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"/>
    </mc:Choice>
  </mc:AlternateContent>
  <xr:revisionPtr revIDLastSave="0" documentId="13_ncr:1_{C43BF1AA-0F84-4F0D-8461-2A5E1D86AF08}" xr6:coauthVersionLast="47" xr6:coauthVersionMax="47" xr10:uidLastSave="{00000000-0000-0000-0000-000000000000}"/>
  <bookViews>
    <workbookView xWindow="-108" yWindow="-108" windowWidth="23256" windowHeight="12456" tabRatio="903" xr2:uid="{2449F5CE-2647-4311-B72B-3ED70B6A5B9E}"/>
  </bookViews>
  <sheets>
    <sheet name="종합" sheetId="1" r:id="rId1"/>
    <sheet name="수요" sheetId="2" r:id="rId2"/>
    <sheet name="연소득정보" sheetId="37" r:id="rId3"/>
    <sheet name="행안부통계(세대수)" sheetId="27" r:id="rId4"/>
    <sheet name="주택총조사(거처의종류, 일반,외국인가구, 전체)" sheetId="33" r:id="rId5"/>
    <sheet name="주택총조사(거처의종류, 일반,외국인가구, 아파트)" sheetId="34" r:id="rId6"/>
    <sheet name="인구총조사(가구, 1인가구)" sheetId="30" r:id="rId7"/>
    <sheet name="주택소유통계(다주택자)" sheetId="17" r:id="rId8"/>
    <sheet name="주택총조사(주택의종류)" sheetId="31" r:id="rId9"/>
    <sheet name="REPS멸실" sheetId="19" r:id="rId10"/>
    <sheet name="KATLAS소득" sheetId="21" r:id="rId11"/>
    <sheet name="REPS단위당실거래" sheetId="23" r:id="rId12"/>
    <sheet name="REPS분양물량+계획" sheetId="36" r:id="rId13"/>
    <sheet name="REPS분양물량" sheetId="22" r:id="rId14"/>
    <sheet name="REPS분양가" sheetId="24" r:id="rId15"/>
    <sheet name="REPS분양가(분기단위)" sheetId="38" r:id="rId16"/>
    <sheet name="REPS미분양" sheetId="25" r:id="rId17"/>
    <sheet name="REPS대출금리" sheetId="26" r:id="rId18"/>
    <sheet name="REPS거래량(외지인)" sheetId="35" r:id="rId19"/>
    <sheet name="REPS매매거래량" sheetId="29" r:id="rId20"/>
  </sheets>
  <definedNames>
    <definedName name="_xlnm._FilterDatabase" localSheetId="10" hidden="1">KATLAS소득!$A$1:$K$1</definedName>
    <definedName name="_xlnm._FilterDatabase" localSheetId="18" hidden="1">'REPS거래량(외지인)'!$A$1:$Q$2</definedName>
    <definedName name="_xlnm._FilterDatabase" localSheetId="11" hidden="1">REPS단위당실거래!$A$1:$I$1</definedName>
    <definedName name="_xlnm._FilterDatabase" localSheetId="19" hidden="1">REPS매매거래량!$A$1:$J$1</definedName>
    <definedName name="_xlnm._FilterDatabase" localSheetId="9" hidden="1">REPS멸실!$A$1:$J$1</definedName>
    <definedName name="_xlnm._FilterDatabase" localSheetId="16" hidden="1">REPS미분양!$A$1:$I$1</definedName>
    <definedName name="_xlnm._FilterDatabase" localSheetId="14" hidden="1">REPS분양가!$A$1:$J$1</definedName>
    <definedName name="_xlnm._FilterDatabase" localSheetId="13" hidden="1">REPS분양물량!$A$1:$J$1</definedName>
    <definedName name="_xlnm._FilterDatabase" localSheetId="12" hidden="1">'REPS분양물량+계획'!$A$1:$I$1</definedName>
    <definedName name="_xlnm._FilterDatabase" localSheetId="6" hidden="1">'인구총조사(가구, 1인가구)'!$A$1:$H$2</definedName>
    <definedName name="_xlnm._FilterDatabase" localSheetId="0" hidden="1">종합!$A$1:$GT$294</definedName>
    <definedName name="_xlnm._FilterDatabase" localSheetId="5" hidden="1">'주택총조사(거처의종류, 일반,외국인가구, 아파트)'!$A$1:$U$2</definedName>
    <definedName name="_xlnm._FilterDatabase" localSheetId="4" hidden="1">'주택총조사(거처의종류, 일반,외국인가구, 전체)'!$A$1:$U$2</definedName>
    <definedName name="_xlnm._FilterDatabase" localSheetId="3" hidden="1">'행안부통계(세대수)'!$A$1:$K$1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7" i="1" l="1"/>
  <c r="GR17" i="1"/>
  <c r="GM17" i="1"/>
  <c r="GN17" i="1" s="1"/>
  <c r="GO17" i="1" s="1"/>
  <c r="GL17" i="1"/>
  <c r="FY17" i="1"/>
  <c r="FZ17" i="1" s="1"/>
  <c r="FA17" i="1"/>
  <c r="EZ17" i="1"/>
  <c r="FB17" i="1" s="1"/>
  <c r="EY17" i="1"/>
  <c r="EQ17" i="1"/>
  <c r="ER17" i="1" s="1"/>
  <c r="ES17" i="1" s="1"/>
  <c r="EP17" i="1"/>
  <c r="EH17" i="1"/>
  <c r="FM17" i="1" s="1"/>
  <c r="FN17" i="1" s="1"/>
  <c r="FO17" i="1" s="1"/>
  <c r="EG17" i="1"/>
  <c r="DT17" i="1"/>
  <c r="DS17" i="1"/>
  <c r="DQ17" i="1"/>
  <c r="DP17" i="1"/>
  <c r="DO17" i="1"/>
  <c r="DR17" i="1" s="1"/>
  <c r="DJ17" i="1"/>
  <c r="DH17" i="1"/>
  <c r="DK17" i="1" s="1"/>
  <c r="DG17" i="1"/>
  <c r="DF17" i="1"/>
  <c r="DI17" i="1" s="1"/>
  <c r="DE17" i="1"/>
  <c r="DD17" i="1"/>
  <c r="DC17" i="1"/>
  <c r="DB17" i="1"/>
  <c r="DA17" i="1"/>
  <c r="CZ17" i="1"/>
  <c r="CY17" i="1"/>
  <c r="CO17" i="1"/>
  <c r="CK17" i="1"/>
  <c r="CQ17" i="1" s="1"/>
  <c r="CJ17" i="1"/>
  <c r="CP17" i="1" s="1"/>
  <c r="CI17" i="1"/>
  <c r="CH17" i="1"/>
  <c r="DW17" i="1" s="1"/>
  <c r="CG17" i="1"/>
  <c r="DV17" i="1" s="1"/>
  <c r="EB17" i="1" s="1"/>
  <c r="CF17" i="1"/>
  <c r="DU17" i="1" s="1"/>
  <c r="CE17" i="1"/>
  <c r="CD17" i="1"/>
  <c r="CB17" i="1"/>
  <c r="CA17" i="1"/>
  <c r="BZ17" i="1"/>
  <c r="CC17" i="1" s="1"/>
  <c r="CU17" i="1" s="1"/>
  <c r="BY17" i="1"/>
  <c r="BW17" i="1"/>
  <c r="BF17" i="1"/>
  <c r="BP17" i="1" s="1"/>
  <c r="BE17" i="1"/>
  <c r="BO17" i="1" s="1"/>
  <c r="BD17" i="1"/>
  <c r="BN17" i="1" s="1"/>
  <c r="BC17" i="1"/>
  <c r="BM17" i="1" s="1"/>
  <c r="BB17" i="1"/>
  <c r="AN17" i="1"/>
  <c r="X17" i="1"/>
  <c r="W17" i="1"/>
  <c r="V17" i="1"/>
  <c r="U17" i="1"/>
  <c r="T17" i="1"/>
  <c r="I17" i="1" s="1"/>
  <c r="M17" i="1"/>
  <c r="AH17" i="1" s="1"/>
  <c r="GL16" i="1"/>
  <c r="BQ17" i="1" l="1"/>
  <c r="AT17" i="1"/>
  <c r="AJ17" i="1"/>
  <c r="AD17" i="1"/>
  <c r="AM17" i="1"/>
  <c r="L17" i="1"/>
  <c r="AG17" i="1" s="1"/>
  <c r="AK17" i="1"/>
  <c r="J17" i="1"/>
  <c r="AE17" i="1" s="1"/>
  <c r="AL17" i="1"/>
  <c r="K17" i="1"/>
  <c r="AF17" i="1" s="1"/>
  <c r="AR17" i="1" s="1"/>
  <c r="CV17" i="1"/>
  <c r="CX17" i="1" s="1"/>
  <c r="EA17" i="1"/>
  <c r="ED17" i="1" s="1"/>
  <c r="GK17" i="1" s="1"/>
  <c r="GC17" i="1"/>
  <c r="EU17" i="1"/>
  <c r="EX17" i="1" s="1"/>
  <c r="GG17" i="1"/>
  <c r="EL17" i="1"/>
  <c r="EO17" i="1" s="1"/>
  <c r="FC17" i="1" s="1"/>
  <c r="FF17" i="1" s="1"/>
  <c r="CW17" i="1"/>
  <c r="EC17" i="1"/>
  <c r="EI17" i="1"/>
  <c r="EJ17" i="1" s="1"/>
  <c r="FL17" i="1"/>
  <c r="Y16" i="1"/>
  <c r="BY18" i="1"/>
  <c r="BZ18" i="1"/>
  <c r="CA18" i="1"/>
  <c r="CB18" i="1"/>
  <c r="BY19" i="1"/>
  <c r="BZ19" i="1"/>
  <c r="CA19" i="1"/>
  <c r="CB19" i="1"/>
  <c r="CE19" i="1" s="1"/>
  <c r="BY20" i="1"/>
  <c r="BZ20" i="1"/>
  <c r="CA20" i="1"/>
  <c r="CB20" i="1"/>
  <c r="BY21" i="1"/>
  <c r="BZ21" i="1"/>
  <c r="CA21" i="1"/>
  <c r="CB21" i="1"/>
  <c r="BY22" i="1"/>
  <c r="BZ22" i="1"/>
  <c r="CA22" i="1"/>
  <c r="CE22" i="1" s="1"/>
  <c r="CB22" i="1"/>
  <c r="BY23" i="1"/>
  <c r="BZ23" i="1"/>
  <c r="CA23" i="1"/>
  <c r="CB23" i="1"/>
  <c r="BY24" i="1"/>
  <c r="BZ24" i="1"/>
  <c r="CA24" i="1"/>
  <c r="CB24" i="1"/>
  <c r="BY25" i="1"/>
  <c r="BZ25" i="1"/>
  <c r="CA25" i="1"/>
  <c r="CB25" i="1"/>
  <c r="BY26" i="1"/>
  <c r="BZ26" i="1"/>
  <c r="CA26" i="1"/>
  <c r="CE26" i="1" s="1"/>
  <c r="CB26" i="1"/>
  <c r="BY27" i="1"/>
  <c r="BZ27" i="1"/>
  <c r="CA27" i="1"/>
  <c r="CB27" i="1"/>
  <c r="BY28" i="1"/>
  <c r="BZ28" i="1"/>
  <c r="CA28" i="1"/>
  <c r="CB28" i="1"/>
  <c r="BY29" i="1"/>
  <c r="BZ29" i="1"/>
  <c r="CA29" i="1"/>
  <c r="CB29" i="1"/>
  <c r="BY30" i="1"/>
  <c r="BZ30" i="1"/>
  <c r="CA30" i="1"/>
  <c r="CB30" i="1"/>
  <c r="BY31" i="1"/>
  <c r="BZ31" i="1"/>
  <c r="CA31" i="1"/>
  <c r="CB31" i="1"/>
  <c r="CE31" i="1" s="1"/>
  <c r="BY32" i="1"/>
  <c r="BZ32" i="1"/>
  <c r="CA32" i="1"/>
  <c r="CB32" i="1"/>
  <c r="BY33" i="1"/>
  <c r="BZ33" i="1"/>
  <c r="CA33" i="1"/>
  <c r="CB33" i="1"/>
  <c r="BY34" i="1"/>
  <c r="BZ34" i="1"/>
  <c r="CA34" i="1"/>
  <c r="CE34" i="1" s="1"/>
  <c r="CB34" i="1"/>
  <c r="BY35" i="1"/>
  <c r="BZ35" i="1"/>
  <c r="CA35" i="1"/>
  <c r="CB35" i="1"/>
  <c r="CE35" i="1" s="1"/>
  <c r="BY36" i="1"/>
  <c r="BZ36" i="1"/>
  <c r="CA36" i="1"/>
  <c r="CB36" i="1"/>
  <c r="BY37" i="1"/>
  <c r="BZ37" i="1"/>
  <c r="CA37" i="1"/>
  <c r="CB37" i="1"/>
  <c r="BY38" i="1"/>
  <c r="BZ38" i="1"/>
  <c r="CA38" i="1"/>
  <c r="CE38" i="1" s="1"/>
  <c r="CB38" i="1"/>
  <c r="BY39" i="1"/>
  <c r="BZ39" i="1"/>
  <c r="CA39" i="1"/>
  <c r="CB39" i="1"/>
  <c r="CE39" i="1" s="1"/>
  <c r="BY40" i="1"/>
  <c r="BZ40" i="1"/>
  <c r="CA40" i="1"/>
  <c r="CB40" i="1"/>
  <c r="BY41" i="1"/>
  <c r="BZ41" i="1"/>
  <c r="CA41" i="1"/>
  <c r="CB41" i="1"/>
  <c r="BY42" i="1"/>
  <c r="BZ42" i="1"/>
  <c r="CA42" i="1"/>
  <c r="CE42" i="1" s="1"/>
  <c r="CB42" i="1"/>
  <c r="BY43" i="1"/>
  <c r="BZ43" i="1"/>
  <c r="CA43" i="1"/>
  <c r="CB43" i="1"/>
  <c r="BY44" i="1"/>
  <c r="BZ44" i="1"/>
  <c r="CA44" i="1"/>
  <c r="CB44" i="1"/>
  <c r="BY45" i="1"/>
  <c r="BZ45" i="1"/>
  <c r="CA45" i="1"/>
  <c r="CB45" i="1"/>
  <c r="BY46" i="1"/>
  <c r="BZ46" i="1"/>
  <c r="CA46" i="1"/>
  <c r="CB46" i="1"/>
  <c r="BY47" i="1"/>
  <c r="BZ47" i="1"/>
  <c r="CA47" i="1"/>
  <c r="CB47" i="1"/>
  <c r="CE47" i="1" s="1"/>
  <c r="BY48" i="1"/>
  <c r="BZ48" i="1"/>
  <c r="CA48" i="1"/>
  <c r="CB48" i="1"/>
  <c r="BY49" i="1"/>
  <c r="BZ49" i="1"/>
  <c r="CA49" i="1"/>
  <c r="CB49" i="1"/>
  <c r="BY50" i="1"/>
  <c r="BZ50" i="1"/>
  <c r="CA50" i="1"/>
  <c r="CE50" i="1" s="1"/>
  <c r="CB50" i="1"/>
  <c r="BY51" i="1"/>
  <c r="BZ51" i="1"/>
  <c r="CA51" i="1"/>
  <c r="CB51" i="1"/>
  <c r="BY52" i="1"/>
  <c r="BZ52" i="1"/>
  <c r="CA52" i="1"/>
  <c r="CB52" i="1"/>
  <c r="BY53" i="1"/>
  <c r="BZ53" i="1"/>
  <c r="CA53" i="1"/>
  <c r="CB53" i="1"/>
  <c r="BY54" i="1"/>
  <c r="BZ54" i="1"/>
  <c r="CA54" i="1"/>
  <c r="CB54" i="1"/>
  <c r="BY55" i="1"/>
  <c r="BZ55" i="1"/>
  <c r="CA55" i="1"/>
  <c r="CB55" i="1"/>
  <c r="BY56" i="1"/>
  <c r="BZ56" i="1"/>
  <c r="CA56" i="1"/>
  <c r="CB56" i="1"/>
  <c r="BY57" i="1"/>
  <c r="BZ57" i="1"/>
  <c r="CA57" i="1"/>
  <c r="CB57" i="1"/>
  <c r="BY58" i="1"/>
  <c r="BZ58" i="1"/>
  <c r="CA58" i="1"/>
  <c r="CE58" i="1" s="1"/>
  <c r="CB58" i="1"/>
  <c r="BY59" i="1"/>
  <c r="BZ59" i="1"/>
  <c r="CA59" i="1"/>
  <c r="CB59" i="1"/>
  <c r="CE59" i="1" s="1"/>
  <c r="BY60" i="1"/>
  <c r="BZ60" i="1"/>
  <c r="CA60" i="1"/>
  <c r="CB60" i="1"/>
  <c r="BY61" i="1"/>
  <c r="BZ61" i="1"/>
  <c r="CA61" i="1"/>
  <c r="CB61" i="1"/>
  <c r="BY62" i="1"/>
  <c r="BZ62" i="1"/>
  <c r="CA62" i="1"/>
  <c r="CB62" i="1"/>
  <c r="BY63" i="1"/>
  <c r="BZ63" i="1"/>
  <c r="CA63" i="1"/>
  <c r="CB63" i="1"/>
  <c r="CE63" i="1" s="1"/>
  <c r="BY64" i="1"/>
  <c r="BZ64" i="1"/>
  <c r="CA64" i="1"/>
  <c r="CB64" i="1"/>
  <c r="BY65" i="1"/>
  <c r="BZ65" i="1"/>
  <c r="CA65" i="1"/>
  <c r="CB65" i="1"/>
  <c r="BY66" i="1"/>
  <c r="BZ66" i="1"/>
  <c r="CA66" i="1"/>
  <c r="CE66" i="1" s="1"/>
  <c r="CB66" i="1"/>
  <c r="BY67" i="1"/>
  <c r="BZ67" i="1"/>
  <c r="CA67" i="1"/>
  <c r="CB67" i="1"/>
  <c r="BY68" i="1"/>
  <c r="BZ68" i="1"/>
  <c r="CA68" i="1"/>
  <c r="CB68" i="1"/>
  <c r="BY69" i="1"/>
  <c r="BZ69" i="1"/>
  <c r="CA69" i="1"/>
  <c r="CB69" i="1"/>
  <c r="BY70" i="1"/>
  <c r="BZ70" i="1"/>
  <c r="CA70" i="1"/>
  <c r="CB70" i="1"/>
  <c r="BY71" i="1"/>
  <c r="BZ71" i="1"/>
  <c r="CA71" i="1"/>
  <c r="CB71" i="1"/>
  <c r="CE71" i="1" s="1"/>
  <c r="BY72" i="1"/>
  <c r="BZ72" i="1"/>
  <c r="CA72" i="1"/>
  <c r="CB72" i="1"/>
  <c r="BY73" i="1"/>
  <c r="BZ73" i="1"/>
  <c r="CA73" i="1"/>
  <c r="CB73" i="1"/>
  <c r="BY74" i="1"/>
  <c r="BZ74" i="1"/>
  <c r="CA74" i="1"/>
  <c r="CE74" i="1" s="1"/>
  <c r="CB74" i="1"/>
  <c r="BY75" i="1"/>
  <c r="BZ75" i="1"/>
  <c r="CA75" i="1"/>
  <c r="CB75" i="1"/>
  <c r="CE75" i="1" s="1"/>
  <c r="BY76" i="1"/>
  <c r="BZ76" i="1"/>
  <c r="CA76" i="1"/>
  <c r="CB76" i="1"/>
  <c r="BY77" i="1"/>
  <c r="BZ77" i="1"/>
  <c r="CA77" i="1"/>
  <c r="CB77" i="1"/>
  <c r="BY78" i="1"/>
  <c r="BZ78" i="1"/>
  <c r="CA78" i="1"/>
  <c r="CE78" i="1" s="1"/>
  <c r="CB78" i="1"/>
  <c r="BY79" i="1"/>
  <c r="BZ79" i="1"/>
  <c r="CA79" i="1"/>
  <c r="CB79" i="1"/>
  <c r="CE79" i="1" s="1"/>
  <c r="BY80" i="1"/>
  <c r="BZ80" i="1"/>
  <c r="CA80" i="1"/>
  <c r="CB80" i="1"/>
  <c r="BY81" i="1"/>
  <c r="BZ81" i="1"/>
  <c r="CA81" i="1"/>
  <c r="CE81" i="1" s="1"/>
  <c r="CB81" i="1"/>
  <c r="BY82" i="1"/>
  <c r="BZ82" i="1"/>
  <c r="CA82" i="1"/>
  <c r="CE82" i="1" s="1"/>
  <c r="CB82" i="1"/>
  <c r="BY83" i="1"/>
  <c r="BZ83" i="1"/>
  <c r="CA83" i="1"/>
  <c r="CB83" i="1"/>
  <c r="BY84" i="1"/>
  <c r="BZ84" i="1"/>
  <c r="CA84" i="1"/>
  <c r="CB84" i="1"/>
  <c r="BY85" i="1"/>
  <c r="BZ85" i="1"/>
  <c r="CA85" i="1"/>
  <c r="CB85" i="1"/>
  <c r="BY86" i="1"/>
  <c r="BZ86" i="1"/>
  <c r="CA86" i="1"/>
  <c r="CE86" i="1" s="1"/>
  <c r="CB86" i="1"/>
  <c r="BY87" i="1"/>
  <c r="BZ87" i="1"/>
  <c r="CA87" i="1"/>
  <c r="CB87" i="1"/>
  <c r="BY88" i="1"/>
  <c r="BZ88" i="1"/>
  <c r="CA88" i="1"/>
  <c r="CB88" i="1"/>
  <c r="BY89" i="1"/>
  <c r="BZ89" i="1"/>
  <c r="CA89" i="1"/>
  <c r="CB89" i="1"/>
  <c r="BY90" i="1"/>
  <c r="BZ90" i="1"/>
  <c r="CA90" i="1"/>
  <c r="CB90" i="1"/>
  <c r="BY91" i="1"/>
  <c r="BZ91" i="1"/>
  <c r="CA91" i="1"/>
  <c r="CB91" i="1"/>
  <c r="CE91" i="1" s="1"/>
  <c r="BY92" i="1"/>
  <c r="BZ92" i="1"/>
  <c r="CA92" i="1"/>
  <c r="CB92" i="1"/>
  <c r="BY93" i="1"/>
  <c r="BZ93" i="1"/>
  <c r="CA93" i="1"/>
  <c r="CB93" i="1"/>
  <c r="BY94" i="1"/>
  <c r="BZ94" i="1"/>
  <c r="CA94" i="1"/>
  <c r="CE94" i="1" s="1"/>
  <c r="CB94" i="1"/>
  <c r="BY95" i="1"/>
  <c r="BZ95" i="1"/>
  <c r="CA95" i="1"/>
  <c r="CB95" i="1"/>
  <c r="CE95" i="1" s="1"/>
  <c r="BY96" i="1"/>
  <c r="BZ96" i="1"/>
  <c r="CA96" i="1"/>
  <c r="CB96" i="1"/>
  <c r="BY97" i="1"/>
  <c r="BZ97" i="1"/>
  <c r="CA97" i="1"/>
  <c r="CB97" i="1"/>
  <c r="BY98" i="1"/>
  <c r="BZ98" i="1"/>
  <c r="CA98" i="1"/>
  <c r="CE98" i="1" s="1"/>
  <c r="CB98" i="1"/>
  <c r="BY99" i="1"/>
  <c r="BZ99" i="1"/>
  <c r="CA99" i="1"/>
  <c r="CB99" i="1"/>
  <c r="BY100" i="1"/>
  <c r="BZ100" i="1"/>
  <c r="CA100" i="1"/>
  <c r="CB100" i="1"/>
  <c r="BY101" i="1"/>
  <c r="BZ101" i="1"/>
  <c r="CA101" i="1"/>
  <c r="CE101" i="1" s="1"/>
  <c r="CB101" i="1"/>
  <c r="BY102" i="1"/>
  <c r="BZ102" i="1"/>
  <c r="CA102" i="1"/>
  <c r="CB102" i="1"/>
  <c r="BY103" i="1"/>
  <c r="BZ103" i="1"/>
  <c r="CA103" i="1"/>
  <c r="CB103" i="1"/>
  <c r="CE103" i="1" s="1"/>
  <c r="BY104" i="1"/>
  <c r="BZ104" i="1"/>
  <c r="CA104" i="1"/>
  <c r="CB104" i="1"/>
  <c r="BY105" i="1"/>
  <c r="BZ105" i="1"/>
  <c r="CA105" i="1"/>
  <c r="CB105" i="1"/>
  <c r="BY106" i="1"/>
  <c r="BZ106" i="1"/>
  <c r="CA106" i="1"/>
  <c r="CB106" i="1"/>
  <c r="BY107" i="1"/>
  <c r="BZ107" i="1"/>
  <c r="CA107" i="1"/>
  <c r="CB107" i="1"/>
  <c r="BY108" i="1"/>
  <c r="BZ108" i="1"/>
  <c r="CA108" i="1"/>
  <c r="CB108" i="1"/>
  <c r="BY109" i="1"/>
  <c r="BZ109" i="1"/>
  <c r="CA109" i="1"/>
  <c r="CB109" i="1"/>
  <c r="BY110" i="1"/>
  <c r="BZ110" i="1"/>
  <c r="CA110" i="1"/>
  <c r="CB110" i="1"/>
  <c r="BY111" i="1"/>
  <c r="BZ111" i="1"/>
  <c r="CA111" i="1"/>
  <c r="CB111" i="1"/>
  <c r="CE111" i="1" s="1"/>
  <c r="BY112" i="1"/>
  <c r="BZ112" i="1"/>
  <c r="CA112" i="1"/>
  <c r="CB112" i="1"/>
  <c r="BY113" i="1"/>
  <c r="BZ113" i="1"/>
  <c r="CA113" i="1"/>
  <c r="CE113" i="1" s="1"/>
  <c r="CB113" i="1"/>
  <c r="BY114" i="1"/>
  <c r="BZ114" i="1"/>
  <c r="CA114" i="1"/>
  <c r="CE114" i="1" s="1"/>
  <c r="CB114" i="1"/>
  <c r="BY115" i="1"/>
  <c r="BZ115" i="1"/>
  <c r="CA115" i="1"/>
  <c r="CB115" i="1"/>
  <c r="BY116" i="1"/>
  <c r="BZ116" i="1"/>
  <c r="CA116" i="1"/>
  <c r="CB116" i="1"/>
  <c r="BY117" i="1"/>
  <c r="BZ117" i="1"/>
  <c r="CA117" i="1"/>
  <c r="CB117" i="1"/>
  <c r="BY118" i="1"/>
  <c r="BZ118" i="1"/>
  <c r="CA118" i="1"/>
  <c r="CB118" i="1"/>
  <c r="BY119" i="1"/>
  <c r="BZ119" i="1"/>
  <c r="CA119" i="1"/>
  <c r="CB119" i="1"/>
  <c r="CE119" i="1" s="1"/>
  <c r="BY120" i="1"/>
  <c r="BZ120" i="1"/>
  <c r="CA120" i="1"/>
  <c r="CB120" i="1"/>
  <c r="BY121" i="1"/>
  <c r="BZ121" i="1"/>
  <c r="CA121" i="1"/>
  <c r="CB121" i="1"/>
  <c r="BY122" i="1"/>
  <c r="BZ122" i="1"/>
  <c r="CA122" i="1"/>
  <c r="CE122" i="1" s="1"/>
  <c r="CB122" i="1"/>
  <c r="BY123" i="1"/>
  <c r="BZ123" i="1"/>
  <c r="CA123" i="1"/>
  <c r="CB123" i="1"/>
  <c r="CE123" i="1" s="1"/>
  <c r="BY124" i="1"/>
  <c r="BZ124" i="1"/>
  <c r="CA124" i="1"/>
  <c r="CB124" i="1"/>
  <c r="BY125" i="1"/>
  <c r="BZ125" i="1"/>
  <c r="CA125" i="1"/>
  <c r="CB125" i="1"/>
  <c r="BY126" i="1"/>
  <c r="BZ126" i="1"/>
  <c r="CA126" i="1"/>
  <c r="CE126" i="1" s="1"/>
  <c r="CB126" i="1"/>
  <c r="BY127" i="1"/>
  <c r="BZ127" i="1"/>
  <c r="CA127" i="1"/>
  <c r="CB127" i="1"/>
  <c r="CE127" i="1" s="1"/>
  <c r="BY128" i="1"/>
  <c r="BZ128" i="1"/>
  <c r="CA128" i="1"/>
  <c r="CB128" i="1"/>
  <c r="BY129" i="1"/>
  <c r="BZ129" i="1"/>
  <c r="CA129" i="1"/>
  <c r="CB129" i="1"/>
  <c r="BY130" i="1"/>
  <c r="BZ130" i="1"/>
  <c r="CA130" i="1"/>
  <c r="CB130" i="1"/>
  <c r="CE130" i="1" s="1"/>
  <c r="BY131" i="1"/>
  <c r="BZ131" i="1"/>
  <c r="CA131" i="1"/>
  <c r="CB131" i="1"/>
  <c r="CE131" i="1" s="1"/>
  <c r="BY132" i="1"/>
  <c r="BZ132" i="1"/>
  <c r="CA132" i="1"/>
  <c r="CB132" i="1"/>
  <c r="BY133" i="1"/>
  <c r="BZ133" i="1"/>
  <c r="CA133" i="1"/>
  <c r="CE133" i="1" s="1"/>
  <c r="CB133" i="1"/>
  <c r="BY134" i="1"/>
  <c r="BZ134" i="1"/>
  <c r="CA134" i="1"/>
  <c r="CB134" i="1"/>
  <c r="BY135" i="1"/>
  <c r="BZ135" i="1"/>
  <c r="CA135" i="1"/>
  <c r="CB135" i="1"/>
  <c r="BY136" i="1"/>
  <c r="BZ136" i="1"/>
  <c r="CA136" i="1"/>
  <c r="CB136" i="1"/>
  <c r="BY137" i="1"/>
  <c r="BZ137" i="1"/>
  <c r="CA137" i="1"/>
  <c r="CB137" i="1"/>
  <c r="BY138" i="1"/>
  <c r="BZ138" i="1"/>
  <c r="CA138" i="1"/>
  <c r="CB138" i="1"/>
  <c r="BY139" i="1"/>
  <c r="BZ139" i="1"/>
  <c r="CA139" i="1"/>
  <c r="CB139" i="1"/>
  <c r="BY140" i="1"/>
  <c r="BZ140" i="1"/>
  <c r="CA140" i="1"/>
  <c r="CB140" i="1"/>
  <c r="BY141" i="1"/>
  <c r="BZ141" i="1"/>
  <c r="CA141" i="1"/>
  <c r="CB141" i="1"/>
  <c r="BY142" i="1"/>
  <c r="BZ142" i="1"/>
  <c r="CA142" i="1"/>
  <c r="CB142" i="1"/>
  <c r="BY143" i="1"/>
  <c r="BZ143" i="1"/>
  <c r="CA143" i="1"/>
  <c r="CB143" i="1"/>
  <c r="CE143" i="1" s="1"/>
  <c r="BY144" i="1"/>
  <c r="BZ144" i="1"/>
  <c r="CA144" i="1"/>
  <c r="CB144" i="1"/>
  <c r="BY145" i="1"/>
  <c r="BZ145" i="1"/>
  <c r="CA145" i="1"/>
  <c r="CB145" i="1"/>
  <c r="BY146" i="1"/>
  <c r="BZ146" i="1"/>
  <c r="CA146" i="1"/>
  <c r="CB146" i="1"/>
  <c r="BY147" i="1"/>
  <c r="BZ147" i="1"/>
  <c r="CA147" i="1"/>
  <c r="CB147" i="1"/>
  <c r="CE147" i="1" s="1"/>
  <c r="BY148" i="1"/>
  <c r="BZ148" i="1"/>
  <c r="CA148" i="1"/>
  <c r="CB148" i="1"/>
  <c r="BY149" i="1"/>
  <c r="BZ149" i="1"/>
  <c r="CA149" i="1"/>
  <c r="CE149" i="1" s="1"/>
  <c r="CB149" i="1"/>
  <c r="BY150" i="1"/>
  <c r="BZ150" i="1"/>
  <c r="CA150" i="1"/>
  <c r="CB150" i="1"/>
  <c r="CE150" i="1" s="1"/>
  <c r="BY151" i="1"/>
  <c r="BZ151" i="1"/>
  <c r="CA151" i="1"/>
  <c r="CB151" i="1"/>
  <c r="BY152" i="1"/>
  <c r="BZ152" i="1"/>
  <c r="CA152" i="1"/>
  <c r="CB152" i="1"/>
  <c r="BY153" i="1"/>
  <c r="BZ153" i="1"/>
  <c r="CA153" i="1"/>
  <c r="CB153" i="1"/>
  <c r="BY154" i="1"/>
  <c r="BZ154" i="1"/>
  <c r="CA154" i="1"/>
  <c r="CB154" i="1"/>
  <c r="CE154" i="1" s="1"/>
  <c r="BY155" i="1"/>
  <c r="BZ155" i="1"/>
  <c r="CA155" i="1"/>
  <c r="CB155" i="1"/>
  <c r="CE155" i="1" s="1"/>
  <c r="BY156" i="1"/>
  <c r="BZ156" i="1"/>
  <c r="CA156" i="1"/>
  <c r="CB156" i="1"/>
  <c r="BY157" i="1"/>
  <c r="BZ157" i="1"/>
  <c r="CA157" i="1"/>
  <c r="CB157" i="1"/>
  <c r="BY158" i="1"/>
  <c r="BZ158" i="1"/>
  <c r="CA158" i="1"/>
  <c r="CB158" i="1"/>
  <c r="BY159" i="1"/>
  <c r="BZ159" i="1"/>
  <c r="CA159" i="1"/>
  <c r="CB159" i="1"/>
  <c r="CE159" i="1" s="1"/>
  <c r="BY160" i="1"/>
  <c r="BZ160" i="1"/>
  <c r="CA160" i="1"/>
  <c r="CB160" i="1"/>
  <c r="BY161" i="1"/>
  <c r="BZ161" i="1"/>
  <c r="CA161" i="1"/>
  <c r="CB161" i="1"/>
  <c r="BY162" i="1"/>
  <c r="BZ162" i="1"/>
  <c r="CA162" i="1"/>
  <c r="CB162" i="1"/>
  <c r="BY163" i="1"/>
  <c r="BZ163" i="1"/>
  <c r="CA163" i="1"/>
  <c r="CB163" i="1"/>
  <c r="CE163" i="1" s="1"/>
  <c r="BY164" i="1"/>
  <c r="BZ164" i="1"/>
  <c r="CA164" i="1"/>
  <c r="CB164" i="1"/>
  <c r="BY165" i="1"/>
  <c r="BZ165" i="1"/>
  <c r="CA165" i="1"/>
  <c r="CB165" i="1"/>
  <c r="BY166" i="1"/>
  <c r="BZ166" i="1"/>
  <c r="CA166" i="1"/>
  <c r="CE166" i="1" s="1"/>
  <c r="CB166" i="1"/>
  <c r="BY167" i="1"/>
  <c r="BZ167" i="1"/>
  <c r="CA167" i="1"/>
  <c r="CB167" i="1"/>
  <c r="CE167" i="1" s="1"/>
  <c r="BY168" i="1"/>
  <c r="BZ168" i="1"/>
  <c r="CA168" i="1"/>
  <c r="CB168" i="1"/>
  <c r="BY169" i="1"/>
  <c r="BZ169" i="1"/>
  <c r="CA169" i="1"/>
  <c r="CE169" i="1" s="1"/>
  <c r="CB169" i="1"/>
  <c r="BY170" i="1"/>
  <c r="BZ170" i="1"/>
  <c r="CA170" i="1"/>
  <c r="CB170" i="1"/>
  <c r="BY171" i="1"/>
  <c r="BZ171" i="1"/>
  <c r="CA171" i="1"/>
  <c r="CB171" i="1"/>
  <c r="CE171" i="1" s="1"/>
  <c r="BY172" i="1"/>
  <c r="BZ172" i="1"/>
  <c r="CA172" i="1"/>
  <c r="CB172" i="1"/>
  <c r="BY173" i="1"/>
  <c r="BZ173" i="1"/>
  <c r="CA173" i="1"/>
  <c r="CB173" i="1"/>
  <c r="BY174" i="1"/>
  <c r="BZ174" i="1"/>
  <c r="CA174" i="1"/>
  <c r="CB174" i="1"/>
  <c r="CE174" i="1" s="1"/>
  <c r="BY175" i="1"/>
  <c r="BZ175" i="1"/>
  <c r="CA175" i="1"/>
  <c r="CB175" i="1"/>
  <c r="CE175" i="1" s="1"/>
  <c r="BY176" i="1"/>
  <c r="BZ176" i="1"/>
  <c r="CA176" i="1"/>
  <c r="CB176" i="1"/>
  <c r="BY177" i="1"/>
  <c r="BZ177" i="1"/>
  <c r="CA177" i="1"/>
  <c r="CB177" i="1"/>
  <c r="BY178" i="1"/>
  <c r="BZ178" i="1"/>
  <c r="CA178" i="1"/>
  <c r="CB178" i="1"/>
  <c r="BY179" i="1"/>
  <c r="BZ179" i="1"/>
  <c r="CA179" i="1"/>
  <c r="CB179" i="1"/>
  <c r="BY180" i="1"/>
  <c r="BZ180" i="1"/>
  <c r="CA180" i="1"/>
  <c r="CB180" i="1"/>
  <c r="BY181" i="1"/>
  <c r="BZ181" i="1"/>
  <c r="CA181" i="1"/>
  <c r="CB181" i="1"/>
  <c r="BY182" i="1"/>
  <c r="BZ182" i="1"/>
  <c r="CA182" i="1"/>
  <c r="CE182" i="1" s="1"/>
  <c r="CB182" i="1"/>
  <c r="BY183" i="1"/>
  <c r="BZ183" i="1"/>
  <c r="CA183" i="1"/>
  <c r="CB183" i="1"/>
  <c r="CE183" i="1" s="1"/>
  <c r="BY184" i="1"/>
  <c r="BZ184" i="1"/>
  <c r="CA184" i="1"/>
  <c r="CB184" i="1"/>
  <c r="BY185" i="1"/>
  <c r="BZ185" i="1"/>
  <c r="CA185" i="1"/>
  <c r="CE185" i="1" s="1"/>
  <c r="CB185" i="1"/>
  <c r="BY186" i="1"/>
  <c r="BZ186" i="1"/>
  <c r="CA186" i="1"/>
  <c r="CB186" i="1"/>
  <c r="BY187" i="1"/>
  <c r="BZ187" i="1"/>
  <c r="CA187" i="1"/>
  <c r="CB187" i="1"/>
  <c r="CE187" i="1" s="1"/>
  <c r="BY188" i="1"/>
  <c r="BZ188" i="1"/>
  <c r="CA188" i="1"/>
  <c r="CB188" i="1"/>
  <c r="BY189" i="1"/>
  <c r="BZ189" i="1"/>
  <c r="CA189" i="1"/>
  <c r="CB189" i="1"/>
  <c r="BY190" i="1"/>
  <c r="BZ190" i="1"/>
  <c r="CA190" i="1"/>
  <c r="CE190" i="1" s="1"/>
  <c r="CB190" i="1"/>
  <c r="BY191" i="1"/>
  <c r="BZ191" i="1"/>
  <c r="CA191" i="1"/>
  <c r="CB191" i="1"/>
  <c r="BY192" i="1"/>
  <c r="BZ192" i="1"/>
  <c r="CA192" i="1"/>
  <c r="CB192" i="1"/>
  <c r="BY193" i="1"/>
  <c r="BZ193" i="1"/>
  <c r="CA193" i="1"/>
  <c r="CB193" i="1"/>
  <c r="BY194" i="1"/>
  <c r="BZ194" i="1"/>
  <c r="CA194" i="1"/>
  <c r="CB194" i="1"/>
  <c r="CE194" i="1" s="1"/>
  <c r="BY195" i="1"/>
  <c r="BZ195" i="1"/>
  <c r="CA195" i="1"/>
  <c r="CB195" i="1"/>
  <c r="CE195" i="1" s="1"/>
  <c r="BY196" i="1"/>
  <c r="BZ196" i="1"/>
  <c r="CA196" i="1"/>
  <c r="CB196" i="1"/>
  <c r="BY197" i="1"/>
  <c r="BZ197" i="1"/>
  <c r="CA197" i="1"/>
  <c r="CB197" i="1"/>
  <c r="BY198" i="1"/>
  <c r="BZ198" i="1"/>
  <c r="CA198" i="1"/>
  <c r="CB198" i="1"/>
  <c r="CE198" i="1" s="1"/>
  <c r="BY199" i="1"/>
  <c r="BZ199" i="1"/>
  <c r="CA199" i="1"/>
  <c r="CB199" i="1"/>
  <c r="BY200" i="1"/>
  <c r="BZ200" i="1"/>
  <c r="CA200" i="1"/>
  <c r="CB200" i="1"/>
  <c r="BY201" i="1"/>
  <c r="BZ201" i="1"/>
  <c r="CA201" i="1"/>
  <c r="CB201" i="1"/>
  <c r="BY202" i="1"/>
  <c r="BZ202" i="1"/>
  <c r="CA202" i="1"/>
  <c r="CB202" i="1"/>
  <c r="BY203" i="1"/>
  <c r="BZ203" i="1"/>
  <c r="CA203" i="1"/>
  <c r="CB203" i="1"/>
  <c r="CE203" i="1" s="1"/>
  <c r="BY204" i="1"/>
  <c r="BZ204" i="1"/>
  <c r="CA204" i="1"/>
  <c r="CB204" i="1"/>
  <c r="BY205" i="1"/>
  <c r="BZ205" i="1"/>
  <c r="CA205" i="1"/>
  <c r="CB205" i="1"/>
  <c r="BY206" i="1"/>
  <c r="BZ206" i="1"/>
  <c r="CA206" i="1"/>
  <c r="CE206" i="1" s="1"/>
  <c r="CB206" i="1"/>
  <c r="BY207" i="1"/>
  <c r="BZ207" i="1"/>
  <c r="CA207" i="1"/>
  <c r="CB207" i="1"/>
  <c r="CE207" i="1" s="1"/>
  <c r="BY208" i="1"/>
  <c r="BZ208" i="1"/>
  <c r="CA208" i="1"/>
  <c r="CB208" i="1"/>
  <c r="BY209" i="1"/>
  <c r="BZ209" i="1"/>
  <c r="CA209" i="1"/>
  <c r="CE209" i="1" s="1"/>
  <c r="CB209" i="1"/>
  <c r="BY210" i="1"/>
  <c r="BZ210" i="1"/>
  <c r="CA210" i="1"/>
  <c r="CB210" i="1"/>
  <c r="BY211" i="1"/>
  <c r="BZ211" i="1"/>
  <c r="CA211" i="1"/>
  <c r="CB211" i="1"/>
  <c r="BY212" i="1"/>
  <c r="BZ212" i="1"/>
  <c r="CA212" i="1"/>
  <c r="CB212" i="1"/>
  <c r="CE212" i="1" s="1"/>
  <c r="BY213" i="1"/>
  <c r="BZ213" i="1"/>
  <c r="CA213" i="1"/>
  <c r="CB213" i="1"/>
  <c r="BY214" i="1"/>
  <c r="BZ214" i="1"/>
  <c r="CA214" i="1"/>
  <c r="CB214" i="1"/>
  <c r="BY215" i="1"/>
  <c r="BZ215" i="1"/>
  <c r="CA215" i="1"/>
  <c r="CB215" i="1"/>
  <c r="CE215" i="1" s="1"/>
  <c r="BY216" i="1"/>
  <c r="BZ216" i="1"/>
  <c r="CA216" i="1"/>
  <c r="CB216" i="1"/>
  <c r="CE216" i="1" s="1"/>
  <c r="BY217" i="1"/>
  <c r="BZ217" i="1"/>
  <c r="CA217" i="1"/>
  <c r="CB217" i="1"/>
  <c r="BY218" i="1"/>
  <c r="BZ218" i="1"/>
  <c r="CA218" i="1"/>
  <c r="CE218" i="1" s="1"/>
  <c r="CB218" i="1"/>
  <c r="BY219" i="1"/>
  <c r="BZ219" i="1"/>
  <c r="CA219" i="1"/>
  <c r="CB219" i="1"/>
  <c r="BY220" i="1"/>
  <c r="BZ220" i="1"/>
  <c r="CA220" i="1"/>
  <c r="CB220" i="1"/>
  <c r="CE220" i="1" s="1"/>
  <c r="BY221" i="1"/>
  <c r="BZ221" i="1"/>
  <c r="CA221" i="1"/>
  <c r="CE221" i="1" s="1"/>
  <c r="CB221" i="1"/>
  <c r="BY222" i="1"/>
  <c r="BZ222" i="1"/>
  <c r="CA222" i="1"/>
  <c r="CB222" i="1"/>
  <c r="BY223" i="1"/>
  <c r="BZ223" i="1"/>
  <c r="CA223" i="1"/>
  <c r="CB223" i="1"/>
  <c r="CE223" i="1" s="1"/>
  <c r="BY224" i="1"/>
  <c r="BZ224" i="1"/>
  <c r="CA224" i="1"/>
  <c r="CB224" i="1"/>
  <c r="CE224" i="1" s="1"/>
  <c r="BY225" i="1"/>
  <c r="BZ225" i="1"/>
  <c r="CA225" i="1"/>
  <c r="CB225" i="1"/>
  <c r="BY226" i="1"/>
  <c r="BZ226" i="1"/>
  <c r="CA226" i="1"/>
  <c r="CE226" i="1" s="1"/>
  <c r="CB226" i="1"/>
  <c r="BY227" i="1"/>
  <c r="BZ227" i="1"/>
  <c r="CA227" i="1"/>
  <c r="CB227" i="1"/>
  <c r="BY228" i="1"/>
  <c r="BZ228" i="1"/>
  <c r="CA228" i="1"/>
  <c r="CB228" i="1"/>
  <c r="CE228" i="1" s="1"/>
  <c r="BY229" i="1"/>
  <c r="BZ229" i="1"/>
  <c r="CA229" i="1"/>
  <c r="CB229" i="1"/>
  <c r="BY230" i="1"/>
  <c r="BZ230" i="1"/>
  <c r="CA230" i="1"/>
  <c r="CE230" i="1" s="1"/>
  <c r="CB230" i="1"/>
  <c r="BY231" i="1"/>
  <c r="BZ231" i="1"/>
  <c r="CA231" i="1"/>
  <c r="CB231" i="1"/>
  <c r="CE231" i="1" s="1"/>
  <c r="BY232" i="1"/>
  <c r="BZ232" i="1"/>
  <c r="CA232" i="1"/>
  <c r="CB232" i="1"/>
  <c r="CE232" i="1" s="1"/>
  <c r="BY233" i="1"/>
  <c r="BZ233" i="1"/>
  <c r="CA233" i="1"/>
  <c r="CE233" i="1" s="1"/>
  <c r="CB233" i="1"/>
  <c r="BY234" i="1"/>
  <c r="BZ234" i="1"/>
  <c r="CA234" i="1"/>
  <c r="CE234" i="1" s="1"/>
  <c r="CB234" i="1"/>
  <c r="BY235" i="1"/>
  <c r="BZ235" i="1"/>
  <c r="CA235" i="1"/>
  <c r="CB235" i="1"/>
  <c r="BY236" i="1"/>
  <c r="BZ236" i="1"/>
  <c r="CA236" i="1"/>
  <c r="CB236" i="1"/>
  <c r="CE236" i="1" s="1"/>
  <c r="BY237" i="1"/>
  <c r="BZ237" i="1"/>
  <c r="CA237" i="1"/>
  <c r="CB237" i="1"/>
  <c r="BY238" i="1"/>
  <c r="BZ238" i="1"/>
  <c r="CA238" i="1"/>
  <c r="CE238" i="1" s="1"/>
  <c r="CB238" i="1"/>
  <c r="BY239" i="1"/>
  <c r="BZ239" i="1"/>
  <c r="CA239" i="1"/>
  <c r="CB239" i="1"/>
  <c r="BY240" i="1"/>
  <c r="BZ240" i="1"/>
  <c r="CA240" i="1"/>
  <c r="CB240" i="1"/>
  <c r="CE240" i="1" s="1"/>
  <c r="BY241" i="1"/>
  <c r="BZ241" i="1"/>
  <c r="CA241" i="1"/>
  <c r="CB241" i="1"/>
  <c r="BY242" i="1"/>
  <c r="BZ242" i="1"/>
  <c r="CA242" i="1"/>
  <c r="CE242" i="1" s="1"/>
  <c r="CB242" i="1"/>
  <c r="BY243" i="1"/>
  <c r="BZ243" i="1"/>
  <c r="CA243" i="1"/>
  <c r="CB243" i="1"/>
  <c r="BY244" i="1"/>
  <c r="BZ244" i="1"/>
  <c r="CA244" i="1"/>
  <c r="CB244" i="1"/>
  <c r="CE244" i="1" s="1"/>
  <c r="BY245" i="1"/>
  <c r="BZ245" i="1"/>
  <c r="CA245" i="1"/>
  <c r="CE245" i="1" s="1"/>
  <c r="CB245" i="1"/>
  <c r="BY246" i="1"/>
  <c r="BZ246" i="1"/>
  <c r="CA246" i="1"/>
  <c r="CB246" i="1"/>
  <c r="BY247" i="1"/>
  <c r="BZ247" i="1"/>
  <c r="CA247" i="1"/>
  <c r="CB247" i="1"/>
  <c r="CE247" i="1" s="1"/>
  <c r="BY248" i="1"/>
  <c r="BZ248" i="1"/>
  <c r="CA248" i="1"/>
  <c r="CB248" i="1"/>
  <c r="CE248" i="1" s="1"/>
  <c r="BY249" i="1"/>
  <c r="BZ249" i="1"/>
  <c r="CA249" i="1"/>
  <c r="CB249" i="1"/>
  <c r="BY250" i="1"/>
  <c r="BZ250" i="1"/>
  <c r="CA250" i="1"/>
  <c r="CB250" i="1"/>
  <c r="CE250" i="1" s="1"/>
  <c r="BY251" i="1"/>
  <c r="BZ251" i="1"/>
  <c r="CA251" i="1"/>
  <c r="CB251" i="1"/>
  <c r="CE251" i="1" s="1"/>
  <c r="BY252" i="1"/>
  <c r="BZ252" i="1"/>
  <c r="CA252" i="1"/>
  <c r="CB252" i="1"/>
  <c r="CE252" i="1" s="1"/>
  <c r="BY253" i="1"/>
  <c r="BZ253" i="1"/>
  <c r="CA253" i="1"/>
  <c r="CB253" i="1"/>
  <c r="BY254" i="1"/>
  <c r="BZ254" i="1"/>
  <c r="CA254" i="1"/>
  <c r="CE254" i="1" s="1"/>
  <c r="CB254" i="1"/>
  <c r="BY255" i="1"/>
  <c r="BZ255" i="1"/>
  <c r="CA255" i="1"/>
  <c r="CB255" i="1"/>
  <c r="CE255" i="1" s="1"/>
  <c r="BY256" i="1"/>
  <c r="BZ256" i="1"/>
  <c r="CA256" i="1"/>
  <c r="CB256" i="1"/>
  <c r="CE256" i="1" s="1"/>
  <c r="BY257" i="1"/>
  <c r="BZ257" i="1"/>
  <c r="CA257" i="1"/>
  <c r="CE257" i="1" s="1"/>
  <c r="CB257" i="1"/>
  <c r="BY258" i="1"/>
  <c r="BZ258" i="1"/>
  <c r="CA258" i="1"/>
  <c r="CB258" i="1"/>
  <c r="BY259" i="1"/>
  <c r="BZ259" i="1"/>
  <c r="CA259" i="1"/>
  <c r="CB259" i="1"/>
  <c r="CE259" i="1" s="1"/>
  <c r="BY260" i="1"/>
  <c r="BZ260" i="1"/>
  <c r="CA260" i="1"/>
  <c r="CB260" i="1"/>
  <c r="CE260" i="1" s="1"/>
  <c r="BY261" i="1"/>
  <c r="BZ261" i="1"/>
  <c r="CA261" i="1"/>
  <c r="CE261" i="1" s="1"/>
  <c r="CB261" i="1"/>
  <c r="BY262" i="1"/>
  <c r="BZ262" i="1"/>
  <c r="CA262" i="1"/>
  <c r="CB262" i="1"/>
  <c r="BY263" i="1"/>
  <c r="BZ263" i="1"/>
  <c r="CA263" i="1"/>
  <c r="CB263" i="1"/>
  <c r="CE263" i="1" s="1"/>
  <c r="BY264" i="1"/>
  <c r="BZ264" i="1"/>
  <c r="CA264" i="1"/>
  <c r="CB264" i="1"/>
  <c r="CE264" i="1" s="1"/>
  <c r="BY265" i="1"/>
  <c r="BZ265" i="1"/>
  <c r="CA265" i="1"/>
  <c r="CB265" i="1"/>
  <c r="BY266" i="1"/>
  <c r="BZ266" i="1"/>
  <c r="CA266" i="1"/>
  <c r="CB266" i="1"/>
  <c r="BY267" i="1"/>
  <c r="BZ267" i="1"/>
  <c r="CA267" i="1"/>
  <c r="CB267" i="1"/>
  <c r="CE267" i="1" s="1"/>
  <c r="BY268" i="1"/>
  <c r="BZ268" i="1"/>
  <c r="CA268" i="1"/>
  <c r="CB268" i="1"/>
  <c r="CE268" i="1" s="1"/>
  <c r="BY269" i="1"/>
  <c r="BZ269" i="1"/>
  <c r="CA269" i="1"/>
  <c r="CB269" i="1"/>
  <c r="BY270" i="1"/>
  <c r="BZ270" i="1"/>
  <c r="CA270" i="1"/>
  <c r="CB270" i="1"/>
  <c r="BY271" i="1"/>
  <c r="BZ271" i="1"/>
  <c r="CA271" i="1"/>
  <c r="CB271" i="1"/>
  <c r="CE271" i="1" s="1"/>
  <c r="BY272" i="1"/>
  <c r="BZ272" i="1"/>
  <c r="CA272" i="1"/>
  <c r="CB272" i="1"/>
  <c r="CE272" i="1" s="1"/>
  <c r="BY273" i="1"/>
  <c r="BZ273" i="1"/>
  <c r="CA273" i="1"/>
  <c r="CB273" i="1"/>
  <c r="BY274" i="1"/>
  <c r="BZ274" i="1"/>
  <c r="CA274" i="1"/>
  <c r="CE274" i="1" s="1"/>
  <c r="CB274" i="1"/>
  <c r="BY275" i="1"/>
  <c r="BZ275" i="1"/>
  <c r="CA275" i="1"/>
  <c r="CB275" i="1"/>
  <c r="CE275" i="1" s="1"/>
  <c r="BY276" i="1"/>
  <c r="BZ276" i="1"/>
  <c r="CA276" i="1"/>
  <c r="CB276" i="1"/>
  <c r="CE276" i="1" s="1"/>
  <c r="BY277" i="1"/>
  <c r="BZ277" i="1"/>
  <c r="CA277" i="1"/>
  <c r="CB277" i="1"/>
  <c r="BY278" i="1"/>
  <c r="BZ278" i="1"/>
  <c r="CA278" i="1"/>
  <c r="CE278" i="1" s="1"/>
  <c r="CB278" i="1"/>
  <c r="BY279" i="1"/>
  <c r="BZ279" i="1"/>
  <c r="CA279" i="1"/>
  <c r="CB279" i="1"/>
  <c r="CE279" i="1" s="1"/>
  <c r="BY280" i="1"/>
  <c r="BZ280" i="1"/>
  <c r="CA280" i="1"/>
  <c r="CB280" i="1"/>
  <c r="CE280" i="1" s="1"/>
  <c r="BY281" i="1"/>
  <c r="BZ281" i="1"/>
  <c r="CA281" i="1"/>
  <c r="CB281" i="1"/>
  <c r="BY282" i="1"/>
  <c r="BZ282" i="1"/>
  <c r="CA282" i="1"/>
  <c r="CB282" i="1"/>
  <c r="BY283" i="1"/>
  <c r="BZ283" i="1"/>
  <c r="CA283" i="1"/>
  <c r="CB283" i="1"/>
  <c r="CE283" i="1" s="1"/>
  <c r="BY284" i="1"/>
  <c r="BZ284" i="1"/>
  <c r="CA284" i="1"/>
  <c r="CB284" i="1"/>
  <c r="CE284" i="1" s="1"/>
  <c r="BY285" i="1"/>
  <c r="BZ285" i="1"/>
  <c r="CA285" i="1"/>
  <c r="CB285" i="1"/>
  <c r="BY286" i="1"/>
  <c r="BZ286" i="1"/>
  <c r="CA286" i="1"/>
  <c r="CE286" i="1" s="1"/>
  <c r="CB286" i="1"/>
  <c r="BY287" i="1"/>
  <c r="BZ287" i="1"/>
  <c r="CA287" i="1"/>
  <c r="CB287" i="1"/>
  <c r="CE287" i="1" s="1"/>
  <c r="BY288" i="1"/>
  <c r="BZ288" i="1"/>
  <c r="CA288" i="1"/>
  <c r="CB288" i="1"/>
  <c r="CE288" i="1" s="1"/>
  <c r="BY289" i="1"/>
  <c r="BZ289" i="1"/>
  <c r="CA289" i="1"/>
  <c r="CE289" i="1" s="1"/>
  <c r="CB289" i="1"/>
  <c r="BY290" i="1"/>
  <c r="BZ290" i="1"/>
  <c r="CA290" i="1"/>
  <c r="CB290" i="1"/>
  <c r="CE290" i="1" s="1"/>
  <c r="BY291" i="1"/>
  <c r="BZ291" i="1"/>
  <c r="CA291" i="1"/>
  <c r="CB291" i="1"/>
  <c r="BY292" i="1"/>
  <c r="BZ292" i="1"/>
  <c r="CA292" i="1"/>
  <c r="CB292" i="1"/>
  <c r="CE292" i="1" s="1"/>
  <c r="BY293" i="1"/>
  <c r="BZ293" i="1"/>
  <c r="CA293" i="1"/>
  <c r="CB293" i="1"/>
  <c r="BY294" i="1"/>
  <c r="BZ294" i="1"/>
  <c r="CA294" i="1"/>
  <c r="CB294" i="1"/>
  <c r="CE294" i="1" s="1"/>
  <c r="CE21" i="1"/>
  <c r="CE25" i="1"/>
  <c r="CE29" i="1"/>
  <c r="CE33" i="1"/>
  <c r="CE37" i="1"/>
  <c r="CE41" i="1"/>
  <c r="CE45" i="1"/>
  <c r="CE48" i="1"/>
  <c r="CE49" i="1"/>
  <c r="CE53" i="1"/>
  <c r="CE57" i="1"/>
  <c r="CE65" i="1"/>
  <c r="CE69" i="1"/>
  <c r="CE73" i="1"/>
  <c r="CE77" i="1"/>
  <c r="CE85" i="1"/>
  <c r="CE89" i="1"/>
  <c r="CE93" i="1"/>
  <c r="CE97" i="1"/>
  <c r="CE105" i="1"/>
  <c r="CE109" i="1"/>
  <c r="CE117" i="1"/>
  <c r="CE121" i="1"/>
  <c r="CE125" i="1"/>
  <c r="CE129" i="1"/>
  <c r="CE137" i="1"/>
  <c r="CE141" i="1"/>
  <c r="CE145" i="1"/>
  <c r="CE153" i="1"/>
  <c r="CE161" i="1"/>
  <c r="CE165" i="1"/>
  <c r="CE173" i="1"/>
  <c r="CE177" i="1"/>
  <c r="CE181" i="1"/>
  <c r="CE186" i="1"/>
  <c r="CE189" i="1"/>
  <c r="CE193" i="1"/>
  <c r="CE197" i="1"/>
  <c r="CE201" i="1"/>
  <c r="CE202" i="1"/>
  <c r="CE205" i="1"/>
  <c r="CE211" i="1"/>
  <c r="CE213" i="1"/>
  <c r="CE217" i="1"/>
  <c r="CE219" i="1"/>
  <c r="CE225" i="1"/>
  <c r="CE229" i="1"/>
  <c r="CE235" i="1"/>
  <c r="CE237" i="1"/>
  <c r="CE241" i="1"/>
  <c r="CE243" i="1"/>
  <c r="CE249" i="1"/>
  <c r="CE253" i="1"/>
  <c r="CE258" i="1"/>
  <c r="CE265" i="1"/>
  <c r="CE266" i="1"/>
  <c r="CE269" i="1"/>
  <c r="CE270" i="1"/>
  <c r="CE277" i="1"/>
  <c r="CE281" i="1"/>
  <c r="CE282" i="1"/>
  <c r="CE285" i="1"/>
  <c r="CE291" i="1"/>
  <c r="CE62" i="1"/>
  <c r="CE90" i="1"/>
  <c r="CE102" i="1"/>
  <c r="CE142" i="1"/>
  <c r="CE157" i="1"/>
  <c r="CE214" i="1"/>
  <c r="CE239" i="1"/>
  <c r="CE246" i="1"/>
  <c r="CE262" i="1"/>
  <c r="CE273" i="1"/>
  <c r="CE293" i="1"/>
  <c r="CE27" i="1"/>
  <c r="CE30" i="1"/>
  <c r="CE46" i="1"/>
  <c r="CE54" i="1"/>
  <c r="CE67" i="1"/>
  <c r="CE70" i="1"/>
  <c r="CE83" i="1"/>
  <c r="CE87" i="1"/>
  <c r="CE99" i="1"/>
  <c r="CE107" i="1"/>
  <c r="CE115" i="1"/>
  <c r="CE118" i="1"/>
  <c r="CE134" i="1"/>
  <c r="CE135" i="1"/>
  <c r="CE146" i="1"/>
  <c r="CE151" i="1"/>
  <c r="CE158" i="1"/>
  <c r="CE162" i="1"/>
  <c r="CE178" i="1"/>
  <c r="CE179" i="1"/>
  <c r="CE191" i="1"/>
  <c r="CE199" i="1"/>
  <c r="CE227" i="1"/>
  <c r="CE43" i="1"/>
  <c r="CE51" i="1"/>
  <c r="CE110" i="1"/>
  <c r="CE139" i="1"/>
  <c r="CE210" i="1"/>
  <c r="CE222" i="1"/>
  <c r="CE18" i="1"/>
  <c r="CE23" i="1"/>
  <c r="CE55" i="1"/>
  <c r="GR72" i="1"/>
  <c r="AP210" i="1"/>
  <c r="EE17" i="1" l="1"/>
  <c r="GJ17" i="1"/>
  <c r="GP17" i="1" s="1"/>
  <c r="AQ17" i="1"/>
  <c r="AS17" i="1"/>
  <c r="AI17" i="1"/>
  <c r="GE17" i="1" s="1"/>
  <c r="GH17" i="1" s="1"/>
  <c r="AP17" i="1"/>
  <c r="FG17" i="1"/>
  <c r="AO17" i="1"/>
  <c r="GA17" i="1" s="1"/>
  <c r="GD17" i="1" s="1"/>
  <c r="CE208" i="1"/>
  <c r="CE204" i="1"/>
  <c r="CE200" i="1"/>
  <c r="CE196" i="1"/>
  <c r="CE192" i="1"/>
  <c r="CE188" i="1"/>
  <c r="CE184" i="1"/>
  <c r="CE180" i="1"/>
  <c r="CE176" i="1"/>
  <c r="CE172" i="1"/>
  <c r="CE168" i="1"/>
  <c r="CE164" i="1"/>
  <c r="CE160" i="1"/>
  <c r="CE156" i="1"/>
  <c r="CE152" i="1"/>
  <c r="CE148" i="1"/>
  <c r="CE144" i="1"/>
  <c r="CE140" i="1"/>
  <c r="CE136" i="1"/>
  <c r="CE132" i="1"/>
  <c r="CE128" i="1"/>
  <c r="CE124" i="1"/>
  <c r="CE120" i="1"/>
  <c r="CE116" i="1"/>
  <c r="CE112" i="1"/>
  <c r="CE108" i="1"/>
  <c r="CE104" i="1"/>
  <c r="CE100" i="1"/>
  <c r="CE96" i="1"/>
  <c r="CE92" i="1"/>
  <c r="CE88" i="1"/>
  <c r="CE84" i="1"/>
  <c r="CE80" i="1"/>
  <c r="CE76" i="1"/>
  <c r="CE72" i="1"/>
  <c r="CE68" i="1"/>
  <c r="CE64" i="1"/>
  <c r="CE60" i="1"/>
  <c r="CE56" i="1"/>
  <c r="CE52" i="1"/>
  <c r="CE44" i="1"/>
  <c r="CE40" i="1"/>
  <c r="CE36" i="1"/>
  <c r="CE32" i="1"/>
  <c r="CE28" i="1"/>
  <c r="CE24" i="1"/>
  <c r="CE20" i="1"/>
  <c r="CE170" i="1"/>
  <c r="CE106" i="1"/>
  <c r="CE138" i="1"/>
  <c r="CE61" i="1"/>
  <c r="CY18" i="1"/>
  <c r="CZ18" i="1"/>
  <c r="DA18" i="1"/>
  <c r="CY19" i="1"/>
  <c r="CZ19" i="1"/>
  <c r="DA19" i="1"/>
  <c r="CY20" i="1"/>
  <c r="CZ20" i="1"/>
  <c r="DA20" i="1"/>
  <c r="CY21" i="1"/>
  <c r="CZ21" i="1"/>
  <c r="DA21" i="1"/>
  <c r="CY22" i="1"/>
  <c r="CZ22" i="1"/>
  <c r="DA22" i="1"/>
  <c r="CY23" i="1"/>
  <c r="CZ23" i="1"/>
  <c r="DA23" i="1"/>
  <c r="CY24" i="1"/>
  <c r="CZ24" i="1"/>
  <c r="DA24" i="1"/>
  <c r="CY25" i="1"/>
  <c r="CZ25" i="1"/>
  <c r="DA25" i="1"/>
  <c r="CY26" i="1"/>
  <c r="CZ26" i="1"/>
  <c r="DA26" i="1"/>
  <c r="CY27" i="1"/>
  <c r="CZ27" i="1"/>
  <c r="DA27" i="1"/>
  <c r="CY28" i="1"/>
  <c r="CZ28" i="1"/>
  <c r="DA28" i="1"/>
  <c r="CY29" i="1"/>
  <c r="CZ29" i="1"/>
  <c r="DA29" i="1"/>
  <c r="CY30" i="1"/>
  <c r="CZ30" i="1"/>
  <c r="DA30" i="1"/>
  <c r="CY31" i="1"/>
  <c r="CZ31" i="1"/>
  <c r="DA31" i="1"/>
  <c r="CY32" i="1"/>
  <c r="CZ32" i="1"/>
  <c r="DA32" i="1"/>
  <c r="CY33" i="1"/>
  <c r="CZ33" i="1"/>
  <c r="DA33" i="1"/>
  <c r="CY34" i="1"/>
  <c r="CZ34" i="1"/>
  <c r="DA34" i="1"/>
  <c r="CY35" i="1"/>
  <c r="CZ35" i="1"/>
  <c r="DA35" i="1"/>
  <c r="CY36" i="1"/>
  <c r="CZ36" i="1"/>
  <c r="DA36" i="1"/>
  <c r="CY37" i="1"/>
  <c r="CZ37" i="1"/>
  <c r="DA37" i="1"/>
  <c r="CY38" i="1"/>
  <c r="CZ38" i="1"/>
  <c r="DA38" i="1"/>
  <c r="CY39" i="1"/>
  <c r="CZ39" i="1"/>
  <c r="DA39" i="1"/>
  <c r="CY40" i="1"/>
  <c r="CZ40" i="1"/>
  <c r="DA40" i="1"/>
  <c r="CY41" i="1"/>
  <c r="CZ41" i="1"/>
  <c r="DA41" i="1"/>
  <c r="CY42" i="1"/>
  <c r="CZ42" i="1"/>
  <c r="DA42" i="1"/>
  <c r="CY43" i="1"/>
  <c r="CZ43" i="1"/>
  <c r="DA43" i="1"/>
  <c r="CY44" i="1"/>
  <c r="CZ44" i="1"/>
  <c r="DA44" i="1"/>
  <c r="CY45" i="1"/>
  <c r="CZ45" i="1"/>
  <c r="DA45" i="1"/>
  <c r="CY46" i="1"/>
  <c r="CZ46" i="1"/>
  <c r="DA46" i="1"/>
  <c r="CY47" i="1"/>
  <c r="CZ47" i="1"/>
  <c r="DA47" i="1"/>
  <c r="CY48" i="1"/>
  <c r="CZ48" i="1"/>
  <c r="DA48" i="1"/>
  <c r="CY49" i="1"/>
  <c r="CZ49" i="1"/>
  <c r="DA49" i="1"/>
  <c r="CY50" i="1"/>
  <c r="CZ50" i="1"/>
  <c r="DA50" i="1"/>
  <c r="CY51" i="1"/>
  <c r="CZ51" i="1"/>
  <c r="DA51" i="1"/>
  <c r="CY52" i="1"/>
  <c r="CZ52" i="1"/>
  <c r="DA52" i="1"/>
  <c r="CY53" i="1"/>
  <c r="CZ53" i="1"/>
  <c r="DA53" i="1"/>
  <c r="CY54" i="1"/>
  <c r="CZ54" i="1"/>
  <c r="DA54" i="1"/>
  <c r="CY55" i="1"/>
  <c r="CZ55" i="1"/>
  <c r="DA55" i="1"/>
  <c r="CY56" i="1"/>
  <c r="CZ56" i="1"/>
  <c r="DA56" i="1"/>
  <c r="CY57" i="1"/>
  <c r="CZ57" i="1"/>
  <c r="DA57" i="1"/>
  <c r="CY58" i="1"/>
  <c r="CZ58" i="1"/>
  <c r="DA58" i="1"/>
  <c r="CY59" i="1"/>
  <c r="CZ59" i="1"/>
  <c r="DA59" i="1"/>
  <c r="CY60" i="1"/>
  <c r="CZ60" i="1"/>
  <c r="DA60" i="1"/>
  <c r="CY61" i="1"/>
  <c r="CZ61" i="1"/>
  <c r="DA61" i="1"/>
  <c r="CY62" i="1"/>
  <c r="CZ62" i="1"/>
  <c r="DA62" i="1"/>
  <c r="CY63" i="1"/>
  <c r="CZ63" i="1"/>
  <c r="DA63" i="1"/>
  <c r="CY64" i="1"/>
  <c r="CZ64" i="1"/>
  <c r="DA64" i="1"/>
  <c r="CY65" i="1"/>
  <c r="CZ65" i="1"/>
  <c r="DA65" i="1"/>
  <c r="CY66" i="1"/>
  <c r="CZ66" i="1"/>
  <c r="DA66" i="1"/>
  <c r="CY67" i="1"/>
  <c r="CZ67" i="1"/>
  <c r="DA67" i="1"/>
  <c r="CY68" i="1"/>
  <c r="CZ68" i="1"/>
  <c r="DA68" i="1"/>
  <c r="CY69" i="1"/>
  <c r="CZ69" i="1"/>
  <c r="DA69" i="1"/>
  <c r="CY70" i="1"/>
  <c r="CZ70" i="1"/>
  <c r="DA70" i="1"/>
  <c r="CY71" i="1"/>
  <c r="CZ71" i="1"/>
  <c r="DA71" i="1"/>
  <c r="CY72" i="1"/>
  <c r="CZ72" i="1"/>
  <c r="DA72" i="1"/>
  <c r="CY73" i="1"/>
  <c r="CZ73" i="1"/>
  <c r="DA73" i="1"/>
  <c r="CY74" i="1"/>
  <c r="CZ74" i="1"/>
  <c r="DA74" i="1"/>
  <c r="CY75" i="1"/>
  <c r="CZ75" i="1"/>
  <c r="DA75" i="1"/>
  <c r="CY76" i="1"/>
  <c r="CZ76" i="1"/>
  <c r="DA76" i="1"/>
  <c r="CY77" i="1"/>
  <c r="CZ77" i="1"/>
  <c r="DA77" i="1"/>
  <c r="CY78" i="1"/>
  <c r="CZ78" i="1"/>
  <c r="DA78" i="1"/>
  <c r="CY79" i="1"/>
  <c r="CZ79" i="1"/>
  <c r="DA79" i="1"/>
  <c r="CY80" i="1"/>
  <c r="CZ80" i="1"/>
  <c r="DA80" i="1"/>
  <c r="CY81" i="1"/>
  <c r="CZ81" i="1"/>
  <c r="DA81" i="1"/>
  <c r="CY82" i="1"/>
  <c r="CZ82" i="1"/>
  <c r="DA82" i="1"/>
  <c r="CY83" i="1"/>
  <c r="CZ83" i="1"/>
  <c r="DA83" i="1"/>
  <c r="CY84" i="1"/>
  <c r="CZ84" i="1"/>
  <c r="DA84" i="1"/>
  <c r="CY85" i="1"/>
  <c r="CZ85" i="1"/>
  <c r="DA85" i="1"/>
  <c r="CY86" i="1"/>
  <c r="CZ86" i="1"/>
  <c r="DA86" i="1"/>
  <c r="CY87" i="1"/>
  <c r="CZ87" i="1"/>
  <c r="DA87" i="1"/>
  <c r="CY88" i="1"/>
  <c r="CZ88" i="1"/>
  <c r="DA88" i="1"/>
  <c r="CY89" i="1"/>
  <c r="CZ89" i="1"/>
  <c r="DA89" i="1"/>
  <c r="CY90" i="1"/>
  <c r="CZ90" i="1"/>
  <c r="DA90" i="1"/>
  <c r="CY91" i="1"/>
  <c r="CZ91" i="1"/>
  <c r="DA91" i="1"/>
  <c r="CY92" i="1"/>
  <c r="CZ92" i="1"/>
  <c r="DA92" i="1"/>
  <c r="CY93" i="1"/>
  <c r="CZ93" i="1"/>
  <c r="DA93" i="1"/>
  <c r="CY94" i="1"/>
  <c r="CZ94" i="1"/>
  <c r="DA94" i="1"/>
  <c r="CY95" i="1"/>
  <c r="CZ95" i="1"/>
  <c r="DA95" i="1"/>
  <c r="CY96" i="1"/>
  <c r="CZ96" i="1"/>
  <c r="DA96" i="1"/>
  <c r="CY97" i="1"/>
  <c r="CZ97" i="1"/>
  <c r="DA97" i="1"/>
  <c r="CY98" i="1"/>
  <c r="CZ98" i="1"/>
  <c r="DA98" i="1"/>
  <c r="CY99" i="1"/>
  <c r="CZ99" i="1"/>
  <c r="DA99" i="1"/>
  <c r="CY100" i="1"/>
  <c r="CZ100" i="1"/>
  <c r="DA100" i="1"/>
  <c r="CY101" i="1"/>
  <c r="CZ101" i="1"/>
  <c r="DA101" i="1"/>
  <c r="CY102" i="1"/>
  <c r="CZ102" i="1"/>
  <c r="DA102" i="1"/>
  <c r="CY103" i="1"/>
  <c r="CZ103" i="1"/>
  <c r="DA103" i="1"/>
  <c r="CY104" i="1"/>
  <c r="CZ104" i="1"/>
  <c r="DA104" i="1"/>
  <c r="CY105" i="1"/>
  <c r="CZ105" i="1"/>
  <c r="DA105" i="1"/>
  <c r="CY106" i="1"/>
  <c r="CZ106" i="1"/>
  <c r="DA106" i="1"/>
  <c r="CY107" i="1"/>
  <c r="CZ107" i="1"/>
  <c r="DA107" i="1"/>
  <c r="CY108" i="1"/>
  <c r="CZ108" i="1"/>
  <c r="DA108" i="1"/>
  <c r="CY109" i="1"/>
  <c r="CZ109" i="1"/>
  <c r="DA109" i="1"/>
  <c r="CY110" i="1"/>
  <c r="CZ110" i="1"/>
  <c r="DA110" i="1"/>
  <c r="CY111" i="1"/>
  <c r="CZ111" i="1"/>
  <c r="DA111" i="1"/>
  <c r="CY112" i="1"/>
  <c r="CZ112" i="1"/>
  <c r="DA112" i="1"/>
  <c r="CY113" i="1"/>
  <c r="CZ113" i="1"/>
  <c r="DA113" i="1"/>
  <c r="CY114" i="1"/>
  <c r="CZ114" i="1"/>
  <c r="DA114" i="1"/>
  <c r="CY115" i="1"/>
  <c r="CZ115" i="1"/>
  <c r="DA115" i="1"/>
  <c r="CY116" i="1"/>
  <c r="CZ116" i="1"/>
  <c r="DA116" i="1"/>
  <c r="CY117" i="1"/>
  <c r="CZ117" i="1"/>
  <c r="DA117" i="1"/>
  <c r="CY118" i="1"/>
  <c r="CZ118" i="1"/>
  <c r="DA118" i="1"/>
  <c r="CY119" i="1"/>
  <c r="CZ119" i="1"/>
  <c r="DA119" i="1"/>
  <c r="CY120" i="1"/>
  <c r="CZ120" i="1"/>
  <c r="DA120" i="1"/>
  <c r="CY121" i="1"/>
  <c r="CZ121" i="1"/>
  <c r="DA121" i="1"/>
  <c r="CY122" i="1"/>
  <c r="CZ122" i="1"/>
  <c r="DA122" i="1"/>
  <c r="CY123" i="1"/>
  <c r="CZ123" i="1"/>
  <c r="DA123" i="1"/>
  <c r="CY124" i="1"/>
  <c r="CZ124" i="1"/>
  <c r="DA124" i="1"/>
  <c r="CY125" i="1"/>
  <c r="CZ125" i="1"/>
  <c r="DA125" i="1"/>
  <c r="CY126" i="1"/>
  <c r="CZ126" i="1"/>
  <c r="DA126" i="1"/>
  <c r="CY127" i="1"/>
  <c r="CZ127" i="1"/>
  <c r="DA127" i="1"/>
  <c r="CY128" i="1"/>
  <c r="CZ128" i="1"/>
  <c r="DA128" i="1"/>
  <c r="CY129" i="1"/>
  <c r="CZ129" i="1"/>
  <c r="DA129" i="1"/>
  <c r="CY130" i="1"/>
  <c r="CZ130" i="1"/>
  <c r="DA130" i="1"/>
  <c r="CY131" i="1"/>
  <c r="CZ131" i="1"/>
  <c r="DA131" i="1"/>
  <c r="CY132" i="1"/>
  <c r="CZ132" i="1"/>
  <c r="DA132" i="1"/>
  <c r="CY133" i="1"/>
  <c r="CZ133" i="1"/>
  <c r="DA133" i="1"/>
  <c r="CY134" i="1"/>
  <c r="CZ134" i="1"/>
  <c r="DA134" i="1"/>
  <c r="CY135" i="1"/>
  <c r="CZ135" i="1"/>
  <c r="DA135" i="1"/>
  <c r="CY136" i="1"/>
  <c r="CZ136" i="1"/>
  <c r="DA136" i="1"/>
  <c r="CY137" i="1"/>
  <c r="CZ137" i="1"/>
  <c r="DA137" i="1"/>
  <c r="CY138" i="1"/>
  <c r="CZ138" i="1"/>
  <c r="DA138" i="1"/>
  <c r="CY139" i="1"/>
  <c r="CZ139" i="1"/>
  <c r="DA139" i="1"/>
  <c r="CY140" i="1"/>
  <c r="CZ140" i="1"/>
  <c r="DA140" i="1"/>
  <c r="CY141" i="1"/>
  <c r="CZ141" i="1"/>
  <c r="DA141" i="1"/>
  <c r="CY142" i="1"/>
  <c r="CZ142" i="1"/>
  <c r="DA142" i="1"/>
  <c r="CY143" i="1"/>
  <c r="CZ143" i="1"/>
  <c r="DA143" i="1"/>
  <c r="CY144" i="1"/>
  <c r="CZ144" i="1"/>
  <c r="DA144" i="1"/>
  <c r="CY145" i="1"/>
  <c r="CZ145" i="1"/>
  <c r="DA145" i="1"/>
  <c r="CY146" i="1"/>
  <c r="CZ146" i="1"/>
  <c r="DA146" i="1"/>
  <c r="CY147" i="1"/>
  <c r="CZ147" i="1"/>
  <c r="DA147" i="1"/>
  <c r="CY148" i="1"/>
  <c r="CZ148" i="1"/>
  <c r="DA148" i="1"/>
  <c r="CY149" i="1"/>
  <c r="CZ149" i="1"/>
  <c r="DA149" i="1"/>
  <c r="CY150" i="1"/>
  <c r="CZ150" i="1"/>
  <c r="DA150" i="1"/>
  <c r="CY151" i="1"/>
  <c r="CZ151" i="1"/>
  <c r="DA151" i="1"/>
  <c r="CY152" i="1"/>
  <c r="CZ152" i="1"/>
  <c r="DA152" i="1"/>
  <c r="CY153" i="1"/>
  <c r="CZ153" i="1"/>
  <c r="DA153" i="1"/>
  <c r="CY154" i="1"/>
  <c r="CZ154" i="1"/>
  <c r="DA154" i="1"/>
  <c r="CY155" i="1"/>
  <c r="CZ155" i="1"/>
  <c r="DA155" i="1"/>
  <c r="CY156" i="1"/>
  <c r="CZ156" i="1"/>
  <c r="DA156" i="1"/>
  <c r="CY157" i="1"/>
  <c r="CZ157" i="1"/>
  <c r="DA157" i="1"/>
  <c r="CY158" i="1"/>
  <c r="CZ158" i="1"/>
  <c r="DA158" i="1"/>
  <c r="CY159" i="1"/>
  <c r="CZ159" i="1"/>
  <c r="DA159" i="1"/>
  <c r="CY160" i="1"/>
  <c r="CZ160" i="1"/>
  <c r="DA160" i="1"/>
  <c r="CY161" i="1"/>
  <c r="CZ161" i="1"/>
  <c r="DA161" i="1"/>
  <c r="CY162" i="1"/>
  <c r="CZ162" i="1"/>
  <c r="DA162" i="1"/>
  <c r="CY163" i="1"/>
  <c r="CZ163" i="1"/>
  <c r="DA163" i="1"/>
  <c r="CY164" i="1"/>
  <c r="CZ164" i="1"/>
  <c r="DA164" i="1"/>
  <c r="CY165" i="1"/>
  <c r="CZ165" i="1"/>
  <c r="DA165" i="1"/>
  <c r="CY166" i="1"/>
  <c r="CZ166" i="1"/>
  <c r="DA166" i="1"/>
  <c r="CY167" i="1"/>
  <c r="CZ167" i="1"/>
  <c r="DA167" i="1"/>
  <c r="CY168" i="1"/>
  <c r="CZ168" i="1"/>
  <c r="DA168" i="1"/>
  <c r="CY169" i="1"/>
  <c r="CZ169" i="1"/>
  <c r="DA169" i="1"/>
  <c r="CY170" i="1"/>
  <c r="CZ170" i="1"/>
  <c r="DA170" i="1"/>
  <c r="CY171" i="1"/>
  <c r="CZ171" i="1"/>
  <c r="DA171" i="1"/>
  <c r="CY172" i="1"/>
  <c r="CZ172" i="1"/>
  <c r="DA172" i="1"/>
  <c r="CY173" i="1"/>
  <c r="CZ173" i="1"/>
  <c r="DA173" i="1"/>
  <c r="CY174" i="1"/>
  <c r="CZ174" i="1"/>
  <c r="DA174" i="1"/>
  <c r="CY175" i="1"/>
  <c r="CZ175" i="1"/>
  <c r="DA175" i="1"/>
  <c r="CY176" i="1"/>
  <c r="CZ176" i="1"/>
  <c r="DA176" i="1"/>
  <c r="CY177" i="1"/>
  <c r="CZ177" i="1"/>
  <c r="DA177" i="1"/>
  <c r="CY178" i="1"/>
  <c r="CZ178" i="1"/>
  <c r="DA178" i="1"/>
  <c r="CY179" i="1"/>
  <c r="CZ179" i="1"/>
  <c r="DA179" i="1"/>
  <c r="CY180" i="1"/>
  <c r="CZ180" i="1"/>
  <c r="DA180" i="1"/>
  <c r="CY181" i="1"/>
  <c r="CZ181" i="1"/>
  <c r="DA181" i="1"/>
  <c r="CY182" i="1"/>
  <c r="CZ182" i="1"/>
  <c r="DA182" i="1"/>
  <c r="CY183" i="1"/>
  <c r="CZ183" i="1"/>
  <c r="DA183" i="1"/>
  <c r="CY184" i="1"/>
  <c r="CZ184" i="1"/>
  <c r="DA184" i="1"/>
  <c r="CY185" i="1"/>
  <c r="CZ185" i="1"/>
  <c r="DA185" i="1"/>
  <c r="CY186" i="1"/>
  <c r="CZ186" i="1"/>
  <c r="DA186" i="1"/>
  <c r="CY187" i="1"/>
  <c r="CZ187" i="1"/>
  <c r="DA187" i="1"/>
  <c r="CY188" i="1"/>
  <c r="CZ188" i="1"/>
  <c r="DA188" i="1"/>
  <c r="CY189" i="1"/>
  <c r="CZ189" i="1"/>
  <c r="DA189" i="1"/>
  <c r="CY190" i="1"/>
  <c r="CZ190" i="1"/>
  <c r="DA190" i="1"/>
  <c r="CY191" i="1"/>
  <c r="CZ191" i="1"/>
  <c r="DA191" i="1"/>
  <c r="CY192" i="1"/>
  <c r="CZ192" i="1"/>
  <c r="DA192" i="1"/>
  <c r="CY193" i="1"/>
  <c r="CZ193" i="1"/>
  <c r="DA193" i="1"/>
  <c r="CY194" i="1"/>
  <c r="CZ194" i="1"/>
  <c r="DA194" i="1"/>
  <c r="CY195" i="1"/>
  <c r="CZ195" i="1"/>
  <c r="DA195" i="1"/>
  <c r="CY196" i="1"/>
  <c r="CZ196" i="1"/>
  <c r="DA196" i="1"/>
  <c r="CY197" i="1"/>
  <c r="CZ197" i="1"/>
  <c r="DA197" i="1"/>
  <c r="CY198" i="1"/>
  <c r="CZ198" i="1"/>
  <c r="DA198" i="1"/>
  <c r="CY199" i="1"/>
  <c r="CZ199" i="1"/>
  <c r="DA199" i="1"/>
  <c r="CY200" i="1"/>
  <c r="CZ200" i="1"/>
  <c r="DA200" i="1"/>
  <c r="CY201" i="1"/>
  <c r="CZ201" i="1"/>
  <c r="DA201" i="1"/>
  <c r="CY202" i="1"/>
  <c r="CZ202" i="1"/>
  <c r="DA202" i="1"/>
  <c r="CY203" i="1"/>
  <c r="CZ203" i="1"/>
  <c r="DA203" i="1"/>
  <c r="CY204" i="1"/>
  <c r="CZ204" i="1"/>
  <c r="DA204" i="1"/>
  <c r="CY205" i="1"/>
  <c r="CZ205" i="1"/>
  <c r="DA205" i="1"/>
  <c r="CY206" i="1"/>
  <c r="CZ206" i="1"/>
  <c r="DA206" i="1"/>
  <c r="CY207" i="1"/>
  <c r="CZ207" i="1"/>
  <c r="DA207" i="1"/>
  <c r="CY208" i="1"/>
  <c r="CZ208" i="1"/>
  <c r="DA208" i="1"/>
  <c r="CY209" i="1"/>
  <c r="CZ209" i="1"/>
  <c r="DA209" i="1"/>
  <c r="CY210" i="1"/>
  <c r="CZ210" i="1"/>
  <c r="DA210" i="1"/>
  <c r="CY211" i="1"/>
  <c r="CZ211" i="1"/>
  <c r="DA211" i="1"/>
  <c r="CY212" i="1"/>
  <c r="CZ212" i="1"/>
  <c r="DA212" i="1"/>
  <c r="CY213" i="1"/>
  <c r="CZ213" i="1"/>
  <c r="DA213" i="1"/>
  <c r="CY214" i="1"/>
  <c r="CZ214" i="1"/>
  <c r="DA214" i="1"/>
  <c r="CY215" i="1"/>
  <c r="CZ215" i="1"/>
  <c r="DA215" i="1"/>
  <c r="CY216" i="1"/>
  <c r="CZ216" i="1"/>
  <c r="DA216" i="1"/>
  <c r="CY217" i="1"/>
  <c r="CZ217" i="1"/>
  <c r="DA217" i="1"/>
  <c r="CY218" i="1"/>
  <c r="CZ218" i="1"/>
  <c r="DA218" i="1"/>
  <c r="CY219" i="1"/>
  <c r="CZ219" i="1"/>
  <c r="DA219" i="1"/>
  <c r="CY220" i="1"/>
  <c r="CZ220" i="1"/>
  <c r="DA220" i="1"/>
  <c r="CY221" i="1"/>
  <c r="CZ221" i="1"/>
  <c r="DA221" i="1"/>
  <c r="CY222" i="1"/>
  <c r="CZ222" i="1"/>
  <c r="DA222" i="1"/>
  <c r="CY223" i="1"/>
  <c r="CZ223" i="1"/>
  <c r="DA223" i="1"/>
  <c r="CY224" i="1"/>
  <c r="CZ224" i="1"/>
  <c r="DA224" i="1"/>
  <c r="CY225" i="1"/>
  <c r="CZ225" i="1"/>
  <c r="DA225" i="1"/>
  <c r="CY226" i="1"/>
  <c r="CZ226" i="1"/>
  <c r="DA226" i="1"/>
  <c r="CY227" i="1"/>
  <c r="CZ227" i="1"/>
  <c r="DA227" i="1"/>
  <c r="CY228" i="1"/>
  <c r="CZ228" i="1"/>
  <c r="DA228" i="1"/>
  <c r="CY229" i="1"/>
  <c r="CZ229" i="1"/>
  <c r="DA229" i="1"/>
  <c r="CY230" i="1"/>
  <c r="CZ230" i="1"/>
  <c r="DA230" i="1"/>
  <c r="CY231" i="1"/>
  <c r="CZ231" i="1"/>
  <c r="DA231" i="1"/>
  <c r="CY232" i="1"/>
  <c r="CZ232" i="1"/>
  <c r="DA232" i="1"/>
  <c r="CY233" i="1"/>
  <c r="CZ233" i="1"/>
  <c r="DA233" i="1"/>
  <c r="CY234" i="1"/>
  <c r="CZ234" i="1"/>
  <c r="DA234" i="1"/>
  <c r="CY235" i="1"/>
  <c r="CZ235" i="1"/>
  <c r="DA235" i="1"/>
  <c r="CY236" i="1"/>
  <c r="CZ236" i="1"/>
  <c r="DA236" i="1"/>
  <c r="CY237" i="1"/>
  <c r="CZ237" i="1"/>
  <c r="DA237" i="1"/>
  <c r="CY238" i="1"/>
  <c r="CZ238" i="1"/>
  <c r="DA238" i="1"/>
  <c r="CY239" i="1"/>
  <c r="CZ239" i="1"/>
  <c r="DA239" i="1"/>
  <c r="CY240" i="1"/>
  <c r="CZ240" i="1"/>
  <c r="DA240" i="1"/>
  <c r="CY241" i="1"/>
  <c r="CZ241" i="1"/>
  <c r="DA241" i="1"/>
  <c r="CY242" i="1"/>
  <c r="CZ242" i="1"/>
  <c r="DA242" i="1"/>
  <c r="CY243" i="1"/>
  <c r="CZ243" i="1"/>
  <c r="DA243" i="1"/>
  <c r="CY244" i="1"/>
  <c r="CZ244" i="1"/>
  <c r="DA244" i="1"/>
  <c r="CY245" i="1"/>
  <c r="CZ245" i="1"/>
  <c r="DA245" i="1"/>
  <c r="CY246" i="1"/>
  <c r="CZ246" i="1"/>
  <c r="DA246" i="1"/>
  <c r="CY247" i="1"/>
  <c r="CZ247" i="1"/>
  <c r="DA247" i="1"/>
  <c r="CY248" i="1"/>
  <c r="CZ248" i="1"/>
  <c r="DA248" i="1"/>
  <c r="CY249" i="1"/>
  <c r="CZ249" i="1"/>
  <c r="DA249" i="1"/>
  <c r="CY250" i="1"/>
  <c r="CZ250" i="1"/>
  <c r="DA250" i="1"/>
  <c r="CY251" i="1"/>
  <c r="CZ251" i="1"/>
  <c r="DA251" i="1"/>
  <c r="CY252" i="1"/>
  <c r="CZ252" i="1"/>
  <c r="DA252" i="1"/>
  <c r="CY253" i="1"/>
  <c r="CZ253" i="1"/>
  <c r="DA253" i="1"/>
  <c r="CY254" i="1"/>
  <c r="CZ254" i="1"/>
  <c r="DA254" i="1"/>
  <c r="CY255" i="1"/>
  <c r="CZ255" i="1"/>
  <c r="DA255" i="1"/>
  <c r="CY256" i="1"/>
  <c r="CZ256" i="1"/>
  <c r="DA256" i="1"/>
  <c r="CY257" i="1"/>
  <c r="CZ257" i="1"/>
  <c r="DA257" i="1"/>
  <c r="CY258" i="1"/>
  <c r="CZ258" i="1"/>
  <c r="DA258" i="1"/>
  <c r="CY259" i="1"/>
  <c r="CZ259" i="1"/>
  <c r="DA259" i="1"/>
  <c r="CY260" i="1"/>
  <c r="CZ260" i="1"/>
  <c r="DA260" i="1"/>
  <c r="CY261" i="1"/>
  <c r="CZ261" i="1"/>
  <c r="DA261" i="1"/>
  <c r="CY262" i="1"/>
  <c r="CZ262" i="1"/>
  <c r="DA262" i="1"/>
  <c r="CY263" i="1"/>
  <c r="CZ263" i="1"/>
  <c r="DA263" i="1"/>
  <c r="CY264" i="1"/>
  <c r="CZ264" i="1"/>
  <c r="DA264" i="1"/>
  <c r="CY265" i="1"/>
  <c r="CZ265" i="1"/>
  <c r="DA265" i="1"/>
  <c r="CY266" i="1"/>
  <c r="CZ266" i="1"/>
  <c r="DA266" i="1"/>
  <c r="CY267" i="1"/>
  <c r="CZ267" i="1"/>
  <c r="DA267" i="1"/>
  <c r="CY268" i="1"/>
  <c r="CZ268" i="1"/>
  <c r="DA268" i="1"/>
  <c r="CY269" i="1"/>
  <c r="CZ269" i="1"/>
  <c r="DA269" i="1"/>
  <c r="CY270" i="1"/>
  <c r="CZ270" i="1"/>
  <c r="DA270" i="1"/>
  <c r="CY271" i="1"/>
  <c r="CZ271" i="1"/>
  <c r="DA271" i="1"/>
  <c r="CY272" i="1"/>
  <c r="CZ272" i="1"/>
  <c r="DA272" i="1"/>
  <c r="CY273" i="1"/>
  <c r="CZ273" i="1"/>
  <c r="DA273" i="1"/>
  <c r="CY274" i="1"/>
  <c r="CZ274" i="1"/>
  <c r="DA274" i="1"/>
  <c r="CY275" i="1"/>
  <c r="CZ275" i="1"/>
  <c r="DA275" i="1"/>
  <c r="CY276" i="1"/>
  <c r="CZ276" i="1"/>
  <c r="DA276" i="1"/>
  <c r="CY277" i="1"/>
  <c r="CZ277" i="1"/>
  <c r="DA277" i="1"/>
  <c r="CY278" i="1"/>
  <c r="CZ278" i="1"/>
  <c r="DA278" i="1"/>
  <c r="CY279" i="1"/>
  <c r="CZ279" i="1"/>
  <c r="DA279" i="1"/>
  <c r="CY280" i="1"/>
  <c r="CZ280" i="1"/>
  <c r="DA280" i="1"/>
  <c r="CY281" i="1"/>
  <c r="CZ281" i="1"/>
  <c r="DA281" i="1"/>
  <c r="CY282" i="1"/>
  <c r="CZ282" i="1"/>
  <c r="DA282" i="1"/>
  <c r="CY283" i="1"/>
  <c r="CZ283" i="1"/>
  <c r="DA283" i="1"/>
  <c r="CY284" i="1"/>
  <c r="CZ284" i="1"/>
  <c r="DA284" i="1"/>
  <c r="CY285" i="1"/>
  <c r="CZ285" i="1"/>
  <c r="DA285" i="1"/>
  <c r="CY286" i="1"/>
  <c r="CZ286" i="1"/>
  <c r="DA286" i="1"/>
  <c r="CY287" i="1"/>
  <c r="CZ287" i="1"/>
  <c r="DA287" i="1"/>
  <c r="CY288" i="1"/>
  <c r="CZ288" i="1"/>
  <c r="DA288" i="1"/>
  <c r="CY289" i="1"/>
  <c r="CZ289" i="1"/>
  <c r="DA289" i="1"/>
  <c r="CY290" i="1"/>
  <c r="CZ290" i="1"/>
  <c r="DA290" i="1"/>
  <c r="CY291" i="1"/>
  <c r="CZ291" i="1"/>
  <c r="DA291" i="1"/>
  <c r="CY292" i="1"/>
  <c r="CZ292" i="1"/>
  <c r="DA292" i="1"/>
  <c r="CY293" i="1"/>
  <c r="CZ293" i="1"/>
  <c r="DA293" i="1"/>
  <c r="CY294" i="1"/>
  <c r="CZ294" i="1"/>
  <c r="DA294" i="1"/>
  <c r="CZ16" i="1"/>
  <c r="DA16" i="1"/>
  <c r="CY16" i="1"/>
  <c r="GI17" i="1" l="1"/>
  <c r="GQ17" i="1" s="1"/>
  <c r="GS17" i="1" s="1"/>
  <c r="GT17" i="1" s="1"/>
  <c r="AU17" i="1"/>
  <c r="BX17" i="1" s="1"/>
  <c r="EF17" i="1" s="1"/>
  <c r="CB16" i="1"/>
  <c r="FY18" i="1" l="1"/>
  <c r="FZ18" i="1" s="1"/>
  <c r="FY19" i="1"/>
  <c r="FZ19" i="1" s="1"/>
  <c r="FY20" i="1"/>
  <c r="FY21" i="1"/>
  <c r="FY22" i="1"/>
  <c r="FZ22" i="1" s="1"/>
  <c r="FY23" i="1"/>
  <c r="FY24" i="1"/>
  <c r="FZ24" i="1" s="1"/>
  <c r="FY25" i="1"/>
  <c r="FY26" i="1"/>
  <c r="FZ26" i="1" s="1"/>
  <c r="FY27" i="1"/>
  <c r="FZ27" i="1" s="1"/>
  <c r="FY28" i="1"/>
  <c r="FY29" i="1"/>
  <c r="FY30" i="1"/>
  <c r="FZ30" i="1" s="1"/>
  <c r="GR18" i="1" l="1"/>
  <c r="GR19" i="1"/>
  <c r="GR20" i="1"/>
  <c r="GR21" i="1"/>
  <c r="GR22" i="1"/>
  <c r="GR23" i="1"/>
  <c r="GR24" i="1"/>
  <c r="GR25" i="1"/>
  <c r="GR26" i="1"/>
  <c r="GR27" i="1"/>
  <c r="GR28" i="1"/>
  <c r="GR29" i="1"/>
  <c r="GR30" i="1"/>
  <c r="GR31" i="1"/>
  <c r="GR32" i="1"/>
  <c r="GR33" i="1"/>
  <c r="GR34" i="1"/>
  <c r="GR35" i="1"/>
  <c r="GR36" i="1"/>
  <c r="GR37" i="1"/>
  <c r="GR38" i="1"/>
  <c r="GR39" i="1"/>
  <c r="GR40" i="1"/>
  <c r="GR41" i="1"/>
  <c r="GR42" i="1"/>
  <c r="GR43" i="1"/>
  <c r="GR44" i="1"/>
  <c r="GR45" i="1"/>
  <c r="GR46" i="1"/>
  <c r="GR47" i="1"/>
  <c r="GR48" i="1"/>
  <c r="GR49" i="1"/>
  <c r="GR50" i="1"/>
  <c r="GR51" i="1"/>
  <c r="GR52" i="1"/>
  <c r="GR53" i="1"/>
  <c r="GR54" i="1"/>
  <c r="GR55" i="1"/>
  <c r="GR56" i="1"/>
  <c r="GR57" i="1"/>
  <c r="GR58" i="1"/>
  <c r="GR59" i="1"/>
  <c r="GR60" i="1"/>
  <c r="GR61" i="1"/>
  <c r="GR62" i="1"/>
  <c r="GR63" i="1"/>
  <c r="GR64" i="1"/>
  <c r="GR65" i="1"/>
  <c r="GR66" i="1"/>
  <c r="GR67" i="1"/>
  <c r="GR68" i="1"/>
  <c r="GR69" i="1"/>
  <c r="GR70" i="1"/>
  <c r="GR71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R142" i="1"/>
  <c r="GR143" i="1"/>
  <c r="GR144" i="1"/>
  <c r="GR145" i="1"/>
  <c r="GR146" i="1"/>
  <c r="GR147" i="1"/>
  <c r="GR148" i="1"/>
  <c r="GR149" i="1"/>
  <c r="GR150" i="1"/>
  <c r="GR151" i="1"/>
  <c r="GR152" i="1"/>
  <c r="GR153" i="1"/>
  <c r="GR154" i="1"/>
  <c r="GR155" i="1"/>
  <c r="GR156" i="1"/>
  <c r="GR157" i="1"/>
  <c r="GR158" i="1"/>
  <c r="GR159" i="1"/>
  <c r="GR160" i="1"/>
  <c r="GR161" i="1"/>
  <c r="GR162" i="1"/>
  <c r="GR163" i="1"/>
  <c r="GR164" i="1"/>
  <c r="GR165" i="1"/>
  <c r="GR166" i="1"/>
  <c r="GR167" i="1"/>
  <c r="GR168" i="1"/>
  <c r="GR169" i="1"/>
  <c r="GR170" i="1"/>
  <c r="GR171" i="1"/>
  <c r="GR172" i="1"/>
  <c r="GR173" i="1"/>
  <c r="GR174" i="1"/>
  <c r="GR175" i="1"/>
  <c r="GR176" i="1"/>
  <c r="GR177" i="1"/>
  <c r="GR178" i="1"/>
  <c r="GR179" i="1"/>
  <c r="GR180" i="1"/>
  <c r="GR181" i="1"/>
  <c r="GR182" i="1"/>
  <c r="GR183" i="1"/>
  <c r="GR184" i="1"/>
  <c r="GR185" i="1"/>
  <c r="GR186" i="1"/>
  <c r="GR187" i="1"/>
  <c r="GR188" i="1"/>
  <c r="GR189" i="1"/>
  <c r="GR190" i="1"/>
  <c r="GR191" i="1"/>
  <c r="GR192" i="1"/>
  <c r="GR193" i="1"/>
  <c r="GR194" i="1"/>
  <c r="GR195" i="1"/>
  <c r="GR196" i="1"/>
  <c r="GR197" i="1"/>
  <c r="GR198" i="1"/>
  <c r="GR199" i="1"/>
  <c r="GR200" i="1"/>
  <c r="GR201" i="1"/>
  <c r="GR202" i="1"/>
  <c r="GR203" i="1"/>
  <c r="GR204" i="1"/>
  <c r="GR205" i="1"/>
  <c r="GR206" i="1"/>
  <c r="GR207" i="1"/>
  <c r="GR208" i="1"/>
  <c r="GR209" i="1"/>
  <c r="GR210" i="1"/>
  <c r="GR211" i="1"/>
  <c r="GR212" i="1"/>
  <c r="GR213" i="1"/>
  <c r="GR214" i="1"/>
  <c r="GR215" i="1"/>
  <c r="GR216" i="1"/>
  <c r="GR217" i="1"/>
  <c r="GR218" i="1"/>
  <c r="GR219" i="1"/>
  <c r="GR220" i="1"/>
  <c r="GR221" i="1"/>
  <c r="GR222" i="1"/>
  <c r="GR223" i="1"/>
  <c r="GR224" i="1"/>
  <c r="GR225" i="1"/>
  <c r="GR226" i="1"/>
  <c r="GR227" i="1"/>
  <c r="GR228" i="1"/>
  <c r="GR229" i="1"/>
  <c r="GR230" i="1"/>
  <c r="GR231" i="1"/>
  <c r="GR232" i="1"/>
  <c r="GR233" i="1"/>
  <c r="GR234" i="1"/>
  <c r="GR235" i="1"/>
  <c r="GR236" i="1"/>
  <c r="GR237" i="1"/>
  <c r="GR238" i="1"/>
  <c r="GR239" i="1"/>
  <c r="GR240" i="1"/>
  <c r="GR241" i="1"/>
  <c r="GR242" i="1"/>
  <c r="GR243" i="1"/>
  <c r="GR244" i="1"/>
  <c r="GR245" i="1"/>
  <c r="GR246" i="1"/>
  <c r="GR247" i="1"/>
  <c r="GR248" i="1"/>
  <c r="GR249" i="1"/>
  <c r="GR250" i="1"/>
  <c r="GR251" i="1"/>
  <c r="GR252" i="1"/>
  <c r="GR253" i="1"/>
  <c r="GR254" i="1"/>
  <c r="GR255" i="1"/>
  <c r="GR256" i="1"/>
  <c r="GR257" i="1"/>
  <c r="GR258" i="1"/>
  <c r="GR259" i="1"/>
  <c r="GR260" i="1"/>
  <c r="GR261" i="1"/>
  <c r="GR262" i="1"/>
  <c r="GR263" i="1"/>
  <c r="GR264" i="1"/>
  <c r="GR265" i="1"/>
  <c r="GR266" i="1"/>
  <c r="GR267" i="1"/>
  <c r="GR268" i="1"/>
  <c r="GR269" i="1"/>
  <c r="GR270" i="1"/>
  <c r="GR271" i="1"/>
  <c r="GR272" i="1"/>
  <c r="GR273" i="1"/>
  <c r="GR274" i="1"/>
  <c r="GR275" i="1"/>
  <c r="GR276" i="1"/>
  <c r="GR277" i="1"/>
  <c r="GR278" i="1"/>
  <c r="GR279" i="1"/>
  <c r="GR280" i="1"/>
  <c r="GR281" i="1"/>
  <c r="GR282" i="1"/>
  <c r="GR283" i="1"/>
  <c r="GR284" i="1"/>
  <c r="GR285" i="1"/>
  <c r="GR286" i="1"/>
  <c r="GR287" i="1"/>
  <c r="GR288" i="1"/>
  <c r="GR289" i="1"/>
  <c r="GR290" i="1"/>
  <c r="GR291" i="1"/>
  <c r="GR292" i="1"/>
  <c r="GR293" i="1"/>
  <c r="GR294" i="1"/>
  <c r="GR16" i="1"/>
  <c r="EY114" i="1"/>
  <c r="EZ114" i="1"/>
  <c r="FA114" i="1"/>
  <c r="FB114" i="1" l="1"/>
  <c r="CC114" i="1"/>
  <c r="CD114" i="1"/>
  <c r="BG49" i="1"/>
  <c r="BH49" i="1"/>
  <c r="BI49" i="1"/>
  <c r="BJ49" i="1"/>
  <c r="BK49" i="1"/>
  <c r="BG50" i="1"/>
  <c r="BH50" i="1"/>
  <c r="BI50" i="1"/>
  <c r="BJ50" i="1"/>
  <c r="BK50" i="1"/>
  <c r="BG51" i="1"/>
  <c r="BH51" i="1"/>
  <c r="BI51" i="1"/>
  <c r="BJ51" i="1"/>
  <c r="BK51" i="1"/>
  <c r="BG52" i="1"/>
  <c r="BH52" i="1"/>
  <c r="BI52" i="1"/>
  <c r="BJ52" i="1"/>
  <c r="BK52" i="1"/>
  <c r="BG53" i="1"/>
  <c r="BH53" i="1"/>
  <c r="BI53" i="1"/>
  <c r="BJ53" i="1"/>
  <c r="BK53" i="1"/>
  <c r="BG54" i="1"/>
  <c r="BH54" i="1"/>
  <c r="BI54" i="1"/>
  <c r="BJ54" i="1"/>
  <c r="BK54" i="1"/>
  <c r="BG55" i="1"/>
  <c r="BH55" i="1"/>
  <c r="BI55" i="1"/>
  <c r="BJ55" i="1"/>
  <c r="BK55" i="1"/>
  <c r="BG56" i="1"/>
  <c r="BH56" i="1"/>
  <c r="BI56" i="1"/>
  <c r="BJ56" i="1"/>
  <c r="BK56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54" i="1"/>
  <c r="Z54" i="1"/>
  <c r="AA54" i="1"/>
  <c r="AB54" i="1"/>
  <c r="AC54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48" i="1"/>
  <c r="Z48" i="1"/>
  <c r="AA48" i="1"/>
  <c r="AB48" i="1"/>
  <c r="AC48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Y131" i="1"/>
  <c r="Z131" i="1"/>
  <c r="AA131" i="1"/>
  <c r="AB131" i="1"/>
  <c r="AC131" i="1"/>
  <c r="Y132" i="1"/>
  <c r="Z132" i="1"/>
  <c r="AA132" i="1"/>
  <c r="AB132" i="1"/>
  <c r="AC132" i="1"/>
  <c r="Y133" i="1"/>
  <c r="Z133" i="1"/>
  <c r="AA133" i="1"/>
  <c r="AB133" i="1"/>
  <c r="AC133" i="1"/>
  <c r="Y134" i="1"/>
  <c r="Z134" i="1"/>
  <c r="AA134" i="1"/>
  <c r="AB134" i="1"/>
  <c r="AC134" i="1"/>
  <c r="Y135" i="1"/>
  <c r="Z135" i="1"/>
  <c r="AA135" i="1"/>
  <c r="AB135" i="1"/>
  <c r="AC135" i="1"/>
  <c r="Y136" i="1"/>
  <c r="Z136" i="1"/>
  <c r="AA136" i="1"/>
  <c r="AB136" i="1"/>
  <c r="AC136" i="1"/>
  <c r="Y137" i="1"/>
  <c r="Z137" i="1"/>
  <c r="AA137" i="1"/>
  <c r="AB137" i="1"/>
  <c r="AC137" i="1"/>
  <c r="Y138" i="1"/>
  <c r="Z138" i="1"/>
  <c r="AA138" i="1"/>
  <c r="AB138" i="1"/>
  <c r="AC138" i="1"/>
  <c r="Y139" i="1"/>
  <c r="Z139" i="1"/>
  <c r="AA139" i="1"/>
  <c r="AB139" i="1"/>
  <c r="AC139" i="1"/>
  <c r="Y140" i="1"/>
  <c r="Z140" i="1"/>
  <c r="AA140" i="1"/>
  <c r="AB140" i="1"/>
  <c r="AC140" i="1"/>
  <c r="Y141" i="1"/>
  <c r="Z141" i="1"/>
  <c r="AA141" i="1"/>
  <c r="AB141" i="1"/>
  <c r="AC141" i="1"/>
  <c r="Y142" i="1"/>
  <c r="Z142" i="1"/>
  <c r="AA142" i="1"/>
  <c r="AB142" i="1"/>
  <c r="AC142" i="1"/>
  <c r="Y143" i="1"/>
  <c r="Z143" i="1"/>
  <c r="AA143" i="1"/>
  <c r="AB143" i="1"/>
  <c r="AC143" i="1"/>
  <c r="Y144" i="1"/>
  <c r="Z144" i="1"/>
  <c r="AA144" i="1"/>
  <c r="AB144" i="1"/>
  <c r="AC144" i="1"/>
  <c r="Y145" i="1"/>
  <c r="Z145" i="1"/>
  <c r="AA145" i="1"/>
  <c r="AB145" i="1"/>
  <c r="AC145" i="1"/>
  <c r="Y146" i="1"/>
  <c r="Z146" i="1"/>
  <c r="AA146" i="1"/>
  <c r="AB146" i="1"/>
  <c r="AC146" i="1"/>
  <c r="Y147" i="1"/>
  <c r="Z147" i="1"/>
  <c r="AA147" i="1"/>
  <c r="AB147" i="1"/>
  <c r="AC147" i="1"/>
  <c r="Y148" i="1"/>
  <c r="Z148" i="1"/>
  <c r="AA148" i="1"/>
  <c r="AB148" i="1"/>
  <c r="AC148" i="1"/>
  <c r="Y149" i="1"/>
  <c r="Z149" i="1"/>
  <c r="AA149" i="1"/>
  <c r="AB149" i="1"/>
  <c r="AC149" i="1"/>
  <c r="Y150" i="1"/>
  <c r="Z150" i="1"/>
  <c r="AA150" i="1"/>
  <c r="AB150" i="1"/>
  <c r="AC150" i="1"/>
  <c r="Y151" i="1"/>
  <c r="Z151" i="1"/>
  <c r="AA151" i="1"/>
  <c r="AB151" i="1"/>
  <c r="AC151" i="1"/>
  <c r="Y152" i="1"/>
  <c r="Z152" i="1"/>
  <c r="AA152" i="1"/>
  <c r="AB152" i="1"/>
  <c r="AC152" i="1"/>
  <c r="Y153" i="1"/>
  <c r="Z153" i="1"/>
  <c r="AA153" i="1"/>
  <c r="AB153" i="1"/>
  <c r="AC153" i="1"/>
  <c r="Y154" i="1"/>
  <c r="Z154" i="1"/>
  <c r="AA154" i="1"/>
  <c r="AB154" i="1"/>
  <c r="AC154" i="1"/>
  <c r="Y155" i="1"/>
  <c r="Z155" i="1"/>
  <c r="AA155" i="1"/>
  <c r="AB155" i="1"/>
  <c r="AC155" i="1"/>
  <c r="Y156" i="1"/>
  <c r="Z156" i="1"/>
  <c r="AA156" i="1"/>
  <c r="AB156" i="1"/>
  <c r="AC156" i="1"/>
  <c r="Y157" i="1"/>
  <c r="Z157" i="1"/>
  <c r="AA157" i="1"/>
  <c r="AB157" i="1"/>
  <c r="AC157" i="1"/>
  <c r="Y158" i="1"/>
  <c r="Z158" i="1"/>
  <c r="AA158" i="1"/>
  <c r="AB158" i="1"/>
  <c r="AC158" i="1"/>
  <c r="Y159" i="1"/>
  <c r="Z159" i="1"/>
  <c r="AA159" i="1"/>
  <c r="AB159" i="1"/>
  <c r="AC159" i="1"/>
  <c r="Y160" i="1"/>
  <c r="Z160" i="1"/>
  <c r="AA160" i="1"/>
  <c r="AB160" i="1"/>
  <c r="AC160" i="1"/>
  <c r="Y161" i="1"/>
  <c r="Z161" i="1"/>
  <c r="AA161" i="1"/>
  <c r="AB161" i="1"/>
  <c r="AC161" i="1"/>
  <c r="Y162" i="1"/>
  <c r="Z162" i="1"/>
  <c r="AA162" i="1"/>
  <c r="AB162" i="1"/>
  <c r="AC162" i="1"/>
  <c r="Y163" i="1"/>
  <c r="Z163" i="1"/>
  <c r="AA163" i="1"/>
  <c r="AB163" i="1"/>
  <c r="AC163" i="1"/>
  <c r="Y164" i="1"/>
  <c r="Z164" i="1"/>
  <c r="AA164" i="1"/>
  <c r="AB164" i="1"/>
  <c r="AC164" i="1"/>
  <c r="Y165" i="1"/>
  <c r="Z165" i="1"/>
  <c r="AA165" i="1"/>
  <c r="AB165" i="1"/>
  <c r="AC165" i="1"/>
  <c r="Y166" i="1"/>
  <c r="Z166" i="1"/>
  <c r="AA166" i="1"/>
  <c r="AB166" i="1"/>
  <c r="AC166" i="1"/>
  <c r="Y167" i="1"/>
  <c r="Z167" i="1"/>
  <c r="AA167" i="1"/>
  <c r="AB167" i="1"/>
  <c r="AC167" i="1"/>
  <c r="Y168" i="1"/>
  <c r="Z168" i="1"/>
  <c r="AA168" i="1"/>
  <c r="AB168" i="1"/>
  <c r="AC168" i="1"/>
  <c r="Y169" i="1"/>
  <c r="Z169" i="1"/>
  <c r="AA169" i="1"/>
  <c r="AB169" i="1"/>
  <c r="AC169" i="1"/>
  <c r="Y170" i="1"/>
  <c r="Z170" i="1"/>
  <c r="AA170" i="1"/>
  <c r="AB170" i="1"/>
  <c r="AC170" i="1"/>
  <c r="Y171" i="1"/>
  <c r="Z171" i="1"/>
  <c r="AA171" i="1"/>
  <c r="AB171" i="1"/>
  <c r="AC171" i="1"/>
  <c r="Y172" i="1"/>
  <c r="Z172" i="1"/>
  <c r="AA172" i="1"/>
  <c r="AB172" i="1"/>
  <c r="AC172" i="1"/>
  <c r="Y173" i="1"/>
  <c r="Z173" i="1"/>
  <c r="AA173" i="1"/>
  <c r="AB173" i="1"/>
  <c r="AC173" i="1"/>
  <c r="Y174" i="1"/>
  <c r="Z174" i="1"/>
  <c r="AA174" i="1"/>
  <c r="AB174" i="1"/>
  <c r="AC174" i="1"/>
  <c r="Y175" i="1"/>
  <c r="Z175" i="1"/>
  <c r="AA175" i="1"/>
  <c r="AB175" i="1"/>
  <c r="AC175" i="1"/>
  <c r="Y176" i="1"/>
  <c r="Z176" i="1"/>
  <c r="AA176" i="1"/>
  <c r="AB176" i="1"/>
  <c r="AC176" i="1"/>
  <c r="Y177" i="1"/>
  <c r="Z177" i="1"/>
  <c r="AA177" i="1"/>
  <c r="AB177" i="1"/>
  <c r="AC177" i="1"/>
  <c r="Y178" i="1"/>
  <c r="Z178" i="1"/>
  <c r="AA178" i="1"/>
  <c r="AB178" i="1"/>
  <c r="AC178" i="1"/>
  <c r="Y179" i="1"/>
  <c r="Z179" i="1"/>
  <c r="AA179" i="1"/>
  <c r="AB179" i="1"/>
  <c r="AC179" i="1"/>
  <c r="Y180" i="1"/>
  <c r="Z180" i="1"/>
  <c r="AA180" i="1"/>
  <c r="AB180" i="1"/>
  <c r="AC180" i="1"/>
  <c r="Y181" i="1"/>
  <c r="Z181" i="1"/>
  <c r="AA181" i="1"/>
  <c r="AB181" i="1"/>
  <c r="AC181" i="1"/>
  <c r="Y182" i="1"/>
  <c r="Z182" i="1"/>
  <c r="AA182" i="1"/>
  <c r="AB182" i="1"/>
  <c r="AC182" i="1"/>
  <c r="Y183" i="1"/>
  <c r="Z183" i="1"/>
  <c r="AA183" i="1"/>
  <c r="AB183" i="1"/>
  <c r="AC183" i="1"/>
  <c r="Y184" i="1"/>
  <c r="Z184" i="1"/>
  <c r="AA184" i="1"/>
  <c r="AB184" i="1"/>
  <c r="AC184" i="1"/>
  <c r="Y185" i="1"/>
  <c r="Z185" i="1"/>
  <c r="AA185" i="1"/>
  <c r="AB185" i="1"/>
  <c r="AC185" i="1"/>
  <c r="Y186" i="1"/>
  <c r="Z186" i="1"/>
  <c r="AA186" i="1"/>
  <c r="AB186" i="1"/>
  <c r="AC186" i="1"/>
  <c r="Y187" i="1"/>
  <c r="Z187" i="1"/>
  <c r="AA187" i="1"/>
  <c r="AB187" i="1"/>
  <c r="AC187" i="1"/>
  <c r="Y188" i="1"/>
  <c r="Z188" i="1"/>
  <c r="AA188" i="1"/>
  <c r="AB188" i="1"/>
  <c r="AC188" i="1"/>
  <c r="Y189" i="1"/>
  <c r="Z189" i="1"/>
  <c r="AA189" i="1"/>
  <c r="AB189" i="1"/>
  <c r="AC189" i="1"/>
  <c r="Y190" i="1"/>
  <c r="Z190" i="1"/>
  <c r="AA190" i="1"/>
  <c r="AB190" i="1"/>
  <c r="AC190" i="1"/>
  <c r="Y191" i="1"/>
  <c r="Z191" i="1"/>
  <c r="AA191" i="1"/>
  <c r="AB191" i="1"/>
  <c r="AC191" i="1"/>
  <c r="Y192" i="1"/>
  <c r="Z192" i="1"/>
  <c r="AA192" i="1"/>
  <c r="AB192" i="1"/>
  <c r="AC192" i="1"/>
  <c r="Y193" i="1"/>
  <c r="Z193" i="1"/>
  <c r="AA193" i="1"/>
  <c r="AB193" i="1"/>
  <c r="AC193" i="1"/>
  <c r="Y194" i="1"/>
  <c r="Z194" i="1"/>
  <c r="AA194" i="1"/>
  <c r="AB194" i="1"/>
  <c r="AC194" i="1"/>
  <c r="Y195" i="1"/>
  <c r="Z195" i="1"/>
  <c r="AA195" i="1"/>
  <c r="AB195" i="1"/>
  <c r="AC195" i="1"/>
  <c r="Y196" i="1"/>
  <c r="Z196" i="1"/>
  <c r="AA196" i="1"/>
  <c r="AB196" i="1"/>
  <c r="AC196" i="1"/>
  <c r="Y197" i="1"/>
  <c r="Z197" i="1"/>
  <c r="AA197" i="1"/>
  <c r="AB197" i="1"/>
  <c r="AC197" i="1"/>
  <c r="Y198" i="1"/>
  <c r="Z198" i="1"/>
  <c r="AA198" i="1"/>
  <c r="AB198" i="1"/>
  <c r="AC198" i="1"/>
  <c r="Y199" i="1"/>
  <c r="Z199" i="1"/>
  <c r="AA199" i="1"/>
  <c r="AB199" i="1"/>
  <c r="AC199" i="1"/>
  <c r="Y200" i="1"/>
  <c r="Z200" i="1"/>
  <c r="AA200" i="1"/>
  <c r="AB200" i="1"/>
  <c r="AC200" i="1"/>
  <c r="Y201" i="1"/>
  <c r="Z201" i="1"/>
  <c r="AA201" i="1"/>
  <c r="AB201" i="1"/>
  <c r="AC201" i="1"/>
  <c r="Y202" i="1"/>
  <c r="Z202" i="1"/>
  <c r="AA202" i="1"/>
  <c r="AB202" i="1"/>
  <c r="AC202" i="1"/>
  <c r="Y203" i="1"/>
  <c r="Z203" i="1"/>
  <c r="AA203" i="1"/>
  <c r="AB203" i="1"/>
  <c r="AC203" i="1"/>
  <c r="Y204" i="1"/>
  <c r="Z204" i="1"/>
  <c r="AA204" i="1"/>
  <c r="AB204" i="1"/>
  <c r="AC204" i="1"/>
  <c r="Y205" i="1"/>
  <c r="Z205" i="1"/>
  <c r="AA205" i="1"/>
  <c r="AB205" i="1"/>
  <c r="AC205" i="1"/>
  <c r="Y206" i="1"/>
  <c r="Z206" i="1"/>
  <c r="AA206" i="1"/>
  <c r="AB206" i="1"/>
  <c r="AC206" i="1"/>
  <c r="Y207" i="1"/>
  <c r="Z207" i="1"/>
  <c r="AA207" i="1"/>
  <c r="AB207" i="1"/>
  <c r="AC207" i="1"/>
  <c r="Y208" i="1"/>
  <c r="Z208" i="1"/>
  <c r="AA208" i="1"/>
  <c r="AB208" i="1"/>
  <c r="AC208" i="1"/>
  <c r="Y209" i="1"/>
  <c r="Z209" i="1"/>
  <c r="AA209" i="1"/>
  <c r="AB209" i="1"/>
  <c r="AC209" i="1"/>
  <c r="Y210" i="1"/>
  <c r="Z210" i="1"/>
  <c r="AA210" i="1"/>
  <c r="AB210" i="1"/>
  <c r="AC210" i="1"/>
  <c r="Y211" i="1"/>
  <c r="Z211" i="1"/>
  <c r="AA211" i="1"/>
  <c r="AB211" i="1"/>
  <c r="AC211" i="1"/>
  <c r="Y212" i="1"/>
  <c r="Z212" i="1"/>
  <c r="AA212" i="1"/>
  <c r="AB212" i="1"/>
  <c r="AC212" i="1"/>
  <c r="Y213" i="1"/>
  <c r="Z213" i="1"/>
  <c r="AA213" i="1"/>
  <c r="AB213" i="1"/>
  <c r="AC213" i="1"/>
  <c r="Y214" i="1"/>
  <c r="Z214" i="1"/>
  <c r="AA214" i="1"/>
  <c r="AB214" i="1"/>
  <c r="AC214" i="1"/>
  <c r="Y215" i="1"/>
  <c r="Z215" i="1"/>
  <c r="AA215" i="1"/>
  <c r="AB215" i="1"/>
  <c r="AC215" i="1"/>
  <c r="Y216" i="1"/>
  <c r="Z216" i="1"/>
  <c r="AA216" i="1"/>
  <c r="AB216" i="1"/>
  <c r="AC216" i="1"/>
  <c r="Y217" i="1"/>
  <c r="Z217" i="1"/>
  <c r="AA217" i="1"/>
  <c r="AB217" i="1"/>
  <c r="AC217" i="1"/>
  <c r="Y218" i="1"/>
  <c r="Z218" i="1"/>
  <c r="AA218" i="1"/>
  <c r="AB218" i="1"/>
  <c r="AC218" i="1"/>
  <c r="Y219" i="1"/>
  <c r="Z219" i="1"/>
  <c r="AA219" i="1"/>
  <c r="AB219" i="1"/>
  <c r="AC219" i="1"/>
  <c r="Y220" i="1"/>
  <c r="Z220" i="1"/>
  <c r="AA220" i="1"/>
  <c r="AB220" i="1"/>
  <c r="AC220" i="1"/>
  <c r="Y221" i="1"/>
  <c r="Z221" i="1"/>
  <c r="AA221" i="1"/>
  <c r="AB221" i="1"/>
  <c r="AC221" i="1"/>
  <c r="Y222" i="1"/>
  <c r="Z222" i="1"/>
  <c r="AA222" i="1"/>
  <c r="AB222" i="1"/>
  <c r="AC222" i="1"/>
  <c r="Y223" i="1"/>
  <c r="Z223" i="1"/>
  <c r="AA223" i="1"/>
  <c r="AB223" i="1"/>
  <c r="AC223" i="1"/>
  <c r="Y224" i="1"/>
  <c r="Z224" i="1"/>
  <c r="AA224" i="1"/>
  <c r="AB224" i="1"/>
  <c r="AC224" i="1"/>
  <c r="Y225" i="1"/>
  <c r="Z225" i="1"/>
  <c r="AA225" i="1"/>
  <c r="AB225" i="1"/>
  <c r="AC225" i="1"/>
  <c r="Y226" i="1"/>
  <c r="Z226" i="1"/>
  <c r="AA226" i="1"/>
  <c r="AB226" i="1"/>
  <c r="AC226" i="1"/>
  <c r="Y227" i="1"/>
  <c r="Z227" i="1"/>
  <c r="AA227" i="1"/>
  <c r="AB227" i="1"/>
  <c r="AC227" i="1"/>
  <c r="Y228" i="1"/>
  <c r="Z228" i="1"/>
  <c r="AA228" i="1"/>
  <c r="AB228" i="1"/>
  <c r="AC228" i="1"/>
  <c r="Y229" i="1"/>
  <c r="Z229" i="1"/>
  <c r="AA229" i="1"/>
  <c r="AB229" i="1"/>
  <c r="AC229" i="1"/>
  <c r="Y230" i="1"/>
  <c r="Z230" i="1"/>
  <c r="AA230" i="1"/>
  <c r="AB230" i="1"/>
  <c r="AC230" i="1"/>
  <c r="Y231" i="1"/>
  <c r="Z231" i="1"/>
  <c r="AA231" i="1"/>
  <c r="AB231" i="1"/>
  <c r="AC231" i="1"/>
  <c r="Y232" i="1"/>
  <c r="Z232" i="1"/>
  <c r="AA232" i="1"/>
  <c r="AB232" i="1"/>
  <c r="AC232" i="1"/>
  <c r="Y233" i="1"/>
  <c r="Z233" i="1"/>
  <c r="AA233" i="1"/>
  <c r="AB233" i="1"/>
  <c r="AC233" i="1"/>
  <c r="Y234" i="1"/>
  <c r="Z234" i="1"/>
  <c r="AA234" i="1"/>
  <c r="AB234" i="1"/>
  <c r="AC234" i="1"/>
  <c r="Y235" i="1"/>
  <c r="Z235" i="1"/>
  <c r="AA235" i="1"/>
  <c r="AB235" i="1"/>
  <c r="AC235" i="1"/>
  <c r="Y236" i="1"/>
  <c r="Z236" i="1"/>
  <c r="AA236" i="1"/>
  <c r="AB236" i="1"/>
  <c r="AC236" i="1"/>
  <c r="Y237" i="1"/>
  <c r="Z237" i="1"/>
  <c r="AA237" i="1"/>
  <c r="AB237" i="1"/>
  <c r="AC237" i="1"/>
  <c r="Y238" i="1"/>
  <c r="Z238" i="1"/>
  <c r="AA238" i="1"/>
  <c r="AB238" i="1"/>
  <c r="AC238" i="1"/>
  <c r="Y239" i="1"/>
  <c r="Z239" i="1"/>
  <c r="AA239" i="1"/>
  <c r="AB239" i="1"/>
  <c r="AC239" i="1"/>
  <c r="Y240" i="1"/>
  <c r="Z240" i="1"/>
  <c r="AA240" i="1"/>
  <c r="AB240" i="1"/>
  <c r="AC240" i="1"/>
  <c r="Y241" i="1"/>
  <c r="Z241" i="1"/>
  <c r="AA241" i="1"/>
  <c r="AB241" i="1"/>
  <c r="AC241" i="1"/>
  <c r="Y242" i="1"/>
  <c r="Z242" i="1"/>
  <c r="AA242" i="1"/>
  <c r="AB242" i="1"/>
  <c r="AC242" i="1"/>
  <c r="Y243" i="1"/>
  <c r="Z243" i="1"/>
  <c r="AA243" i="1"/>
  <c r="AB243" i="1"/>
  <c r="AC243" i="1"/>
  <c r="Y244" i="1"/>
  <c r="Z244" i="1"/>
  <c r="AA244" i="1"/>
  <c r="AB244" i="1"/>
  <c r="AC244" i="1"/>
  <c r="Y245" i="1"/>
  <c r="Z245" i="1"/>
  <c r="AA245" i="1"/>
  <c r="AB245" i="1"/>
  <c r="AC245" i="1"/>
  <c r="Y246" i="1"/>
  <c r="Z246" i="1"/>
  <c r="AA246" i="1"/>
  <c r="AB246" i="1"/>
  <c r="AC246" i="1"/>
  <c r="Y247" i="1"/>
  <c r="Z247" i="1"/>
  <c r="AA247" i="1"/>
  <c r="AB247" i="1"/>
  <c r="AC247" i="1"/>
  <c r="Y248" i="1"/>
  <c r="Z248" i="1"/>
  <c r="AA248" i="1"/>
  <c r="AB248" i="1"/>
  <c r="AC248" i="1"/>
  <c r="Y249" i="1"/>
  <c r="Z249" i="1"/>
  <c r="AA249" i="1"/>
  <c r="AB249" i="1"/>
  <c r="AC249" i="1"/>
  <c r="Y250" i="1"/>
  <c r="Z250" i="1"/>
  <c r="AA250" i="1"/>
  <c r="AB250" i="1"/>
  <c r="AC250" i="1"/>
  <c r="Y251" i="1"/>
  <c r="Z251" i="1"/>
  <c r="AA251" i="1"/>
  <c r="AB251" i="1"/>
  <c r="AC251" i="1"/>
  <c r="Y252" i="1"/>
  <c r="Z252" i="1"/>
  <c r="AA252" i="1"/>
  <c r="AB252" i="1"/>
  <c r="AC252" i="1"/>
  <c r="Y253" i="1"/>
  <c r="Z253" i="1"/>
  <c r="AA253" i="1"/>
  <c r="AB253" i="1"/>
  <c r="AC253" i="1"/>
  <c r="Y254" i="1"/>
  <c r="Z254" i="1"/>
  <c r="AA254" i="1"/>
  <c r="AB254" i="1"/>
  <c r="AC254" i="1"/>
  <c r="Y255" i="1"/>
  <c r="Z255" i="1"/>
  <c r="AA255" i="1"/>
  <c r="AB255" i="1"/>
  <c r="AC255" i="1"/>
  <c r="Y256" i="1"/>
  <c r="Z256" i="1"/>
  <c r="AA256" i="1"/>
  <c r="AB256" i="1"/>
  <c r="AC256" i="1"/>
  <c r="Y257" i="1"/>
  <c r="Z257" i="1"/>
  <c r="AA257" i="1"/>
  <c r="AB257" i="1"/>
  <c r="AC257" i="1"/>
  <c r="Y258" i="1"/>
  <c r="Z258" i="1"/>
  <c r="AA258" i="1"/>
  <c r="AB258" i="1"/>
  <c r="AC258" i="1"/>
  <c r="Y259" i="1"/>
  <c r="Z259" i="1"/>
  <c r="AA259" i="1"/>
  <c r="AB259" i="1"/>
  <c r="AC259" i="1"/>
  <c r="Y260" i="1"/>
  <c r="Z260" i="1"/>
  <c r="AA260" i="1"/>
  <c r="AB260" i="1"/>
  <c r="AC260" i="1"/>
  <c r="Y261" i="1"/>
  <c r="Z261" i="1"/>
  <c r="AA261" i="1"/>
  <c r="AB261" i="1"/>
  <c r="AC261" i="1"/>
  <c r="Y262" i="1"/>
  <c r="Z262" i="1"/>
  <c r="AA262" i="1"/>
  <c r="AB262" i="1"/>
  <c r="AC262" i="1"/>
  <c r="Y263" i="1"/>
  <c r="Z263" i="1"/>
  <c r="AA263" i="1"/>
  <c r="AB263" i="1"/>
  <c r="AC263" i="1"/>
  <c r="Y264" i="1"/>
  <c r="Z264" i="1"/>
  <c r="AA264" i="1"/>
  <c r="AB264" i="1"/>
  <c r="AC264" i="1"/>
  <c r="Y265" i="1"/>
  <c r="Z265" i="1"/>
  <c r="AA265" i="1"/>
  <c r="AB265" i="1"/>
  <c r="AC265" i="1"/>
  <c r="Y266" i="1"/>
  <c r="Z266" i="1"/>
  <c r="AA266" i="1"/>
  <c r="AB266" i="1"/>
  <c r="AC266" i="1"/>
  <c r="Y267" i="1"/>
  <c r="Z267" i="1"/>
  <c r="AA267" i="1"/>
  <c r="AB267" i="1"/>
  <c r="AC267" i="1"/>
  <c r="Y268" i="1"/>
  <c r="Z268" i="1"/>
  <c r="AA268" i="1"/>
  <c r="AB268" i="1"/>
  <c r="AC268" i="1"/>
  <c r="Y269" i="1"/>
  <c r="Z269" i="1"/>
  <c r="AA269" i="1"/>
  <c r="AB269" i="1"/>
  <c r="AC269" i="1"/>
  <c r="Y270" i="1"/>
  <c r="Z270" i="1"/>
  <c r="AA270" i="1"/>
  <c r="AB270" i="1"/>
  <c r="AC270" i="1"/>
  <c r="Y271" i="1"/>
  <c r="Z271" i="1"/>
  <c r="AA271" i="1"/>
  <c r="AB271" i="1"/>
  <c r="AC271" i="1"/>
  <c r="Y272" i="1"/>
  <c r="Z272" i="1"/>
  <c r="AA272" i="1"/>
  <c r="AB272" i="1"/>
  <c r="AC272" i="1"/>
  <c r="Y273" i="1"/>
  <c r="Z273" i="1"/>
  <c r="AA273" i="1"/>
  <c r="AB273" i="1"/>
  <c r="AC273" i="1"/>
  <c r="Y274" i="1"/>
  <c r="Z274" i="1"/>
  <c r="AA274" i="1"/>
  <c r="AB274" i="1"/>
  <c r="AC274" i="1"/>
  <c r="Y275" i="1"/>
  <c r="Z275" i="1"/>
  <c r="AA275" i="1"/>
  <c r="AB275" i="1"/>
  <c r="AC275" i="1"/>
  <c r="Y276" i="1"/>
  <c r="Z276" i="1"/>
  <c r="AA276" i="1"/>
  <c r="AB276" i="1"/>
  <c r="AC276" i="1"/>
  <c r="Y277" i="1"/>
  <c r="Z277" i="1"/>
  <c r="AA277" i="1"/>
  <c r="AB277" i="1"/>
  <c r="AC277" i="1"/>
  <c r="Y278" i="1"/>
  <c r="Z278" i="1"/>
  <c r="AA278" i="1"/>
  <c r="AB278" i="1"/>
  <c r="AC278" i="1"/>
  <c r="Y279" i="1"/>
  <c r="Z279" i="1"/>
  <c r="AA279" i="1"/>
  <c r="AB279" i="1"/>
  <c r="AC279" i="1"/>
  <c r="Y280" i="1"/>
  <c r="Z280" i="1"/>
  <c r="AA280" i="1"/>
  <c r="AB280" i="1"/>
  <c r="AC280" i="1"/>
  <c r="Y281" i="1"/>
  <c r="Z281" i="1"/>
  <c r="AA281" i="1"/>
  <c r="AB281" i="1"/>
  <c r="AC281" i="1"/>
  <c r="Y282" i="1"/>
  <c r="Z282" i="1"/>
  <c r="AA282" i="1"/>
  <c r="AB282" i="1"/>
  <c r="AC282" i="1"/>
  <c r="Y283" i="1"/>
  <c r="Z283" i="1"/>
  <c r="AA283" i="1"/>
  <c r="AB283" i="1"/>
  <c r="AC283" i="1"/>
  <c r="Y284" i="1"/>
  <c r="Z284" i="1"/>
  <c r="AA284" i="1"/>
  <c r="AB284" i="1"/>
  <c r="AC284" i="1"/>
  <c r="Y285" i="1"/>
  <c r="Z285" i="1"/>
  <c r="AA285" i="1"/>
  <c r="AB285" i="1"/>
  <c r="AC285" i="1"/>
  <c r="Y286" i="1"/>
  <c r="Z286" i="1"/>
  <c r="AA286" i="1"/>
  <c r="AB286" i="1"/>
  <c r="AC286" i="1"/>
  <c r="Y287" i="1"/>
  <c r="Z287" i="1"/>
  <c r="AA287" i="1"/>
  <c r="AB287" i="1"/>
  <c r="AC287" i="1"/>
  <c r="Y288" i="1"/>
  <c r="Z288" i="1"/>
  <c r="AA288" i="1"/>
  <c r="AB288" i="1"/>
  <c r="AC288" i="1"/>
  <c r="Y289" i="1"/>
  <c r="Z289" i="1"/>
  <c r="AA289" i="1"/>
  <c r="AB289" i="1"/>
  <c r="AC289" i="1"/>
  <c r="Y290" i="1"/>
  <c r="Z290" i="1"/>
  <c r="AA290" i="1"/>
  <c r="AB290" i="1"/>
  <c r="AC290" i="1"/>
  <c r="Y291" i="1"/>
  <c r="Z291" i="1"/>
  <c r="AA291" i="1"/>
  <c r="AB291" i="1"/>
  <c r="AC291" i="1"/>
  <c r="Y292" i="1"/>
  <c r="Z292" i="1"/>
  <c r="AA292" i="1"/>
  <c r="AB292" i="1"/>
  <c r="AC292" i="1"/>
  <c r="Y293" i="1"/>
  <c r="Z293" i="1"/>
  <c r="AA293" i="1"/>
  <c r="AB293" i="1"/>
  <c r="AC293" i="1"/>
  <c r="Y294" i="1"/>
  <c r="Z294" i="1"/>
  <c r="AA294" i="1"/>
  <c r="AB294" i="1"/>
  <c r="AC294" i="1"/>
  <c r="BG18" i="1"/>
  <c r="BH18" i="1"/>
  <c r="BI18" i="1"/>
  <c r="BJ18" i="1"/>
  <c r="BK18" i="1"/>
  <c r="BG19" i="1"/>
  <c r="BH19" i="1"/>
  <c r="BI19" i="1"/>
  <c r="BJ19" i="1"/>
  <c r="BK19" i="1"/>
  <c r="BG20" i="1"/>
  <c r="BH20" i="1"/>
  <c r="BI20" i="1"/>
  <c r="BJ20" i="1"/>
  <c r="BK20" i="1"/>
  <c r="BG21" i="1"/>
  <c r="BH21" i="1"/>
  <c r="BI21" i="1"/>
  <c r="BJ21" i="1"/>
  <c r="BK21" i="1"/>
  <c r="BG22" i="1"/>
  <c r="BH22" i="1"/>
  <c r="BI22" i="1"/>
  <c r="BJ22" i="1"/>
  <c r="BK22" i="1"/>
  <c r="BG23" i="1"/>
  <c r="BH23" i="1"/>
  <c r="BI23" i="1"/>
  <c r="BJ23" i="1"/>
  <c r="BK23" i="1"/>
  <c r="BG24" i="1"/>
  <c r="BH24" i="1"/>
  <c r="BI24" i="1"/>
  <c r="BJ24" i="1"/>
  <c r="BK24" i="1"/>
  <c r="BG25" i="1"/>
  <c r="BH25" i="1"/>
  <c r="BI25" i="1"/>
  <c r="BJ25" i="1"/>
  <c r="BK25" i="1"/>
  <c r="BG26" i="1"/>
  <c r="BH26" i="1"/>
  <c r="BI26" i="1"/>
  <c r="BJ26" i="1"/>
  <c r="BK26" i="1"/>
  <c r="BG27" i="1"/>
  <c r="BH27" i="1"/>
  <c r="BI27" i="1"/>
  <c r="BJ27" i="1"/>
  <c r="BK27" i="1"/>
  <c r="BG28" i="1"/>
  <c r="BH28" i="1"/>
  <c r="BI28" i="1"/>
  <c r="BJ28" i="1"/>
  <c r="BK28" i="1"/>
  <c r="BG29" i="1"/>
  <c r="BH29" i="1"/>
  <c r="BI29" i="1"/>
  <c r="BJ29" i="1"/>
  <c r="BK29" i="1"/>
  <c r="BG30" i="1"/>
  <c r="BH30" i="1"/>
  <c r="BI30" i="1"/>
  <c r="BJ30" i="1"/>
  <c r="BK30" i="1"/>
  <c r="BG31" i="1"/>
  <c r="BH31" i="1"/>
  <c r="BI31" i="1"/>
  <c r="BJ31" i="1"/>
  <c r="BK31" i="1"/>
  <c r="BG32" i="1"/>
  <c r="BH32" i="1"/>
  <c r="BI32" i="1"/>
  <c r="BJ32" i="1"/>
  <c r="BK32" i="1"/>
  <c r="BG33" i="1"/>
  <c r="BH33" i="1"/>
  <c r="BI33" i="1"/>
  <c r="BJ33" i="1"/>
  <c r="BK33" i="1"/>
  <c r="BG34" i="1"/>
  <c r="BH34" i="1"/>
  <c r="BI34" i="1"/>
  <c r="BJ34" i="1"/>
  <c r="BK34" i="1"/>
  <c r="BG35" i="1"/>
  <c r="BH35" i="1"/>
  <c r="BI35" i="1"/>
  <c r="BJ35" i="1"/>
  <c r="BK35" i="1"/>
  <c r="BG36" i="1"/>
  <c r="BH36" i="1"/>
  <c r="BI36" i="1"/>
  <c r="BJ36" i="1"/>
  <c r="BK36" i="1"/>
  <c r="BG37" i="1"/>
  <c r="BH37" i="1"/>
  <c r="BI37" i="1"/>
  <c r="BJ37" i="1"/>
  <c r="BK37" i="1"/>
  <c r="BG38" i="1"/>
  <c r="BH38" i="1"/>
  <c r="BI38" i="1"/>
  <c r="BJ38" i="1"/>
  <c r="BK38" i="1"/>
  <c r="BG39" i="1"/>
  <c r="BH39" i="1"/>
  <c r="BI39" i="1"/>
  <c r="BJ39" i="1"/>
  <c r="BK39" i="1"/>
  <c r="BG40" i="1"/>
  <c r="BH40" i="1"/>
  <c r="BI40" i="1"/>
  <c r="BJ40" i="1"/>
  <c r="BK40" i="1"/>
  <c r="BG41" i="1"/>
  <c r="BH41" i="1"/>
  <c r="BI41" i="1"/>
  <c r="BJ41" i="1"/>
  <c r="BK41" i="1"/>
  <c r="BG42" i="1"/>
  <c r="BH42" i="1"/>
  <c r="BI42" i="1"/>
  <c r="BJ42" i="1"/>
  <c r="BK42" i="1"/>
  <c r="BG43" i="1"/>
  <c r="BH43" i="1"/>
  <c r="BI43" i="1"/>
  <c r="BJ43" i="1"/>
  <c r="BK43" i="1"/>
  <c r="BG44" i="1"/>
  <c r="BH44" i="1"/>
  <c r="BI44" i="1"/>
  <c r="BJ44" i="1"/>
  <c r="BK44" i="1"/>
  <c r="BG45" i="1"/>
  <c r="BH45" i="1"/>
  <c r="BI45" i="1"/>
  <c r="BJ45" i="1"/>
  <c r="BK45" i="1"/>
  <c r="BG46" i="1"/>
  <c r="BH46" i="1"/>
  <c r="BI46" i="1"/>
  <c r="BJ46" i="1"/>
  <c r="BK46" i="1"/>
  <c r="BG47" i="1"/>
  <c r="BH47" i="1"/>
  <c r="BI47" i="1"/>
  <c r="BJ47" i="1"/>
  <c r="BK47" i="1"/>
  <c r="BG48" i="1"/>
  <c r="BH48" i="1"/>
  <c r="BI48" i="1"/>
  <c r="BJ48" i="1"/>
  <c r="BK48" i="1"/>
  <c r="BG57" i="1"/>
  <c r="BH57" i="1"/>
  <c r="BI57" i="1"/>
  <c r="BJ57" i="1"/>
  <c r="BK57" i="1"/>
  <c r="BG58" i="1"/>
  <c r="BH58" i="1"/>
  <c r="BI58" i="1"/>
  <c r="BJ58" i="1"/>
  <c r="BK58" i="1"/>
  <c r="BG59" i="1"/>
  <c r="BH59" i="1"/>
  <c r="BI59" i="1"/>
  <c r="BJ59" i="1"/>
  <c r="BK59" i="1"/>
  <c r="BG60" i="1"/>
  <c r="BH60" i="1"/>
  <c r="BI60" i="1"/>
  <c r="BJ60" i="1"/>
  <c r="BK60" i="1"/>
  <c r="BG61" i="1"/>
  <c r="BH61" i="1"/>
  <c r="BI61" i="1"/>
  <c r="BJ61" i="1"/>
  <c r="BK61" i="1"/>
  <c r="BG62" i="1"/>
  <c r="BH62" i="1"/>
  <c r="BI62" i="1"/>
  <c r="BJ62" i="1"/>
  <c r="BK62" i="1"/>
  <c r="BG63" i="1"/>
  <c r="BH63" i="1"/>
  <c r="BI63" i="1"/>
  <c r="BJ63" i="1"/>
  <c r="BK63" i="1"/>
  <c r="BG64" i="1"/>
  <c r="BH64" i="1"/>
  <c r="BI64" i="1"/>
  <c r="BJ64" i="1"/>
  <c r="BK64" i="1"/>
  <c r="BG65" i="1"/>
  <c r="BH65" i="1"/>
  <c r="BI65" i="1"/>
  <c r="BJ65" i="1"/>
  <c r="BK65" i="1"/>
  <c r="BG66" i="1"/>
  <c r="BH66" i="1"/>
  <c r="BI66" i="1"/>
  <c r="BJ66" i="1"/>
  <c r="BK66" i="1"/>
  <c r="BG67" i="1"/>
  <c r="BH67" i="1"/>
  <c r="BI67" i="1"/>
  <c r="BJ67" i="1"/>
  <c r="BK67" i="1"/>
  <c r="BG68" i="1"/>
  <c r="BH68" i="1"/>
  <c r="BI68" i="1"/>
  <c r="BJ68" i="1"/>
  <c r="BK68" i="1"/>
  <c r="BG69" i="1"/>
  <c r="BH69" i="1"/>
  <c r="BI69" i="1"/>
  <c r="BJ69" i="1"/>
  <c r="BK69" i="1"/>
  <c r="BG70" i="1"/>
  <c r="BH70" i="1"/>
  <c r="BI70" i="1"/>
  <c r="BJ70" i="1"/>
  <c r="BK70" i="1"/>
  <c r="BG71" i="1"/>
  <c r="BH71" i="1"/>
  <c r="BI71" i="1"/>
  <c r="BJ71" i="1"/>
  <c r="BK71" i="1"/>
  <c r="BG72" i="1"/>
  <c r="BH72" i="1"/>
  <c r="BI72" i="1"/>
  <c r="BJ72" i="1"/>
  <c r="BK72" i="1"/>
  <c r="BG73" i="1"/>
  <c r="BH73" i="1"/>
  <c r="BI73" i="1"/>
  <c r="BJ73" i="1"/>
  <c r="BK73" i="1"/>
  <c r="BG74" i="1"/>
  <c r="BH74" i="1"/>
  <c r="BI74" i="1"/>
  <c r="BJ74" i="1"/>
  <c r="BK74" i="1"/>
  <c r="BG75" i="1"/>
  <c r="BH75" i="1"/>
  <c r="BI75" i="1"/>
  <c r="BJ75" i="1"/>
  <c r="BK75" i="1"/>
  <c r="BG76" i="1"/>
  <c r="BH76" i="1"/>
  <c r="BI76" i="1"/>
  <c r="BJ76" i="1"/>
  <c r="BK76" i="1"/>
  <c r="BG77" i="1"/>
  <c r="BH77" i="1"/>
  <c r="BI77" i="1"/>
  <c r="BJ77" i="1"/>
  <c r="BK77" i="1"/>
  <c r="BG78" i="1"/>
  <c r="BH78" i="1"/>
  <c r="BI78" i="1"/>
  <c r="BJ78" i="1"/>
  <c r="BK78" i="1"/>
  <c r="BG79" i="1"/>
  <c r="BH79" i="1"/>
  <c r="BI79" i="1"/>
  <c r="BJ79" i="1"/>
  <c r="BK79" i="1"/>
  <c r="BG80" i="1"/>
  <c r="BH80" i="1"/>
  <c r="BI80" i="1"/>
  <c r="BJ80" i="1"/>
  <c r="BK80" i="1"/>
  <c r="BG81" i="1"/>
  <c r="BH81" i="1"/>
  <c r="BI81" i="1"/>
  <c r="BJ81" i="1"/>
  <c r="BK81" i="1"/>
  <c r="BG82" i="1"/>
  <c r="BH82" i="1"/>
  <c r="BI82" i="1"/>
  <c r="BJ82" i="1"/>
  <c r="BK82" i="1"/>
  <c r="BG83" i="1"/>
  <c r="BH83" i="1"/>
  <c r="BI83" i="1"/>
  <c r="BJ83" i="1"/>
  <c r="BK83" i="1"/>
  <c r="BG84" i="1"/>
  <c r="BH84" i="1"/>
  <c r="BI84" i="1"/>
  <c r="BJ84" i="1"/>
  <c r="BK84" i="1"/>
  <c r="BG85" i="1"/>
  <c r="BH85" i="1"/>
  <c r="BI85" i="1"/>
  <c r="BJ85" i="1"/>
  <c r="BK85" i="1"/>
  <c r="BG86" i="1"/>
  <c r="BH86" i="1"/>
  <c r="BI86" i="1"/>
  <c r="BJ86" i="1"/>
  <c r="BK86" i="1"/>
  <c r="BG87" i="1"/>
  <c r="BH87" i="1"/>
  <c r="BI87" i="1"/>
  <c r="BJ87" i="1"/>
  <c r="BK87" i="1"/>
  <c r="BG88" i="1"/>
  <c r="BH88" i="1"/>
  <c r="BI88" i="1"/>
  <c r="BJ88" i="1"/>
  <c r="BK88" i="1"/>
  <c r="BG89" i="1"/>
  <c r="BH89" i="1"/>
  <c r="BI89" i="1"/>
  <c r="BJ89" i="1"/>
  <c r="BK89" i="1"/>
  <c r="BG90" i="1"/>
  <c r="BH90" i="1"/>
  <c r="BI90" i="1"/>
  <c r="BJ90" i="1"/>
  <c r="BK90" i="1"/>
  <c r="BG91" i="1"/>
  <c r="BH91" i="1"/>
  <c r="BI91" i="1"/>
  <c r="BJ91" i="1"/>
  <c r="BK91" i="1"/>
  <c r="BG92" i="1"/>
  <c r="BH92" i="1"/>
  <c r="BI92" i="1"/>
  <c r="BJ92" i="1"/>
  <c r="BK92" i="1"/>
  <c r="BG93" i="1"/>
  <c r="BH93" i="1"/>
  <c r="BI93" i="1"/>
  <c r="BJ93" i="1"/>
  <c r="BK93" i="1"/>
  <c r="BG94" i="1"/>
  <c r="BH94" i="1"/>
  <c r="BI94" i="1"/>
  <c r="BJ94" i="1"/>
  <c r="BK94" i="1"/>
  <c r="BG95" i="1"/>
  <c r="BH95" i="1"/>
  <c r="BI95" i="1"/>
  <c r="BJ95" i="1"/>
  <c r="BK95" i="1"/>
  <c r="BG96" i="1"/>
  <c r="BH96" i="1"/>
  <c r="BI96" i="1"/>
  <c r="BJ96" i="1"/>
  <c r="BK96" i="1"/>
  <c r="BG97" i="1"/>
  <c r="BH97" i="1"/>
  <c r="BI97" i="1"/>
  <c r="BJ97" i="1"/>
  <c r="BK97" i="1"/>
  <c r="BG98" i="1"/>
  <c r="BH98" i="1"/>
  <c r="BI98" i="1"/>
  <c r="BJ98" i="1"/>
  <c r="BK98" i="1"/>
  <c r="BG99" i="1"/>
  <c r="BH99" i="1"/>
  <c r="BI99" i="1"/>
  <c r="BJ99" i="1"/>
  <c r="BK99" i="1"/>
  <c r="BG100" i="1"/>
  <c r="BH100" i="1"/>
  <c r="BI100" i="1"/>
  <c r="BJ100" i="1"/>
  <c r="BK100" i="1"/>
  <c r="BG101" i="1"/>
  <c r="BH101" i="1"/>
  <c r="BI101" i="1"/>
  <c r="BJ101" i="1"/>
  <c r="BK101" i="1"/>
  <c r="BG102" i="1"/>
  <c r="BH102" i="1"/>
  <c r="BI102" i="1"/>
  <c r="BJ102" i="1"/>
  <c r="BK102" i="1"/>
  <c r="BG103" i="1"/>
  <c r="BH103" i="1"/>
  <c r="BI103" i="1"/>
  <c r="BJ103" i="1"/>
  <c r="BK103" i="1"/>
  <c r="BG104" i="1"/>
  <c r="BH104" i="1"/>
  <c r="BI104" i="1"/>
  <c r="BJ104" i="1"/>
  <c r="BK104" i="1"/>
  <c r="BG105" i="1"/>
  <c r="BH105" i="1"/>
  <c r="BI105" i="1"/>
  <c r="BJ105" i="1"/>
  <c r="BK105" i="1"/>
  <c r="BG106" i="1"/>
  <c r="BH106" i="1"/>
  <c r="BI106" i="1"/>
  <c r="BJ106" i="1"/>
  <c r="BK106" i="1"/>
  <c r="BG107" i="1"/>
  <c r="BH107" i="1"/>
  <c r="BI107" i="1"/>
  <c r="BJ107" i="1"/>
  <c r="BK107" i="1"/>
  <c r="BG108" i="1"/>
  <c r="BH108" i="1"/>
  <c r="BI108" i="1"/>
  <c r="BJ108" i="1"/>
  <c r="BK108" i="1"/>
  <c r="BG109" i="1"/>
  <c r="BH109" i="1"/>
  <c r="BI109" i="1"/>
  <c r="BJ109" i="1"/>
  <c r="BK109" i="1"/>
  <c r="BG110" i="1"/>
  <c r="BH110" i="1"/>
  <c r="BI110" i="1"/>
  <c r="BJ110" i="1"/>
  <c r="BK110" i="1"/>
  <c r="BG111" i="1"/>
  <c r="BH111" i="1"/>
  <c r="BI111" i="1"/>
  <c r="BJ111" i="1"/>
  <c r="BK111" i="1"/>
  <c r="BG112" i="1"/>
  <c r="BH112" i="1"/>
  <c r="BI112" i="1"/>
  <c r="BJ112" i="1"/>
  <c r="BK112" i="1"/>
  <c r="BG113" i="1"/>
  <c r="BH113" i="1"/>
  <c r="BI113" i="1"/>
  <c r="BJ113" i="1"/>
  <c r="BK113" i="1"/>
  <c r="BG114" i="1"/>
  <c r="BH114" i="1"/>
  <c r="BI114" i="1"/>
  <c r="BJ114" i="1"/>
  <c r="BK114" i="1"/>
  <c r="BG115" i="1"/>
  <c r="BH115" i="1"/>
  <c r="BI115" i="1"/>
  <c r="BJ115" i="1"/>
  <c r="BK115" i="1"/>
  <c r="BG116" i="1"/>
  <c r="BH116" i="1"/>
  <c r="BI116" i="1"/>
  <c r="BJ116" i="1"/>
  <c r="BK116" i="1"/>
  <c r="BG117" i="1"/>
  <c r="BH117" i="1"/>
  <c r="BI117" i="1"/>
  <c r="BJ117" i="1"/>
  <c r="BK117" i="1"/>
  <c r="BG118" i="1"/>
  <c r="BH118" i="1"/>
  <c r="BI118" i="1"/>
  <c r="BJ118" i="1"/>
  <c r="BK118" i="1"/>
  <c r="BG119" i="1"/>
  <c r="BH119" i="1"/>
  <c r="BI119" i="1"/>
  <c r="BJ119" i="1"/>
  <c r="BK119" i="1"/>
  <c r="BG120" i="1"/>
  <c r="BH120" i="1"/>
  <c r="BI120" i="1"/>
  <c r="BJ120" i="1"/>
  <c r="BK120" i="1"/>
  <c r="BG121" i="1"/>
  <c r="BH121" i="1"/>
  <c r="BI121" i="1"/>
  <c r="BJ121" i="1"/>
  <c r="BK121" i="1"/>
  <c r="BG122" i="1"/>
  <c r="BH122" i="1"/>
  <c r="BI122" i="1"/>
  <c r="BJ122" i="1"/>
  <c r="BK122" i="1"/>
  <c r="BG123" i="1"/>
  <c r="BH123" i="1"/>
  <c r="BI123" i="1"/>
  <c r="BJ123" i="1"/>
  <c r="BK123" i="1"/>
  <c r="BG124" i="1"/>
  <c r="BH124" i="1"/>
  <c r="BI124" i="1"/>
  <c r="BJ124" i="1"/>
  <c r="BK124" i="1"/>
  <c r="BG125" i="1"/>
  <c r="BH125" i="1"/>
  <c r="BI125" i="1"/>
  <c r="BJ125" i="1"/>
  <c r="BK125" i="1"/>
  <c r="BG126" i="1"/>
  <c r="BH126" i="1"/>
  <c r="BI126" i="1"/>
  <c r="BJ126" i="1"/>
  <c r="BK126" i="1"/>
  <c r="BG127" i="1"/>
  <c r="BH127" i="1"/>
  <c r="BI127" i="1"/>
  <c r="BJ127" i="1"/>
  <c r="BK127" i="1"/>
  <c r="BG128" i="1"/>
  <c r="BH128" i="1"/>
  <c r="BI128" i="1"/>
  <c r="BJ128" i="1"/>
  <c r="BK128" i="1"/>
  <c r="BG129" i="1"/>
  <c r="BH129" i="1"/>
  <c r="BI129" i="1"/>
  <c r="BJ129" i="1"/>
  <c r="BK129" i="1"/>
  <c r="BG130" i="1"/>
  <c r="BH130" i="1"/>
  <c r="BI130" i="1"/>
  <c r="BJ130" i="1"/>
  <c r="BK130" i="1"/>
  <c r="BG131" i="1"/>
  <c r="BH131" i="1"/>
  <c r="BI131" i="1"/>
  <c r="BJ131" i="1"/>
  <c r="BK131" i="1"/>
  <c r="BG132" i="1"/>
  <c r="BH132" i="1"/>
  <c r="BI132" i="1"/>
  <c r="BJ132" i="1"/>
  <c r="BK132" i="1"/>
  <c r="BG133" i="1"/>
  <c r="BH133" i="1"/>
  <c r="BI133" i="1"/>
  <c r="BJ133" i="1"/>
  <c r="BK133" i="1"/>
  <c r="BG134" i="1"/>
  <c r="BH134" i="1"/>
  <c r="BI134" i="1"/>
  <c r="BJ134" i="1"/>
  <c r="BK134" i="1"/>
  <c r="BG135" i="1"/>
  <c r="BH135" i="1"/>
  <c r="BI135" i="1"/>
  <c r="BJ135" i="1"/>
  <c r="BK135" i="1"/>
  <c r="BG136" i="1"/>
  <c r="BH136" i="1"/>
  <c r="BI136" i="1"/>
  <c r="BJ136" i="1"/>
  <c r="BK136" i="1"/>
  <c r="BG137" i="1"/>
  <c r="BH137" i="1"/>
  <c r="BI137" i="1"/>
  <c r="BJ137" i="1"/>
  <c r="BK137" i="1"/>
  <c r="BG138" i="1"/>
  <c r="BH138" i="1"/>
  <c r="BI138" i="1"/>
  <c r="BJ138" i="1"/>
  <c r="BK138" i="1"/>
  <c r="BG139" i="1"/>
  <c r="BH139" i="1"/>
  <c r="BI139" i="1"/>
  <c r="BJ139" i="1"/>
  <c r="BK139" i="1"/>
  <c r="BG140" i="1"/>
  <c r="BH140" i="1"/>
  <c r="BI140" i="1"/>
  <c r="BJ140" i="1"/>
  <c r="BK140" i="1"/>
  <c r="BG141" i="1"/>
  <c r="BH141" i="1"/>
  <c r="BI141" i="1"/>
  <c r="BJ141" i="1"/>
  <c r="BK141" i="1"/>
  <c r="BG142" i="1"/>
  <c r="BH142" i="1"/>
  <c r="BI142" i="1"/>
  <c r="BJ142" i="1"/>
  <c r="BK142" i="1"/>
  <c r="BG143" i="1"/>
  <c r="BH143" i="1"/>
  <c r="BI143" i="1"/>
  <c r="BJ143" i="1"/>
  <c r="BK143" i="1"/>
  <c r="BG144" i="1"/>
  <c r="BH144" i="1"/>
  <c r="BI144" i="1"/>
  <c r="BJ144" i="1"/>
  <c r="BK144" i="1"/>
  <c r="BG145" i="1"/>
  <c r="BH145" i="1"/>
  <c r="BI145" i="1"/>
  <c r="BJ145" i="1"/>
  <c r="BK145" i="1"/>
  <c r="BG146" i="1"/>
  <c r="BH146" i="1"/>
  <c r="BI146" i="1"/>
  <c r="BJ146" i="1"/>
  <c r="BK146" i="1"/>
  <c r="BG147" i="1"/>
  <c r="BH147" i="1"/>
  <c r="BI147" i="1"/>
  <c r="BJ147" i="1"/>
  <c r="BK147" i="1"/>
  <c r="BG148" i="1"/>
  <c r="BH148" i="1"/>
  <c r="BI148" i="1"/>
  <c r="BJ148" i="1"/>
  <c r="BK148" i="1"/>
  <c r="BG149" i="1"/>
  <c r="BH149" i="1"/>
  <c r="BI149" i="1"/>
  <c r="BJ149" i="1"/>
  <c r="BK149" i="1"/>
  <c r="BG150" i="1"/>
  <c r="BH150" i="1"/>
  <c r="BI150" i="1"/>
  <c r="BJ150" i="1"/>
  <c r="BK150" i="1"/>
  <c r="BG151" i="1"/>
  <c r="BH151" i="1"/>
  <c r="BI151" i="1"/>
  <c r="BJ151" i="1"/>
  <c r="BK151" i="1"/>
  <c r="BG152" i="1"/>
  <c r="BH152" i="1"/>
  <c r="BI152" i="1"/>
  <c r="BJ152" i="1"/>
  <c r="BK152" i="1"/>
  <c r="BG153" i="1"/>
  <c r="BH153" i="1"/>
  <c r="BI153" i="1"/>
  <c r="BJ153" i="1"/>
  <c r="BK153" i="1"/>
  <c r="BG154" i="1"/>
  <c r="BH154" i="1"/>
  <c r="BI154" i="1"/>
  <c r="BJ154" i="1"/>
  <c r="BK154" i="1"/>
  <c r="BG155" i="1"/>
  <c r="BH155" i="1"/>
  <c r="BI155" i="1"/>
  <c r="BJ155" i="1"/>
  <c r="BK155" i="1"/>
  <c r="BG156" i="1"/>
  <c r="BH156" i="1"/>
  <c r="BI156" i="1"/>
  <c r="BJ156" i="1"/>
  <c r="BK156" i="1"/>
  <c r="BG157" i="1"/>
  <c r="BH157" i="1"/>
  <c r="BI157" i="1"/>
  <c r="BJ157" i="1"/>
  <c r="BK157" i="1"/>
  <c r="BG158" i="1"/>
  <c r="BH158" i="1"/>
  <c r="BI158" i="1"/>
  <c r="BJ158" i="1"/>
  <c r="BK158" i="1"/>
  <c r="BG159" i="1"/>
  <c r="BH159" i="1"/>
  <c r="BI159" i="1"/>
  <c r="BJ159" i="1"/>
  <c r="BK159" i="1"/>
  <c r="BG160" i="1"/>
  <c r="BH160" i="1"/>
  <c r="BI160" i="1"/>
  <c r="BJ160" i="1"/>
  <c r="BK160" i="1"/>
  <c r="BG161" i="1"/>
  <c r="BH161" i="1"/>
  <c r="BI161" i="1"/>
  <c r="BJ161" i="1"/>
  <c r="BK161" i="1"/>
  <c r="BG162" i="1"/>
  <c r="BH162" i="1"/>
  <c r="BI162" i="1"/>
  <c r="BJ162" i="1"/>
  <c r="BK162" i="1"/>
  <c r="BG163" i="1"/>
  <c r="BH163" i="1"/>
  <c r="BI163" i="1"/>
  <c r="BJ163" i="1"/>
  <c r="BK163" i="1"/>
  <c r="BG164" i="1"/>
  <c r="BH164" i="1"/>
  <c r="BI164" i="1"/>
  <c r="BJ164" i="1"/>
  <c r="BK164" i="1"/>
  <c r="BG165" i="1"/>
  <c r="BH165" i="1"/>
  <c r="BI165" i="1"/>
  <c r="BJ165" i="1"/>
  <c r="BK165" i="1"/>
  <c r="BG166" i="1"/>
  <c r="BH166" i="1"/>
  <c r="BI166" i="1"/>
  <c r="BJ166" i="1"/>
  <c r="BK166" i="1"/>
  <c r="BG167" i="1"/>
  <c r="BH167" i="1"/>
  <c r="BI167" i="1"/>
  <c r="BJ167" i="1"/>
  <c r="BK167" i="1"/>
  <c r="BG168" i="1"/>
  <c r="BH168" i="1"/>
  <c r="BI168" i="1"/>
  <c r="BJ168" i="1"/>
  <c r="BK168" i="1"/>
  <c r="BG169" i="1"/>
  <c r="BH169" i="1"/>
  <c r="BI169" i="1"/>
  <c r="BJ169" i="1"/>
  <c r="BK169" i="1"/>
  <c r="BG170" i="1"/>
  <c r="BH170" i="1"/>
  <c r="BI170" i="1"/>
  <c r="BJ170" i="1"/>
  <c r="BK170" i="1"/>
  <c r="BG171" i="1"/>
  <c r="BH171" i="1"/>
  <c r="BI171" i="1"/>
  <c r="BJ171" i="1"/>
  <c r="BK171" i="1"/>
  <c r="BG172" i="1"/>
  <c r="BH172" i="1"/>
  <c r="BI172" i="1"/>
  <c r="BJ172" i="1"/>
  <c r="BK172" i="1"/>
  <c r="BG173" i="1"/>
  <c r="BH173" i="1"/>
  <c r="BI173" i="1"/>
  <c r="BJ173" i="1"/>
  <c r="BK173" i="1"/>
  <c r="BG174" i="1"/>
  <c r="BH174" i="1"/>
  <c r="BI174" i="1"/>
  <c r="BJ174" i="1"/>
  <c r="BK174" i="1"/>
  <c r="BG175" i="1"/>
  <c r="BH175" i="1"/>
  <c r="BI175" i="1"/>
  <c r="BJ175" i="1"/>
  <c r="BK175" i="1"/>
  <c r="BG176" i="1"/>
  <c r="BH176" i="1"/>
  <c r="BI176" i="1"/>
  <c r="BJ176" i="1"/>
  <c r="BK176" i="1"/>
  <c r="BG177" i="1"/>
  <c r="BH177" i="1"/>
  <c r="BI177" i="1"/>
  <c r="BJ177" i="1"/>
  <c r="BK177" i="1"/>
  <c r="BG178" i="1"/>
  <c r="BH178" i="1"/>
  <c r="BI178" i="1"/>
  <c r="BJ178" i="1"/>
  <c r="BK178" i="1"/>
  <c r="BG179" i="1"/>
  <c r="BH179" i="1"/>
  <c r="BI179" i="1"/>
  <c r="BJ179" i="1"/>
  <c r="BK179" i="1"/>
  <c r="BG180" i="1"/>
  <c r="BH180" i="1"/>
  <c r="BI180" i="1"/>
  <c r="BJ180" i="1"/>
  <c r="BK180" i="1"/>
  <c r="BG181" i="1"/>
  <c r="BH181" i="1"/>
  <c r="BI181" i="1"/>
  <c r="BJ181" i="1"/>
  <c r="BK181" i="1"/>
  <c r="BG182" i="1"/>
  <c r="BH182" i="1"/>
  <c r="BI182" i="1"/>
  <c r="BJ182" i="1"/>
  <c r="BK182" i="1"/>
  <c r="BG183" i="1"/>
  <c r="BH183" i="1"/>
  <c r="BI183" i="1"/>
  <c r="BJ183" i="1"/>
  <c r="BK183" i="1"/>
  <c r="BG184" i="1"/>
  <c r="BH184" i="1"/>
  <c r="BI184" i="1"/>
  <c r="BJ184" i="1"/>
  <c r="BK184" i="1"/>
  <c r="BG185" i="1"/>
  <c r="BH185" i="1"/>
  <c r="BI185" i="1"/>
  <c r="BJ185" i="1"/>
  <c r="BK185" i="1"/>
  <c r="BG186" i="1"/>
  <c r="BH186" i="1"/>
  <c r="BI186" i="1"/>
  <c r="BJ186" i="1"/>
  <c r="BK186" i="1"/>
  <c r="BG187" i="1"/>
  <c r="BH187" i="1"/>
  <c r="BI187" i="1"/>
  <c r="BJ187" i="1"/>
  <c r="BK187" i="1"/>
  <c r="BG188" i="1"/>
  <c r="BH188" i="1"/>
  <c r="BI188" i="1"/>
  <c r="BJ188" i="1"/>
  <c r="BK188" i="1"/>
  <c r="BG189" i="1"/>
  <c r="BH189" i="1"/>
  <c r="BI189" i="1"/>
  <c r="BJ189" i="1"/>
  <c r="BK189" i="1"/>
  <c r="BG190" i="1"/>
  <c r="BH190" i="1"/>
  <c r="BI190" i="1"/>
  <c r="BJ190" i="1"/>
  <c r="BK190" i="1"/>
  <c r="BG191" i="1"/>
  <c r="BH191" i="1"/>
  <c r="BI191" i="1"/>
  <c r="BJ191" i="1"/>
  <c r="BK191" i="1"/>
  <c r="BG192" i="1"/>
  <c r="BH192" i="1"/>
  <c r="BI192" i="1"/>
  <c r="BJ192" i="1"/>
  <c r="BK192" i="1"/>
  <c r="BG193" i="1"/>
  <c r="BH193" i="1"/>
  <c r="BI193" i="1"/>
  <c r="BJ193" i="1"/>
  <c r="BK193" i="1"/>
  <c r="BG194" i="1"/>
  <c r="BH194" i="1"/>
  <c r="BI194" i="1"/>
  <c r="BJ194" i="1"/>
  <c r="BK194" i="1"/>
  <c r="BG195" i="1"/>
  <c r="BH195" i="1"/>
  <c r="BI195" i="1"/>
  <c r="BJ195" i="1"/>
  <c r="BK195" i="1"/>
  <c r="BG196" i="1"/>
  <c r="BH196" i="1"/>
  <c r="BI196" i="1"/>
  <c r="BJ196" i="1"/>
  <c r="BK196" i="1"/>
  <c r="BG197" i="1"/>
  <c r="BH197" i="1"/>
  <c r="BI197" i="1"/>
  <c r="BJ197" i="1"/>
  <c r="BK197" i="1"/>
  <c r="BG198" i="1"/>
  <c r="BH198" i="1"/>
  <c r="BI198" i="1"/>
  <c r="BJ198" i="1"/>
  <c r="BK198" i="1"/>
  <c r="BG199" i="1"/>
  <c r="BH199" i="1"/>
  <c r="BI199" i="1"/>
  <c r="BJ199" i="1"/>
  <c r="BK199" i="1"/>
  <c r="BG200" i="1"/>
  <c r="BH200" i="1"/>
  <c r="BI200" i="1"/>
  <c r="BJ200" i="1"/>
  <c r="BK200" i="1"/>
  <c r="BG201" i="1"/>
  <c r="BH201" i="1"/>
  <c r="BI201" i="1"/>
  <c r="BJ201" i="1"/>
  <c r="BK201" i="1"/>
  <c r="BG202" i="1"/>
  <c r="BH202" i="1"/>
  <c r="BI202" i="1"/>
  <c r="BJ202" i="1"/>
  <c r="BK202" i="1"/>
  <c r="BG203" i="1"/>
  <c r="BH203" i="1"/>
  <c r="BI203" i="1"/>
  <c r="BJ203" i="1"/>
  <c r="BK203" i="1"/>
  <c r="BG204" i="1"/>
  <c r="BH204" i="1"/>
  <c r="BI204" i="1"/>
  <c r="BJ204" i="1"/>
  <c r="BK204" i="1"/>
  <c r="BG205" i="1"/>
  <c r="BH205" i="1"/>
  <c r="BI205" i="1"/>
  <c r="BJ205" i="1"/>
  <c r="BK205" i="1"/>
  <c r="BG206" i="1"/>
  <c r="BH206" i="1"/>
  <c r="BI206" i="1"/>
  <c r="BJ206" i="1"/>
  <c r="BK206" i="1"/>
  <c r="BG207" i="1"/>
  <c r="BH207" i="1"/>
  <c r="BI207" i="1"/>
  <c r="BJ207" i="1"/>
  <c r="BK207" i="1"/>
  <c r="BG208" i="1"/>
  <c r="BH208" i="1"/>
  <c r="BI208" i="1"/>
  <c r="BJ208" i="1"/>
  <c r="BK208" i="1"/>
  <c r="BG209" i="1"/>
  <c r="BH209" i="1"/>
  <c r="BI209" i="1"/>
  <c r="BJ209" i="1"/>
  <c r="BK209" i="1"/>
  <c r="BG210" i="1"/>
  <c r="BH210" i="1"/>
  <c r="BI210" i="1"/>
  <c r="BJ210" i="1"/>
  <c r="BK210" i="1"/>
  <c r="BG211" i="1"/>
  <c r="BH211" i="1"/>
  <c r="BI211" i="1"/>
  <c r="BJ211" i="1"/>
  <c r="BK211" i="1"/>
  <c r="BG212" i="1"/>
  <c r="BH212" i="1"/>
  <c r="BI212" i="1"/>
  <c r="BJ212" i="1"/>
  <c r="BK212" i="1"/>
  <c r="BG213" i="1"/>
  <c r="BH213" i="1"/>
  <c r="BI213" i="1"/>
  <c r="BJ213" i="1"/>
  <c r="BK213" i="1"/>
  <c r="BG214" i="1"/>
  <c r="BH214" i="1"/>
  <c r="BI214" i="1"/>
  <c r="BJ214" i="1"/>
  <c r="BK214" i="1"/>
  <c r="BG215" i="1"/>
  <c r="BH215" i="1"/>
  <c r="BI215" i="1"/>
  <c r="BJ215" i="1"/>
  <c r="BK215" i="1"/>
  <c r="BG216" i="1"/>
  <c r="BH216" i="1"/>
  <c r="BI216" i="1"/>
  <c r="BJ216" i="1"/>
  <c r="BK216" i="1"/>
  <c r="BG217" i="1"/>
  <c r="BH217" i="1"/>
  <c r="BI217" i="1"/>
  <c r="BJ217" i="1"/>
  <c r="BK217" i="1"/>
  <c r="BG218" i="1"/>
  <c r="BH218" i="1"/>
  <c r="BI218" i="1"/>
  <c r="BJ218" i="1"/>
  <c r="BK218" i="1"/>
  <c r="BG219" i="1"/>
  <c r="BH219" i="1"/>
  <c r="BI219" i="1"/>
  <c r="BJ219" i="1"/>
  <c r="BK219" i="1"/>
  <c r="BG220" i="1"/>
  <c r="BH220" i="1"/>
  <c r="BI220" i="1"/>
  <c r="BJ220" i="1"/>
  <c r="BK220" i="1"/>
  <c r="BG221" i="1"/>
  <c r="BH221" i="1"/>
  <c r="BI221" i="1"/>
  <c r="BJ221" i="1"/>
  <c r="BK221" i="1"/>
  <c r="BG222" i="1"/>
  <c r="BH222" i="1"/>
  <c r="BI222" i="1"/>
  <c r="BJ222" i="1"/>
  <c r="BK222" i="1"/>
  <c r="BG223" i="1"/>
  <c r="BH223" i="1"/>
  <c r="BI223" i="1"/>
  <c r="BJ223" i="1"/>
  <c r="BK223" i="1"/>
  <c r="BG224" i="1"/>
  <c r="BH224" i="1"/>
  <c r="BI224" i="1"/>
  <c r="BJ224" i="1"/>
  <c r="BK224" i="1"/>
  <c r="BG225" i="1"/>
  <c r="BH225" i="1"/>
  <c r="BI225" i="1"/>
  <c r="BJ225" i="1"/>
  <c r="BK225" i="1"/>
  <c r="BG226" i="1"/>
  <c r="BH226" i="1"/>
  <c r="BI226" i="1"/>
  <c r="BJ226" i="1"/>
  <c r="BK226" i="1"/>
  <c r="BG227" i="1"/>
  <c r="BH227" i="1"/>
  <c r="BI227" i="1"/>
  <c r="BJ227" i="1"/>
  <c r="BK227" i="1"/>
  <c r="BG228" i="1"/>
  <c r="BH228" i="1"/>
  <c r="BI228" i="1"/>
  <c r="BJ228" i="1"/>
  <c r="BK228" i="1"/>
  <c r="BG229" i="1"/>
  <c r="BH229" i="1"/>
  <c r="BI229" i="1"/>
  <c r="BJ229" i="1"/>
  <c r="BK229" i="1"/>
  <c r="BG230" i="1"/>
  <c r="BH230" i="1"/>
  <c r="BI230" i="1"/>
  <c r="BJ230" i="1"/>
  <c r="BK230" i="1"/>
  <c r="BG231" i="1"/>
  <c r="BH231" i="1"/>
  <c r="BI231" i="1"/>
  <c r="BJ231" i="1"/>
  <c r="BK231" i="1"/>
  <c r="BG232" i="1"/>
  <c r="BH232" i="1"/>
  <c r="BI232" i="1"/>
  <c r="BJ232" i="1"/>
  <c r="BK232" i="1"/>
  <c r="BG233" i="1"/>
  <c r="BH233" i="1"/>
  <c r="BI233" i="1"/>
  <c r="BJ233" i="1"/>
  <c r="BK233" i="1"/>
  <c r="BG234" i="1"/>
  <c r="BH234" i="1"/>
  <c r="BI234" i="1"/>
  <c r="BJ234" i="1"/>
  <c r="BK234" i="1"/>
  <c r="BG235" i="1"/>
  <c r="BH235" i="1"/>
  <c r="BI235" i="1"/>
  <c r="BJ235" i="1"/>
  <c r="BK235" i="1"/>
  <c r="BG236" i="1"/>
  <c r="BH236" i="1"/>
  <c r="BI236" i="1"/>
  <c r="BJ236" i="1"/>
  <c r="BK236" i="1"/>
  <c r="BG237" i="1"/>
  <c r="BH237" i="1"/>
  <c r="BI237" i="1"/>
  <c r="BJ237" i="1"/>
  <c r="BK237" i="1"/>
  <c r="BG238" i="1"/>
  <c r="BH238" i="1"/>
  <c r="BI238" i="1"/>
  <c r="BJ238" i="1"/>
  <c r="BK238" i="1"/>
  <c r="BG239" i="1"/>
  <c r="BH239" i="1"/>
  <c r="BI239" i="1"/>
  <c r="BJ239" i="1"/>
  <c r="BK239" i="1"/>
  <c r="BG240" i="1"/>
  <c r="BH240" i="1"/>
  <c r="BI240" i="1"/>
  <c r="BJ240" i="1"/>
  <c r="BK240" i="1"/>
  <c r="BG241" i="1"/>
  <c r="BH241" i="1"/>
  <c r="BI241" i="1"/>
  <c r="BJ241" i="1"/>
  <c r="BK241" i="1"/>
  <c r="BG242" i="1"/>
  <c r="BH242" i="1"/>
  <c r="BI242" i="1"/>
  <c r="BJ242" i="1"/>
  <c r="BK242" i="1"/>
  <c r="BG243" i="1"/>
  <c r="BH243" i="1"/>
  <c r="BI243" i="1"/>
  <c r="BJ243" i="1"/>
  <c r="BK243" i="1"/>
  <c r="BG244" i="1"/>
  <c r="BH244" i="1"/>
  <c r="BI244" i="1"/>
  <c r="BJ244" i="1"/>
  <c r="BK244" i="1"/>
  <c r="BG245" i="1"/>
  <c r="BH245" i="1"/>
  <c r="BI245" i="1"/>
  <c r="BJ245" i="1"/>
  <c r="BK245" i="1"/>
  <c r="BG246" i="1"/>
  <c r="BH246" i="1"/>
  <c r="BI246" i="1"/>
  <c r="BJ246" i="1"/>
  <c r="BK246" i="1"/>
  <c r="BG247" i="1"/>
  <c r="BH247" i="1"/>
  <c r="BI247" i="1"/>
  <c r="BJ247" i="1"/>
  <c r="BK247" i="1"/>
  <c r="BG248" i="1"/>
  <c r="BH248" i="1"/>
  <c r="BI248" i="1"/>
  <c r="BJ248" i="1"/>
  <c r="BK248" i="1"/>
  <c r="BG249" i="1"/>
  <c r="BH249" i="1"/>
  <c r="BI249" i="1"/>
  <c r="BJ249" i="1"/>
  <c r="BK249" i="1"/>
  <c r="BG250" i="1"/>
  <c r="BH250" i="1"/>
  <c r="BI250" i="1"/>
  <c r="BJ250" i="1"/>
  <c r="BK250" i="1"/>
  <c r="BG251" i="1"/>
  <c r="BH251" i="1"/>
  <c r="BI251" i="1"/>
  <c r="BJ251" i="1"/>
  <c r="BK251" i="1"/>
  <c r="BG252" i="1"/>
  <c r="BH252" i="1"/>
  <c r="BI252" i="1"/>
  <c r="BJ252" i="1"/>
  <c r="BK252" i="1"/>
  <c r="BG253" i="1"/>
  <c r="BH253" i="1"/>
  <c r="BI253" i="1"/>
  <c r="BJ253" i="1"/>
  <c r="BK253" i="1"/>
  <c r="BG254" i="1"/>
  <c r="BH254" i="1"/>
  <c r="BI254" i="1"/>
  <c r="BJ254" i="1"/>
  <c r="BK254" i="1"/>
  <c r="BG255" i="1"/>
  <c r="BH255" i="1"/>
  <c r="BI255" i="1"/>
  <c r="BJ255" i="1"/>
  <c r="BK255" i="1"/>
  <c r="BG256" i="1"/>
  <c r="BH256" i="1"/>
  <c r="BI256" i="1"/>
  <c r="BJ256" i="1"/>
  <c r="BK256" i="1"/>
  <c r="BG257" i="1"/>
  <c r="BH257" i="1"/>
  <c r="BI257" i="1"/>
  <c r="BJ257" i="1"/>
  <c r="BK257" i="1"/>
  <c r="BG258" i="1"/>
  <c r="BH258" i="1"/>
  <c r="BI258" i="1"/>
  <c r="BJ258" i="1"/>
  <c r="BK258" i="1"/>
  <c r="BG259" i="1"/>
  <c r="BH259" i="1"/>
  <c r="BI259" i="1"/>
  <c r="BJ259" i="1"/>
  <c r="BK259" i="1"/>
  <c r="BG260" i="1"/>
  <c r="BH260" i="1"/>
  <c r="BI260" i="1"/>
  <c r="BJ260" i="1"/>
  <c r="BK260" i="1"/>
  <c r="BG261" i="1"/>
  <c r="BH261" i="1"/>
  <c r="BI261" i="1"/>
  <c r="BJ261" i="1"/>
  <c r="BK261" i="1"/>
  <c r="BG262" i="1"/>
  <c r="BH262" i="1"/>
  <c r="BI262" i="1"/>
  <c r="BJ262" i="1"/>
  <c r="BK262" i="1"/>
  <c r="BG263" i="1"/>
  <c r="BH263" i="1"/>
  <c r="BI263" i="1"/>
  <c r="BJ263" i="1"/>
  <c r="BK263" i="1"/>
  <c r="BG264" i="1"/>
  <c r="BH264" i="1"/>
  <c r="BI264" i="1"/>
  <c r="BJ264" i="1"/>
  <c r="BK264" i="1"/>
  <c r="BG265" i="1"/>
  <c r="BH265" i="1"/>
  <c r="BI265" i="1"/>
  <c r="BJ265" i="1"/>
  <c r="BK265" i="1"/>
  <c r="BG266" i="1"/>
  <c r="BH266" i="1"/>
  <c r="BI266" i="1"/>
  <c r="BJ266" i="1"/>
  <c r="BK266" i="1"/>
  <c r="BG267" i="1"/>
  <c r="BH267" i="1"/>
  <c r="BI267" i="1"/>
  <c r="BJ267" i="1"/>
  <c r="BK267" i="1"/>
  <c r="BG268" i="1"/>
  <c r="BH268" i="1"/>
  <c r="BI268" i="1"/>
  <c r="BJ268" i="1"/>
  <c r="BK268" i="1"/>
  <c r="BG269" i="1"/>
  <c r="BH269" i="1"/>
  <c r="BI269" i="1"/>
  <c r="BJ269" i="1"/>
  <c r="BK269" i="1"/>
  <c r="BG270" i="1"/>
  <c r="BH270" i="1"/>
  <c r="BI270" i="1"/>
  <c r="BJ270" i="1"/>
  <c r="BK270" i="1"/>
  <c r="BG271" i="1"/>
  <c r="BH271" i="1"/>
  <c r="BI271" i="1"/>
  <c r="BJ271" i="1"/>
  <c r="BK271" i="1"/>
  <c r="BG272" i="1"/>
  <c r="BH272" i="1"/>
  <c r="BI272" i="1"/>
  <c r="BJ272" i="1"/>
  <c r="BK272" i="1"/>
  <c r="BG273" i="1"/>
  <c r="BH273" i="1"/>
  <c r="BI273" i="1"/>
  <c r="BJ273" i="1"/>
  <c r="BK273" i="1"/>
  <c r="BG274" i="1"/>
  <c r="BH274" i="1"/>
  <c r="BI274" i="1"/>
  <c r="BJ274" i="1"/>
  <c r="BK274" i="1"/>
  <c r="BG275" i="1"/>
  <c r="BH275" i="1"/>
  <c r="BI275" i="1"/>
  <c r="BJ275" i="1"/>
  <c r="BK275" i="1"/>
  <c r="BG276" i="1"/>
  <c r="BH276" i="1"/>
  <c r="BI276" i="1"/>
  <c r="BJ276" i="1"/>
  <c r="BK276" i="1"/>
  <c r="BG277" i="1"/>
  <c r="BH277" i="1"/>
  <c r="BI277" i="1"/>
  <c r="BJ277" i="1"/>
  <c r="BK277" i="1"/>
  <c r="BG278" i="1"/>
  <c r="BH278" i="1"/>
  <c r="BI278" i="1"/>
  <c r="BJ278" i="1"/>
  <c r="BK278" i="1"/>
  <c r="BG279" i="1"/>
  <c r="BH279" i="1"/>
  <c r="BI279" i="1"/>
  <c r="BJ279" i="1"/>
  <c r="BK279" i="1"/>
  <c r="BG280" i="1"/>
  <c r="BH280" i="1"/>
  <c r="BI280" i="1"/>
  <c r="BJ280" i="1"/>
  <c r="BK280" i="1"/>
  <c r="BG281" i="1"/>
  <c r="BH281" i="1"/>
  <c r="BI281" i="1"/>
  <c r="BJ281" i="1"/>
  <c r="BK281" i="1"/>
  <c r="BG282" i="1"/>
  <c r="BH282" i="1"/>
  <c r="BI282" i="1"/>
  <c r="BJ282" i="1"/>
  <c r="BK282" i="1"/>
  <c r="BG283" i="1"/>
  <c r="BH283" i="1"/>
  <c r="BI283" i="1"/>
  <c r="BJ283" i="1"/>
  <c r="BK283" i="1"/>
  <c r="BG284" i="1"/>
  <c r="BH284" i="1"/>
  <c r="BI284" i="1"/>
  <c r="BJ284" i="1"/>
  <c r="BK284" i="1"/>
  <c r="BG285" i="1"/>
  <c r="BH285" i="1"/>
  <c r="BI285" i="1"/>
  <c r="BJ285" i="1"/>
  <c r="BK285" i="1"/>
  <c r="BG286" i="1"/>
  <c r="BH286" i="1"/>
  <c r="BI286" i="1"/>
  <c r="BJ286" i="1"/>
  <c r="BK286" i="1"/>
  <c r="BG287" i="1"/>
  <c r="BH287" i="1"/>
  <c r="BI287" i="1"/>
  <c r="BJ287" i="1"/>
  <c r="BK287" i="1"/>
  <c r="BG288" i="1"/>
  <c r="BH288" i="1"/>
  <c r="BI288" i="1"/>
  <c r="BJ288" i="1"/>
  <c r="BK288" i="1"/>
  <c r="BG289" i="1"/>
  <c r="BH289" i="1"/>
  <c r="BI289" i="1"/>
  <c r="BJ289" i="1"/>
  <c r="BK289" i="1"/>
  <c r="BG290" i="1"/>
  <c r="BH290" i="1"/>
  <c r="BI290" i="1"/>
  <c r="BJ290" i="1"/>
  <c r="BK290" i="1"/>
  <c r="BG291" i="1"/>
  <c r="BH291" i="1"/>
  <c r="BI291" i="1"/>
  <c r="BJ291" i="1"/>
  <c r="BK291" i="1"/>
  <c r="BG292" i="1"/>
  <c r="BH292" i="1"/>
  <c r="BI292" i="1"/>
  <c r="BJ292" i="1"/>
  <c r="BK292" i="1"/>
  <c r="BG293" i="1"/>
  <c r="BH293" i="1"/>
  <c r="BI293" i="1"/>
  <c r="BJ293" i="1"/>
  <c r="BK293" i="1"/>
  <c r="BG294" i="1"/>
  <c r="BH294" i="1"/>
  <c r="BI294" i="1"/>
  <c r="BJ294" i="1"/>
  <c r="BK294" i="1"/>
  <c r="BK16" i="1"/>
  <c r="BJ16" i="1"/>
  <c r="BI16" i="1"/>
  <c r="BH16" i="1"/>
  <c r="BG16" i="1"/>
  <c r="DP63" i="1"/>
  <c r="DP201" i="1"/>
  <c r="DO18" i="1" l="1"/>
  <c r="DP18" i="1"/>
  <c r="DQ18" i="1"/>
  <c r="DO19" i="1"/>
  <c r="DP19" i="1" s="1"/>
  <c r="DQ19" i="1" s="1"/>
  <c r="DT19" i="1" s="1"/>
  <c r="DO20" i="1"/>
  <c r="DR20" i="1" s="1"/>
  <c r="DP20" i="1"/>
  <c r="DS20" i="1" s="1"/>
  <c r="DQ20" i="1"/>
  <c r="DT20" i="1" s="1"/>
  <c r="DO21" i="1"/>
  <c r="DP21" i="1"/>
  <c r="DQ21" i="1"/>
  <c r="DO22" i="1"/>
  <c r="DP22" i="1"/>
  <c r="DQ22" i="1" s="1"/>
  <c r="DT22" i="1" s="1"/>
  <c r="DO23" i="1"/>
  <c r="DR23" i="1" s="1"/>
  <c r="DP23" i="1"/>
  <c r="DS23" i="1" s="1"/>
  <c r="DQ23" i="1"/>
  <c r="DT23" i="1" s="1"/>
  <c r="DO24" i="1"/>
  <c r="DO25" i="1"/>
  <c r="DP25" i="1"/>
  <c r="DS25" i="1" s="1"/>
  <c r="DQ25" i="1"/>
  <c r="DO26" i="1"/>
  <c r="DR26" i="1" s="1"/>
  <c r="DP26" i="1"/>
  <c r="DS26" i="1" s="1"/>
  <c r="DQ26" i="1"/>
  <c r="DT26" i="1" s="1"/>
  <c r="DQ27" i="1"/>
  <c r="DP27" i="1" s="1"/>
  <c r="DO27" i="1" s="1"/>
  <c r="DR27" i="1" s="1"/>
  <c r="DO28" i="1"/>
  <c r="DR28" i="1" s="1"/>
  <c r="DP28" i="1"/>
  <c r="DS28" i="1" s="1"/>
  <c r="DQ28" i="1"/>
  <c r="DT28" i="1" s="1"/>
  <c r="DO29" i="1"/>
  <c r="DR29" i="1" s="1"/>
  <c r="DP29" i="1"/>
  <c r="DS29" i="1" s="1"/>
  <c r="DQ29" i="1"/>
  <c r="DT29" i="1" s="1"/>
  <c r="DO30" i="1"/>
  <c r="DR30" i="1" s="1"/>
  <c r="DP30" i="1"/>
  <c r="DS30" i="1" s="1"/>
  <c r="DQ30" i="1"/>
  <c r="DT30" i="1" s="1"/>
  <c r="DO31" i="1"/>
  <c r="DP31" i="1"/>
  <c r="DS31" i="1" s="1"/>
  <c r="DQ31" i="1"/>
  <c r="DO32" i="1"/>
  <c r="DR32" i="1" s="1"/>
  <c r="DP32" i="1"/>
  <c r="DS32" i="1" s="1"/>
  <c r="DQ32" i="1"/>
  <c r="DT32" i="1" s="1"/>
  <c r="DO33" i="1"/>
  <c r="DR33" i="1" s="1"/>
  <c r="DP33" i="1"/>
  <c r="DS33" i="1" s="1"/>
  <c r="DQ33" i="1"/>
  <c r="DT33" i="1" s="1"/>
  <c r="DO34" i="1"/>
  <c r="DR34" i="1" s="1"/>
  <c r="DP34" i="1"/>
  <c r="DS34" i="1" s="1"/>
  <c r="DQ34" i="1"/>
  <c r="DT34" i="1" s="1"/>
  <c r="DO35" i="1"/>
  <c r="DR35" i="1" s="1"/>
  <c r="DP35" i="1"/>
  <c r="DS35" i="1" s="1"/>
  <c r="DQ35" i="1"/>
  <c r="DT35" i="1" s="1"/>
  <c r="DO36" i="1"/>
  <c r="DR36" i="1" s="1"/>
  <c r="DP36" i="1"/>
  <c r="DQ36" i="1"/>
  <c r="DT36" i="1" s="1"/>
  <c r="DQ37" i="1"/>
  <c r="DP37" i="1" s="1"/>
  <c r="DO37" i="1" s="1"/>
  <c r="DO38" i="1"/>
  <c r="DR38" i="1" s="1"/>
  <c r="DP38" i="1"/>
  <c r="DS38" i="1" s="1"/>
  <c r="DQ38" i="1"/>
  <c r="DT38" i="1" s="1"/>
  <c r="DO39" i="1"/>
  <c r="DR39" i="1" s="1"/>
  <c r="DP39" i="1"/>
  <c r="DS39" i="1" s="1"/>
  <c r="DQ39" i="1"/>
  <c r="DP40" i="1"/>
  <c r="DO40" i="1" s="1"/>
  <c r="DR40" i="1" s="1"/>
  <c r="DQ40" i="1"/>
  <c r="DT40" i="1" s="1"/>
  <c r="DO41" i="1"/>
  <c r="DR41" i="1" s="1"/>
  <c r="DP41" i="1"/>
  <c r="DS41" i="1" s="1"/>
  <c r="DQ41" i="1"/>
  <c r="DT41" i="1" s="1"/>
  <c r="DQ42" i="1"/>
  <c r="DP42" i="1" s="1"/>
  <c r="DO42" i="1" s="1"/>
  <c r="DR42" i="1" s="1"/>
  <c r="DO43" i="1"/>
  <c r="DR43" i="1" s="1"/>
  <c r="DP43" i="1"/>
  <c r="DQ43" i="1"/>
  <c r="DT43" i="1" s="1"/>
  <c r="DO44" i="1"/>
  <c r="DQ44" i="1"/>
  <c r="DT44" i="1" s="1"/>
  <c r="DO45" i="1"/>
  <c r="DP45" i="1" s="1"/>
  <c r="DS45" i="1" s="1"/>
  <c r="DQ45" i="1"/>
  <c r="DT45" i="1" s="1"/>
  <c r="DP46" i="1"/>
  <c r="DO46" i="1" s="1"/>
  <c r="DR46" i="1" s="1"/>
  <c r="DQ46" i="1"/>
  <c r="DT46" i="1" s="1"/>
  <c r="DP47" i="1"/>
  <c r="DO47" i="1" s="1"/>
  <c r="DQ47" i="1"/>
  <c r="DT47" i="1" s="1"/>
  <c r="DO48" i="1"/>
  <c r="DR48" i="1" s="1"/>
  <c r="DP48" i="1"/>
  <c r="DS48" i="1" s="1"/>
  <c r="DQ48" i="1"/>
  <c r="DT48" i="1" s="1"/>
  <c r="DO49" i="1"/>
  <c r="DR49" i="1" s="1"/>
  <c r="DP49" i="1"/>
  <c r="DS49" i="1" s="1"/>
  <c r="DQ49" i="1"/>
  <c r="DT49" i="1" s="1"/>
  <c r="DO50" i="1"/>
  <c r="DP50" i="1"/>
  <c r="DS50" i="1" s="1"/>
  <c r="DQ50" i="1"/>
  <c r="DO51" i="1"/>
  <c r="DR51" i="1" s="1"/>
  <c r="DP51" i="1"/>
  <c r="DS51" i="1" s="1"/>
  <c r="DQ51" i="1"/>
  <c r="DT51" i="1" s="1"/>
  <c r="DO52" i="1"/>
  <c r="DR52" i="1" s="1"/>
  <c r="DP52" i="1"/>
  <c r="DQ52" i="1" s="1"/>
  <c r="DT52" i="1" s="1"/>
  <c r="DO53" i="1"/>
  <c r="DR53" i="1" s="1"/>
  <c r="DP53" i="1"/>
  <c r="DS53" i="1" s="1"/>
  <c r="DQ53" i="1"/>
  <c r="DT53" i="1" s="1"/>
  <c r="DO54" i="1"/>
  <c r="DP54" i="1" s="1"/>
  <c r="DS54" i="1" s="1"/>
  <c r="DQ54" i="1"/>
  <c r="DT54" i="1" s="1"/>
  <c r="DO55" i="1"/>
  <c r="DR55" i="1" s="1"/>
  <c r="DP55" i="1"/>
  <c r="DS55" i="1" s="1"/>
  <c r="DQ55" i="1"/>
  <c r="DT55" i="1" s="1"/>
  <c r="DO56" i="1"/>
  <c r="DP56" i="1"/>
  <c r="DS56" i="1" s="1"/>
  <c r="DQ56" i="1"/>
  <c r="DP57" i="1"/>
  <c r="DP58" i="1"/>
  <c r="DO58" i="1" s="1"/>
  <c r="DR58" i="1" s="1"/>
  <c r="DQ58" i="1"/>
  <c r="DT58" i="1" s="1"/>
  <c r="DO59" i="1"/>
  <c r="DR59" i="1" s="1"/>
  <c r="DP59" i="1"/>
  <c r="DQ59" i="1" s="1"/>
  <c r="DO60" i="1"/>
  <c r="DR60" i="1" s="1"/>
  <c r="DP60" i="1"/>
  <c r="DQ60" i="1" s="1"/>
  <c r="DT60" i="1" s="1"/>
  <c r="DP61" i="1"/>
  <c r="DS61" i="1" s="1"/>
  <c r="DP62" i="1"/>
  <c r="DS62" i="1" s="1"/>
  <c r="DO63" i="1"/>
  <c r="DR63" i="1" s="1"/>
  <c r="DQ63" i="1"/>
  <c r="DT63" i="1" s="1"/>
  <c r="DO64" i="1"/>
  <c r="DR64" i="1" s="1"/>
  <c r="DP64" i="1"/>
  <c r="DS64" i="1" s="1"/>
  <c r="DQ64" i="1"/>
  <c r="DO65" i="1"/>
  <c r="DP65" i="1"/>
  <c r="DS65" i="1" s="1"/>
  <c r="DQ65" i="1"/>
  <c r="DT65" i="1" s="1"/>
  <c r="DO66" i="1"/>
  <c r="DR66" i="1" s="1"/>
  <c r="DP66" i="1"/>
  <c r="DS66" i="1" s="1"/>
  <c r="DQ66" i="1"/>
  <c r="DT66" i="1" s="1"/>
  <c r="DP67" i="1"/>
  <c r="DO68" i="1"/>
  <c r="DR68" i="1" s="1"/>
  <c r="DP68" i="1"/>
  <c r="DS68" i="1" s="1"/>
  <c r="DQ68" i="1"/>
  <c r="DT68" i="1" s="1"/>
  <c r="DP69" i="1"/>
  <c r="DS69" i="1" s="1"/>
  <c r="DP70" i="1"/>
  <c r="DO70" i="1" s="1"/>
  <c r="DR70" i="1" s="1"/>
  <c r="DQ70" i="1"/>
  <c r="DT70" i="1" s="1"/>
  <c r="DO71" i="1"/>
  <c r="DR71" i="1" s="1"/>
  <c r="DP71" i="1"/>
  <c r="DS71" i="1" s="1"/>
  <c r="DQ71" i="1"/>
  <c r="DT71" i="1" s="1"/>
  <c r="DO72" i="1"/>
  <c r="DP72" i="1"/>
  <c r="DS72" i="1" s="1"/>
  <c r="DQ72" i="1"/>
  <c r="DT72" i="1" s="1"/>
  <c r="DO73" i="1"/>
  <c r="DR73" i="1" s="1"/>
  <c r="DP73" i="1"/>
  <c r="DS73" i="1" s="1"/>
  <c r="DQ73" i="1"/>
  <c r="DT73" i="1" s="1"/>
  <c r="DO74" i="1"/>
  <c r="DP74" i="1"/>
  <c r="DQ74" i="1" s="1"/>
  <c r="DT74" i="1" s="1"/>
  <c r="DO75" i="1"/>
  <c r="DP75" i="1" s="1"/>
  <c r="DQ75" i="1" s="1"/>
  <c r="DT75" i="1" s="1"/>
  <c r="DP76" i="1"/>
  <c r="DO76" i="1" s="1"/>
  <c r="DR76" i="1" s="1"/>
  <c r="DQ76" i="1"/>
  <c r="DT76" i="1" s="1"/>
  <c r="DO77" i="1"/>
  <c r="DR77" i="1" s="1"/>
  <c r="DP77" i="1"/>
  <c r="DS77" i="1" s="1"/>
  <c r="DQ77" i="1"/>
  <c r="DT77" i="1" s="1"/>
  <c r="DO78" i="1"/>
  <c r="DP78" i="1"/>
  <c r="DS78" i="1" s="1"/>
  <c r="DQ78" i="1"/>
  <c r="DT78" i="1" s="1"/>
  <c r="DP79" i="1"/>
  <c r="DO79" i="1" s="1"/>
  <c r="DR79" i="1" s="1"/>
  <c r="DQ79" i="1"/>
  <c r="DT79" i="1" s="1"/>
  <c r="DO80" i="1"/>
  <c r="DR80" i="1" s="1"/>
  <c r="DP80" i="1"/>
  <c r="DS80" i="1" s="1"/>
  <c r="DQ80" i="1"/>
  <c r="DT80" i="1" s="1"/>
  <c r="DO81" i="1"/>
  <c r="DP81" i="1"/>
  <c r="DS81" i="1" s="1"/>
  <c r="DQ81" i="1"/>
  <c r="DT81" i="1" s="1"/>
  <c r="DP82" i="1"/>
  <c r="DQ83" i="1"/>
  <c r="DP83" i="1" s="1"/>
  <c r="DO83" i="1" s="1"/>
  <c r="DR83" i="1" s="1"/>
  <c r="DO84" i="1"/>
  <c r="DR84" i="1" s="1"/>
  <c r="DP84" i="1"/>
  <c r="DS84" i="1" s="1"/>
  <c r="DQ84" i="1"/>
  <c r="DT84" i="1" s="1"/>
  <c r="DO85" i="1"/>
  <c r="DR85" i="1" s="1"/>
  <c r="DP85" i="1"/>
  <c r="DQ85" i="1"/>
  <c r="DT85" i="1" s="1"/>
  <c r="DO86" i="1"/>
  <c r="DR86" i="1" s="1"/>
  <c r="DP86" i="1"/>
  <c r="DQ86" i="1" s="1"/>
  <c r="DT86" i="1" s="1"/>
  <c r="DO87" i="1"/>
  <c r="DR87" i="1" s="1"/>
  <c r="DP87" i="1"/>
  <c r="DQ87" i="1" s="1"/>
  <c r="DT87" i="1" s="1"/>
  <c r="DO88" i="1"/>
  <c r="DP88" i="1" s="1"/>
  <c r="DS88" i="1" s="1"/>
  <c r="DQ88" i="1"/>
  <c r="DO89" i="1"/>
  <c r="DR89" i="1" s="1"/>
  <c r="DP89" i="1"/>
  <c r="DS89" i="1" s="1"/>
  <c r="DQ89" i="1"/>
  <c r="DT89" i="1" s="1"/>
  <c r="DP90" i="1"/>
  <c r="DS90" i="1" s="1"/>
  <c r="DO91" i="1"/>
  <c r="DR91" i="1" s="1"/>
  <c r="DP91" i="1"/>
  <c r="DQ91" i="1" s="1"/>
  <c r="DT91" i="1" s="1"/>
  <c r="DO92" i="1"/>
  <c r="DP93" i="1"/>
  <c r="DS93" i="1" s="1"/>
  <c r="DO94" i="1"/>
  <c r="DP94" i="1" s="1"/>
  <c r="DS94" i="1" s="1"/>
  <c r="DQ94" i="1"/>
  <c r="DT94" i="1" s="1"/>
  <c r="DP95" i="1"/>
  <c r="DO96" i="1"/>
  <c r="DR96" i="1" s="1"/>
  <c r="DP96" i="1"/>
  <c r="DQ96" i="1" s="1"/>
  <c r="DT96" i="1" s="1"/>
  <c r="DO97" i="1"/>
  <c r="DR97" i="1" s="1"/>
  <c r="DP97" i="1"/>
  <c r="DS97" i="1" s="1"/>
  <c r="DQ97" i="1"/>
  <c r="DO98" i="1"/>
  <c r="DR98" i="1" s="1"/>
  <c r="DP98" i="1"/>
  <c r="DS98" i="1" s="1"/>
  <c r="DQ98" i="1"/>
  <c r="DT98" i="1" s="1"/>
  <c r="DO99" i="1"/>
  <c r="DR99" i="1" s="1"/>
  <c r="DP99" i="1"/>
  <c r="DS99" i="1" s="1"/>
  <c r="DQ99" i="1"/>
  <c r="DT99" i="1" s="1"/>
  <c r="DO100" i="1"/>
  <c r="DO101" i="1"/>
  <c r="DO102" i="1"/>
  <c r="DP102" i="1" s="1"/>
  <c r="DQ102" i="1" s="1"/>
  <c r="DT102" i="1" s="1"/>
  <c r="DP103" i="1"/>
  <c r="DO103" i="1" s="1"/>
  <c r="DR103" i="1" s="1"/>
  <c r="DQ103" i="1"/>
  <c r="DO104" i="1"/>
  <c r="DR104" i="1" s="1"/>
  <c r="DP104" i="1"/>
  <c r="DS104" i="1" s="1"/>
  <c r="DQ104" i="1"/>
  <c r="DT104" i="1" s="1"/>
  <c r="DO105" i="1"/>
  <c r="DR105" i="1" s="1"/>
  <c r="DP105" i="1"/>
  <c r="DS105" i="1" s="1"/>
  <c r="DQ105" i="1"/>
  <c r="DO106" i="1"/>
  <c r="DR106" i="1" s="1"/>
  <c r="DP106" i="1"/>
  <c r="DS106" i="1" s="1"/>
  <c r="DQ106" i="1"/>
  <c r="DT106" i="1" s="1"/>
  <c r="DO107" i="1"/>
  <c r="DR107" i="1" s="1"/>
  <c r="DP107" i="1"/>
  <c r="DQ107" i="1" s="1"/>
  <c r="DT107" i="1" s="1"/>
  <c r="DO108" i="1"/>
  <c r="DR108" i="1" s="1"/>
  <c r="DP108" i="1"/>
  <c r="DS108" i="1" s="1"/>
  <c r="DQ108" i="1"/>
  <c r="DT108" i="1" s="1"/>
  <c r="DO109" i="1"/>
  <c r="DR109" i="1" s="1"/>
  <c r="DP109" i="1"/>
  <c r="DQ109" i="1"/>
  <c r="DT109" i="1" s="1"/>
  <c r="DO110" i="1"/>
  <c r="DP110" i="1" s="1"/>
  <c r="DQ110" i="1" s="1"/>
  <c r="DT110" i="1" s="1"/>
  <c r="DO111" i="1"/>
  <c r="DR111" i="1" s="1"/>
  <c r="DP111" i="1"/>
  <c r="DS111" i="1" s="1"/>
  <c r="DQ111" i="1"/>
  <c r="DO112" i="1"/>
  <c r="DR112" i="1" s="1"/>
  <c r="DP112" i="1"/>
  <c r="DS112" i="1" s="1"/>
  <c r="DQ112" i="1"/>
  <c r="DT112" i="1" s="1"/>
  <c r="DO113" i="1"/>
  <c r="DR113" i="1" s="1"/>
  <c r="DP113" i="1"/>
  <c r="DS113" i="1" s="1"/>
  <c r="DQ113" i="1"/>
  <c r="DT113" i="1" s="1"/>
  <c r="DO114" i="1"/>
  <c r="DR114" i="1" s="1"/>
  <c r="DP114" i="1"/>
  <c r="DS114" i="1" s="1"/>
  <c r="DQ114" i="1"/>
  <c r="DO115" i="1"/>
  <c r="DR115" i="1" s="1"/>
  <c r="DP115" i="1"/>
  <c r="DS115" i="1" s="1"/>
  <c r="DQ115" i="1"/>
  <c r="DO116" i="1"/>
  <c r="DR116" i="1" s="1"/>
  <c r="DP116" i="1"/>
  <c r="DS116" i="1" s="1"/>
  <c r="DQ116" i="1"/>
  <c r="DT116" i="1" s="1"/>
  <c r="DO117" i="1"/>
  <c r="DR117" i="1" s="1"/>
  <c r="DP117" i="1"/>
  <c r="DS117" i="1" s="1"/>
  <c r="DQ117" i="1"/>
  <c r="DT117" i="1" s="1"/>
  <c r="DQ118" i="1"/>
  <c r="DP119" i="1"/>
  <c r="DO119" i="1" s="1"/>
  <c r="DR119" i="1" s="1"/>
  <c r="DQ119" i="1"/>
  <c r="DT119" i="1" s="1"/>
  <c r="DP120" i="1"/>
  <c r="DS120" i="1" s="1"/>
  <c r="DO121" i="1"/>
  <c r="DR121" i="1" s="1"/>
  <c r="DP121" i="1"/>
  <c r="DS121" i="1" s="1"/>
  <c r="DQ121" i="1"/>
  <c r="DO122" i="1"/>
  <c r="DR122" i="1" s="1"/>
  <c r="DP122" i="1"/>
  <c r="DQ122" i="1" s="1"/>
  <c r="DT122" i="1" s="1"/>
  <c r="DO123" i="1"/>
  <c r="DR123" i="1" s="1"/>
  <c r="DP123" i="1"/>
  <c r="DS123" i="1" s="1"/>
  <c r="DQ123" i="1"/>
  <c r="DT123" i="1" s="1"/>
  <c r="DO124" i="1"/>
  <c r="DR124" i="1" s="1"/>
  <c r="DP124" i="1"/>
  <c r="DS124" i="1" s="1"/>
  <c r="DQ124" i="1"/>
  <c r="DT124" i="1" s="1"/>
  <c r="DO125" i="1"/>
  <c r="DR125" i="1" s="1"/>
  <c r="DP125" i="1"/>
  <c r="DS125" i="1" s="1"/>
  <c r="DQ125" i="1"/>
  <c r="DT125" i="1" s="1"/>
  <c r="DP126" i="1"/>
  <c r="DS126" i="1" s="1"/>
  <c r="DQ127" i="1"/>
  <c r="DP127" i="1" s="1"/>
  <c r="DO127" i="1" s="1"/>
  <c r="DR127" i="1" s="1"/>
  <c r="DO128" i="1"/>
  <c r="DR128" i="1" s="1"/>
  <c r="DP128" i="1"/>
  <c r="DQ128" i="1"/>
  <c r="DO129" i="1"/>
  <c r="DR129" i="1" s="1"/>
  <c r="DP129" i="1"/>
  <c r="DS129" i="1" s="1"/>
  <c r="DQ129" i="1"/>
  <c r="DT129" i="1" s="1"/>
  <c r="DO130" i="1"/>
  <c r="DP130" i="1" s="1"/>
  <c r="DQ130" i="1" s="1"/>
  <c r="DT130" i="1" s="1"/>
  <c r="DO131" i="1"/>
  <c r="DR131" i="1" s="1"/>
  <c r="DP131" i="1"/>
  <c r="DS131" i="1" s="1"/>
  <c r="DQ131" i="1"/>
  <c r="DO132" i="1"/>
  <c r="DR132" i="1" s="1"/>
  <c r="DP132" i="1"/>
  <c r="DS132" i="1" s="1"/>
  <c r="DQ132" i="1"/>
  <c r="DT132" i="1" s="1"/>
  <c r="DO133" i="1"/>
  <c r="DP133" i="1" s="1"/>
  <c r="DQ133" i="1" s="1"/>
  <c r="DT133" i="1" s="1"/>
  <c r="DO134" i="1"/>
  <c r="DR134" i="1" s="1"/>
  <c r="DP134" i="1"/>
  <c r="DS134" i="1" s="1"/>
  <c r="DQ134" i="1"/>
  <c r="DT134" i="1" s="1"/>
  <c r="DO135" i="1"/>
  <c r="DR135" i="1" s="1"/>
  <c r="DP135" i="1"/>
  <c r="DS135" i="1" s="1"/>
  <c r="DQ135" i="1"/>
  <c r="DT135" i="1" s="1"/>
  <c r="DO136" i="1"/>
  <c r="DR136" i="1" s="1"/>
  <c r="DP136" i="1"/>
  <c r="DS136" i="1" s="1"/>
  <c r="DQ136" i="1"/>
  <c r="DT136" i="1" s="1"/>
  <c r="DO137" i="1"/>
  <c r="DP137" i="1" s="1"/>
  <c r="DQ137" i="1" s="1"/>
  <c r="DT137" i="1" s="1"/>
  <c r="DO138" i="1"/>
  <c r="DR138" i="1" s="1"/>
  <c r="DP138" i="1"/>
  <c r="DQ138" i="1"/>
  <c r="DT138" i="1" s="1"/>
  <c r="DO139" i="1"/>
  <c r="DR139" i="1" s="1"/>
  <c r="DP139" i="1"/>
  <c r="DS139" i="1" s="1"/>
  <c r="DQ139" i="1"/>
  <c r="DT139" i="1" s="1"/>
  <c r="DO140" i="1"/>
  <c r="DR140" i="1" s="1"/>
  <c r="DP140" i="1"/>
  <c r="DS140" i="1" s="1"/>
  <c r="DQ140" i="1"/>
  <c r="DT140" i="1" s="1"/>
  <c r="DO141" i="1"/>
  <c r="DR141" i="1" s="1"/>
  <c r="DP141" i="1"/>
  <c r="DS141" i="1" s="1"/>
  <c r="DQ141" i="1"/>
  <c r="DT141" i="1" s="1"/>
  <c r="DO142" i="1"/>
  <c r="DP142" i="1" s="1"/>
  <c r="DS142" i="1" s="1"/>
  <c r="DQ142" i="1"/>
  <c r="DT142" i="1" s="1"/>
  <c r="DO143" i="1"/>
  <c r="DP143" i="1" s="1"/>
  <c r="DS143" i="1" s="1"/>
  <c r="DQ143" i="1"/>
  <c r="DT143" i="1" s="1"/>
  <c r="DO144" i="1"/>
  <c r="DP144" i="1" s="1"/>
  <c r="DQ144" i="1" s="1"/>
  <c r="DT144" i="1" s="1"/>
  <c r="DO145" i="1"/>
  <c r="DP145" i="1" s="1"/>
  <c r="DS145" i="1" s="1"/>
  <c r="DQ145" i="1"/>
  <c r="DT145" i="1" s="1"/>
  <c r="DO146" i="1"/>
  <c r="DR146" i="1" s="1"/>
  <c r="DP146" i="1"/>
  <c r="DO147" i="1"/>
  <c r="DR147" i="1" s="1"/>
  <c r="DP147" i="1"/>
  <c r="DQ147" i="1" s="1"/>
  <c r="DT147" i="1" s="1"/>
  <c r="DO148" i="1"/>
  <c r="DR148" i="1" s="1"/>
  <c r="DP148" i="1"/>
  <c r="DS148" i="1" s="1"/>
  <c r="DQ148" i="1"/>
  <c r="DT148" i="1" s="1"/>
  <c r="DO149" i="1"/>
  <c r="DP149" i="1" s="1"/>
  <c r="DS149" i="1" s="1"/>
  <c r="DQ149" i="1"/>
  <c r="DT149" i="1" s="1"/>
  <c r="DO150" i="1"/>
  <c r="DR150" i="1" s="1"/>
  <c r="DP150" i="1"/>
  <c r="DS150" i="1" s="1"/>
  <c r="DQ150" i="1"/>
  <c r="DT150" i="1" s="1"/>
  <c r="DQ151" i="1"/>
  <c r="DP151" i="1" s="1"/>
  <c r="DO151" i="1" s="1"/>
  <c r="DR151" i="1" s="1"/>
  <c r="DO152" i="1"/>
  <c r="DR152" i="1" s="1"/>
  <c r="DP152" i="1"/>
  <c r="DQ152" i="1"/>
  <c r="DT152" i="1" s="1"/>
  <c r="DO153" i="1"/>
  <c r="DR153" i="1" s="1"/>
  <c r="DP153" i="1"/>
  <c r="DS153" i="1" s="1"/>
  <c r="DQ153" i="1"/>
  <c r="DT153" i="1" s="1"/>
  <c r="DO154" i="1"/>
  <c r="DR154" i="1" s="1"/>
  <c r="DP154" i="1"/>
  <c r="DS154" i="1" s="1"/>
  <c r="DQ154" i="1"/>
  <c r="DT154" i="1" s="1"/>
  <c r="DO155" i="1"/>
  <c r="DR155" i="1" s="1"/>
  <c r="DP155" i="1"/>
  <c r="DQ155" i="1"/>
  <c r="DT155" i="1" s="1"/>
  <c r="DO156" i="1"/>
  <c r="DR156" i="1" s="1"/>
  <c r="DP156" i="1"/>
  <c r="DS156" i="1" s="1"/>
  <c r="DQ156" i="1"/>
  <c r="DT156" i="1" s="1"/>
  <c r="DO157" i="1"/>
  <c r="DR157" i="1" s="1"/>
  <c r="DP157" i="1"/>
  <c r="DS157" i="1" s="1"/>
  <c r="DQ157" i="1"/>
  <c r="DT157" i="1" s="1"/>
  <c r="DO158" i="1"/>
  <c r="DR158" i="1" s="1"/>
  <c r="DP158" i="1"/>
  <c r="DQ158" i="1" s="1"/>
  <c r="DT158" i="1" s="1"/>
  <c r="DP159" i="1"/>
  <c r="DO159" i="1" s="1"/>
  <c r="DR159" i="1" s="1"/>
  <c r="DQ159" i="1"/>
  <c r="DT159" i="1" s="1"/>
  <c r="DO160" i="1"/>
  <c r="DR160" i="1" s="1"/>
  <c r="DP160" i="1"/>
  <c r="DQ160" i="1" s="1"/>
  <c r="DT160" i="1" s="1"/>
  <c r="DP161" i="1"/>
  <c r="DQ161" i="1"/>
  <c r="DT161" i="1" s="1"/>
  <c r="DP162" i="1"/>
  <c r="DO162" i="1" s="1"/>
  <c r="DR162" i="1" s="1"/>
  <c r="DQ162" i="1"/>
  <c r="DO163" i="1"/>
  <c r="DR163" i="1" s="1"/>
  <c r="DP163" i="1"/>
  <c r="DS163" i="1" s="1"/>
  <c r="DQ163" i="1"/>
  <c r="DT163" i="1" s="1"/>
  <c r="DO164" i="1"/>
  <c r="DQ164" i="1"/>
  <c r="DT164" i="1" s="1"/>
  <c r="DP165" i="1"/>
  <c r="DO165" i="1" s="1"/>
  <c r="DQ165" i="1"/>
  <c r="DT165" i="1" s="1"/>
  <c r="DQ166" i="1"/>
  <c r="DO167" i="1"/>
  <c r="DP167" i="1" s="1"/>
  <c r="DS167" i="1" s="1"/>
  <c r="DQ167" i="1"/>
  <c r="DT167" i="1" s="1"/>
  <c r="DO168" i="1"/>
  <c r="DR168" i="1" s="1"/>
  <c r="DP168" i="1"/>
  <c r="DS168" i="1" s="1"/>
  <c r="DQ168" i="1"/>
  <c r="DT168" i="1" s="1"/>
  <c r="DO169" i="1"/>
  <c r="DR169" i="1" s="1"/>
  <c r="DP169" i="1"/>
  <c r="DS169" i="1" s="1"/>
  <c r="DQ169" i="1"/>
  <c r="DT169" i="1" s="1"/>
  <c r="DO170" i="1"/>
  <c r="DR170" i="1" s="1"/>
  <c r="DP170" i="1"/>
  <c r="DS170" i="1" s="1"/>
  <c r="DQ170" i="1"/>
  <c r="DT170" i="1" s="1"/>
  <c r="DO171" i="1"/>
  <c r="DR171" i="1" s="1"/>
  <c r="DP171" i="1"/>
  <c r="DS171" i="1" s="1"/>
  <c r="DQ171" i="1"/>
  <c r="DO172" i="1"/>
  <c r="DR172" i="1" s="1"/>
  <c r="DP172" i="1"/>
  <c r="DS172" i="1" s="1"/>
  <c r="DQ172" i="1"/>
  <c r="DT172" i="1" s="1"/>
  <c r="DO173" i="1"/>
  <c r="DR173" i="1" s="1"/>
  <c r="DP173" i="1"/>
  <c r="DS173" i="1" s="1"/>
  <c r="DQ173" i="1"/>
  <c r="DT173" i="1" s="1"/>
  <c r="DQ174" i="1"/>
  <c r="DO175" i="1"/>
  <c r="DR175" i="1" s="1"/>
  <c r="DP175" i="1"/>
  <c r="DS175" i="1" s="1"/>
  <c r="DQ175" i="1"/>
  <c r="DT175" i="1" s="1"/>
  <c r="DO176" i="1"/>
  <c r="DR176" i="1" s="1"/>
  <c r="DP176" i="1"/>
  <c r="DQ176" i="1" s="1"/>
  <c r="DT176" i="1" s="1"/>
  <c r="DO177" i="1"/>
  <c r="DR177" i="1" s="1"/>
  <c r="DP177" i="1"/>
  <c r="DS177" i="1" s="1"/>
  <c r="DQ177" i="1"/>
  <c r="DT177" i="1" s="1"/>
  <c r="DP178" i="1"/>
  <c r="DS178" i="1" s="1"/>
  <c r="DP179" i="1"/>
  <c r="DS179" i="1" s="1"/>
  <c r="DO180" i="1"/>
  <c r="DR180" i="1" s="1"/>
  <c r="DP180" i="1"/>
  <c r="DS180" i="1" s="1"/>
  <c r="DQ180" i="1"/>
  <c r="DT180" i="1" s="1"/>
  <c r="DQ181" i="1"/>
  <c r="DP181" i="1" s="1"/>
  <c r="DO181" i="1" s="1"/>
  <c r="DR181" i="1" s="1"/>
  <c r="DP182" i="1"/>
  <c r="DO182" i="1" s="1"/>
  <c r="DR182" i="1" s="1"/>
  <c r="DQ182" i="1"/>
  <c r="DT182" i="1" s="1"/>
  <c r="DP183" i="1"/>
  <c r="DS183" i="1" s="1"/>
  <c r="DO184" i="1"/>
  <c r="DR184" i="1" s="1"/>
  <c r="DP184" i="1"/>
  <c r="DS184" i="1" s="1"/>
  <c r="DQ184" i="1"/>
  <c r="DT184" i="1" s="1"/>
  <c r="DP185" i="1"/>
  <c r="DQ185" i="1"/>
  <c r="DT185" i="1" s="1"/>
  <c r="DO186" i="1"/>
  <c r="DR186" i="1" s="1"/>
  <c r="DP186" i="1"/>
  <c r="DS186" i="1" s="1"/>
  <c r="DQ186" i="1"/>
  <c r="DO187" i="1"/>
  <c r="DR187" i="1" s="1"/>
  <c r="DP187" i="1"/>
  <c r="DQ187" i="1" s="1"/>
  <c r="DT187" i="1" s="1"/>
  <c r="DP188" i="1"/>
  <c r="DO188" i="1" s="1"/>
  <c r="DR188" i="1" s="1"/>
  <c r="DQ188" i="1"/>
  <c r="DT188" i="1" s="1"/>
  <c r="DP189" i="1"/>
  <c r="DO189" i="1" s="1"/>
  <c r="DR189" i="1" s="1"/>
  <c r="DQ189" i="1"/>
  <c r="DT189" i="1" s="1"/>
  <c r="DO190" i="1"/>
  <c r="DR190" i="1" s="1"/>
  <c r="DP190" i="1"/>
  <c r="DS190" i="1" s="1"/>
  <c r="DQ190" i="1"/>
  <c r="DT190" i="1" s="1"/>
  <c r="DO191" i="1"/>
  <c r="DP191" i="1"/>
  <c r="DS191" i="1" s="1"/>
  <c r="DQ191" i="1"/>
  <c r="DT191" i="1" s="1"/>
  <c r="DP192" i="1"/>
  <c r="DS192" i="1" s="1"/>
  <c r="DO193" i="1"/>
  <c r="DR193" i="1" s="1"/>
  <c r="DP193" i="1"/>
  <c r="DS193" i="1" s="1"/>
  <c r="DQ193" i="1"/>
  <c r="DP194" i="1"/>
  <c r="DS194" i="1" s="1"/>
  <c r="DO195" i="1"/>
  <c r="DP195" i="1" s="1"/>
  <c r="DS195" i="1" s="1"/>
  <c r="DQ195" i="1"/>
  <c r="DT195" i="1" s="1"/>
  <c r="DO196" i="1"/>
  <c r="DR196" i="1" s="1"/>
  <c r="DP196" i="1"/>
  <c r="DS196" i="1" s="1"/>
  <c r="DQ196" i="1"/>
  <c r="DT196" i="1" s="1"/>
  <c r="DQ197" i="1"/>
  <c r="DP197" i="1" s="1"/>
  <c r="DO197" i="1" s="1"/>
  <c r="DR197" i="1" s="1"/>
  <c r="DO198" i="1"/>
  <c r="DQ198" i="1"/>
  <c r="DT198" i="1" s="1"/>
  <c r="DO199" i="1"/>
  <c r="DR199" i="1" s="1"/>
  <c r="DP199" i="1"/>
  <c r="DS199" i="1" s="1"/>
  <c r="DQ199" i="1"/>
  <c r="DT199" i="1" s="1"/>
  <c r="DO200" i="1"/>
  <c r="DR200" i="1" s="1"/>
  <c r="DP200" i="1"/>
  <c r="DS200" i="1" s="1"/>
  <c r="DQ200" i="1"/>
  <c r="DT200" i="1" s="1"/>
  <c r="DO201" i="1"/>
  <c r="DR201" i="1" s="1"/>
  <c r="DS201" i="1"/>
  <c r="DQ201" i="1"/>
  <c r="DT201" i="1" s="1"/>
  <c r="DP202" i="1"/>
  <c r="DO203" i="1"/>
  <c r="DR203" i="1" s="1"/>
  <c r="DP203" i="1"/>
  <c r="DS203" i="1" s="1"/>
  <c r="DQ203" i="1"/>
  <c r="DT203" i="1" s="1"/>
  <c r="DO204" i="1"/>
  <c r="DR204" i="1" s="1"/>
  <c r="DP204" i="1"/>
  <c r="DS204" i="1" s="1"/>
  <c r="DQ204" i="1"/>
  <c r="DT204" i="1" s="1"/>
  <c r="DO205" i="1"/>
  <c r="DR205" i="1" s="1"/>
  <c r="DP205" i="1"/>
  <c r="DS205" i="1" s="1"/>
  <c r="DQ205" i="1"/>
  <c r="DT205" i="1" s="1"/>
  <c r="DO206" i="1"/>
  <c r="DR206" i="1" s="1"/>
  <c r="DP206" i="1"/>
  <c r="DS206" i="1" s="1"/>
  <c r="DQ206" i="1"/>
  <c r="DT206" i="1" s="1"/>
  <c r="DO207" i="1"/>
  <c r="DR207" i="1" s="1"/>
  <c r="DP207" i="1"/>
  <c r="DS207" i="1" s="1"/>
  <c r="DQ207" i="1"/>
  <c r="DT207" i="1" s="1"/>
  <c r="DO208" i="1"/>
  <c r="DP208" i="1" s="1"/>
  <c r="DQ208" i="1" s="1"/>
  <c r="DT208" i="1" s="1"/>
  <c r="DO209" i="1"/>
  <c r="DR209" i="1" s="1"/>
  <c r="DP209" i="1"/>
  <c r="DO210" i="1"/>
  <c r="DR210" i="1" s="1"/>
  <c r="DP210" i="1"/>
  <c r="DS210" i="1" s="1"/>
  <c r="DQ210" i="1"/>
  <c r="DT210" i="1" s="1"/>
  <c r="DO211" i="1"/>
  <c r="DP211" i="1" s="1"/>
  <c r="DS211" i="1" s="1"/>
  <c r="DQ211" i="1"/>
  <c r="DT211" i="1" s="1"/>
  <c r="DO212" i="1"/>
  <c r="DR212" i="1" s="1"/>
  <c r="DP212" i="1"/>
  <c r="DS212" i="1" s="1"/>
  <c r="DQ212" i="1"/>
  <c r="DT212" i="1" s="1"/>
  <c r="DO213" i="1"/>
  <c r="DR213" i="1" s="1"/>
  <c r="DP213" i="1"/>
  <c r="DS213" i="1" s="1"/>
  <c r="DQ213" i="1"/>
  <c r="DT213" i="1" s="1"/>
  <c r="DO214" i="1"/>
  <c r="DR214" i="1" s="1"/>
  <c r="DP214" i="1"/>
  <c r="DS214" i="1" s="1"/>
  <c r="DQ214" i="1"/>
  <c r="DT214" i="1" s="1"/>
  <c r="DO215" i="1"/>
  <c r="DR215" i="1" s="1"/>
  <c r="DP215" i="1"/>
  <c r="DS215" i="1" s="1"/>
  <c r="DQ215" i="1"/>
  <c r="DT215" i="1" s="1"/>
  <c r="DO216" i="1"/>
  <c r="DR216" i="1" s="1"/>
  <c r="DP216" i="1"/>
  <c r="DS216" i="1" s="1"/>
  <c r="DQ216" i="1"/>
  <c r="DT216" i="1" s="1"/>
  <c r="DO217" i="1"/>
  <c r="DR217" i="1" s="1"/>
  <c r="DP217" i="1"/>
  <c r="DS217" i="1" s="1"/>
  <c r="DQ217" i="1"/>
  <c r="DT217" i="1" s="1"/>
  <c r="DO218" i="1"/>
  <c r="DR218" i="1" s="1"/>
  <c r="DP218" i="1"/>
  <c r="DS218" i="1" s="1"/>
  <c r="DQ218" i="1"/>
  <c r="DT218" i="1" s="1"/>
  <c r="DO219" i="1"/>
  <c r="DR219" i="1" s="1"/>
  <c r="DP219" i="1"/>
  <c r="DS219" i="1" s="1"/>
  <c r="DQ219" i="1"/>
  <c r="DT219" i="1" s="1"/>
  <c r="DO220" i="1"/>
  <c r="DR220" i="1" s="1"/>
  <c r="DP220" i="1"/>
  <c r="DS220" i="1" s="1"/>
  <c r="DQ220" i="1"/>
  <c r="DT220" i="1" s="1"/>
  <c r="DO221" i="1"/>
  <c r="DR221" i="1" s="1"/>
  <c r="DP221" i="1"/>
  <c r="DS221" i="1" s="1"/>
  <c r="DQ221" i="1"/>
  <c r="DO222" i="1"/>
  <c r="DR222" i="1" s="1"/>
  <c r="DP222" i="1"/>
  <c r="DS222" i="1" s="1"/>
  <c r="DQ222" i="1"/>
  <c r="DT222" i="1" s="1"/>
  <c r="DO223" i="1"/>
  <c r="DP223" i="1" s="1"/>
  <c r="DQ223" i="1" s="1"/>
  <c r="DT223" i="1" s="1"/>
  <c r="DQ224" i="1"/>
  <c r="DP224" i="1" s="1"/>
  <c r="DO224" i="1" s="1"/>
  <c r="DR224" i="1" s="1"/>
  <c r="DO225" i="1"/>
  <c r="DP225" i="1" s="1"/>
  <c r="DS225" i="1" s="1"/>
  <c r="DQ225" i="1"/>
  <c r="DT225" i="1" s="1"/>
  <c r="DO226" i="1"/>
  <c r="DR226" i="1" s="1"/>
  <c r="DP226" i="1"/>
  <c r="DS226" i="1" s="1"/>
  <c r="DQ226" i="1"/>
  <c r="DT226" i="1" s="1"/>
  <c r="DP227" i="1"/>
  <c r="DO227" i="1" s="1"/>
  <c r="DR227" i="1" s="1"/>
  <c r="DQ227" i="1"/>
  <c r="DT227" i="1" s="1"/>
  <c r="DO228" i="1"/>
  <c r="DR228" i="1" s="1"/>
  <c r="DP228" i="1"/>
  <c r="DS228" i="1" s="1"/>
  <c r="DQ228" i="1"/>
  <c r="DT228" i="1" s="1"/>
  <c r="DO229" i="1"/>
  <c r="DR229" i="1" s="1"/>
  <c r="DP229" i="1"/>
  <c r="DQ229" i="1" s="1"/>
  <c r="DT229" i="1" s="1"/>
  <c r="DO230" i="1"/>
  <c r="DR230" i="1" s="1"/>
  <c r="DP230" i="1"/>
  <c r="DS230" i="1" s="1"/>
  <c r="DQ230" i="1"/>
  <c r="DT230" i="1" s="1"/>
  <c r="DO231" i="1"/>
  <c r="DR231" i="1" s="1"/>
  <c r="DP231" i="1"/>
  <c r="DS231" i="1" s="1"/>
  <c r="DQ231" i="1"/>
  <c r="DT231" i="1" s="1"/>
  <c r="DO232" i="1"/>
  <c r="DP232" i="1"/>
  <c r="DS232" i="1" s="1"/>
  <c r="DQ232" i="1"/>
  <c r="DT232" i="1" s="1"/>
  <c r="DO233" i="1"/>
  <c r="DR233" i="1" s="1"/>
  <c r="DP233" i="1"/>
  <c r="DP234" i="1"/>
  <c r="DO235" i="1"/>
  <c r="DR235" i="1" s="1"/>
  <c r="DP235" i="1"/>
  <c r="DS235" i="1" s="1"/>
  <c r="DQ235" i="1"/>
  <c r="DT235" i="1" s="1"/>
  <c r="DO236" i="1"/>
  <c r="DO237" i="1"/>
  <c r="DP237" i="1" s="1"/>
  <c r="DQ237" i="1" s="1"/>
  <c r="DT237" i="1" s="1"/>
  <c r="DO238" i="1"/>
  <c r="DR238" i="1" s="1"/>
  <c r="DP238" i="1"/>
  <c r="DQ238" i="1" s="1"/>
  <c r="DT238" i="1" s="1"/>
  <c r="DO239" i="1"/>
  <c r="DR239" i="1" s="1"/>
  <c r="DP239" i="1"/>
  <c r="DS239" i="1" s="1"/>
  <c r="DQ239" i="1"/>
  <c r="DT239" i="1" s="1"/>
  <c r="DP240" i="1"/>
  <c r="DO241" i="1"/>
  <c r="DR241" i="1" s="1"/>
  <c r="DP241" i="1"/>
  <c r="DS241" i="1" s="1"/>
  <c r="DQ241" i="1"/>
  <c r="DT241" i="1" s="1"/>
  <c r="DO242" i="1"/>
  <c r="DR242" i="1" s="1"/>
  <c r="DP242" i="1"/>
  <c r="DQ242" i="1" s="1"/>
  <c r="DT242" i="1" s="1"/>
  <c r="DQ243" i="1"/>
  <c r="DP243" i="1" s="1"/>
  <c r="DO243" i="1" s="1"/>
  <c r="DR243" i="1" s="1"/>
  <c r="DP244" i="1"/>
  <c r="DO245" i="1"/>
  <c r="DP245" i="1" s="1"/>
  <c r="DQ245" i="1" s="1"/>
  <c r="DT245" i="1" s="1"/>
  <c r="DO246" i="1"/>
  <c r="DR246" i="1" s="1"/>
  <c r="DP246" i="1"/>
  <c r="DS246" i="1" s="1"/>
  <c r="DQ246" i="1"/>
  <c r="DT246" i="1" s="1"/>
  <c r="DP247" i="1"/>
  <c r="DS247" i="1" s="1"/>
  <c r="DO248" i="1"/>
  <c r="DR248" i="1" s="1"/>
  <c r="DP248" i="1"/>
  <c r="DQ248" i="1" s="1"/>
  <c r="DT248" i="1" s="1"/>
  <c r="DP249" i="1"/>
  <c r="DO250" i="1"/>
  <c r="DR250" i="1" s="1"/>
  <c r="DP250" i="1"/>
  <c r="DS250" i="1" s="1"/>
  <c r="DQ250" i="1"/>
  <c r="DT250" i="1" s="1"/>
  <c r="DO251" i="1"/>
  <c r="DR251" i="1" s="1"/>
  <c r="DP251" i="1"/>
  <c r="DS251" i="1" s="1"/>
  <c r="DQ251" i="1"/>
  <c r="DT251" i="1" s="1"/>
  <c r="DO252" i="1"/>
  <c r="DR252" i="1" s="1"/>
  <c r="DP252" i="1"/>
  <c r="DS252" i="1" s="1"/>
  <c r="DQ252" i="1"/>
  <c r="DT252" i="1" s="1"/>
  <c r="DO253" i="1"/>
  <c r="DR253" i="1" s="1"/>
  <c r="DP253" i="1"/>
  <c r="DS253" i="1" s="1"/>
  <c r="DQ253" i="1"/>
  <c r="DT253" i="1" s="1"/>
  <c r="DO254" i="1"/>
  <c r="DP254" i="1" s="1"/>
  <c r="DQ254" i="1" s="1"/>
  <c r="DT254" i="1" s="1"/>
  <c r="DO255" i="1"/>
  <c r="DR255" i="1" s="1"/>
  <c r="DP255" i="1"/>
  <c r="DS255" i="1" s="1"/>
  <c r="DQ255" i="1"/>
  <c r="DT255" i="1" s="1"/>
  <c r="DO256" i="1"/>
  <c r="DR256" i="1" s="1"/>
  <c r="DP256" i="1"/>
  <c r="DS256" i="1" s="1"/>
  <c r="DQ256" i="1"/>
  <c r="DT256" i="1" s="1"/>
  <c r="DO257" i="1"/>
  <c r="DP257" i="1" s="1"/>
  <c r="DQ257" i="1" s="1"/>
  <c r="DT257" i="1" s="1"/>
  <c r="DO258" i="1"/>
  <c r="DR258" i="1" s="1"/>
  <c r="DP258" i="1"/>
  <c r="DS258" i="1" s="1"/>
  <c r="DQ258" i="1"/>
  <c r="DT258" i="1" s="1"/>
  <c r="DO259" i="1"/>
  <c r="DR259" i="1" s="1"/>
  <c r="DP259" i="1"/>
  <c r="DS259" i="1" s="1"/>
  <c r="DQ259" i="1"/>
  <c r="DT259" i="1" s="1"/>
  <c r="DP260" i="1"/>
  <c r="DS260" i="1" s="1"/>
  <c r="DP261" i="1"/>
  <c r="DO261" i="1" s="1"/>
  <c r="DR261" i="1" s="1"/>
  <c r="DQ261" i="1"/>
  <c r="DT261" i="1" s="1"/>
  <c r="DO262" i="1"/>
  <c r="DR262" i="1" s="1"/>
  <c r="DP262" i="1"/>
  <c r="DS262" i="1" s="1"/>
  <c r="DQ262" i="1"/>
  <c r="DT262" i="1" s="1"/>
  <c r="DO263" i="1"/>
  <c r="DR263" i="1" s="1"/>
  <c r="DP263" i="1"/>
  <c r="DS263" i="1" s="1"/>
  <c r="DQ263" i="1"/>
  <c r="DT263" i="1" s="1"/>
  <c r="DO264" i="1"/>
  <c r="DR264" i="1" s="1"/>
  <c r="DP264" i="1"/>
  <c r="DS264" i="1" s="1"/>
  <c r="DQ264" i="1"/>
  <c r="DT264" i="1" s="1"/>
  <c r="DP265" i="1"/>
  <c r="DO266" i="1"/>
  <c r="DR266" i="1" s="1"/>
  <c r="DP266" i="1"/>
  <c r="DS266" i="1" s="1"/>
  <c r="DQ266" i="1"/>
  <c r="DT266" i="1" s="1"/>
  <c r="DO267" i="1"/>
  <c r="DR267" i="1" s="1"/>
  <c r="DP267" i="1"/>
  <c r="DS267" i="1" s="1"/>
  <c r="DQ267" i="1"/>
  <c r="DT267" i="1" s="1"/>
  <c r="DO268" i="1"/>
  <c r="DR268" i="1" s="1"/>
  <c r="DP268" i="1"/>
  <c r="DS268" i="1" s="1"/>
  <c r="DQ268" i="1"/>
  <c r="DT268" i="1" s="1"/>
  <c r="DO269" i="1"/>
  <c r="DR269" i="1" s="1"/>
  <c r="DP269" i="1"/>
  <c r="DS269" i="1" s="1"/>
  <c r="DQ269" i="1"/>
  <c r="DO270" i="1"/>
  <c r="DP270" i="1" s="1"/>
  <c r="DQ270" i="1" s="1"/>
  <c r="DT270" i="1" s="1"/>
  <c r="DO271" i="1"/>
  <c r="DR271" i="1" s="1"/>
  <c r="DP271" i="1"/>
  <c r="DS271" i="1" s="1"/>
  <c r="DQ271" i="1"/>
  <c r="DT271" i="1" s="1"/>
  <c r="DO272" i="1"/>
  <c r="DP272" i="1" s="1"/>
  <c r="DQ272" i="1" s="1"/>
  <c r="DT272" i="1" s="1"/>
  <c r="DO273" i="1"/>
  <c r="DR273" i="1" s="1"/>
  <c r="DP273" i="1"/>
  <c r="DS273" i="1" s="1"/>
  <c r="DQ273" i="1"/>
  <c r="DT273" i="1" s="1"/>
  <c r="DQ274" i="1"/>
  <c r="DP274" i="1" s="1"/>
  <c r="DO274" i="1" s="1"/>
  <c r="DR274" i="1" s="1"/>
  <c r="DO275" i="1"/>
  <c r="DR275" i="1" s="1"/>
  <c r="DP275" i="1"/>
  <c r="DS275" i="1" s="1"/>
  <c r="DQ275" i="1"/>
  <c r="DT275" i="1" s="1"/>
  <c r="DO276" i="1"/>
  <c r="DR276" i="1" s="1"/>
  <c r="DP276" i="1"/>
  <c r="DQ276" i="1" s="1"/>
  <c r="DT276" i="1" s="1"/>
  <c r="DO277" i="1"/>
  <c r="DR277" i="1" s="1"/>
  <c r="DP277" i="1"/>
  <c r="DS277" i="1" s="1"/>
  <c r="DQ277" i="1"/>
  <c r="DT277" i="1" s="1"/>
  <c r="DO278" i="1"/>
  <c r="DR278" i="1" s="1"/>
  <c r="DP278" i="1"/>
  <c r="DS278" i="1" s="1"/>
  <c r="DQ278" i="1"/>
  <c r="DT278" i="1" s="1"/>
  <c r="DO279" i="1"/>
  <c r="DR279" i="1" s="1"/>
  <c r="DP279" i="1"/>
  <c r="DS279" i="1" s="1"/>
  <c r="DQ279" i="1"/>
  <c r="DT279" i="1" s="1"/>
  <c r="DO280" i="1"/>
  <c r="DP280" i="1" s="1"/>
  <c r="DQ280" i="1" s="1"/>
  <c r="DT280" i="1" s="1"/>
  <c r="DO281" i="1"/>
  <c r="DR281" i="1" s="1"/>
  <c r="DP281" i="1"/>
  <c r="DO282" i="1"/>
  <c r="DP282" i="1" s="1"/>
  <c r="DQ282" i="1" s="1"/>
  <c r="DT282" i="1" s="1"/>
  <c r="DO283" i="1"/>
  <c r="DP283" i="1" s="1"/>
  <c r="DQ283" i="1" s="1"/>
  <c r="DT283" i="1" s="1"/>
  <c r="DO284" i="1"/>
  <c r="DR284" i="1" s="1"/>
  <c r="DP284" i="1"/>
  <c r="DS284" i="1" s="1"/>
  <c r="DQ284" i="1"/>
  <c r="DT284" i="1" s="1"/>
  <c r="DO285" i="1"/>
  <c r="DR285" i="1" s="1"/>
  <c r="DP285" i="1"/>
  <c r="DS285" i="1" s="1"/>
  <c r="DQ285" i="1"/>
  <c r="DT285" i="1" s="1"/>
  <c r="DO286" i="1"/>
  <c r="DP286" i="1" s="1"/>
  <c r="DQ286" i="1" s="1"/>
  <c r="DT286" i="1" s="1"/>
  <c r="DO287" i="1"/>
  <c r="DR287" i="1" s="1"/>
  <c r="DP287" i="1"/>
  <c r="DS287" i="1" s="1"/>
  <c r="DQ287" i="1"/>
  <c r="DT287" i="1" s="1"/>
  <c r="DP288" i="1"/>
  <c r="DO288" i="1" s="1"/>
  <c r="DR288" i="1" s="1"/>
  <c r="DQ288" i="1"/>
  <c r="DT288" i="1" s="1"/>
  <c r="DO289" i="1"/>
  <c r="DR289" i="1" s="1"/>
  <c r="DP289" i="1"/>
  <c r="DP290" i="1"/>
  <c r="DS290" i="1" s="1"/>
  <c r="DO291" i="1"/>
  <c r="DR291" i="1" s="1"/>
  <c r="DP291" i="1"/>
  <c r="DS291" i="1" s="1"/>
  <c r="DQ291" i="1"/>
  <c r="DT291" i="1" s="1"/>
  <c r="DQ292" i="1"/>
  <c r="DP292" i="1" s="1"/>
  <c r="DO292" i="1" s="1"/>
  <c r="DR292" i="1" s="1"/>
  <c r="DO293" i="1"/>
  <c r="DP293" i="1" s="1"/>
  <c r="DS293" i="1" s="1"/>
  <c r="DQ293" i="1"/>
  <c r="DT293" i="1" s="1"/>
  <c r="DO294" i="1"/>
  <c r="DP294" i="1" s="1"/>
  <c r="DS294" i="1" s="1"/>
  <c r="DQ294" i="1"/>
  <c r="DT294" i="1" s="1"/>
  <c r="DQ16" i="1"/>
  <c r="DP16" i="1"/>
  <c r="DO16" i="1"/>
  <c r="CI16" i="1"/>
  <c r="CJ16" i="1"/>
  <c r="CK16" i="1"/>
  <c r="DR18" i="1"/>
  <c r="DS18" i="1"/>
  <c r="DT18" i="1"/>
  <c r="DR19" i="1"/>
  <c r="DR21" i="1"/>
  <c r="DS21" i="1"/>
  <c r="DT21" i="1"/>
  <c r="DR22" i="1"/>
  <c r="DS22" i="1"/>
  <c r="DR25" i="1"/>
  <c r="DT25" i="1"/>
  <c r="DR31" i="1"/>
  <c r="DT31" i="1"/>
  <c r="DS36" i="1"/>
  <c r="DR37" i="1"/>
  <c r="DS37" i="1"/>
  <c r="DT37" i="1"/>
  <c r="DT39" i="1"/>
  <c r="DS43" i="1"/>
  <c r="DR47" i="1"/>
  <c r="DS47" i="1"/>
  <c r="DR50" i="1"/>
  <c r="DT50" i="1"/>
  <c r="DR56" i="1"/>
  <c r="DT56" i="1"/>
  <c r="DS59" i="1"/>
  <c r="DT59" i="1"/>
  <c r="DS63" i="1"/>
  <c r="DT64" i="1"/>
  <c r="DR65" i="1"/>
  <c r="DS67" i="1"/>
  <c r="DR72" i="1"/>
  <c r="DR74" i="1"/>
  <c r="DR78" i="1"/>
  <c r="DR81" i="1"/>
  <c r="DS85" i="1"/>
  <c r="DT88" i="1"/>
  <c r="DS95" i="1"/>
  <c r="DT97" i="1"/>
  <c r="DR102" i="1"/>
  <c r="DT103" i="1"/>
  <c r="DT105" i="1"/>
  <c r="DS109" i="1"/>
  <c r="DT111" i="1"/>
  <c r="DT114" i="1"/>
  <c r="DT115" i="1"/>
  <c r="DT121" i="1"/>
  <c r="DS128" i="1"/>
  <c r="DT128" i="1"/>
  <c r="DT131" i="1"/>
  <c r="DS138" i="1"/>
  <c r="DR145" i="1"/>
  <c r="DR149" i="1"/>
  <c r="DS152" i="1"/>
  <c r="DS155" i="1"/>
  <c r="DT162" i="1"/>
  <c r="DR165" i="1"/>
  <c r="DT171" i="1"/>
  <c r="DT186" i="1"/>
  <c r="DR191" i="1"/>
  <c r="DT193" i="1"/>
  <c r="DT221" i="1"/>
  <c r="DR223" i="1"/>
  <c r="DR232" i="1"/>
  <c r="DT269" i="1"/>
  <c r="BE127" i="31"/>
  <c r="BD127" i="31"/>
  <c r="BC127" i="31"/>
  <c r="BB127" i="31"/>
  <c r="BA127" i="31"/>
  <c r="AX127" i="31"/>
  <c r="AW127" i="31"/>
  <c r="AV127" i="31"/>
  <c r="AU127" i="31"/>
  <c r="AT127" i="31"/>
  <c r="AQ127" i="31"/>
  <c r="AP127" i="31"/>
  <c r="AO127" i="31"/>
  <c r="AN127" i="31"/>
  <c r="AM127" i="3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R31" i="1"/>
  <c r="BS31" i="1"/>
  <c r="BT31" i="1"/>
  <c r="BU31" i="1"/>
  <c r="BV31" i="1"/>
  <c r="BR32" i="1"/>
  <c r="BS32" i="1"/>
  <c r="BT32" i="1"/>
  <c r="BU32" i="1"/>
  <c r="BV32" i="1"/>
  <c r="BR33" i="1"/>
  <c r="BS33" i="1"/>
  <c r="BT33" i="1"/>
  <c r="BU33" i="1"/>
  <c r="BV33" i="1"/>
  <c r="BR34" i="1"/>
  <c r="BS34" i="1"/>
  <c r="BT34" i="1"/>
  <c r="BU34" i="1"/>
  <c r="BV34" i="1"/>
  <c r="BR35" i="1"/>
  <c r="BS35" i="1"/>
  <c r="BT35" i="1"/>
  <c r="BU35" i="1"/>
  <c r="BV35" i="1"/>
  <c r="BR36" i="1"/>
  <c r="BS36" i="1"/>
  <c r="BT36" i="1"/>
  <c r="BU36" i="1"/>
  <c r="BV36" i="1"/>
  <c r="BR37" i="1"/>
  <c r="BS37" i="1"/>
  <c r="BT37" i="1"/>
  <c r="BU37" i="1"/>
  <c r="BV37" i="1"/>
  <c r="BR38" i="1"/>
  <c r="BS38" i="1"/>
  <c r="BT38" i="1"/>
  <c r="BU38" i="1"/>
  <c r="BV38" i="1"/>
  <c r="BR39" i="1"/>
  <c r="BS39" i="1"/>
  <c r="BT39" i="1"/>
  <c r="BU39" i="1"/>
  <c r="BV39" i="1"/>
  <c r="BR40" i="1"/>
  <c r="BS40" i="1"/>
  <c r="BT40" i="1"/>
  <c r="BU40" i="1"/>
  <c r="BV40" i="1"/>
  <c r="BR41" i="1"/>
  <c r="BS41" i="1"/>
  <c r="BT41" i="1"/>
  <c r="BU41" i="1"/>
  <c r="BV41" i="1"/>
  <c r="BR42" i="1"/>
  <c r="BS42" i="1"/>
  <c r="BT42" i="1"/>
  <c r="BU42" i="1"/>
  <c r="BV42" i="1"/>
  <c r="BR43" i="1"/>
  <c r="BS43" i="1"/>
  <c r="BT43" i="1"/>
  <c r="BU43" i="1"/>
  <c r="BV43" i="1"/>
  <c r="BR44" i="1"/>
  <c r="BS44" i="1"/>
  <c r="BT44" i="1"/>
  <c r="BU44" i="1"/>
  <c r="BV44" i="1"/>
  <c r="BR45" i="1"/>
  <c r="BS45" i="1"/>
  <c r="BT45" i="1"/>
  <c r="BU45" i="1"/>
  <c r="BV45" i="1"/>
  <c r="BR46" i="1"/>
  <c r="BS46" i="1"/>
  <c r="BT46" i="1"/>
  <c r="BU46" i="1"/>
  <c r="BV46" i="1"/>
  <c r="BR47" i="1"/>
  <c r="BS47" i="1"/>
  <c r="BT47" i="1"/>
  <c r="BU47" i="1"/>
  <c r="BV47" i="1"/>
  <c r="BR48" i="1"/>
  <c r="BS48" i="1"/>
  <c r="BT48" i="1"/>
  <c r="BU48" i="1"/>
  <c r="BV48" i="1"/>
  <c r="BR49" i="1"/>
  <c r="BS49" i="1"/>
  <c r="BT49" i="1"/>
  <c r="BU49" i="1"/>
  <c r="BV49" i="1"/>
  <c r="BR50" i="1"/>
  <c r="BS50" i="1"/>
  <c r="BT50" i="1"/>
  <c r="BU50" i="1"/>
  <c r="BV50" i="1"/>
  <c r="BR51" i="1"/>
  <c r="BS51" i="1"/>
  <c r="BT51" i="1"/>
  <c r="BU51" i="1"/>
  <c r="BV51" i="1"/>
  <c r="BR52" i="1"/>
  <c r="BS52" i="1"/>
  <c r="BT52" i="1"/>
  <c r="BU52" i="1"/>
  <c r="BV52" i="1"/>
  <c r="BR53" i="1"/>
  <c r="BS53" i="1"/>
  <c r="BT53" i="1"/>
  <c r="BU53" i="1"/>
  <c r="BV53" i="1"/>
  <c r="BR54" i="1"/>
  <c r="BS54" i="1"/>
  <c r="BT54" i="1"/>
  <c r="BU54" i="1"/>
  <c r="BV54" i="1"/>
  <c r="BR55" i="1"/>
  <c r="BS55" i="1"/>
  <c r="BT55" i="1"/>
  <c r="BU55" i="1"/>
  <c r="BV55" i="1"/>
  <c r="BR56" i="1"/>
  <c r="BS56" i="1"/>
  <c r="BT56" i="1"/>
  <c r="BU56" i="1"/>
  <c r="BV56" i="1"/>
  <c r="BR57" i="1"/>
  <c r="BS57" i="1"/>
  <c r="BT57" i="1"/>
  <c r="BU57" i="1"/>
  <c r="BV57" i="1"/>
  <c r="BR58" i="1"/>
  <c r="BS58" i="1"/>
  <c r="BT58" i="1"/>
  <c r="BU58" i="1"/>
  <c r="BV58" i="1"/>
  <c r="BR59" i="1"/>
  <c r="BS59" i="1"/>
  <c r="BT59" i="1"/>
  <c r="BU59" i="1"/>
  <c r="BV59" i="1"/>
  <c r="BR60" i="1"/>
  <c r="BS60" i="1"/>
  <c r="BT60" i="1"/>
  <c r="BU60" i="1"/>
  <c r="BV60" i="1"/>
  <c r="BR61" i="1"/>
  <c r="BS61" i="1"/>
  <c r="BT61" i="1"/>
  <c r="BU61" i="1"/>
  <c r="BV61" i="1"/>
  <c r="BR62" i="1"/>
  <c r="BS62" i="1"/>
  <c r="BT62" i="1"/>
  <c r="BU62" i="1"/>
  <c r="BV62" i="1"/>
  <c r="BR63" i="1"/>
  <c r="BS63" i="1"/>
  <c r="BT63" i="1"/>
  <c r="BU63" i="1"/>
  <c r="BV63" i="1"/>
  <c r="BR64" i="1"/>
  <c r="BS64" i="1"/>
  <c r="BT64" i="1"/>
  <c r="BU64" i="1"/>
  <c r="BV64" i="1"/>
  <c r="BR65" i="1"/>
  <c r="BS65" i="1"/>
  <c r="BT65" i="1"/>
  <c r="BU65" i="1"/>
  <c r="BV65" i="1"/>
  <c r="BR66" i="1"/>
  <c r="BS66" i="1"/>
  <c r="BT66" i="1"/>
  <c r="BU66" i="1"/>
  <c r="BV66" i="1"/>
  <c r="BR67" i="1"/>
  <c r="BS67" i="1"/>
  <c r="BT67" i="1"/>
  <c r="BU67" i="1"/>
  <c r="BV67" i="1"/>
  <c r="BR68" i="1"/>
  <c r="BS68" i="1"/>
  <c r="BT68" i="1"/>
  <c r="BU68" i="1"/>
  <c r="BV68" i="1"/>
  <c r="BR69" i="1"/>
  <c r="BS69" i="1"/>
  <c r="BT69" i="1"/>
  <c r="BU69" i="1"/>
  <c r="BV69" i="1"/>
  <c r="BR70" i="1"/>
  <c r="BS70" i="1"/>
  <c r="BT70" i="1"/>
  <c r="BU70" i="1"/>
  <c r="BV70" i="1"/>
  <c r="BR71" i="1"/>
  <c r="BS71" i="1"/>
  <c r="BT71" i="1"/>
  <c r="BU71" i="1"/>
  <c r="BV71" i="1"/>
  <c r="BR72" i="1"/>
  <c r="BS72" i="1"/>
  <c r="BT72" i="1"/>
  <c r="BU72" i="1"/>
  <c r="BV72" i="1"/>
  <c r="BR73" i="1"/>
  <c r="BS73" i="1"/>
  <c r="BT73" i="1"/>
  <c r="BU73" i="1"/>
  <c r="BV73" i="1"/>
  <c r="BR74" i="1"/>
  <c r="BS74" i="1"/>
  <c r="BT74" i="1"/>
  <c r="BU74" i="1"/>
  <c r="BV74" i="1"/>
  <c r="BR75" i="1"/>
  <c r="BS75" i="1"/>
  <c r="BT75" i="1"/>
  <c r="BU75" i="1"/>
  <c r="BV75" i="1"/>
  <c r="BR76" i="1"/>
  <c r="BS76" i="1"/>
  <c r="BT76" i="1"/>
  <c r="BU76" i="1"/>
  <c r="BV76" i="1"/>
  <c r="BR77" i="1"/>
  <c r="BS77" i="1"/>
  <c r="BT77" i="1"/>
  <c r="BU77" i="1"/>
  <c r="BV77" i="1"/>
  <c r="BR78" i="1"/>
  <c r="BS78" i="1"/>
  <c r="BT78" i="1"/>
  <c r="BU78" i="1"/>
  <c r="BV78" i="1"/>
  <c r="BR79" i="1"/>
  <c r="BS79" i="1"/>
  <c r="BT79" i="1"/>
  <c r="BU79" i="1"/>
  <c r="BV79" i="1"/>
  <c r="BR80" i="1"/>
  <c r="BS80" i="1"/>
  <c r="BT80" i="1"/>
  <c r="BU80" i="1"/>
  <c r="BV80" i="1"/>
  <c r="BR81" i="1"/>
  <c r="BS81" i="1"/>
  <c r="BT81" i="1"/>
  <c r="BU81" i="1"/>
  <c r="BV81" i="1"/>
  <c r="BR82" i="1"/>
  <c r="BS82" i="1"/>
  <c r="BT82" i="1"/>
  <c r="BU82" i="1"/>
  <c r="BV82" i="1"/>
  <c r="BR83" i="1"/>
  <c r="BS83" i="1"/>
  <c r="BT83" i="1"/>
  <c r="BU83" i="1"/>
  <c r="BV83" i="1"/>
  <c r="BR84" i="1"/>
  <c r="BS84" i="1"/>
  <c r="BT84" i="1"/>
  <c r="BU84" i="1"/>
  <c r="BV84" i="1"/>
  <c r="BR85" i="1"/>
  <c r="BS85" i="1"/>
  <c r="BT85" i="1"/>
  <c r="BU85" i="1"/>
  <c r="BV85" i="1"/>
  <c r="BR86" i="1"/>
  <c r="BS86" i="1"/>
  <c r="BT86" i="1"/>
  <c r="BU86" i="1"/>
  <c r="BV86" i="1"/>
  <c r="BR87" i="1"/>
  <c r="BS87" i="1"/>
  <c r="BT87" i="1"/>
  <c r="BU87" i="1"/>
  <c r="BV87" i="1"/>
  <c r="BR88" i="1"/>
  <c r="BS88" i="1"/>
  <c r="BT88" i="1"/>
  <c r="BU88" i="1"/>
  <c r="BV88" i="1"/>
  <c r="BR89" i="1"/>
  <c r="BS89" i="1"/>
  <c r="BT89" i="1"/>
  <c r="BU89" i="1"/>
  <c r="BV89" i="1"/>
  <c r="BR90" i="1"/>
  <c r="BS90" i="1"/>
  <c r="BT90" i="1"/>
  <c r="BU90" i="1"/>
  <c r="BV90" i="1"/>
  <c r="BR91" i="1"/>
  <c r="BS91" i="1"/>
  <c r="BT91" i="1"/>
  <c r="BU91" i="1"/>
  <c r="BV91" i="1"/>
  <c r="BR92" i="1"/>
  <c r="BS92" i="1"/>
  <c r="BT92" i="1"/>
  <c r="BU92" i="1"/>
  <c r="BV92" i="1"/>
  <c r="BR93" i="1"/>
  <c r="BS93" i="1"/>
  <c r="BT93" i="1"/>
  <c r="BU93" i="1"/>
  <c r="BV93" i="1"/>
  <c r="BR94" i="1"/>
  <c r="BS94" i="1"/>
  <c r="BT94" i="1"/>
  <c r="BU94" i="1"/>
  <c r="BV94" i="1"/>
  <c r="BR95" i="1"/>
  <c r="BS95" i="1"/>
  <c r="BT95" i="1"/>
  <c r="BU95" i="1"/>
  <c r="BV95" i="1"/>
  <c r="BR96" i="1"/>
  <c r="BS96" i="1"/>
  <c r="BT96" i="1"/>
  <c r="BU96" i="1"/>
  <c r="BV96" i="1"/>
  <c r="BR97" i="1"/>
  <c r="BS97" i="1"/>
  <c r="BT97" i="1"/>
  <c r="BU97" i="1"/>
  <c r="BV97" i="1"/>
  <c r="BR98" i="1"/>
  <c r="BS98" i="1"/>
  <c r="BT98" i="1"/>
  <c r="BU98" i="1"/>
  <c r="BV98" i="1"/>
  <c r="BR99" i="1"/>
  <c r="BS99" i="1"/>
  <c r="BT99" i="1"/>
  <c r="BU99" i="1"/>
  <c r="BV99" i="1"/>
  <c r="BR100" i="1"/>
  <c r="BS100" i="1"/>
  <c r="BT100" i="1"/>
  <c r="BU100" i="1"/>
  <c r="BV100" i="1"/>
  <c r="BR101" i="1"/>
  <c r="BS101" i="1"/>
  <c r="BT101" i="1"/>
  <c r="BU101" i="1"/>
  <c r="BV101" i="1"/>
  <c r="BR102" i="1"/>
  <c r="BS102" i="1"/>
  <c r="BT102" i="1"/>
  <c r="BU102" i="1"/>
  <c r="BV102" i="1"/>
  <c r="BR103" i="1"/>
  <c r="BS103" i="1"/>
  <c r="BT103" i="1"/>
  <c r="BU103" i="1"/>
  <c r="BV103" i="1"/>
  <c r="BR104" i="1"/>
  <c r="BS104" i="1"/>
  <c r="BT104" i="1"/>
  <c r="BU104" i="1"/>
  <c r="BV104" i="1"/>
  <c r="BR105" i="1"/>
  <c r="BS105" i="1"/>
  <c r="BT105" i="1"/>
  <c r="BU105" i="1"/>
  <c r="BV105" i="1"/>
  <c r="BR106" i="1"/>
  <c r="BS106" i="1"/>
  <c r="BT106" i="1"/>
  <c r="BU106" i="1"/>
  <c r="BV106" i="1"/>
  <c r="BR107" i="1"/>
  <c r="BS107" i="1"/>
  <c r="BT107" i="1"/>
  <c r="BU107" i="1"/>
  <c r="BV107" i="1"/>
  <c r="BR108" i="1"/>
  <c r="BS108" i="1"/>
  <c r="BT108" i="1"/>
  <c r="BU108" i="1"/>
  <c r="BV108" i="1"/>
  <c r="BR109" i="1"/>
  <c r="BS109" i="1"/>
  <c r="BT109" i="1"/>
  <c r="BU109" i="1"/>
  <c r="BV109" i="1"/>
  <c r="BR110" i="1"/>
  <c r="BS110" i="1"/>
  <c r="BT110" i="1"/>
  <c r="BU110" i="1"/>
  <c r="BV110" i="1"/>
  <c r="BR111" i="1"/>
  <c r="BS111" i="1"/>
  <c r="BT111" i="1"/>
  <c r="BU111" i="1"/>
  <c r="BV111" i="1"/>
  <c r="BR112" i="1"/>
  <c r="BS112" i="1"/>
  <c r="BT112" i="1"/>
  <c r="BU112" i="1"/>
  <c r="BV112" i="1"/>
  <c r="BR113" i="1"/>
  <c r="BS113" i="1"/>
  <c r="BT113" i="1"/>
  <c r="BU113" i="1"/>
  <c r="BV113" i="1"/>
  <c r="BR114" i="1"/>
  <c r="BS114" i="1"/>
  <c r="BT114" i="1"/>
  <c r="BU114" i="1"/>
  <c r="BV114" i="1"/>
  <c r="BR115" i="1"/>
  <c r="BS115" i="1"/>
  <c r="BT115" i="1"/>
  <c r="BU115" i="1"/>
  <c r="BV115" i="1"/>
  <c r="BR116" i="1"/>
  <c r="BS116" i="1"/>
  <c r="BT116" i="1"/>
  <c r="BU116" i="1"/>
  <c r="BV116" i="1"/>
  <c r="BR117" i="1"/>
  <c r="BS117" i="1"/>
  <c r="BT117" i="1"/>
  <c r="BU117" i="1"/>
  <c r="BV117" i="1"/>
  <c r="BR118" i="1"/>
  <c r="BS118" i="1"/>
  <c r="BT118" i="1"/>
  <c r="BU118" i="1"/>
  <c r="BV118" i="1"/>
  <c r="BR119" i="1"/>
  <c r="BS119" i="1"/>
  <c r="BT119" i="1"/>
  <c r="BU119" i="1"/>
  <c r="BV119" i="1"/>
  <c r="BR120" i="1"/>
  <c r="BS120" i="1"/>
  <c r="BT120" i="1"/>
  <c r="BU120" i="1"/>
  <c r="BV120" i="1"/>
  <c r="BR121" i="1"/>
  <c r="BS121" i="1"/>
  <c r="BT121" i="1"/>
  <c r="BU121" i="1"/>
  <c r="BV121" i="1"/>
  <c r="BR122" i="1"/>
  <c r="BS122" i="1"/>
  <c r="BT122" i="1"/>
  <c r="BU122" i="1"/>
  <c r="BV122" i="1"/>
  <c r="BR123" i="1"/>
  <c r="BS123" i="1"/>
  <c r="BT123" i="1"/>
  <c r="BU123" i="1"/>
  <c r="BV123" i="1"/>
  <c r="BR124" i="1"/>
  <c r="BS124" i="1"/>
  <c r="BT124" i="1"/>
  <c r="BU124" i="1"/>
  <c r="BV124" i="1"/>
  <c r="BR125" i="1"/>
  <c r="BS125" i="1"/>
  <c r="BT125" i="1"/>
  <c r="BU125" i="1"/>
  <c r="BV125" i="1"/>
  <c r="BR126" i="1"/>
  <c r="BS126" i="1"/>
  <c r="BT126" i="1"/>
  <c r="BU126" i="1"/>
  <c r="BV126" i="1"/>
  <c r="BR127" i="1"/>
  <c r="BS127" i="1"/>
  <c r="BT127" i="1"/>
  <c r="BU127" i="1"/>
  <c r="BV127" i="1"/>
  <c r="BR128" i="1"/>
  <c r="BS128" i="1"/>
  <c r="BT128" i="1"/>
  <c r="BU128" i="1"/>
  <c r="BV128" i="1"/>
  <c r="BR129" i="1"/>
  <c r="BS129" i="1"/>
  <c r="BT129" i="1"/>
  <c r="BU129" i="1"/>
  <c r="BV129" i="1"/>
  <c r="BR130" i="1"/>
  <c r="BS130" i="1"/>
  <c r="BT130" i="1"/>
  <c r="BU130" i="1"/>
  <c r="BV130" i="1"/>
  <c r="BR131" i="1"/>
  <c r="BS131" i="1"/>
  <c r="BT131" i="1"/>
  <c r="BU131" i="1"/>
  <c r="BV131" i="1"/>
  <c r="BR132" i="1"/>
  <c r="BS132" i="1"/>
  <c r="BT132" i="1"/>
  <c r="BU132" i="1"/>
  <c r="BV132" i="1"/>
  <c r="BR133" i="1"/>
  <c r="BS133" i="1"/>
  <c r="BT133" i="1"/>
  <c r="BU133" i="1"/>
  <c r="BV133" i="1"/>
  <c r="BR134" i="1"/>
  <c r="BS134" i="1"/>
  <c r="BT134" i="1"/>
  <c r="BU134" i="1"/>
  <c r="BV134" i="1"/>
  <c r="BR135" i="1"/>
  <c r="BS135" i="1"/>
  <c r="BT135" i="1"/>
  <c r="BU135" i="1"/>
  <c r="BV135" i="1"/>
  <c r="BR136" i="1"/>
  <c r="BS136" i="1"/>
  <c r="BT136" i="1"/>
  <c r="BU136" i="1"/>
  <c r="BV136" i="1"/>
  <c r="BR137" i="1"/>
  <c r="BS137" i="1"/>
  <c r="BT137" i="1"/>
  <c r="BU137" i="1"/>
  <c r="BV137" i="1"/>
  <c r="BR138" i="1"/>
  <c r="BS138" i="1"/>
  <c r="BT138" i="1"/>
  <c r="BU138" i="1"/>
  <c r="BV138" i="1"/>
  <c r="BR139" i="1"/>
  <c r="BS139" i="1"/>
  <c r="BT139" i="1"/>
  <c r="BU139" i="1"/>
  <c r="BV139" i="1"/>
  <c r="BR140" i="1"/>
  <c r="BS140" i="1"/>
  <c r="BT140" i="1"/>
  <c r="BU140" i="1"/>
  <c r="BV140" i="1"/>
  <c r="BR141" i="1"/>
  <c r="BS141" i="1"/>
  <c r="BT141" i="1"/>
  <c r="BU141" i="1"/>
  <c r="BV141" i="1"/>
  <c r="BR142" i="1"/>
  <c r="BS142" i="1"/>
  <c r="BT142" i="1"/>
  <c r="BU142" i="1"/>
  <c r="BV142" i="1"/>
  <c r="BR143" i="1"/>
  <c r="BS143" i="1"/>
  <c r="BT143" i="1"/>
  <c r="BU143" i="1"/>
  <c r="BV143" i="1"/>
  <c r="BR144" i="1"/>
  <c r="BS144" i="1"/>
  <c r="BT144" i="1"/>
  <c r="BU144" i="1"/>
  <c r="BV144" i="1"/>
  <c r="BR145" i="1"/>
  <c r="BS145" i="1"/>
  <c r="BT145" i="1"/>
  <c r="BU145" i="1"/>
  <c r="BV145" i="1"/>
  <c r="BR146" i="1"/>
  <c r="BS146" i="1"/>
  <c r="BT146" i="1"/>
  <c r="BU146" i="1"/>
  <c r="BV146" i="1"/>
  <c r="BR147" i="1"/>
  <c r="BS147" i="1"/>
  <c r="BT147" i="1"/>
  <c r="BU147" i="1"/>
  <c r="BV147" i="1"/>
  <c r="BR148" i="1"/>
  <c r="BS148" i="1"/>
  <c r="BT148" i="1"/>
  <c r="BU148" i="1"/>
  <c r="BV148" i="1"/>
  <c r="BR149" i="1"/>
  <c r="BS149" i="1"/>
  <c r="BT149" i="1"/>
  <c r="BU149" i="1"/>
  <c r="BV149" i="1"/>
  <c r="BR150" i="1"/>
  <c r="BS150" i="1"/>
  <c r="BT150" i="1"/>
  <c r="BU150" i="1"/>
  <c r="BV150" i="1"/>
  <c r="BR151" i="1"/>
  <c r="BS151" i="1"/>
  <c r="BT151" i="1"/>
  <c r="BU151" i="1"/>
  <c r="BV151" i="1"/>
  <c r="BR152" i="1"/>
  <c r="BS152" i="1"/>
  <c r="BT152" i="1"/>
  <c r="BU152" i="1"/>
  <c r="BV152" i="1"/>
  <c r="BR153" i="1"/>
  <c r="BS153" i="1"/>
  <c r="BT153" i="1"/>
  <c r="BU153" i="1"/>
  <c r="BV153" i="1"/>
  <c r="BR154" i="1"/>
  <c r="BS154" i="1"/>
  <c r="BT154" i="1"/>
  <c r="BU154" i="1"/>
  <c r="BV154" i="1"/>
  <c r="BR155" i="1"/>
  <c r="BS155" i="1"/>
  <c r="BT155" i="1"/>
  <c r="BU155" i="1"/>
  <c r="BV155" i="1"/>
  <c r="BR156" i="1"/>
  <c r="BS156" i="1"/>
  <c r="BT156" i="1"/>
  <c r="BU156" i="1"/>
  <c r="BV156" i="1"/>
  <c r="BR157" i="1"/>
  <c r="BS157" i="1"/>
  <c r="BT157" i="1"/>
  <c r="BU157" i="1"/>
  <c r="BV157" i="1"/>
  <c r="BR158" i="1"/>
  <c r="BS158" i="1"/>
  <c r="BT158" i="1"/>
  <c r="BU158" i="1"/>
  <c r="BV158" i="1"/>
  <c r="BR159" i="1"/>
  <c r="BS159" i="1"/>
  <c r="BT159" i="1"/>
  <c r="BU159" i="1"/>
  <c r="BV159" i="1"/>
  <c r="BR160" i="1"/>
  <c r="BS160" i="1"/>
  <c r="BT160" i="1"/>
  <c r="BU160" i="1"/>
  <c r="BV160" i="1"/>
  <c r="BR161" i="1"/>
  <c r="BS161" i="1"/>
  <c r="BT161" i="1"/>
  <c r="BU161" i="1"/>
  <c r="BV161" i="1"/>
  <c r="BR162" i="1"/>
  <c r="BS162" i="1"/>
  <c r="BT162" i="1"/>
  <c r="BU162" i="1"/>
  <c r="BV162" i="1"/>
  <c r="BR163" i="1"/>
  <c r="BS163" i="1"/>
  <c r="BT163" i="1"/>
  <c r="BU163" i="1"/>
  <c r="BV163" i="1"/>
  <c r="BR164" i="1"/>
  <c r="BS164" i="1"/>
  <c r="BT164" i="1"/>
  <c r="BU164" i="1"/>
  <c r="BV164" i="1"/>
  <c r="BR165" i="1"/>
  <c r="BS165" i="1"/>
  <c r="BT165" i="1"/>
  <c r="BU165" i="1"/>
  <c r="BV165" i="1"/>
  <c r="BR166" i="1"/>
  <c r="BS166" i="1"/>
  <c r="BT166" i="1"/>
  <c r="BU166" i="1"/>
  <c r="BV166" i="1"/>
  <c r="BR167" i="1"/>
  <c r="BS167" i="1"/>
  <c r="BT167" i="1"/>
  <c r="BU167" i="1"/>
  <c r="BV167" i="1"/>
  <c r="BR168" i="1"/>
  <c r="BS168" i="1"/>
  <c r="BT168" i="1"/>
  <c r="BU168" i="1"/>
  <c r="BV168" i="1"/>
  <c r="BR169" i="1"/>
  <c r="BS169" i="1"/>
  <c r="BT169" i="1"/>
  <c r="BU169" i="1"/>
  <c r="BV169" i="1"/>
  <c r="BR170" i="1"/>
  <c r="BS170" i="1"/>
  <c r="BT170" i="1"/>
  <c r="BU170" i="1"/>
  <c r="BV170" i="1"/>
  <c r="BR171" i="1"/>
  <c r="BS171" i="1"/>
  <c r="BT171" i="1"/>
  <c r="BU171" i="1"/>
  <c r="BV171" i="1"/>
  <c r="BR172" i="1"/>
  <c r="BS172" i="1"/>
  <c r="BT172" i="1"/>
  <c r="BU172" i="1"/>
  <c r="BV172" i="1"/>
  <c r="BR173" i="1"/>
  <c r="BS173" i="1"/>
  <c r="BT173" i="1"/>
  <c r="BU173" i="1"/>
  <c r="BV173" i="1"/>
  <c r="BR174" i="1"/>
  <c r="BS174" i="1"/>
  <c r="BT174" i="1"/>
  <c r="BU174" i="1"/>
  <c r="BV174" i="1"/>
  <c r="BR175" i="1"/>
  <c r="BS175" i="1"/>
  <c r="BT175" i="1"/>
  <c r="BU175" i="1"/>
  <c r="BV175" i="1"/>
  <c r="BR176" i="1"/>
  <c r="BS176" i="1"/>
  <c r="BT176" i="1"/>
  <c r="BU176" i="1"/>
  <c r="BV176" i="1"/>
  <c r="BR177" i="1"/>
  <c r="BS177" i="1"/>
  <c r="BT177" i="1"/>
  <c r="BU177" i="1"/>
  <c r="BV177" i="1"/>
  <c r="BR178" i="1"/>
  <c r="BS178" i="1"/>
  <c r="BT178" i="1"/>
  <c r="BU178" i="1"/>
  <c r="BV178" i="1"/>
  <c r="BR179" i="1"/>
  <c r="BS179" i="1"/>
  <c r="BT179" i="1"/>
  <c r="BU179" i="1"/>
  <c r="BV179" i="1"/>
  <c r="BR180" i="1"/>
  <c r="BS180" i="1"/>
  <c r="BT180" i="1"/>
  <c r="BU180" i="1"/>
  <c r="BV180" i="1"/>
  <c r="BR181" i="1"/>
  <c r="BS181" i="1"/>
  <c r="BT181" i="1"/>
  <c r="BU181" i="1"/>
  <c r="BV181" i="1"/>
  <c r="BR182" i="1"/>
  <c r="BS182" i="1"/>
  <c r="BT182" i="1"/>
  <c r="BU182" i="1"/>
  <c r="BV182" i="1"/>
  <c r="BR183" i="1"/>
  <c r="BS183" i="1"/>
  <c r="BT183" i="1"/>
  <c r="BU183" i="1"/>
  <c r="BV183" i="1"/>
  <c r="BR184" i="1"/>
  <c r="BS184" i="1"/>
  <c r="BT184" i="1"/>
  <c r="BU184" i="1"/>
  <c r="BV184" i="1"/>
  <c r="BR185" i="1"/>
  <c r="BS185" i="1"/>
  <c r="BT185" i="1"/>
  <c r="BU185" i="1"/>
  <c r="BV185" i="1"/>
  <c r="BR186" i="1"/>
  <c r="BS186" i="1"/>
  <c r="BT186" i="1"/>
  <c r="BU186" i="1"/>
  <c r="BV186" i="1"/>
  <c r="BR187" i="1"/>
  <c r="BS187" i="1"/>
  <c r="BT187" i="1"/>
  <c r="BU187" i="1"/>
  <c r="BV187" i="1"/>
  <c r="BR188" i="1"/>
  <c r="BS188" i="1"/>
  <c r="BT188" i="1"/>
  <c r="BU188" i="1"/>
  <c r="BV188" i="1"/>
  <c r="BR189" i="1"/>
  <c r="BS189" i="1"/>
  <c r="BT189" i="1"/>
  <c r="BU189" i="1"/>
  <c r="BV189" i="1"/>
  <c r="BR190" i="1"/>
  <c r="BS190" i="1"/>
  <c r="BT190" i="1"/>
  <c r="BU190" i="1"/>
  <c r="BV190" i="1"/>
  <c r="BR191" i="1"/>
  <c r="BS191" i="1"/>
  <c r="BT191" i="1"/>
  <c r="BU191" i="1"/>
  <c r="BV191" i="1"/>
  <c r="BR192" i="1"/>
  <c r="BS192" i="1"/>
  <c r="BT192" i="1"/>
  <c r="BU192" i="1"/>
  <c r="BV192" i="1"/>
  <c r="BR193" i="1"/>
  <c r="BS193" i="1"/>
  <c r="BT193" i="1"/>
  <c r="BU193" i="1"/>
  <c r="BV193" i="1"/>
  <c r="BR194" i="1"/>
  <c r="BS194" i="1"/>
  <c r="BT194" i="1"/>
  <c r="BU194" i="1"/>
  <c r="BV194" i="1"/>
  <c r="BR195" i="1"/>
  <c r="BS195" i="1"/>
  <c r="BT195" i="1"/>
  <c r="BU195" i="1"/>
  <c r="BV195" i="1"/>
  <c r="BR196" i="1"/>
  <c r="BS196" i="1"/>
  <c r="BT196" i="1"/>
  <c r="BU196" i="1"/>
  <c r="BV196" i="1"/>
  <c r="BR197" i="1"/>
  <c r="BS197" i="1"/>
  <c r="BT197" i="1"/>
  <c r="BU197" i="1"/>
  <c r="BV197" i="1"/>
  <c r="BR198" i="1"/>
  <c r="BS198" i="1"/>
  <c r="BT198" i="1"/>
  <c r="BU198" i="1"/>
  <c r="BV198" i="1"/>
  <c r="BR199" i="1"/>
  <c r="BS199" i="1"/>
  <c r="BT199" i="1"/>
  <c r="BU199" i="1"/>
  <c r="BV199" i="1"/>
  <c r="BR200" i="1"/>
  <c r="BS200" i="1"/>
  <c r="BT200" i="1"/>
  <c r="BU200" i="1"/>
  <c r="BV200" i="1"/>
  <c r="BR201" i="1"/>
  <c r="BS201" i="1"/>
  <c r="BT201" i="1"/>
  <c r="BU201" i="1"/>
  <c r="BV201" i="1"/>
  <c r="BR202" i="1"/>
  <c r="BS202" i="1"/>
  <c r="BT202" i="1"/>
  <c r="BU202" i="1"/>
  <c r="BV202" i="1"/>
  <c r="BR203" i="1"/>
  <c r="BS203" i="1"/>
  <c r="BT203" i="1"/>
  <c r="BU203" i="1"/>
  <c r="BV203" i="1"/>
  <c r="BR204" i="1"/>
  <c r="BS204" i="1"/>
  <c r="BT204" i="1"/>
  <c r="BU204" i="1"/>
  <c r="BV204" i="1"/>
  <c r="BR205" i="1"/>
  <c r="BS205" i="1"/>
  <c r="BT205" i="1"/>
  <c r="BU205" i="1"/>
  <c r="BV205" i="1"/>
  <c r="BR206" i="1"/>
  <c r="BS206" i="1"/>
  <c r="BT206" i="1"/>
  <c r="BU206" i="1"/>
  <c r="BV206" i="1"/>
  <c r="BR207" i="1"/>
  <c r="BS207" i="1"/>
  <c r="BT207" i="1"/>
  <c r="BU207" i="1"/>
  <c r="BV207" i="1"/>
  <c r="BR208" i="1"/>
  <c r="BS208" i="1"/>
  <c r="BT208" i="1"/>
  <c r="BU208" i="1"/>
  <c r="BV208" i="1"/>
  <c r="BR209" i="1"/>
  <c r="BS209" i="1"/>
  <c r="BT209" i="1"/>
  <c r="BU209" i="1"/>
  <c r="BV209" i="1"/>
  <c r="BR210" i="1"/>
  <c r="BS210" i="1"/>
  <c r="BT210" i="1"/>
  <c r="BU210" i="1"/>
  <c r="BV210" i="1"/>
  <c r="BR211" i="1"/>
  <c r="BS211" i="1"/>
  <c r="BT211" i="1"/>
  <c r="BU211" i="1"/>
  <c r="BV211" i="1"/>
  <c r="BR212" i="1"/>
  <c r="BS212" i="1"/>
  <c r="BT212" i="1"/>
  <c r="BU212" i="1"/>
  <c r="BV212" i="1"/>
  <c r="BR213" i="1"/>
  <c r="BS213" i="1"/>
  <c r="BT213" i="1"/>
  <c r="BU213" i="1"/>
  <c r="BV213" i="1"/>
  <c r="BR214" i="1"/>
  <c r="BS214" i="1"/>
  <c r="BT214" i="1"/>
  <c r="BU214" i="1"/>
  <c r="BV214" i="1"/>
  <c r="BR215" i="1"/>
  <c r="BS215" i="1"/>
  <c r="BT215" i="1"/>
  <c r="BU215" i="1"/>
  <c r="BV215" i="1"/>
  <c r="BR216" i="1"/>
  <c r="BS216" i="1"/>
  <c r="BT216" i="1"/>
  <c r="BU216" i="1"/>
  <c r="BV216" i="1"/>
  <c r="BR217" i="1"/>
  <c r="BS217" i="1"/>
  <c r="BT217" i="1"/>
  <c r="BU217" i="1"/>
  <c r="BV217" i="1"/>
  <c r="BR218" i="1"/>
  <c r="BS218" i="1"/>
  <c r="BT218" i="1"/>
  <c r="BU218" i="1"/>
  <c r="BV218" i="1"/>
  <c r="BR219" i="1"/>
  <c r="BS219" i="1"/>
  <c r="BT219" i="1"/>
  <c r="BU219" i="1"/>
  <c r="BV219" i="1"/>
  <c r="BR220" i="1"/>
  <c r="BS220" i="1"/>
  <c r="BT220" i="1"/>
  <c r="BU220" i="1"/>
  <c r="BV220" i="1"/>
  <c r="BR221" i="1"/>
  <c r="BS221" i="1"/>
  <c r="BT221" i="1"/>
  <c r="BU221" i="1"/>
  <c r="BV221" i="1"/>
  <c r="BR222" i="1"/>
  <c r="BS222" i="1"/>
  <c r="BT222" i="1"/>
  <c r="BU222" i="1"/>
  <c r="BV222" i="1"/>
  <c r="BR223" i="1"/>
  <c r="BS223" i="1"/>
  <c r="BT223" i="1"/>
  <c r="BU223" i="1"/>
  <c r="BV223" i="1"/>
  <c r="BR224" i="1"/>
  <c r="BS224" i="1"/>
  <c r="BT224" i="1"/>
  <c r="BU224" i="1"/>
  <c r="BV224" i="1"/>
  <c r="BR225" i="1"/>
  <c r="BS225" i="1"/>
  <c r="BT225" i="1"/>
  <c r="BU225" i="1"/>
  <c r="BV225" i="1"/>
  <c r="BR226" i="1"/>
  <c r="BS226" i="1"/>
  <c r="BT226" i="1"/>
  <c r="BU226" i="1"/>
  <c r="BV226" i="1"/>
  <c r="BR227" i="1"/>
  <c r="BS227" i="1"/>
  <c r="BT227" i="1"/>
  <c r="BU227" i="1"/>
  <c r="BV227" i="1"/>
  <c r="BR228" i="1"/>
  <c r="BS228" i="1"/>
  <c r="BT228" i="1"/>
  <c r="BU228" i="1"/>
  <c r="BV228" i="1"/>
  <c r="BR229" i="1"/>
  <c r="BS229" i="1"/>
  <c r="BT229" i="1"/>
  <c r="BU229" i="1"/>
  <c r="BV229" i="1"/>
  <c r="BR230" i="1"/>
  <c r="BS230" i="1"/>
  <c r="BT230" i="1"/>
  <c r="BU230" i="1"/>
  <c r="BV230" i="1"/>
  <c r="BR231" i="1"/>
  <c r="BS231" i="1"/>
  <c r="BT231" i="1"/>
  <c r="BU231" i="1"/>
  <c r="BV231" i="1"/>
  <c r="BR232" i="1"/>
  <c r="BS232" i="1"/>
  <c r="BT232" i="1"/>
  <c r="BU232" i="1"/>
  <c r="BV232" i="1"/>
  <c r="BR233" i="1"/>
  <c r="BS233" i="1"/>
  <c r="BT233" i="1"/>
  <c r="BU233" i="1"/>
  <c r="BV233" i="1"/>
  <c r="BR234" i="1"/>
  <c r="BS234" i="1"/>
  <c r="BT234" i="1"/>
  <c r="BU234" i="1"/>
  <c r="BV234" i="1"/>
  <c r="BR235" i="1"/>
  <c r="BS235" i="1"/>
  <c r="BT235" i="1"/>
  <c r="BU235" i="1"/>
  <c r="BV235" i="1"/>
  <c r="BR236" i="1"/>
  <c r="BS236" i="1"/>
  <c r="BT236" i="1"/>
  <c r="BU236" i="1"/>
  <c r="BV236" i="1"/>
  <c r="BR237" i="1"/>
  <c r="BS237" i="1"/>
  <c r="BT237" i="1"/>
  <c r="BU237" i="1"/>
  <c r="BV237" i="1"/>
  <c r="BR238" i="1"/>
  <c r="BS238" i="1"/>
  <c r="BT238" i="1"/>
  <c r="BU238" i="1"/>
  <c r="BV238" i="1"/>
  <c r="BR239" i="1"/>
  <c r="BS239" i="1"/>
  <c r="BT239" i="1"/>
  <c r="BU239" i="1"/>
  <c r="BV239" i="1"/>
  <c r="BR240" i="1"/>
  <c r="BS240" i="1"/>
  <c r="BT240" i="1"/>
  <c r="BU240" i="1"/>
  <c r="BV240" i="1"/>
  <c r="BR241" i="1"/>
  <c r="BS241" i="1"/>
  <c r="BT241" i="1"/>
  <c r="BU241" i="1"/>
  <c r="BV241" i="1"/>
  <c r="BR242" i="1"/>
  <c r="BS242" i="1"/>
  <c r="BT242" i="1"/>
  <c r="BU242" i="1"/>
  <c r="BV242" i="1"/>
  <c r="BR243" i="1"/>
  <c r="BS243" i="1"/>
  <c r="BT243" i="1"/>
  <c r="BU243" i="1"/>
  <c r="BV243" i="1"/>
  <c r="BR244" i="1"/>
  <c r="BS244" i="1"/>
  <c r="BT244" i="1"/>
  <c r="BU244" i="1"/>
  <c r="BV244" i="1"/>
  <c r="BR245" i="1"/>
  <c r="BS245" i="1"/>
  <c r="BT245" i="1"/>
  <c r="BU245" i="1"/>
  <c r="BV245" i="1"/>
  <c r="BR246" i="1"/>
  <c r="BS246" i="1"/>
  <c r="BT246" i="1"/>
  <c r="BU246" i="1"/>
  <c r="BV246" i="1"/>
  <c r="BR247" i="1"/>
  <c r="BS247" i="1"/>
  <c r="BT247" i="1"/>
  <c r="BU247" i="1"/>
  <c r="BV247" i="1"/>
  <c r="BR248" i="1"/>
  <c r="BS248" i="1"/>
  <c r="BT248" i="1"/>
  <c r="BU248" i="1"/>
  <c r="BV248" i="1"/>
  <c r="BR249" i="1"/>
  <c r="BS249" i="1"/>
  <c r="BT249" i="1"/>
  <c r="BU249" i="1"/>
  <c r="BV249" i="1"/>
  <c r="BR250" i="1"/>
  <c r="BS250" i="1"/>
  <c r="BT250" i="1"/>
  <c r="BU250" i="1"/>
  <c r="BV250" i="1"/>
  <c r="BR251" i="1"/>
  <c r="BS251" i="1"/>
  <c r="BT251" i="1"/>
  <c r="BU251" i="1"/>
  <c r="BV251" i="1"/>
  <c r="BR252" i="1"/>
  <c r="BS252" i="1"/>
  <c r="BT252" i="1"/>
  <c r="BU252" i="1"/>
  <c r="BV252" i="1"/>
  <c r="BR253" i="1"/>
  <c r="BS253" i="1"/>
  <c r="BT253" i="1"/>
  <c r="BU253" i="1"/>
  <c r="BV253" i="1"/>
  <c r="BR254" i="1"/>
  <c r="BS254" i="1"/>
  <c r="BT254" i="1"/>
  <c r="BU254" i="1"/>
  <c r="BV254" i="1"/>
  <c r="BR255" i="1"/>
  <c r="BS255" i="1"/>
  <c r="BT255" i="1"/>
  <c r="BU255" i="1"/>
  <c r="BV255" i="1"/>
  <c r="BR256" i="1"/>
  <c r="BS256" i="1"/>
  <c r="BT256" i="1"/>
  <c r="BU256" i="1"/>
  <c r="BV256" i="1"/>
  <c r="BR257" i="1"/>
  <c r="BS257" i="1"/>
  <c r="BT257" i="1"/>
  <c r="BU257" i="1"/>
  <c r="BV257" i="1"/>
  <c r="BR258" i="1"/>
  <c r="BS258" i="1"/>
  <c r="BT258" i="1"/>
  <c r="BU258" i="1"/>
  <c r="BV258" i="1"/>
  <c r="BR259" i="1"/>
  <c r="BS259" i="1"/>
  <c r="BT259" i="1"/>
  <c r="BU259" i="1"/>
  <c r="BV259" i="1"/>
  <c r="BR260" i="1"/>
  <c r="BS260" i="1"/>
  <c r="BT260" i="1"/>
  <c r="BU260" i="1"/>
  <c r="BV260" i="1"/>
  <c r="BR261" i="1"/>
  <c r="BS261" i="1"/>
  <c r="BT261" i="1"/>
  <c r="BU261" i="1"/>
  <c r="BV261" i="1"/>
  <c r="BR262" i="1"/>
  <c r="BS262" i="1"/>
  <c r="BT262" i="1"/>
  <c r="BU262" i="1"/>
  <c r="BV262" i="1"/>
  <c r="BR263" i="1"/>
  <c r="BS263" i="1"/>
  <c r="BT263" i="1"/>
  <c r="BU263" i="1"/>
  <c r="BV263" i="1"/>
  <c r="BR264" i="1"/>
  <c r="BS264" i="1"/>
  <c r="BT264" i="1"/>
  <c r="BU264" i="1"/>
  <c r="BV264" i="1"/>
  <c r="BR265" i="1"/>
  <c r="BS265" i="1"/>
  <c r="BT265" i="1"/>
  <c r="BU265" i="1"/>
  <c r="BV265" i="1"/>
  <c r="BR266" i="1"/>
  <c r="BS266" i="1"/>
  <c r="BT266" i="1"/>
  <c r="BU266" i="1"/>
  <c r="BV266" i="1"/>
  <c r="BR267" i="1"/>
  <c r="BS267" i="1"/>
  <c r="BT267" i="1"/>
  <c r="BU267" i="1"/>
  <c r="BV267" i="1"/>
  <c r="BR268" i="1"/>
  <c r="BS268" i="1"/>
  <c r="BT268" i="1"/>
  <c r="BU268" i="1"/>
  <c r="BV268" i="1"/>
  <c r="BR269" i="1"/>
  <c r="BS269" i="1"/>
  <c r="BT269" i="1"/>
  <c r="BU269" i="1"/>
  <c r="BV269" i="1"/>
  <c r="BR270" i="1"/>
  <c r="BS270" i="1"/>
  <c r="BT270" i="1"/>
  <c r="BU270" i="1"/>
  <c r="BV270" i="1"/>
  <c r="BR271" i="1"/>
  <c r="BS271" i="1"/>
  <c r="BT271" i="1"/>
  <c r="BU271" i="1"/>
  <c r="BV271" i="1"/>
  <c r="BR272" i="1"/>
  <c r="BS272" i="1"/>
  <c r="BT272" i="1"/>
  <c r="BU272" i="1"/>
  <c r="BV272" i="1"/>
  <c r="BR273" i="1"/>
  <c r="BS273" i="1"/>
  <c r="BT273" i="1"/>
  <c r="BU273" i="1"/>
  <c r="BV273" i="1"/>
  <c r="BR274" i="1"/>
  <c r="BS274" i="1"/>
  <c r="BT274" i="1"/>
  <c r="BU274" i="1"/>
  <c r="BV274" i="1"/>
  <c r="BR275" i="1"/>
  <c r="BS275" i="1"/>
  <c r="BT275" i="1"/>
  <c r="BU275" i="1"/>
  <c r="BV275" i="1"/>
  <c r="BR276" i="1"/>
  <c r="BS276" i="1"/>
  <c r="BT276" i="1"/>
  <c r="BU276" i="1"/>
  <c r="BV276" i="1"/>
  <c r="BR277" i="1"/>
  <c r="BS277" i="1"/>
  <c r="BT277" i="1"/>
  <c r="BU277" i="1"/>
  <c r="BV277" i="1"/>
  <c r="BR278" i="1"/>
  <c r="BS278" i="1"/>
  <c r="BT278" i="1"/>
  <c r="BU278" i="1"/>
  <c r="BV278" i="1"/>
  <c r="BR279" i="1"/>
  <c r="BS279" i="1"/>
  <c r="BT279" i="1"/>
  <c r="BU279" i="1"/>
  <c r="BV279" i="1"/>
  <c r="BR280" i="1"/>
  <c r="BS280" i="1"/>
  <c r="BT280" i="1"/>
  <c r="BU280" i="1"/>
  <c r="BV280" i="1"/>
  <c r="BR281" i="1"/>
  <c r="BS281" i="1"/>
  <c r="BT281" i="1"/>
  <c r="BU281" i="1"/>
  <c r="BV281" i="1"/>
  <c r="BR282" i="1"/>
  <c r="BS282" i="1"/>
  <c r="BT282" i="1"/>
  <c r="BU282" i="1"/>
  <c r="BV282" i="1"/>
  <c r="BR283" i="1"/>
  <c r="BS283" i="1"/>
  <c r="BT283" i="1"/>
  <c r="BU283" i="1"/>
  <c r="BV283" i="1"/>
  <c r="BR284" i="1"/>
  <c r="BS284" i="1"/>
  <c r="BT284" i="1"/>
  <c r="BU284" i="1"/>
  <c r="BV284" i="1"/>
  <c r="BR285" i="1"/>
  <c r="BS285" i="1"/>
  <c r="BT285" i="1"/>
  <c r="BU285" i="1"/>
  <c r="BV285" i="1"/>
  <c r="BR286" i="1"/>
  <c r="BS286" i="1"/>
  <c r="BT286" i="1"/>
  <c r="BU286" i="1"/>
  <c r="BV286" i="1"/>
  <c r="BR287" i="1"/>
  <c r="BS287" i="1"/>
  <c r="BT287" i="1"/>
  <c r="BU287" i="1"/>
  <c r="BV287" i="1"/>
  <c r="BR288" i="1"/>
  <c r="BS288" i="1"/>
  <c r="BT288" i="1"/>
  <c r="BU288" i="1"/>
  <c r="BV288" i="1"/>
  <c r="BR289" i="1"/>
  <c r="BS289" i="1"/>
  <c r="BT289" i="1"/>
  <c r="BU289" i="1"/>
  <c r="BV289" i="1"/>
  <c r="BR290" i="1"/>
  <c r="BS290" i="1"/>
  <c r="BT290" i="1"/>
  <c r="BU290" i="1"/>
  <c r="BV290" i="1"/>
  <c r="BR291" i="1"/>
  <c r="BS291" i="1"/>
  <c r="BT291" i="1"/>
  <c r="BU291" i="1"/>
  <c r="BV291" i="1"/>
  <c r="BR292" i="1"/>
  <c r="BS292" i="1"/>
  <c r="BT292" i="1"/>
  <c r="BU292" i="1"/>
  <c r="BV292" i="1"/>
  <c r="BR293" i="1"/>
  <c r="BS293" i="1"/>
  <c r="BT293" i="1"/>
  <c r="BU293" i="1"/>
  <c r="BV293" i="1"/>
  <c r="BR294" i="1"/>
  <c r="BS294" i="1"/>
  <c r="BT294" i="1"/>
  <c r="BU294" i="1"/>
  <c r="BV294" i="1"/>
  <c r="BS16" i="1"/>
  <c r="BT16" i="1"/>
  <c r="BU16" i="1"/>
  <c r="BV16" i="1"/>
  <c r="BR16" i="1"/>
  <c r="AV18" i="1"/>
  <c r="AW18" i="1"/>
  <c r="AX18" i="1"/>
  <c r="AY18" i="1"/>
  <c r="AZ18" i="1"/>
  <c r="BA18" i="1"/>
  <c r="AV19" i="1"/>
  <c r="AW19" i="1"/>
  <c r="AX19" i="1"/>
  <c r="AY19" i="1"/>
  <c r="AZ19" i="1"/>
  <c r="BA19" i="1"/>
  <c r="AV20" i="1"/>
  <c r="AW20" i="1"/>
  <c r="AX20" i="1"/>
  <c r="AY20" i="1"/>
  <c r="AZ20" i="1"/>
  <c r="BA20" i="1"/>
  <c r="AV21" i="1"/>
  <c r="AW21" i="1"/>
  <c r="AX21" i="1"/>
  <c r="AY21" i="1"/>
  <c r="AZ21" i="1"/>
  <c r="BA21" i="1"/>
  <c r="AV22" i="1"/>
  <c r="AW22" i="1"/>
  <c r="AX22" i="1"/>
  <c r="AY22" i="1"/>
  <c r="AZ22" i="1"/>
  <c r="BA22" i="1"/>
  <c r="AV23" i="1"/>
  <c r="AW23" i="1"/>
  <c r="AX23" i="1"/>
  <c r="AY23" i="1"/>
  <c r="AZ23" i="1"/>
  <c r="BA23" i="1"/>
  <c r="AV24" i="1"/>
  <c r="AW24" i="1"/>
  <c r="AX24" i="1"/>
  <c r="AY24" i="1"/>
  <c r="AZ24" i="1"/>
  <c r="BA24" i="1"/>
  <c r="AV25" i="1"/>
  <c r="AW25" i="1"/>
  <c r="AX25" i="1"/>
  <c r="AY25" i="1"/>
  <c r="AZ25" i="1"/>
  <c r="BA25" i="1"/>
  <c r="AV26" i="1"/>
  <c r="AW26" i="1"/>
  <c r="AX26" i="1"/>
  <c r="AY26" i="1"/>
  <c r="AZ26" i="1"/>
  <c r="BA26" i="1"/>
  <c r="AV27" i="1"/>
  <c r="AW27" i="1"/>
  <c r="AX27" i="1"/>
  <c r="AY27" i="1"/>
  <c r="AZ27" i="1"/>
  <c r="BA27" i="1"/>
  <c r="AV28" i="1"/>
  <c r="AW28" i="1"/>
  <c r="AX28" i="1"/>
  <c r="AY28" i="1"/>
  <c r="AZ28" i="1"/>
  <c r="BA28" i="1"/>
  <c r="AV29" i="1"/>
  <c r="AW29" i="1"/>
  <c r="AX29" i="1"/>
  <c r="AY29" i="1"/>
  <c r="AZ29" i="1"/>
  <c r="BA29" i="1"/>
  <c r="AV30" i="1"/>
  <c r="AW30" i="1"/>
  <c r="AX30" i="1"/>
  <c r="AY30" i="1"/>
  <c r="AZ30" i="1"/>
  <c r="BA30" i="1"/>
  <c r="AV31" i="1"/>
  <c r="AW31" i="1"/>
  <c r="AX31" i="1"/>
  <c r="AY31" i="1"/>
  <c r="AZ31" i="1"/>
  <c r="BA31" i="1"/>
  <c r="AV32" i="1"/>
  <c r="AW32" i="1"/>
  <c r="AX32" i="1"/>
  <c r="AY32" i="1"/>
  <c r="AZ32" i="1"/>
  <c r="BA32" i="1"/>
  <c r="AV33" i="1"/>
  <c r="AW33" i="1"/>
  <c r="AX33" i="1"/>
  <c r="AY33" i="1"/>
  <c r="AZ33" i="1"/>
  <c r="BA33" i="1"/>
  <c r="AV34" i="1"/>
  <c r="AW34" i="1"/>
  <c r="AX34" i="1"/>
  <c r="AY34" i="1"/>
  <c r="AZ34" i="1"/>
  <c r="BA34" i="1"/>
  <c r="AV35" i="1"/>
  <c r="AW35" i="1"/>
  <c r="AX35" i="1"/>
  <c r="AY35" i="1"/>
  <c r="AZ35" i="1"/>
  <c r="BA35" i="1"/>
  <c r="AV36" i="1"/>
  <c r="AW36" i="1"/>
  <c r="AX36" i="1"/>
  <c r="AY36" i="1"/>
  <c r="AZ36" i="1"/>
  <c r="BA36" i="1"/>
  <c r="AV37" i="1"/>
  <c r="AW37" i="1"/>
  <c r="AX37" i="1"/>
  <c r="AY37" i="1"/>
  <c r="AZ37" i="1"/>
  <c r="BA37" i="1"/>
  <c r="AV38" i="1"/>
  <c r="AW38" i="1"/>
  <c r="AX38" i="1"/>
  <c r="AY38" i="1"/>
  <c r="AZ38" i="1"/>
  <c r="BA38" i="1"/>
  <c r="AV39" i="1"/>
  <c r="AW39" i="1"/>
  <c r="AX39" i="1"/>
  <c r="AY39" i="1"/>
  <c r="AZ39" i="1"/>
  <c r="BA39" i="1"/>
  <c r="AV40" i="1"/>
  <c r="AW40" i="1"/>
  <c r="AX40" i="1"/>
  <c r="AY40" i="1"/>
  <c r="AZ40" i="1"/>
  <c r="BA40" i="1"/>
  <c r="AV41" i="1"/>
  <c r="AW41" i="1"/>
  <c r="AX41" i="1"/>
  <c r="AY41" i="1"/>
  <c r="AZ41" i="1"/>
  <c r="BA41" i="1"/>
  <c r="AV42" i="1"/>
  <c r="AW42" i="1"/>
  <c r="AX42" i="1"/>
  <c r="AY42" i="1"/>
  <c r="AZ42" i="1"/>
  <c r="BA42" i="1"/>
  <c r="AV43" i="1"/>
  <c r="AW43" i="1"/>
  <c r="AX43" i="1"/>
  <c r="AY43" i="1"/>
  <c r="AZ43" i="1"/>
  <c r="BA43" i="1"/>
  <c r="AV44" i="1"/>
  <c r="AW44" i="1"/>
  <c r="AX44" i="1"/>
  <c r="AY44" i="1"/>
  <c r="AZ44" i="1"/>
  <c r="BA44" i="1"/>
  <c r="AV45" i="1"/>
  <c r="AW45" i="1"/>
  <c r="AX45" i="1"/>
  <c r="AY45" i="1"/>
  <c r="AZ45" i="1"/>
  <c r="BA45" i="1"/>
  <c r="AV46" i="1"/>
  <c r="AW46" i="1"/>
  <c r="AX46" i="1"/>
  <c r="AY46" i="1"/>
  <c r="AZ46" i="1"/>
  <c r="BA46" i="1"/>
  <c r="AV47" i="1"/>
  <c r="AW47" i="1"/>
  <c r="AX47" i="1"/>
  <c r="AY47" i="1"/>
  <c r="AZ47" i="1"/>
  <c r="BA47" i="1"/>
  <c r="AV48" i="1"/>
  <c r="AW48" i="1"/>
  <c r="AX48" i="1"/>
  <c r="AY48" i="1"/>
  <c r="AZ48" i="1"/>
  <c r="BA48" i="1"/>
  <c r="AV49" i="1"/>
  <c r="AW49" i="1"/>
  <c r="AX49" i="1"/>
  <c r="AY49" i="1"/>
  <c r="AZ49" i="1"/>
  <c r="BA49" i="1"/>
  <c r="AV50" i="1"/>
  <c r="AW50" i="1"/>
  <c r="AX50" i="1"/>
  <c r="AY50" i="1"/>
  <c r="AZ50" i="1"/>
  <c r="BA50" i="1"/>
  <c r="AV51" i="1"/>
  <c r="AW51" i="1"/>
  <c r="AX51" i="1"/>
  <c r="AY51" i="1"/>
  <c r="AZ51" i="1"/>
  <c r="BA51" i="1"/>
  <c r="AV52" i="1"/>
  <c r="AW52" i="1"/>
  <c r="AX52" i="1"/>
  <c r="AY52" i="1"/>
  <c r="AZ52" i="1"/>
  <c r="BA52" i="1"/>
  <c r="AV53" i="1"/>
  <c r="AW53" i="1"/>
  <c r="AX53" i="1"/>
  <c r="AY53" i="1"/>
  <c r="AZ53" i="1"/>
  <c r="BA53" i="1"/>
  <c r="AV54" i="1"/>
  <c r="AW54" i="1"/>
  <c r="AX54" i="1"/>
  <c r="AY54" i="1"/>
  <c r="AZ54" i="1"/>
  <c r="BA54" i="1"/>
  <c r="AV55" i="1"/>
  <c r="AW55" i="1"/>
  <c r="AX55" i="1"/>
  <c r="AY55" i="1"/>
  <c r="AZ55" i="1"/>
  <c r="BA55" i="1"/>
  <c r="AV56" i="1"/>
  <c r="AW56" i="1"/>
  <c r="AX56" i="1"/>
  <c r="AY56" i="1"/>
  <c r="AZ56" i="1"/>
  <c r="BA56" i="1"/>
  <c r="AV57" i="1"/>
  <c r="AW57" i="1"/>
  <c r="AX57" i="1"/>
  <c r="AY57" i="1"/>
  <c r="AZ57" i="1"/>
  <c r="BA57" i="1"/>
  <c r="AV58" i="1"/>
  <c r="AW58" i="1"/>
  <c r="AX58" i="1"/>
  <c r="AY58" i="1"/>
  <c r="AZ58" i="1"/>
  <c r="BA58" i="1"/>
  <c r="AV59" i="1"/>
  <c r="AW59" i="1"/>
  <c r="AX59" i="1"/>
  <c r="AY59" i="1"/>
  <c r="AZ59" i="1"/>
  <c r="BA59" i="1"/>
  <c r="AV60" i="1"/>
  <c r="AW60" i="1"/>
  <c r="AX60" i="1"/>
  <c r="AY60" i="1"/>
  <c r="AZ60" i="1"/>
  <c r="BA60" i="1"/>
  <c r="AV61" i="1"/>
  <c r="AW61" i="1"/>
  <c r="AX61" i="1"/>
  <c r="AY61" i="1"/>
  <c r="AZ61" i="1"/>
  <c r="BA61" i="1"/>
  <c r="AV62" i="1"/>
  <c r="AW62" i="1"/>
  <c r="AX62" i="1"/>
  <c r="AY62" i="1"/>
  <c r="AZ62" i="1"/>
  <c r="BA62" i="1"/>
  <c r="AV63" i="1"/>
  <c r="AW63" i="1"/>
  <c r="AX63" i="1"/>
  <c r="AY63" i="1"/>
  <c r="AZ63" i="1"/>
  <c r="BA63" i="1"/>
  <c r="AV64" i="1"/>
  <c r="AW64" i="1"/>
  <c r="AX64" i="1"/>
  <c r="AY64" i="1"/>
  <c r="AZ64" i="1"/>
  <c r="BA64" i="1"/>
  <c r="AV65" i="1"/>
  <c r="AW65" i="1"/>
  <c r="AX65" i="1"/>
  <c r="AY65" i="1"/>
  <c r="AZ65" i="1"/>
  <c r="BA65" i="1"/>
  <c r="AV66" i="1"/>
  <c r="AW66" i="1"/>
  <c r="AX66" i="1"/>
  <c r="AY66" i="1"/>
  <c r="AZ66" i="1"/>
  <c r="BA66" i="1"/>
  <c r="AV67" i="1"/>
  <c r="AW67" i="1"/>
  <c r="AX67" i="1"/>
  <c r="AY67" i="1"/>
  <c r="AZ67" i="1"/>
  <c r="BA67" i="1"/>
  <c r="AV68" i="1"/>
  <c r="AW68" i="1"/>
  <c r="AX68" i="1"/>
  <c r="AY68" i="1"/>
  <c r="AZ68" i="1"/>
  <c r="BA68" i="1"/>
  <c r="AV69" i="1"/>
  <c r="AW69" i="1"/>
  <c r="AX69" i="1"/>
  <c r="AY69" i="1"/>
  <c r="AZ69" i="1"/>
  <c r="BA69" i="1"/>
  <c r="AV70" i="1"/>
  <c r="AW70" i="1"/>
  <c r="AX70" i="1"/>
  <c r="AY70" i="1"/>
  <c r="AZ70" i="1"/>
  <c r="BA70" i="1"/>
  <c r="AV71" i="1"/>
  <c r="AW71" i="1"/>
  <c r="AX71" i="1"/>
  <c r="AY71" i="1"/>
  <c r="AZ71" i="1"/>
  <c r="BA71" i="1"/>
  <c r="AV72" i="1"/>
  <c r="AW72" i="1"/>
  <c r="AX72" i="1"/>
  <c r="AY72" i="1"/>
  <c r="AZ72" i="1"/>
  <c r="BA72" i="1"/>
  <c r="AV73" i="1"/>
  <c r="AW73" i="1"/>
  <c r="AX73" i="1"/>
  <c r="AY73" i="1"/>
  <c r="AZ73" i="1"/>
  <c r="BA73" i="1"/>
  <c r="AV74" i="1"/>
  <c r="AW74" i="1"/>
  <c r="AX74" i="1"/>
  <c r="AY74" i="1"/>
  <c r="AZ74" i="1"/>
  <c r="BA74" i="1"/>
  <c r="AV75" i="1"/>
  <c r="AW75" i="1"/>
  <c r="AX75" i="1"/>
  <c r="AY75" i="1"/>
  <c r="AZ75" i="1"/>
  <c r="BA75" i="1"/>
  <c r="AV76" i="1"/>
  <c r="AW76" i="1"/>
  <c r="AX76" i="1"/>
  <c r="AY76" i="1"/>
  <c r="AZ76" i="1"/>
  <c r="BA76" i="1"/>
  <c r="AV77" i="1"/>
  <c r="AW77" i="1"/>
  <c r="AX77" i="1"/>
  <c r="AY77" i="1"/>
  <c r="AZ77" i="1"/>
  <c r="BA77" i="1"/>
  <c r="AV78" i="1"/>
  <c r="AW78" i="1"/>
  <c r="AX78" i="1"/>
  <c r="AY78" i="1"/>
  <c r="AZ78" i="1"/>
  <c r="BA78" i="1"/>
  <c r="AV79" i="1"/>
  <c r="AW79" i="1"/>
  <c r="AX79" i="1"/>
  <c r="AY79" i="1"/>
  <c r="AZ79" i="1"/>
  <c r="BA79" i="1"/>
  <c r="AV80" i="1"/>
  <c r="AW80" i="1"/>
  <c r="AX80" i="1"/>
  <c r="AY80" i="1"/>
  <c r="AZ80" i="1"/>
  <c r="BA80" i="1"/>
  <c r="AV81" i="1"/>
  <c r="AW81" i="1"/>
  <c r="AX81" i="1"/>
  <c r="AY81" i="1"/>
  <c r="AZ81" i="1"/>
  <c r="BA81" i="1"/>
  <c r="AV82" i="1"/>
  <c r="AW82" i="1"/>
  <c r="AX82" i="1"/>
  <c r="AY82" i="1"/>
  <c r="AZ82" i="1"/>
  <c r="BA82" i="1"/>
  <c r="AV83" i="1"/>
  <c r="AW83" i="1"/>
  <c r="AX83" i="1"/>
  <c r="AY83" i="1"/>
  <c r="AZ83" i="1"/>
  <c r="BA83" i="1"/>
  <c r="AV84" i="1"/>
  <c r="AW84" i="1"/>
  <c r="AX84" i="1"/>
  <c r="AY84" i="1"/>
  <c r="AZ84" i="1"/>
  <c r="BA84" i="1"/>
  <c r="AV85" i="1"/>
  <c r="AW85" i="1"/>
  <c r="AX85" i="1"/>
  <c r="AY85" i="1"/>
  <c r="AZ85" i="1"/>
  <c r="BA85" i="1"/>
  <c r="AV86" i="1"/>
  <c r="AW86" i="1"/>
  <c r="AX86" i="1"/>
  <c r="AY86" i="1"/>
  <c r="AZ86" i="1"/>
  <c r="BA86" i="1"/>
  <c r="AV87" i="1"/>
  <c r="AW87" i="1"/>
  <c r="AX87" i="1"/>
  <c r="AY87" i="1"/>
  <c r="AZ87" i="1"/>
  <c r="BA87" i="1"/>
  <c r="AV88" i="1"/>
  <c r="AW88" i="1"/>
  <c r="AX88" i="1"/>
  <c r="AY88" i="1"/>
  <c r="AZ88" i="1"/>
  <c r="BA88" i="1"/>
  <c r="AV89" i="1"/>
  <c r="AW89" i="1"/>
  <c r="AX89" i="1"/>
  <c r="AY89" i="1"/>
  <c r="AZ89" i="1"/>
  <c r="BA89" i="1"/>
  <c r="AV90" i="1"/>
  <c r="AW90" i="1"/>
  <c r="AX90" i="1"/>
  <c r="AY90" i="1"/>
  <c r="AZ90" i="1"/>
  <c r="BA90" i="1"/>
  <c r="AV91" i="1"/>
  <c r="AW91" i="1"/>
  <c r="AX91" i="1"/>
  <c r="AY91" i="1"/>
  <c r="AZ91" i="1"/>
  <c r="BA91" i="1"/>
  <c r="AV92" i="1"/>
  <c r="AW92" i="1"/>
  <c r="AX92" i="1"/>
  <c r="AY92" i="1"/>
  <c r="AZ92" i="1"/>
  <c r="BA92" i="1"/>
  <c r="AV93" i="1"/>
  <c r="AW93" i="1"/>
  <c r="AX93" i="1"/>
  <c r="AY93" i="1"/>
  <c r="AZ93" i="1"/>
  <c r="BA93" i="1"/>
  <c r="AV94" i="1"/>
  <c r="AW94" i="1"/>
  <c r="AX94" i="1"/>
  <c r="AY94" i="1"/>
  <c r="AZ94" i="1"/>
  <c r="BA94" i="1"/>
  <c r="AV95" i="1"/>
  <c r="AW95" i="1"/>
  <c r="AX95" i="1"/>
  <c r="AY95" i="1"/>
  <c r="AZ95" i="1"/>
  <c r="BA95" i="1"/>
  <c r="AV96" i="1"/>
  <c r="AW96" i="1"/>
  <c r="AX96" i="1"/>
  <c r="AY96" i="1"/>
  <c r="AZ96" i="1"/>
  <c r="BA96" i="1"/>
  <c r="AV97" i="1"/>
  <c r="AW97" i="1"/>
  <c r="AX97" i="1"/>
  <c r="AY97" i="1"/>
  <c r="AZ97" i="1"/>
  <c r="BA97" i="1"/>
  <c r="AV98" i="1"/>
  <c r="AW98" i="1"/>
  <c r="AX98" i="1"/>
  <c r="AY98" i="1"/>
  <c r="AZ98" i="1"/>
  <c r="BA98" i="1"/>
  <c r="AV99" i="1"/>
  <c r="AW99" i="1"/>
  <c r="AX99" i="1"/>
  <c r="AY99" i="1"/>
  <c r="AZ99" i="1"/>
  <c r="BA99" i="1"/>
  <c r="AV100" i="1"/>
  <c r="AW100" i="1"/>
  <c r="AX100" i="1"/>
  <c r="AY100" i="1"/>
  <c r="AZ100" i="1"/>
  <c r="BA100" i="1"/>
  <c r="AV101" i="1"/>
  <c r="AW101" i="1"/>
  <c r="AX101" i="1"/>
  <c r="AY101" i="1"/>
  <c r="AZ101" i="1"/>
  <c r="BA101" i="1"/>
  <c r="AV102" i="1"/>
  <c r="AW102" i="1"/>
  <c r="AX102" i="1"/>
  <c r="AY102" i="1"/>
  <c r="AZ102" i="1"/>
  <c r="BA102" i="1"/>
  <c r="AV103" i="1"/>
  <c r="AW103" i="1"/>
  <c r="AX103" i="1"/>
  <c r="AY103" i="1"/>
  <c r="AZ103" i="1"/>
  <c r="BA103" i="1"/>
  <c r="AV104" i="1"/>
  <c r="AW104" i="1"/>
  <c r="AX104" i="1"/>
  <c r="AY104" i="1"/>
  <c r="AZ104" i="1"/>
  <c r="BA104" i="1"/>
  <c r="AV105" i="1"/>
  <c r="AW105" i="1"/>
  <c r="AX105" i="1"/>
  <c r="AY105" i="1"/>
  <c r="AZ105" i="1"/>
  <c r="BA105" i="1"/>
  <c r="AV106" i="1"/>
  <c r="AW106" i="1"/>
  <c r="AX106" i="1"/>
  <c r="AY106" i="1"/>
  <c r="AZ106" i="1"/>
  <c r="BA106" i="1"/>
  <c r="AV107" i="1"/>
  <c r="AW107" i="1"/>
  <c r="AX107" i="1"/>
  <c r="AY107" i="1"/>
  <c r="AZ107" i="1"/>
  <c r="BA107" i="1"/>
  <c r="AV108" i="1"/>
  <c r="AW108" i="1"/>
  <c r="AX108" i="1"/>
  <c r="AY108" i="1"/>
  <c r="AZ108" i="1"/>
  <c r="BA108" i="1"/>
  <c r="AV109" i="1"/>
  <c r="AW109" i="1"/>
  <c r="AX109" i="1"/>
  <c r="AY109" i="1"/>
  <c r="AZ109" i="1"/>
  <c r="BA109" i="1"/>
  <c r="AV110" i="1"/>
  <c r="AW110" i="1"/>
  <c r="AX110" i="1"/>
  <c r="AY110" i="1"/>
  <c r="AZ110" i="1"/>
  <c r="BA110" i="1"/>
  <c r="AV111" i="1"/>
  <c r="AW111" i="1"/>
  <c r="AX111" i="1"/>
  <c r="AY111" i="1"/>
  <c r="AZ111" i="1"/>
  <c r="BA111" i="1"/>
  <c r="AV112" i="1"/>
  <c r="AW112" i="1"/>
  <c r="AX112" i="1"/>
  <c r="AY112" i="1"/>
  <c r="AZ112" i="1"/>
  <c r="BA112" i="1"/>
  <c r="AV113" i="1"/>
  <c r="AW113" i="1"/>
  <c r="AX113" i="1"/>
  <c r="AY113" i="1"/>
  <c r="AZ113" i="1"/>
  <c r="BA113" i="1"/>
  <c r="AV114" i="1"/>
  <c r="AW114" i="1"/>
  <c r="AX114" i="1"/>
  <c r="AY114" i="1"/>
  <c r="AZ114" i="1"/>
  <c r="BA114" i="1"/>
  <c r="AV115" i="1"/>
  <c r="AW115" i="1"/>
  <c r="AX115" i="1"/>
  <c r="AY115" i="1"/>
  <c r="AZ115" i="1"/>
  <c r="BA115" i="1"/>
  <c r="AV116" i="1"/>
  <c r="AW116" i="1"/>
  <c r="AX116" i="1"/>
  <c r="AY116" i="1"/>
  <c r="AZ116" i="1"/>
  <c r="BA116" i="1"/>
  <c r="AV117" i="1"/>
  <c r="AW117" i="1"/>
  <c r="AX117" i="1"/>
  <c r="AY117" i="1"/>
  <c r="AZ117" i="1"/>
  <c r="BA117" i="1"/>
  <c r="AV118" i="1"/>
  <c r="AW118" i="1"/>
  <c r="AX118" i="1"/>
  <c r="AY118" i="1"/>
  <c r="AZ118" i="1"/>
  <c r="BA118" i="1"/>
  <c r="AV119" i="1"/>
  <c r="AW119" i="1"/>
  <c r="AX119" i="1"/>
  <c r="AY119" i="1"/>
  <c r="AZ119" i="1"/>
  <c r="BA119" i="1"/>
  <c r="AV120" i="1"/>
  <c r="AW120" i="1"/>
  <c r="AX120" i="1"/>
  <c r="AY120" i="1"/>
  <c r="AZ120" i="1"/>
  <c r="BA120" i="1"/>
  <c r="AV121" i="1"/>
  <c r="AW121" i="1"/>
  <c r="AX121" i="1"/>
  <c r="AY121" i="1"/>
  <c r="AZ121" i="1"/>
  <c r="BA121" i="1"/>
  <c r="AV122" i="1"/>
  <c r="AW122" i="1"/>
  <c r="AX122" i="1"/>
  <c r="AY122" i="1"/>
  <c r="AZ122" i="1"/>
  <c r="BA122" i="1"/>
  <c r="AV123" i="1"/>
  <c r="AW123" i="1"/>
  <c r="AX123" i="1"/>
  <c r="AY123" i="1"/>
  <c r="AZ123" i="1"/>
  <c r="BA123" i="1"/>
  <c r="AV124" i="1"/>
  <c r="AW124" i="1"/>
  <c r="AX124" i="1"/>
  <c r="AY124" i="1"/>
  <c r="AZ124" i="1"/>
  <c r="BA124" i="1"/>
  <c r="AV125" i="1"/>
  <c r="AW125" i="1"/>
  <c r="AX125" i="1"/>
  <c r="AY125" i="1"/>
  <c r="AZ125" i="1"/>
  <c r="BA125" i="1"/>
  <c r="AV126" i="1"/>
  <c r="AW126" i="1"/>
  <c r="AX126" i="1"/>
  <c r="AY126" i="1"/>
  <c r="AZ126" i="1"/>
  <c r="BA126" i="1"/>
  <c r="AV127" i="1"/>
  <c r="AW127" i="1"/>
  <c r="AX127" i="1"/>
  <c r="AY127" i="1"/>
  <c r="AZ127" i="1"/>
  <c r="BA127" i="1"/>
  <c r="AV128" i="1"/>
  <c r="AW128" i="1"/>
  <c r="AX128" i="1"/>
  <c r="AY128" i="1"/>
  <c r="AZ128" i="1"/>
  <c r="BA128" i="1"/>
  <c r="AV129" i="1"/>
  <c r="AW129" i="1"/>
  <c r="AX129" i="1"/>
  <c r="AY129" i="1"/>
  <c r="AZ129" i="1"/>
  <c r="BA129" i="1"/>
  <c r="AV130" i="1"/>
  <c r="AW130" i="1"/>
  <c r="AX130" i="1"/>
  <c r="AY130" i="1"/>
  <c r="AZ130" i="1"/>
  <c r="BA130" i="1"/>
  <c r="AV131" i="1"/>
  <c r="AW131" i="1"/>
  <c r="AX131" i="1"/>
  <c r="AY131" i="1"/>
  <c r="AZ131" i="1"/>
  <c r="BA131" i="1"/>
  <c r="AV132" i="1"/>
  <c r="AW132" i="1"/>
  <c r="AX132" i="1"/>
  <c r="AY132" i="1"/>
  <c r="AZ132" i="1"/>
  <c r="BA132" i="1"/>
  <c r="AV133" i="1"/>
  <c r="AW133" i="1"/>
  <c r="AX133" i="1"/>
  <c r="AY133" i="1"/>
  <c r="AZ133" i="1"/>
  <c r="BA133" i="1"/>
  <c r="AV134" i="1"/>
  <c r="AW134" i="1"/>
  <c r="AX134" i="1"/>
  <c r="AY134" i="1"/>
  <c r="AZ134" i="1"/>
  <c r="BA134" i="1"/>
  <c r="AV135" i="1"/>
  <c r="AW135" i="1"/>
  <c r="AX135" i="1"/>
  <c r="AY135" i="1"/>
  <c r="AZ135" i="1"/>
  <c r="BA135" i="1"/>
  <c r="AV136" i="1"/>
  <c r="AW136" i="1"/>
  <c r="AX136" i="1"/>
  <c r="AY136" i="1"/>
  <c r="AZ136" i="1"/>
  <c r="BA136" i="1"/>
  <c r="AV137" i="1"/>
  <c r="AW137" i="1"/>
  <c r="AX137" i="1"/>
  <c r="AY137" i="1"/>
  <c r="AZ137" i="1"/>
  <c r="BA137" i="1"/>
  <c r="AV138" i="1"/>
  <c r="AW138" i="1"/>
  <c r="AX138" i="1"/>
  <c r="AY138" i="1"/>
  <c r="AZ138" i="1"/>
  <c r="BA138" i="1"/>
  <c r="AV139" i="1"/>
  <c r="AW139" i="1"/>
  <c r="AX139" i="1"/>
  <c r="AY139" i="1"/>
  <c r="AZ139" i="1"/>
  <c r="BA139" i="1"/>
  <c r="AV140" i="1"/>
  <c r="AW140" i="1"/>
  <c r="AX140" i="1"/>
  <c r="AY140" i="1"/>
  <c r="AZ140" i="1"/>
  <c r="BA140" i="1"/>
  <c r="AV141" i="1"/>
  <c r="AW141" i="1"/>
  <c r="AX141" i="1"/>
  <c r="AY141" i="1"/>
  <c r="AZ141" i="1"/>
  <c r="BA141" i="1"/>
  <c r="AV142" i="1"/>
  <c r="AW142" i="1"/>
  <c r="AX142" i="1"/>
  <c r="AY142" i="1"/>
  <c r="AZ142" i="1"/>
  <c r="BA142" i="1"/>
  <c r="AV143" i="1"/>
  <c r="AW143" i="1"/>
  <c r="AX143" i="1"/>
  <c r="AY143" i="1"/>
  <c r="AZ143" i="1"/>
  <c r="BA143" i="1"/>
  <c r="AV144" i="1"/>
  <c r="AW144" i="1"/>
  <c r="AX144" i="1"/>
  <c r="AY144" i="1"/>
  <c r="AZ144" i="1"/>
  <c r="BA144" i="1"/>
  <c r="AV145" i="1"/>
  <c r="AW145" i="1"/>
  <c r="AX145" i="1"/>
  <c r="AY145" i="1"/>
  <c r="AZ145" i="1"/>
  <c r="BA145" i="1"/>
  <c r="AV146" i="1"/>
  <c r="AW146" i="1"/>
  <c r="AX146" i="1"/>
  <c r="AY146" i="1"/>
  <c r="AZ146" i="1"/>
  <c r="BA146" i="1"/>
  <c r="AV147" i="1"/>
  <c r="AW147" i="1"/>
  <c r="AX147" i="1"/>
  <c r="AY147" i="1"/>
  <c r="AZ147" i="1"/>
  <c r="BA147" i="1"/>
  <c r="AV148" i="1"/>
  <c r="AW148" i="1"/>
  <c r="AX148" i="1"/>
  <c r="AY148" i="1"/>
  <c r="AZ148" i="1"/>
  <c r="BA148" i="1"/>
  <c r="AV149" i="1"/>
  <c r="AW149" i="1"/>
  <c r="AX149" i="1"/>
  <c r="AY149" i="1"/>
  <c r="AZ149" i="1"/>
  <c r="BA149" i="1"/>
  <c r="AV150" i="1"/>
  <c r="AW150" i="1"/>
  <c r="AX150" i="1"/>
  <c r="AY150" i="1"/>
  <c r="AZ150" i="1"/>
  <c r="BA150" i="1"/>
  <c r="AV151" i="1"/>
  <c r="AW151" i="1"/>
  <c r="AX151" i="1"/>
  <c r="AY151" i="1"/>
  <c r="AZ151" i="1"/>
  <c r="BA151" i="1"/>
  <c r="AV152" i="1"/>
  <c r="AW152" i="1"/>
  <c r="AX152" i="1"/>
  <c r="AY152" i="1"/>
  <c r="AZ152" i="1"/>
  <c r="BA152" i="1"/>
  <c r="AV153" i="1"/>
  <c r="AW153" i="1"/>
  <c r="AX153" i="1"/>
  <c r="AY153" i="1"/>
  <c r="AZ153" i="1"/>
  <c r="BA153" i="1"/>
  <c r="AV154" i="1"/>
  <c r="AW154" i="1"/>
  <c r="AX154" i="1"/>
  <c r="AY154" i="1"/>
  <c r="AZ154" i="1"/>
  <c r="BA154" i="1"/>
  <c r="AV155" i="1"/>
  <c r="AW155" i="1"/>
  <c r="AX155" i="1"/>
  <c r="AY155" i="1"/>
  <c r="AZ155" i="1"/>
  <c r="BA155" i="1"/>
  <c r="AV156" i="1"/>
  <c r="AW156" i="1"/>
  <c r="AX156" i="1"/>
  <c r="AY156" i="1"/>
  <c r="AZ156" i="1"/>
  <c r="BA156" i="1"/>
  <c r="AV157" i="1"/>
  <c r="AW157" i="1"/>
  <c r="AX157" i="1"/>
  <c r="AY157" i="1"/>
  <c r="AZ157" i="1"/>
  <c r="BA157" i="1"/>
  <c r="AV158" i="1"/>
  <c r="AW158" i="1"/>
  <c r="AX158" i="1"/>
  <c r="AY158" i="1"/>
  <c r="AZ158" i="1"/>
  <c r="BA158" i="1"/>
  <c r="AV159" i="1"/>
  <c r="AW159" i="1"/>
  <c r="AX159" i="1"/>
  <c r="AY159" i="1"/>
  <c r="AZ159" i="1"/>
  <c r="BA159" i="1"/>
  <c r="AV160" i="1"/>
  <c r="AW160" i="1"/>
  <c r="AX160" i="1"/>
  <c r="AY160" i="1"/>
  <c r="AZ160" i="1"/>
  <c r="BA160" i="1"/>
  <c r="AV161" i="1"/>
  <c r="AW161" i="1"/>
  <c r="AX161" i="1"/>
  <c r="AY161" i="1"/>
  <c r="AZ161" i="1"/>
  <c r="BA161" i="1"/>
  <c r="AV162" i="1"/>
  <c r="AW162" i="1"/>
  <c r="AX162" i="1"/>
  <c r="AY162" i="1"/>
  <c r="AZ162" i="1"/>
  <c r="BA162" i="1"/>
  <c r="AV163" i="1"/>
  <c r="AW163" i="1"/>
  <c r="AX163" i="1"/>
  <c r="AY163" i="1"/>
  <c r="AZ163" i="1"/>
  <c r="BA163" i="1"/>
  <c r="AV164" i="1"/>
  <c r="AW164" i="1"/>
  <c r="AX164" i="1"/>
  <c r="AY164" i="1"/>
  <c r="AZ164" i="1"/>
  <c r="BA164" i="1"/>
  <c r="AV165" i="1"/>
  <c r="AW165" i="1"/>
  <c r="AX165" i="1"/>
  <c r="AY165" i="1"/>
  <c r="AZ165" i="1"/>
  <c r="BA165" i="1"/>
  <c r="AV166" i="1"/>
  <c r="AW166" i="1"/>
  <c r="AX166" i="1"/>
  <c r="AY166" i="1"/>
  <c r="AZ166" i="1"/>
  <c r="BA166" i="1"/>
  <c r="AV167" i="1"/>
  <c r="AW167" i="1"/>
  <c r="AX167" i="1"/>
  <c r="AY167" i="1"/>
  <c r="AZ167" i="1"/>
  <c r="BA167" i="1"/>
  <c r="AV168" i="1"/>
  <c r="AW168" i="1"/>
  <c r="AX168" i="1"/>
  <c r="AY168" i="1"/>
  <c r="AZ168" i="1"/>
  <c r="BA168" i="1"/>
  <c r="AV169" i="1"/>
  <c r="AW169" i="1"/>
  <c r="AX169" i="1"/>
  <c r="AY169" i="1"/>
  <c r="AZ169" i="1"/>
  <c r="BA169" i="1"/>
  <c r="AV170" i="1"/>
  <c r="AW170" i="1"/>
  <c r="AX170" i="1"/>
  <c r="AY170" i="1"/>
  <c r="AZ170" i="1"/>
  <c r="BA170" i="1"/>
  <c r="AV171" i="1"/>
  <c r="AW171" i="1"/>
  <c r="AX171" i="1"/>
  <c r="AY171" i="1"/>
  <c r="AZ171" i="1"/>
  <c r="BA171" i="1"/>
  <c r="AV172" i="1"/>
  <c r="AW172" i="1"/>
  <c r="AX172" i="1"/>
  <c r="AY172" i="1"/>
  <c r="AZ172" i="1"/>
  <c r="BA172" i="1"/>
  <c r="AV173" i="1"/>
  <c r="AW173" i="1"/>
  <c r="AX173" i="1"/>
  <c r="AY173" i="1"/>
  <c r="AZ173" i="1"/>
  <c r="BA173" i="1"/>
  <c r="AV174" i="1"/>
  <c r="AW174" i="1"/>
  <c r="AX174" i="1"/>
  <c r="AY174" i="1"/>
  <c r="AZ174" i="1"/>
  <c r="BA174" i="1"/>
  <c r="AV175" i="1"/>
  <c r="AW175" i="1"/>
  <c r="AX175" i="1"/>
  <c r="AY175" i="1"/>
  <c r="AZ175" i="1"/>
  <c r="BA175" i="1"/>
  <c r="AV176" i="1"/>
  <c r="AW176" i="1"/>
  <c r="AX176" i="1"/>
  <c r="AY176" i="1"/>
  <c r="AZ176" i="1"/>
  <c r="BA176" i="1"/>
  <c r="AV177" i="1"/>
  <c r="AW177" i="1"/>
  <c r="AX177" i="1"/>
  <c r="AY177" i="1"/>
  <c r="AZ177" i="1"/>
  <c r="BA177" i="1"/>
  <c r="AV178" i="1"/>
  <c r="AW178" i="1"/>
  <c r="AX178" i="1"/>
  <c r="AY178" i="1"/>
  <c r="AZ178" i="1"/>
  <c r="BA178" i="1"/>
  <c r="AV179" i="1"/>
  <c r="AW179" i="1"/>
  <c r="AX179" i="1"/>
  <c r="AY179" i="1"/>
  <c r="AZ179" i="1"/>
  <c r="BA179" i="1"/>
  <c r="AV180" i="1"/>
  <c r="AW180" i="1"/>
  <c r="AX180" i="1"/>
  <c r="AY180" i="1"/>
  <c r="AZ180" i="1"/>
  <c r="BA180" i="1"/>
  <c r="AV181" i="1"/>
  <c r="AW181" i="1"/>
  <c r="AX181" i="1"/>
  <c r="AY181" i="1"/>
  <c r="AZ181" i="1"/>
  <c r="BA181" i="1"/>
  <c r="AV182" i="1"/>
  <c r="AW182" i="1"/>
  <c r="AX182" i="1"/>
  <c r="AY182" i="1"/>
  <c r="AZ182" i="1"/>
  <c r="BA182" i="1"/>
  <c r="AV183" i="1"/>
  <c r="AW183" i="1"/>
  <c r="AX183" i="1"/>
  <c r="AY183" i="1"/>
  <c r="AZ183" i="1"/>
  <c r="BA183" i="1"/>
  <c r="AV184" i="1"/>
  <c r="AW184" i="1"/>
  <c r="AX184" i="1"/>
  <c r="AY184" i="1"/>
  <c r="AZ184" i="1"/>
  <c r="BA184" i="1"/>
  <c r="AV185" i="1"/>
  <c r="AW185" i="1"/>
  <c r="AX185" i="1"/>
  <c r="AY185" i="1"/>
  <c r="AZ185" i="1"/>
  <c r="BA185" i="1"/>
  <c r="AV186" i="1"/>
  <c r="AW186" i="1"/>
  <c r="AX186" i="1"/>
  <c r="AY186" i="1"/>
  <c r="AZ186" i="1"/>
  <c r="BA186" i="1"/>
  <c r="AV187" i="1"/>
  <c r="AW187" i="1"/>
  <c r="AX187" i="1"/>
  <c r="AY187" i="1"/>
  <c r="AZ187" i="1"/>
  <c r="BA187" i="1"/>
  <c r="AV188" i="1"/>
  <c r="AW188" i="1"/>
  <c r="AX188" i="1"/>
  <c r="AY188" i="1"/>
  <c r="AZ188" i="1"/>
  <c r="BA188" i="1"/>
  <c r="AV189" i="1"/>
  <c r="AW189" i="1"/>
  <c r="AX189" i="1"/>
  <c r="AY189" i="1"/>
  <c r="AZ189" i="1"/>
  <c r="BA189" i="1"/>
  <c r="AV190" i="1"/>
  <c r="AW190" i="1"/>
  <c r="AX190" i="1"/>
  <c r="AY190" i="1"/>
  <c r="AZ190" i="1"/>
  <c r="BA190" i="1"/>
  <c r="AV191" i="1"/>
  <c r="AW191" i="1"/>
  <c r="AX191" i="1"/>
  <c r="AY191" i="1"/>
  <c r="AZ191" i="1"/>
  <c r="BA191" i="1"/>
  <c r="AV192" i="1"/>
  <c r="AW192" i="1"/>
  <c r="AX192" i="1"/>
  <c r="AY192" i="1"/>
  <c r="AZ192" i="1"/>
  <c r="BA192" i="1"/>
  <c r="AV193" i="1"/>
  <c r="AW193" i="1"/>
  <c r="AX193" i="1"/>
  <c r="AY193" i="1"/>
  <c r="AZ193" i="1"/>
  <c r="BA193" i="1"/>
  <c r="AV194" i="1"/>
  <c r="AW194" i="1"/>
  <c r="AX194" i="1"/>
  <c r="AY194" i="1"/>
  <c r="AZ194" i="1"/>
  <c r="BA194" i="1"/>
  <c r="AV195" i="1"/>
  <c r="AW195" i="1"/>
  <c r="AX195" i="1"/>
  <c r="AY195" i="1"/>
  <c r="AZ195" i="1"/>
  <c r="BA195" i="1"/>
  <c r="AV196" i="1"/>
  <c r="AW196" i="1"/>
  <c r="AX196" i="1"/>
  <c r="AY196" i="1"/>
  <c r="AZ196" i="1"/>
  <c r="BA196" i="1"/>
  <c r="AV197" i="1"/>
  <c r="AW197" i="1"/>
  <c r="AX197" i="1"/>
  <c r="AY197" i="1"/>
  <c r="AZ197" i="1"/>
  <c r="BA197" i="1"/>
  <c r="AV198" i="1"/>
  <c r="AW198" i="1"/>
  <c r="AX198" i="1"/>
  <c r="AY198" i="1"/>
  <c r="AZ198" i="1"/>
  <c r="BA198" i="1"/>
  <c r="AV199" i="1"/>
  <c r="AW199" i="1"/>
  <c r="AX199" i="1"/>
  <c r="AY199" i="1"/>
  <c r="AZ199" i="1"/>
  <c r="BA199" i="1"/>
  <c r="AV200" i="1"/>
  <c r="AW200" i="1"/>
  <c r="AX200" i="1"/>
  <c r="AY200" i="1"/>
  <c r="AZ200" i="1"/>
  <c r="BA200" i="1"/>
  <c r="AV201" i="1"/>
  <c r="AW201" i="1"/>
  <c r="AX201" i="1"/>
  <c r="AY201" i="1"/>
  <c r="AZ201" i="1"/>
  <c r="BA201" i="1"/>
  <c r="AV202" i="1"/>
  <c r="AW202" i="1"/>
  <c r="AX202" i="1"/>
  <c r="AY202" i="1"/>
  <c r="AZ202" i="1"/>
  <c r="BA202" i="1"/>
  <c r="AV203" i="1"/>
  <c r="AW203" i="1"/>
  <c r="AX203" i="1"/>
  <c r="AY203" i="1"/>
  <c r="AZ203" i="1"/>
  <c r="BA203" i="1"/>
  <c r="AV204" i="1"/>
  <c r="AW204" i="1"/>
  <c r="AX204" i="1"/>
  <c r="AY204" i="1"/>
  <c r="AZ204" i="1"/>
  <c r="BA204" i="1"/>
  <c r="AV205" i="1"/>
  <c r="AW205" i="1"/>
  <c r="AX205" i="1"/>
  <c r="AY205" i="1"/>
  <c r="AZ205" i="1"/>
  <c r="BA205" i="1"/>
  <c r="AV206" i="1"/>
  <c r="AW206" i="1"/>
  <c r="AX206" i="1"/>
  <c r="AY206" i="1"/>
  <c r="AZ206" i="1"/>
  <c r="BA206" i="1"/>
  <c r="AV207" i="1"/>
  <c r="AW207" i="1"/>
  <c r="AX207" i="1"/>
  <c r="AY207" i="1"/>
  <c r="AZ207" i="1"/>
  <c r="BA207" i="1"/>
  <c r="AV208" i="1"/>
  <c r="AW208" i="1"/>
  <c r="AX208" i="1"/>
  <c r="AY208" i="1"/>
  <c r="AZ208" i="1"/>
  <c r="BA208" i="1"/>
  <c r="AV209" i="1"/>
  <c r="AW209" i="1"/>
  <c r="AX209" i="1"/>
  <c r="AY209" i="1"/>
  <c r="AZ209" i="1"/>
  <c r="BA209" i="1"/>
  <c r="AV210" i="1"/>
  <c r="AW210" i="1"/>
  <c r="AX210" i="1"/>
  <c r="AY210" i="1"/>
  <c r="AZ210" i="1"/>
  <c r="BA210" i="1"/>
  <c r="AV211" i="1"/>
  <c r="AW211" i="1"/>
  <c r="AX211" i="1"/>
  <c r="AY211" i="1"/>
  <c r="AZ211" i="1"/>
  <c r="BA211" i="1"/>
  <c r="AV212" i="1"/>
  <c r="AW212" i="1"/>
  <c r="AX212" i="1"/>
  <c r="AY212" i="1"/>
  <c r="AZ212" i="1"/>
  <c r="BA212" i="1"/>
  <c r="AV213" i="1"/>
  <c r="AW213" i="1"/>
  <c r="AX213" i="1"/>
  <c r="AY213" i="1"/>
  <c r="AZ213" i="1"/>
  <c r="BA213" i="1"/>
  <c r="AV214" i="1"/>
  <c r="AW214" i="1"/>
  <c r="AX214" i="1"/>
  <c r="AY214" i="1"/>
  <c r="AZ214" i="1"/>
  <c r="BA214" i="1"/>
  <c r="AV215" i="1"/>
  <c r="AW215" i="1"/>
  <c r="AX215" i="1"/>
  <c r="AY215" i="1"/>
  <c r="AZ215" i="1"/>
  <c r="BA215" i="1"/>
  <c r="AV216" i="1"/>
  <c r="AW216" i="1"/>
  <c r="AX216" i="1"/>
  <c r="AY216" i="1"/>
  <c r="AZ216" i="1"/>
  <c r="BA216" i="1"/>
  <c r="AV217" i="1"/>
  <c r="AW217" i="1"/>
  <c r="AX217" i="1"/>
  <c r="AY217" i="1"/>
  <c r="AZ217" i="1"/>
  <c r="BA217" i="1"/>
  <c r="AV218" i="1"/>
  <c r="AW218" i="1"/>
  <c r="AX218" i="1"/>
  <c r="AY218" i="1"/>
  <c r="AZ218" i="1"/>
  <c r="BA218" i="1"/>
  <c r="AV219" i="1"/>
  <c r="AW219" i="1"/>
  <c r="AX219" i="1"/>
  <c r="AY219" i="1"/>
  <c r="AZ219" i="1"/>
  <c r="BA219" i="1"/>
  <c r="AV220" i="1"/>
  <c r="AW220" i="1"/>
  <c r="AX220" i="1"/>
  <c r="AY220" i="1"/>
  <c r="AZ220" i="1"/>
  <c r="BA220" i="1"/>
  <c r="AV221" i="1"/>
  <c r="AW221" i="1"/>
  <c r="AX221" i="1"/>
  <c r="AY221" i="1"/>
  <c r="AZ221" i="1"/>
  <c r="BA221" i="1"/>
  <c r="AV222" i="1"/>
  <c r="AW222" i="1"/>
  <c r="AX222" i="1"/>
  <c r="AY222" i="1"/>
  <c r="AZ222" i="1"/>
  <c r="BA222" i="1"/>
  <c r="AV223" i="1"/>
  <c r="AW223" i="1"/>
  <c r="AX223" i="1"/>
  <c r="AY223" i="1"/>
  <c r="AZ223" i="1"/>
  <c r="BA223" i="1"/>
  <c r="AV224" i="1"/>
  <c r="AW224" i="1"/>
  <c r="AX224" i="1"/>
  <c r="AY224" i="1"/>
  <c r="AZ224" i="1"/>
  <c r="BA224" i="1"/>
  <c r="AV225" i="1"/>
  <c r="AW225" i="1"/>
  <c r="AX225" i="1"/>
  <c r="AY225" i="1"/>
  <c r="AZ225" i="1"/>
  <c r="BA225" i="1"/>
  <c r="AV226" i="1"/>
  <c r="AW226" i="1"/>
  <c r="AX226" i="1"/>
  <c r="AY226" i="1"/>
  <c r="AZ226" i="1"/>
  <c r="BA226" i="1"/>
  <c r="AV227" i="1"/>
  <c r="AW227" i="1"/>
  <c r="AX227" i="1"/>
  <c r="AY227" i="1"/>
  <c r="AZ227" i="1"/>
  <c r="BA227" i="1"/>
  <c r="AV228" i="1"/>
  <c r="AW228" i="1"/>
  <c r="AX228" i="1"/>
  <c r="AY228" i="1"/>
  <c r="AZ228" i="1"/>
  <c r="BA228" i="1"/>
  <c r="AV229" i="1"/>
  <c r="AW229" i="1"/>
  <c r="AX229" i="1"/>
  <c r="AY229" i="1"/>
  <c r="AZ229" i="1"/>
  <c r="BA229" i="1"/>
  <c r="AV230" i="1"/>
  <c r="AW230" i="1"/>
  <c r="AX230" i="1"/>
  <c r="AY230" i="1"/>
  <c r="AZ230" i="1"/>
  <c r="BA230" i="1"/>
  <c r="AV231" i="1"/>
  <c r="AW231" i="1"/>
  <c r="AX231" i="1"/>
  <c r="AY231" i="1"/>
  <c r="AZ231" i="1"/>
  <c r="BA231" i="1"/>
  <c r="AV232" i="1"/>
  <c r="AW232" i="1"/>
  <c r="AX232" i="1"/>
  <c r="AY232" i="1"/>
  <c r="AZ232" i="1"/>
  <c r="BA232" i="1"/>
  <c r="AV233" i="1"/>
  <c r="AW233" i="1"/>
  <c r="AX233" i="1"/>
  <c r="AY233" i="1"/>
  <c r="AZ233" i="1"/>
  <c r="BA233" i="1"/>
  <c r="AV234" i="1"/>
  <c r="AW234" i="1"/>
  <c r="AX234" i="1"/>
  <c r="AY234" i="1"/>
  <c r="AZ234" i="1"/>
  <c r="BA234" i="1"/>
  <c r="AV235" i="1"/>
  <c r="AW235" i="1"/>
  <c r="AX235" i="1"/>
  <c r="AY235" i="1"/>
  <c r="AZ235" i="1"/>
  <c r="BA235" i="1"/>
  <c r="AV236" i="1"/>
  <c r="AW236" i="1"/>
  <c r="AX236" i="1"/>
  <c r="AY236" i="1"/>
  <c r="AZ236" i="1"/>
  <c r="BA236" i="1"/>
  <c r="AV237" i="1"/>
  <c r="AW237" i="1"/>
  <c r="AX237" i="1"/>
  <c r="AY237" i="1"/>
  <c r="AZ237" i="1"/>
  <c r="BA237" i="1"/>
  <c r="AV238" i="1"/>
  <c r="AW238" i="1"/>
  <c r="AX238" i="1"/>
  <c r="AY238" i="1"/>
  <c r="AZ238" i="1"/>
  <c r="BA238" i="1"/>
  <c r="AV239" i="1"/>
  <c r="AW239" i="1"/>
  <c r="AX239" i="1"/>
  <c r="AY239" i="1"/>
  <c r="AZ239" i="1"/>
  <c r="BA239" i="1"/>
  <c r="AV240" i="1"/>
  <c r="AW240" i="1"/>
  <c r="AX240" i="1"/>
  <c r="AY240" i="1"/>
  <c r="AZ240" i="1"/>
  <c r="BA240" i="1"/>
  <c r="AV241" i="1"/>
  <c r="AW241" i="1"/>
  <c r="AX241" i="1"/>
  <c r="AY241" i="1"/>
  <c r="AZ241" i="1"/>
  <c r="BA241" i="1"/>
  <c r="AV242" i="1"/>
  <c r="AW242" i="1"/>
  <c r="AX242" i="1"/>
  <c r="AY242" i="1"/>
  <c r="AZ242" i="1"/>
  <c r="BA242" i="1"/>
  <c r="AV243" i="1"/>
  <c r="AW243" i="1"/>
  <c r="AX243" i="1"/>
  <c r="AY243" i="1"/>
  <c r="AZ243" i="1"/>
  <c r="BA243" i="1"/>
  <c r="AV244" i="1"/>
  <c r="AW244" i="1"/>
  <c r="AX244" i="1"/>
  <c r="AY244" i="1"/>
  <c r="AZ244" i="1"/>
  <c r="BA244" i="1"/>
  <c r="AV245" i="1"/>
  <c r="AW245" i="1"/>
  <c r="AX245" i="1"/>
  <c r="AY245" i="1"/>
  <c r="AZ245" i="1"/>
  <c r="BA245" i="1"/>
  <c r="AV246" i="1"/>
  <c r="AW246" i="1"/>
  <c r="AX246" i="1"/>
  <c r="AY246" i="1"/>
  <c r="AZ246" i="1"/>
  <c r="BA246" i="1"/>
  <c r="AV247" i="1"/>
  <c r="AW247" i="1"/>
  <c r="AX247" i="1"/>
  <c r="AY247" i="1"/>
  <c r="AZ247" i="1"/>
  <c r="BA247" i="1"/>
  <c r="AV248" i="1"/>
  <c r="AW248" i="1"/>
  <c r="AX248" i="1"/>
  <c r="AY248" i="1"/>
  <c r="AZ248" i="1"/>
  <c r="BA248" i="1"/>
  <c r="AV249" i="1"/>
  <c r="AW249" i="1"/>
  <c r="AX249" i="1"/>
  <c r="AY249" i="1"/>
  <c r="AZ249" i="1"/>
  <c r="BA249" i="1"/>
  <c r="AV250" i="1"/>
  <c r="AW250" i="1"/>
  <c r="AX250" i="1"/>
  <c r="AY250" i="1"/>
  <c r="AZ250" i="1"/>
  <c r="BA250" i="1"/>
  <c r="AV251" i="1"/>
  <c r="AW251" i="1"/>
  <c r="AX251" i="1"/>
  <c r="AY251" i="1"/>
  <c r="AZ251" i="1"/>
  <c r="BA251" i="1"/>
  <c r="AV252" i="1"/>
  <c r="AW252" i="1"/>
  <c r="AX252" i="1"/>
  <c r="AY252" i="1"/>
  <c r="AZ252" i="1"/>
  <c r="BA252" i="1"/>
  <c r="AV253" i="1"/>
  <c r="AW253" i="1"/>
  <c r="AX253" i="1"/>
  <c r="AY253" i="1"/>
  <c r="AZ253" i="1"/>
  <c r="BA253" i="1"/>
  <c r="AV254" i="1"/>
  <c r="AW254" i="1"/>
  <c r="AX254" i="1"/>
  <c r="AY254" i="1"/>
  <c r="AZ254" i="1"/>
  <c r="BA254" i="1"/>
  <c r="AV255" i="1"/>
  <c r="AW255" i="1"/>
  <c r="AX255" i="1"/>
  <c r="AY255" i="1"/>
  <c r="AZ255" i="1"/>
  <c r="BA255" i="1"/>
  <c r="AV256" i="1"/>
  <c r="AW256" i="1"/>
  <c r="AX256" i="1"/>
  <c r="AY256" i="1"/>
  <c r="AZ256" i="1"/>
  <c r="BA256" i="1"/>
  <c r="AV257" i="1"/>
  <c r="AW257" i="1"/>
  <c r="AX257" i="1"/>
  <c r="AY257" i="1"/>
  <c r="AZ257" i="1"/>
  <c r="BA257" i="1"/>
  <c r="AV258" i="1"/>
  <c r="AW258" i="1"/>
  <c r="AX258" i="1"/>
  <c r="AY258" i="1"/>
  <c r="AZ258" i="1"/>
  <c r="BA258" i="1"/>
  <c r="AV259" i="1"/>
  <c r="AW259" i="1"/>
  <c r="AX259" i="1"/>
  <c r="AY259" i="1"/>
  <c r="AZ259" i="1"/>
  <c r="BA259" i="1"/>
  <c r="AV260" i="1"/>
  <c r="AW260" i="1"/>
  <c r="AX260" i="1"/>
  <c r="AY260" i="1"/>
  <c r="AZ260" i="1"/>
  <c r="BA260" i="1"/>
  <c r="AV261" i="1"/>
  <c r="AW261" i="1"/>
  <c r="AX261" i="1"/>
  <c r="AY261" i="1"/>
  <c r="AZ261" i="1"/>
  <c r="BA261" i="1"/>
  <c r="AV262" i="1"/>
  <c r="AW262" i="1"/>
  <c r="AX262" i="1"/>
  <c r="AY262" i="1"/>
  <c r="AZ262" i="1"/>
  <c r="BA262" i="1"/>
  <c r="AV263" i="1"/>
  <c r="AW263" i="1"/>
  <c r="AX263" i="1"/>
  <c r="AY263" i="1"/>
  <c r="AZ263" i="1"/>
  <c r="BA263" i="1"/>
  <c r="AV264" i="1"/>
  <c r="AW264" i="1"/>
  <c r="AX264" i="1"/>
  <c r="AY264" i="1"/>
  <c r="AZ264" i="1"/>
  <c r="BA264" i="1"/>
  <c r="AV265" i="1"/>
  <c r="AW265" i="1"/>
  <c r="AX265" i="1"/>
  <c r="AY265" i="1"/>
  <c r="AZ265" i="1"/>
  <c r="BA265" i="1"/>
  <c r="AV266" i="1"/>
  <c r="AW266" i="1"/>
  <c r="AX266" i="1"/>
  <c r="AY266" i="1"/>
  <c r="AZ266" i="1"/>
  <c r="BA266" i="1"/>
  <c r="AV267" i="1"/>
  <c r="AW267" i="1"/>
  <c r="AX267" i="1"/>
  <c r="AY267" i="1"/>
  <c r="AZ267" i="1"/>
  <c r="BA267" i="1"/>
  <c r="AV268" i="1"/>
  <c r="AW268" i="1"/>
  <c r="AX268" i="1"/>
  <c r="AY268" i="1"/>
  <c r="AZ268" i="1"/>
  <c r="BA268" i="1"/>
  <c r="AV269" i="1"/>
  <c r="AW269" i="1"/>
  <c r="AX269" i="1"/>
  <c r="AY269" i="1"/>
  <c r="AZ269" i="1"/>
  <c r="BA269" i="1"/>
  <c r="AV270" i="1"/>
  <c r="AW270" i="1"/>
  <c r="AX270" i="1"/>
  <c r="AY270" i="1"/>
  <c r="AZ270" i="1"/>
  <c r="BA270" i="1"/>
  <c r="AV271" i="1"/>
  <c r="AW271" i="1"/>
  <c r="AX271" i="1"/>
  <c r="AY271" i="1"/>
  <c r="AZ271" i="1"/>
  <c r="BA271" i="1"/>
  <c r="AV272" i="1"/>
  <c r="AW272" i="1"/>
  <c r="AX272" i="1"/>
  <c r="AY272" i="1"/>
  <c r="AZ272" i="1"/>
  <c r="BA272" i="1"/>
  <c r="AV273" i="1"/>
  <c r="AW273" i="1"/>
  <c r="AX273" i="1"/>
  <c r="AY273" i="1"/>
  <c r="AZ273" i="1"/>
  <c r="BA273" i="1"/>
  <c r="AV274" i="1"/>
  <c r="AW274" i="1"/>
  <c r="AX274" i="1"/>
  <c r="AY274" i="1"/>
  <c r="AZ274" i="1"/>
  <c r="BA274" i="1"/>
  <c r="AV275" i="1"/>
  <c r="AW275" i="1"/>
  <c r="AX275" i="1"/>
  <c r="AY275" i="1"/>
  <c r="AZ275" i="1"/>
  <c r="BA275" i="1"/>
  <c r="AV276" i="1"/>
  <c r="AW276" i="1"/>
  <c r="AX276" i="1"/>
  <c r="AY276" i="1"/>
  <c r="AZ276" i="1"/>
  <c r="BA276" i="1"/>
  <c r="AV277" i="1"/>
  <c r="AW277" i="1"/>
  <c r="AX277" i="1"/>
  <c r="AY277" i="1"/>
  <c r="AZ277" i="1"/>
  <c r="BA277" i="1"/>
  <c r="AV278" i="1"/>
  <c r="AW278" i="1"/>
  <c r="AX278" i="1"/>
  <c r="AY278" i="1"/>
  <c r="AZ278" i="1"/>
  <c r="BA278" i="1"/>
  <c r="AV279" i="1"/>
  <c r="AW279" i="1"/>
  <c r="AX279" i="1"/>
  <c r="AY279" i="1"/>
  <c r="AZ279" i="1"/>
  <c r="BA279" i="1"/>
  <c r="AV280" i="1"/>
  <c r="AW280" i="1"/>
  <c r="AX280" i="1"/>
  <c r="AY280" i="1"/>
  <c r="AZ280" i="1"/>
  <c r="BA280" i="1"/>
  <c r="AV281" i="1"/>
  <c r="AW281" i="1"/>
  <c r="AX281" i="1"/>
  <c r="AY281" i="1"/>
  <c r="AZ281" i="1"/>
  <c r="BA281" i="1"/>
  <c r="AV282" i="1"/>
  <c r="AW282" i="1"/>
  <c r="AX282" i="1"/>
  <c r="AY282" i="1"/>
  <c r="AZ282" i="1"/>
  <c r="BA282" i="1"/>
  <c r="AV283" i="1"/>
  <c r="AW283" i="1"/>
  <c r="AX283" i="1"/>
  <c r="AY283" i="1"/>
  <c r="AZ283" i="1"/>
  <c r="BA283" i="1"/>
  <c r="AV284" i="1"/>
  <c r="AW284" i="1"/>
  <c r="AX284" i="1"/>
  <c r="AY284" i="1"/>
  <c r="AZ284" i="1"/>
  <c r="BA284" i="1"/>
  <c r="AV285" i="1"/>
  <c r="AW285" i="1"/>
  <c r="AX285" i="1"/>
  <c r="AY285" i="1"/>
  <c r="AZ285" i="1"/>
  <c r="BA285" i="1"/>
  <c r="AV286" i="1"/>
  <c r="AW286" i="1"/>
  <c r="AX286" i="1"/>
  <c r="AY286" i="1"/>
  <c r="AZ286" i="1"/>
  <c r="BA286" i="1"/>
  <c r="AV287" i="1"/>
  <c r="AW287" i="1"/>
  <c r="AX287" i="1"/>
  <c r="AY287" i="1"/>
  <c r="AZ287" i="1"/>
  <c r="BA287" i="1"/>
  <c r="AV288" i="1"/>
  <c r="AW288" i="1"/>
  <c r="AX288" i="1"/>
  <c r="AY288" i="1"/>
  <c r="AZ288" i="1"/>
  <c r="BA288" i="1"/>
  <c r="AV289" i="1"/>
  <c r="AW289" i="1"/>
  <c r="AX289" i="1"/>
  <c r="AY289" i="1"/>
  <c r="AZ289" i="1"/>
  <c r="BA289" i="1"/>
  <c r="AV290" i="1"/>
  <c r="AW290" i="1"/>
  <c r="AX290" i="1"/>
  <c r="AY290" i="1"/>
  <c r="AZ290" i="1"/>
  <c r="BA290" i="1"/>
  <c r="AV291" i="1"/>
  <c r="AW291" i="1"/>
  <c r="AX291" i="1"/>
  <c r="AY291" i="1"/>
  <c r="AZ291" i="1"/>
  <c r="BA291" i="1"/>
  <c r="AV292" i="1"/>
  <c r="AW292" i="1"/>
  <c r="AX292" i="1"/>
  <c r="AY292" i="1"/>
  <c r="AZ292" i="1"/>
  <c r="BA292" i="1"/>
  <c r="AV293" i="1"/>
  <c r="AW293" i="1"/>
  <c r="AX293" i="1"/>
  <c r="AY293" i="1"/>
  <c r="AZ293" i="1"/>
  <c r="BA293" i="1"/>
  <c r="AV294" i="1"/>
  <c r="AW294" i="1"/>
  <c r="AX294" i="1"/>
  <c r="AY294" i="1"/>
  <c r="AZ294" i="1"/>
  <c r="BA294" i="1"/>
  <c r="BA16" i="1"/>
  <c r="AZ16" i="1"/>
  <c r="AY16" i="1"/>
  <c r="AX16" i="1"/>
  <c r="AW16" i="1"/>
  <c r="AV16" i="1"/>
  <c r="AC16" i="1"/>
  <c r="AB16" i="1"/>
  <c r="AA16" i="1"/>
  <c r="Z16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P85" i="1"/>
  <c r="Q85" i="1"/>
  <c r="R85" i="1"/>
  <c r="S85" i="1"/>
  <c r="N86" i="1"/>
  <c r="O86" i="1"/>
  <c r="P86" i="1"/>
  <c r="Q86" i="1"/>
  <c r="R86" i="1"/>
  <c r="S86" i="1"/>
  <c r="N87" i="1"/>
  <c r="O87" i="1"/>
  <c r="P87" i="1"/>
  <c r="Q87" i="1"/>
  <c r="R87" i="1"/>
  <c r="S87" i="1"/>
  <c r="N88" i="1"/>
  <c r="O88" i="1"/>
  <c r="P88" i="1"/>
  <c r="Q88" i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93" i="1"/>
  <c r="O93" i="1"/>
  <c r="P93" i="1"/>
  <c r="Q93" i="1"/>
  <c r="R93" i="1"/>
  <c r="S93" i="1"/>
  <c r="N94" i="1"/>
  <c r="O94" i="1"/>
  <c r="P94" i="1"/>
  <c r="Q94" i="1"/>
  <c r="R94" i="1"/>
  <c r="S94" i="1"/>
  <c r="N95" i="1"/>
  <c r="O95" i="1"/>
  <c r="P95" i="1"/>
  <c r="Q95" i="1"/>
  <c r="R95" i="1"/>
  <c r="S95" i="1"/>
  <c r="N96" i="1"/>
  <c r="O96" i="1"/>
  <c r="P96" i="1"/>
  <c r="Q96" i="1"/>
  <c r="R96" i="1"/>
  <c r="S96" i="1"/>
  <c r="N97" i="1"/>
  <c r="O97" i="1"/>
  <c r="P97" i="1"/>
  <c r="Q97" i="1"/>
  <c r="R97" i="1"/>
  <c r="S97" i="1"/>
  <c r="N98" i="1"/>
  <c r="O98" i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P101" i="1"/>
  <c r="Q101" i="1"/>
  <c r="R101" i="1"/>
  <c r="S101" i="1"/>
  <c r="N102" i="1"/>
  <c r="O102" i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109" i="1"/>
  <c r="O109" i="1"/>
  <c r="P109" i="1"/>
  <c r="Q109" i="1"/>
  <c r="R109" i="1"/>
  <c r="S109" i="1"/>
  <c r="N110" i="1"/>
  <c r="O110" i="1"/>
  <c r="P110" i="1"/>
  <c r="Q110" i="1"/>
  <c r="R110" i="1"/>
  <c r="S110" i="1"/>
  <c r="N111" i="1"/>
  <c r="O111" i="1"/>
  <c r="P111" i="1"/>
  <c r="Q111" i="1"/>
  <c r="R111" i="1"/>
  <c r="S111" i="1"/>
  <c r="N112" i="1"/>
  <c r="O112" i="1"/>
  <c r="P112" i="1"/>
  <c r="Q112" i="1"/>
  <c r="R112" i="1"/>
  <c r="S112" i="1"/>
  <c r="N113" i="1"/>
  <c r="O113" i="1"/>
  <c r="P113" i="1"/>
  <c r="Q113" i="1"/>
  <c r="R113" i="1"/>
  <c r="S113" i="1"/>
  <c r="N114" i="1"/>
  <c r="O114" i="1"/>
  <c r="P114" i="1"/>
  <c r="Q114" i="1"/>
  <c r="R114" i="1"/>
  <c r="S114" i="1"/>
  <c r="N115" i="1"/>
  <c r="O115" i="1"/>
  <c r="P115" i="1"/>
  <c r="Q115" i="1"/>
  <c r="R115" i="1"/>
  <c r="S115" i="1"/>
  <c r="N116" i="1"/>
  <c r="O116" i="1"/>
  <c r="P116" i="1"/>
  <c r="Q116" i="1"/>
  <c r="R116" i="1"/>
  <c r="S116" i="1"/>
  <c r="N117" i="1"/>
  <c r="O117" i="1"/>
  <c r="P117" i="1"/>
  <c r="Q117" i="1"/>
  <c r="R117" i="1"/>
  <c r="S117" i="1"/>
  <c r="N118" i="1"/>
  <c r="O118" i="1"/>
  <c r="P118" i="1"/>
  <c r="Q118" i="1"/>
  <c r="R118" i="1"/>
  <c r="S118" i="1"/>
  <c r="N119" i="1"/>
  <c r="O119" i="1"/>
  <c r="P119" i="1"/>
  <c r="Q119" i="1"/>
  <c r="R119" i="1"/>
  <c r="S119" i="1"/>
  <c r="N120" i="1"/>
  <c r="O120" i="1"/>
  <c r="P120" i="1"/>
  <c r="Q120" i="1"/>
  <c r="R120" i="1"/>
  <c r="S120" i="1"/>
  <c r="N121" i="1"/>
  <c r="O121" i="1"/>
  <c r="P121" i="1"/>
  <c r="Q121" i="1"/>
  <c r="R121" i="1"/>
  <c r="S121" i="1"/>
  <c r="N122" i="1"/>
  <c r="O122" i="1"/>
  <c r="P122" i="1"/>
  <c r="Q122" i="1"/>
  <c r="R122" i="1"/>
  <c r="S122" i="1"/>
  <c r="N123" i="1"/>
  <c r="O123" i="1"/>
  <c r="P123" i="1"/>
  <c r="Q123" i="1"/>
  <c r="R123" i="1"/>
  <c r="S123" i="1"/>
  <c r="N124" i="1"/>
  <c r="O124" i="1"/>
  <c r="P124" i="1"/>
  <c r="Q124" i="1"/>
  <c r="R124" i="1"/>
  <c r="S124" i="1"/>
  <c r="N125" i="1"/>
  <c r="O125" i="1"/>
  <c r="P125" i="1"/>
  <c r="Q125" i="1"/>
  <c r="R125" i="1"/>
  <c r="S125" i="1"/>
  <c r="N126" i="1"/>
  <c r="O126" i="1"/>
  <c r="P126" i="1"/>
  <c r="Q126" i="1"/>
  <c r="R126" i="1"/>
  <c r="S126" i="1"/>
  <c r="N127" i="1"/>
  <c r="O127" i="1"/>
  <c r="P127" i="1"/>
  <c r="Q127" i="1"/>
  <c r="R127" i="1"/>
  <c r="S127" i="1"/>
  <c r="N128" i="1"/>
  <c r="O128" i="1"/>
  <c r="P128" i="1"/>
  <c r="Q128" i="1"/>
  <c r="R128" i="1"/>
  <c r="S128" i="1"/>
  <c r="N129" i="1"/>
  <c r="O129" i="1"/>
  <c r="P129" i="1"/>
  <c r="Q129" i="1"/>
  <c r="R129" i="1"/>
  <c r="S129" i="1"/>
  <c r="N130" i="1"/>
  <c r="O130" i="1"/>
  <c r="P130" i="1"/>
  <c r="Q130" i="1"/>
  <c r="R130" i="1"/>
  <c r="S130" i="1"/>
  <c r="N131" i="1"/>
  <c r="O131" i="1"/>
  <c r="P131" i="1"/>
  <c r="Q131" i="1"/>
  <c r="R131" i="1"/>
  <c r="S131" i="1"/>
  <c r="N132" i="1"/>
  <c r="O132" i="1"/>
  <c r="P132" i="1"/>
  <c r="Q132" i="1"/>
  <c r="R132" i="1"/>
  <c r="S132" i="1"/>
  <c r="N133" i="1"/>
  <c r="O133" i="1"/>
  <c r="P133" i="1"/>
  <c r="Q133" i="1"/>
  <c r="R133" i="1"/>
  <c r="S133" i="1"/>
  <c r="N134" i="1"/>
  <c r="O134" i="1"/>
  <c r="P134" i="1"/>
  <c r="Q134" i="1"/>
  <c r="R134" i="1"/>
  <c r="S134" i="1"/>
  <c r="N135" i="1"/>
  <c r="O135" i="1"/>
  <c r="P135" i="1"/>
  <c r="Q135" i="1"/>
  <c r="R135" i="1"/>
  <c r="S135" i="1"/>
  <c r="N136" i="1"/>
  <c r="O136" i="1"/>
  <c r="P136" i="1"/>
  <c r="Q136" i="1"/>
  <c r="R136" i="1"/>
  <c r="S136" i="1"/>
  <c r="N137" i="1"/>
  <c r="O137" i="1"/>
  <c r="P137" i="1"/>
  <c r="Q137" i="1"/>
  <c r="R137" i="1"/>
  <c r="S137" i="1"/>
  <c r="N138" i="1"/>
  <c r="O138" i="1"/>
  <c r="P138" i="1"/>
  <c r="Q138" i="1"/>
  <c r="R138" i="1"/>
  <c r="S138" i="1"/>
  <c r="N139" i="1"/>
  <c r="O139" i="1"/>
  <c r="P139" i="1"/>
  <c r="Q139" i="1"/>
  <c r="R139" i="1"/>
  <c r="S139" i="1"/>
  <c r="N140" i="1"/>
  <c r="O140" i="1"/>
  <c r="P140" i="1"/>
  <c r="Q140" i="1"/>
  <c r="R140" i="1"/>
  <c r="S140" i="1"/>
  <c r="N141" i="1"/>
  <c r="O141" i="1"/>
  <c r="P141" i="1"/>
  <c r="Q141" i="1"/>
  <c r="R141" i="1"/>
  <c r="S141" i="1"/>
  <c r="N142" i="1"/>
  <c r="O142" i="1"/>
  <c r="P142" i="1"/>
  <c r="Q142" i="1"/>
  <c r="R142" i="1"/>
  <c r="S142" i="1"/>
  <c r="N143" i="1"/>
  <c r="O143" i="1"/>
  <c r="P143" i="1"/>
  <c r="Q143" i="1"/>
  <c r="R143" i="1"/>
  <c r="S143" i="1"/>
  <c r="N144" i="1"/>
  <c r="O144" i="1"/>
  <c r="P144" i="1"/>
  <c r="Q144" i="1"/>
  <c r="R144" i="1"/>
  <c r="S144" i="1"/>
  <c r="N145" i="1"/>
  <c r="O145" i="1"/>
  <c r="P145" i="1"/>
  <c r="Q145" i="1"/>
  <c r="R145" i="1"/>
  <c r="S145" i="1"/>
  <c r="N146" i="1"/>
  <c r="O146" i="1"/>
  <c r="P146" i="1"/>
  <c r="Q146" i="1"/>
  <c r="R146" i="1"/>
  <c r="S146" i="1"/>
  <c r="N147" i="1"/>
  <c r="O147" i="1"/>
  <c r="P147" i="1"/>
  <c r="Q147" i="1"/>
  <c r="R147" i="1"/>
  <c r="S147" i="1"/>
  <c r="N148" i="1"/>
  <c r="O148" i="1"/>
  <c r="P148" i="1"/>
  <c r="Q148" i="1"/>
  <c r="R148" i="1"/>
  <c r="S148" i="1"/>
  <c r="N149" i="1"/>
  <c r="O149" i="1"/>
  <c r="P149" i="1"/>
  <c r="Q149" i="1"/>
  <c r="R149" i="1"/>
  <c r="S149" i="1"/>
  <c r="N150" i="1"/>
  <c r="O150" i="1"/>
  <c r="P150" i="1"/>
  <c r="Q150" i="1"/>
  <c r="R150" i="1"/>
  <c r="S150" i="1"/>
  <c r="N151" i="1"/>
  <c r="O151" i="1"/>
  <c r="P151" i="1"/>
  <c r="Q151" i="1"/>
  <c r="R151" i="1"/>
  <c r="S151" i="1"/>
  <c r="N152" i="1"/>
  <c r="O152" i="1"/>
  <c r="P152" i="1"/>
  <c r="Q152" i="1"/>
  <c r="R152" i="1"/>
  <c r="S152" i="1"/>
  <c r="N153" i="1"/>
  <c r="O153" i="1"/>
  <c r="P153" i="1"/>
  <c r="Q153" i="1"/>
  <c r="R153" i="1"/>
  <c r="S153" i="1"/>
  <c r="N154" i="1"/>
  <c r="O154" i="1"/>
  <c r="P154" i="1"/>
  <c r="Q154" i="1"/>
  <c r="R154" i="1"/>
  <c r="S154" i="1"/>
  <c r="N155" i="1"/>
  <c r="O155" i="1"/>
  <c r="P155" i="1"/>
  <c r="Q155" i="1"/>
  <c r="R155" i="1"/>
  <c r="S155" i="1"/>
  <c r="N156" i="1"/>
  <c r="O156" i="1"/>
  <c r="P156" i="1"/>
  <c r="Q156" i="1"/>
  <c r="R156" i="1"/>
  <c r="S156" i="1"/>
  <c r="N157" i="1"/>
  <c r="O157" i="1"/>
  <c r="P157" i="1"/>
  <c r="Q157" i="1"/>
  <c r="R157" i="1"/>
  <c r="S157" i="1"/>
  <c r="N158" i="1"/>
  <c r="O158" i="1"/>
  <c r="P158" i="1"/>
  <c r="Q158" i="1"/>
  <c r="R158" i="1"/>
  <c r="S158" i="1"/>
  <c r="N159" i="1"/>
  <c r="O159" i="1"/>
  <c r="P159" i="1"/>
  <c r="Q159" i="1"/>
  <c r="R159" i="1"/>
  <c r="S159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165" i="1"/>
  <c r="O165" i="1"/>
  <c r="P165" i="1"/>
  <c r="Q165" i="1"/>
  <c r="R165" i="1"/>
  <c r="S165" i="1"/>
  <c r="N166" i="1"/>
  <c r="O166" i="1"/>
  <c r="P166" i="1"/>
  <c r="Q166" i="1"/>
  <c r="R166" i="1"/>
  <c r="S166" i="1"/>
  <c r="N167" i="1"/>
  <c r="O167" i="1"/>
  <c r="P167" i="1"/>
  <c r="Q167" i="1"/>
  <c r="R167" i="1"/>
  <c r="S167" i="1"/>
  <c r="N168" i="1"/>
  <c r="O168" i="1"/>
  <c r="P168" i="1"/>
  <c r="Q168" i="1"/>
  <c r="R168" i="1"/>
  <c r="S168" i="1"/>
  <c r="N169" i="1"/>
  <c r="O169" i="1"/>
  <c r="P169" i="1"/>
  <c r="Q169" i="1"/>
  <c r="R169" i="1"/>
  <c r="S169" i="1"/>
  <c r="N170" i="1"/>
  <c r="O170" i="1"/>
  <c r="P170" i="1"/>
  <c r="Q170" i="1"/>
  <c r="R170" i="1"/>
  <c r="S170" i="1"/>
  <c r="N171" i="1"/>
  <c r="O171" i="1"/>
  <c r="P171" i="1"/>
  <c r="Q171" i="1"/>
  <c r="R171" i="1"/>
  <c r="S171" i="1"/>
  <c r="N172" i="1"/>
  <c r="O172" i="1"/>
  <c r="P172" i="1"/>
  <c r="Q172" i="1"/>
  <c r="R172" i="1"/>
  <c r="S172" i="1"/>
  <c r="N173" i="1"/>
  <c r="O173" i="1"/>
  <c r="P173" i="1"/>
  <c r="Q173" i="1"/>
  <c r="R173" i="1"/>
  <c r="S173" i="1"/>
  <c r="N174" i="1"/>
  <c r="O174" i="1"/>
  <c r="P174" i="1"/>
  <c r="Q174" i="1"/>
  <c r="R174" i="1"/>
  <c r="S174" i="1"/>
  <c r="N175" i="1"/>
  <c r="O175" i="1"/>
  <c r="P175" i="1"/>
  <c r="Q175" i="1"/>
  <c r="R175" i="1"/>
  <c r="S175" i="1"/>
  <c r="N176" i="1"/>
  <c r="O176" i="1"/>
  <c r="P176" i="1"/>
  <c r="Q176" i="1"/>
  <c r="R176" i="1"/>
  <c r="S176" i="1"/>
  <c r="N177" i="1"/>
  <c r="O177" i="1"/>
  <c r="P177" i="1"/>
  <c r="Q177" i="1"/>
  <c r="R177" i="1"/>
  <c r="S177" i="1"/>
  <c r="N178" i="1"/>
  <c r="O178" i="1"/>
  <c r="P178" i="1"/>
  <c r="Q178" i="1"/>
  <c r="R178" i="1"/>
  <c r="S178" i="1"/>
  <c r="N179" i="1"/>
  <c r="O179" i="1"/>
  <c r="P179" i="1"/>
  <c r="Q179" i="1"/>
  <c r="R179" i="1"/>
  <c r="S179" i="1"/>
  <c r="N180" i="1"/>
  <c r="O180" i="1"/>
  <c r="P180" i="1"/>
  <c r="Q180" i="1"/>
  <c r="R180" i="1"/>
  <c r="S180" i="1"/>
  <c r="N181" i="1"/>
  <c r="O181" i="1"/>
  <c r="P181" i="1"/>
  <c r="Q181" i="1"/>
  <c r="R181" i="1"/>
  <c r="S181" i="1"/>
  <c r="N182" i="1"/>
  <c r="O182" i="1"/>
  <c r="P182" i="1"/>
  <c r="Q182" i="1"/>
  <c r="R182" i="1"/>
  <c r="S182" i="1"/>
  <c r="N183" i="1"/>
  <c r="O183" i="1"/>
  <c r="P183" i="1"/>
  <c r="Q183" i="1"/>
  <c r="R183" i="1"/>
  <c r="S183" i="1"/>
  <c r="N184" i="1"/>
  <c r="O184" i="1"/>
  <c r="P184" i="1"/>
  <c r="Q184" i="1"/>
  <c r="R184" i="1"/>
  <c r="S184" i="1"/>
  <c r="N185" i="1"/>
  <c r="O185" i="1"/>
  <c r="P185" i="1"/>
  <c r="Q185" i="1"/>
  <c r="R185" i="1"/>
  <c r="S185" i="1"/>
  <c r="N186" i="1"/>
  <c r="O186" i="1"/>
  <c r="P186" i="1"/>
  <c r="Q186" i="1"/>
  <c r="R186" i="1"/>
  <c r="S186" i="1"/>
  <c r="N187" i="1"/>
  <c r="O187" i="1"/>
  <c r="P187" i="1"/>
  <c r="Q187" i="1"/>
  <c r="R187" i="1"/>
  <c r="S187" i="1"/>
  <c r="N188" i="1"/>
  <c r="O188" i="1"/>
  <c r="P188" i="1"/>
  <c r="Q188" i="1"/>
  <c r="R188" i="1"/>
  <c r="S188" i="1"/>
  <c r="N189" i="1"/>
  <c r="O189" i="1"/>
  <c r="P189" i="1"/>
  <c r="Q189" i="1"/>
  <c r="R189" i="1"/>
  <c r="S189" i="1"/>
  <c r="N190" i="1"/>
  <c r="O190" i="1"/>
  <c r="P190" i="1"/>
  <c r="Q190" i="1"/>
  <c r="R190" i="1"/>
  <c r="S190" i="1"/>
  <c r="N191" i="1"/>
  <c r="O191" i="1"/>
  <c r="P191" i="1"/>
  <c r="Q191" i="1"/>
  <c r="R191" i="1"/>
  <c r="S191" i="1"/>
  <c r="N192" i="1"/>
  <c r="O192" i="1"/>
  <c r="P192" i="1"/>
  <c r="Q192" i="1"/>
  <c r="R192" i="1"/>
  <c r="S192" i="1"/>
  <c r="N193" i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Q196" i="1"/>
  <c r="R196" i="1"/>
  <c r="S196" i="1"/>
  <c r="N197" i="1"/>
  <c r="O197" i="1"/>
  <c r="P197" i="1"/>
  <c r="Q197" i="1"/>
  <c r="R197" i="1"/>
  <c r="S197" i="1"/>
  <c r="N198" i="1"/>
  <c r="O198" i="1"/>
  <c r="P198" i="1"/>
  <c r="Q198" i="1"/>
  <c r="R198" i="1"/>
  <c r="S198" i="1"/>
  <c r="N199" i="1"/>
  <c r="O199" i="1"/>
  <c r="P199" i="1"/>
  <c r="Q199" i="1"/>
  <c r="R199" i="1"/>
  <c r="S199" i="1"/>
  <c r="N200" i="1"/>
  <c r="O200" i="1"/>
  <c r="P200" i="1"/>
  <c r="Q200" i="1"/>
  <c r="R200" i="1"/>
  <c r="S200" i="1"/>
  <c r="N201" i="1"/>
  <c r="O201" i="1"/>
  <c r="P201" i="1"/>
  <c r="Q201" i="1"/>
  <c r="R201" i="1"/>
  <c r="S201" i="1"/>
  <c r="N202" i="1"/>
  <c r="O202" i="1"/>
  <c r="P202" i="1"/>
  <c r="Q202" i="1"/>
  <c r="R202" i="1"/>
  <c r="S202" i="1"/>
  <c r="N203" i="1"/>
  <c r="O203" i="1"/>
  <c r="P203" i="1"/>
  <c r="Q203" i="1"/>
  <c r="R203" i="1"/>
  <c r="S203" i="1"/>
  <c r="N204" i="1"/>
  <c r="O204" i="1"/>
  <c r="P204" i="1"/>
  <c r="Q204" i="1"/>
  <c r="R204" i="1"/>
  <c r="S204" i="1"/>
  <c r="N205" i="1"/>
  <c r="O205" i="1"/>
  <c r="P205" i="1"/>
  <c r="Q205" i="1"/>
  <c r="R205" i="1"/>
  <c r="S205" i="1"/>
  <c r="N206" i="1"/>
  <c r="O206" i="1"/>
  <c r="P206" i="1"/>
  <c r="Q206" i="1"/>
  <c r="R206" i="1"/>
  <c r="S206" i="1"/>
  <c r="N207" i="1"/>
  <c r="O207" i="1"/>
  <c r="P207" i="1"/>
  <c r="Q207" i="1"/>
  <c r="R207" i="1"/>
  <c r="S207" i="1"/>
  <c r="N208" i="1"/>
  <c r="O208" i="1"/>
  <c r="P208" i="1"/>
  <c r="Q208" i="1"/>
  <c r="R208" i="1"/>
  <c r="S208" i="1"/>
  <c r="N209" i="1"/>
  <c r="O209" i="1"/>
  <c r="P209" i="1"/>
  <c r="Q209" i="1"/>
  <c r="R209" i="1"/>
  <c r="S209" i="1"/>
  <c r="N210" i="1"/>
  <c r="O210" i="1"/>
  <c r="P210" i="1"/>
  <c r="Q210" i="1"/>
  <c r="R210" i="1"/>
  <c r="S210" i="1"/>
  <c r="N211" i="1"/>
  <c r="O211" i="1"/>
  <c r="P211" i="1"/>
  <c r="Q211" i="1"/>
  <c r="R211" i="1"/>
  <c r="S211" i="1"/>
  <c r="N212" i="1"/>
  <c r="O212" i="1"/>
  <c r="P212" i="1"/>
  <c r="Q212" i="1"/>
  <c r="R212" i="1"/>
  <c r="S212" i="1"/>
  <c r="N213" i="1"/>
  <c r="O213" i="1"/>
  <c r="P213" i="1"/>
  <c r="Q213" i="1"/>
  <c r="R213" i="1"/>
  <c r="S213" i="1"/>
  <c r="N214" i="1"/>
  <c r="O214" i="1"/>
  <c r="P214" i="1"/>
  <c r="Q214" i="1"/>
  <c r="R214" i="1"/>
  <c r="S214" i="1"/>
  <c r="N215" i="1"/>
  <c r="O215" i="1"/>
  <c r="P215" i="1"/>
  <c r="Q215" i="1"/>
  <c r="R215" i="1"/>
  <c r="S215" i="1"/>
  <c r="N216" i="1"/>
  <c r="O216" i="1"/>
  <c r="P216" i="1"/>
  <c r="Q216" i="1"/>
  <c r="R216" i="1"/>
  <c r="S216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19" i="1"/>
  <c r="O219" i="1"/>
  <c r="P219" i="1"/>
  <c r="Q219" i="1"/>
  <c r="R219" i="1"/>
  <c r="S219" i="1"/>
  <c r="N220" i="1"/>
  <c r="O220" i="1"/>
  <c r="P220" i="1"/>
  <c r="Q220" i="1"/>
  <c r="R220" i="1"/>
  <c r="S220" i="1"/>
  <c r="N221" i="1"/>
  <c r="O221" i="1"/>
  <c r="P221" i="1"/>
  <c r="Q221" i="1"/>
  <c r="R221" i="1"/>
  <c r="S221" i="1"/>
  <c r="N222" i="1"/>
  <c r="O222" i="1"/>
  <c r="P222" i="1"/>
  <c r="Q222" i="1"/>
  <c r="R222" i="1"/>
  <c r="S222" i="1"/>
  <c r="N223" i="1"/>
  <c r="O223" i="1"/>
  <c r="P223" i="1"/>
  <c r="Q223" i="1"/>
  <c r="R223" i="1"/>
  <c r="S223" i="1"/>
  <c r="N224" i="1"/>
  <c r="O224" i="1"/>
  <c r="P224" i="1"/>
  <c r="Q224" i="1"/>
  <c r="R224" i="1"/>
  <c r="S224" i="1"/>
  <c r="N225" i="1"/>
  <c r="O225" i="1"/>
  <c r="P225" i="1"/>
  <c r="Q225" i="1"/>
  <c r="R225" i="1"/>
  <c r="S225" i="1"/>
  <c r="N226" i="1"/>
  <c r="O226" i="1"/>
  <c r="P226" i="1"/>
  <c r="Q226" i="1"/>
  <c r="R226" i="1"/>
  <c r="S226" i="1"/>
  <c r="N227" i="1"/>
  <c r="O227" i="1"/>
  <c r="P227" i="1"/>
  <c r="Q227" i="1"/>
  <c r="R227" i="1"/>
  <c r="S227" i="1"/>
  <c r="N228" i="1"/>
  <c r="O228" i="1"/>
  <c r="P228" i="1"/>
  <c r="Q228" i="1"/>
  <c r="R228" i="1"/>
  <c r="S228" i="1"/>
  <c r="N229" i="1"/>
  <c r="O229" i="1"/>
  <c r="P229" i="1"/>
  <c r="Q229" i="1"/>
  <c r="R229" i="1"/>
  <c r="S229" i="1"/>
  <c r="N230" i="1"/>
  <c r="O230" i="1"/>
  <c r="P230" i="1"/>
  <c r="Q230" i="1"/>
  <c r="R230" i="1"/>
  <c r="S230" i="1"/>
  <c r="N231" i="1"/>
  <c r="O231" i="1"/>
  <c r="P231" i="1"/>
  <c r="Q231" i="1"/>
  <c r="R231" i="1"/>
  <c r="S231" i="1"/>
  <c r="N232" i="1"/>
  <c r="O232" i="1"/>
  <c r="P232" i="1"/>
  <c r="Q232" i="1"/>
  <c r="R232" i="1"/>
  <c r="S232" i="1"/>
  <c r="N233" i="1"/>
  <c r="O233" i="1"/>
  <c r="P233" i="1"/>
  <c r="Q233" i="1"/>
  <c r="R233" i="1"/>
  <c r="S233" i="1"/>
  <c r="N234" i="1"/>
  <c r="O234" i="1"/>
  <c r="P234" i="1"/>
  <c r="Q234" i="1"/>
  <c r="R234" i="1"/>
  <c r="S234" i="1"/>
  <c r="N235" i="1"/>
  <c r="O235" i="1"/>
  <c r="P235" i="1"/>
  <c r="Q235" i="1"/>
  <c r="R235" i="1"/>
  <c r="S235" i="1"/>
  <c r="N236" i="1"/>
  <c r="O236" i="1"/>
  <c r="P236" i="1"/>
  <c r="Q236" i="1"/>
  <c r="R236" i="1"/>
  <c r="S236" i="1"/>
  <c r="N237" i="1"/>
  <c r="O237" i="1"/>
  <c r="P237" i="1"/>
  <c r="Q237" i="1"/>
  <c r="R237" i="1"/>
  <c r="S237" i="1"/>
  <c r="N238" i="1"/>
  <c r="O238" i="1"/>
  <c r="P238" i="1"/>
  <c r="Q238" i="1"/>
  <c r="R238" i="1"/>
  <c r="S238" i="1"/>
  <c r="N239" i="1"/>
  <c r="O239" i="1"/>
  <c r="P239" i="1"/>
  <c r="Q239" i="1"/>
  <c r="R239" i="1"/>
  <c r="S239" i="1"/>
  <c r="N240" i="1"/>
  <c r="O240" i="1"/>
  <c r="P240" i="1"/>
  <c r="Q240" i="1"/>
  <c r="R240" i="1"/>
  <c r="S240" i="1"/>
  <c r="N241" i="1"/>
  <c r="O241" i="1"/>
  <c r="P241" i="1"/>
  <c r="Q241" i="1"/>
  <c r="R241" i="1"/>
  <c r="S241" i="1"/>
  <c r="N242" i="1"/>
  <c r="O242" i="1"/>
  <c r="P242" i="1"/>
  <c r="Q242" i="1"/>
  <c r="R242" i="1"/>
  <c r="S242" i="1"/>
  <c r="N243" i="1"/>
  <c r="O243" i="1"/>
  <c r="P243" i="1"/>
  <c r="Q243" i="1"/>
  <c r="R243" i="1"/>
  <c r="S243" i="1"/>
  <c r="N244" i="1"/>
  <c r="O244" i="1"/>
  <c r="P244" i="1"/>
  <c r="Q244" i="1"/>
  <c r="R244" i="1"/>
  <c r="S244" i="1"/>
  <c r="N245" i="1"/>
  <c r="O245" i="1"/>
  <c r="P245" i="1"/>
  <c r="Q245" i="1"/>
  <c r="R245" i="1"/>
  <c r="S245" i="1"/>
  <c r="N246" i="1"/>
  <c r="O246" i="1"/>
  <c r="P246" i="1"/>
  <c r="Q246" i="1"/>
  <c r="R246" i="1"/>
  <c r="S246" i="1"/>
  <c r="N247" i="1"/>
  <c r="O247" i="1"/>
  <c r="P247" i="1"/>
  <c r="Q247" i="1"/>
  <c r="R247" i="1"/>
  <c r="S247" i="1"/>
  <c r="N248" i="1"/>
  <c r="O248" i="1"/>
  <c r="P248" i="1"/>
  <c r="Q248" i="1"/>
  <c r="R248" i="1"/>
  <c r="S248" i="1"/>
  <c r="N249" i="1"/>
  <c r="O249" i="1"/>
  <c r="P249" i="1"/>
  <c r="Q249" i="1"/>
  <c r="R249" i="1"/>
  <c r="S249" i="1"/>
  <c r="N250" i="1"/>
  <c r="O250" i="1"/>
  <c r="P250" i="1"/>
  <c r="Q250" i="1"/>
  <c r="R250" i="1"/>
  <c r="S250" i="1"/>
  <c r="N251" i="1"/>
  <c r="O251" i="1"/>
  <c r="P251" i="1"/>
  <c r="Q251" i="1"/>
  <c r="R251" i="1"/>
  <c r="S251" i="1"/>
  <c r="N252" i="1"/>
  <c r="O252" i="1"/>
  <c r="P252" i="1"/>
  <c r="Q252" i="1"/>
  <c r="R252" i="1"/>
  <c r="S252" i="1"/>
  <c r="N253" i="1"/>
  <c r="O253" i="1"/>
  <c r="P253" i="1"/>
  <c r="Q253" i="1"/>
  <c r="R253" i="1"/>
  <c r="S253" i="1"/>
  <c r="N254" i="1"/>
  <c r="O254" i="1"/>
  <c r="P254" i="1"/>
  <c r="Q254" i="1"/>
  <c r="R254" i="1"/>
  <c r="S254" i="1"/>
  <c r="N255" i="1"/>
  <c r="O255" i="1"/>
  <c r="P255" i="1"/>
  <c r="Q255" i="1"/>
  <c r="R255" i="1"/>
  <c r="S255" i="1"/>
  <c r="N256" i="1"/>
  <c r="O256" i="1"/>
  <c r="P256" i="1"/>
  <c r="Q256" i="1"/>
  <c r="R256" i="1"/>
  <c r="S256" i="1"/>
  <c r="N257" i="1"/>
  <c r="O257" i="1"/>
  <c r="P257" i="1"/>
  <c r="Q257" i="1"/>
  <c r="R257" i="1"/>
  <c r="S257" i="1"/>
  <c r="N258" i="1"/>
  <c r="O258" i="1"/>
  <c r="P258" i="1"/>
  <c r="Q258" i="1"/>
  <c r="R258" i="1"/>
  <c r="S258" i="1"/>
  <c r="N259" i="1"/>
  <c r="O259" i="1"/>
  <c r="P259" i="1"/>
  <c r="Q259" i="1"/>
  <c r="R259" i="1"/>
  <c r="S259" i="1"/>
  <c r="N260" i="1"/>
  <c r="O260" i="1"/>
  <c r="P260" i="1"/>
  <c r="Q260" i="1"/>
  <c r="R260" i="1"/>
  <c r="S260" i="1"/>
  <c r="N261" i="1"/>
  <c r="O261" i="1"/>
  <c r="P261" i="1"/>
  <c r="Q261" i="1"/>
  <c r="R261" i="1"/>
  <c r="S261" i="1"/>
  <c r="N262" i="1"/>
  <c r="O262" i="1"/>
  <c r="P262" i="1"/>
  <c r="Q262" i="1"/>
  <c r="R262" i="1"/>
  <c r="S262" i="1"/>
  <c r="N263" i="1"/>
  <c r="O263" i="1"/>
  <c r="P263" i="1"/>
  <c r="Q263" i="1"/>
  <c r="R263" i="1"/>
  <c r="S263" i="1"/>
  <c r="N264" i="1"/>
  <c r="O264" i="1"/>
  <c r="P264" i="1"/>
  <c r="Q264" i="1"/>
  <c r="R264" i="1"/>
  <c r="S264" i="1"/>
  <c r="N265" i="1"/>
  <c r="O265" i="1"/>
  <c r="P265" i="1"/>
  <c r="Q265" i="1"/>
  <c r="R265" i="1"/>
  <c r="S265" i="1"/>
  <c r="N266" i="1"/>
  <c r="O266" i="1"/>
  <c r="P266" i="1"/>
  <c r="Q266" i="1"/>
  <c r="R266" i="1"/>
  <c r="S266" i="1"/>
  <c r="N267" i="1"/>
  <c r="O267" i="1"/>
  <c r="P267" i="1"/>
  <c r="Q267" i="1"/>
  <c r="R267" i="1"/>
  <c r="S267" i="1"/>
  <c r="N268" i="1"/>
  <c r="O268" i="1"/>
  <c r="P268" i="1"/>
  <c r="Q268" i="1"/>
  <c r="R268" i="1"/>
  <c r="S268" i="1"/>
  <c r="N269" i="1"/>
  <c r="O269" i="1"/>
  <c r="P269" i="1"/>
  <c r="Q269" i="1"/>
  <c r="R269" i="1"/>
  <c r="S269" i="1"/>
  <c r="N270" i="1"/>
  <c r="O270" i="1"/>
  <c r="P270" i="1"/>
  <c r="Q270" i="1"/>
  <c r="R270" i="1"/>
  <c r="S270" i="1"/>
  <c r="N271" i="1"/>
  <c r="O271" i="1"/>
  <c r="P271" i="1"/>
  <c r="Q271" i="1"/>
  <c r="R271" i="1"/>
  <c r="S271" i="1"/>
  <c r="N272" i="1"/>
  <c r="O272" i="1"/>
  <c r="P272" i="1"/>
  <c r="Q272" i="1"/>
  <c r="R272" i="1"/>
  <c r="S272" i="1"/>
  <c r="N273" i="1"/>
  <c r="O273" i="1"/>
  <c r="P273" i="1"/>
  <c r="Q273" i="1"/>
  <c r="R273" i="1"/>
  <c r="S273" i="1"/>
  <c r="N274" i="1"/>
  <c r="O274" i="1"/>
  <c r="P274" i="1"/>
  <c r="Q274" i="1"/>
  <c r="R274" i="1"/>
  <c r="S274" i="1"/>
  <c r="N275" i="1"/>
  <c r="O275" i="1"/>
  <c r="P275" i="1"/>
  <c r="Q275" i="1"/>
  <c r="R275" i="1"/>
  <c r="S275" i="1"/>
  <c r="N276" i="1"/>
  <c r="O276" i="1"/>
  <c r="P276" i="1"/>
  <c r="Q276" i="1"/>
  <c r="R276" i="1"/>
  <c r="S276" i="1"/>
  <c r="N277" i="1"/>
  <c r="O277" i="1"/>
  <c r="P277" i="1"/>
  <c r="Q277" i="1"/>
  <c r="R277" i="1"/>
  <c r="S277" i="1"/>
  <c r="N278" i="1"/>
  <c r="O278" i="1"/>
  <c r="P278" i="1"/>
  <c r="Q278" i="1"/>
  <c r="R278" i="1"/>
  <c r="S278" i="1"/>
  <c r="N279" i="1"/>
  <c r="O279" i="1"/>
  <c r="P279" i="1"/>
  <c r="Q279" i="1"/>
  <c r="R279" i="1"/>
  <c r="S279" i="1"/>
  <c r="N280" i="1"/>
  <c r="O280" i="1"/>
  <c r="P280" i="1"/>
  <c r="Q280" i="1"/>
  <c r="R280" i="1"/>
  <c r="S280" i="1"/>
  <c r="N281" i="1"/>
  <c r="O281" i="1"/>
  <c r="P281" i="1"/>
  <c r="Q281" i="1"/>
  <c r="R281" i="1"/>
  <c r="S281" i="1"/>
  <c r="N282" i="1"/>
  <c r="O282" i="1"/>
  <c r="P282" i="1"/>
  <c r="Q282" i="1"/>
  <c r="R282" i="1"/>
  <c r="S282" i="1"/>
  <c r="N283" i="1"/>
  <c r="O283" i="1"/>
  <c r="P283" i="1"/>
  <c r="Q283" i="1"/>
  <c r="R283" i="1"/>
  <c r="S283" i="1"/>
  <c r="N284" i="1"/>
  <c r="O284" i="1"/>
  <c r="P284" i="1"/>
  <c r="Q284" i="1"/>
  <c r="R284" i="1"/>
  <c r="S284" i="1"/>
  <c r="N285" i="1"/>
  <c r="O285" i="1"/>
  <c r="P285" i="1"/>
  <c r="Q285" i="1"/>
  <c r="R285" i="1"/>
  <c r="S285" i="1"/>
  <c r="N286" i="1"/>
  <c r="O286" i="1"/>
  <c r="P286" i="1"/>
  <c r="Q286" i="1"/>
  <c r="R286" i="1"/>
  <c r="S286" i="1"/>
  <c r="N287" i="1"/>
  <c r="O287" i="1"/>
  <c r="P287" i="1"/>
  <c r="Q287" i="1"/>
  <c r="R287" i="1"/>
  <c r="S287" i="1"/>
  <c r="N288" i="1"/>
  <c r="O288" i="1"/>
  <c r="P288" i="1"/>
  <c r="Q288" i="1"/>
  <c r="R288" i="1"/>
  <c r="S288" i="1"/>
  <c r="N289" i="1"/>
  <c r="O289" i="1"/>
  <c r="P289" i="1"/>
  <c r="Q289" i="1"/>
  <c r="R289" i="1"/>
  <c r="S289" i="1"/>
  <c r="N290" i="1"/>
  <c r="O290" i="1"/>
  <c r="P290" i="1"/>
  <c r="Q290" i="1"/>
  <c r="R290" i="1"/>
  <c r="S290" i="1"/>
  <c r="N291" i="1"/>
  <c r="O291" i="1"/>
  <c r="P291" i="1"/>
  <c r="Q291" i="1"/>
  <c r="R291" i="1"/>
  <c r="S291" i="1"/>
  <c r="N292" i="1"/>
  <c r="O292" i="1"/>
  <c r="P292" i="1"/>
  <c r="Q292" i="1"/>
  <c r="R292" i="1"/>
  <c r="S292" i="1"/>
  <c r="N293" i="1"/>
  <c r="O293" i="1"/>
  <c r="P293" i="1"/>
  <c r="Q293" i="1"/>
  <c r="R293" i="1"/>
  <c r="S293" i="1"/>
  <c r="N294" i="1"/>
  <c r="O294" i="1"/>
  <c r="P294" i="1"/>
  <c r="Q294" i="1"/>
  <c r="R294" i="1"/>
  <c r="S294" i="1"/>
  <c r="O16" i="1"/>
  <c r="P16" i="1"/>
  <c r="Q16" i="1"/>
  <c r="R16" i="1"/>
  <c r="S16" i="1"/>
  <c r="N16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I210" i="1" s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H16" i="1"/>
  <c r="G16" i="1"/>
  <c r="F16" i="1"/>
  <c r="E16" i="1"/>
  <c r="D16" i="1"/>
  <c r="C16" i="1"/>
  <c r="DQ146" i="1" l="1"/>
  <c r="DT146" i="1" s="1"/>
  <c r="DS146" i="1"/>
  <c r="DP198" i="1"/>
  <c r="DS198" i="1" s="1"/>
  <c r="DR198" i="1"/>
  <c r="DP101" i="1"/>
  <c r="DR101" i="1"/>
  <c r="DP24" i="1"/>
  <c r="DR24" i="1"/>
  <c r="DS74" i="1"/>
  <c r="DT83" i="1"/>
  <c r="DR254" i="1"/>
  <c r="DS102" i="1"/>
  <c r="DS70" i="1"/>
  <c r="DS83" i="1"/>
  <c r="DR294" i="1"/>
  <c r="DS197" i="1"/>
  <c r="DS133" i="1"/>
  <c r="DT197" i="1"/>
  <c r="DR133" i="1"/>
  <c r="DS86" i="1"/>
  <c r="DS119" i="1"/>
  <c r="DT42" i="1"/>
  <c r="DS19" i="1"/>
  <c r="DS75" i="1"/>
  <c r="DS158" i="1"/>
  <c r="DR75" i="1"/>
  <c r="DS280" i="1"/>
  <c r="DS187" i="1"/>
  <c r="DS165" i="1"/>
  <c r="DS288" i="1"/>
  <c r="DR280" i="1"/>
  <c r="DR211" i="1"/>
  <c r="DR142" i="1"/>
  <c r="DS103" i="1"/>
  <c r="DS40" i="1"/>
  <c r="DS60" i="1"/>
  <c r="DS162" i="1"/>
  <c r="DS248" i="1"/>
  <c r="DS42" i="1"/>
  <c r="DS283" i="1"/>
  <c r="DS144" i="1"/>
  <c r="DS46" i="1"/>
  <c r="DR283" i="1"/>
  <c r="DS160" i="1"/>
  <c r="DR144" i="1"/>
  <c r="DS107" i="1"/>
  <c r="DR88" i="1"/>
  <c r="DT243" i="1"/>
  <c r="DS182" i="1"/>
  <c r="DS243" i="1"/>
  <c r="DT27" i="1"/>
  <c r="DS27" i="1"/>
  <c r="DS254" i="1"/>
  <c r="DS223" i="1"/>
  <c r="DS189" i="1"/>
  <c r="DS286" i="1"/>
  <c r="DT151" i="1"/>
  <c r="DR286" i="1"/>
  <c r="DS282" i="1"/>
  <c r="DS242" i="1"/>
  <c r="DS151" i="1"/>
  <c r="DR282" i="1"/>
  <c r="DT224" i="1"/>
  <c r="DS224" i="1"/>
  <c r="DS96" i="1"/>
  <c r="DT181" i="1"/>
  <c r="DS276" i="1"/>
  <c r="DS238" i="1"/>
  <c r="DS181" i="1"/>
  <c r="DS130" i="1"/>
  <c r="DR257" i="1"/>
  <c r="DR130" i="1"/>
  <c r="DS110" i="1"/>
  <c r="DS261" i="1"/>
  <c r="DR110" i="1"/>
  <c r="DS227" i="1"/>
  <c r="DS270" i="1"/>
  <c r="DS87" i="1"/>
  <c r="DR270" i="1"/>
  <c r="DS91" i="1"/>
  <c r="DS137" i="1"/>
  <c r="DR237" i="1"/>
  <c r="DS188" i="1"/>
  <c r="DR167" i="1"/>
  <c r="DS127" i="1"/>
  <c r="DR54" i="1"/>
  <c r="DR45" i="1"/>
  <c r="DS289" i="1"/>
  <c r="DQ289" i="1"/>
  <c r="DT289" i="1" s="1"/>
  <c r="DS265" i="1"/>
  <c r="DO265" i="1"/>
  <c r="DR265" i="1" s="1"/>
  <c r="DQ265" i="1"/>
  <c r="DT265" i="1" s="1"/>
  <c r="DO95" i="1"/>
  <c r="DR95" i="1" s="1"/>
  <c r="DQ95" i="1"/>
  <c r="DT95" i="1" s="1"/>
  <c r="DS281" i="1"/>
  <c r="DQ281" i="1"/>
  <c r="DT281" i="1" s="1"/>
  <c r="DO202" i="1"/>
  <c r="DR202" i="1" s="1"/>
  <c r="DQ202" i="1"/>
  <c r="DT202" i="1" s="1"/>
  <c r="DS185" i="1"/>
  <c r="DO185" i="1"/>
  <c r="DR185" i="1" s="1"/>
  <c r="DQ82" i="1"/>
  <c r="DT82" i="1" s="1"/>
  <c r="DO82" i="1"/>
  <c r="DR82" i="1" s="1"/>
  <c r="DQ69" i="1"/>
  <c r="DT69" i="1" s="1"/>
  <c r="DO69" i="1"/>
  <c r="DR69" i="1" s="1"/>
  <c r="DS245" i="1"/>
  <c r="DS249" i="1"/>
  <c r="DO249" i="1"/>
  <c r="DR249" i="1" s="1"/>
  <c r="DQ249" i="1"/>
  <c r="DT249" i="1" s="1"/>
  <c r="DQ244" i="1"/>
  <c r="DT244" i="1" s="1"/>
  <c r="DO244" i="1"/>
  <c r="DR244" i="1" s="1"/>
  <c r="DQ240" i="1"/>
  <c r="DT240" i="1" s="1"/>
  <c r="DO240" i="1"/>
  <c r="DR240" i="1" s="1"/>
  <c r="DR236" i="1"/>
  <c r="DP236" i="1"/>
  <c r="DQ62" i="1"/>
  <c r="DT62" i="1" s="1"/>
  <c r="DO62" i="1"/>
  <c r="DR62" i="1" s="1"/>
  <c r="DS57" i="1"/>
  <c r="DO57" i="1"/>
  <c r="DR57" i="1" s="1"/>
  <c r="DQ57" i="1"/>
  <c r="DT57" i="1" s="1"/>
  <c r="DS272" i="1"/>
  <c r="DR245" i="1"/>
  <c r="DS208" i="1"/>
  <c r="DS202" i="1"/>
  <c r="DS147" i="1"/>
  <c r="DO194" i="1"/>
  <c r="DR194" i="1" s="1"/>
  <c r="DQ194" i="1"/>
  <c r="DT194" i="1" s="1"/>
  <c r="DT166" i="1"/>
  <c r="DP166" i="1"/>
  <c r="DQ120" i="1"/>
  <c r="DT120" i="1" s="1"/>
  <c r="DO120" i="1"/>
  <c r="DR120" i="1" s="1"/>
  <c r="DO93" i="1"/>
  <c r="DR93" i="1" s="1"/>
  <c r="DQ93" i="1"/>
  <c r="DT93" i="1" s="1"/>
  <c r="DQ61" i="1"/>
  <c r="DT61" i="1" s="1"/>
  <c r="DO61" i="1"/>
  <c r="DR61" i="1" s="1"/>
  <c r="DR44" i="1"/>
  <c r="DP44" i="1"/>
  <c r="DS44" i="1" s="1"/>
  <c r="DR272" i="1"/>
  <c r="DS229" i="1"/>
  <c r="DR208" i="1"/>
  <c r="DS159" i="1"/>
  <c r="DQ260" i="1"/>
  <c r="DT260" i="1" s="1"/>
  <c r="DO260" i="1"/>
  <c r="DR260" i="1" s="1"/>
  <c r="DS257" i="1"/>
  <c r="DQ179" i="1"/>
  <c r="DT179" i="1" s="1"/>
  <c r="DO179" i="1"/>
  <c r="DR179" i="1" s="1"/>
  <c r="DO126" i="1"/>
  <c r="DR126" i="1" s="1"/>
  <c r="DQ126" i="1"/>
  <c r="DT126" i="1" s="1"/>
  <c r="DR100" i="1"/>
  <c r="DP100" i="1"/>
  <c r="DR92" i="1"/>
  <c r="DP92" i="1"/>
  <c r="DR293" i="1"/>
  <c r="DT274" i="1"/>
  <c r="DS244" i="1"/>
  <c r="DS122" i="1"/>
  <c r="DS58" i="1"/>
  <c r="DS52" i="1"/>
  <c r="DQ247" i="1"/>
  <c r="DT247" i="1" s="1"/>
  <c r="DO247" i="1"/>
  <c r="DR247" i="1" s="1"/>
  <c r="DQ183" i="1"/>
  <c r="DT183" i="1" s="1"/>
  <c r="DO183" i="1"/>
  <c r="DR183" i="1" s="1"/>
  <c r="DQ178" i="1"/>
  <c r="DT178" i="1" s="1"/>
  <c r="DO178" i="1"/>
  <c r="DR178" i="1" s="1"/>
  <c r="DO67" i="1"/>
  <c r="DR67" i="1" s="1"/>
  <c r="DQ67" i="1"/>
  <c r="DT67" i="1" s="1"/>
  <c r="DT292" i="1"/>
  <c r="DS274" i="1"/>
  <c r="DR195" i="1"/>
  <c r="DR137" i="1"/>
  <c r="DS82" i="1"/>
  <c r="DS79" i="1"/>
  <c r="DS76" i="1"/>
  <c r="DO234" i="1"/>
  <c r="DR234" i="1" s="1"/>
  <c r="DQ234" i="1"/>
  <c r="DT234" i="1" s="1"/>
  <c r="DT174" i="1"/>
  <c r="DP174" i="1"/>
  <c r="DS161" i="1"/>
  <c r="DO161" i="1"/>
  <c r="DR161" i="1" s="1"/>
  <c r="DT118" i="1"/>
  <c r="DP118" i="1"/>
  <c r="DS292" i="1"/>
  <c r="DS240" i="1"/>
  <c r="DS237" i="1"/>
  <c r="DS234" i="1"/>
  <c r="DR225" i="1"/>
  <c r="DS176" i="1"/>
  <c r="DR143" i="1"/>
  <c r="DT127" i="1"/>
  <c r="DR94" i="1"/>
  <c r="DQ290" i="1"/>
  <c r="DT290" i="1" s="1"/>
  <c r="DO290" i="1"/>
  <c r="DR290" i="1" s="1"/>
  <c r="DS233" i="1"/>
  <c r="DQ233" i="1"/>
  <c r="DT233" i="1" s="1"/>
  <c r="DS209" i="1"/>
  <c r="DQ209" i="1"/>
  <c r="DT209" i="1" s="1"/>
  <c r="DQ192" i="1"/>
  <c r="DT192" i="1" s="1"/>
  <c r="DO192" i="1"/>
  <c r="DR192" i="1" s="1"/>
  <c r="DR164" i="1"/>
  <c r="DP164" i="1"/>
  <c r="DS164" i="1" s="1"/>
  <c r="DQ90" i="1"/>
  <c r="DT90" i="1" s="1"/>
  <c r="DO90" i="1"/>
  <c r="DR90" i="1" s="1"/>
  <c r="AZ127" i="31"/>
  <c r="AS127" i="31"/>
  <c r="BG127" i="31"/>
  <c r="DQ24" i="1" l="1"/>
  <c r="DT24" i="1" s="1"/>
  <c r="DS24" i="1"/>
  <c r="DQ101" i="1"/>
  <c r="DT101" i="1" s="1"/>
  <c r="DS101" i="1"/>
  <c r="DO166" i="1"/>
  <c r="DR166" i="1" s="1"/>
  <c r="DS166" i="1"/>
  <c r="DQ92" i="1"/>
  <c r="DT92" i="1" s="1"/>
  <c r="DS92" i="1"/>
  <c r="DO174" i="1"/>
  <c r="DR174" i="1" s="1"/>
  <c r="DS174" i="1"/>
  <c r="DQ100" i="1"/>
  <c r="DT100" i="1" s="1"/>
  <c r="DS100" i="1"/>
  <c r="DO118" i="1"/>
  <c r="DR118" i="1" s="1"/>
  <c r="DS118" i="1"/>
  <c r="DQ236" i="1"/>
  <c r="DT236" i="1" s="1"/>
  <c r="DS236" i="1"/>
  <c r="GL18" i="1"/>
  <c r="GL19" i="1"/>
  <c r="GL20" i="1"/>
  <c r="GL21" i="1"/>
  <c r="GL22" i="1"/>
  <c r="GL23" i="1"/>
  <c r="GL24" i="1"/>
  <c r="GL25" i="1"/>
  <c r="GL26" i="1"/>
  <c r="GL27" i="1"/>
  <c r="GL28" i="1"/>
  <c r="GL29" i="1"/>
  <c r="GL30" i="1"/>
  <c r="GL31" i="1"/>
  <c r="GL32" i="1"/>
  <c r="GL33" i="1"/>
  <c r="GL34" i="1"/>
  <c r="GL35" i="1"/>
  <c r="GL36" i="1"/>
  <c r="GL37" i="1"/>
  <c r="GL38" i="1"/>
  <c r="GL39" i="1"/>
  <c r="GL40" i="1"/>
  <c r="GL41" i="1"/>
  <c r="GL42" i="1"/>
  <c r="GL43" i="1"/>
  <c r="GL44" i="1"/>
  <c r="GL45" i="1"/>
  <c r="GL46" i="1"/>
  <c r="GL47" i="1"/>
  <c r="GL48" i="1"/>
  <c r="GL49" i="1"/>
  <c r="GL50" i="1"/>
  <c r="GL51" i="1"/>
  <c r="GL52" i="1"/>
  <c r="GL53" i="1"/>
  <c r="GL54" i="1"/>
  <c r="GL55" i="1"/>
  <c r="GL56" i="1"/>
  <c r="GL57" i="1"/>
  <c r="GL58" i="1"/>
  <c r="GL59" i="1"/>
  <c r="GL60" i="1"/>
  <c r="GL61" i="1"/>
  <c r="GL62" i="1"/>
  <c r="GL63" i="1"/>
  <c r="GL64" i="1"/>
  <c r="GL65" i="1"/>
  <c r="GL66" i="1"/>
  <c r="GL67" i="1"/>
  <c r="GL68" i="1"/>
  <c r="GL69" i="1"/>
  <c r="GL70" i="1"/>
  <c r="GL71" i="1"/>
  <c r="GL72" i="1"/>
  <c r="GL73" i="1"/>
  <c r="GL74" i="1"/>
  <c r="GL75" i="1"/>
  <c r="GL76" i="1"/>
  <c r="GL77" i="1"/>
  <c r="GL78" i="1"/>
  <c r="GL79" i="1"/>
  <c r="GL80" i="1"/>
  <c r="GL81" i="1"/>
  <c r="GL82" i="1"/>
  <c r="GL83" i="1"/>
  <c r="GL84" i="1"/>
  <c r="GL85" i="1"/>
  <c r="GL86" i="1"/>
  <c r="GL87" i="1"/>
  <c r="GL88" i="1"/>
  <c r="GL89" i="1"/>
  <c r="GL90" i="1"/>
  <c r="GL91" i="1"/>
  <c r="GL92" i="1"/>
  <c r="GL93" i="1"/>
  <c r="GL94" i="1"/>
  <c r="GL95" i="1"/>
  <c r="GL96" i="1"/>
  <c r="GL97" i="1"/>
  <c r="GL98" i="1"/>
  <c r="GL99" i="1"/>
  <c r="GL100" i="1"/>
  <c r="GL101" i="1"/>
  <c r="GL102" i="1"/>
  <c r="GL103" i="1"/>
  <c r="GL104" i="1"/>
  <c r="GL105" i="1"/>
  <c r="GL106" i="1"/>
  <c r="GL107" i="1"/>
  <c r="GL108" i="1"/>
  <c r="GL109" i="1"/>
  <c r="GL110" i="1"/>
  <c r="GL111" i="1"/>
  <c r="GL112" i="1"/>
  <c r="GL113" i="1"/>
  <c r="GL114" i="1"/>
  <c r="GL115" i="1"/>
  <c r="GL116" i="1"/>
  <c r="GL117" i="1"/>
  <c r="GL118" i="1"/>
  <c r="GL119" i="1"/>
  <c r="GL120" i="1"/>
  <c r="GL121" i="1"/>
  <c r="GL122" i="1"/>
  <c r="GL123" i="1"/>
  <c r="GL124" i="1"/>
  <c r="GL125" i="1"/>
  <c r="GL126" i="1"/>
  <c r="GL127" i="1"/>
  <c r="GL128" i="1"/>
  <c r="GL129" i="1"/>
  <c r="GL130" i="1"/>
  <c r="GL131" i="1"/>
  <c r="GL132" i="1"/>
  <c r="GL133" i="1"/>
  <c r="GL134" i="1"/>
  <c r="GL135" i="1"/>
  <c r="GL136" i="1"/>
  <c r="GL137" i="1"/>
  <c r="GL138" i="1"/>
  <c r="GL139" i="1"/>
  <c r="GL140" i="1"/>
  <c r="GL141" i="1"/>
  <c r="GL142" i="1"/>
  <c r="GL143" i="1"/>
  <c r="GL144" i="1"/>
  <c r="GL145" i="1"/>
  <c r="GL146" i="1"/>
  <c r="GL147" i="1"/>
  <c r="GL148" i="1"/>
  <c r="GL149" i="1"/>
  <c r="GL150" i="1"/>
  <c r="GL151" i="1"/>
  <c r="GL152" i="1"/>
  <c r="GL153" i="1"/>
  <c r="GL154" i="1"/>
  <c r="GL155" i="1"/>
  <c r="GL156" i="1"/>
  <c r="GL157" i="1"/>
  <c r="GL158" i="1"/>
  <c r="GL159" i="1"/>
  <c r="GL160" i="1"/>
  <c r="GL161" i="1"/>
  <c r="GL162" i="1"/>
  <c r="GL163" i="1"/>
  <c r="GL164" i="1"/>
  <c r="GL165" i="1"/>
  <c r="GL166" i="1"/>
  <c r="GL167" i="1"/>
  <c r="GL168" i="1"/>
  <c r="GL169" i="1"/>
  <c r="GL170" i="1"/>
  <c r="GL171" i="1"/>
  <c r="GL172" i="1"/>
  <c r="GL173" i="1"/>
  <c r="GL174" i="1"/>
  <c r="GL175" i="1"/>
  <c r="GL176" i="1"/>
  <c r="GL177" i="1"/>
  <c r="GL178" i="1"/>
  <c r="GL179" i="1"/>
  <c r="GL180" i="1"/>
  <c r="GL181" i="1"/>
  <c r="GL182" i="1"/>
  <c r="GL183" i="1"/>
  <c r="GL184" i="1"/>
  <c r="GL185" i="1"/>
  <c r="GL186" i="1"/>
  <c r="GL187" i="1"/>
  <c r="GL188" i="1"/>
  <c r="GL189" i="1"/>
  <c r="GL190" i="1"/>
  <c r="GL191" i="1"/>
  <c r="GL192" i="1"/>
  <c r="GL193" i="1"/>
  <c r="GL194" i="1"/>
  <c r="GL195" i="1"/>
  <c r="GL196" i="1"/>
  <c r="GL197" i="1"/>
  <c r="GL198" i="1"/>
  <c r="GL199" i="1"/>
  <c r="GL200" i="1"/>
  <c r="GL201" i="1"/>
  <c r="GL202" i="1"/>
  <c r="GL203" i="1"/>
  <c r="GL204" i="1"/>
  <c r="GL205" i="1"/>
  <c r="GL206" i="1"/>
  <c r="GL207" i="1"/>
  <c r="GL208" i="1"/>
  <c r="GL209" i="1"/>
  <c r="GL210" i="1"/>
  <c r="GL211" i="1"/>
  <c r="GL212" i="1"/>
  <c r="GL213" i="1"/>
  <c r="GL214" i="1"/>
  <c r="GL215" i="1"/>
  <c r="GL216" i="1"/>
  <c r="GL217" i="1"/>
  <c r="GL218" i="1"/>
  <c r="GL219" i="1"/>
  <c r="GL220" i="1"/>
  <c r="GL221" i="1"/>
  <c r="GL222" i="1"/>
  <c r="GL223" i="1"/>
  <c r="GL224" i="1"/>
  <c r="GL225" i="1"/>
  <c r="GL226" i="1"/>
  <c r="GL227" i="1"/>
  <c r="GL228" i="1"/>
  <c r="GL229" i="1"/>
  <c r="GL230" i="1"/>
  <c r="GL231" i="1"/>
  <c r="GL232" i="1"/>
  <c r="GL233" i="1"/>
  <c r="GL234" i="1"/>
  <c r="GL235" i="1"/>
  <c r="GL236" i="1"/>
  <c r="GL237" i="1"/>
  <c r="GL238" i="1"/>
  <c r="GL239" i="1"/>
  <c r="GL240" i="1"/>
  <c r="GL241" i="1"/>
  <c r="GL242" i="1"/>
  <c r="GL243" i="1"/>
  <c r="GL244" i="1"/>
  <c r="GL245" i="1"/>
  <c r="GL246" i="1"/>
  <c r="GL247" i="1"/>
  <c r="GL248" i="1"/>
  <c r="GL249" i="1"/>
  <c r="GL250" i="1"/>
  <c r="GL251" i="1"/>
  <c r="GL252" i="1"/>
  <c r="GL253" i="1"/>
  <c r="GL254" i="1"/>
  <c r="GL255" i="1"/>
  <c r="GL256" i="1"/>
  <c r="GL257" i="1"/>
  <c r="GL258" i="1"/>
  <c r="GL259" i="1"/>
  <c r="GL260" i="1"/>
  <c r="GL261" i="1"/>
  <c r="GL262" i="1"/>
  <c r="GL263" i="1"/>
  <c r="GL264" i="1"/>
  <c r="GL265" i="1"/>
  <c r="GL266" i="1"/>
  <c r="GL267" i="1"/>
  <c r="GL268" i="1"/>
  <c r="GL269" i="1"/>
  <c r="GL270" i="1"/>
  <c r="GL271" i="1"/>
  <c r="GL272" i="1"/>
  <c r="GL273" i="1"/>
  <c r="GL274" i="1"/>
  <c r="GL275" i="1"/>
  <c r="GL276" i="1"/>
  <c r="GL277" i="1"/>
  <c r="GL278" i="1"/>
  <c r="GL279" i="1"/>
  <c r="GL280" i="1"/>
  <c r="GL281" i="1"/>
  <c r="GL282" i="1"/>
  <c r="GL283" i="1"/>
  <c r="GL284" i="1"/>
  <c r="GL285" i="1"/>
  <c r="GL286" i="1"/>
  <c r="GL287" i="1"/>
  <c r="GL288" i="1"/>
  <c r="GL289" i="1"/>
  <c r="GL290" i="1"/>
  <c r="GL291" i="1"/>
  <c r="GL292" i="1"/>
  <c r="GL293" i="1"/>
  <c r="GL294" i="1"/>
  <c r="GM18" i="1"/>
  <c r="GM19" i="1"/>
  <c r="GM20" i="1"/>
  <c r="GM21" i="1"/>
  <c r="GM22" i="1"/>
  <c r="GM23" i="1"/>
  <c r="GM24" i="1"/>
  <c r="GN24" i="1" s="1"/>
  <c r="GO24" i="1" s="1"/>
  <c r="GM25" i="1"/>
  <c r="GN25" i="1" s="1"/>
  <c r="GO25" i="1" s="1"/>
  <c r="GM26" i="1"/>
  <c r="GM27" i="1"/>
  <c r="GM28" i="1"/>
  <c r="GM29" i="1"/>
  <c r="GM30" i="1"/>
  <c r="GM31" i="1"/>
  <c r="GM32" i="1"/>
  <c r="GM33" i="1"/>
  <c r="GM34" i="1"/>
  <c r="GM35" i="1"/>
  <c r="GM36" i="1"/>
  <c r="GM37" i="1"/>
  <c r="GM38" i="1"/>
  <c r="GM39" i="1"/>
  <c r="GM40" i="1"/>
  <c r="GN40" i="1" s="1"/>
  <c r="GO40" i="1" s="1"/>
  <c r="GM41" i="1"/>
  <c r="GN41" i="1" s="1"/>
  <c r="GO41" i="1" s="1"/>
  <c r="GM42" i="1"/>
  <c r="GM43" i="1"/>
  <c r="GM44" i="1"/>
  <c r="GM45" i="1"/>
  <c r="GM46" i="1"/>
  <c r="GM47" i="1"/>
  <c r="GM48" i="1"/>
  <c r="GM49" i="1"/>
  <c r="GM50" i="1"/>
  <c r="GM51" i="1"/>
  <c r="GM52" i="1"/>
  <c r="GM53" i="1"/>
  <c r="GM54" i="1"/>
  <c r="GM55" i="1"/>
  <c r="GM56" i="1"/>
  <c r="GN56" i="1" s="1"/>
  <c r="GO56" i="1" s="1"/>
  <c r="GM57" i="1"/>
  <c r="GN57" i="1" s="1"/>
  <c r="GO57" i="1" s="1"/>
  <c r="GM58" i="1"/>
  <c r="GM59" i="1"/>
  <c r="GM60" i="1"/>
  <c r="GM61" i="1"/>
  <c r="GM62" i="1"/>
  <c r="GM63" i="1"/>
  <c r="GM64" i="1"/>
  <c r="GM65" i="1"/>
  <c r="GM66" i="1"/>
  <c r="GM67" i="1"/>
  <c r="GM68" i="1"/>
  <c r="GM69" i="1"/>
  <c r="GM70" i="1"/>
  <c r="GM71" i="1"/>
  <c r="GM72" i="1"/>
  <c r="GN72" i="1" s="1"/>
  <c r="GO72" i="1" s="1"/>
  <c r="GM73" i="1"/>
  <c r="GN73" i="1" s="1"/>
  <c r="GO73" i="1" s="1"/>
  <c r="GM74" i="1"/>
  <c r="GM75" i="1"/>
  <c r="GM76" i="1"/>
  <c r="GM77" i="1"/>
  <c r="GM78" i="1"/>
  <c r="GM79" i="1"/>
  <c r="GM80" i="1"/>
  <c r="GM81" i="1"/>
  <c r="GM82" i="1"/>
  <c r="GM83" i="1"/>
  <c r="GM84" i="1"/>
  <c r="GM85" i="1"/>
  <c r="GM86" i="1"/>
  <c r="GM87" i="1"/>
  <c r="GM88" i="1"/>
  <c r="GN88" i="1" s="1"/>
  <c r="GO88" i="1" s="1"/>
  <c r="GM89" i="1"/>
  <c r="GN89" i="1" s="1"/>
  <c r="GO89" i="1" s="1"/>
  <c r="GM90" i="1"/>
  <c r="GM91" i="1"/>
  <c r="GM92" i="1"/>
  <c r="GM93" i="1"/>
  <c r="GM94" i="1"/>
  <c r="GM95" i="1"/>
  <c r="GM96" i="1"/>
  <c r="GM97" i="1"/>
  <c r="GM98" i="1"/>
  <c r="GM99" i="1"/>
  <c r="GM100" i="1"/>
  <c r="GM101" i="1"/>
  <c r="GM102" i="1"/>
  <c r="GM103" i="1"/>
  <c r="GM104" i="1"/>
  <c r="GN104" i="1" s="1"/>
  <c r="GO104" i="1" s="1"/>
  <c r="GM105" i="1"/>
  <c r="GN105" i="1" s="1"/>
  <c r="GO105" i="1" s="1"/>
  <c r="GM106" i="1"/>
  <c r="GM107" i="1"/>
  <c r="GM108" i="1"/>
  <c r="GM109" i="1"/>
  <c r="GM110" i="1"/>
  <c r="GM111" i="1"/>
  <c r="GM112" i="1"/>
  <c r="GM113" i="1"/>
  <c r="GM114" i="1"/>
  <c r="GM115" i="1"/>
  <c r="GM116" i="1"/>
  <c r="GM117" i="1"/>
  <c r="GM118" i="1"/>
  <c r="GM119" i="1"/>
  <c r="GM120" i="1"/>
  <c r="GN120" i="1" s="1"/>
  <c r="GO120" i="1" s="1"/>
  <c r="GM121" i="1"/>
  <c r="GN121" i="1" s="1"/>
  <c r="GO121" i="1" s="1"/>
  <c r="GM122" i="1"/>
  <c r="GM123" i="1"/>
  <c r="GM124" i="1"/>
  <c r="GM125" i="1"/>
  <c r="GM126" i="1"/>
  <c r="GM127" i="1"/>
  <c r="GM128" i="1"/>
  <c r="GM129" i="1"/>
  <c r="GM130" i="1"/>
  <c r="GM131" i="1"/>
  <c r="GM132" i="1"/>
  <c r="GM133" i="1"/>
  <c r="GM134" i="1"/>
  <c r="GM135" i="1"/>
  <c r="GM136" i="1"/>
  <c r="GN136" i="1" s="1"/>
  <c r="GO136" i="1" s="1"/>
  <c r="GM137" i="1"/>
  <c r="GN137" i="1" s="1"/>
  <c r="GO137" i="1" s="1"/>
  <c r="GM138" i="1"/>
  <c r="GM139" i="1"/>
  <c r="GM140" i="1"/>
  <c r="GM141" i="1"/>
  <c r="GM142" i="1"/>
  <c r="GM143" i="1"/>
  <c r="GM144" i="1"/>
  <c r="GM145" i="1"/>
  <c r="GM146" i="1"/>
  <c r="GM147" i="1"/>
  <c r="GM148" i="1"/>
  <c r="GM149" i="1"/>
  <c r="GM150" i="1"/>
  <c r="GM151" i="1"/>
  <c r="GM152" i="1"/>
  <c r="GN152" i="1" s="1"/>
  <c r="GO152" i="1" s="1"/>
  <c r="GM153" i="1"/>
  <c r="GN153" i="1" s="1"/>
  <c r="GO153" i="1" s="1"/>
  <c r="GM154" i="1"/>
  <c r="GM155" i="1"/>
  <c r="GM156" i="1"/>
  <c r="GM157" i="1"/>
  <c r="GM158" i="1"/>
  <c r="GM159" i="1"/>
  <c r="GM160" i="1"/>
  <c r="GM161" i="1"/>
  <c r="GM162" i="1"/>
  <c r="GM163" i="1"/>
  <c r="GM164" i="1"/>
  <c r="GM165" i="1"/>
  <c r="GM166" i="1"/>
  <c r="GM167" i="1"/>
  <c r="GM168" i="1"/>
  <c r="GN168" i="1" s="1"/>
  <c r="GO168" i="1" s="1"/>
  <c r="GM169" i="1"/>
  <c r="GN169" i="1" s="1"/>
  <c r="GO169" i="1" s="1"/>
  <c r="GM170" i="1"/>
  <c r="GM171" i="1"/>
  <c r="GM172" i="1"/>
  <c r="GM173" i="1"/>
  <c r="GM174" i="1"/>
  <c r="GM175" i="1"/>
  <c r="GM176" i="1"/>
  <c r="GM177" i="1"/>
  <c r="GM178" i="1"/>
  <c r="GM179" i="1"/>
  <c r="GM180" i="1"/>
  <c r="GM181" i="1"/>
  <c r="GM182" i="1"/>
  <c r="GM183" i="1"/>
  <c r="GM184" i="1"/>
  <c r="GN184" i="1" s="1"/>
  <c r="GO184" i="1" s="1"/>
  <c r="GM185" i="1"/>
  <c r="GN185" i="1" s="1"/>
  <c r="GO185" i="1" s="1"/>
  <c r="GM186" i="1"/>
  <c r="GM187" i="1"/>
  <c r="GM188" i="1"/>
  <c r="GM189" i="1"/>
  <c r="GM190" i="1"/>
  <c r="GM191" i="1"/>
  <c r="GM192" i="1"/>
  <c r="GM193" i="1"/>
  <c r="GM194" i="1"/>
  <c r="GM195" i="1"/>
  <c r="GM196" i="1"/>
  <c r="GM197" i="1"/>
  <c r="GM198" i="1"/>
  <c r="GM199" i="1"/>
  <c r="GM200" i="1"/>
  <c r="GN200" i="1" s="1"/>
  <c r="GO200" i="1" s="1"/>
  <c r="GM201" i="1"/>
  <c r="GN201" i="1" s="1"/>
  <c r="GO201" i="1" s="1"/>
  <c r="GM202" i="1"/>
  <c r="GM203" i="1"/>
  <c r="GM204" i="1"/>
  <c r="GM205" i="1"/>
  <c r="GM206" i="1"/>
  <c r="GM207" i="1"/>
  <c r="GM208" i="1"/>
  <c r="GM209" i="1"/>
  <c r="GM210" i="1"/>
  <c r="GM211" i="1"/>
  <c r="GM212" i="1"/>
  <c r="GM213" i="1"/>
  <c r="GM214" i="1"/>
  <c r="GM215" i="1"/>
  <c r="GM216" i="1"/>
  <c r="GN216" i="1" s="1"/>
  <c r="GO216" i="1" s="1"/>
  <c r="GM217" i="1"/>
  <c r="GN217" i="1" s="1"/>
  <c r="GO217" i="1" s="1"/>
  <c r="GM218" i="1"/>
  <c r="GM219" i="1"/>
  <c r="GM220" i="1"/>
  <c r="GM221" i="1"/>
  <c r="GM222" i="1"/>
  <c r="GM223" i="1"/>
  <c r="GM224" i="1"/>
  <c r="GM225" i="1"/>
  <c r="GM226" i="1"/>
  <c r="GM227" i="1"/>
  <c r="GM228" i="1"/>
  <c r="GM229" i="1"/>
  <c r="GM230" i="1"/>
  <c r="GM231" i="1"/>
  <c r="GM232" i="1"/>
  <c r="GN232" i="1" s="1"/>
  <c r="GO232" i="1" s="1"/>
  <c r="GM233" i="1"/>
  <c r="GN233" i="1" s="1"/>
  <c r="GO233" i="1" s="1"/>
  <c r="GM234" i="1"/>
  <c r="GM235" i="1"/>
  <c r="GM236" i="1"/>
  <c r="GM237" i="1"/>
  <c r="GM238" i="1"/>
  <c r="GM239" i="1"/>
  <c r="GM240" i="1"/>
  <c r="GM241" i="1"/>
  <c r="GM242" i="1"/>
  <c r="GM243" i="1"/>
  <c r="GM244" i="1"/>
  <c r="GM245" i="1"/>
  <c r="GM246" i="1"/>
  <c r="GM247" i="1"/>
  <c r="GM248" i="1"/>
  <c r="GN248" i="1" s="1"/>
  <c r="GO248" i="1" s="1"/>
  <c r="GM249" i="1"/>
  <c r="GN249" i="1" s="1"/>
  <c r="GO249" i="1" s="1"/>
  <c r="GM250" i="1"/>
  <c r="GM251" i="1"/>
  <c r="GM252" i="1"/>
  <c r="GM253" i="1"/>
  <c r="GM254" i="1"/>
  <c r="GM255" i="1"/>
  <c r="GM256" i="1"/>
  <c r="GM257" i="1"/>
  <c r="GM258" i="1"/>
  <c r="GM259" i="1"/>
  <c r="GM260" i="1"/>
  <c r="GM261" i="1"/>
  <c r="GM262" i="1"/>
  <c r="GM263" i="1"/>
  <c r="GM264" i="1"/>
  <c r="GN264" i="1" s="1"/>
  <c r="GO264" i="1" s="1"/>
  <c r="GM265" i="1"/>
  <c r="GN265" i="1" s="1"/>
  <c r="GO265" i="1" s="1"/>
  <c r="GM266" i="1"/>
  <c r="GM267" i="1"/>
  <c r="GM268" i="1"/>
  <c r="GM269" i="1"/>
  <c r="GM270" i="1"/>
  <c r="GM271" i="1"/>
  <c r="GM272" i="1"/>
  <c r="GM273" i="1"/>
  <c r="GM274" i="1"/>
  <c r="GM275" i="1"/>
  <c r="GM276" i="1"/>
  <c r="GM277" i="1"/>
  <c r="GM278" i="1"/>
  <c r="GM279" i="1"/>
  <c r="GM280" i="1"/>
  <c r="GN280" i="1" s="1"/>
  <c r="GO280" i="1" s="1"/>
  <c r="GM281" i="1"/>
  <c r="GN281" i="1" s="1"/>
  <c r="GO281" i="1" s="1"/>
  <c r="GM282" i="1"/>
  <c r="GM283" i="1"/>
  <c r="GM284" i="1"/>
  <c r="GM285" i="1"/>
  <c r="GM286" i="1"/>
  <c r="GM287" i="1"/>
  <c r="GM288" i="1"/>
  <c r="GM289" i="1"/>
  <c r="GM290" i="1"/>
  <c r="GM291" i="1"/>
  <c r="GM292" i="1"/>
  <c r="GM293" i="1"/>
  <c r="GM294" i="1"/>
  <c r="GM16" i="1"/>
  <c r="GG23" i="1"/>
  <c r="GG25" i="1"/>
  <c r="GG27" i="1"/>
  <c r="GG31" i="1"/>
  <c r="GG34" i="1"/>
  <c r="GG41" i="1"/>
  <c r="GG97" i="1"/>
  <c r="GG105" i="1"/>
  <c r="GG106" i="1"/>
  <c r="GG115" i="1"/>
  <c r="GG116" i="1"/>
  <c r="GG117" i="1"/>
  <c r="GG121" i="1"/>
  <c r="GG123" i="1"/>
  <c r="GG124" i="1"/>
  <c r="GG125" i="1"/>
  <c r="GG128" i="1"/>
  <c r="GG129" i="1"/>
  <c r="GG141" i="1"/>
  <c r="GG170" i="1"/>
  <c r="GG171" i="1"/>
  <c r="GG214" i="1"/>
  <c r="GG217" i="1"/>
  <c r="GG226" i="1"/>
  <c r="GG228" i="1"/>
  <c r="GG231" i="1"/>
  <c r="GG232" i="1"/>
  <c r="GG235" i="1"/>
  <c r="GG250" i="1"/>
  <c r="GG255" i="1"/>
  <c r="GG262" i="1"/>
  <c r="GG266" i="1"/>
  <c r="GG268" i="1"/>
  <c r="GG275" i="1"/>
  <c r="GG278" i="1"/>
  <c r="GG279" i="1"/>
  <c r="GC23" i="1"/>
  <c r="GC25" i="1"/>
  <c r="GC27" i="1"/>
  <c r="GC31" i="1"/>
  <c r="GC34" i="1"/>
  <c r="GC41" i="1"/>
  <c r="GC97" i="1"/>
  <c r="GC105" i="1"/>
  <c r="GC106" i="1"/>
  <c r="GC115" i="1"/>
  <c r="GC116" i="1"/>
  <c r="GC117" i="1"/>
  <c r="GC121" i="1"/>
  <c r="GC123" i="1"/>
  <c r="GC124" i="1"/>
  <c r="GC125" i="1"/>
  <c r="GC128" i="1"/>
  <c r="GC129" i="1"/>
  <c r="GC141" i="1"/>
  <c r="GC170" i="1"/>
  <c r="GC171" i="1"/>
  <c r="GC214" i="1"/>
  <c r="GC217" i="1"/>
  <c r="GC226" i="1"/>
  <c r="GC228" i="1"/>
  <c r="GC231" i="1"/>
  <c r="GC232" i="1"/>
  <c r="GC235" i="1"/>
  <c r="GC250" i="1"/>
  <c r="GC255" i="1"/>
  <c r="GC262" i="1"/>
  <c r="GC266" i="1"/>
  <c r="GC268" i="1"/>
  <c r="GC275" i="1"/>
  <c r="GC278" i="1"/>
  <c r="GC279" i="1"/>
  <c r="EQ18" i="1"/>
  <c r="ER18" i="1" s="1"/>
  <c r="ES18" i="1" s="1"/>
  <c r="EQ19" i="1"/>
  <c r="ER19" i="1" s="1"/>
  <c r="ES19" i="1" s="1"/>
  <c r="EQ20" i="1"/>
  <c r="ER20" i="1" s="1"/>
  <c r="ES20" i="1" s="1"/>
  <c r="EQ21" i="1"/>
  <c r="ER21" i="1" s="1"/>
  <c r="ES21" i="1" s="1"/>
  <c r="EQ22" i="1"/>
  <c r="ER22" i="1" s="1"/>
  <c r="ES22" i="1" s="1"/>
  <c r="EQ23" i="1"/>
  <c r="ER23" i="1" s="1"/>
  <c r="ES23" i="1" s="1"/>
  <c r="EQ24" i="1"/>
  <c r="ER24" i="1" s="1"/>
  <c r="ES24" i="1" s="1"/>
  <c r="EQ25" i="1"/>
  <c r="ER25" i="1" s="1"/>
  <c r="ES25" i="1" s="1"/>
  <c r="EQ26" i="1"/>
  <c r="ER26" i="1" s="1"/>
  <c r="ES26" i="1" s="1"/>
  <c r="EQ27" i="1"/>
  <c r="ER27" i="1" s="1"/>
  <c r="ES27" i="1" s="1"/>
  <c r="EQ28" i="1"/>
  <c r="ER28" i="1" s="1"/>
  <c r="ES28" i="1" s="1"/>
  <c r="EQ29" i="1"/>
  <c r="ER29" i="1" s="1"/>
  <c r="ES29" i="1" s="1"/>
  <c r="EQ30" i="1"/>
  <c r="ER30" i="1" s="1"/>
  <c r="ES30" i="1" s="1"/>
  <c r="EQ31" i="1"/>
  <c r="ER31" i="1" s="1"/>
  <c r="ES31" i="1" s="1"/>
  <c r="EQ32" i="1"/>
  <c r="ER32" i="1" s="1"/>
  <c r="ES32" i="1" s="1"/>
  <c r="EQ33" i="1"/>
  <c r="ER33" i="1" s="1"/>
  <c r="ES33" i="1" s="1"/>
  <c r="EQ34" i="1"/>
  <c r="ER34" i="1" s="1"/>
  <c r="ES34" i="1" s="1"/>
  <c r="EQ35" i="1"/>
  <c r="ER35" i="1" s="1"/>
  <c r="ES35" i="1" s="1"/>
  <c r="EQ36" i="1"/>
  <c r="EQ37" i="1"/>
  <c r="ER37" i="1" s="1"/>
  <c r="ES37" i="1" s="1"/>
  <c r="EQ38" i="1"/>
  <c r="ER38" i="1" s="1"/>
  <c r="ES38" i="1" s="1"/>
  <c r="EQ39" i="1"/>
  <c r="ER39" i="1" s="1"/>
  <c r="ES39" i="1" s="1"/>
  <c r="EQ40" i="1"/>
  <c r="ER40" i="1" s="1"/>
  <c r="ES40" i="1" s="1"/>
  <c r="EQ41" i="1"/>
  <c r="ER41" i="1" s="1"/>
  <c r="ES41" i="1" s="1"/>
  <c r="EQ42" i="1"/>
  <c r="ER42" i="1" s="1"/>
  <c r="ES42" i="1" s="1"/>
  <c r="EQ43" i="1"/>
  <c r="ER43" i="1" s="1"/>
  <c r="ES43" i="1" s="1"/>
  <c r="EQ44" i="1"/>
  <c r="ER44" i="1" s="1"/>
  <c r="ES44" i="1" s="1"/>
  <c r="EQ45" i="1"/>
  <c r="ER45" i="1" s="1"/>
  <c r="ES45" i="1" s="1"/>
  <c r="EQ46" i="1"/>
  <c r="ER46" i="1" s="1"/>
  <c r="ES46" i="1" s="1"/>
  <c r="EQ47" i="1"/>
  <c r="ER47" i="1" s="1"/>
  <c r="ES47" i="1" s="1"/>
  <c r="EQ48" i="1"/>
  <c r="ER48" i="1" s="1"/>
  <c r="ES48" i="1" s="1"/>
  <c r="EQ49" i="1"/>
  <c r="ER49" i="1" s="1"/>
  <c r="ES49" i="1" s="1"/>
  <c r="EQ50" i="1"/>
  <c r="ER50" i="1" s="1"/>
  <c r="ES50" i="1" s="1"/>
  <c r="EQ51" i="1"/>
  <c r="ER51" i="1" s="1"/>
  <c r="ES51" i="1" s="1"/>
  <c r="EQ52" i="1"/>
  <c r="ER52" i="1" s="1"/>
  <c r="ES52" i="1" s="1"/>
  <c r="EQ53" i="1"/>
  <c r="ER53" i="1" s="1"/>
  <c r="ES53" i="1" s="1"/>
  <c r="EQ54" i="1"/>
  <c r="ER54" i="1" s="1"/>
  <c r="ES54" i="1" s="1"/>
  <c r="EQ55" i="1"/>
  <c r="ER55" i="1" s="1"/>
  <c r="ES55" i="1" s="1"/>
  <c r="EQ56" i="1"/>
  <c r="ER56" i="1" s="1"/>
  <c r="ES56" i="1" s="1"/>
  <c r="EQ57" i="1"/>
  <c r="ER57" i="1" s="1"/>
  <c r="ES57" i="1" s="1"/>
  <c r="EQ58" i="1"/>
  <c r="ER58" i="1" s="1"/>
  <c r="ES58" i="1" s="1"/>
  <c r="EQ59" i="1"/>
  <c r="ER59" i="1" s="1"/>
  <c r="ES59" i="1" s="1"/>
  <c r="EQ60" i="1"/>
  <c r="EQ61" i="1"/>
  <c r="ER61" i="1" s="1"/>
  <c r="ES61" i="1" s="1"/>
  <c r="EQ62" i="1"/>
  <c r="ER62" i="1" s="1"/>
  <c r="ES62" i="1" s="1"/>
  <c r="EQ63" i="1"/>
  <c r="ER63" i="1" s="1"/>
  <c r="ES63" i="1" s="1"/>
  <c r="EQ64" i="1"/>
  <c r="ER64" i="1" s="1"/>
  <c r="ES64" i="1" s="1"/>
  <c r="EQ65" i="1"/>
  <c r="ER65" i="1" s="1"/>
  <c r="ES65" i="1" s="1"/>
  <c r="EQ66" i="1"/>
  <c r="ER66" i="1" s="1"/>
  <c r="ES66" i="1" s="1"/>
  <c r="EQ67" i="1"/>
  <c r="ER67" i="1" s="1"/>
  <c r="ES67" i="1" s="1"/>
  <c r="EQ68" i="1"/>
  <c r="ER68" i="1" s="1"/>
  <c r="ES68" i="1" s="1"/>
  <c r="EQ69" i="1"/>
  <c r="ER69" i="1" s="1"/>
  <c r="ES69" i="1" s="1"/>
  <c r="EQ70" i="1"/>
  <c r="ER70" i="1" s="1"/>
  <c r="ES70" i="1" s="1"/>
  <c r="EQ71" i="1"/>
  <c r="ER71" i="1" s="1"/>
  <c r="ES71" i="1" s="1"/>
  <c r="EQ72" i="1"/>
  <c r="ER72" i="1" s="1"/>
  <c r="ES72" i="1" s="1"/>
  <c r="EQ73" i="1"/>
  <c r="ER73" i="1" s="1"/>
  <c r="ES73" i="1" s="1"/>
  <c r="EQ74" i="1"/>
  <c r="ER74" i="1" s="1"/>
  <c r="ES74" i="1" s="1"/>
  <c r="EQ75" i="1"/>
  <c r="ER75" i="1" s="1"/>
  <c r="ES75" i="1" s="1"/>
  <c r="EQ76" i="1"/>
  <c r="ER76" i="1" s="1"/>
  <c r="ES76" i="1" s="1"/>
  <c r="EQ77" i="1"/>
  <c r="ER77" i="1" s="1"/>
  <c r="ES77" i="1" s="1"/>
  <c r="EQ78" i="1"/>
  <c r="ER78" i="1" s="1"/>
  <c r="ES78" i="1" s="1"/>
  <c r="EQ79" i="1"/>
  <c r="ER79" i="1" s="1"/>
  <c r="ES79" i="1" s="1"/>
  <c r="EQ80" i="1"/>
  <c r="ER80" i="1" s="1"/>
  <c r="ES80" i="1" s="1"/>
  <c r="EQ81" i="1"/>
  <c r="ER81" i="1" s="1"/>
  <c r="ES81" i="1" s="1"/>
  <c r="EQ82" i="1"/>
  <c r="ER82" i="1" s="1"/>
  <c r="ES82" i="1" s="1"/>
  <c r="EQ83" i="1"/>
  <c r="ER83" i="1" s="1"/>
  <c r="ES83" i="1" s="1"/>
  <c r="EQ84" i="1"/>
  <c r="ER84" i="1" s="1"/>
  <c r="ES84" i="1" s="1"/>
  <c r="EQ85" i="1"/>
  <c r="ER85" i="1" s="1"/>
  <c r="ES85" i="1" s="1"/>
  <c r="EQ86" i="1"/>
  <c r="ER86" i="1" s="1"/>
  <c r="ES86" i="1" s="1"/>
  <c r="EQ87" i="1"/>
  <c r="ER87" i="1" s="1"/>
  <c r="ES87" i="1" s="1"/>
  <c r="EQ88" i="1"/>
  <c r="ER88" i="1" s="1"/>
  <c r="ES88" i="1" s="1"/>
  <c r="EQ89" i="1"/>
  <c r="ER89" i="1" s="1"/>
  <c r="ES89" i="1" s="1"/>
  <c r="EQ90" i="1"/>
  <c r="ER90" i="1" s="1"/>
  <c r="ES90" i="1" s="1"/>
  <c r="EQ91" i="1"/>
  <c r="ER91" i="1" s="1"/>
  <c r="ES91" i="1" s="1"/>
  <c r="EQ92" i="1"/>
  <c r="EQ93" i="1"/>
  <c r="ER93" i="1" s="1"/>
  <c r="ES93" i="1" s="1"/>
  <c r="EQ94" i="1"/>
  <c r="ER94" i="1" s="1"/>
  <c r="ES94" i="1" s="1"/>
  <c r="EQ95" i="1"/>
  <c r="ER95" i="1" s="1"/>
  <c r="ES95" i="1" s="1"/>
  <c r="EQ96" i="1"/>
  <c r="ER96" i="1" s="1"/>
  <c r="ES96" i="1" s="1"/>
  <c r="EQ97" i="1"/>
  <c r="ER97" i="1" s="1"/>
  <c r="ES97" i="1" s="1"/>
  <c r="EQ98" i="1"/>
  <c r="ER98" i="1" s="1"/>
  <c r="ES98" i="1" s="1"/>
  <c r="EQ99" i="1"/>
  <c r="ER99" i="1" s="1"/>
  <c r="ES99" i="1" s="1"/>
  <c r="EQ101" i="1"/>
  <c r="ER101" i="1" s="1"/>
  <c r="ES101" i="1" s="1"/>
  <c r="EQ102" i="1"/>
  <c r="ER102" i="1" s="1"/>
  <c r="ES102" i="1" s="1"/>
  <c r="EQ103" i="1"/>
  <c r="ER103" i="1" s="1"/>
  <c r="ES103" i="1" s="1"/>
  <c r="EQ104" i="1"/>
  <c r="ER104" i="1" s="1"/>
  <c r="ES104" i="1" s="1"/>
  <c r="EQ105" i="1"/>
  <c r="ER105" i="1" s="1"/>
  <c r="ES105" i="1" s="1"/>
  <c r="EQ106" i="1"/>
  <c r="ER106" i="1" s="1"/>
  <c r="ES106" i="1" s="1"/>
  <c r="EQ107" i="1"/>
  <c r="ER107" i="1" s="1"/>
  <c r="ES107" i="1" s="1"/>
  <c r="EQ108" i="1"/>
  <c r="ER108" i="1" s="1"/>
  <c r="ES108" i="1" s="1"/>
  <c r="EQ109" i="1"/>
  <c r="ER109" i="1" s="1"/>
  <c r="ES109" i="1" s="1"/>
  <c r="EQ110" i="1"/>
  <c r="ER110" i="1" s="1"/>
  <c r="ES110" i="1" s="1"/>
  <c r="EQ111" i="1"/>
  <c r="ER111" i="1" s="1"/>
  <c r="ES111" i="1" s="1"/>
  <c r="EQ112" i="1"/>
  <c r="ER112" i="1" s="1"/>
  <c r="ES112" i="1" s="1"/>
  <c r="EQ113" i="1"/>
  <c r="ER113" i="1" s="1"/>
  <c r="ES113" i="1" s="1"/>
  <c r="EQ114" i="1"/>
  <c r="ER114" i="1" s="1"/>
  <c r="ES114" i="1" s="1"/>
  <c r="EQ115" i="1"/>
  <c r="ER115" i="1" s="1"/>
  <c r="ES115" i="1" s="1"/>
  <c r="EQ116" i="1"/>
  <c r="ER116" i="1" s="1"/>
  <c r="ES116" i="1" s="1"/>
  <c r="EQ117" i="1"/>
  <c r="ER117" i="1" s="1"/>
  <c r="ES117" i="1" s="1"/>
  <c r="EQ118" i="1"/>
  <c r="ER118" i="1" s="1"/>
  <c r="ES118" i="1" s="1"/>
  <c r="EQ119" i="1"/>
  <c r="ER119" i="1" s="1"/>
  <c r="ES119" i="1" s="1"/>
  <c r="EQ120" i="1"/>
  <c r="ER120" i="1" s="1"/>
  <c r="ES120" i="1" s="1"/>
  <c r="EQ121" i="1"/>
  <c r="ER121" i="1" s="1"/>
  <c r="ES121" i="1" s="1"/>
  <c r="EQ122" i="1"/>
  <c r="ER122" i="1" s="1"/>
  <c r="ES122" i="1" s="1"/>
  <c r="EQ123" i="1"/>
  <c r="ER123" i="1" s="1"/>
  <c r="ES123" i="1" s="1"/>
  <c r="EQ124" i="1"/>
  <c r="ER124" i="1" s="1"/>
  <c r="ES124" i="1" s="1"/>
  <c r="EQ125" i="1"/>
  <c r="ER125" i="1" s="1"/>
  <c r="ES125" i="1" s="1"/>
  <c r="EQ126" i="1"/>
  <c r="ER126" i="1" s="1"/>
  <c r="ES126" i="1" s="1"/>
  <c r="EQ127" i="1"/>
  <c r="ER127" i="1" s="1"/>
  <c r="ES127" i="1" s="1"/>
  <c r="EQ128" i="1"/>
  <c r="ER128" i="1" s="1"/>
  <c r="ES128" i="1" s="1"/>
  <c r="EQ129" i="1"/>
  <c r="ER129" i="1" s="1"/>
  <c r="ES129" i="1" s="1"/>
  <c r="EQ130" i="1"/>
  <c r="ER130" i="1" s="1"/>
  <c r="ES130" i="1" s="1"/>
  <c r="EQ131" i="1"/>
  <c r="ER131" i="1" s="1"/>
  <c r="ES131" i="1" s="1"/>
  <c r="EQ132" i="1"/>
  <c r="ER132" i="1" s="1"/>
  <c r="ES132" i="1" s="1"/>
  <c r="EQ133" i="1"/>
  <c r="ER133" i="1" s="1"/>
  <c r="ES133" i="1" s="1"/>
  <c r="EQ134" i="1"/>
  <c r="ER134" i="1" s="1"/>
  <c r="ES134" i="1" s="1"/>
  <c r="EQ135" i="1"/>
  <c r="ER135" i="1" s="1"/>
  <c r="ES135" i="1" s="1"/>
  <c r="EQ136" i="1"/>
  <c r="ER136" i="1" s="1"/>
  <c r="ES136" i="1" s="1"/>
  <c r="EQ137" i="1"/>
  <c r="ER137" i="1" s="1"/>
  <c r="ES137" i="1" s="1"/>
  <c r="EQ138" i="1"/>
  <c r="ER138" i="1" s="1"/>
  <c r="ES138" i="1" s="1"/>
  <c r="EQ139" i="1"/>
  <c r="ER139" i="1" s="1"/>
  <c r="ES139" i="1" s="1"/>
  <c r="EQ140" i="1"/>
  <c r="ER140" i="1" s="1"/>
  <c r="ES140" i="1" s="1"/>
  <c r="EQ141" i="1"/>
  <c r="ER141" i="1" s="1"/>
  <c r="ES141" i="1" s="1"/>
  <c r="EQ142" i="1"/>
  <c r="ER142" i="1" s="1"/>
  <c r="ES142" i="1" s="1"/>
  <c r="EQ143" i="1"/>
  <c r="ER143" i="1" s="1"/>
  <c r="ES143" i="1" s="1"/>
  <c r="EQ144" i="1"/>
  <c r="ER144" i="1" s="1"/>
  <c r="ES144" i="1" s="1"/>
  <c r="EQ145" i="1"/>
  <c r="ER145" i="1" s="1"/>
  <c r="ES145" i="1" s="1"/>
  <c r="EQ146" i="1"/>
  <c r="ER146" i="1" s="1"/>
  <c r="ES146" i="1" s="1"/>
  <c r="EQ147" i="1"/>
  <c r="ER147" i="1" s="1"/>
  <c r="ES147" i="1" s="1"/>
  <c r="EQ148" i="1"/>
  <c r="ER148" i="1" s="1"/>
  <c r="ES148" i="1" s="1"/>
  <c r="EQ149" i="1"/>
  <c r="ER149" i="1" s="1"/>
  <c r="ES149" i="1" s="1"/>
  <c r="EQ150" i="1"/>
  <c r="ER150" i="1" s="1"/>
  <c r="ES150" i="1" s="1"/>
  <c r="EQ151" i="1"/>
  <c r="ER151" i="1" s="1"/>
  <c r="ES151" i="1" s="1"/>
  <c r="EQ152" i="1"/>
  <c r="ER152" i="1" s="1"/>
  <c r="ES152" i="1" s="1"/>
  <c r="EQ153" i="1"/>
  <c r="ER153" i="1" s="1"/>
  <c r="ES153" i="1" s="1"/>
  <c r="EQ154" i="1"/>
  <c r="ER154" i="1" s="1"/>
  <c r="ES154" i="1" s="1"/>
  <c r="EQ155" i="1"/>
  <c r="ER155" i="1" s="1"/>
  <c r="ES155" i="1" s="1"/>
  <c r="EQ156" i="1"/>
  <c r="ER156" i="1" s="1"/>
  <c r="ES156" i="1" s="1"/>
  <c r="EQ157" i="1"/>
  <c r="ER157" i="1" s="1"/>
  <c r="ES157" i="1" s="1"/>
  <c r="EQ158" i="1"/>
  <c r="ER158" i="1" s="1"/>
  <c r="ES158" i="1" s="1"/>
  <c r="EQ159" i="1"/>
  <c r="ER159" i="1" s="1"/>
  <c r="ES159" i="1" s="1"/>
  <c r="EQ160" i="1"/>
  <c r="ER160" i="1" s="1"/>
  <c r="ES160" i="1" s="1"/>
  <c r="EQ161" i="1"/>
  <c r="ER161" i="1" s="1"/>
  <c r="ES161" i="1" s="1"/>
  <c r="EQ162" i="1"/>
  <c r="ER162" i="1" s="1"/>
  <c r="ES162" i="1" s="1"/>
  <c r="EQ163" i="1"/>
  <c r="ER163" i="1" s="1"/>
  <c r="ES163" i="1" s="1"/>
  <c r="EQ164" i="1"/>
  <c r="ER164" i="1" s="1"/>
  <c r="ES164" i="1" s="1"/>
  <c r="EQ165" i="1"/>
  <c r="ER165" i="1" s="1"/>
  <c r="ES165" i="1" s="1"/>
  <c r="EQ166" i="1"/>
  <c r="ER166" i="1" s="1"/>
  <c r="ES166" i="1" s="1"/>
  <c r="EQ167" i="1"/>
  <c r="ER167" i="1" s="1"/>
  <c r="ES167" i="1" s="1"/>
  <c r="EQ168" i="1"/>
  <c r="ER168" i="1" s="1"/>
  <c r="ES168" i="1" s="1"/>
  <c r="EQ169" i="1"/>
  <c r="ER169" i="1" s="1"/>
  <c r="ES169" i="1" s="1"/>
  <c r="EQ170" i="1"/>
  <c r="ER170" i="1" s="1"/>
  <c r="ES170" i="1" s="1"/>
  <c r="EQ171" i="1"/>
  <c r="ER171" i="1" s="1"/>
  <c r="ES171" i="1" s="1"/>
  <c r="EQ172" i="1"/>
  <c r="ER172" i="1" s="1"/>
  <c r="ES172" i="1" s="1"/>
  <c r="EQ173" i="1"/>
  <c r="ER173" i="1" s="1"/>
  <c r="ES173" i="1" s="1"/>
  <c r="EQ174" i="1"/>
  <c r="ER174" i="1" s="1"/>
  <c r="ES174" i="1" s="1"/>
  <c r="EQ175" i="1"/>
  <c r="ER175" i="1" s="1"/>
  <c r="ES175" i="1" s="1"/>
  <c r="EQ176" i="1"/>
  <c r="ER176" i="1" s="1"/>
  <c r="ES176" i="1" s="1"/>
  <c r="EQ177" i="1"/>
  <c r="ER177" i="1" s="1"/>
  <c r="ES177" i="1" s="1"/>
  <c r="EQ178" i="1"/>
  <c r="ER178" i="1" s="1"/>
  <c r="ES178" i="1" s="1"/>
  <c r="EQ179" i="1"/>
  <c r="ER179" i="1" s="1"/>
  <c r="ES179" i="1" s="1"/>
  <c r="EQ180" i="1"/>
  <c r="ER180" i="1" s="1"/>
  <c r="ES180" i="1" s="1"/>
  <c r="EQ181" i="1"/>
  <c r="ER181" i="1" s="1"/>
  <c r="ES181" i="1" s="1"/>
  <c r="EQ182" i="1"/>
  <c r="ER182" i="1" s="1"/>
  <c r="ES182" i="1" s="1"/>
  <c r="EQ183" i="1"/>
  <c r="ER183" i="1" s="1"/>
  <c r="ES183" i="1" s="1"/>
  <c r="EQ184" i="1"/>
  <c r="ER184" i="1" s="1"/>
  <c r="ES184" i="1" s="1"/>
  <c r="EQ185" i="1"/>
  <c r="ER185" i="1" s="1"/>
  <c r="ES185" i="1" s="1"/>
  <c r="EQ186" i="1"/>
  <c r="ER186" i="1" s="1"/>
  <c r="ES186" i="1" s="1"/>
  <c r="EQ187" i="1"/>
  <c r="ER187" i="1" s="1"/>
  <c r="ES187" i="1" s="1"/>
  <c r="EQ188" i="1"/>
  <c r="ER188" i="1" s="1"/>
  <c r="ES188" i="1" s="1"/>
  <c r="EQ189" i="1"/>
  <c r="ER189" i="1" s="1"/>
  <c r="ES189" i="1" s="1"/>
  <c r="EQ190" i="1"/>
  <c r="ER190" i="1" s="1"/>
  <c r="ES190" i="1" s="1"/>
  <c r="EQ191" i="1"/>
  <c r="ER191" i="1" s="1"/>
  <c r="ES191" i="1" s="1"/>
  <c r="EQ192" i="1"/>
  <c r="ER192" i="1" s="1"/>
  <c r="ES192" i="1" s="1"/>
  <c r="EQ193" i="1"/>
  <c r="ER193" i="1" s="1"/>
  <c r="ES193" i="1" s="1"/>
  <c r="EQ194" i="1"/>
  <c r="ER194" i="1" s="1"/>
  <c r="ES194" i="1" s="1"/>
  <c r="EQ195" i="1"/>
  <c r="ER195" i="1" s="1"/>
  <c r="ES195" i="1" s="1"/>
  <c r="EQ196" i="1"/>
  <c r="ER196" i="1" s="1"/>
  <c r="ES196" i="1" s="1"/>
  <c r="EQ197" i="1"/>
  <c r="ER197" i="1" s="1"/>
  <c r="ES197" i="1" s="1"/>
  <c r="EQ198" i="1"/>
  <c r="EQ199" i="1"/>
  <c r="ER199" i="1" s="1"/>
  <c r="ES199" i="1" s="1"/>
  <c r="EQ200" i="1"/>
  <c r="ER200" i="1" s="1"/>
  <c r="ES200" i="1" s="1"/>
  <c r="EQ201" i="1"/>
  <c r="ER201" i="1" s="1"/>
  <c r="ES201" i="1" s="1"/>
  <c r="EQ202" i="1"/>
  <c r="ER202" i="1" s="1"/>
  <c r="ES202" i="1" s="1"/>
  <c r="EQ203" i="1"/>
  <c r="ER203" i="1" s="1"/>
  <c r="ES203" i="1" s="1"/>
  <c r="EQ204" i="1"/>
  <c r="EQ205" i="1"/>
  <c r="ER205" i="1" s="1"/>
  <c r="ES205" i="1" s="1"/>
  <c r="EQ206" i="1"/>
  <c r="ER206" i="1" s="1"/>
  <c r="ES206" i="1" s="1"/>
  <c r="EQ207" i="1"/>
  <c r="ER207" i="1" s="1"/>
  <c r="ES207" i="1" s="1"/>
  <c r="EQ208" i="1"/>
  <c r="ER208" i="1" s="1"/>
  <c r="ES208" i="1" s="1"/>
  <c r="EQ209" i="1"/>
  <c r="ER209" i="1" s="1"/>
  <c r="ES209" i="1" s="1"/>
  <c r="EQ210" i="1"/>
  <c r="ER210" i="1" s="1"/>
  <c r="ES210" i="1" s="1"/>
  <c r="EQ211" i="1"/>
  <c r="ER211" i="1" s="1"/>
  <c r="ES211" i="1" s="1"/>
  <c r="EQ212" i="1"/>
  <c r="ER212" i="1" s="1"/>
  <c r="ES212" i="1" s="1"/>
  <c r="EQ213" i="1"/>
  <c r="ER213" i="1" s="1"/>
  <c r="ES213" i="1" s="1"/>
  <c r="EQ214" i="1"/>
  <c r="ER214" i="1" s="1"/>
  <c r="ES214" i="1" s="1"/>
  <c r="EQ215" i="1"/>
  <c r="ER215" i="1" s="1"/>
  <c r="ES215" i="1" s="1"/>
  <c r="EQ216" i="1"/>
  <c r="ER216" i="1" s="1"/>
  <c r="ES216" i="1" s="1"/>
  <c r="EQ217" i="1"/>
  <c r="ER217" i="1" s="1"/>
  <c r="ES217" i="1" s="1"/>
  <c r="EQ218" i="1"/>
  <c r="ER218" i="1" s="1"/>
  <c r="ES218" i="1" s="1"/>
  <c r="EQ219" i="1"/>
  <c r="ER219" i="1" s="1"/>
  <c r="ES219" i="1" s="1"/>
  <c r="EQ220" i="1"/>
  <c r="ER220" i="1" s="1"/>
  <c r="ES220" i="1" s="1"/>
  <c r="EQ221" i="1"/>
  <c r="ER221" i="1" s="1"/>
  <c r="ES221" i="1" s="1"/>
  <c r="EQ222" i="1"/>
  <c r="ER222" i="1" s="1"/>
  <c r="ES222" i="1" s="1"/>
  <c r="EQ223" i="1"/>
  <c r="ER223" i="1" s="1"/>
  <c r="ES223" i="1" s="1"/>
  <c r="EQ224" i="1"/>
  <c r="ER224" i="1" s="1"/>
  <c r="ES224" i="1" s="1"/>
  <c r="EQ225" i="1"/>
  <c r="ER225" i="1" s="1"/>
  <c r="ES225" i="1" s="1"/>
  <c r="EQ226" i="1"/>
  <c r="ER226" i="1" s="1"/>
  <c r="ES226" i="1" s="1"/>
  <c r="EQ227" i="1"/>
  <c r="ER227" i="1" s="1"/>
  <c r="ES227" i="1" s="1"/>
  <c r="EQ228" i="1"/>
  <c r="ER228" i="1" s="1"/>
  <c r="ES228" i="1" s="1"/>
  <c r="EQ229" i="1"/>
  <c r="ER229" i="1" s="1"/>
  <c r="ES229" i="1" s="1"/>
  <c r="EQ230" i="1"/>
  <c r="ER230" i="1" s="1"/>
  <c r="ES230" i="1" s="1"/>
  <c r="EQ231" i="1"/>
  <c r="ER231" i="1" s="1"/>
  <c r="ES231" i="1" s="1"/>
  <c r="EQ232" i="1"/>
  <c r="ER232" i="1" s="1"/>
  <c r="ES232" i="1" s="1"/>
  <c r="EQ233" i="1"/>
  <c r="ER233" i="1" s="1"/>
  <c r="ES233" i="1" s="1"/>
  <c r="EQ234" i="1"/>
  <c r="ER234" i="1" s="1"/>
  <c r="ES234" i="1" s="1"/>
  <c r="EQ235" i="1"/>
  <c r="ER235" i="1" s="1"/>
  <c r="ES235" i="1" s="1"/>
  <c r="EQ237" i="1"/>
  <c r="ER237" i="1" s="1"/>
  <c r="ES237" i="1" s="1"/>
  <c r="EQ238" i="1"/>
  <c r="ER238" i="1" s="1"/>
  <c r="ES238" i="1" s="1"/>
  <c r="EQ239" i="1"/>
  <c r="ER239" i="1" s="1"/>
  <c r="ES239" i="1" s="1"/>
  <c r="EQ240" i="1"/>
  <c r="ER240" i="1" s="1"/>
  <c r="ES240" i="1" s="1"/>
  <c r="EQ241" i="1"/>
  <c r="ER241" i="1" s="1"/>
  <c r="ES241" i="1" s="1"/>
  <c r="EQ242" i="1"/>
  <c r="ER242" i="1" s="1"/>
  <c r="ES242" i="1" s="1"/>
  <c r="EQ243" i="1"/>
  <c r="ER243" i="1" s="1"/>
  <c r="ES243" i="1" s="1"/>
  <c r="EQ244" i="1"/>
  <c r="ER244" i="1" s="1"/>
  <c r="ES244" i="1" s="1"/>
  <c r="EQ245" i="1"/>
  <c r="ER245" i="1" s="1"/>
  <c r="ES245" i="1" s="1"/>
  <c r="EQ246" i="1"/>
  <c r="ER246" i="1" s="1"/>
  <c r="ES246" i="1" s="1"/>
  <c r="EQ247" i="1"/>
  <c r="ER247" i="1" s="1"/>
  <c r="ES247" i="1" s="1"/>
  <c r="EQ248" i="1"/>
  <c r="ER248" i="1" s="1"/>
  <c r="ES248" i="1" s="1"/>
  <c r="EQ249" i="1"/>
  <c r="ER249" i="1" s="1"/>
  <c r="ES249" i="1" s="1"/>
  <c r="EQ250" i="1"/>
  <c r="ER250" i="1" s="1"/>
  <c r="ES250" i="1" s="1"/>
  <c r="EQ251" i="1"/>
  <c r="ER251" i="1" s="1"/>
  <c r="ES251" i="1" s="1"/>
  <c r="EQ252" i="1"/>
  <c r="ER252" i="1" s="1"/>
  <c r="ES252" i="1" s="1"/>
  <c r="EQ253" i="1"/>
  <c r="ER253" i="1" s="1"/>
  <c r="ES253" i="1" s="1"/>
  <c r="EQ254" i="1"/>
  <c r="ER254" i="1" s="1"/>
  <c r="ES254" i="1" s="1"/>
  <c r="EQ255" i="1"/>
  <c r="ER255" i="1" s="1"/>
  <c r="ES255" i="1" s="1"/>
  <c r="EQ256" i="1"/>
  <c r="ER256" i="1" s="1"/>
  <c r="ES256" i="1" s="1"/>
  <c r="EQ257" i="1"/>
  <c r="ER257" i="1" s="1"/>
  <c r="ES257" i="1" s="1"/>
  <c r="EQ258" i="1"/>
  <c r="ER258" i="1" s="1"/>
  <c r="ES258" i="1" s="1"/>
  <c r="EQ259" i="1"/>
  <c r="ER259" i="1" s="1"/>
  <c r="ES259" i="1" s="1"/>
  <c r="EQ260" i="1"/>
  <c r="ER260" i="1" s="1"/>
  <c r="ES260" i="1" s="1"/>
  <c r="EQ261" i="1"/>
  <c r="ER261" i="1" s="1"/>
  <c r="ES261" i="1" s="1"/>
  <c r="EQ262" i="1"/>
  <c r="ER262" i="1" s="1"/>
  <c r="ES262" i="1" s="1"/>
  <c r="EQ263" i="1"/>
  <c r="ER263" i="1" s="1"/>
  <c r="ES263" i="1" s="1"/>
  <c r="EQ264" i="1"/>
  <c r="ER264" i="1" s="1"/>
  <c r="ES264" i="1" s="1"/>
  <c r="EQ265" i="1"/>
  <c r="ER265" i="1" s="1"/>
  <c r="ES265" i="1" s="1"/>
  <c r="EQ266" i="1"/>
  <c r="ER266" i="1" s="1"/>
  <c r="ES266" i="1" s="1"/>
  <c r="EQ267" i="1"/>
  <c r="ER267" i="1" s="1"/>
  <c r="ES267" i="1" s="1"/>
  <c r="EQ268" i="1"/>
  <c r="ER268" i="1" s="1"/>
  <c r="ES268" i="1" s="1"/>
  <c r="EQ269" i="1"/>
  <c r="ER269" i="1" s="1"/>
  <c r="ES269" i="1" s="1"/>
  <c r="EQ270" i="1"/>
  <c r="ER270" i="1" s="1"/>
  <c r="ES270" i="1" s="1"/>
  <c r="EQ271" i="1"/>
  <c r="ER271" i="1" s="1"/>
  <c r="ES271" i="1" s="1"/>
  <c r="EQ272" i="1"/>
  <c r="ER272" i="1" s="1"/>
  <c r="ES272" i="1" s="1"/>
  <c r="EQ273" i="1"/>
  <c r="ER273" i="1" s="1"/>
  <c r="ES273" i="1" s="1"/>
  <c r="EQ274" i="1"/>
  <c r="ER274" i="1" s="1"/>
  <c r="ES274" i="1" s="1"/>
  <c r="EQ275" i="1"/>
  <c r="ER275" i="1" s="1"/>
  <c r="ES275" i="1" s="1"/>
  <c r="EQ276" i="1"/>
  <c r="ER276" i="1" s="1"/>
  <c r="ES276" i="1" s="1"/>
  <c r="EQ277" i="1"/>
  <c r="ER277" i="1" s="1"/>
  <c r="ES277" i="1" s="1"/>
  <c r="EQ278" i="1"/>
  <c r="ER278" i="1" s="1"/>
  <c r="ES278" i="1" s="1"/>
  <c r="EQ279" i="1"/>
  <c r="ER279" i="1" s="1"/>
  <c r="ES279" i="1" s="1"/>
  <c r="EQ280" i="1"/>
  <c r="ER280" i="1" s="1"/>
  <c r="ES280" i="1" s="1"/>
  <c r="EQ281" i="1"/>
  <c r="ER281" i="1" s="1"/>
  <c r="ES281" i="1" s="1"/>
  <c r="EQ282" i="1"/>
  <c r="ER282" i="1" s="1"/>
  <c r="ES282" i="1" s="1"/>
  <c r="EQ283" i="1"/>
  <c r="ER283" i="1" s="1"/>
  <c r="ES283" i="1" s="1"/>
  <c r="EQ284" i="1"/>
  <c r="ER284" i="1" s="1"/>
  <c r="ES284" i="1" s="1"/>
  <c r="EQ285" i="1"/>
  <c r="ER285" i="1" s="1"/>
  <c r="ES285" i="1" s="1"/>
  <c r="EQ286" i="1"/>
  <c r="ER286" i="1" s="1"/>
  <c r="ES286" i="1" s="1"/>
  <c r="EQ287" i="1"/>
  <c r="ER287" i="1" s="1"/>
  <c r="ES287" i="1" s="1"/>
  <c r="EQ288" i="1"/>
  <c r="ER288" i="1" s="1"/>
  <c r="ES288" i="1" s="1"/>
  <c r="EQ289" i="1"/>
  <c r="ER289" i="1" s="1"/>
  <c r="ES289" i="1" s="1"/>
  <c r="EQ290" i="1"/>
  <c r="ER290" i="1" s="1"/>
  <c r="ES290" i="1" s="1"/>
  <c r="EQ291" i="1"/>
  <c r="ER291" i="1" s="1"/>
  <c r="ES291" i="1" s="1"/>
  <c r="EQ292" i="1"/>
  <c r="ER292" i="1" s="1"/>
  <c r="ES292" i="1" s="1"/>
  <c r="EQ293" i="1"/>
  <c r="ER293" i="1" s="1"/>
  <c r="ES293" i="1" s="1"/>
  <c r="EQ294" i="1"/>
  <c r="ER294" i="1" s="1"/>
  <c r="ES294" i="1" s="1"/>
  <c r="EQ16" i="1"/>
  <c r="ER16" i="1" s="1"/>
  <c r="ES16" i="1" s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151" i="1"/>
  <c r="EH152" i="1"/>
  <c r="EH153" i="1"/>
  <c r="EH154" i="1"/>
  <c r="EH155" i="1"/>
  <c r="EH156" i="1"/>
  <c r="EH157" i="1"/>
  <c r="EH158" i="1"/>
  <c r="EH159" i="1"/>
  <c r="EH160" i="1"/>
  <c r="EH161" i="1"/>
  <c r="EH162" i="1"/>
  <c r="EH163" i="1"/>
  <c r="EH164" i="1"/>
  <c r="EH165" i="1"/>
  <c r="EH166" i="1"/>
  <c r="EH167" i="1"/>
  <c r="EH168" i="1"/>
  <c r="EH169" i="1"/>
  <c r="EH170" i="1"/>
  <c r="EH171" i="1"/>
  <c r="EH172" i="1"/>
  <c r="EH173" i="1"/>
  <c r="EH174" i="1"/>
  <c r="EH175" i="1"/>
  <c r="EH176" i="1"/>
  <c r="EH177" i="1"/>
  <c r="EH178" i="1"/>
  <c r="EH179" i="1"/>
  <c r="EH180" i="1"/>
  <c r="EH181" i="1"/>
  <c r="EH182" i="1"/>
  <c r="EH183" i="1"/>
  <c r="EH184" i="1"/>
  <c r="EH185" i="1"/>
  <c r="EH186" i="1"/>
  <c r="EH187" i="1"/>
  <c r="EH188" i="1"/>
  <c r="EH189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H202" i="1"/>
  <c r="EH203" i="1"/>
  <c r="EH204" i="1"/>
  <c r="EH205" i="1"/>
  <c r="EH206" i="1"/>
  <c r="EH207" i="1"/>
  <c r="EH208" i="1"/>
  <c r="EH209" i="1"/>
  <c r="EH210" i="1"/>
  <c r="EH211" i="1"/>
  <c r="EH212" i="1"/>
  <c r="EH213" i="1"/>
  <c r="EH214" i="1"/>
  <c r="EH215" i="1"/>
  <c r="EH216" i="1"/>
  <c r="EH217" i="1"/>
  <c r="EH218" i="1"/>
  <c r="EH219" i="1"/>
  <c r="EH220" i="1"/>
  <c r="EH221" i="1"/>
  <c r="EH222" i="1"/>
  <c r="EH223" i="1"/>
  <c r="EH224" i="1"/>
  <c r="EH225" i="1"/>
  <c r="EH226" i="1"/>
  <c r="EH227" i="1"/>
  <c r="EH228" i="1"/>
  <c r="EH229" i="1"/>
  <c r="EH230" i="1"/>
  <c r="EH231" i="1"/>
  <c r="EH232" i="1"/>
  <c r="EH233" i="1"/>
  <c r="EH234" i="1"/>
  <c r="EH235" i="1"/>
  <c r="EH237" i="1"/>
  <c r="EH238" i="1"/>
  <c r="EH239" i="1"/>
  <c r="EH240" i="1"/>
  <c r="EH241" i="1"/>
  <c r="EH242" i="1"/>
  <c r="EH243" i="1"/>
  <c r="EH244" i="1"/>
  <c r="EH245" i="1"/>
  <c r="EH246" i="1"/>
  <c r="EH247" i="1"/>
  <c r="EH248" i="1"/>
  <c r="EH249" i="1"/>
  <c r="EH250" i="1"/>
  <c r="EH251" i="1"/>
  <c r="EH252" i="1"/>
  <c r="EH253" i="1"/>
  <c r="EH254" i="1"/>
  <c r="EH255" i="1"/>
  <c r="EH256" i="1"/>
  <c r="EH257" i="1"/>
  <c r="EH258" i="1"/>
  <c r="EH259" i="1"/>
  <c r="EH260" i="1"/>
  <c r="EH261" i="1"/>
  <c r="EH262" i="1"/>
  <c r="EH263" i="1"/>
  <c r="EH264" i="1"/>
  <c r="EH265" i="1"/>
  <c r="EH266" i="1"/>
  <c r="EH267" i="1"/>
  <c r="EH268" i="1"/>
  <c r="EH269" i="1"/>
  <c r="EH270" i="1"/>
  <c r="EH271" i="1"/>
  <c r="EH272" i="1"/>
  <c r="EH273" i="1"/>
  <c r="EH274" i="1"/>
  <c r="EH275" i="1"/>
  <c r="EH276" i="1"/>
  <c r="EH277" i="1"/>
  <c r="EH278" i="1"/>
  <c r="EH279" i="1"/>
  <c r="EH280" i="1"/>
  <c r="EH281" i="1"/>
  <c r="EH282" i="1"/>
  <c r="EH283" i="1"/>
  <c r="EH284" i="1"/>
  <c r="EH285" i="1"/>
  <c r="EH286" i="1"/>
  <c r="EH287" i="1"/>
  <c r="EH288" i="1"/>
  <c r="EH289" i="1"/>
  <c r="EH290" i="1"/>
  <c r="EH291" i="1"/>
  <c r="EH292" i="1"/>
  <c r="EH293" i="1"/>
  <c r="EH294" i="1"/>
  <c r="EH16" i="1"/>
  <c r="EI16" i="1" s="1"/>
  <c r="EU23" i="1"/>
  <c r="EX23" i="1" s="1"/>
  <c r="EU25" i="1"/>
  <c r="EX25" i="1" s="1"/>
  <c r="EU27" i="1"/>
  <c r="EX27" i="1" s="1"/>
  <c r="EU31" i="1"/>
  <c r="EX31" i="1" s="1"/>
  <c r="EU34" i="1"/>
  <c r="EX34" i="1" s="1"/>
  <c r="EU41" i="1"/>
  <c r="EX41" i="1" s="1"/>
  <c r="EU97" i="1"/>
  <c r="EX97" i="1" s="1"/>
  <c r="EU105" i="1"/>
  <c r="EX105" i="1" s="1"/>
  <c r="EU106" i="1"/>
  <c r="EX106" i="1" s="1"/>
  <c r="EU115" i="1"/>
  <c r="EX115" i="1" s="1"/>
  <c r="EU116" i="1"/>
  <c r="EX116" i="1" s="1"/>
  <c r="EU117" i="1"/>
  <c r="EX117" i="1" s="1"/>
  <c r="EU121" i="1"/>
  <c r="EX121" i="1" s="1"/>
  <c r="EU123" i="1"/>
  <c r="EX123" i="1" s="1"/>
  <c r="EU124" i="1"/>
  <c r="EX124" i="1" s="1"/>
  <c r="EU125" i="1"/>
  <c r="EX125" i="1" s="1"/>
  <c r="EU128" i="1"/>
  <c r="EX128" i="1" s="1"/>
  <c r="EU129" i="1"/>
  <c r="EX129" i="1" s="1"/>
  <c r="EU141" i="1"/>
  <c r="EX141" i="1" s="1"/>
  <c r="EU170" i="1"/>
  <c r="EX170" i="1" s="1"/>
  <c r="EU171" i="1"/>
  <c r="EX171" i="1" s="1"/>
  <c r="EU214" i="1"/>
  <c r="EX214" i="1" s="1"/>
  <c r="EU217" i="1"/>
  <c r="EX217" i="1" s="1"/>
  <c r="EU226" i="1"/>
  <c r="EX226" i="1" s="1"/>
  <c r="EU228" i="1"/>
  <c r="EX228" i="1" s="1"/>
  <c r="EU231" i="1"/>
  <c r="EX231" i="1" s="1"/>
  <c r="EU232" i="1"/>
  <c r="EX232" i="1" s="1"/>
  <c r="EU235" i="1"/>
  <c r="EX235" i="1" s="1"/>
  <c r="EU250" i="1"/>
  <c r="EX250" i="1" s="1"/>
  <c r="EU255" i="1"/>
  <c r="EX255" i="1" s="1"/>
  <c r="EU262" i="1"/>
  <c r="EX262" i="1" s="1"/>
  <c r="EU266" i="1"/>
  <c r="EX266" i="1" s="1"/>
  <c r="EU268" i="1"/>
  <c r="EX268" i="1" s="1"/>
  <c r="EU275" i="1"/>
  <c r="EX275" i="1" s="1"/>
  <c r="EU278" i="1"/>
  <c r="EX278" i="1" s="1"/>
  <c r="EU279" i="1"/>
  <c r="EX279" i="1" s="1"/>
  <c r="EL23" i="1"/>
  <c r="EO23" i="1" s="1"/>
  <c r="EL25" i="1"/>
  <c r="EO25" i="1" s="1"/>
  <c r="EL27" i="1"/>
  <c r="EO27" i="1" s="1"/>
  <c r="EL31" i="1"/>
  <c r="EO31" i="1" s="1"/>
  <c r="EL34" i="1"/>
  <c r="EO34" i="1" s="1"/>
  <c r="EL41" i="1"/>
  <c r="EO41" i="1" s="1"/>
  <c r="EL97" i="1"/>
  <c r="EO97" i="1" s="1"/>
  <c r="EL105" i="1"/>
  <c r="EO105" i="1" s="1"/>
  <c r="EL106" i="1"/>
  <c r="EO106" i="1" s="1"/>
  <c r="EL115" i="1"/>
  <c r="EO115" i="1" s="1"/>
  <c r="EL116" i="1"/>
  <c r="EO116" i="1" s="1"/>
  <c r="EL117" i="1"/>
  <c r="EO117" i="1" s="1"/>
  <c r="EL121" i="1"/>
  <c r="EO121" i="1" s="1"/>
  <c r="EL123" i="1"/>
  <c r="EO123" i="1" s="1"/>
  <c r="EL124" i="1"/>
  <c r="EO124" i="1" s="1"/>
  <c r="EL125" i="1"/>
  <c r="EO125" i="1" s="1"/>
  <c r="EL128" i="1"/>
  <c r="EO128" i="1" s="1"/>
  <c r="EL129" i="1"/>
  <c r="EO129" i="1" s="1"/>
  <c r="EL141" i="1"/>
  <c r="EO141" i="1" s="1"/>
  <c r="EL170" i="1"/>
  <c r="EO170" i="1" s="1"/>
  <c r="EL171" i="1"/>
  <c r="EO171" i="1" s="1"/>
  <c r="EL214" i="1"/>
  <c r="EO214" i="1" s="1"/>
  <c r="EL217" i="1"/>
  <c r="EO217" i="1" s="1"/>
  <c r="EL226" i="1"/>
  <c r="EO226" i="1" s="1"/>
  <c r="EL228" i="1"/>
  <c r="EO228" i="1" s="1"/>
  <c r="EL231" i="1"/>
  <c r="EO231" i="1" s="1"/>
  <c r="EL232" i="1"/>
  <c r="EO232" i="1" s="1"/>
  <c r="EL235" i="1"/>
  <c r="EO235" i="1" s="1"/>
  <c r="EL250" i="1"/>
  <c r="EO250" i="1" s="1"/>
  <c r="EL255" i="1"/>
  <c r="EO255" i="1" s="1"/>
  <c r="EL262" i="1"/>
  <c r="EO262" i="1" s="1"/>
  <c r="EL266" i="1"/>
  <c r="EO266" i="1" s="1"/>
  <c r="EL268" i="1"/>
  <c r="EO268" i="1" s="1"/>
  <c r="EL275" i="1"/>
  <c r="EO275" i="1" s="1"/>
  <c r="EL278" i="1"/>
  <c r="EO278" i="1" s="1"/>
  <c r="EL279" i="1"/>
  <c r="EO279" i="1" s="1"/>
  <c r="AM4" i="31"/>
  <c r="AN4" i="31"/>
  <c r="AO4" i="31"/>
  <c r="AP4" i="31"/>
  <c r="AQ4" i="31"/>
  <c r="AT4" i="31"/>
  <c r="AU4" i="31"/>
  <c r="AV4" i="31"/>
  <c r="AW4" i="31"/>
  <c r="AX4" i="31"/>
  <c r="BA4" i="31"/>
  <c r="BB4" i="31"/>
  <c r="BC4" i="31"/>
  <c r="BD4" i="31"/>
  <c r="BE4" i="31"/>
  <c r="AM5" i="31"/>
  <c r="AN5" i="31"/>
  <c r="AO5" i="31"/>
  <c r="AP5" i="31"/>
  <c r="AQ5" i="31"/>
  <c r="AT5" i="31"/>
  <c r="AU5" i="31"/>
  <c r="AV5" i="31"/>
  <c r="AW5" i="31"/>
  <c r="AX5" i="31"/>
  <c r="BA5" i="31"/>
  <c r="BB5" i="31"/>
  <c r="BC5" i="31"/>
  <c r="BD5" i="31"/>
  <c r="BE5" i="31"/>
  <c r="AM6" i="31"/>
  <c r="AN6" i="31"/>
  <c r="AO6" i="31"/>
  <c r="AP6" i="31"/>
  <c r="AQ6" i="31"/>
  <c r="AT6" i="31"/>
  <c r="AU6" i="31"/>
  <c r="AV6" i="31"/>
  <c r="AW6" i="31"/>
  <c r="AX6" i="31"/>
  <c r="BA6" i="31"/>
  <c r="BB6" i="31"/>
  <c r="BC6" i="31"/>
  <c r="BD6" i="31"/>
  <c r="BE6" i="31"/>
  <c r="AM7" i="31"/>
  <c r="AN7" i="31"/>
  <c r="AO7" i="31"/>
  <c r="AP7" i="31"/>
  <c r="AQ7" i="31"/>
  <c r="AT7" i="31"/>
  <c r="AU7" i="31"/>
  <c r="AV7" i="31"/>
  <c r="AW7" i="31"/>
  <c r="AX7" i="31"/>
  <c r="BA7" i="31"/>
  <c r="BB7" i="31"/>
  <c r="BC7" i="31"/>
  <c r="BD7" i="31"/>
  <c r="BE7" i="31"/>
  <c r="AM8" i="31"/>
  <c r="AN8" i="31"/>
  <c r="AO8" i="31"/>
  <c r="AP8" i="31"/>
  <c r="AQ8" i="31"/>
  <c r="AT8" i="31"/>
  <c r="AU8" i="31"/>
  <c r="AV8" i="31"/>
  <c r="AW8" i="31"/>
  <c r="AX8" i="31"/>
  <c r="BA8" i="31"/>
  <c r="BB8" i="31"/>
  <c r="BC8" i="31"/>
  <c r="BD8" i="31"/>
  <c r="BE8" i="31"/>
  <c r="AM9" i="31"/>
  <c r="AN9" i="31"/>
  <c r="AO9" i="31"/>
  <c r="AP9" i="31"/>
  <c r="AQ9" i="31"/>
  <c r="AT9" i="31"/>
  <c r="AU9" i="31"/>
  <c r="AV9" i="31"/>
  <c r="AW9" i="31"/>
  <c r="AX9" i="31"/>
  <c r="BA9" i="31"/>
  <c r="BB9" i="31"/>
  <c r="BC9" i="31"/>
  <c r="BD9" i="31"/>
  <c r="BE9" i="31"/>
  <c r="AM10" i="31"/>
  <c r="AN10" i="31"/>
  <c r="AO10" i="31"/>
  <c r="AP10" i="31"/>
  <c r="AQ10" i="31"/>
  <c r="AT10" i="31"/>
  <c r="AU10" i="31"/>
  <c r="AV10" i="31"/>
  <c r="AW10" i="31"/>
  <c r="AX10" i="31"/>
  <c r="BA10" i="31"/>
  <c r="BB10" i="31"/>
  <c r="BC10" i="31"/>
  <c r="BD10" i="31"/>
  <c r="BE10" i="31"/>
  <c r="AM11" i="31"/>
  <c r="AN11" i="31"/>
  <c r="AO11" i="31"/>
  <c r="AP11" i="31"/>
  <c r="AQ11" i="31"/>
  <c r="AT11" i="31"/>
  <c r="AU11" i="31"/>
  <c r="AV11" i="31"/>
  <c r="AW11" i="31"/>
  <c r="AX11" i="31"/>
  <c r="BA11" i="31"/>
  <c r="BB11" i="31"/>
  <c r="BC11" i="31"/>
  <c r="BD11" i="31"/>
  <c r="BE11" i="31"/>
  <c r="AM12" i="31"/>
  <c r="AN12" i="31"/>
  <c r="AO12" i="31"/>
  <c r="AP12" i="31"/>
  <c r="AQ12" i="31"/>
  <c r="AT12" i="31"/>
  <c r="AU12" i="31"/>
  <c r="AV12" i="31"/>
  <c r="AW12" i="31"/>
  <c r="AX12" i="31"/>
  <c r="BA12" i="31"/>
  <c r="BB12" i="31"/>
  <c r="BC12" i="31"/>
  <c r="BD12" i="31"/>
  <c r="BE12" i="31"/>
  <c r="AM13" i="31"/>
  <c r="AN13" i="31"/>
  <c r="AO13" i="31"/>
  <c r="AP13" i="31"/>
  <c r="AQ13" i="31"/>
  <c r="AT13" i="31"/>
  <c r="AU13" i="31"/>
  <c r="AV13" i="31"/>
  <c r="AW13" i="31"/>
  <c r="AX13" i="31"/>
  <c r="BA13" i="31"/>
  <c r="BB13" i="31"/>
  <c r="BC13" i="31"/>
  <c r="BD13" i="31"/>
  <c r="BE13" i="31"/>
  <c r="AM14" i="31"/>
  <c r="AN14" i="31"/>
  <c r="AO14" i="31"/>
  <c r="AP14" i="31"/>
  <c r="AQ14" i="31"/>
  <c r="AT14" i="31"/>
  <c r="AU14" i="31"/>
  <c r="AV14" i="31"/>
  <c r="AW14" i="31"/>
  <c r="AX14" i="31"/>
  <c r="BA14" i="31"/>
  <c r="BB14" i="31"/>
  <c r="BC14" i="31"/>
  <c r="BD14" i="31"/>
  <c r="BE14" i="31"/>
  <c r="AM15" i="31"/>
  <c r="AN15" i="31"/>
  <c r="AO15" i="31"/>
  <c r="AP15" i="31"/>
  <c r="AQ15" i="31"/>
  <c r="AT15" i="31"/>
  <c r="AU15" i="31"/>
  <c r="AV15" i="31"/>
  <c r="AW15" i="31"/>
  <c r="AX15" i="31"/>
  <c r="BA15" i="31"/>
  <c r="BB15" i="31"/>
  <c r="BC15" i="31"/>
  <c r="BD15" i="31"/>
  <c r="BE15" i="31"/>
  <c r="AM16" i="31"/>
  <c r="AN16" i="31"/>
  <c r="AO16" i="31"/>
  <c r="AP16" i="31"/>
  <c r="AQ16" i="31"/>
  <c r="AT16" i="31"/>
  <c r="AU16" i="31"/>
  <c r="AV16" i="31"/>
  <c r="AW16" i="31"/>
  <c r="AX16" i="31"/>
  <c r="BA16" i="31"/>
  <c r="BB16" i="31"/>
  <c r="BC16" i="31"/>
  <c r="BD16" i="31"/>
  <c r="BE16" i="31"/>
  <c r="AM17" i="31"/>
  <c r="AN17" i="31"/>
  <c r="AO17" i="31"/>
  <c r="AP17" i="31"/>
  <c r="AQ17" i="31"/>
  <c r="AT17" i="31"/>
  <c r="AU17" i="31"/>
  <c r="AV17" i="31"/>
  <c r="AW17" i="31"/>
  <c r="AX17" i="31"/>
  <c r="BA17" i="31"/>
  <c r="BB17" i="31"/>
  <c r="BC17" i="31"/>
  <c r="BD17" i="31"/>
  <c r="BE17" i="31"/>
  <c r="AM18" i="31"/>
  <c r="AN18" i="31"/>
  <c r="AO18" i="31"/>
  <c r="AP18" i="31"/>
  <c r="AQ18" i="31"/>
  <c r="AT18" i="31"/>
  <c r="AU18" i="31"/>
  <c r="AV18" i="31"/>
  <c r="AW18" i="31"/>
  <c r="AX18" i="31"/>
  <c r="BA18" i="31"/>
  <c r="BB18" i="31"/>
  <c r="BC18" i="31"/>
  <c r="BD18" i="31"/>
  <c r="BE18" i="31"/>
  <c r="AM19" i="31"/>
  <c r="AN19" i="31"/>
  <c r="AO19" i="31"/>
  <c r="AP19" i="31"/>
  <c r="AQ19" i="31"/>
  <c r="AT19" i="31"/>
  <c r="AU19" i="31"/>
  <c r="AV19" i="31"/>
  <c r="AW19" i="31"/>
  <c r="AX19" i="31"/>
  <c r="BA19" i="31"/>
  <c r="BB19" i="31"/>
  <c r="BC19" i="31"/>
  <c r="BD19" i="31"/>
  <c r="BE19" i="31"/>
  <c r="AM20" i="31"/>
  <c r="AN20" i="31"/>
  <c r="AO20" i="31"/>
  <c r="AP20" i="31"/>
  <c r="AQ20" i="31"/>
  <c r="AT20" i="31"/>
  <c r="AU20" i="31"/>
  <c r="AV20" i="31"/>
  <c r="AW20" i="31"/>
  <c r="AX20" i="31"/>
  <c r="BA20" i="31"/>
  <c r="BB20" i="31"/>
  <c r="BC20" i="31"/>
  <c r="BD20" i="31"/>
  <c r="BE20" i="31"/>
  <c r="AM21" i="31"/>
  <c r="AN21" i="31"/>
  <c r="AO21" i="31"/>
  <c r="AP21" i="31"/>
  <c r="AQ21" i="31"/>
  <c r="AT21" i="31"/>
  <c r="AU21" i="31"/>
  <c r="AV21" i="31"/>
  <c r="AW21" i="31"/>
  <c r="AX21" i="31"/>
  <c r="BA21" i="31"/>
  <c r="BB21" i="31"/>
  <c r="BC21" i="31"/>
  <c r="BD21" i="31"/>
  <c r="BE21" i="31"/>
  <c r="AM22" i="31"/>
  <c r="AN22" i="31"/>
  <c r="AO22" i="31"/>
  <c r="AP22" i="31"/>
  <c r="AQ22" i="31"/>
  <c r="AT22" i="31"/>
  <c r="AU22" i="31"/>
  <c r="AV22" i="31"/>
  <c r="AW22" i="31"/>
  <c r="AX22" i="31"/>
  <c r="BA22" i="31"/>
  <c r="BB22" i="31"/>
  <c r="BC22" i="31"/>
  <c r="BD22" i="31"/>
  <c r="BE22" i="31"/>
  <c r="AM23" i="31"/>
  <c r="AN23" i="31"/>
  <c r="AO23" i="31"/>
  <c r="AP23" i="31"/>
  <c r="AQ23" i="31"/>
  <c r="AT23" i="31"/>
  <c r="AU23" i="31"/>
  <c r="AV23" i="31"/>
  <c r="AW23" i="31"/>
  <c r="AX23" i="31"/>
  <c r="BA23" i="31"/>
  <c r="BB23" i="31"/>
  <c r="BC23" i="31"/>
  <c r="BD23" i="31"/>
  <c r="BE23" i="31"/>
  <c r="AM24" i="31"/>
  <c r="AN24" i="31"/>
  <c r="AO24" i="31"/>
  <c r="AP24" i="31"/>
  <c r="AQ24" i="31"/>
  <c r="AT24" i="31"/>
  <c r="AU24" i="31"/>
  <c r="AV24" i="31"/>
  <c r="AW24" i="31"/>
  <c r="AX24" i="31"/>
  <c r="BA24" i="31"/>
  <c r="BB24" i="31"/>
  <c r="BC24" i="31"/>
  <c r="BD24" i="31"/>
  <c r="BE24" i="31"/>
  <c r="AM25" i="31"/>
  <c r="AN25" i="31"/>
  <c r="AO25" i="31"/>
  <c r="AP25" i="31"/>
  <c r="AQ25" i="31"/>
  <c r="AT25" i="31"/>
  <c r="AU25" i="31"/>
  <c r="AV25" i="31"/>
  <c r="AW25" i="31"/>
  <c r="AX25" i="31"/>
  <c r="BA25" i="31"/>
  <c r="BB25" i="31"/>
  <c r="BC25" i="31"/>
  <c r="BD25" i="31"/>
  <c r="BE25" i="31"/>
  <c r="AM26" i="31"/>
  <c r="AN26" i="31"/>
  <c r="AO26" i="31"/>
  <c r="AP26" i="31"/>
  <c r="AQ26" i="31"/>
  <c r="AT26" i="31"/>
  <c r="AU26" i="31"/>
  <c r="AV26" i="31"/>
  <c r="AW26" i="31"/>
  <c r="AX26" i="31"/>
  <c r="BA26" i="31"/>
  <c r="BB26" i="31"/>
  <c r="BC26" i="31"/>
  <c r="BD26" i="31"/>
  <c r="BE26" i="31"/>
  <c r="AM27" i="31"/>
  <c r="AN27" i="31"/>
  <c r="AO27" i="31"/>
  <c r="AP27" i="31"/>
  <c r="AQ27" i="31"/>
  <c r="AT27" i="31"/>
  <c r="AU27" i="31"/>
  <c r="AV27" i="31"/>
  <c r="AW27" i="31"/>
  <c r="AX27" i="31"/>
  <c r="BA27" i="31"/>
  <c r="BB27" i="31"/>
  <c r="BC27" i="31"/>
  <c r="BD27" i="31"/>
  <c r="BE27" i="31"/>
  <c r="AM28" i="31"/>
  <c r="AN28" i="31"/>
  <c r="AO28" i="31"/>
  <c r="AP28" i="31"/>
  <c r="AQ28" i="31"/>
  <c r="AT28" i="31"/>
  <c r="AU28" i="31"/>
  <c r="AV28" i="31"/>
  <c r="AW28" i="31"/>
  <c r="AX28" i="31"/>
  <c r="BA28" i="31"/>
  <c r="BB28" i="31"/>
  <c r="BC28" i="31"/>
  <c r="BD28" i="31"/>
  <c r="BE28" i="31"/>
  <c r="AM29" i="31"/>
  <c r="AN29" i="31"/>
  <c r="AO29" i="31"/>
  <c r="AP29" i="31"/>
  <c r="AQ29" i="31"/>
  <c r="AT29" i="31"/>
  <c r="AU29" i="31"/>
  <c r="AV29" i="31"/>
  <c r="AW29" i="31"/>
  <c r="AX29" i="31"/>
  <c r="BA29" i="31"/>
  <c r="BB29" i="31"/>
  <c r="BC29" i="31"/>
  <c r="BD29" i="31"/>
  <c r="BE29" i="31"/>
  <c r="AM30" i="31"/>
  <c r="AN30" i="31"/>
  <c r="AO30" i="31"/>
  <c r="AP30" i="31"/>
  <c r="AQ30" i="31"/>
  <c r="AT30" i="31"/>
  <c r="AU30" i="31"/>
  <c r="AV30" i="31"/>
  <c r="AW30" i="31"/>
  <c r="AX30" i="31"/>
  <c r="BA30" i="31"/>
  <c r="BB30" i="31"/>
  <c r="BC30" i="31"/>
  <c r="BD30" i="31"/>
  <c r="BE30" i="31"/>
  <c r="AM31" i="31"/>
  <c r="AN31" i="31"/>
  <c r="AO31" i="31"/>
  <c r="AP31" i="31"/>
  <c r="AQ31" i="31"/>
  <c r="AT31" i="31"/>
  <c r="AU31" i="31"/>
  <c r="AV31" i="31"/>
  <c r="AW31" i="31"/>
  <c r="AX31" i="31"/>
  <c r="BA31" i="31"/>
  <c r="BB31" i="31"/>
  <c r="BC31" i="31"/>
  <c r="BD31" i="31"/>
  <c r="BE31" i="31"/>
  <c r="AM32" i="31"/>
  <c r="AN32" i="31"/>
  <c r="AO32" i="31"/>
  <c r="AP32" i="31"/>
  <c r="AQ32" i="31"/>
  <c r="AT32" i="31"/>
  <c r="AU32" i="31"/>
  <c r="AV32" i="31"/>
  <c r="AW32" i="31"/>
  <c r="AX32" i="31"/>
  <c r="BA32" i="31"/>
  <c r="BB32" i="31"/>
  <c r="BC32" i="31"/>
  <c r="BD32" i="31"/>
  <c r="BE32" i="31"/>
  <c r="AM33" i="31"/>
  <c r="AN33" i="31"/>
  <c r="AO33" i="31"/>
  <c r="AP33" i="31"/>
  <c r="AQ33" i="31"/>
  <c r="AT33" i="31"/>
  <c r="AU33" i="31"/>
  <c r="AV33" i="31"/>
  <c r="AW33" i="31"/>
  <c r="AX33" i="31"/>
  <c r="BA33" i="31"/>
  <c r="BB33" i="31"/>
  <c r="BC33" i="31"/>
  <c r="BD33" i="31"/>
  <c r="BE33" i="31"/>
  <c r="AM34" i="31"/>
  <c r="AN34" i="31"/>
  <c r="AO34" i="31"/>
  <c r="AP34" i="31"/>
  <c r="AQ34" i="31"/>
  <c r="AT34" i="31"/>
  <c r="AU34" i="31"/>
  <c r="AV34" i="31"/>
  <c r="AW34" i="31"/>
  <c r="AX34" i="31"/>
  <c r="BA34" i="31"/>
  <c r="BB34" i="31"/>
  <c r="BC34" i="31"/>
  <c r="BD34" i="31"/>
  <c r="BE34" i="31"/>
  <c r="AM35" i="31"/>
  <c r="AN35" i="31"/>
  <c r="AO35" i="31"/>
  <c r="AP35" i="31"/>
  <c r="AQ35" i="31"/>
  <c r="AT35" i="31"/>
  <c r="AU35" i="31"/>
  <c r="AV35" i="31"/>
  <c r="AW35" i="31"/>
  <c r="AX35" i="31"/>
  <c r="BA35" i="31"/>
  <c r="BB35" i="31"/>
  <c r="BC35" i="31"/>
  <c r="BD35" i="31"/>
  <c r="BE35" i="31"/>
  <c r="AM36" i="31"/>
  <c r="AN36" i="31"/>
  <c r="AO36" i="31"/>
  <c r="AP36" i="31"/>
  <c r="AQ36" i="31"/>
  <c r="AT36" i="31"/>
  <c r="AU36" i="31"/>
  <c r="AV36" i="31"/>
  <c r="AW36" i="31"/>
  <c r="AX36" i="31"/>
  <c r="BA36" i="31"/>
  <c r="BB36" i="31"/>
  <c r="BC36" i="31"/>
  <c r="BD36" i="31"/>
  <c r="BE36" i="31"/>
  <c r="AM37" i="31"/>
  <c r="AN37" i="31"/>
  <c r="AO37" i="31"/>
  <c r="AP37" i="31"/>
  <c r="AQ37" i="31"/>
  <c r="AT37" i="31"/>
  <c r="AU37" i="31"/>
  <c r="AV37" i="31"/>
  <c r="AW37" i="31"/>
  <c r="AX37" i="31"/>
  <c r="BA37" i="31"/>
  <c r="BB37" i="31"/>
  <c r="BC37" i="31"/>
  <c r="BD37" i="31"/>
  <c r="BE37" i="31"/>
  <c r="AM38" i="31"/>
  <c r="AN38" i="31"/>
  <c r="AO38" i="31"/>
  <c r="AP38" i="31"/>
  <c r="AQ38" i="31"/>
  <c r="AT38" i="31"/>
  <c r="AU38" i="31"/>
  <c r="AV38" i="31"/>
  <c r="AW38" i="31"/>
  <c r="AX38" i="31"/>
  <c r="BA38" i="31"/>
  <c r="BB38" i="31"/>
  <c r="BC38" i="31"/>
  <c r="BD38" i="31"/>
  <c r="BE38" i="31"/>
  <c r="AM39" i="31"/>
  <c r="AN39" i="31"/>
  <c r="AO39" i="31"/>
  <c r="AP39" i="31"/>
  <c r="AQ39" i="31"/>
  <c r="AT39" i="31"/>
  <c r="AU39" i="31"/>
  <c r="AV39" i="31"/>
  <c r="AW39" i="31"/>
  <c r="AX39" i="31"/>
  <c r="BA39" i="31"/>
  <c r="BB39" i="31"/>
  <c r="BC39" i="31"/>
  <c r="BD39" i="31"/>
  <c r="BE39" i="31"/>
  <c r="AM40" i="31"/>
  <c r="AN40" i="31"/>
  <c r="AO40" i="31"/>
  <c r="AP40" i="31"/>
  <c r="AQ40" i="31"/>
  <c r="AT40" i="31"/>
  <c r="AU40" i="31"/>
  <c r="AV40" i="31"/>
  <c r="AW40" i="31"/>
  <c r="AX40" i="31"/>
  <c r="BA40" i="31"/>
  <c r="BB40" i="31"/>
  <c r="BC40" i="31"/>
  <c r="BD40" i="31"/>
  <c r="BE40" i="31"/>
  <c r="AM41" i="31"/>
  <c r="AN41" i="31"/>
  <c r="AO41" i="31"/>
  <c r="AP41" i="31"/>
  <c r="AQ41" i="31"/>
  <c r="AT41" i="31"/>
  <c r="AU41" i="31"/>
  <c r="AV41" i="31"/>
  <c r="AW41" i="31"/>
  <c r="AX41" i="31"/>
  <c r="BA41" i="31"/>
  <c r="BB41" i="31"/>
  <c r="BC41" i="31"/>
  <c r="BD41" i="31"/>
  <c r="BE41" i="31"/>
  <c r="AM42" i="31"/>
  <c r="AN42" i="31"/>
  <c r="AO42" i="31"/>
  <c r="AP42" i="31"/>
  <c r="AQ42" i="31"/>
  <c r="AT42" i="31"/>
  <c r="AU42" i="31"/>
  <c r="AV42" i="31"/>
  <c r="AW42" i="31"/>
  <c r="AX42" i="31"/>
  <c r="BA42" i="31"/>
  <c r="BB42" i="31"/>
  <c r="BC42" i="31"/>
  <c r="BD42" i="31"/>
  <c r="BE42" i="31"/>
  <c r="AM43" i="31"/>
  <c r="AN43" i="31"/>
  <c r="AO43" i="31"/>
  <c r="AP43" i="31"/>
  <c r="AQ43" i="31"/>
  <c r="AT43" i="31"/>
  <c r="AU43" i="31"/>
  <c r="AV43" i="31"/>
  <c r="AW43" i="31"/>
  <c r="AX43" i="31"/>
  <c r="BA43" i="31"/>
  <c r="BB43" i="31"/>
  <c r="BC43" i="31"/>
  <c r="BD43" i="31"/>
  <c r="BE43" i="31"/>
  <c r="AM44" i="31"/>
  <c r="AN44" i="31"/>
  <c r="AO44" i="31"/>
  <c r="AP44" i="31"/>
  <c r="AQ44" i="31"/>
  <c r="AT44" i="31"/>
  <c r="AU44" i="31"/>
  <c r="AV44" i="31"/>
  <c r="AW44" i="31"/>
  <c r="AX44" i="31"/>
  <c r="BA44" i="31"/>
  <c r="BB44" i="31"/>
  <c r="BC44" i="31"/>
  <c r="BD44" i="31"/>
  <c r="BE44" i="31"/>
  <c r="AM45" i="31"/>
  <c r="AN45" i="31"/>
  <c r="AO45" i="31"/>
  <c r="AP45" i="31"/>
  <c r="AQ45" i="31"/>
  <c r="AT45" i="31"/>
  <c r="AU45" i="31"/>
  <c r="AV45" i="31"/>
  <c r="AW45" i="31"/>
  <c r="AX45" i="31"/>
  <c r="BA45" i="31"/>
  <c r="BB45" i="31"/>
  <c r="BC45" i="31"/>
  <c r="BD45" i="31"/>
  <c r="BE45" i="31"/>
  <c r="AM46" i="31"/>
  <c r="AN46" i="31"/>
  <c r="AO46" i="31"/>
  <c r="AP46" i="31"/>
  <c r="AQ46" i="31"/>
  <c r="AT46" i="31"/>
  <c r="AU46" i="31"/>
  <c r="AV46" i="31"/>
  <c r="AW46" i="31"/>
  <c r="AX46" i="31"/>
  <c r="BA46" i="31"/>
  <c r="BB46" i="31"/>
  <c r="BC46" i="31"/>
  <c r="BD46" i="31"/>
  <c r="BE46" i="31"/>
  <c r="AM47" i="31"/>
  <c r="AN47" i="31"/>
  <c r="AO47" i="31"/>
  <c r="AP47" i="31"/>
  <c r="AQ47" i="31"/>
  <c r="AT47" i="31"/>
  <c r="AU47" i="31"/>
  <c r="AV47" i="31"/>
  <c r="AW47" i="31"/>
  <c r="AX47" i="31"/>
  <c r="BA47" i="31"/>
  <c r="BB47" i="31"/>
  <c r="BC47" i="31"/>
  <c r="BD47" i="31"/>
  <c r="BE47" i="31"/>
  <c r="AM48" i="31"/>
  <c r="AN48" i="31"/>
  <c r="AO48" i="31"/>
  <c r="AP48" i="31"/>
  <c r="AQ48" i="31"/>
  <c r="AT48" i="31"/>
  <c r="AU48" i="31"/>
  <c r="AV48" i="31"/>
  <c r="AW48" i="31"/>
  <c r="AX48" i="31"/>
  <c r="BA48" i="31"/>
  <c r="BB48" i="31"/>
  <c r="BC48" i="31"/>
  <c r="BD48" i="31"/>
  <c r="BE48" i="31"/>
  <c r="AM49" i="31"/>
  <c r="AN49" i="31"/>
  <c r="AO49" i="31"/>
  <c r="AP49" i="31"/>
  <c r="AQ49" i="31"/>
  <c r="AT49" i="31"/>
  <c r="AU49" i="31"/>
  <c r="AV49" i="31"/>
  <c r="AW49" i="31"/>
  <c r="AX49" i="31"/>
  <c r="BA49" i="31"/>
  <c r="BB49" i="31"/>
  <c r="BC49" i="31"/>
  <c r="BD49" i="31"/>
  <c r="BE49" i="31"/>
  <c r="AM50" i="31"/>
  <c r="AN50" i="31"/>
  <c r="AO50" i="31"/>
  <c r="AP50" i="31"/>
  <c r="AQ50" i="31"/>
  <c r="AT50" i="31"/>
  <c r="AU50" i="31"/>
  <c r="AV50" i="31"/>
  <c r="AW50" i="31"/>
  <c r="AX50" i="31"/>
  <c r="BA50" i="31"/>
  <c r="BB50" i="31"/>
  <c r="BC50" i="31"/>
  <c r="BD50" i="31"/>
  <c r="BE50" i="31"/>
  <c r="AM51" i="31"/>
  <c r="AN51" i="31"/>
  <c r="AO51" i="31"/>
  <c r="AP51" i="31"/>
  <c r="AQ51" i="31"/>
  <c r="AT51" i="31"/>
  <c r="AU51" i="31"/>
  <c r="AV51" i="31"/>
  <c r="AW51" i="31"/>
  <c r="AX51" i="31"/>
  <c r="BA51" i="31"/>
  <c r="BB51" i="31"/>
  <c r="BC51" i="31"/>
  <c r="BD51" i="31"/>
  <c r="BE51" i="31"/>
  <c r="AM52" i="31"/>
  <c r="AN52" i="31"/>
  <c r="AO52" i="31"/>
  <c r="AP52" i="31"/>
  <c r="AQ52" i="31"/>
  <c r="AT52" i="31"/>
  <c r="AU52" i="31"/>
  <c r="AV52" i="31"/>
  <c r="AW52" i="31"/>
  <c r="AX52" i="31"/>
  <c r="BA52" i="31"/>
  <c r="BB52" i="31"/>
  <c r="BC52" i="31"/>
  <c r="BD52" i="31"/>
  <c r="BE52" i="31"/>
  <c r="AM53" i="31"/>
  <c r="AN53" i="31"/>
  <c r="AO53" i="31"/>
  <c r="AP53" i="31"/>
  <c r="AQ53" i="31"/>
  <c r="AT53" i="31"/>
  <c r="AU53" i="31"/>
  <c r="AV53" i="31"/>
  <c r="AW53" i="31"/>
  <c r="AX53" i="31"/>
  <c r="BA53" i="31"/>
  <c r="BB53" i="31"/>
  <c r="BC53" i="31"/>
  <c r="BD53" i="31"/>
  <c r="BE53" i="31"/>
  <c r="AM54" i="31"/>
  <c r="AN54" i="31"/>
  <c r="AO54" i="31"/>
  <c r="AP54" i="31"/>
  <c r="AQ54" i="31"/>
  <c r="AT54" i="31"/>
  <c r="AU54" i="31"/>
  <c r="AV54" i="31"/>
  <c r="AW54" i="31"/>
  <c r="AX54" i="31"/>
  <c r="BA54" i="31"/>
  <c r="BB54" i="31"/>
  <c r="BC54" i="31"/>
  <c r="BD54" i="31"/>
  <c r="BE54" i="31"/>
  <c r="AM55" i="31"/>
  <c r="AN55" i="31"/>
  <c r="AO55" i="31"/>
  <c r="AP55" i="31"/>
  <c r="AQ55" i="31"/>
  <c r="AT55" i="31"/>
  <c r="AU55" i="31"/>
  <c r="AV55" i="31"/>
  <c r="AW55" i="31"/>
  <c r="AX55" i="31"/>
  <c r="BA55" i="31"/>
  <c r="BB55" i="31"/>
  <c r="BC55" i="31"/>
  <c r="BD55" i="31"/>
  <c r="BE55" i="31"/>
  <c r="AM56" i="31"/>
  <c r="AN56" i="31"/>
  <c r="AO56" i="31"/>
  <c r="AP56" i="31"/>
  <c r="AQ56" i="31"/>
  <c r="AT56" i="31"/>
  <c r="AU56" i="31"/>
  <c r="AV56" i="31"/>
  <c r="AW56" i="31"/>
  <c r="AX56" i="31"/>
  <c r="BA56" i="31"/>
  <c r="BB56" i="31"/>
  <c r="BC56" i="31"/>
  <c r="BD56" i="31"/>
  <c r="BE56" i="31"/>
  <c r="AM57" i="31"/>
  <c r="AN57" i="31"/>
  <c r="AO57" i="31"/>
  <c r="AP57" i="31"/>
  <c r="AQ57" i="31"/>
  <c r="AT57" i="31"/>
  <c r="AU57" i="31"/>
  <c r="AV57" i="31"/>
  <c r="AW57" i="31"/>
  <c r="AX57" i="31"/>
  <c r="BA57" i="31"/>
  <c r="BB57" i="31"/>
  <c r="BC57" i="31"/>
  <c r="BD57" i="31"/>
  <c r="BE57" i="31"/>
  <c r="AM58" i="31"/>
  <c r="AN58" i="31"/>
  <c r="AO58" i="31"/>
  <c r="AP58" i="31"/>
  <c r="AQ58" i="31"/>
  <c r="AT58" i="31"/>
  <c r="AU58" i="31"/>
  <c r="AV58" i="31"/>
  <c r="AW58" i="31"/>
  <c r="AX58" i="31"/>
  <c r="BA58" i="31"/>
  <c r="BB58" i="31"/>
  <c r="BC58" i="31"/>
  <c r="BD58" i="31"/>
  <c r="BE58" i="31"/>
  <c r="AM59" i="31"/>
  <c r="AN59" i="31"/>
  <c r="AO59" i="31"/>
  <c r="AP59" i="31"/>
  <c r="AQ59" i="31"/>
  <c r="AT59" i="31"/>
  <c r="AU59" i="31"/>
  <c r="AV59" i="31"/>
  <c r="AW59" i="31"/>
  <c r="AX59" i="31"/>
  <c r="BA59" i="31"/>
  <c r="BB59" i="31"/>
  <c r="BC59" i="31"/>
  <c r="BD59" i="31"/>
  <c r="BE59" i="31"/>
  <c r="AM60" i="31"/>
  <c r="AN60" i="31"/>
  <c r="AO60" i="31"/>
  <c r="AP60" i="31"/>
  <c r="AQ60" i="31"/>
  <c r="AT60" i="31"/>
  <c r="AU60" i="31"/>
  <c r="AV60" i="31"/>
  <c r="AW60" i="31"/>
  <c r="AX60" i="31"/>
  <c r="BA60" i="31"/>
  <c r="BB60" i="31"/>
  <c r="BC60" i="31"/>
  <c r="BD60" i="31"/>
  <c r="BE60" i="31"/>
  <c r="AM61" i="31"/>
  <c r="AN61" i="31"/>
  <c r="AO61" i="31"/>
  <c r="AP61" i="31"/>
  <c r="AQ61" i="31"/>
  <c r="AT61" i="31"/>
  <c r="AU61" i="31"/>
  <c r="AV61" i="31"/>
  <c r="AW61" i="31"/>
  <c r="AX61" i="31"/>
  <c r="BA61" i="31"/>
  <c r="BB61" i="31"/>
  <c r="BC61" i="31"/>
  <c r="BD61" i="31"/>
  <c r="BE61" i="31"/>
  <c r="AM62" i="31"/>
  <c r="AN62" i="31"/>
  <c r="AO62" i="31"/>
  <c r="AP62" i="31"/>
  <c r="AQ62" i="31"/>
  <c r="AT62" i="31"/>
  <c r="AU62" i="31"/>
  <c r="AV62" i="31"/>
  <c r="AW62" i="31"/>
  <c r="AX62" i="31"/>
  <c r="BA62" i="31"/>
  <c r="BB62" i="31"/>
  <c r="BC62" i="31"/>
  <c r="BD62" i="31"/>
  <c r="BE62" i="31"/>
  <c r="AM63" i="31"/>
  <c r="AN63" i="31"/>
  <c r="AO63" i="31"/>
  <c r="AP63" i="31"/>
  <c r="AQ63" i="31"/>
  <c r="AT63" i="31"/>
  <c r="AU63" i="31"/>
  <c r="AV63" i="31"/>
  <c r="AW63" i="31"/>
  <c r="AX63" i="31"/>
  <c r="BA63" i="31"/>
  <c r="BB63" i="31"/>
  <c r="BC63" i="31"/>
  <c r="BD63" i="31"/>
  <c r="BE63" i="31"/>
  <c r="AM64" i="31"/>
  <c r="AN64" i="31"/>
  <c r="AO64" i="31"/>
  <c r="AP64" i="31"/>
  <c r="AQ64" i="31"/>
  <c r="AT64" i="31"/>
  <c r="AU64" i="31"/>
  <c r="AV64" i="31"/>
  <c r="AW64" i="31"/>
  <c r="AX64" i="31"/>
  <c r="BA64" i="31"/>
  <c r="BB64" i="31"/>
  <c r="BC64" i="31"/>
  <c r="BD64" i="31"/>
  <c r="BE64" i="31"/>
  <c r="AM65" i="31"/>
  <c r="AN65" i="31"/>
  <c r="AO65" i="31"/>
  <c r="AP65" i="31"/>
  <c r="AQ65" i="31"/>
  <c r="AT65" i="31"/>
  <c r="AU65" i="31"/>
  <c r="AV65" i="31"/>
  <c r="AW65" i="31"/>
  <c r="AX65" i="31"/>
  <c r="BA65" i="31"/>
  <c r="BB65" i="31"/>
  <c r="BC65" i="31"/>
  <c r="BD65" i="31"/>
  <c r="BE65" i="31"/>
  <c r="AM66" i="31"/>
  <c r="AN66" i="31"/>
  <c r="AO66" i="31"/>
  <c r="AP66" i="31"/>
  <c r="AQ66" i="31"/>
  <c r="AT66" i="31"/>
  <c r="AU66" i="31"/>
  <c r="AV66" i="31"/>
  <c r="AW66" i="31"/>
  <c r="AX66" i="31"/>
  <c r="BA66" i="31"/>
  <c r="BB66" i="31"/>
  <c r="BC66" i="31"/>
  <c r="BD66" i="31"/>
  <c r="BE66" i="31"/>
  <c r="AM67" i="31"/>
  <c r="AN67" i="31"/>
  <c r="AO67" i="31"/>
  <c r="AP67" i="31"/>
  <c r="AQ67" i="31"/>
  <c r="AT67" i="31"/>
  <c r="AU67" i="31"/>
  <c r="AV67" i="31"/>
  <c r="AW67" i="31"/>
  <c r="AX67" i="31"/>
  <c r="BA67" i="31"/>
  <c r="BB67" i="31"/>
  <c r="BC67" i="31"/>
  <c r="BD67" i="31"/>
  <c r="BE67" i="31"/>
  <c r="AM68" i="31"/>
  <c r="AN68" i="31"/>
  <c r="AO68" i="31"/>
  <c r="AP68" i="31"/>
  <c r="AQ68" i="31"/>
  <c r="AT68" i="31"/>
  <c r="AU68" i="31"/>
  <c r="AV68" i="31"/>
  <c r="AW68" i="31"/>
  <c r="AX68" i="31"/>
  <c r="BA68" i="31"/>
  <c r="BB68" i="31"/>
  <c r="BC68" i="31"/>
  <c r="BD68" i="31"/>
  <c r="BE68" i="31"/>
  <c r="AM69" i="31"/>
  <c r="AN69" i="31"/>
  <c r="AO69" i="31"/>
  <c r="AP69" i="31"/>
  <c r="AQ69" i="31"/>
  <c r="AT69" i="31"/>
  <c r="AU69" i="31"/>
  <c r="AV69" i="31"/>
  <c r="AW69" i="31"/>
  <c r="AX69" i="31"/>
  <c r="BA69" i="31"/>
  <c r="BB69" i="31"/>
  <c r="BC69" i="31"/>
  <c r="BD69" i="31"/>
  <c r="BE69" i="31"/>
  <c r="AM70" i="31"/>
  <c r="AN70" i="31"/>
  <c r="AO70" i="31"/>
  <c r="AP70" i="31"/>
  <c r="AQ70" i="31"/>
  <c r="AT70" i="31"/>
  <c r="AU70" i="31"/>
  <c r="AV70" i="31"/>
  <c r="AW70" i="31"/>
  <c r="AX70" i="31"/>
  <c r="BA70" i="31"/>
  <c r="BB70" i="31"/>
  <c r="BC70" i="31"/>
  <c r="BD70" i="31"/>
  <c r="BE70" i="31"/>
  <c r="AM71" i="31"/>
  <c r="AN71" i="31"/>
  <c r="AO71" i="31"/>
  <c r="AP71" i="31"/>
  <c r="AQ71" i="31"/>
  <c r="AT71" i="31"/>
  <c r="AU71" i="31"/>
  <c r="AV71" i="31"/>
  <c r="AW71" i="31"/>
  <c r="AX71" i="31"/>
  <c r="BA71" i="31"/>
  <c r="BB71" i="31"/>
  <c r="BC71" i="31"/>
  <c r="BD71" i="31"/>
  <c r="BE71" i="31"/>
  <c r="AM72" i="31"/>
  <c r="AN72" i="31"/>
  <c r="AO72" i="31"/>
  <c r="AP72" i="31"/>
  <c r="AQ72" i="31"/>
  <c r="AT72" i="31"/>
  <c r="AU72" i="31"/>
  <c r="AV72" i="31"/>
  <c r="AW72" i="31"/>
  <c r="AX72" i="31"/>
  <c r="BA72" i="31"/>
  <c r="BB72" i="31"/>
  <c r="BC72" i="31"/>
  <c r="BD72" i="31"/>
  <c r="BE72" i="31"/>
  <c r="AM73" i="31"/>
  <c r="AN73" i="31"/>
  <c r="AO73" i="31"/>
  <c r="AP73" i="31"/>
  <c r="AQ73" i="31"/>
  <c r="AT73" i="31"/>
  <c r="AU73" i="31"/>
  <c r="AV73" i="31"/>
  <c r="AW73" i="31"/>
  <c r="AX73" i="31"/>
  <c r="BA73" i="31"/>
  <c r="BB73" i="31"/>
  <c r="BC73" i="31"/>
  <c r="BD73" i="31"/>
  <c r="BE73" i="31"/>
  <c r="AM74" i="31"/>
  <c r="AN74" i="31"/>
  <c r="AO74" i="31"/>
  <c r="AP74" i="31"/>
  <c r="AQ74" i="31"/>
  <c r="AT74" i="31"/>
  <c r="AU74" i="31"/>
  <c r="AV74" i="31"/>
  <c r="AW74" i="31"/>
  <c r="AX74" i="31"/>
  <c r="BA74" i="31"/>
  <c r="BB74" i="31"/>
  <c r="BC74" i="31"/>
  <c r="BD74" i="31"/>
  <c r="BE74" i="31"/>
  <c r="AM75" i="31"/>
  <c r="AN75" i="31"/>
  <c r="AO75" i="31"/>
  <c r="AP75" i="31"/>
  <c r="AQ75" i="31"/>
  <c r="AT75" i="31"/>
  <c r="AU75" i="31"/>
  <c r="AV75" i="31"/>
  <c r="AW75" i="31"/>
  <c r="AX75" i="31"/>
  <c r="BA75" i="31"/>
  <c r="BB75" i="31"/>
  <c r="BC75" i="31"/>
  <c r="BD75" i="31"/>
  <c r="BE75" i="31"/>
  <c r="AM76" i="31"/>
  <c r="AN76" i="31"/>
  <c r="AO76" i="31"/>
  <c r="AP76" i="31"/>
  <c r="AQ76" i="31"/>
  <c r="AT76" i="31"/>
  <c r="AU76" i="31"/>
  <c r="AV76" i="31"/>
  <c r="AW76" i="31"/>
  <c r="AX76" i="31"/>
  <c r="BA76" i="31"/>
  <c r="BB76" i="31"/>
  <c r="BC76" i="31"/>
  <c r="BD76" i="31"/>
  <c r="BE76" i="31"/>
  <c r="AM77" i="31"/>
  <c r="AN77" i="31"/>
  <c r="AO77" i="31"/>
  <c r="AP77" i="31"/>
  <c r="AQ77" i="31"/>
  <c r="AT77" i="31"/>
  <c r="AU77" i="31"/>
  <c r="AV77" i="31"/>
  <c r="AW77" i="31"/>
  <c r="AX77" i="31"/>
  <c r="BA77" i="31"/>
  <c r="BB77" i="31"/>
  <c r="BC77" i="31"/>
  <c r="BD77" i="31"/>
  <c r="BE77" i="31"/>
  <c r="AM78" i="31"/>
  <c r="AN78" i="31"/>
  <c r="AO78" i="31"/>
  <c r="AP78" i="31"/>
  <c r="AQ78" i="31"/>
  <c r="AT78" i="31"/>
  <c r="AU78" i="31"/>
  <c r="AV78" i="31"/>
  <c r="AW78" i="31"/>
  <c r="AX78" i="31"/>
  <c r="BA78" i="31"/>
  <c r="BB78" i="31"/>
  <c r="BC78" i="31"/>
  <c r="BD78" i="31"/>
  <c r="BE78" i="31"/>
  <c r="AM79" i="31"/>
  <c r="AN79" i="31"/>
  <c r="AO79" i="31"/>
  <c r="AP79" i="31"/>
  <c r="AQ79" i="31"/>
  <c r="AT79" i="31"/>
  <c r="AU79" i="31"/>
  <c r="AV79" i="31"/>
  <c r="AW79" i="31"/>
  <c r="AX79" i="31"/>
  <c r="BA79" i="31"/>
  <c r="BB79" i="31"/>
  <c r="BC79" i="31"/>
  <c r="BD79" i="31"/>
  <c r="BE79" i="31"/>
  <c r="AM80" i="31"/>
  <c r="AN80" i="31"/>
  <c r="AO80" i="31"/>
  <c r="AP80" i="31"/>
  <c r="AQ80" i="31"/>
  <c r="AT80" i="31"/>
  <c r="AU80" i="31"/>
  <c r="AV80" i="31"/>
  <c r="AW80" i="31"/>
  <c r="AX80" i="31"/>
  <c r="BA80" i="31"/>
  <c r="BB80" i="31"/>
  <c r="BC80" i="31"/>
  <c r="BD80" i="31"/>
  <c r="BE80" i="31"/>
  <c r="AM81" i="31"/>
  <c r="AN81" i="31"/>
  <c r="AO81" i="31"/>
  <c r="AP81" i="31"/>
  <c r="AQ81" i="31"/>
  <c r="AT81" i="31"/>
  <c r="AU81" i="31"/>
  <c r="AV81" i="31"/>
  <c r="AW81" i="31"/>
  <c r="AX81" i="31"/>
  <c r="BA81" i="31"/>
  <c r="BB81" i="31"/>
  <c r="BC81" i="31"/>
  <c r="BD81" i="31"/>
  <c r="BE81" i="31"/>
  <c r="AM82" i="31"/>
  <c r="AN82" i="31"/>
  <c r="AO82" i="31"/>
  <c r="AP82" i="31"/>
  <c r="AQ82" i="31"/>
  <c r="AT82" i="31"/>
  <c r="AU82" i="31"/>
  <c r="AV82" i="31"/>
  <c r="AW82" i="31"/>
  <c r="AX82" i="31"/>
  <c r="BA82" i="31"/>
  <c r="BB82" i="31"/>
  <c r="BC82" i="31"/>
  <c r="BD82" i="31"/>
  <c r="BE82" i="31"/>
  <c r="AM83" i="31"/>
  <c r="AN83" i="31"/>
  <c r="AO83" i="31"/>
  <c r="AP83" i="31"/>
  <c r="AQ83" i="31"/>
  <c r="AT83" i="31"/>
  <c r="AU83" i="31"/>
  <c r="AV83" i="31"/>
  <c r="AW83" i="31"/>
  <c r="AX83" i="31"/>
  <c r="BA83" i="31"/>
  <c r="BB83" i="31"/>
  <c r="BC83" i="31"/>
  <c r="BD83" i="31"/>
  <c r="BE83" i="31"/>
  <c r="AM84" i="31"/>
  <c r="AN84" i="31"/>
  <c r="AO84" i="31"/>
  <c r="AP84" i="31"/>
  <c r="AQ84" i="31"/>
  <c r="AT84" i="31"/>
  <c r="AU84" i="31"/>
  <c r="AV84" i="31"/>
  <c r="AW84" i="31"/>
  <c r="AX84" i="31"/>
  <c r="BA84" i="31"/>
  <c r="BB84" i="31"/>
  <c r="BC84" i="31"/>
  <c r="BD84" i="31"/>
  <c r="BE84" i="31"/>
  <c r="AM85" i="31"/>
  <c r="AN85" i="31"/>
  <c r="AO85" i="31"/>
  <c r="AP85" i="31"/>
  <c r="AQ85" i="31"/>
  <c r="AT85" i="31"/>
  <c r="AU85" i="31"/>
  <c r="AV85" i="31"/>
  <c r="AW85" i="31"/>
  <c r="AX85" i="31"/>
  <c r="BA85" i="31"/>
  <c r="BB85" i="31"/>
  <c r="BC85" i="31"/>
  <c r="BD85" i="31"/>
  <c r="BE85" i="31"/>
  <c r="AM86" i="31"/>
  <c r="AN86" i="31"/>
  <c r="AO86" i="31"/>
  <c r="AP86" i="31"/>
  <c r="AQ86" i="31"/>
  <c r="AT86" i="31"/>
  <c r="AU86" i="31"/>
  <c r="AV86" i="31"/>
  <c r="AW86" i="31"/>
  <c r="AX86" i="31"/>
  <c r="BA86" i="31"/>
  <c r="BB86" i="31"/>
  <c r="BC86" i="31"/>
  <c r="BD86" i="31"/>
  <c r="BE86" i="31"/>
  <c r="AM87" i="31"/>
  <c r="AN87" i="31"/>
  <c r="AO87" i="31"/>
  <c r="AP87" i="31"/>
  <c r="AQ87" i="31"/>
  <c r="AT87" i="31"/>
  <c r="AU87" i="31"/>
  <c r="AV87" i="31"/>
  <c r="AW87" i="31"/>
  <c r="AX87" i="31"/>
  <c r="BA87" i="31"/>
  <c r="BB87" i="31"/>
  <c r="BC87" i="31"/>
  <c r="BD87" i="31"/>
  <c r="BE87" i="31"/>
  <c r="AM88" i="31"/>
  <c r="AN88" i="31"/>
  <c r="AO88" i="31"/>
  <c r="AP88" i="31"/>
  <c r="AQ88" i="31"/>
  <c r="AT88" i="31"/>
  <c r="AU88" i="31"/>
  <c r="AV88" i="31"/>
  <c r="AW88" i="31"/>
  <c r="AX88" i="31"/>
  <c r="BA88" i="31"/>
  <c r="BB88" i="31"/>
  <c r="BC88" i="31"/>
  <c r="BD88" i="31"/>
  <c r="BE88" i="31"/>
  <c r="AM89" i="31"/>
  <c r="AN89" i="31"/>
  <c r="AO89" i="31"/>
  <c r="AP89" i="31"/>
  <c r="AQ89" i="31"/>
  <c r="AT89" i="31"/>
  <c r="AU89" i="31"/>
  <c r="AV89" i="31"/>
  <c r="AW89" i="31"/>
  <c r="AX89" i="31"/>
  <c r="BA89" i="31"/>
  <c r="BB89" i="31"/>
  <c r="BC89" i="31"/>
  <c r="BD89" i="31"/>
  <c r="BE89" i="31"/>
  <c r="AM90" i="31"/>
  <c r="AN90" i="31"/>
  <c r="AO90" i="31"/>
  <c r="AP90" i="31"/>
  <c r="AQ90" i="31"/>
  <c r="AT90" i="31"/>
  <c r="AU90" i="31"/>
  <c r="AV90" i="31"/>
  <c r="AW90" i="31"/>
  <c r="AX90" i="31"/>
  <c r="BA90" i="31"/>
  <c r="BB90" i="31"/>
  <c r="BC90" i="31"/>
  <c r="BD90" i="31"/>
  <c r="BE90" i="31"/>
  <c r="AM91" i="31"/>
  <c r="AN91" i="31"/>
  <c r="AO91" i="31"/>
  <c r="AP91" i="31"/>
  <c r="AQ91" i="31"/>
  <c r="AT91" i="31"/>
  <c r="AU91" i="31"/>
  <c r="AV91" i="31"/>
  <c r="AW91" i="31"/>
  <c r="AX91" i="31"/>
  <c r="BA91" i="31"/>
  <c r="BB91" i="31"/>
  <c r="BC91" i="31"/>
  <c r="BD91" i="31"/>
  <c r="BE91" i="31"/>
  <c r="AM92" i="31"/>
  <c r="AN92" i="31"/>
  <c r="AO92" i="31"/>
  <c r="AP92" i="31"/>
  <c r="AQ92" i="31"/>
  <c r="AT92" i="31"/>
  <c r="AU92" i="31"/>
  <c r="AV92" i="31"/>
  <c r="AW92" i="31"/>
  <c r="AX92" i="31"/>
  <c r="BA92" i="31"/>
  <c r="BB92" i="31"/>
  <c r="BC92" i="31"/>
  <c r="BD92" i="31"/>
  <c r="BE92" i="31"/>
  <c r="AM93" i="31"/>
  <c r="AN93" i="31"/>
  <c r="AO93" i="31"/>
  <c r="AP93" i="31"/>
  <c r="AQ93" i="31"/>
  <c r="AT93" i="31"/>
  <c r="AU93" i="31"/>
  <c r="AV93" i="31"/>
  <c r="AW93" i="31"/>
  <c r="AX93" i="31"/>
  <c r="BA93" i="31"/>
  <c r="BB93" i="31"/>
  <c r="BC93" i="31"/>
  <c r="BD93" i="31"/>
  <c r="BE93" i="31"/>
  <c r="AM94" i="31"/>
  <c r="AN94" i="31"/>
  <c r="AO94" i="31"/>
  <c r="AP94" i="31"/>
  <c r="AQ94" i="31"/>
  <c r="AT94" i="31"/>
  <c r="AU94" i="31"/>
  <c r="AV94" i="31"/>
  <c r="AW94" i="31"/>
  <c r="AX94" i="31"/>
  <c r="BA94" i="31"/>
  <c r="BB94" i="31"/>
  <c r="BC94" i="31"/>
  <c r="BD94" i="31"/>
  <c r="BE94" i="31"/>
  <c r="AM95" i="31"/>
  <c r="AN95" i="31"/>
  <c r="AO95" i="31"/>
  <c r="AP95" i="31"/>
  <c r="AQ95" i="31"/>
  <c r="AT95" i="31"/>
  <c r="AU95" i="31"/>
  <c r="AV95" i="31"/>
  <c r="AW95" i="31"/>
  <c r="AX95" i="31"/>
  <c r="BA95" i="31"/>
  <c r="BB95" i="31"/>
  <c r="BC95" i="31"/>
  <c r="BD95" i="31"/>
  <c r="BE95" i="31"/>
  <c r="AM96" i="31"/>
  <c r="AN96" i="31"/>
  <c r="AO96" i="31"/>
  <c r="AP96" i="31"/>
  <c r="AQ96" i="31"/>
  <c r="AT96" i="31"/>
  <c r="AU96" i="31"/>
  <c r="AV96" i="31"/>
  <c r="AW96" i="31"/>
  <c r="AX96" i="31"/>
  <c r="BA96" i="31"/>
  <c r="BB96" i="31"/>
  <c r="BC96" i="31"/>
  <c r="BD96" i="31"/>
  <c r="BE96" i="31"/>
  <c r="AM97" i="31"/>
  <c r="AN97" i="31"/>
  <c r="AO97" i="31"/>
  <c r="AP97" i="31"/>
  <c r="AQ97" i="31"/>
  <c r="AT97" i="31"/>
  <c r="AU97" i="31"/>
  <c r="AV97" i="31"/>
  <c r="AW97" i="31"/>
  <c r="AX97" i="31"/>
  <c r="BA97" i="31"/>
  <c r="BB97" i="31"/>
  <c r="BC97" i="31"/>
  <c r="BD97" i="31"/>
  <c r="BE97" i="31"/>
  <c r="AM98" i="31"/>
  <c r="AN98" i="31"/>
  <c r="AO98" i="31"/>
  <c r="AP98" i="31"/>
  <c r="AQ98" i="31"/>
  <c r="AT98" i="31"/>
  <c r="AU98" i="31"/>
  <c r="AV98" i="31"/>
  <c r="AW98" i="31"/>
  <c r="AX98" i="31"/>
  <c r="BA98" i="31"/>
  <c r="BB98" i="31"/>
  <c r="BC98" i="31"/>
  <c r="BD98" i="31"/>
  <c r="BE98" i="31"/>
  <c r="AM99" i="31"/>
  <c r="AN99" i="31"/>
  <c r="AO99" i="31"/>
  <c r="AP99" i="31"/>
  <c r="AQ99" i="31"/>
  <c r="AT99" i="31"/>
  <c r="AU99" i="31"/>
  <c r="AV99" i="31"/>
  <c r="AW99" i="31"/>
  <c r="AX99" i="31"/>
  <c r="BA99" i="31"/>
  <c r="BB99" i="31"/>
  <c r="BC99" i="31"/>
  <c r="BD99" i="31"/>
  <c r="BE99" i="31"/>
  <c r="AM100" i="31"/>
  <c r="AN100" i="31"/>
  <c r="AO100" i="31"/>
  <c r="AP100" i="31"/>
  <c r="AQ100" i="31"/>
  <c r="AT100" i="31"/>
  <c r="AU100" i="31"/>
  <c r="AV100" i="31"/>
  <c r="AW100" i="31"/>
  <c r="AX100" i="31"/>
  <c r="BA100" i="31"/>
  <c r="BB100" i="31"/>
  <c r="BC100" i="31"/>
  <c r="BD100" i="31"/>
  <c r="BE100" i="31"/>
  <c r="AM101" i="31"/>
  <c r="AN101" i="31"/>
  <c r="AO101" i="31"/>
  <c r="AP101" i="31"/>
  <c r="AQ101" i="31"/>
  <c r="AT101" i="31"/>
  <c r="AU101" i="31"/>
  <c r="AV101" i="31"/>
  <c r="AW101" i="31"/>
  <c r="AX101" i="31"/>
  <c r="BA101" i="31"/>
  <c r="BB101" i="31"/>
  <c r="BC101" i="31"/>
  <c r="BD101" i="31"/>
  <c r="BE101" i="31"/>
  <c r="AM102" i="31"/>
  <c r="AN102" i="31"/>
  <c r="AO102" i="31"/>
  <c r="AP102" i="31"/>
  <c r="AQ102" i="31"/>
  <c r="AT102" i="31"/>
  <c r="AU102" i="31"/>
  <c r="AV102" i="31"/>
  <c r="AW102" i="31"/>
  <c r="AX102" i="31"/>
  <c r="BA102" i="31"/>
  <c r="BB102" i="31"/>
  <c r="BC102" i="31"/>
  <c r="BD102" i="31"/>
  <c r="BE102" i="31"/>
  <c r="AM103" i="31"/>
  <c r="AN103" i="31"/>
  <c r="AO103" i="31"/>
  <c r="AP103" i="31"/>
  <c r="AQ103" i="31"/>
  <c r="AT103" i="31"/>
  <c r="AU103" i="31"/>
  <c r="AV103" i="31"/>
  <c r="AW103" i="31"/>
  <c r="AX103" i="31"/>
  <c r="BA103" i="31"/>
  <c r="BB103" i="31"/>
  <c r="BC103" i="31"/>
  <c r="BD103" i="31"/>
  <c r="BE103" i="31"/>
  <c r="AM104" i="31"/>
  <c r="AN104" i="31"/>
  <c r="AO104" i="31"/>
  <c r="AP104" i="31"/>
  <c r="AQ104" i="31"/>
  <c r="AT104" i="31"/>
  <c r="AU104" i="31"/>
  <c r="AV104" i="31"/>
  <c r="AW104" i="31"/>
  <c r="AX104" i="31"/>
  <c r="BA104" i="31"/>
  <c r="BB104" i="31"/>
  <c r="BC104" i="31"/>
  <c r="BD104" i="31"/>
  <c r="BE104" i="31"/>
  <c r="AM105" i="31"/>
  <c r="AN105" i="31"/>
  <c r="AO105" i="31"/>
  <c r="AP105" i="31"/>
  <c r="AQ105" i="31"/>
  <c r="AT105" i="31"/>
  <c r="AU105" i="31"/>
  <c r="AV105" i="31"/>
  <c r="AW105" i="31"/>
  <c r="AX105" i="31"/>
  <c r="BA105" i="31"/>
  <c r="BB105" i="31"/>
  <c r="BC105" i="31"/>
  <c r="BD105" i="31"/>
  <c r="BE105" i="31"/>
  <c r="AM106" i="31"/>
  <c r="AN106" i="31"/>
  <c r="AO106" i="31"/>
  <c r="AP106" i="31"/>
  <c r="AQ106" i="31"/>
  <c r="AT106" i="31"/>
  <c r="AU106" i="31"/>
  <c r="AV106" i="31"/>
  <c r="AW106" i="31"/>
  <c r="AX106" i="31"/>
  <c r="BA106" i="31"/>
  <c r="BB106" i="31"/>
  <c r="BC106" i="31"/>
  <c r="BD106" i="31"/>
  <c r="BE106" i="31"/>
  <c r="AM107" i="31"/>
  <c r="AN107" i="31"/>
  <c r="AO107" i="31"/>
  <c r="AP107" i="31"/>
  <c r="AQ107" i="31"/>
  <c r="AT107" i="31"/>
  <c r="AU107" i="31"/>
  <c r="AV107" i="31"/>
  <c r="AW107" i="31"/>
  <c r="AX107" i="31"/>
  <c r="BA107" i="31"/>
  <c r="BB107" i="31"/>
  <c r="BC107" i="31"/>
  <c r="BD107" i="31"/>
  <c r="BE107" i="31"/>
  <c r="AM108" i="31"/>
  <c r="AN108" i="31"/>
  <c r="AO108" i="31"/>
  <c r="AP108" i="31"/>
  <c r="AQ108" i="31"/>
  <c r="AT108" i="31"/>
  <c r="AU108" i="31"/>
  <c r="AV108" i="31"/>
  <c r="AW108" i="31"/>
  <c r="AX108" i="31"/>
  <c r="BA108" i="31"/>
  <c r="BB108" i="31"/>
  <c r="BC108" i="31"/>
  <c r="BD108" i="31"/>
  <c r="BE108" i="31"/>
  <c r="AM109" i="31"/>
  <c r="AN109" i="31"/>
  <c r="AO109" i="31"/>
  <c r="AP109" i="31"/>
  <c r="AQ109" i="31"/>
  <c r="AT109" i="31"/>
  <c r="AU109" i="31"/>
  <c r="AV109" i="31"/>
  <c r="AW109" i="31"/>
  <c r="AX109" i="31"/>
  <c r="BA109" i="31"/>
  <c r="BB109" i="31"/>
  <c r="BC109" i="31"/>
  <c r="BD109" i="31"/>
  <c r="BE109" i="31"/>
  <c r="AM110" i="31"/>
  <c r="AN110" i="31"/>
  <c r="AO110" i="31"/>
  <c r="AP110" i="31"/>
  <c r="AQ110" i="31"/>
  <c r="AT110" i="31"/>
  <c r="AU110" i="31"/>
  <c r="AV110" i="31"/>
  <c r="AW110" i="31"/>
  <c r="AX110" i="31"/>
  <c r="BA110" i="31"/>
  <c r="BB110" i="31"/>
  <c r="BC110" i="31"/>
  <c r="BD110" i="31"/>
  <c r="BE110" i="31"/>
  <c r="AM111" i="31"/>
  <c r="AN111" i="31"/>
  <c r="AO111" i="31"/>
  <c r="AP111" i="31"/>
  <c r="AQ111" i="31"/>
  <c r="AT111" i="31"/>
  <c r="AU111" i="31"/>
  <c r="AV111" i="31"/>
  <c r="AW111" i="31"/>
  <c r="AX111" i="31"/>
  <c r="BA111" i="31"/>
  <c r="BB111" i="31"/>
  <c r="BC111" i="31"/>
  <c r="BD111" i="31"/>
  <c r="BE111" i="31"/>
  <c r="AM112" i="31"/>
  <c r="AN112" i="31"/>
  <c r="AO112" i="31"/>
  <c r="AP112" i="31"/>
  <c r="AQ112" i="31"/>
  <c r="AT112" i="31"/>
  <c r="AU112" i="31"/>
  <c r="AV112" i="31"/>
  <c r="AW112" i="31"/>
  <c r="AX112" i="31"/>
  <c r="BA112" i="31"/>
  <c r="BB112" i="31"/>
  <c r="BC112" i="31"/>
  <c r="BD112" i="31"/>
  <c r="BE112" i="31"/>
  <c r="AM113" i="31"/>
  <c r="AN113" i="31"/>
  <c r="AO113" i="31"/>
  <c r="AP113" i="31"/>
  <c r="AQ113" i="31"/>
  <c r="AT113" i="31"/>
  <c r="AU113" i="31"/>
  <c r="AV113" i="31"/>
  <c r="AW113" i="31"/>
  <c r="AX113" i="31"/>
  <c r="BA113" i="31"/>
  <c r="BB113" i="31"/>
  <c r="BC113" i="31"/>
  <c r="BD113" i="31"/>
  <c r="BE113" i="31"/>
  <c r="AM114" i="31"/>
  <c r="AN114" i="31"/>
  <c r="AO114" i="31"/>
  <c r="AP114" i="31"/>
  <c r="AQ114" i="31"/>
  <c r="AT114" i="31"/>
  <c r="AU114" i="31"/>
  <c r="AV114" i="31"/>
  <c r="AW114" i="31"/>
  <c r="AX114" i="31"/>
  <c r="BA114" i="31"/>
  <c r="BB114" i="31"/>
  <c r="BC114" i="31"/>
  <c r="BD114" i="31"/>
  <c r="BE114" i="31"/>
  <c r="AM115" i="31"/>
  <c r="AN115" i="31"/>
  <c r="AO115" i="31"/>
  <c r="AP115" i="31"/>
  <c r="AQ115" i="31"/>
  <c r="AT115" i="31"/>
  <c r="AU115" i="31"/>
  <c r="AV115" i="31"/>
  <c r="AW115" i="31"/>
  <c r="AX115" i="31"/>
  <c r="BA115" i="31"/>
  <c r="BB115" i="31"/>
  <c r="BC115" i="31"/>
  <c r="BD115" i="31"/>
  <c r="BE115" i="31"/>
  <c r="AM116" i="31"/>
  <c r="AN116" i="31"/>
  <c r="AO116" i="31"/>
  <c r="AP116" i="31"/>
  <c r="AQ116" i="31"/>
  <c r="AT116" i="31"/>
  <c r="AU116" i="31"/>
  <c r="AV116" i="31"/>
  <c r="AW116" i="31"/>
  <c r="AX116" i="31"/>
  <c r="BA116" i="31"/>
  <c r="BB116" i="31"/>
  <c r="BC116" i="31"/>
  <c r="BD116" i="31"/>
  <c r="BE116" i="31"/>
  <c r="AM117" i="31"/>
  <c r="AN117" i="31"/>
  <c r="AO117" i="31"/>
  <c r="AP117" i="31"/>
  <c r="AQ117" i="31"/>
  <c r="AT117" i="31"/>
  <c r="AU117" i="31"/>
  <c r="AV117" i="31"/>
  <c r="AW117" i="31"/>
  <c r="AX117" i="31"/>
  <c r="BA117" i="31"/>
  <c r="BB117" i="31"/>
  <c r="BC117" i="31"/>
  <c r="BD117" i="31"/>
  <c r="BE117" i="31"/>
  <c r="AM118" i="31"/>
  <c r="AN118" i="31"/>
  <c r="AO118" i="31"/>
  <c r="AP118" i="31"/>
  <c r="AQ118" i="31"/>
  <c r="AT118" i="31"/>
  <c r="AU118" i="31"/>
  <c r="AV118" i="31"/>
  <c r="AW118" i="31"/>
  <c r="AX118" i="31"/>
  <c r="BA118" i="31"/>
  <c r="BB118" i="31"/>
  <c r="BC118" i="31"/>
  <c r="BD118" i="31"/>
  <c r="BE118" i="31"/>
  <c r="AM119" i="31"/>
  <c r="AN119" i="31"/>
  <c r="AO119" i="31"/>
  <c r="AP119" i="31"/>
  <c r="AQ119" i="31"/>
  <c r="AT119" i="31"/>
  <c r="AU119" i="31"/>
  <c r="AV119" i="31"/>
  <c r="AW119" i="31"/>
  <c r="AX119" i="31"/>
  <c r="BA119" i="31"/>
  <c r="BB119" i="31"/>
  <c r="BC119" i="31"/>
  <c r="BD119" i="31"/>
  <c r="BE119" i="31"/>
  <c r="AM120" i="31"/>
  <c r="AN120" i="31"/>
  <c r="AO120" i="31"/>
  <c r="AP120" i="31"/>
  <c r="AQ120" i="31"/>
  <c r="AT120" i="31"/>
  <c r="AU120" i="31"/>
  <c r="AV120" i="31"/>
  <c r="AW120" i="31"/>
  <c r="AX120" i="31"/>
  <c r="BA120" i="31"/>
  <c r="BB120" i="31"/>
  <c r="BC120" i="31"/>
  <c r="BD120" i="31"/>
  <c r="BE120" i="31"/>
  <c r="AM121" i="31"/>
  <c r="AN121" i="31"/>
  <c r="AO121" i="31"/>
  <c r="AP121" i="31"/>
  <c r="AQ121" i="31"/>
  <c r="AT121" i="31"/>
  <c r="AU121" i="31"/>
  <c r="AV121" i="31"/>
  <c r="AW121" i="31"/>
  <c r="AX121" i="31"/>
  <c r="BA121" i="31"/>
  <c r="BB121" i="31"/>
  <c r="BC121" i="31"/>
  <c r="BD121" i="31"/>
  <c r="BE121" i="31"/>
  <c r="AM122" i="31"/>
  <c r="AN122" i="31"/>
  <c r="AO122" i="31"/>
  <c r="AP122" i="31"/>
  <c r="AQ122" i="31"/>
  <c r="AT122" i="31"/>
  <c r="AU122" i="31"/>
  <c r="AV122" i="31"/>
  <c r="AW122" i="31"/>
  <c r="AX122" i="31"/>
  <c r="BA122" i="31"/>
  <c r="BB122" i="31"/>
  <c r="BC122" i="31"/>
  <c r="BD122" i="31"/>
  <c r="BE122" i="31"/>
  <c r="AM123" i="31"/>
  <c r="AN123" i="31"/>
  <c r="AO123" i="31"/>
  <c r="AP123" i="31"/>
  <c r="AQ123" i="31"/>
  <c r="AT123" i="31"/>
  <c r="AU123" i="31"/>
  <c r="AV123" i="31"/>
  <c r="AW123" i="31"/>
  <c r="AX123" i="31"/>
  <c r="BA123" i="31"/>
  <c r="BB123" i="31"/>
  <c r="BC123" i="31"/>
  <c r="BD123" i="31"/>
  <c r="BE123" i="31"/>
  <c r="AM124" i="31"/>
  <c r="AN124" i="31"/>
  <c r="AO124" i="31"/>
  <c r="AP124" i="31"/>
  <c r="AQ124" i="31"/>
  <c r="AT124" i="31"/>
  <c r="AU124" i="31"/>
  <c r="AV124" i="31"/>
  <c r="AW124" i="31"/>
  <c r="AX124" i="31"/>
  <c r="BA124" i="31"/>
  <c r="BB124" i="31"/>
  <c r="BC124" i="31"/>
  <c r="BD124" i="31"/>
  <c r="BE124" i="31"/>
  <c r="AM125" i="31"/>
  <c r="AN125" i="31"/>
  <c r="AO125" i="31"/>
  <c r="AP125" i="31"/>
  <c r="AQ125" i="31"/>
  <c r="AT125" i="31"/>
  <c r="AU125" i="31"/>
  <c r="AV125" i="31"/>
  <c r="AW125" i="31"/>
  <c r="AX125" i="31"/>
  <c r="BA125" i="31"/>
  <c r="BB125" i="31"/>
  <c r="BC125" i="31"/>
  <c r="BD125" i="31"/>
  <c r="BE125" i="31"/>
  <c r="AM126" i="31"/>
  <c r="AN126" i="31"/>
  <c r="AO126" i="31"/>
  <c r="AP126" i="31"/>
  <c r="AQ126" i="31"/>
  <c r="AT126" i="31"/>
  <c r="AU126" i="31"/>
  <c r="AV126" i="31"/>
  <c r="AW126" i="31"/>
  <c r="AX126" i="31"/>
  <c r="BA126" i="31"/>
  <c r="BB126" i="31"/>
  <c r="BC126" i="31"/>
  <c r="BD126" i="31"/>
  <c r="BE126" i="31"/>
  <c r="AM128" i="31"/>
  <c r="AN128" i="31"/>
  <c r="AO128" i="31"/>
  <c r="AP128" i="31"/>
  <c r="AQ128" i="31"/>
  <c r="AT128" i="31"/>
  <c r="AU128" i="31"/>
  <c r="AV128" i="31"/>
  <c r="AW128" i="31"/>
  <c r="AX128" i="31"/>
  <c r="BA128" i="31"/>
  <c r="BB128" i="31"/>
  <c r="BC128" i="31"/>
  <c r="BD128" i="31"/>
  <c r="BE128" i="31"/>
  <c r="AM129" i="31"/>
  <c r="AN129" i="31"/>
  <c r="AO129" i="31"/>
  <c r="AP129" i="31"/>
  <c r="AQ129" i="31"/>
  <c r="AT129" i="31"/>
  <c r="AU129" i="31"/>
  <c r="AV129" i="31"/>
  <c r="AW129" i="31"/>
  <c r="AX129" i="31"/>
  <c r="BA129" i="31"/>
  <c r="BB129" i="31"/>
  <c r="BC129" i="31"/>
  <c r="BD129" i="31"/>
  <c r="BE129" i="31"/>
  <c r="AM130" i="31"/>
  <c r="AN130" i="31"/>
  <c r="AO130" i="31"/>
  <c r="AP130" i="31"/>
  <c r="AQ130" i="31"/>
  <c r="AT130" i="31"/>
  <c r="AU130" i="31"/>
  <c r="AV130" i="31"/>
  <c r="AW130" i="31"/>
  <c r="AX130" i="31"/>
  <c r="BA130" i="31"/>
  <c r="BB130" i="31"/>
  <c r="BC130" i="31"/>
  <c r="BD130" i="31"/>
  <c r="BE130" i="31"/>
  <c r="AM131" i="31"/>
  <c r="AN131" i="31"/>
  <c r="AO131" i="31"/>
  <c r="AP131" i="31"/>
  <c r="AQ131" i="31"/>
  <c r="AT131" i="31"/>
  <c r="AU131" i="31"/>
  <c r="AV131" i="31"/>
  <c r="AW131" i="31"/>
  <c r="AX131" i="31"/>
  <c r="BA131" i="31"/>
  <c r="BB131" i="31"/>
  <c r="BC131" i="31"/>
  <c r="BD131" i="31"/>
  <c r="BE131" i="31"/>
  <c r="AM132" i="31"/>
  <c r="AN132" i="31"/>
  <c r="AO132" i="31"/>
  <c r="AP132" i="31"/>
  <c r="AQ132" i="31"/>
  <c r="AT132" i="31"/>
  <c r="AU132" i="31"/>
  <c r="AV132" i="31"/>
  <c r="AW132" i="31"/>
  <c r="AX132" i="31"/>
  <c r="BA132" i="31"/>
  <c r="BB132" i="31"/>
  <c r="BC132" i="31"/>
  <c r="BD132" i="31"/>
  <c r="BE132" i="31"/>
  <c r="AM133" i="31"/>
  <c r="AN133" i="31"/>
  <c r="AO133" i="31"/>
  <c r="AP133" i="31"/>
  <c r="AQ133" i="31"/>
  <c r="AT133" i="31"/>
  <c r="AU133" i="31"/>
  <c r="AV133" i="31"/>
  <c r="AW133" i="31"/>
  <c r="AX133" i="31"/>
  <c r="BA133" i="31"/>
  <c r="BB133" i="31"/>
  <c r="BC133" i="31"/>
  <c r="BD133" i="31"/>
  <c r="BE133" i="31"/>
  <c r="AM134" i="31"/>
  <c r="AN134" i="31"/>
  <c r="AO134" i="31"/>
  <c r="AP134" i="31"/>
  <c r="AQ134" i="31"/>
  <c r="AT134" i="31"/>
  <c r="AU134" i="31"/>
  <c r="AV134" i="31"/>
  <c r="AW134" i="31"/>
  <c r="AX134" i="31"/>
  <c r="BA134" i="31"/>
  <c r="BB134" i="31"/>
  <c r="BC134" i="31"/>
  <c r="BD134" i="31"/>
  <c r="BE134" i="31"/>
  <c r="AM135" i="31"/>
  <c r="AN135" i="31"/>
  <c r="AO135" i="31"/>
  <c r="AP135" i="31"/>
  <c r="AQ135" i="31"/>
  <c r="AT135" i="31"/>
  <c r="AU135" i="31"/>
  <c r="AV135" i="31"/>
  <c r="AW135" i="31"/>
  <c r="AX135" i="31"/>
  <c r="BA135" i="31"/>
  <c r="BB135" i="31"/>
  <c r="BC135" i="31"/>
  <c r="BD135" i="31"/>
  <c r="BE135" i="31"/>
  <c r="AM136" i="31"/>
  <c r="AN136" i="31"/>
  <c r="AO136" i="31"/>
  <c r="AP136" i="31"/>
  <c r="AQ136" i="31"/>
  <c r="AT136" i="31"/>
  <c r="AU136" i="31"/>
  <c r="AV136" i="31"/>
  <c r="AW136" i="31"/>
  <c r="AX136" i="31"/>
  <c r="BA136" i="31"/>
  <c r="BB136" i="31"/>
  <c r="BC136" i="31"/>
  <c r="BD136" i="31"/>
  <c r="BE136" i="31"/>
  <c r="AM137" i="31"/>
  <c r="AN137" i="31"/>
  <c r="AO137" i="31"/>
  <c r="AP137" i="31"/>
  <c r="AQ137" i="31"/>
  <c r="AT137" i="31"/>
  <c r="AU137" i="31"/>
  <c r="AV137" i="31"/>
  <c r="AW137" i="31"/>
  <c r="AX137" i="31"/>
  <c r="BA137" i="31"/>
  <c r="BB137" i="31"/>
  <c r="BC137" i="31"/>
  <c r="BD137" i="31"/>
  <c r="BE137" i="31"/>
  <c r="AM138" i="31"/>
  <c r="AN138" i="31"/>
  <c r="AO138" i="31"/>
  <c r="AP138" i="31"/>
  <c r="AQ138" i="31"/>
  <c r="AT138" i="31"/>
  <c r="AU138" i="31"/>
  <c r="AV138" i="31"/>
  <c r="AW138" i="31"/>
  <c r="AX138" i="31"/>
  <c r="BA138" i="31"/>
  <c r="BB138" i="31"/>
  <c r="BC138" i="31"/>
  <c r="BD138" i="31"/>
  <c r="BE138" i="31"/>
  <c r="AM139" i="31"/>
  <c r="AN139" i="31"/>
  <c r="AO139" i="31"/>
  <c r="AP139" i="31"/>
  <c r="AQ139" i="31"/>
  <c r="AT139" i="31"/>
  <c r="AU139" i="31"/>
  <c r="AV139" i="31"/>
  <c r="AW139" i="31"/>
  <c r="AX139" i="31"/>
  <c r="BA139" i="31"/>
  <c r="BB139" i="31"/>
  <c r="BC139" i="31"/>
  <c r="BD139" i="31"/>
  <c r="BE139" i="31"/>
  <c r="AM140" i="31"/>
  <c r="AN140" i="31"/>
  <c r="AO140" i="31"/>
  <c r="AP140" i="31"/>
  <c r="AQ140" i="31"/>
  <c r="AT140" i="31"/>
  <c r="AU140" i="31"/>
  <c r="AV140" i="31"/>
  <c r="AW140" i="31"/>
  <c r="AX140" i="31"/>
  <c r="BA140" i="31"/>
  <c r="BB140" i="31"/>
  <c r="BC140" i="31"/>
  <c r="BD140" i="31"/>
  <c r="BE140" i="31"/>
  <c r="AM141" i="31"/>
  <c r="AN141" i="31"/>
  <c r="AO141" i="31"/>
  <c r="AP141" i="31"/>
  <c r="AQ141" i="31"/>
  <c r="AT141" i="31"/>
  <c r="AU141" i="31"/>
  <c r="AV141" i="31"/>
  <c r="AW141" i="31"/>
  <c r="AX141" i="31"/>
  <c r="BA141" i="31"/>
  <c r="BB141" i="31"/>
  <c r="BC141" i="31"/>
  <c r="BD141" i="31"/>
  <c r="BE141" i="31"/>
  <c r="AM142" i="31"/>
  <c r="AN142" i="31"/>
  <c r="AO142" i="31"/>
  <c r="AP142" i="31"/>
  <c r="AQ142" i="31"/>
  <c r="AT142" i="31"/>
  <c r="AU142" i="31"/>
  <c r="AV142" i="31"/>
  <c r="AW142" i="31"/>
  <c r="AX142" i="31"/>
  <c r="BA142" i="31"/>
  <c r="BB142" i="31"/>
  <c r="BC142" i="31"/>
  <c r="BD142" i="31"/>
  <c r="BE142" i="31"/>
  <c r="AM143" i="31"/>
  <c r="AN143" i="31"/>
  <c r="AO143" i="31"/>
  <c r="AP143" i="31"/>
  <c r="AQ143" i="31"/>
  <c r="AT143" i="31"/>
  <c r="AU143" i="31"/>
  <c r="AV143" i="31"/>
  <c r="AW143" i="31"/>
  <c r="AX143" i="31"/>
  <c r="BA143" i="31"/>
  <c r="BB143" i="31"/>
  <c r="BC143" i="31"/>
  <c r="BD143" i="31"/>
  <c r="BE143" i="31"/>
  <c r="AM144" i="31"/>
  <c r="AN144" i="31"/>
  <c r="AO144" i="31"/>
  <c r="AP144" i="31"/>
  <c r="AQ144" i="31"/>
  <c r="AT144" i="31"/>
  <c r="AU144" i="31"/>
  <c r="AV144" i="31"/>
  <c r="AW144" i="31"/>
  <c r="AX144" i="31"/>
  <c r="BA144" i="31"/>
  <c r="BB144" i="31"/>
  <c r="BC144" i="31"/>
  <c r="BD144" i="31"/>
  <c r="BE144" i="31"/>
  <c r="AM145" i="31"/>
  <c r="AN145" i="31"/>
  <c r="AO145" i="31"/>
  <c r="AP145" i="31"/>
  <c r="AQ145" i="31"/>
  <c r="AT145" i="31"/>
  <c r="AU145" i="31"/>
  <c r="AV145" i="31"/>
  <c r="AW145" i="31"/>
  <c r="AX145" i="31"/>
  <c r="BA145" i="31"/>
  <c r="BB145" i="31"/>
  <c r="BC145" i="31"/>
  <c r="BD145" i="31"/>
  <c r="BE145" i="31"/>
  <c r="AM146" i="31"/>
  <c r="AN146" i="31"/>
  <c r="AO146" i="31"/>
  <c r="AP146" i="31"/>
  <c r="AQ146" i="31"/>
  <c r="AT146" i="31"/>
  <c r="AU146" i="31"/>
  <c r="AV146" i="31"/>
  <c r="AW146" i="31"/>
  <c r="AX146" i="31"/>
  <c r="BA146" i="31"/>
  <c r="BB146" i="31"/>
  <c r="BC146" i="31"/>
  <c r="BD146" i="31"/>
  <c r="BE146" i="31"/>
  <c r="AM147" i="31"/>
  <c r="AN147" i="31"/>
  <c r="AO147" i="31"/>
  <c r="AP147" i="31"/>
  <c r="AQ147" i="31"/>
  <c r="AT147" i="31"/>
  <c r="AU147" i="31"/>
  <c r="AV147" i="31"/>
  <c r="AW147" i="31"/>
  <c r="AX147" i="31"/>
  <c r="BA147" i="31"/>
  <c r="BB147" i="31"/>
  <c r="BC147" i="31"/>
  <c r="BD147" i="31"/>
  <c r="BE147" i="31"/>
  <c r="AM148" i="31"/>
  <c r="AN148" i="31"/>
  <c r="AO148" i="31"/>
  <c r="AP148" i="31"/>
  <c r="AQ148" i="31"/>
  <c r="AT148" i="31"/>
  <c r="AU148" i="31"/>
  <c r="AV148" i="31"/>
  <c r="AW148" i="31"/>
  <c r="AX148" i="31"/>
  <c r="BA148" i="31"/>
  <c r="BB148" i="31"/>
  <c r="BC148" i="31"/>
  <c r="BD148" i="31"/>
  <c r="BE148" i="31"/>
  <c r="AM149" i="31"/>
  <c r="AN149" i="31"/>
  <c r="AO149" i="31"/>
  <c r="AP149" i="31"/>
  <c r="AQ149" i="31"/>
  <c r="AT149" i="31"/>
  <c r="AU149" i="31"/>
  <c r="AV149" i="31"/>
  <c r="AW149" i="31"/>
  <c r="AX149" i="31"/>
  <c r="BA149" i="31"/>
  <c r="BB149" i="31"/>
  <c r="BC149" i="31"/>
  <c r="BD149" i="31"/>
  <c r="BE149" i="31"/>
  <c r="AM150" i="31"/>
  <c r="AN150" i="31"/>
  <c r="AO150" i="31"/>
  <c r="AP150" i="31"/>
  <c r="AQ150" i="31"/>
  <c r="AT150" i="31"/>
  <c r="AU150" i="31"/>
  <c r="AV150" i="31"/>
  <c r="AW150" i="31"/>
  <c r="AX150" i="31"/>
  <c r="BA150" i="31"/>
  <c r="BB150" i="31"/>
  <c r="BC150" i="31"/>
  <c r="BD150" i="31"/>
  <c r="BE150" i="31"/>
  <c r="AM151" i="31"/>
  <c r="AN151" i="31"/>
  <c r="AO151" i="31"/>
  <c r="AP151" i="31"/>
  <c r="AQ151" i="31"/>
  <c r="AT151" i="31"/>
  <c r="AU151" i="31"/>
  <c r="AV151" i="31"/>
  <c r="AW151" i="31"/>
  <c r="AX151" i="31"/>
  <c r="BA151" i="31"/>
  <c r="BB151" i="31"/>
  <c r="BC151" i="31"/>
  <c r="BD151" i="31"/>
  <c r="BE151" i="31"/>
  <c r="AM152" i="31"/>
  <c r="AN152" i="31"/>
  <c r="AO152" i="31"/>
  <c r="AP152" i="31"/>
  <c r="AQ152" i="31"/>
  <c r="AT152" i="31"/>
  <c r="AU152" i="31"/>
  <c r="AV152" i="31"/>
  <c r="AW152" i="31"/>
  <c r="AX152" i="31"/>
  <c r="BA152" i="31"/>
  <c r="BB152" i="31"/>
  <c r="BC152" i="31"/>
  <c r="BD152" i="31"/>
  <c r="BE152" i="31"/>
  <c r="AM153" i="31"/>
  <c r="AN153" i="31"/>
  <c r="AO153" i="31"/>
  <c r="AP153" i="31"/>
  <c r="AQ153" i="31"/>
  <c r="AT153" i="31"/>
  <c r="AU153" i="31"/>
  <c r="AV153" i="31"/>
  <c r="AW153" i="31"/>
  <c r="AX153" i="31"/>
  <c r="BA153" i="31"/>
  <c r="BB153" i="31"/>
  <c r="BC153" i="31"/>
  <c r="BD153" i="31"/>
  <c r="BE153" i="31"/>
  <c r="AM154" i="31"/>
  <c r="AN154" i="31"/>
  <c r="AO154" i="31"/>
  <c r="AP154" i="31"/>
  <c r="AQ154" i="31"/>
  <c r="AT154" i="31"/>
  <c r="AU154" i="31"/>
  <c r="AV154" i="31"/>
  <c r="AW154" i="31"/>
  <c r="AX154" i="31"/>
  <c r="BA154" i="31"/>
  <c r="BB154" i="31"/>
  <c r="BC154" i="31"/>
  <c r="BD154" i="31"/>
  <c r="BE154" i="31"/>
  <c r="AM155" i="31"/>
  <c r="AN155" i="31"/>
  <c r="AO155" i="31"/>
  <c r="AP155" i="31"/>
  <c r="AQ155" i="31"/>
  <c r="AT155" i="31"/>
  <c r="AU155" i="31"/>
  <c r="AV155" i="31"/>
  <c r="AW155" i="31"/>
  <c r="AX155" i="31"/>
  <c r="BA155" i="31"/>
  <c r="BB155" i="31"/>
  <c r="BC155" i="31"/>
  <c r="BD155" i="31"/>
  <c r="BE155" i="31"/>
  <c r="AM156" i="31"/>
  <c r="AN156" i="31"/>
  <c r="AO156" i="31"/>
  <c r="AP156" i="31"/>
  <c r="AQ156" i="31"/>
  <c r="AT156" i="31"/>
  <c r="AU156" i="31"/>
  <c r="AV156" i="31"/>
  <c r="AW156" i="31"/>
  <c r="AX156" i="31"/>
  <c r="BA156" i="31"/>
  <c r="BB156" i="31"/>
  <c r="BC156" i="31"/>
  <c r="BD156" i="31"/>
  <c r="BE156" i="31"/>
  <c r="AM157" i="31"/>
  <c r="AN157" i="31"/>
  <c r="AO157" i="31"/>
  <c r="AP157" i="31"/>
  <c r="AQ157" i="31"/>
  <c r="AT157" i="31"/>
  <c r="AU157" i="31"/>
  <c r="AV157" i="31"/>
  <c r="AW157" i="31"/>
  <c r="AX157" i="31"/>
  <c r="BA157" i="31"/>
  <c r="BB157" i="31"/>
  <c r="BC157" i="31"/>
  <c r="BD157" i="31"/>
  <c r="BE157" i="31"/>
  <c r="AM158" i="31"/>
  <c r="AN158" i="31"/>
  <c r="AO158" i="31"/>
  <c r="AP158" i="31"/>
  <c r="AQ158" i="31"/>
  <c r="AT158" i="31"/>
  <c r="AU158" i="31"/>
  <c r="AV158" i="31"/>
  <c r="AW158" i="31"/>
  <c r="AX158" i="31"/>
  <c r="BA158" i="31"/>
  <c r="BB158" i="31"/>
  <c r="BC158" i="31"/>
  <c r="BD158" i="31"/>
  <c r="BE158" i="31"/>
  <c r="AM159" i="31"/>
  <c r="AN159" i="31"/>
  <c r="AO159" i="31"/>
  <c r="AP159" i="31"/>
  <c r="AQ159" i="31"/>
  <c r="AT159" i="31"/>
  <c r="AU159" i="31"/>
  <c r="AV159" i="31"/>
  <c r="AW159" i="31"/>
  <c r="AX159" i="31"/>
  <c r="BA159" i="31"/>
  <c r="BB159" i="31"/>
  <c r="BC159" i="31"/>
  <c r="BD159" i="31"/>
  <c r="BE159" i="31"/>
  <c r="AM160" i="31"/>
  <c r="AN160" i="31"/>
  <c r="AO160" i="31"/>
  <c r="AP160" i="31"/>
  <c r="AQ160" i="31"/>
  <c r="AT160" i="31"/>
  <c r="AU160" i="31"/>
  <c r="AV160" i="31"/>
  <c r="AW160" i="31"/>
  <c r="AX160" i="31"/>
  <c r="BA160" i="31"/>
  <c r="BB160" i="31"/>
  <c r="BC160" i="31"/>
  <c r="BD160" i="31"/>
  <c r="BE160" i="31"/>
  <c r="AM161" i="31"/>
  <c r="AN161" i="31"/>
  <c r="AO161" i="31"/>
  <c r="AP161" i="31"/>
  <c r="AQ161" i="31"/>
  <c r="AT161" i="31"/>
  <c r="AU161" i="31"/>
  <c r="AV161" i="31"/>
  <c r="AW161" i="31"/>
  <c r="AX161" i="31"/>
  <c r="BA161" i="31"/>
  <c r="BB161" i="31"/>
  <c r="BC161" i="31"/>
  <c r="BD161" i="31"/>
  <c r="BE161" i="31"/>
  <c r="AM162" i="31"/>
  <c r="AN162" i="31"/>
  <c r="AO162" i="31"/>
  <c r="AP162" i="31"/>
  <c r="AQ162" i="31"/>
  <c r="AT162" i="31"/>
  <c r="AU162" i="31"/>
  <c r="AV162" i="31"/>
  <c r="AW162" i="31"/>
  <c r="AX162" i="31"/>
  <c r="BA162" i="31"/>
  <c r="BB162" i="31"/>
  <c r="BC162" i="31"/>
  <c r="BD162" i="31"/>
  <c r="BE162" i="31"/>
  <c r="AM163" i="31"/>
  <c r="AN163" i="31"/>
  <c r="AO163" i="31"/>
  <c r="AP163" i="31"/>
  <c r="AQ163" i="31"/>
  <c r="AT163" i="31"/>
  <c r="AU163" i="31"/>
  <c r="AV163" i="31"/>
  <c r="AW163" i="31"/>
  <c r="AX163" i="31"/>
  <c r="BA163" i="31"/>
  <c r="BB163" i="31"/>
  <c r="BC163" i="31"/>
  <c r="BD163" i="31"/>
  <c r="BE163" i="31"/>
  <c r="AM164" i="31"/>
  <c r="AN164" i="31"/>
  <c r="AO164" i="31"/>
  <c r="AP164" i="31"/>
  <c r="AQ164" i="31"/>
  <c r="AT164" i="31"/>
  <c r="AU164" i="31"/>
  <c r="AV164" i="31"/>
  <c r="AW164" i="31"/>
  <c r="AX164" i="31"/>
  <c r="BA164" i="31"/>
  <c r="BB164" i="31"/>
  <c r="BC164" i="31"/>
  <c r="BD164" i="31"/>
  <c r="BE164" i="31"/>
  <c r="AM165" i="31"/>
  <c r="AN165" i="31"/>
  <c r="AO165" i="31"/>
  <c r="AP165" i="31"/>
  <c r="AQ165" i="31"/>
  <c r="AT165" i="31"/>
  <c r="AU165" i="31"/>
  <c r="AV165" i="31"/>
  <c r="AW165" i="31"/>
  <c r="AX165" i="31"/>
  <c r="BA165" i="31"/>
  <c r="BB165" i="31"/>
  <c r="BC165" i="31"/>
  <c r="BD165" i="31"/>
  <c r="BE165" i="31"/>
  <c r="AM166" i="31"/>
  <c r="AN166" i="31"/>
  <c r="AO166" i="31"/>
  <c r="AP166" i="31"/>
  <c r="AQ166" i="31"/>
  <c r="AT166" i="31"/>
  <c r="AU166" i="31"/>
  <c r="AV166" i="31"/>
  <c r="AW166" i="31"/>
  <c r="AX166" i="31"/>
  <c r="BA166" i="31"/>
  <c r="BB166" i="31"/>
  <c r="BC166" i="31"/>
  <c r="BD166" i="31"/>
  <c r="BE166" i="31"/>
  <c r="AM167" i="31"/>
  <c r="AN167" i="31"/>
  <c r="AO167" i="31"/>
  <c r="AP167" i="31"/>
  <c r="AQ167" i="31"/>
  <c r="AT167" i="31"/>
  <c r="AU167" i="31"/>
  <c r="AV167" i="31"/>
  <c r="AW167" i="31"/>
  <c r="AX167" i="31"/>
  <c r="BA167" i="31"/>
  <c r="BB167" i="31"/>
  <c r="BC167" i="31"/>
  <c r="BD167" i="31"/>
  <c r="BE167" i="31"/>
  <c r="AM168" i="31"/>
  <c r="AN168" i="31"/>
  <c r="AO168" i="31"/>
  <c r="AP168" i="31"/>
  <c r="AQ168" i="31"/>
  <c r="AT168" i="31"/>
  <c r="AU168" i="31"/>
  <c r="AV168" i="31"/>
  <c r="AW168" i="31"/>
  <c r="AX168" i="31"/>
  <c r="BA168" i="31"/>
  <c r="BB168" i="31"/>
  <c r="BC168" i="31"/>
  <c r="BD168" i="31"/>
  <c r="BE168" i="31"/>
  <c r="AM169" i="31"/>
  <c r="AN169" i="31"/>
  <c r="AO169" i="31"/>
  <c r="AP169" i="31"/>
  <c r="AQ169" i="31"/>
  <c r="AT169" i="31"/>
  <c r="AU169" i="31"/>
  <c r="AV169" i="31"/>
  <c r="AW169" i="31"/>
  <c r="AX169" i="31"/>
  <c r="BA169" i="31"/>
  <c r="BB169" i="31"/>
  <c r="BC169" i="31"/>
  <c r="BD169" i="31"/>
  <c r="BE169" i="31"/>
  <c r="AM170" i="31"/>
  <c r="AN170" i="31"/>
  <c r="AO170" i="31"/>
  <c r="AP170" i="31"/>
  <c r="AQ170" i="31"/>
  <c r="AT170" i="31"/>
  <c r="AU170" i="31"/>
  <c r="AV170" i="31"/>
  <c r="AW170" i="31"/>
  <c r="AX170" i="31"/>
  <c r="BA170" i="31"/>
  <c r="BB170" i="31"/>
  <c r="BC170" i="31"/>
  <c r="BD170" i="31"/>
  <c r="BE170" i="31"/>
  <c r="AM171" i="31"/>
  <c r="AN171" i="31"/>
  <c r="AO171" i="31"/>
  <c r="AP171" i="31"/>
  <c r="AQ171" i="31"/>
  <c r="AT171" i="31"/>
  <c r="AU171" i="31"/>
  <c r="AV171" i="31"/>
  <c r="AW171" i="31"/>
  <c r="AX171" i="31"/>
  <c r="BA171" i="31"/>
  <c r="BB171" i="31"/>
  <c r="BC171" i="31"/>
  <c r="BD171" i="31"/>
  <c r="BE171" i="31"/>
  <c r="AM172" i="31"/>
  <c r="AN172" i="31"/>
  <c r="AO172" i="31"/>
  <c r="AP172" i="31"/>
  <c r="AQ172" i="31"/>
  <c r="AT172" i="31"/>
  <c r="AU172" i="31"/>
  <c r="AV172" i="31"/>
  <c r="AW172" i="31"/>
  <c r="AX172" i="31"/>
  <c r="BA172" i="31"/>
  <c r="BB172" i="31"/>
  <c r="BC172" i="31"/>
  <c r="BD172" i="31"/>
  <c r="BE172" i="31"/>
  <c r="AM173" i="31"/>
  <c r="AN173" i="31"/>
  <c r="AO173" i="31"/>
  <c r="AP173" i="31"/>
  <c r="AQ173" i="31"/>
  <c r="AT173" i="31"/>
  <c r="AU173" i="31"/>
  <c r="AV173" i="31"/>
  <c r="AW173" i="31"/>
  <c r="AX173" i="31"/>
  <c r="BA173" i="31"/>
  <c r="BB173" i="31"/>
  <c r="BC173" i="31"/>
  <c r="BD173" i="31"/>
  <c r="BE173" i="31"/>
  <c r="AM174" i="31"/>
  <c r="AN174" i="31"/>
  <c r="AO174" i="31"/>
  <c r="AP174" i="31"/>
  <c r="AQ174" i="31"/>
  <c r="AT174" i="31"/>
  <c r="AU174" i="31"/>
  <c r="AV174" i="31"/>
  <c r="AW174" i="31"/>
  <c r="AX174" i="31"/>
  <c r="BA174" i="31"/>
  <c r="BB174" i="31"/>
  <c r="BC174" i="31"/>
  <c r="BD174" i="31"/>
  <c r="BE174" i="31"/>
  <c r="AM175" i="31"/>
  <c r="AN175" i="31"/>
  <c r="AO175" i="31"/>
  <c r="AP175" i="31"/>
  <c r="AQ175" i="31"/>
  <c r="AT175" i="31"/>
  <c r="AU175" i="31"/>
  <c r="AV175" i="31"/>
  <c r="AW175" i="31"/>
  <c r="AX175" i="31"/>
  <c r="BA175" i="31"/>
  <c r="BB175" i="31"/>
  <c r="BC175" i="31"/>
  <c r="BD175" i="31"/>
  <c r="BE175" i="31"/>
  <c r="AM176" i="31"/>
  <c r="AN176" i="31"/>
  <c r="AO176" i="31"/>
  <c r="AP176" i="31"/>
  <c r="AQ176" i="31"/>
  <c r="AT176" i="31"/>
  <c r="AU176" i="31"/>
  <c r="AV176" i="31"/>
  <c r="AW176" i="31"/>
  <c r="AX176" i="31"/>
  <c r="BA176" i="31"/>
  <c r="BB176" i="31"/>
  <c r="BC176" i="31"/>
  <c r="BD176" i="31"/>
  <c r="BE176" i="31"/>
  <c r="AM177" i="31"/>
  <c r="AN177" i="31"/>
  <c r="AO177" i="31"/>
  <c r="AP177" i="31"/>
  <c r="AQ177" i="31"/>
  <c r="AT177" i="31"/>
  <c r="AU177" i="31"/>
  <c r="AV177" i="31"/>
  <c r="AW177" i="31"/>
  <c r="AX177" i="31"/>
  <c r="BA177" i="31"/>
  <c r="BB177" i="31"/>
  <c r="BC177" i="31"/>
  <c r="BD177" i="31"/>
  <c r="BE177" i="31"/>
  <c r="AM178" i="31"/>
  <c r="AN178" i="31"/>
  <c r="AO178" i="31"/>
  <c r="AP178" i="31"/>
  <c r="AQ178" i="31"/>
  <c r="AT178" i="31"/>
  <c r="AU178" i="31"/>
  <c r="AV178" i="31"/>
  <c r="AW178" i="31"/>
  <c r="AX178" i="31"/>
  <c r="BA178" i="31"/>
  <c r="BB178" i="31"/>
  <c r="BC178" i="31"/>
  <c r="BD178" i="31"/>
  <c r="BE178" i="31"/>
  <c r="AM179" i="31"/>
  <c r="AN179" i="31"/>
  <c r="AO179" i="31"/>
  <c r="AP179" i="31"/>
  <c r="AQ179" i="31"/>
  <c r="AT179" i="31"/>
  <c r="AU179" i="31"/>
  <c r="AV179" i="31"/>
  <c r="AW179" i="31"/>
  <c r="AX179" i="31"/>
  <c r="BA179" i="31"/>
  <c r="BB179" i="31"/>
  <c r="BC179" i="31"/>
  <c r="BD179" i="31"/>
  <c r="BE179" i="31"/>
  <c r="AM180" i="31"/>
  <c r="AN180" i="31"/>
  <c r="AO180" i="31"/>
  <c r="AP180" i="31"/>
  <c r="AQ180" i="31"/>
  <c r="AT180" i="31"/>
  <c r="AU180" i="31"/>
  <c r="AV180" i="31"/>
  <c r="AW180" i="31"/>
  <c r="AX180" i="31"/>
  <c r="BA180" i="31"/>
  <c r="BB180" i="31"/>
  <c r="BC180" i="31"/>
  <c r="BD180" i="31"/>
  <c r="BE180" i="31"/>
  <c r="AM181" i="31"/>
  <c r="AN181" i="31"/>
  <c r="AO181" i="31"/>
  <c r="AP181" i="31"/>
  <c r="AQ181" i="31"/>
  <c r="AT181" i="31"/>
  <c r="AU181" i="31"/>
  <c r="AV181" i="31"/>
  <c r="AW181" i="31"/>
  <c r="AX181" i="31"/>
  <c r="BA181" i="31"/>
  <c r="BB181" i="31"/>
  <c r="BC181" i="31"/>
  <c r="BD181" i="31"/>
  <c r="BE181" i="31"/>
  <c r="AM182" i="31"/>
  <c r="AN182" i="31"/>
  <c r="AO182" i="31"/>
  <c r="AP182" i="31"/>
  <c r="AQ182" i="31"/>
  <c r="AT182" i="31"/>
  <c r="AU182" i="31"/>
  <c r="AV182" i="31"/>
  <c r="AW182" i="31"/>
  <c r="AX182" i="31"/>
  <c r="BA182" i="31"/>
  <c r="BB182" i="31"/>
  <c r="BC182" i="31"/>
  <c r="BD182" i="31"/>
  <c r="BE182" i="31"/>
  <c r="AM183" i="31"/>
  <c r="AN183" i="31"/>
  <c r="AO183" i="31"/>
  <c r="AP183" i="31"/>
  <c r="AQ183" i="31"/>
  <c r="AT183" i="31"/>
  <c r="AU183" i="31"/>
  <c r="AV183" i="31"/>
  <c r="AW183" i="31"/>
  <c r="AX183" i="31"/>
  <c r="BA183" i="31"/>
  <c r="BB183" i="31"/>
  <c r="BC183" i="31"/>
  <c r="BD183" i="31"/>
  <c r="BE183" i="31"/>
  <c r="AM184" i="31"/>
  <c r="AN184" i="31"/>
  <c r="AO184" i="31"/>
  <c r="AP184" i="31"/>
  <c r="AQ184" i="31"/>
  <c r="AT184" i="31"/>
  <c r="AU184" i="31"/>
  <c r="AV184" i="31"/>
  <c r="AW184" i="31"/>
  <c r="AX184" i="31"/>
  <c r="BA184" i="31"/>
  <c r="BB184" i="31"/>
  <c r="BC184" i="31"/>
  <c r="BD184" i="31"/>
  <c r="BE184" i="31"/>
  <c r="AM185" i="31"/>
  <c r="AN185" i="31"/>
  <c r="AO185" i="31"/>
  <c r="AP185" i="31"/>
  <c r="AQ185" i="31"/>
  <c r="AT185" i="31"/>
  <c r="AU185" i="31"/>
  <c r="AV185" i="31"/>
  <c r="AW185" i="31"/>
  <c r="AX185" i="31"/>
  <c r="BA185" i="31"/>
  <c r="BB185" i="31"/>
  <c r="BC185" i="31"/>
  <c r="BD185" i="31"/>
  <c r="BE185" i="31"/>
  <c r="AM186" i="31"/>
  <c r="AN186" i="31"/>
  <c r="AO186" i="31"/>
  <c r="AP186" i="31"/>
  <c r="AQ186" i="31"/>
  <c r="AT186" i="31"/>
  <c r="AU186" i="31"/>
  <c r="AV186" i="31"/>
  <c r="AW186" i="31"/>
  <c r="AX186" i="31"/>
  <c r="BA186" i="31"/>
  <c r="BB186" i="31"/>
  <c r="BC186" i="31"/>
  <c r="BD186" i="31"/>
  <c r="BE186" i="31"/>
  <c r="AM187" i="31"/>
  <c r="AN187" i="31"/>
  <c r="AO187" i="31"/>
  <c r="AP187" i="31"/>
  <c r="AQ187" i="31"/>
  <c r="AT187" i="31"/>
  <c r="AU187" i="31"/>
  <c r="AV187" i="31"/>
  <c r="AW187" i="31"/>
  <c r="AX187" i="31"/>
  <c r="BA187" i="31"/>
  <c r="BB187" i="31"/>
  <c r="BC187" i="31"/>
  <c r="BD187" i="31"/>
  <c r="BE187" i="31"/>
  <c r="AM188" i="31"/>
  <c r="AN188" i="31"/>
  <c r="AO188" i="31"/>
  <c r="AP188" i="31"/>
  <c r="AQ188" i="31"/>
  <c r="AT188" i="31"/>
  <c r="AU188" i="31"/>
  <c r="AV188" i="31"/>
  <c r="AW188" i="31"/>
  <c r="AX188" i="31"/>
  <c r="BA188" i="31"/>
  <c r="BB188" i="31"/>
  <c r="BC188" i="31"/>
  <c r="BD188" i="31"/>
  <c r="BE188" i="31"/>
  <c r="AM189" i="31"/>
  <c r="AN189" i="31"/>
  <c r="AO189" i="31"/>
  <c r="AP189" i="31"/>
  <c r="AQ189" i="31"/>
  <c r="AT189" i="31"/>
  <c r="AU189" i="31"/>
  <c r="AV189" i="31"/>
  <c r="AW189" i="31"/>
  <c r="AX189" i="31"/>
  <c r="BA189" i="31"/>
  <c r="BB189" i="31"/>
  <c r="BC189" i="31"/>
  <c r="BD189" i="31"/>
  <c r="BE189" i="31"/>
  <c r="AM190" i="31"/>
  <c r="AN190" i="31"/>
  <c r="AO190" i="31"/>
  <c r="AP190" i="31"/>
  <c r="AQ190" i="31"/>
  <c r="AT190" i="31"/>
  <c r="AU190" i="31"/>
  <c r="AV190" i="31"/>
  <c r="AW190" i="31"/>
  <c r="AX190" i="31"/>
  <c r="BA190" i="31"/>
  <c r="BB190" i="31"/>
  <c r="BC190" i="31"/>
  <c r="BD190" i="31"/>
  <c r="BE190" i="31"/>
  <c r="AM191" i="31"/>
  <c r="AN191" i="31"/>
  <c r="AO191" i="31"/>
  <c r="AP191" i="31"/>
  <c r="AQ191" i="31"/>
  <c r="AT191" i="31"/>
  <c r="AU191" i="31"/>
  <c r="AV191" i="31"/>
  <c r="AW191" i="31"/>
  <c r="AX191" i="31"/>
  <c r="BA191" i="31"/>
  <c r="BB191" i="31"/>
  <c r="BC191" i="31"/>
  <c r="BD191" i="31"/>
  <c r="BE191" i="31"/>
  <c r="AM192" i="31"/>
  <c r="AN192" i="31"/>
  <c r="AO192" i="31"/>
  <c r="AP192" i="31"/>
  <c r="AQ192" i="31"/>
  <c r="AT192" i="31"/>
  <c r="AU192" i="31"/>
  <c r="AV192" i="31"/>
  <c r="AW192" i="31"/>
  <c r="AX192" i="31"/>
  <c r="BA192" i="31"/>
  <c r="BB192" i="31"/>
  <c r="BC192" i="31"/>
  <c r="BD192" i="31"/>
  <c r="BE192" i="31"/>
  <c r="AM193" i="31"/>
  <c r="AN193" i="31"/>
  <c r="AO193" i="31"/>
  <c r="AP193" i="31"/>
  <c r="AQ193" i="31"/>
  <c r="AT193" i="31"/>
  <c r="AU193" i="31"/>
  <c r="AV193" i="31"/>
  <c r="AW193" i="31"/>
  <c r="AX193" i="31"/>
  <c r="BA193" i="31"/>
  <c r="BB193" i="31"/>
  <c r="BC193" i="31"/>
  <c r="BD193" i="31"/>
  <c r="BE193" i="31"/>
  <c r="AM194" i="31"/>
  <c r="AN194" i="31"/>
  <c r="AO194" i="31"/>
  <c r="AP194" i="31"/>
  <c r="AQ194" i="31"/>
  <c r="AT194" i="31"/>
  <c r="AU194" i="31"/>
  <c r="AV194" i="31"/>
  <c r="AW194" i="31"/>
  <c r="AX194" i="31"/>
  <c r="BA194" i="31"/>
  <c r="BB194" i="31"/>
  <c r="BC194" i="31"/>
  <c r="BD194" i="31"/>
  <c r="BE194" i="31"/>
  <c r="AM195" i="31"/>
  <c r="AN195" i="31"/>
  <c r="AO195" i="31"/>
  <c r="AP195" i="31"/>
  <c r="AQ195" i="31"/>
  <c r="AT195" i="31"/>
  <c r="AU195" i="31"/>
  <c r="AV195" i="31"/>
  <c r="AW195" i="31"/>
  <c r="AX195" i="31"/>
  <c r="BA195" i="31"/>
  <c r="BB195" i="31"/>
  <c r="BC195" i="31"/>
  <c r="BD195" i="31"/>
  <c r="BE195" i="31"/>
  <c r="AM196" i="31"/>
  <c r="AN196" i="31"/>
  <c r="AO196" i="31"/>
  <c r="AP196" i="31"/>
  <c r="AQ196" i="31"/>
  <c r="AT196" i="31"/>
  <c r="AU196" i="31"/>
  <c r="AV196" i="31"/>
  <c r="AW196" i="31"/>
  <c r="AX196" i="31"/>
  <c r="BA196" i="31"/>
  <c r="BB196" i="31"/>
  <c r="BC196" i="31"/>
  <c r="BD196" i="31"/>
  <c r="BE196" i="31"/>
  <c r="AM197" i="31"/>
  <c r="AN197" i="31"/>
  <c r="AO197" i="31"/>
  <c r="AP197" i="31"/>
  <c r="AQ197" i="31"/>
  <c r="AT197" i="31"/>
  <c r="AU197" i="31"/>
  <c r="AV197" i="31"/>
  <c r="AW197" i="31"/>
  <c r="AX197" i="31"/>
  <c r="BA197" i="31"/>
  <c r="BB197" i="31"/>
  <c r="BC197" i="31"/>
  <c r="BD197" i="31"/>
  <c r="BE197" i="31"/>
  <c r="AM198" i="31"/>
  <c r="AN198" i="31"/>
  <c r="AO198" i="31"/>
  <c r="AP198" i="31"/>
  <c r="AQ198" i="31"/>
  <c r="AT198" i="31"/>
  <c r="AU198" i="31"/>
  <c r="AV198" i="31"/>
  <c r="AW198" i="31"/>
  <c r="AX198" i="31"/>
  <c r="BA198" i="31"/>
  <c r="BB198" i="31"/>
  <c r="BC198" i="31"/>
  <c r="BD198" i="31"/>
  <c r="BE198" i="31"/>
  <c r="AM199" i="31"/>
  <c r="AN199" i="31"/>
  <c r="AO199" i="31"/>
  <c r="AP199" i="31"/>
  <c r="AQ199" i="31"/>
  <c r="AT199" i="31"/>
  <c r="AU199" i="31"/>
  <c r="AV199" i="31"/>
  <c r="AW199" i="31"/>
  <c r="AX199" i="31"/>
  <c r="BA199" i="31"/>
  <c r="BB199" i="31"/>
  <c r="BC199" i="31"/>
  <c r="BD199" i="31"/>
  <c r="BE199" i="31"/>
  <c r="AM200" i="31"/>
  <c r="AN200" i="31"/>
  <c r="AO200" i="31"/>
  <c r="AP200" i="31"/>
  <c r="AQ200" i="31"/>
  <c r="AT200" i="31"/>
  <c r="AU200" i="31"/>
  <c r="AV200" i="31"/>
  <c r="AW200" i="31"/>
  <c r="AX200" i="31"/>
  <c r="BA200" i="31"/>
  <c r="BB200" i="31"/>
  <c r="BC200" i="31"/>
  <c r="BD200" i="31"/>
  <c r="BE200" i="31"/>
  <c r="AM201" i="31"/>
  <c r="AN201" i="31"/>
  <c r="AO201" i="31"/>
  <c r="AP201" i="31"/>
  <c r="AQ201" i="31"/>
  <c r="AT201" i="31"/>
  <c r="AU201" i="31"/>
  <c r="AV201" i="31"/>
  <c r="AW201" i="31"/>
  <c r="AX201" i="31"/>
  <c r="BA201" i="31"/>
  <c r="BB201" i="31"/>
  <c r="BC201" i="31"/>
  <c r="BD201" i="31"/>
  <c r="BE201" i="31"/>
  <c r="AM202" i="31"/>
  <c r="AN202" i="31"/>
  <c r="AO202" i="31"/>
  <c r="AP202" i="31"/>
  <c r="AQ202" i="31"/>
  <c r="AT202" i="31"/>
  <c r="AU202" i="31"/>
  <c r="AV202" i="31"/>
  <c r="AW202" i="31"/>
  <c r="AX202" i="31"/>
  <c r="BA202" i="31"/>
  <c r="BB202" i="31"/>
  <c r="BC202" i="31"/>
  <c r="BD202" i="31"/>
  <c r="BE202" i="31"/>
  <c r="AM203" i="31"/>
  <c r="AN203" i="31"/>
  <c r="AO203" i="31"/>
  <c r="AP203" i="31"/>
  <c r="AQ203" i="31"/>
  <c r="AT203" i="31"/>
  <c r="AU203" i="31"/>
  <c r="AV203" i="31"/>
  <c r="AW203" i="31"/>
  <c r="AX203" i="31"/>
  <c r="BA203" i="31"/>
  <c r="BB203" i="31"/>
  <c r="BC203" i="31"/>
  <c r="BD203" i="31"/>
  <c r="BE203" i="31"/>
  <c r="AM204" i="31"/>
  <c r="AN204" i="31"/>
  <c r="AO204" i="31"/>
  <c r="AP204" i="31"/>
  <c r="AQ204" i="31"/>
  <c r="AT204" i="31"/>
  <c r="AU204" i="31"/>
  <c r="AV204" i="31"/>
  <c r="AW204" i="31"/>
  <c r="AX204" i="31"/>
  <c r="BA204" i="31"/>
  <c r="BB204" i="31"/>
  <c r="BC204" i="31"/>
  <c r="BD204" i="31"/>
  <c r="BE204" i="31"/>
  <c r="AM205" i="31"/>
  <c r="AN205" i="31"/>
  <c r="AO205" i="31"/>
  <c r="AP205" i="31"/>
  <c r="AQ205" i="31"/>
  <c r="AT205" i="31"/>
  <c r="AU205" i="31"/>
  <c r="AV205" i="31"/>
  <c r="AW205" i="31"/>
  <c r="AX205" i="31"/>
  <c r="BA205" i="31"/>
  <c r="BB205" i="31"/>
  <c r="BC205" i="31"/>
  <c r="BD205" i="31"/>
  <c r="BE205" i="31"/>
  <c r="AM206" i="31"/>
  <c r="AN206" i="31"/>
  <c r="AO206" i="31"/>
  <c r="AP206" i="31"/>
  <c r="AQ206" i="31"/>
  <c r="AT206" i="31"/>
  <c r="AU206" i="31"/>
  <c r="AV206" i="31"/>
  <c r="AW206" i="31"/>
  <c r="AX206" i="31"/>
  <c r="BA206" i="31"/>
  <c r="BB206" i="31"/>
  <c r="BC206" i="31"/>
  <c r="BD206" i="31"/>
  <c r="BE206" i="31"/>
  <c r="AM207" i="31"/>
  <c r="AN207" i="31"/>
  <c r="AO207" i="31"/>
  <c r="AP207" i="31"/>
  <c r="AQ207" i="31"/>
  <c r="AT207" i="31"/>
  <c r="AU207" i="31"/>
  <c r="AV207" i="31"/>
  <c r="AW207" i="31"/>
  <c r="AX207" i="31"/>
  <c r="BA207" i="31"/>
  <c r="BB207" i="31"/>
  <c r="BC207" i="31"/>
  <c r="BD207" i="31"/>
  <c r="BE207" i="31"/>
  <c r="AM208" i="31"/>
  <c r="AN208" i="31"/>
  <c r="AO208" i="31"/>
  <c r="AP208" i="31"/>
  <c r="AQ208" i="31"/>
  <c r="AT208" i="31"/>
  <c r="AU208" i="31"/>
  <c r="AV208" i="31"/>
  <c r="AW208" i="31"/>
  <c r="AX208" i="31"/>
  <c r="BA208" i="31"/>
  <c r="BB208" i="31"/>
  <c r="BC208" i="31"/>
  <c r="BD208" i="31"/>
  <c r="BE208" i="31"/>
  <c r="AM209" i="31"/>
  <c r="AN209" i="31"/>
  <c r="AO209" i="31"/>
  <c r="AP209" i="31"/>
  <c r="AQ209" i="31"/>
  <c r="AT209" i="31"/>
  <c r="AU209" i="31"/>
  <c r="AV209" i="31"/>
  <c r="AW209" i="31"/>
  <c r="AX209" i="31"/>
  <c r="BA209" i="31"/>
  <c r="BB209" i="31"/>
  <c r="BC209" i="31"/>
  <c r="BD209" i="31"/>
  <c r="BE209" i="31"/>
  <c r="AM210" i="31"/>
  <c r="AN210" i="31"/>
  <c r="AO210" i="31"/>
  <c r="AP210" i="31"/>
  <c r="AQ210" i="31"/>
  <c r="AT210" i="31"/>
  <c r="AU210" i="31"/>
  <c r="AV210" i="31"/>
  <c r="AW210" i="31"/>
  <c r="AX210" i="31"/>
  <c r="BA210" i="31"/>
  <c r="BB210" i="31"/>
  <c r="BC210" i="31"/>
  <c r="BD210" i="31"/>
  <c r="BE210" i="31"/>
  <c r="AM211" i="31"/>
  <c r="AN211" i="31"/>
  <c r="AO211" i="31"/>
  <c r="AP211" i="31"/>
  <c r="AQ211" i="31"/>
  <c r="AT211" i="31"/>
  <c r="AU211" i="31"/>
  <c r="AV211" i="31"/>
  <c r="AW211" i="31"/>
  <c r="AX211" i="31"/>
  <c r="BA211" i="31"/>
  <c r="BB211" i="31"/>
  <c r="BC211" i="31"/>
  <c r="BD211" i="31"/>
  <c r="BE211" i="31"/>
  <c r="AM212" i="31"/>
  <c r="AN212" i="31"/>
  <c r="AO212" i="31"/>
  <c r="AP212" i="31"/>
  <c r="AQ212" i="31"/>
  <c r="AT212" i="31"/>
  <c r="AU212" i="31"/>
  <c r="AV212" i="31"/>
  <c r="AW212" i="31"/>
  <c r="AX212" i="31"/>
  <c r="BA212" i="31"/>
  <c r="BB212" i="31"/>
  <c r="BC212" i="31"/>
  <c r="BD212" i="31"/>
  <c r="BE212" i="31"/>
  <c r="AM213" i="31"/>
  <c r="AN213" i="31"/>
  <c r="AO213" i="31"/>
  <c r="AP213" i="31"/>
  <c r="AQ213" i="31"/>
  <c r="AT213" i="31"/>
  <c r="AU213" i="31"/>
  <c r="AV213" i="31"/>
  <c r="AW213" i="31"/>
  <c r="AX213" i="31"/>
  <c r="BA213" i="31"/>
  <c r="BB213" i="31"/>
  <c r="BC213" i="31"/>
  <c r="BD213" i="31"/>
  <c r="BE213" i="31"/>
  <c r="AM214" i="31"/>
  <c r="AN214" i="31"/>
  <c r="AO214" i="31"/>
  <c r="AP214" i="31"/>
  <c r="AQ214" i="31"/>
  <c r="AT214" i="31"/>
  <c r="AU214" i="31"/>
  <c r="AV214" i="31"/>
  <c r="AW214" i="31"/>
  <c r="AX214" i="31"/>
  <c r="BA214" i="31"/>
  <c r="BB214" i="31"/>
  <c r="BC214" i="31"/>
  <c r="BD214" i="31"/>
  <c r="BE214" i="31"/>
  <c r="AM215" i="31"/>
  <c r="AN215" i="31"/>
  <c r="AO215" i="31"/>
  <c r="AP215" i="31"/>
  <c r="AQ215" i="31"/>
  <c r="AT215" i="31"/>
  <c r="AU215" i="31"/>
  <c r="AV215" i="31"/>
  <c r="AW215" i="31"/>
  <c r="AX215" i="31"/>
  <c r="BA215" i="31"/>
  <c r="BB215" i="31"/>
  <c r="BC215" i="31"/>
  <c r="BD215" i="31"/>
  <c r="BE215" i="31"/>
  <c r="AM216" i="31"/>
  <c r="AN216" i="31"/>
  <c r="AO216" i="31"/>
  <c r="AP216" i="31"/>
  <c r="AQ216" i="31"/>
  <c r="AT216" i="31"/>
  <c r="AU216" i="31"/>
  <c r="AV216" i="31"/>
  <c r="AW216" i="31"/>
  <c r="AX216" i="31"/>
  <c r="BA216" i="31"/>
  <c r="BB216" i="31"/>
  <c r="BC216" i="31"/>
  <c r="BD216" i="31"/>
  <c r="BE216" i="31"/>
  <c r="AM217" i="31"/>
  <c r="AN217" i="31"/>
  <c r="AO217" i="31"/>
  <c r="AP217" i="31"/>
  <c r="AQ217" i="31"/>
  <c r="AT217" i="31"/>
  <c r="AU217" i="31"/>
  <c r="AV217" i="31"/>
  <c r="AW217" i="31"/>
  <c r="AX217" i="31"/>
  <c r="BA217" i="31"/>
  <c r="BB217" i="31"/>
  <c r="BC217" i="31"/>
  <c r="BD217" i="31"/>
  <c r="BE217" i="31"/>
  <c r="AM218" i="31"/>
  <c r="AN218" i="31"/>
  <c r="AO218" i="31"/>
  <c r="AP218" i="31"/>
  <c r="AQ218" i="31"/>
  <c r="AT218" i="31"/>
  <c r="AU218" i="31"/>
  <c r="AV218" i="31"/>
  <c r="AW218" i="31"/>
  <c r="AX218" i="31"/>
  <c r="BA218" i="31"/>
  <c r="BB218" i="31"/>
  <c r="BC218" i="31"/>
  <c r="BD218" i="31"/>
  <c r="BE218" i="31"/>
  <c r="AM219" i="31"/>
  <c r="AN219" i="31"/>
  <c r="AO219" i="31"/>
  <c r="AP219" i="31"/>
  <c r="AQ219" i="31"/>
  <c r="AT219" i="31"/>
  <c r="AU219" i="31"/>
  <c r="AV219" i="31"/>
  <c r="AW219" i="31"/>
  <c r="AX219" i="31"/>
  <c r="BA219" i="31"/>
  <c r="BB219" i="31"/>
  <c r="BC219" i="31"/>
  <c r="BD219" i="31"/>
  <c r="BE219" i="31"/>
  <c r="AM220" i="31"/>
  <c r="AN220" i="31"/>
  <c r="AO220" i="31"/>
  <c r="AP220" i="31"/>
  <c r="AQ220" i="31"/>
  <c r="AT220" i="31"/>
  <c r="AU220" i="31"/>
  <c r="AV220" i="31"/>
  <c r="AW220" i="31"/>
  <c r="AX220" i="31"/>
  <c r="BA220" i="31"/>
  <c r="BB220" i="31"/>
  <c r="BC220" i="31"/>
  <c r="BD220" i="31"/>
  <c r="BE220" i="31"/>
  <c r="AM221" i="31"/>
  <c r="AN221" i="31"/>
  <c r="AO221" i="31"/>
  <c r="AP221" i="31"/>
  <c r="AQ221" i="31"/>
  <c r="AT221" i="31"/>
  <c r="AU221" i="31"/>
  <c r="AV221" i="31"/>
  <c r="AW221" i="31"/>
  <c r="AX221" i="31"/>
  <c r="BA221" i="31"/>
  <c r="BB221" i="31"/>
  <c r="BC221" i="31"/>
  <c r="BD221" i="31"/>
  <c r="BE221" i="31"/>
  <c r="AM222" i="31"/>
  <c r="AN222" i="31"/>
  <c r="AO222" i="31"/>
  <c r="AP222" i="31"/>
  <c r="AQ222" i="31"/>
  <c r="AT222" i="31"/>
  <c r="AU222" i="31"/>
  <c r="AV222" i="31"/>
  <c r="AW222" i="31"/>
  <c r="AX222" i="31"/>
  <c r="BA222" i="31"/>
  <c r="BB222" i="31"/>
  <c r="BC222" i="31"/>
  <c r="BD222" i="31"/>
  <c r="BE222" i="31"/>
  <c r="AM223" i="31"/>
  <c r="AN223" i="31"/>
  <c r="AO223" i="31"/>
  <c r="AP223" i="31"/>
  <c r="AQ223" i="31"/>
  <c r="AT223" i="31"/>
  <c r="AU223" i="31"/>
  <c r="AV223" i="31"/>
  <c r="AW223" i="31"/>
  <c r="AX223" i="31"/>
  <c r="BA223" i="31"/>
  <c r="BB223" i="31"/>
  <c r="BC223" i="31"/>
  <c r="BD223" i="31"/>
  <c r="BE223" i="31"/>
  <c r="AM224" i="31"/>
  <c r="AN224" i="31"/>
  <c r="AO224" i="31"/>
  <c r="AP224" i="31"/>
  <c r="AQ224" i="31"/>
  <c r="AT224" i="31"/>
  <c r="AU224" i="31"/>
  <c r="AV224" i="31"/>
  <c r="AW224" i="31"/>
  <c r="AX224" i="31"/>
  <c r="BA224" i="31"/>
  <c r="BB224" i="31"/>
  <c r="BC224" i="31"/>
  <c r="BD224" i="31"/>
  <c r="BE224" i="31"/>
  <c r="AM225" i="31"/>
  <c r="AN225" i="31"/>
  <c r="AO225" i="31"/>
  <c r="AP225" i="31"/>
  <c r="AQ225" i="31"/>
  <c r="AT225" i="31"/>
  <c r="AU225" i="31"/>
  <c r="AV225" i="31"/>
  <c r="AW225" i="31"/>
  <c r="AX225" i="31"/>
  <c r="BA225" i="31"/>
  <c r="BB225" i="31"/>
  <c r="BC225" i="31"/>
  <c r="BD225" i="31"/>
  <c r="BE225" i="31"/>
  <c r="AM226" i="31"/>
  <c r="AN226" i="31"/>
  <c r="AO226" i="31"/>
  <c r="AP226" i="31"/>
  <c r="AQ226" i="31"/>
  <c r="AT226" i="31"/>
  <c r="AU226" i="31"/>
  <c r="AV226" i="31"/>
  <c r="AW226" i="31"/>
  <c r="AX226" i="31"/>
  <c r="BA226" i="31"/>
  <c r="BB226" i="31"/>
  <c r="BC226" i="31"/>
  <c r="BD226" i="31"/>
  <c r="BE226" i="31"/>
  <c r="AM227" i="31"/>
  <c r="AN227" i="31"/>
  <c r="AO227" i="31"/>
  <c r="AP227" i="31"/>
  <c r="AQ227" i="31"/>
  <c r="AT227" i="31"/>
  <c r="AU227" i="31"/>
  <c r="AV227" i="31"/>
  <c r="AW227" i="31"/>
  <c r="AX227" i="31"/>
  <c r="BA227" i="31"/>
  <c r="BB227" i="31"/>
  <c r="BC227" i="31"/>
  <c r="BD227" i="31"/>
  <c r="BE227" i="31"/>
  <c r="AM228" i="31"/>
  <c r="AN228" i="31"/>
  <c r="AO228" i="31"/>
  <c r="AP228" i="31"/>
  <c r="AQ228" i="31"/>
  <c r="AT228" i="31"/>
  <c r="AU228" i="31"/>
  <c r="AV228" i="31"/>
  <c r="AW228" i="31"/>
  <c r="AX228" i="31"/>
  <c r="BA228" i="31"/>
  <c r="BB228" i="31"/>
  <c r="BC228" i="31"/>
  <c r="BD228" i="31"/>
  <c r="BE228" i="31"/>
  <c r="AM229" i="31"/>
  <c r="AN229" i="31"/>
  <c r="AO229" i="31"/>
  <c r="AP229" i="31"/>
  <c r="AQ229" i="31"/>
  <c r="AT229" i="31"/>
  <c r="AU229" i="31"/>
  <c r="AV229" i="31"/>
  <c r="AW229" i="31"/>
  <c r="AX229" i="31"/>
  <c r="BA229" i="31"/>
  <c r="BB229" i="31"/>
  <c r="BC229" i="31"/>
  <c r="BD229" i="31"/>
  <c r="BE229" i="31"/>
  <c r="AM230" i="31"/>
  <c r="AN230" i="31"/>
  <c r="AO230" i="31"/>
  <c r="AP230" i="31"/>
  <c r="AQ230" i="31"/>
  <c r="AT230" i="31"/>
  <c r="AU230" i="31"/>
  <c r="AV230" i="31"/>
  <c r="AW230" i="31"/>
  <c r="AX230" i="31"/>
  <c r="BA230" i="31"/>
  <c r="BB230" i="31"/>
  <c r="BC230" i="31"/>
  <c r="BD230" i="31"/>
  <c r="BE230" i="31"/>
  <c r="AM231" i="31"/>
  <c r="AN231" i="31"/>
  <c r="AO231" i="31"/>
  <c r="AP231" i="31"/>
  <c r="AQ231" i="31"/>
  <c r="AT231" i="31"/>
  <c r="AU231" i="31"/>
  <c r="AV231" i="31"/>
  <c r="AW231" i="31"/>
  <c r="AX231" i="31"/>
  <c r="BA231" i="31"/>
  <c r="BB231" i="31"/>
  <c r="BC231" i="31"/>
  <c r="BD231" i="31"/>
  <c r="BE231" i="31"/>
  <c r="AM232" i="31"/>
  <c r="AN232" i="31"/>
  <c r="AO232" i="31"/>
  <c r="AP232" i="31"/>
  <c r="AQ232" i="31"/>
  <c r="AT232" i="31"/>
  <c r="AU232" i="31"/>
  <c r="AV232" i="31"/>
  <c r="AW232" i="31"/>
  <c r="AX232" i="31"/>
  <c r="BA232" i="31"/>
  <c r="BB232" i="31"/>
  <c r="BC232" i="31"/>
  <c r="BD232" i="31"/>
  <c r="BE232" i="31"/>
  <c r="AM233" i="31"/>
  <c r="AN233" i="31"/>
  <c r="AO233" i="31"/>
  <c r="AP233" i="31"/>
  <c r="AQ233" i="31"/>
  <c r="AT233" i="31"/>
  <c r="AU233" i="31"/>
  <c r="AV233" i="31"/>
  <c r="AW233" i="31"/>
  <c r="AX233" i="31"/>
  <c r="BA233" i="31"/>
  <c r="BB233" i="31"/>
  <c r="BC233" i="31"/>
  <c r="BD233" i="31"/>
  <c r="BE233" i="31"/>
  <c r="AM234" i="31"/>
  <c r="AN234" i="31"/>
  <c r="AO234" i="31"/>
  <c r="AP234" i="31"/>
  <c r="AQ234" i="31"/>
  <c r="AT234" i="31"/>
  <c r="AU234" i="31"/>
  <c r="AV234" i="31"/>
  <c r="AW234" i="31"/>
  <c r="AX234" i="31"/>
  <c r="BA234" i="31"/>
  <c r="BB234" i="31"/>
  <c r="BC234" i="31"/>
  <c r="BD234" i="31"/>
  <c r="BE234" i="31"/>
  <c r="AM235" i="31"/>
  <c r="AN235" i="31"/>
  <c r="AO235" i="31"/>
  <c r="AP235" i="31"/>
  <c r="AQ235" i="31"/>
  <c r="AT235" i="31"/>
  <c r="AU235" i="31"/>
  <c r="AV235" i="31"/>
  <c r="AW235" i="31"/>
  <c r="AX235" i="31"/>
  <c r="BA235" i="31"/>
  <c r="BB235" i="31"/>
  <c r="BC235" i="31"/>
  <c r="BD235" i="31"/>
  <c r="BE235" i="31"/>
  <c r="AM236" i="31"/>
  <c r="AN236" i="31"/>
  <c r="AO236" i="31"/>
  <c r="AP236" i="31"/>
  <c r="AQ236" i="31"/>
  <c r="AT236" i="31"/>
  <c r="AU236" i="31"/>
  <c r="AV236" i="31"/>
  <c r="AW236" i="31"/>
  <c r="AX236" i="31"/>
  <c r="BA236" i="31"/>
  <c r="BB236" i="31"/>
  <c r="BC236" i="31"/>
  <c r="BD236" i="31"/>
  <c r="BE236" i="31"/>
  <c r="AM237" i="31"/>
  <c r="AN237" i="31"/>
  <c r="AO237" i="31"/>
  <c r="AP237" i="31"/>
  <c r="AQ237" i="31"/>
  <c r="AT237" i="31"/>
  <c r="AU237" i="31"/>
  <c r="AV237" i="31"/>
  <c r="AW237" i="31"/>
  <c r="AX237" i="31"/>
  <c r="BA237" i="31"/>
  <c r="BB237" i="31"/>
  <c r="BC237" i="31"/>
  <c r="BD237" i="31"/>
  <c r="BE237" i="31"/>
  <c r="AM238" i="31"/>
  <c r="AN238" i="31"/>
  <c r="AO238" i="31"/>
  <c r="AP238" i="31"/>
  <c r="AQ238" i="31"/>
  <c r="AT238" i="31"/>
  <c r="AU238" i="31"/>
  <c r="AV238" i="31"/>
  <c r="AW238" i="31"/>
  <c r="AX238" i="31"/>
  <c r="BA238" i="31"/>
  <c r="BB238" i="31"/>
  <c r="BC238" i="31"/>
  <c r="BD238" i="31"/>
  <c r="BE238" i="31"/>
  <c r="AM239" i="31"/>
  <c r="AN239" i="31"/>
  <c r="AO239" i="31"/>
  <c r="AP239" i="31"/>
  <c r="AQ239" i="31"/>
  <c r="AT239" i="31"/>
  <c r="AU239" i="31"/>
  <c r="AV239" i="31"/>
  <c r="AW239" i="31"/>
  <c r="AX239" i="31"/>
  <c r="BA239" i="31"/>
  <c r="BB239" i="31"/>
  <c r="BC239" i="31"/>
  <c r="BD239" i="31"/>
  <c r="BE239" i="31"/>
  <c r="AM240" i="31"/>
  <c r="AN240" i="31"/>
  <c r="AO240" i="31"/>
  <c r="AP240" i="31"/>
  <c r="AQ240" i="31"/>
  <c r="AT240" i="31"/>
  <c r="AU240" i="31"/>
  <c r="AV240" i="31"/>
  <c r="AW240" i="31"/>
  <c r="AX240" i="31"/>
  <c r="BA240" i="31"/>
  <c r="BB240" i="31"/>
  <c r="BC240" i="31"/>
  <c r="BD240" i="31"/>
  <c r="BE240" i="31"/>
  <c r="AM241" i="31"/>
  <c r="AN241" i="31"/>
  <c r="AO241" i="31"/>
  <c r="AP241" i="31"/>
  <c r="AQ241" i="31"/>
  <c r="AT241" i="31"/>
  <c r="AU241" i="31"/>
  <c r="AV241" i="31"/>
  <c r="AW241" i="31"/>
  <c r="AX241" i="31"/>
  <c r="BA241" i="31"/>
  <c r="BB241" i="31"/>
  <c r="BC241" i="31"/>
  <c r="BD241" i="31"/>
  <c r="BE241" i="31"/>
  <c r="AM242" i="31"/>
  <c r="AN242" i="31"/>
  <c r="AO242" i="31"/>
  <c r="AP242" i="31"/>
  <c r="AQ242" i="31"/>
  <c r="AT242" i="31"/>
  <c r="AU242" i="31"/>
  <c r="AV242" i="31"/>
  <c r="AW242" i="31"/>
  <c r="AX242" i="31"/>
  <c r="BA242" i="31"/>
  <c r="BB242" i="31"/>
  <c r="BC242" i="31"/>
  <c r="BD242" i="31"/>
  <c r="BE242" i="31"/>
  <c r="AM243" i="31"/>
  <c r="AN243" i="31"/>
  <c r="AO243" i="31"/>
  <c r="AP243" i="31"/>
  <c r="AQ243" i="31"/>
  <c r="AT243" i="31"/>
  <c r="AU243" i="31"/>
  <c r="AV243" i="31"/>
  <c r="AW243" i="31"/>
  <c r="AX243" i="31"/>
  <c r="BA243" i="31"/>
  <c r="BB243" i="31"/>
  <c r="BC243" i="31"/>
  <c r="BD243" i="31"/>
  <c r="BE243" i="31"/>
  <c r="AM244" i="31"/>
  <c r="AN244" i="31"/>
  <c r="AO244" i="31"/>
  <c r="AP244" i="31"/>
  <c r="AQ244" i="31"/>
  <c r="AT244" i="31"/>
  <c r="AU244" i="31"/>
  <c r="AV244" i="31"/>
  <c r="AW244" i="31"/>
  <c r="AX244" i="31"/>
  <c r="BA244" i="31"/>
  <c r="BB244" i="31"/>
  <c r="BC244" i="31"/>
  <c r="BD244" i="31"/>
  <c r="BE244" i="31"/>
  <c r="AM245" i="31"/>
  <c r="AN245" i="31"/>
  <c r="AO245" i="31"/>
  <c r="AP245" i="31"/>
  <c r="AQ245" i="31"/>
  <c r="AT245" i="31"/>
  <c r="AU245" i="31"/>
  <c r="AV245" i="31"/>
  <c r="AW245" i="31"/>
  <c r="AX245" i="31"/>
  <c r="BA245" i="31"/>
  <c r="BB245" i="31"/>
  <c r="BC245" i="31"/>
  <c r="BD245" i="31"/>
  <c r="BE245" i="31"/>
  <c r="AM246" i="31"/>
  <c r="AN246" i="31"/>
  <c r="AO246" i="31"/>
  <c r="AP246" i="31"/>
  <c r="AQ246" i="31"/>
  <c r="AT246" i="31"/>
  <c r="AU246" i="31"/>
  <c r="AV246" i="31"/>
  <c r="AW246" i="31"/>
  <c r="AX246" i="31"/>
  <c r="BA246" i="31"/>
  <c r="BB246" i="31"/>
  <c r="BC246" i="31"/>
  <c r="BD246" i="31"/>
  <c r="BE246" i="31"/>
  <c r="AM247" i="31"/>
  <c r="AN247" i="31"/>
  <c r="AO247" i="31"/>
  <c r="AP247" i="31"/>
  <c r="AQ247" i="31"/>
  <c r="AT247" i="31"/>
  <c r="AU247" i="31"/>
  <c r="AV247" i="31"/>
  <c r="AW247" i="31"/>
  <c r="AX247" i="31"/>
  <c r="BA247" i="31"/>
  <c r="BB247" i="31"/>
  <c r="BC247" i="31"/>
  <c r="BD247" i="31"/>
  <c r="BE247" i="31"/>
  <c r="AM248" i="31"/>
  <c r="AN248" i="31"/>
  <c r="AO248" i="31"/>
  <c r="AP248" i="31"/>
  <c r="AQ248" i="31"/>
  <c r="AT248" i="31"/>
  <c r="AU248" i="31"/>
  <c r="AV248" i="31"/>
  <c r="AW248" i="31"/>
  <c r="AX248" i="31"/>
  <c r="BA248" i="31"/>
  <c r="BB248" i="31"/>
  <c r="BC248" i="31"/>
  <c r="BD248" i="31"/>
  <c r="BE248" i="31"/>
  <c r="AM249" i="31"/>
  <c r="AN249" i="31"/>
  <c r="AO249" i="31"/>
  <c r="AP249" i="31"/>
  <c r="AQ249" i="31"/>
  <c r="AT249" i="31"/>
  <c r="AU249" i="31"/>
  <c r="AV249" i="31"/>
  <c r="AW249" i="31"/>
  <c r="AX249" i="31"/>
  <c r="BA249" i="31"/>
  <c r="BB249" i="31"/>
  <c r="BC249" i="31"/>
  <c r="BD249" i="31"/>
  <c r="BE249" i="31"/>
  <c r="AM250" i="31"/>
  <c r="AN250" i="31"/>
  <c r="AO250" i="31"/>
  <c r="AP250" i="31"/>
  <c r="AQ250" i="31"/>
  <c r="AT250" i="31"/>
  <c r="AU250" i="31"/>
  <c r="AV250" i="31"/>
  <c r="AW250" i="31"/>
  <c r="AX250" i="31"/>
  <c r="BA250" i="31"/>
  <c r="BB250" i="31"/>
  <c r="BC250" i="31"/>
  <c r="BD250" i="31"/>
  <c r="BE250" i="31"/>
  <c r="AM251" i="31"/>
  <c r="AN251" i="31"/>
  <c r="AO251" i="31"/>
  <c r="AP251" i="31"/>
  <c r="AQ251" i="31"/>
  <c r="AT251" i="31"/>
  <c r="AU251" i="31"/>
  <c r="AV251" i="31"/>
  <c r="AW251" i="31"/>
  <c r="AX251" i="31"/>
  <c r="BA251" i="31"/>
  <c r="BB251" i="31"/>
  <c r="BC251" i="31"/>
  <c r="BD251" i="31"/>
  <c r="BE251" i="31"/>
  <c r="AM252" i="31"/>
  <c r="AN252" i="31"/>
  <c r="AO252" i="31"/>
  <c r="AP252" i="31"/>
  <c r="AQ252" i="31"/>
  <c r="AT252" i="31"/>
  <c r="AU252" i="31"/>
  <c r="AV252" i="31"/>
  <c r="AW252" i="31"/>
  <c r="AX252" i="31"/>
  <c r="BA252" i="31"/>
  <c r="BB252" i="31"/>
  <c r="BC252" i="31"/>
  <c r="BD252" i="31"/>
  <c r="BE252" i="31"/>
  <c r="AM253" i="31"/>
  <c r="AN253" i="31"/>
  <c r="AO253" i="31"/>
  <c r="AP253" i="31"/>
  <c r="AQ253" i="31"/>
  <c r="AT253" i="31"/>
  <c r="AU253" i="31"/>
  <c r="AV253" i="31"/>
  <c r="AW253" i="31"/>
  <c r="AX253" i="31"/>
  <c r="BA253" i="31"/>
  <c r="BB253" i="31"/>
  <c r="BC253" i="31"/>
  <c r="BD253" i="31"/>
  <c r="BE253" i="31"/>
  <c r="AM254" i="31"/>
  <c r="AN254" i="31"/>
  <c r="AO254" i="31"/>
  <c r="AP254" i="31"/>
  <c r="AQ254" i="31"/>
  <c r="AT254" i="31"/>
  <c r="AU254" i="31"/>
  <c r="AV254" i="31"/>
  <c r="AW254" i="31"/>
  <c r="AX254" i="31"/>
  <c r="BA254" i="31"/>
  <c r="BB254" i="31"/>
  <c r="BC254" i="31"/>
  <c r="BD254" i="31"/>
  <c r="BE254" i="31"/>
  <c r="AM255" i="31"/>
  <c r="AN255" i="31"/>
  <c r="AO255" i="31"/>
  <c r="AP255" i="31"/>
  <c r="AQ255" i="31"/>
  <c r="AT255" i="31"/>
  <c r="AU255" i="31"/>
  <c r="AV255" i="31"/>
  <c r="AW255" i="31"/>
  <c r="AX255" i="31"/>
  <c r="BA255" i="31"/>
  <c r="BB255" i="31"/>
  <c r="BC255" i="31"/>
  <c r="BD255" i="31"/>
  <c r="BE255" i="31"/>
  <c r="AM256" i="31"/>
  <c r="AN256" i="31"/>
  <c r="AO256" i="31"/>
  <c r="AP256" i="31"/>
  <c r="AQ256" i="31"/>
  <c r="AT256" i="31"/>
  <c r="AU256" i="31"/>
  <c r="AV256" i="31"/>
  <c r="AW256" i="31"/>
  <c r="AX256" i="31"/>
  <c r="BA256" i="31"/>
  <c r="BB256" i="31"/>
  <c r="BC256" i="31"/>
  <c r="BD256" i="31"/>
  <c r="BE256" i="31"/>
  <c r="AM257" i="31"/>
  <c r="AN257" i="31"/>
  <c r="AO257" i="31"/>
  <c r="AP257" i="31"/>
  <c r="AQ257" i="31"/>
  <c r="AT257" i="31"/>
  <c r="AU257" i="31"/>
  <c r="AV257" i="31"/>
  <c r="AW257" i="31"/>
  <c r="AX257" i="31"/>
  <c r="BA257" i="31"/>
  <c r="BB257" i="31"/>
  <c r="BC257" i="31"/>
  <c r="BD257" i="31"/>
  <c r="BE257" i="31"/>
  <c r="AM258" i="31"/>
  <c r="AN258" i="31"/>
  <c r="AO258" i="31"/>
  <c r="AP258" i="31"/>
  <c r="AQ258" i="31"/>
  <c r="AT258" i="31"/>
  <c r="AU258" i="31"/>
  <c r="AV258" i="31"/>
  <c r="AW258" i="31"/>
  <c r="AX258" i="31"/>
  <c r="BA258" i="31"/>
  <c r="BB258" i="31"/>
  <c r="BC258" i="31"/>
  <c r="BD258" i="31"/>
  <c r="BE258" i="31"/>
  <c r="AM259" i="31"/>
  <c r="AN259" i="31"/>
  <c r="AO259" i="31"/>
  <c r="AP259" i="31"/>
  <c r="AQ259" i="31"/>
  <c r="AT259" i="31"/>
  <c r="AU259" i="31"/>
  <c r="AV259" i="31"/>
  <c r="AW259" i="31"/>
  <c r="AX259" i="31"/>
  <c r="BA259" i="31"/>
  <c r="BB259" i="31"/>
  <c r="BC259" i="31"/>
  <c r="BD259" i="31"/>
  <c r="BE259" i="31"/>
  <c r="AM260" i="31"/>
  <c r="AN260" i="31"/>
  <c r="AO260" i="31"/>
  <c r="AP260" i="31"/>
  <c r="AQ260" i="31"/>
  <c r="AT260" i="31"/>
  <c r="AU260" i="31"/>
  <c r="AV260" i="31"/>
  <c r="AW260" i="31"/>
  <c r="AX260" i="31"/>
  <c r="BA260" i="31"/>
  <c r="BB260" i="31"/>
  <c r="BC260" i="31"/>
  <c r="BD260" i="31"/>
  <c r="BE260" i="31"/>
  <c r="AM261" i="31"/>
  <c r="AN261" i="31"/>
  <c r="AO261" i="31"/>
  <c r="AP261" i="31"/>
  <c r="AQ261" i="31"/>
  <c r="AT261" i="31"/>
  <c r="AU261" i="31"/>
  <c r="AV261" i="31"/>
  <c r="AW261" i="31"/>
  <c r="AX261" i="31"/>
  <c r="BA261" i="31"/>
  <c r="BB261" i="31"/>
  <c r="BC261" i="31"/>
  <c r="BD261" i="31"/>
  <c r="BE261" i="31"/>
  <c r="AM262" i="31"/>
  <c r="AN262" i="31"/>
  <c r="AO262" i="31"/>
  <c r="AP262" i="31"/>
  <c r="AQ262" i="31"/>
  <c r="AT262" i="31"/>
  <c r="AU262" i="31"/>
  <c r="AV262" i="31"/>
  <c r="AW262" i="31"/>
  <c r="AX262" i="31"/>
  <c r="BA262" i="31"/>
  <c r="BB262" i="31"/>
  <c r="BC262" i="31"/>
  <c r="BD262" i="31"/>
  <c r="BE262" i="31"/>
  <c r="AM263" i="31"/>
  <c r="AN263" i="31"/>
  <c r="AO263" i="31"/>
  <c r="AP263" i="31"/>
  <c r="AQ263" i="31"/>
  <c r="AT263" i="31"/>
  <c r="AU263" i="31"/>
  <c r="AV263" i="31"/>
  <c r="AW263" i="31"/>
  <c r="AX263" i="31"/>
  <c r="BA263" i="31"/>
  <c r="BB263" i="31"/>
  <c r="BC263" i="31"/>
  <c r="BD263" i="31"/>
  <c r="BE263" i="31"/>
  <c r="AM264" i="31"/>
  <c r="AN264" i="31"/>
  <c r="AO264" i="31"/>
  <c r="AP264" i="31"/>
  <c r="AQ264" i="31"/>
  <c r="AT264" i="31"/>
  <c r="AU264" i="31"/>
  <c r="AV264" i="31"/>
  <c r="AW264" i="31"/>
  <c r="AX264" i="31"/>
  <c r="BA264" i="31"/>
  <c r="BB264" i="31"/>
  <c r="BC264" i="31"/>
  <c r="BD264" i="31"/>
  <c r="BE264" i="31"/>
  <c r="AM265" i="31"/>
  <c r="AN265" i="31"/>
  <c r="AO265" i="31"/>
  <c r="AP265" i="31"/>
  <c r="AQ265" i="31"/>
  <c r="AT265" i="31"/>
  <c r="AU265" i="31"/>
  <c r="AV265" i="31"/>
  <c r="AW265" i="31"/>
  <c r="AX265" i="31"/>
  <c r="BA265" i="31"/>
  <c r="BB265" i="31"/>
  <c r="BC265" i="31"/>
  <c r="BD265" i="31"/>
  <c r="BE265" i="31"/>
  <c r="AM266" i="31"/>
  <c r="AN266" i="31"/>
  <c r="AO266" i="31"/>
  <c r="AP266" i="31"/>
  <c r="AQ266" i="31"/>
  <c r="AT266" i="31"/>
  <c r="AU266" i="31"/>
  <c r="AV266" i="31"/>
  <c r="AW266" i="31"/>
  <c r="AX266" i="31"/>
  <c r="BA266" i="31"/>
  <c r="BB266" i="31"/>
  <c r="BC266" i="31"/>
  <c r="BD266" i="31"/>
  <c r="BE266" i="31"/>
  <c r="AM267" i="31"/>
  <c r="AN267" i="31"/>
  <c r="AO267" i="31"/>
  <c r="AP267" i="31"/>
  <c r="AQ267" i="31"/>
  <c r="AT267" i="31"/>
  <c r="AU267" i="31"/>
  <c r="AV267" i="31"/>
  <c r="AW267" i="31"/>
  <c r="AX267" i="31"/>
  <c r="BA267" i="31"/>
  <c r="BB267" i="31"/>
  <c r="BC267" i="31"/>
  <c r="BD267" i="31"/>
  <c r="BE267" i="31"/>
  <c r="AM268" i="31"/>
  <c r="AN268" i="31"/>
  <c r="AO268" i="31"/>
  <c r="AP268" i="31"/>
  <c r="AQ268" i="31"/>
  <c r="AT268" i="31"/>
  <c r="AU268" i="31"/>
  <c r="AV268" i="31"/>
  <c r="AW268" i="31"/>
  <c r="AX268" i="31"/>
  <c r="BA268" i="31"/>
  <c r="BB268" i="31"/>
  <c r="BC268" i="31"/>
  <c r="BD268" i="31"/>
  <c r="BE268" i="31"/>
  <c r="AM269" i="31"/>
  <c r="AN269" i="31"/>
  <c r="AO269" i="31"/>
  <c r="AP269" i="31"/>
  <c r="AQ269" i="31"/>
  <c r="AT269" i="31"/>
  <c r="AU269" i="31"/>
  <c r="AV269" i="31"/>
  <c r="AW269" i="31"/>
  <c r="AX269" i="31"/>
  <c r="BA269" i="31"/>
  <c r="BB269" i="31"/>
  <c r="BC269" i="31"/>
  <c r="BD269" i="31"/>
  <c r="BE269" i="31"/>
  <c r="AM270" i="31"/>
  <c r="AN270" i="31"/>
  <c r="AO270" i="31"/>
  <c r="AP270" i="31"/>
  <c r="AQ270" i="31"/>
  <c r="AT270" i="31"/>
  <c r="AU270" i="31"/>
  <c r="AV270" i="31"/>
  <c r="AW270" i="31"/>
  <c r="AX270" i="31"/>
  <c r="BA270" i="31"/>
  <c r="BB270" i="31"/>
  <c r="BC270" i="31"/>
  <c r="BD270" i="31"/>
  <c r="BE270" i="31"/>
  <c r="AM271" i="31"/>
  <c r="AN271" i="31"/>
  <c r="AO271" i="31"/>
  <c r="AP271" i="31"/>
  <c r="AQ271" i="31"/>
  <c r="AT271" i="31"/>
  <c r="AU271" i="31"/>
  <c r="AV271" i="31"/>
  <c r="AW271" i="31"/>
  <c r="AX271" i="31"/>
  <c r="BA271" i="31"/>
  <c r="BB271" i="31"/>
  <c r="BC271" i="31"/>
  <c r="BD271" i="31"/>
  <c r="BE271" i="31"/>
  <c r="AM272" i="31"/>
  <c r="AN272" i="31"/>
  <c r="AO272" i="31"/>
  <c r="AP272" i="31"/>
  <c r="AQ272" i="31"/>
  <c r="AT272" i="31"/>
  <c r="AU272" i="31"/>
  <c r="AV272" i="31"/>
  <c r="AW272" i="31"/>
  <c r="AX272" i="31"/>
  <c r="BA272" i="31"/>
  <c r="BB272" i="31"/>
  <c r="BC272" i="31"/>
  <c r="BD272" i="31"/>
  <c r="BE272" i="31"/>
  <c r="AM273" i="31"/>
  <c r="AN273" i="31"/>
  <c r="AO273" i="31"/>
  <c r="AP273" i="31"/>
  <c r="AQ273" i="31"/>
  <c r="AT273" i="31"/>
  <c r="AU273" i="31"/>
  <c r="AV273" i="31"/>
  <c r="AW273" i="31"/>
  <c r="AX273" i="31"/>
  <c r="BA273" i="31"/>
  <c r="BB273" i="31"/>
  <c r="BC273" i="31"/>
  <c r="BD273" i="31"/>
  <c r="BE273" i="31"/>
  <c r="AM274" i="31"/>
  <c r="AN274" i="31"/>
  <c r="AO274" i="31"/>
  <c r="AP274" i="31"/>
  <c r="AQ274" i="31"/>
  <c r="AT274" i="31"/>
  <c r="AU274" i="31"/>
  <c r="AV274" i="31"/>
  <c r="AW274" i="31"/>
  <c r="AX274" i="31"/>
  <c r="BA274" i="31"/>
  <c r="BB274" i="31"/>
  <c r="BC274" i="31"/>
  <c r="BD274" i="31"/>
  <c r="BE274" i="31"/>
  <c r="AM275" i="31"/>
  <c r="AN275" i="31"/>
  <c r="AO275" i="31"/>
  <c r="AP275" i="31"/>
  <c r="AQ275" i="31"/>
  <c r="AT275" i="31"/>
  <c r="AU275" i="31"/>
  <c r="AV275" i="31"/>
  <c r="AW275" i="31"/>
  <c r="AX275" i="31"/>
  <c r="BA275" i="31"/>
  <c r="BB275" i="31"/>
  <c r="BC275" i="31"/>
  <c r="BD275" i="31"/>
  <c r="BE275" i="31"/>
  <c r="AM276" i="31"/>
  <c r="AN276" i="31"/>
  <c r="AO276" i="31"/>
  <c r="AP276" i="31"/>
  <c r="AQ276" i="31"/>
  <c r="AT276" i="31"/>
  <c r="AU276" i="31"/>
  <c r="AV276" i="31"/>
  <c r="AW276" i="31"/>
  <c r="AX276" i="31"/>
  <c r="BA276" i="31"/>
  <c r="BB276" i="31"/>
  <c r="BC276" i="31"/>
  <c r="BD276" i="31"/>
  <c r="BE276" i="31"/>
  <c r="AM277" i="31"/>
  <c r="AN277" i="31"/>
  <c r="AO277" i="31"/>
  <c r="AP277" i="31"/>
  <c r="AQ277" i="31"/>
  <c r="AT277" i="31"/>
  <c r="AU277" i="31"/>
  <c r="AV277" i="31"/>
  <c r="AW277" i="31"/>
  <c r="AX277" i="31"/>
  <c r="BA277" i="31"/>
  <c r="BB277" i="31"/>
  <c r="BC277" i="31"/>
  <c r="BD277" i="31"/>
  <c r="BE277" i="31"/>
  <c r="AM278" i="31"/>
  <c r="AN278" i="31"/>
  <c r="AO278" i="31"/>
  <c r="AP278" i="31"/>
  <c r="AQ278" i="31"/>
  <c r="AT278" i="31"/>
  <c r="AU278" i="31"/>
  <c r="AV278" i="31"/>
  <c r="AW278" i="31"/>
  <c r="AX278" i="31"/>
  <c r="BA278" i="31"/>
  <c r="BB278" i="31"/>
  <c r="BC278" i="31"/>
  <c r="BD278" i="31"/>
  <c r="BE278" i="31"/>
  <c r="AM279" i="31"/>
  <c r="AN279" i="31"/>
  <c r="AO279" i="31"/>
  <c r="AP279" i="31"/>
  <c r="AQ279" i="31"/>
  <c r="AT279" i="31"/>
  <c r="AU279" i="31"/>
  <c r="AV279" i="31"/>
  <c r="AW279" i="31"/>
  <c r="AX279" i="31"/>
  <c r="BA279" i="31"/>
  <c r="BB279" i="31"/>
  <c r="BC279" i="31"/>
  <c r="BD279" i="31"/>
  <c r="BE279" i="31"/>
  <c r="AM280" i="31"/>
  <c r="AN280" i="31"/>
  <c r="AO280" i="31"/>
  <c r="AP280" i="31"/>
  <c r="AQ280" i="31"/>
  <c r="AT280" i="31"/>
  <c r="AU280" i="31"/>
  <c r="AV280" i="31"/>
  <c r="AW280" i="31"/>
  <c r="AX280" i="31"/>
  <c r="BA280" i="31"/>
  <c r="BB280" i="31"/>
  <c r="BC280" i="31"/>
  <c r="BD280" i="31"/>
  <c r="BE280" i="31"/>
  <c r="BE3" i="31"/>
  <c r="BD3" i="31"/>
  <c r="BC3" i="31"/>
  <c r="BB3" i="31"/>
  <c r="BA3" i="31"/>
  <c r="AX3" i="31"/>
  <c r="AW3" i="31"/>
  <c r="AV3" i="31"/>
  <c r="AU3" i="31"/>
  <c r="AT3" i="31"/>
  <c r="AQ3" i="31"/>
  <c r="AP3" i="31"/>
  <c r="AO3" i="31"/>
  <c r="AN3" i="31"/>
  <c r="AM3" i="31"/>
  <c r="FY291" i="1"/>
  <c r="FZ291" i="1" s="1"/>
  <c r="FY287" i="1"/>
  <c r="FZ287" i="1" s="1"/>
  <c r="FY283" i="1"/>
  <c r="FZ283" i="1" s="1"/>
  <c r="FY279" i="1"/>
  <c r="FY275" i="1"/>
  <c r="FY271" i="1"/>
  <c r="FZ271" i="1" s="1"/>
  <c r="FY267" i="1"/>
  <c r="FZ267" i="1" s="1"/>
  <c r="FY263" i="1"/>
  <c r="FZ263" i="1" s="1"/>
  <c r="FY259" i="1"/>
  <c r="FZ259" i="1" s="1"/>
  <c r="FY255" i="1"/>
  <c r="FY251" i="1"/>
  <c r="FZ251" i="1" s="1"/>
  <c r="FY247" i="1"/>
  <c r="FZ247" i="1" s="1"/>
  <c r="FY244" i="1"/>
  <c r="FZ244" i="1" s="1"/>
  <c r="FY241" i="1"/>
  <c r="FZ241" i="1" s="1"/>
  <c r="FY237" i="1"/>
  <c r="FZ237" i="1" s="1"/>
  <c r="FY233" i="1"/>
  <c r="FZ233" i="1" s="1"/>
  <c r="FY229" i="1"/>
  <c r="FZ229" i="1" s="1"/>
  <c r="FY227" i="1"/>
  <c r="FZ227" i="1" s="1"/>
  <c r="FY225" i="1"/>
  <c r="GG225" i="1" s="1"/>
  <c r="FY224" i="1"/>
  <c r="FZ224" i="1" s="1"/>
  <c r="FY221" i="1"/>
  <c r="FY217" i="1"/>
  <c r="FY209" i="1"/>
  <c r="FZ209" i="1" s="1"/>
  <c r="FY207" i="1"/>
  <c r="FZ207" i="1" s="1"/>
  <c r="FY204" i="1"/>
  <c r="FZ204" i="1" s="1"/>
  <c r="FY201" i="1"/>
  <c r="GG201" i="1" s="1"/>
  <c r="FY200" i="1"/>
  <c r="FZ200" i="1" s="1"/>
  <c r="FY195" i="1"/>
  <c r="FZ195" i="1" s="1"/>
  <c r="FY194" i="1"/>
  <c r="FZ194" i="1" s="1"/>
  <c r="FY193" i="1"/>
  <c r="FZ193" i="1" s="1"/>
  <c r="FY192" i="1"/>
  <c r="FZ192" i="1" s="1"/>
  <c r="FY187" i="1"/>
  <c r="FZ187" i="1" s="1"/>
  <c r="FY186" i="1"/>
  <c r="FZ186" i="1" s="1"/>
  <c r="FY183" i="1"/>
  <c r="FZ183" i="1" s="1"/>
  <c r="FY180" i="1"/>
  <c r="FZ180" i="1" s="1"/>
  <c r="FY179" i="1"/>
  <c r="FZ179" i="1" s="1"/>
  <c r="FY178" i="1"/>
  <c r="FZ178" i="1" s="1"/>
  <c r="FY170" i="1"/>
  <c r="FY163" i="1"/>
  <c r="FZ163" i="1" s="1"/>
  <c r="FY162" i="1"/>
  <c r="FZ162" i="1" s="1"/>
  <c r="FY161" i="1"/>
  <c r="FZ161" i="1" s="1"/>
  <c r="FY157" i="1"/>
  <c r="FZ157" i="1" s="1"/>
  <c r="FY155" i="1"/>
  <c r="FZ155" i="1" s="1"/>
  <c r="FY154" i="1"/>
  <c r="FZ154" i="1" s="1"/>
  <c r="FY147" i="1"/>
  <c r="FZ147" i="1" s="1"/>
  <c r="FY146" i="1"/>
  <c r="FZ146" i="1" s="1"/>
  <c r="FY143" i="1"/>
  <c r="FZ143" i="1" s="1"/>
  <c r="FY140" i="1"/>
  <c r="FZ140" i="1" s="1"/>
  <c r="FY138" i="1"/>
  <c r="FZ138" i="1" s="1"/>
  <c r="FY132" i="1"/>
  <c r="FZ132" i="1" s="1"/>
  <c r="FY130" i="1"/>
  <c r="FZ130" i="1" s="1"/>
  <c r="FY129" i="1"/>
  <c r="FY122" i="1"/>
  <c r="FZ122" i="1" s="1"/>
  <c r="FY121" i="1"/>
  <c r="FY119" i="1"/>
  <c r="FZ119" i="1" s="1"/>
  <c r="FY114" i="1"/>
  <c r="EL114" i="1" s="1"/>
  <c r="EO114" i="1" s="1"/>
  <c r="FY112" i="1"/>
  <c r="FY105" i="1"/>
  <c r="FY103" i="1"/>
  <c r="FZ103" i="1" s="1"/>
  <c r="FY102" i="1"/>
  <c r="FZ102" i="1" s="1"/>
  <c r="FY98" i="1"/>
  <c r="FZ98" i="1" s="1"/>
  <c r="FY96" i="1"/>
  <c r="FZ96" i="1" s="1"/>
  <c r="FY94" i="1"/>
  <c r="FZ94" i="1" s="1"/>
  <c r="FY92" i="1"/>
  <c r="FZ92" i="1" s="1"/>
  <c r="FY90" i="1"/>
  <c r="FZ90" i="1" s="1"/>
  <c r="FY89" i="1"/>
  <c r="FZ89" i="1" s="1"/>
  <c r="FY87" i="1"/>
  <c r="FZ87" i="1" s="1"/>
  <c r="FY86" i="1"/>
  <c r="FZ86" i="1" s="1"/>
  <c r="FY82" i="1"/>
  <c r="FZ82" i="1" s="1"/>
  <c r="FY80" i="1"/>
  <c r="FZ80" i="1" s="1"/>
  <c r="FY78" i="1"/>
  <c r="FZ78" i="1" s="1"/>
  <c r="FY76" i="1"/>
  <c r="FZ76" i="1" s="1"/>
  <c r="FY74" i="1"/>
  <c r="FZ74" i="1" s="1"/>
  <c r="FY73" i="1"/>
  <c r="FZ73" i="1" s="1"/>
  <c r="FY71" i="1"/>
  <c r="FY70" i="1"/>
  <c r="FZ70" i="1" s="1"/>
  <c r="FY66" i="1"/>
  <c r="FZ66" i="1" s="1"/>
  <c r="FY64" i="1"/>
  <c r="FZ64" i="1" s="1"/>
  <c r="FY62" i="1"/>
  <c r="FZ62" i="1" s="1"/>
  <c r="FY60" i="1"/>
  <c r="FZ60" i="1" s="1"/>
  <c r="FY58" i="1"/>
  <c r="FZ58" i="1" s="1"/>
  <c r="FY57" i="1"/>
  <c r="FZ57" i="1" s="1"/>
  <c r="FY55" i="1"/>
  <c r="FZ55" i="1" s="1"/>
  <c r="FY54" i="1"/>
  <c r="FZ54" i="1" s="1"/>
  <c r="FY50" i="1"/>
  <c r="FZ50" i="1" s="1"/>
  <c r="FY48" i="1"/>
  <c r="FZ48" i="1" s="1"/>
  <c r="FY46" i="1"/>
  <c r="FZ46" i="1" s="1"/>
  <c r="FY44" i="1"/>
  <c r="FZ44" i="1" s="1"/>
  <c r="FY42" i="1"/>
  <c r="FZ42" i="1" s="1"/>
  <c r="FY41" i="1"/>
  <c r="FY39" i="1"/>
  <c r="FZ39" i="1" s="1"/>
  <c r="FY38" i="1"/>
  <c r="FZ38" i="1" s="1"/>
  <c r="FY34" i="1"/>
  <c r="FY32" i="1"/>
  <c r="EL32" i="1" s="1"/>
  <c r="EO32" i="1" s="1"/>
  <c r="FY31" i="1"/>
  <c r="EU28" i="1"/>
  <c r="EX28" i="1" s="1"/>
  <c r="EL24" i="1"/>
  <c r="EO24" i="1" s="1"/>
  <c r="GC20" i="1"/>
  <c r="EL19" i="1"/>
  <c r="EO19" i="1" s="1"/>
  <c r="FY16" i="1"/>
  <c r="FZ16" i="1" s="1"/>
  <c r="FY294" i="1"/>
  <c r="FZ294" i="1" s="1"/>
  <c r="FY293" i="1"/>
  <c r="FZ293" i="1" s="1"/>
  <c r="FY292" i="1"/>
  <c r="FZ292" i="1" s="1"/>
  <c r="FY290" i="1"/>
  <c r="FZ290" i="1" s="1"/>
  <c r="FY289" i="1"/>
  <c r="FZ289" i="1" s="1"/>
  <c r="FY288" i="1"/>
  <c r="FZ288" i="1" s="1"/>
  <c r="FY286" i="1"/>
  <c r="FZ286" i="1" s="1"/>
  <c r="FY285" i="1"/>
  <c r="EU285" i="1" s="1"/>
  <c r="EX285" i="1" s="1"/>
  <c r="FY284" i="1"/>
  <c r="EU284" i="1" s="1"/>
  <c r="EX284" i="1" s="1"/>
  <c r="FY282" i="1"/>
  <c r="FZ282" i="1" s="1"/>
  <c r="FY281" i="1"/>
  <c r="FZ281" i="1" s="1"/>
  <c r="FY280" i="1"/>
  <c r="FZ280" i="1" s="1"/>
  <c r="FY278" i="1"/>
  <c r="FY277" i="1"/>
  <c r="FZ277" i="1" s="1"/>
  <c r="FY276" i="1"/>
  <c r="FZ276" i="1" s="1"/>
  <c r="FY274" i="1"/>
  <c r="FY273" i="1"/>
  <c r="FZ273" i="1" s="1"/>
  <c r="FY272" i="1"/>
  <c r="FZ272" i="1" s="1"/>
  <c r="FY270" i="1"/>
  <c r="FZ270" i="1" s="1"/>
  <c r="FY269" i="1"/>
  <c r="FZ269" i="1" s="1"/>
  <c r="FY268" i="1"/>
  <c r="FY266" i="1"/>
  <c r="FY265" i="1"/>
  <c r="FZ265" i="1" s="1"/>
  <c r="FY264" i="1"/>
  <c r="GC264" i="1" s="1"/>
  <c r="FY262" i="1"/>
  <c r="FY261" i="1"/>
  <c r="FZ261" i="1" s="1"/>
  <c r="FY260" i="1"/>
  <c r="FZ260" i="1" s="1"/>
  <c r="FY258" i="1"/>
  <c r="FZ258" i="1" s="1"/>
  <c r="FY257" i="1"/>
  <c r="FZ257" i="1" s="1"/>
  <c r="FY256" i="1"/>
  <c r="FZ256" i="1" s="1"/>
  <c r="FY254" i="1"/>
  <c r="FZ254" i="1" s="1"/>
  <c r="FY253" i="1"/>
  <c r="FZ253" i="1" s="1"/>
  <c r="FY252" i="1"/>
  <c r="FZ252" i="1" s="1"/>
  <c r="FY250" i="1"/>
  <c r="FY249" i="1"/>
  <c r="FZ249" i="1" s="1"/>
  <c r="FY248" i="1"/>
  <c r="FZ248" i="1" s="1"/>
  <c r="FY246" i="1"/>
  <c r="EU246" i="1" s="1"/>
  <c r="EX246" i="1" s="1"/>
  <c r="FY245" i="1"/>
  <c r="FZ245" i="1" s="1"/>
  <c r="FY243" i="1"/>
  <c r="FZ243" i="1" s="1"/>
  <c r="FY242" i="1"/>
  <c r="FZ242" i="1" s="1"/>
  <c r="FY240" i="1"/>
  <c r="FZ240" i="1" s="1"/>
  <c r="FY239" i="1"/>
  <c r="FZ239" i="1" s="1"/>
  <c r="FY238" i="1"/>
  <c r="FZ238" i="1" s="1"/>
  <c r="FY236" i="1"/>
  <c r="FZ236" i="1" s="1"/>
  <c r="FY235" i="1"/>
  <c r="FY234" i="1"/>
  <c r="FZ234" i="1" s="1"/>
  <c r="FY232" i="1"/>
  <c r="FY231" i="1"/>
  <c r="FY230" i="1"/>
  <c r="EL230" i="1" s="1"/>
  <c r="EO230" i="1" s="1"/>
  <c r="FY228" i="1"/>
  <c r="FY226" i="1"/>
  <c r="FY223" i="1"/>
  <c r="FZ223" i="1" s="1"/>
  <c r="FY222" i="1"/>
  <c r="FY220" i="1"/>
  <c r="FZ220" i="1" s="1"/>
  <c r="FY219" i="1"/>
  <c r="FY218" i="1"/>
  <c r="FY216" i="1"/>
  <c r="FZ216" i="1" s="1"/>
  <c r="FY215" i="1"/>
  <c r="FZ215" i="1" s="1"/>
  <c r="FY214" i="1"/>
  <c r="FY213" i="1"/>
  <c r="FZ213" i="1" s="1"/>
  <c r="FY212" i="1"/>
  <c r="FZ212" i="1" s="1"/>
  <c r="FY211" i="1"/>
  <c r="FZ211" i="1" s="1"/>
  <c r="FY210" i="1"/>
  <c r="FZ210" i="1" s="1"/>
  <c r="FY208" i="1"/>
  <c r="FZ208" i="1" s="1"/>
  <c r="FY206" i="1"/>
  <c r="EL206" i="1" s="1"/>
  <c r="EO206" i="1" s="1"/>
  <c r="FY205" i="1"/>
  <c r="FZ205" i="1" s="1"/>
  <c r="FY203" i="1"/>
  <c r="FZ203" i="1" s="1"/>
  <c r="FY202" i="1"/>
  <c r="FZ202" i="1" s="1"/>
  <c r="FY199" i="1"/>
  <c r="FZ199" i="1" s="1"/>
  <c r="FY198" i="1"/>
  <c r="FZ198" i="1" s="1"/>
  <c r="FY197" i="1"/>
  <c r="FZ197" i="1" s="1"/>
  <c r="FY196" i="1"/>
  <c r="GG196" i="1" s="1"/>
  <c r="FY191" i="1"/>
  <c r="FZ191" i="1" s="1"/>
  <c r="FY190" i="1"/>
  <c r="FZ190" i="1" s="1"/>
  <c r="FY189" i="1"/>
  <c r="FZ189" i="1" s="1"/>
  <c r="FY188" i="1"/>
  <c r="FZ188" i="1" s="1"/>
  <c r="FY185" i="1"/>
  <c r="FZ185" i="1" s="1"/>
  <c r="FY184" i="1"/>
  <c r="FZ184" i="1" s="1"/>
  <c r="FY182" i="1"/>
  <c r="FY181" i="1"/>
  <c r="FZ181" i="1" s="1"/>
  <c r="FY177" i="1"/>
  <c r="FZ177" i="1" s="1"/>
  <c r="FY176" i="1"/>
  <c r="FZ176" i="1" s="1"/>
  <c r="FY175" i="1"/>
  <c r="FZ175" i="1" s="1"/>
  <c r="FY174" i="1"/>
  <c r="FY173" i="1"/>
  <c r="FZ173" i="1" s="1"/>
  <c r="FY172" i="1"/>
  <c r="FZ172" i="1" s="1"/>
  <c r="FY171" i="1"/>
  <c r="FY169" i="1"/>
  <c r="FZ169" i="1" s="1"/>
  <c r="FY168" i="1"/>
  <c r="FZ168" i="1" s="1"/>
  <c r="FY167" i="1"/>
  <c r="FZ167" i="1" s="1"/>
  <c r="FY166" i="1"/>
  <c r="FZ166" i="1" s="1"/>
  <c r="FY165" i="1"/>
  <c r="FZ165" i="1" s="1"/>
  <c r="FY164" i="1"/>
  <c r="FZ164" i="1" s="1"/>
  <c r="FY160" i="1"/>
  <c r="FZ160" i="1" s="1"/>
  <c r="FY159" i="1"/>
  <c r="FZ159" i="1" s="1"/>
  <c r="FY158" i="1"/>
  <c r="FZ158" i="1" s="1"/>
  <c r="FY156" i="1"/>
  <c r="FZ156" i="1" s="1"/>
  <c r="FY153" i="1"/>
  <c r="FZ153" i="1" s="1"/>
  <c r="FY152" i="1"/>
  <c r="FZ152" i="1" s="1"/>
  <c r="FY151" i="1"/>
  <c r="FZ151" i="1" s="1"/>
  <c r="FY150" i="1"/>
  <c r="FZ150" i="1" s="1"/>
  <c r="FY149" i="1"/>
  <c r="FZ149" i="1" s="1"/>
  <c r="FY148" i="1"/>
  <c r="FZ148" i="1" s="1"/>
  <c r="FY145" i="1"/>
  <c r="FZ145" i="1" s="1"/>
  <c r="FY144" i="1"/>
  <c r="FZ144" i="1" s="1"/>
  <c r="FY142" i="1"/>
  <c r="FZ142" i="1" s="1"/>
  <c r="FY141" i="1"/>
  <c r="FY139" i="1"/>
  <c r="FZ139" i="1" s="1"/>
  <c r="FY137" i="1"/>
  <c r="FZ137" i="1" s="1"/>
  <c r="FY136" i="1"/>
  <c r="FZ136" i="1" s="1"/>
  <c r="FY135" i="1"/>
  <c r="FZ135" i="1" s="1"/>
  <c r="FY134" i="1"/>
  <c r="FZ134" i="1" s="1"/>
  <c r="FY133" i="1"/>
  <c r="FZ133" i="1" s="1"/>
  <c r="FY131" i="1"/>
  <c r="FZ131" i="1" s="1"/>
  <c r="FY128" i="1"/>
  <c r="FY127" i="1"/>
  <c r="FY126" i="1"/>
  <c r="FZ126" i="1" s="1"/>
  <c r="FY125" i="1"/>
  <c r="FY124" i="1"/>
  <c r="FY123" i="1"/>
  <c r="FY120" i="1"/>
  <c r="FZ120" i="1" s="1"/>
  <c r="FY118" i="1"/>
  <c r="FY117" i="1"/>
  <c r="FY116" i="1"/>
  <c r="FY115" i="1"/>
  <c r="FY113" i="1"/>
  <c r="FZ113" i="1" s="1"/>
  <c r="FY111" i="1"/>
  <c r="FY110" i="1"/>
  <c r="FZ110" i="1" s="1"/>
  <c r="FY109" i="1"/>
  <c r="FZ109" i="1" s="1"/>
  <c r="FY108" i="1"/>
  <c r="GC108" i="1" s="1"/>
  <c r="FY107" i="1"/>
  <c r="FZ107" i="1" s="1"/>
  <c r="FY106" i="1"/>
  <c r="FY104" i="1"/>
  <c r="FY101" i="1"/>
  <c r="FZ101" i="1" s="1"/>
  <c r="FY100" i="1"/>
  <c r="FZ100" i="1" s="1"/>
  <c r="FY99" i="1"/>
  <c r="FY97" i="1"/>
  <c r="FY95" i="1"/>
  <c r="FZ95" i="1" s="1"/>
  <c r="FY93" i="1"/>
  <c r="FZ93" i="1" s="1"/>
  <c r="FY91" i="1"/>
  <c r="FZ91" i="1" s="1"/>
  <c r="FY88" i="1"/>
  <c r="FZ88" i="1" s="1"/>
  <c r="FY85" i="1"/>
  <c r="FZ85" i="1" s="1"/>
  <c r="FY84" i="1"/>
  <c r="FZ84" i="1" s="1"/>
  <c r="FY83" i="1"/>
  <c r="FZ83" i="1" s="1"/>
  <c r="FY81" i="1"/>
  <c r="FZ81" i="1" s="1"/>
  <c r="FY79" i="1"/>
  <c r="FZ79" i="1" s="1"/>
  <c r="FY77" i="1"/>
  <c r="FZ77" i="1" s="1"/>
  <c r="FY75" i="1"/>
  <c r="FZ75" i="1" s="1"/>
  <c r="FY72" i="1"/>
  <c r="FZ72" i="1" s="1"/>
  <c r="FY69" i="1"/>
  <c r="FZ69" i="1" s="1"/>
  <c r="FY68" i="1"/>
  <c r="FZ68" i="1" s="1"/>
  <c r="FY67" i="1"/>
  <c r="FZ67" i="1" s="1"/>
  <c r="FY65" i="1"/>
  <c r="FZ65" i="1" s="1"/>
  <c r="FY63" i="1"/>
  <c r="FY61" i="1"/>
  <c r="FZ61" i="1" s="1"/>
  <c r="FY59" i="1"/>
  <c r="FZ59" i="1" s="1"/>
  <c r="FY56" i="1"/>
  <c r="FZ56" i="1" s="1"/>
  <c r="FY53" i="1"/>
  <c r="FZ53" i="1" s="1"/>
  <c r="FY52" i="1"/>
  <c r="FZ52" i="1" s="1"/>
  <c r="FY51" i="1"/>
  <c r="FZ51" i="1" s="1"/>
  <c r="FY49" i="1"/>
  <c r="GG49" i="1" s="1"/>
  <c r="FY47" i="1"/>
  <c r="FZ47" i="1" s="1"/>
  <c r="FY45" i="1"/>
  <c r="FZ45" i="1" s="1"/>
  <c r="FY43" i="1"/>
  <c r="FZ43" i="1" s="1"/>
  <c r="FY40" i="1"/>
  <c r="FZ40" i="1" s="1"/>
  <c r="FY37" i="1"/>
  <c r="FZ37" i="1" s="1"/>
  <c r="FY36" i="1"/>
  <c r="FZ36" i="1" s="1"/>
  <c r="FY35" i="1"/>
  <c r="FY33" i="1"/>
  <c r="FZ33" i="1" s="1"/>
  <c r="ER36" i="1"/>
  <c r="ES36" i="1" s="1"/>
  <c r="ER60" i="1"/>
  <c r="ES60" i="1" s="1"/>
  <c r="ER92" i="1"/>
  <c r="ES92" i="1" s="1"/>
  <c r="ER198" i="1"/>
  <c r="ES198" i="1" s="1"/>
  <c r="ER204" i="1"/>
  <c r="ES204" i="1" s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141" i="1"/>
  <c r="EP142" i="1"/>
  <c r="EP143" i="1"/>
  <c r="EP144" i="1"/>
  <c r="EP145" i="1"/>
  <c r="EP146" i="1"/>
  <c r="EP147" i="1"/>
  <c r="EP148" i="1"/>
  <c r="EP149" i="1"/>
  <c r="EP150" i="1"/>
  <c r="EP151" i="1"/>
  <c r="EP152" i="1"/>
  <c r="EP153" i="1"/>
  <c r="EP154" i="1"/>
  <c r="EP155" i="1"/>
  <c r="EP156" i="1"/>
  <c r="EP157" i="1"/>
  <c r="EP158" i="1"/>
  <c r="EP159" i="1"/>
  <c r="EP160" i="1"/>
  <c r="EP161" i="1"/>
  <c r="EP162" i="1"/>
  <c r="EP163" i="1"/>
  <c r="EP164" i="1"/>
  <c r="EP165" i="1"/>
  <c r="EP166" i="1"/>
  <c r="EP167" i="1"/>
  <c r="EP168" i="1"/>
  <c r="EP169" i="1"/>
  <c r="EP170" i="1"/>
  <c r="EP171" i="1"/>
  <c r="EP172" i="1"/>
  <c r="EP173" i="1"/>
  <c r="EP174" i="1"/>
  <c r="EP175" i="1"/>
  <c r="EP176" i="1"/>
  <c r="EP177" i="1"/>
  <c r="EP178" i="1"/>
  <c r="EP179" i="1"/>
  <c r="EP180" i="1"/>
  <c r="EP181" i="1"/>
  <c r="EP182" i="1"/>
  <c r="EP183" i="1"/>
  <c r="EP184" i="1"/>
  <c r="EP185" i="1"/>
  <c r="EP186" i="1"/>
  <c r="EP187" i="1"/>
  <c r="EP188" i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EP202" i="1"/>
  <c r="EP203" i="1"/>
  <c r="EP204" i="1"/>
  <c r="EP205" i="1"/>
  <c r="EP206" i="1"/>
  <c r="EP207" i="1"/>
  <c r="EP208" i="1"/>
  <c r="EP209" i="1"/>
  <c r="EP210" i="1"/>
  <c r="EP211" i="1"/>
  <c r="EP212" i="1"/>
  <c r="EP213" i="1"/>
  <c r="EP214" i="1"/>
  <c r="EP215" i="1"/>
  <c r="EP216" i="1"/>
  <c r="EP217" i="1"/>
  <c r="EP218" i="1"/>
  <c r="EP219" i="1"/>
  <c r="EP220" i="1"/>
  <c r="EP221" i="1"/>
  <c r="EP222" i="1"/>
  <c r="EP223" i="1"/>
  <c r="EP224" i="1"/>
  <c r="EP225" i="1"/>
  <c r="EP226" i="1"/>
  <c r="EP227" i="1"/>
  <c r="EP228" i="1"/>
  <c r="EP229" i="1"/>
  <c r="EP230" i="1"/>
  <c r="EP231" i="1"/>
  <c r="EP232" i="1"/>
  <c r="EP233" i="1"/>
  <c r="EP234" i="1"/>
  <c r="EP235" i="1"/>
  <c r="EP236" i="1"/>
  <c r="EP237" i="1"/>
  <c r="EP238" i="1"/>
  <c r="EP239" i="1"/>
  <c r="EP240" i="1"/>
  <c r="EP241" i="1"/>
  <c r="EP242" i="1"/>
  <c r="EP243" i="1"/>
  <c r="EP244" i="1"/>
  <c r="EP245" i="1"/>
  <c r="EP246" i="1"/>
  <c r="EP247" i="1"/>
  <c r="EP248" i="1"/>
  <c r="EP249" i="1"/>
  <c r="EP250" i="1"/>
  <c r="EP251" i="1"/>
  <c r="EP252" i="1"/>
  <c r="EP253" i="1"/>
  <c r="EP254" i="1"/>
  <c r="EP255" i="1"/>
  <c r="EP256" i="1"/>
  <c r="EP257" i="1"/>
  <c r="EP258" i="1"/>
  <c r="EP259" i="1"/>
  <c r="EP260" i="1"/>
  <c r="EP261" i="1"/>
  <c r="EP262" i="1"/>
  <c r="EP263" i="1"/>
  <c r="EP264" i="1"/>
  <c r="EP265" i="1"/>
  <c r="EP266" i="1"/>
  <c r="EP267" i="1"/>
  <c r="EP268" i="1"/>
  <c r="EP269" i="1"/>
  <c r="EP270" i="1"/>
  <c r="EP271" i="1"/>
  <c r="EP272" i="1"/>
  <c r="EP273" i="1"/>
  <c r="EP274" i="1"/>
  <c r="EP275" i="1"/>
  <c r="EP276" i="1"/>
  <c r="EP277" i="1"/>
  <c r="EP278" i="1"/>
  <c r="EP279" i="1"/>
  <c r="EP280" i="1"/>
  <c r="EP281" i="1"/>
  <c r="EP282" i="1"/>
  <c r="EP283" i="1"/>
  <c r="EP284" i="1"/>
  <c r="EP285" i="1"/>
  <c r="EP286" i="1"/>
  <c r="EP287" i="1"/>
  <c r="EP288" i="1"/>
  <c r="EP289" i="1"/>
  <c r="EP290" i="1"/>
  <c r="EP291" i="1"/>
  <c r="EP292" i="1"/>
  <c r="EP293" i="1"/>
  <c r="EP294" i="1"/>
  <c r="EP16" i="1"/>
  <c r="DV214" i="1"/>
  <c r="DW214" i="1"/>
  <c r="CF18" i="1"/>
  <c r="DU18" i="1" s="1"/>
  <c r="CG18" i="1"/>
  <c r="DV18" i="1" s="1"/>
  <c r="CH18" i="1"/>
  <c r="DW18" i="1" s="1"/>
  <c r="CF19" i="1"/>
  <c r="DU19" i="1" s="1"/>
  <c r="CG19" i="1"/>
  <c r="DV19" i="1" s="1"/>
  <c r="CH19" i="1"/>
  <c r="DW19" i="1" s="1"/>
  <c r="CF20" i="1"/>
  <c r="DU20" i="1" s="1"/>
  <c r="CG20" i="1"/>
  <c r="DV20" i="1" s="1"/>
  <c r="CH20" i="1"/>
  <c r="DW20" i="1" s="1"/>
  <c r="CF21" i="1"/>
  <c r="DU21" i="1" s="1"/>
  <c r="CG21" i="1"/>
  <c r="DV21" i="1" s="1"/>
  <c r="CH21" i="1"/>
  <c r="DW21" i="1" s="1"/>
  <c r="CF22" i="1"/>
  <c r="DU22" i="1" s="1"/>
  <c r="CG22" i="1"/>
  <c r="DV22" i="1" s="1"/>
  <c r="CH22" i="1"/>
  <c r="DW22" i="1" s="1"/>
  <c r="CF23" i="1"/>
  <c r="DU23" i="1" s="1"/>
  <c r="CG23" i="1"/>
  <c r="DV23" i="1" s="1"/>
  <c r="CH23" i="1"/>
  <c r="DW23" i="1" s="1"/>
  <c r="CF24" i="1"/>
  <c r="DU24" i="1" s="1"/>
  <c r="CG24" i="1"/>
  <c r="DV24" i="1" s="1"/>
  <c r="CH24" i="1"/>
  <c r="DW24" i="1" s="1"/>
  <c r="CF25" i="1"/>
  <c r="DU25" i="1" s="1"/>
  <c r="CG25" i="1"/>
  <c r="DV25" i="1" s="1"/>
  <c r="CH25" i="1"/>
  <c r="DW25" i="1" s="1"/>
  <c r="CF26" i="1"/>
  <c r="DU26" i="1" s="1"/>
  <c r="CG26" i="1"/>
  <c r="DV26" i="1" s="1"/>
  <c r="CH26" i="1"/>
  <c r="DW26" i="1" s="1"/>
  <c r="CF27" i="1"/>
  <c r="DU27" i="1" s="1"/>
  <c r="CG27" i="1"/>
  <c r="DV27" i="1" s="1"/>
  <c r="CH27" i="1"/>
  <c r="DW27" i="1" s="1"/>
  <c r="CF28" i="1"/>
  <c r="DU28" i="1" s="1"/>
  <c r="CG28" i="1"/>
  <c r="DV28" i="1" s="1"/>
  <c r="CH28" i="1"/>
  <c r="DW28" i="1" s="1"/>
  <c r="CF29" i="1"/>
  <c r="DU29" i="1" s="1"/>
  <c r="CG29" i="1"/>
  <c r="DV29" i="1" s="1"/>
  <c r="CH29" i="1"/>
  <c r="DW29" i="1" s="1"/>
  <c r="CF30" i="1"/>
  <c r="DU30" i="1" s="1"/>
  <c r="CG30" i="1"/>
  <c r="DV30" i="1" s="1"/>
  <c r="CH30" i="1"/>
  <c r="DW30" i="1" s="1"/>
  <c r="CF31" i="1"/>
  <c r="DU31" i="1" s="1"/>
  <c r="CG31" i="1"/>
  <c r="DV31" i="1" s="1"/>
  <c r="CH31" i="1"/>
  <c r="DW31" i="1" s="1"/>
  <c r="CF32" i="1"/>
  <c r="DU32" i="1" s="1"/>
  <c r="CG32" i="1"/>
  <c r="DV32" i="1" s="1"/>
  <c r="CH32" i="1"/>
  <c r="DW32" i="1" s="1"/>
  <c r="CF33" i="1"/>
  <c r="DU33" i="1" s="1"/>
  <c r="CG33" i="1"/>
  <c r="DV33" i="1" s="1"/>
  <c r="CH33" i="1"/>
  <c r="DW33" i="1" s="1"/>
  <c r="CF34" i="1"/>
  <c r="DU34" i="1" s="1"/>
  <c r="CG34" i="1"/>
  <c r="DV34" i="1" s="1"/>
  <c r="CH34" i="1"/>
  <c r="DW34" i="1" s="1"/>
  <c r="CF35" i="1"/>
  <c r="DU35" i="1" s="1"/>
  <c r="CG35" i="1"/>
  <c r="DV35" i="1" s="1"/>
  <c r="CH35" i="1"/>
  <c r="DW35" i="1" s="1"/>
  <c r="CF36" i="1"/>
  <c r="DU36" i="1" s="1"/>
  <c r="CG36" i="1"/>
  <c r="DV36" i="1" s="1"/>
  <c r="CH36" i="1"/>
  <c r="DW36" i="1" s="1"/>
  <c r="CF37" i="1"/>
  <c r="DU37" i="1" s="1"/>
  <c r="CG37" i="1"/>
  <c r="DV37" i="1" s="1"/>
  <c r="CH37" i="1"/>
  <c r="DW37" i="1" s="1"/>
  <c r="CF38" i="1"/>
  <c r="DU38" i="1" s="1"/>
  <c r="CG38" i="1"/>
  <c r="DV38" i="1" s="1"/>
  <c r="CH38" i="1"/>
  <c r="DW38" i="1" s="1"/>
  <c r="CF39" i="1"/>
  <c r="DU39" i="1" s="1"/>
  <c r="CG39" i="1"/>
  <c r="DV39" i="1" s="1"/>
  <c r="CH39" i="1"/>
  <c r="DW39" i="1" s="1"/>
  <c r="CF40" i="1"/>
  <c r="DU40" i="1" s="1"/>
  <c r="CG40" i="1"/>
  <c r="DV40" i="1" s="1"/>
  <c r="CH40" i="1"/>
  <c r="DW40" i="1" s="1"/>
  <c r="CF41" i="1"/>
  <c r="DU41" i="1" s="1"/>
  <c r="CG41" i="1"/>
  <c r="DV41" i="1" s="1"/>
  <c r="CH41" i="1"/>
  <c r="DW41" i="1" s="1"/>
  <c r="CF42" i="1"/>
  <c r="DU42" i="1" s="1"/>
  <c r="CG42" i="1"/>
  <c r="DV42" i="1" s="1"/>
  <c r="CH42" i="1"/>
  <c r="DW42" i="1" s="1"/>
  <c r="CF43" i="1"/>
  <c r="DU43" i="1" s="1"/>
  <c r="CG43" i="1"/>
  <c r="DV43" i="1" s="1"/>
  <c r="CH43" i="1"/>
  <c r="DW43" i="1" s="1"/>
  <c r="CF44" i="1"/>
  <c r="DU44" i="1" s="1"/>
  <c r="CG44" i="1"/>
  <c r="DV44" i="1" s="1"/>
  <c r="CH44" i="1"/>
  <c r="DW44" i="1" s="1"/>
  <c r="CF45" i="1"/>
  <c r="DU45" i="1" s="1"/>
  <c r="CG45" i="1"/>
  <c r="DV45" i="1" s="1"/>
  <c r="CH45" i="1"/>
  <c r="DW45" i="1" s="1"/>
  <c r="CF46" i="1"/>
  <c r="DU46" i="1" s="1"/>
  <c r="CG46" i="1"/>
  <c r="DV46" i="1" s="1"/>
  <c r="CH46" i="1"/>
  <c r="DW46" i="1" s="1"/>
  <c r="CF47" i="1"/>
  <c r="DU47" i="1" s="1"/>
  <c r="CG47" i="1"/>
  <c r="DV47" i="1" s="1"/>
  <c r="CH47" i="1"/>
  <c r="DW47" i="1" s="1"/>
  <c r="CF48" i="1"/>
  <c r="DU48" i="1" s="1"/>
  <c r="CG48" i="1"/>
  <c r="DV48" i="1" s="1"/>
  <c r="CH48" i="1"/>
  <c r="DW48" i="1" s="1"/>
  <c r="CF49" i="1"/>
  <c r="DU49" i="1" s="1"/>
  <c r="CG49" i="1"/>
  <c r="DV49" i="1" s="1"/>
  <c r="CH49" i="1"/>
  <c r="DW49" i="1" s="1"/>
  <c r="CF50" i="1"/>
  <c r="DU50" i="1" s="1"/>
  <c r="CG50" i="1"/>
  <c r="DV50" i="1" s="1"/>
  <c r="CH50" i="1"/>
  <c r="DW50" i="1" s="1"/>
  <c r="CF51" i="1"/>
  <c r="DU51" i="1" s="1"/>
  <c r="CG51" i="1"/>
  <c r="DV51" i="1" s="1"/>
  <c r="CH51" i="1"/>
  <c r="DW51" i="1" s="1"/>
  <c r="CF52" i="1"/>
  <c r="DU52" i="1" s="1"/>
  <c r="CG52" i="1"/>
  <c r="DV52" i="1" s="1"/>
  <c r="CH52" i="1"/>
  <c r="DW52" i="1" s="1"/>
  <c r="CF53" i="1"/>
  <c r="DU53" i="1" s="1"/>
  <c r="CG53" i="1"/>
  <c r="DV53" i="1" s="1"/>
  <c r="CH53" i="1"/>
  <c r="DW53" i="1" s="1"/>
  <c r="CF54" i="1"/>
  <c r="DU54" i="1" s="1"/>
  <c r="CG54" i="1"/>
  <c r="DV54" i="1" s="1"/>
  <c r="CH54" i="1"/>
  <c r="DW54" i="1" s="1"/>
  <c r="CF55" i="1"/>
  <c r="DU55" i="1" s="1"/>
  <c r="CG55" i="1"/>
  <c r="DV55" i="1" s="1"/>
  <c r="CH55" i="1"/>
  <c r="DW55" i="1" s="1"/>
  <c r="CF56" i="1"/>
  <c r="DU56" i="1" s="1"/>
  <c r="CG56" i="1"/>
  <c r="DV56" i="1" s="1"/>
  <c r="CH56" i="1"/>
  <c r="DW56" i="1" s="1"/>
  <c r="CF57" i="1"/>
  <c r="DU57" i="1" s="1"/>
  <c r="CG57" i="1"/>
  <c r="DV57" i="1" s="1"/>
  <c r="CH57" i="1"/>
  <c r="DW57" i="1" s="1"/>
  <c r="CF58" i="1"/>
  <c r="DU58" i="1" s="1"/>
  <c r="CG58" i="1"/>
  <c r="DV58" i="1" s="1"/>
  <c r="CH58" i="1"/>
  <c r="DW58" i="1" s="1"/>
  <c r="CF59" i="1"/>
  <c r="DU59" i="1" s="1"/>
  <c r="CG59" i="1"/>
  <c r="DV59" i="1" s="1"/>
  <c r="CH59" i="1"/>
  <c r="DW59" i="1" s="1"/>
  <c r="CF60" i="1"/>
  <c r="DU60" i="1" s="1"/>
  <c r="CG60" i="1"/>
  <c r="DV60" i="1" s="1"/>
  <c r="CH60" i="1"/>
  <c r="DW60" i="1" s="1"/>
  <c r="CF61" i="1"/>
  <c r="DU61" i="1" s="1"/>
  <c r="CG61" i="1"/>
  <c r="DV61" i="1" s="1"/>
  <c r="CH61" i="1"/>
  <c r="DW61" i="1" s="1"/>
  <c r="CF62" i="1"/>
  <c r="DU62" i="1" s="1"/>
  <c r="CG62" i="1"/>
  <c r="DV62" i="1" s="1"/>
  <c r="CH62" i="1"/>
  <c r="DW62" i="1" s="1"/>
  <c r="CF63" i="1"/>
  <c r="DU63" i="1" s="1"/>
  <c r="CG63" i="1"/>
  <c r="DV63" i="1" s="1"/>
  <c r="CH63" i="1"/>
  <c r="DW63" i="1" s="1"/>
  <c r="CF64" i="1"/>
  <c r="DU64" i="1" s="1"/>
  <c r="CG64" i="1"/>
  <c r="DV64" i="1" s="1"/>
  <c r="CH64" i="1"/>
  <c r="DW64" i="1" s="1"/>
  <c r="CF65" i="1"/>
  <c r="DU65" i="1" s="1"/>
  <c r="CG65" i="1"/>
  <c r="DV65" i="1" s="1"/>
  <c r="CH65" i="1"/>
  <c r="DW65" i="1" s="1"/>
  <c r="CF66" i="1"/>
  <c r="DU66" i="1" s="1"/>
  <c r="CG66" i="1"/>
  <c r="DV66" i="1" s="1"/>
  <c r="CH66" i="1"/>
  <c r="DW66" i="1" s="1"/>
  <c r="CF67" i="1"/>
  <c r="DU67" i="1" s="1"/>
  <c r="CG67" i="1"/>
  <c r="DV67" i="1" s="1"/>
  <c r="CH67" i="1"/>
  <c r="DW67" i="1" s="1"/>
  <c r="CF68" i="1"/>
  <c r="DU68" i="1" s="1"/>
  <c r="CG68" i="1"/>
  <c r="DV68" i="1" s="1"/>
  <c r="CH68" i="1"/>
  <c r="DW68" i="1" s="1"/>
  <c r="CF69" i="1"/>
  <c r="DU69" i="1" s="1"/>
  <c r="CG69" i="1"/>
  <c r="DV69" i="1" s="1"/>
  <c r="CH69" i="1"/>
  <c r="DW69" i="1" s="1"/>
  <c r="CF70" i="1"/>
  <c r="DU70" i="1" s="1"/>
  <c r="CG70" i="1"/>
  <c r="DV70" i="1" s="1"/>
  <c r="CH70" i="1"/>
  <c r="DW70" i="1" s="1"/>
  <c r="CF71" i="1"/>
  <c r="DU71" i="1" s="1"/>
  <c r="CG71" i="1"/>
  <c r="DV71" i="1" s="1"/>
  <c r="CH71" i="1"/>
  <c r="DW71" i="1" s="1"/>
  <c r="CF72" i="1"/>
  <c r="DU72" i="1" s="1"/>
  <c r="CG72" i="1"/>
  <c r="DV72" i="1" s="1"/>
  <c r="CH72" i="1"/>
  <c r="DW72" i="1" s="1"/>
  <c r="CF73" i="1"/>
  <c r="DU73" i="1" s="1"/>
  <c r="CG73" i="1"/>
  <c r="DV73" i="1" s="1"/>
  <c r="CH73" i="1"/>
  <c r="DW73" i="1" s="1"/>
  <c r="CF74" i="1"/>
  <c r="DU74" i="1" s="1"/>
  <c r="CG74" i="1"/>
  <c r="DV74" i="1" s="1"/>
  <c r="CH74" i="1"/>
  <c r="DW74" i="1" s="1"/>
  <c r="CF75" i="1"/>
  <c r="DU75" i="1" s="1"/>
  <c r="CG75" i="1"/>
  <c r="DV75" i="1" s="1"/>
  <c r="CH75" i="1"/>
  <c r="DW75" i="1" s="1"/>
  <c r="CF76" i="1"/>
  <c r="DU76" i="1" s="1"/>
  <c r="CG76" i="1"/>
  <c r="DV76" i="1" s="1"/>
  <c r="CH76" i="1"/>
  <c r="DW76" i="1" s="1"/>
  <c r="CF77" i="1"/>
  <c r="DU77" i="1" s="1"/>
  <c r="CG77" i="1"/>
  <c r="DV77" i="1" s="1"/>
  <c r="CH77" i="1"/>
  <c r="DW77" i="1" s="1"/>
  <c r="CF78" i="1"/>
  <c r="DU78" i="1" s="1"/>
  <c r="CG78" i="1"/>
  <c r="DV78" i="1" s="1"/>
  <c r="CH78" i="1"/>
  <c r="DW78" i="1" s="1"/>
  <c r="CF79" i="1"/>
  <c r="DU79" i="1" s="1"/>
  <c r="CG79" i="1"/>
  <c r="DV79" i="1" s="1"/>
  <c r="CH79" i="1"/>
  <c r="DW79" i="1" s="1"/>
  <c r="CF80" i="1"/>
  <c r="DU80" i="1" s="1"/>
  <c r="CG80" i="1"/>
  <c r="DV80" i="1" s="1"/>
  <c r="CH80" i="1"/>
  <c r="DW80" i="1" s="1"/>
  <c r="CF81" i="1"/>
  <c r="DU81" i="1" s="1"/>
  <c r="CG81" i="1"/>
  <c r="DV81" i="1" s="1"/>
  <c r="CH81" i="1"/>
  <c r="DW81" i="1" s="1"/>
  <c r="CF82" i="1"/>
  <c r="DU82" i="1" s="1"/>
  <c r="CG82" i="1"/>
  <c r="DV82" i="1" s="1"/>
  <c r="CH82" i="1"/>
  <c r="DW82" i="1" s="1"/>
  <c r="CF83" i="1"/>
  <c r="DU83" i="1" s="1"/>
  <c r="CG83" i="1"/>
  <c r="DV83" i="1" s="1"/>
  <c r="CH83" i="1"/>
  <c r="DW83" i="1" s="1"/>
  <c r="CF84" i="1"/>
  <c r="DU84" i="1" s="1"/>
  <c r="CG84" i="1"/>
  <c r="DV84" i="1" s="1"/>
  <c r="CH84" i="1"/>
  <c r="DW84" i="1" s="1"/>
  <c r="CF85" i="1"/>
  <c r="DU85" i="1" s="1"/>
  <c r="CG85" i="1"/>
  <c r="DV85" i="1" s="1"/>
  <c r="CH85" i="1"/>
  <c r="DW85" i="1" s="1"/>
  <c r="CF86" i="1"/>
  <c r="DU86" i="1" s="1"/>
  <c r="CG86" i="1"/>
  <c r="DV86" i="1" s="1"/>
  <c r="CH86" i="1"/>
  <c r="DW86" i="1" s="1"/>
  <c r="CF87" i="1"/>
  <c r="DU87" i="1" s="1"/>
  <c r="CG87" i="1"/>
  <c r="DV87" i="1" s="1"/>
  <c r="CH87" i="1"/>
  <c r="DW87" i="1" s="1"/>
  <c r="CF88" i="1"/>
  <c r="DU88" i="1" s="1"/>
  <c r="CG88" i="1"/>
  <c r="DV88" i="1" s="1"/>
  <c r="CH88" i="1"/>
  <c r="DW88" i="1" s="1"/>
  <c r="CF89" i="1"/>
  <c r="DU89" i="1" s="1"/>
  <c r="CG89" i="1"/>
  <c r="DV89" i="1" s="1"/>
  <c r="CH89" i="1"/>
  <c r="DW89" i="1" s="1"/>
  <c r="CF90" i="1"/>
  <c r="DU90" i="1" s="1"/>
  <c r="CG90" i="1"/>
  <c r="DV90" i="1" s="1"/>
  <c r="CH90" i="1"/>
  <c r="DW90" i="1" s="1"/>
  <c r="CF91" i="1"/>
  <c r="DU91" i="1" s="1"/>
  <c r="CG91" i="1"/>
  <c r="DV91" i="1" s="1"/>
  <c r="CH91" i="1"/>
  <c r="DW91" i="1" s="1"/>
  <c r="CF92" i="1"/>
  <c r="DU92" i="1" s="1"/>
  <c r="CG92" i="1"/>
  <c r="DV92" i="1" s="1"/>
  <c r="CH92" i="1"/>
  <c r="DW92" i="1" s="1"/>
  <c r="CF93" i="1"/>
  <c r="DU93" i="1" s="1"/>
  <c r="CG93" i="1"/>
  <c r="DV93" i="1" s="1"/>
  <c r="CH93" i="1"/>
  <c r="DW93" i="1" s="1"/>
  <c r="CF94" i="1"/>
  <c r="DU94" i="1" s="1"/>
  <c r="CG94" i="1"/>
  <c r="DV94" i="1" s="1"/>
  <c r="CH94" i="1"/>
  <c r="DW94" i="1" s="1"/>
  <c r="CF95" i="1"/>
  <c r="DU95" i="1" s="1"/>
  <c r="CG95" i="1"/>
  <c r="DV95" i="1" s="1"/>
  <c r="CH95" i="1"/>
  <c r="DW95" i="1" s="1"/>
  <c r="CF96" i="1"/>
  <c r="DU96" i="1" s="1"/>
  <c r="CG96" i="1"/>
  <c r="DV96" i="1" s="1"/>
  <c r="CH96" i="1"/>
  <c r="DW96" i="1" s="1"/>
  <c r="CF97" i="1"/>
  <c r="DU97" i="1" s="1"/>
  <c r="CG97" i="1"/>
  <c r="DV97" i="1" s="1"/>
  <c r="CH97" i="1"/>
  <c r="DW97" i="1" s="1"/>
  <c r="CF98" i="1"/>
  <c r="DU98" i="1" s="1"/>
  <c r="CG98" i="1"/>
  <c r="DV98" i="1" s="1"/>
  <c r="CH98" i="1"/>
  <c r="DW98" i="1" s="1"/>
  <c r="CF99" i="1"/>
  <c r="DU99" i="1" s="1"/>
  <c r="CG99" i="1"/>
  <c r="DV99" i="1" s="1"/>
  <c r="CH99" i="1"/>
  <c r="DW99" i="1" s="1"/>
  <c r="CF100" i="1"/>
  <c r="DU100" i="1" s="1"/>
  <c r="CG100" i="1"/>
  <c r="DV100" i="1" s="1"/>
  <c r="CH100" i="1"/>
  <c r="DW100" i="1" s="1"/>
  <c r="CF101" i="1"/>
  <c r="DU101" i="1" s="1"/>
  <c r="CG101" i="1"/>
  <c r="DV101" i="1" s="1"/>
  <c r="CH101" i="1"/>
  <c r="DW101" i="1" s="1"/>
  <c r="CF102" i="1"/>
  <c r="DU102" i="1" s="1"/>
  <c r="CG102" i="1"/>
  <c r="DV102" i="1" s="1"/>
  <c r="CH102" i="1"/>
  <c r="DW102" i="1" s="1"/>
  <c r="CF103" i="1"/>
  <c r="DU103" i="1" s="1"/>
  <c r="CG103" i="1"/>
  <c r="DV103" i="1" s="1"/>
  <c r="CH103" i="1"/>
  <c r="DW103" i="1" s="1"/>
  <c r="CF104" i="1"/>
  <c r="DU104" i="1" s="1"/>
  <c r="CG104" i="1"/>
  <c r="DV104" i="1" s="1"/>
  <c r="CH104" i="1"/>
  <c r="DW104" i="1" s="1"/>
  <c r="CF105" i="1"/>
  <c r="DU105" i="1" s="1"/>
  <c r="CG105" i="1"/>
  <c r="DV105" i="1" s="1"/>
  <c r="CH105" i="1"/>
  <c r="DW105" i="1" s="1"/>
  <c r="CF106" i="1"/>
  <c r="DU106" i="1" s="1"/>
  <c r="CG106" i="1"/>
  <c r="DV106" i="1" s="1"/>
  <c r="CH106" i="1"/>
  <c r="DW106" i="1" s="1"/>
  <c r="CF107" i="1"/>
  <c r="DU107" i="1" s="1"/>
  <c r="CG107" i="1"/>
  <c r="DV107" i="1" s="1"/>
  <c r="CH107" i="1"/>
  <c r="DW107" i="1" s="1"/>
  <c r="CF108" i="1"/>
  <c r="DU108" i="1" s="1"/>
  <c r="CG108" i="1"/>
  <c r="DV108" i="1" s="1"/>
  <c r="CH108" i="1"/>
  <c r="DW108" i="1" s="1"/>
  <c r="CF109" i="1"/>
  <c r="DU109" i="1" s="1"/>
  <c r="CG109" i="1"/>
  <c r="DV109" i="1" s="1"/>
  <c r="CH109" i="1"/>
  <c r="DW109" i="1" s="1"/>
  <c r="CF110" i="1"/>
  <c r="DU110" i="1" s="1"/>
  <c r="CG110" i="1"/>
  <c r="DV110" i="1" s="1"/>
  <c r="CH110" i="1"/>
  <c r="DW110" i="1" s="1"/>
  <c r="CF111" i="1"/>
  <c r="DU111" i="1" s="1"/>
  <c r="CG111" i="1"/>
  <c r="DV111" i="1" s="1"/>
  <c r="CH111" i="1"/>
  <c r="DW111" i="1" s="1"/>
  <c r="CF112" i="1"/>
  <c r="DU112" i="1" s="1"/>
  <c r="CG112" i="1"/>
  <c r="DV112" i="1" s="1"/>
  <c r="CH112" i="1"/>
  <c r="DW112" i="1" s="1"/>
  <c r="CF113" i="1"/>
  <c r="DU113" i="1" s="1"/>
  <c r="CG113" i="1"/>
  <c r="DV113" i="1" s="1"/>
  <c r="CH113" i="1"/>
  <c r="DW113" i="1" s="1"/>
  <c r="CF114" i="1"/>
  <c r="CG114" i="1"/>
  <c r="CH114" i="1"/>
  <c r="CF115" i="1"/>
  <c r="DU115" i="1" s="1"/>
  <c r="CG115" i="1"/>
  <c r="DV115" i="1" s="1"/>
  <c r="CH115" i="1"/>
  <c r="DW115" i="1" s="1"/>
  <c r="CF116" i="1"/>
  <c r="DU116" i="1" s="1"/>
  <c r="CG116" i="1"/>
  <c r="DV116" i="1" s="1"/>
  <c r="CH116" i="1"/>
  <c r="DW116" i="1" s="1"/>
  <c r="CF117" i="1"/>
  <c r="DU117" i="1" s="1"/>
  <c r="CG117" i="1"/>
  <c r="DV117" i="1" s="1"/>
  <c r="CH117" i="1"/>
  <c r="DW117" i="1" s="1"/>
  <c r="CF118" i="1"/>
  <c r="DU118" i="1" s="1"/>
  <c r="CG118" i="1"/>
  <c r="DV118" i="1" s="1"/>
  <c r="CH118" i="1"/>
  <c r="DW118" i="1" s="1"/>
  <c r="CF119" i="1"/>
  <c r="DU119" i="1" s="1"/>
  <c r="CG119" i="1"/>
  <c r="DV119" i="1" s="1"/>
  <c r="CH119" i="1"/>
  <c r="DW119" i="1" s="1"/>
  <c r="CF120" i="1"/>
  <c r="DU120" i="1" s="1"/>
  <c r="CG120" i="1"/>
  <c r="DV120" i="1" s="1"/>
  <c r="CH120" i="1"/>
  <c r="DW120" i="1" s="1"/>
  <c r="CF121" i="1"/>
  <c r="DU121" i="1" s="1"/>
  <c r="CG121" i="1"/>
  <c r="DV121" i="1" s="1"/>
  <c r="CH121" i="1"/>
  <c r="DW121" i="1" s="1"/>
  <c r="CF122" i="1"/>
  <c r="DU122" i="1" s="1"/>
  <c r="CG122" i="1"/>
  <c r="DV122" i="1" s="1"/>
  <c r="CH122" i="1"/>
  <c r="DW122" i="1" s="1"/>
  <c r="CF123" i="1"/>
  <c r="DU123" i="1" s="1"/>
  <c r="CG123" i="1"/>
  <c r="DV123" i="1" s="1"/>
  <c r="CH123" i="1"/>
  <c r="DW123" i="1" s="1"/>
  <c r="CF124" i="1"/>
  <c r="DU124" i="1" s="1"/>
  <c r="CG124" i="1"/>
  <c r="DV124" i="1" s="1"/>
  <c r="CH124" i="1"/>
  <c r="DW124" i="1" s="1"/>
  <c r="CF125" i="1"/>
  <c r="DU125" i="1" s="1"/>
  <c r="CG125" i="1"/>
  <c r="DV125" i="1" s="1"/>
  <c r="CH125" i="1"/>
  <c r="DW125" i="1" s="1"/>
  <c r="CF126" i="1"/>
  <c r="DU126" i="1" s="1"/>
  <c r="CG126" i="1"/>
  <c r="DV126" i="1" s="1"/>
  <c r="CH126" i="1"/>
  <c r="DW126" i="1" s="1"/>
  <c r="CF127" i="1"/>
  <c r="DU127" i="1" s="1"/>
  <c r="CG127" i="1"/>
  <c r="DV127" i="1" s="1"/>
  <c r="CH127" i="1"/>
  <c r="DW127" i="1" s="1"/>
  <c r="CF128" i="1"/>
  <c r="DU128" i="1" s="1"/>
  <c r="CG128" i="1"/>
  <c r="DV128" i="1" s="1"/>
  <c r="CH128" i="1"/>
  <c r="DW128" i="1" s="1"/>
  <c r="CF129" i="1"/>
  <c r="DU129" i="1" s="1"/>
  <c r="CG129" i="1"/>
  <c r="DV129" i="1" s="1"/>
  <c r="CH129" i="1"/>
  <c r="DW129" i="1" s="1"/>
  <c r="CF130" i="1"/>
  <c r="DU130" i="1" s="1"/>
  <c r="CG130" i="1"/>
  <c r="DV130" i="1" s="1"/>
  <c r="CH130" i="1"/>
  <c r="DW130" i="1" s="1"/>
  <c r="CF131" i="1"/>
  <c r="DU131" i="1" s="1"/>
  <c r="CG131" i="1"/>
  <c r="DV131" i="1" s="1"/>
  <c r="CH131" i="1"/>
  <c r="DW131" i="1" s="1"/>
  <c r="CF132" i="1"/>
  <c r="DU132" i="1" s="1"/>
  <c r="CG132" i="1"/>
  <c r="DV132" i="1" s="1"/>
  <c r="CH132" i="1"/>
  <c r="DW132" i="1" s="1"/>
  <c r="CF133" i="1"/>
  <c r="DU133" i="1" s="1"/>
  <c r="CG133" i="1"/>
  <c r="DV133" i="1" s="1"/>
  <c r="CH133" i="1"/>
  <c r="DW133" i="1" s="1"/>
  <c r="CF134" i="1"/>
  <c r="DU134" i="1" s="1"/>
  <c r="CG134" i="1"/>
  <c r="DV134" i="1" s="1"/>
  <c r="CH134" i="1"/>
  <c r="DW134" i="1" s="1"/>
  <c r="CF135" i="1"/>
  <c r="DU135" i="1" s="1"/>
  <c r="CG135" i="1"/>
  <c r="DV135" i="1" s="1"/>
  <c r="CH135" i="1"/>
  <c r="CF136" i="1"/>
  <c r="DU136" i="1" s="1"/>
  <c r="CG136" i="1"/>
  <c r="DV136" i="1" s="1"/>
  <c r="CH136" i="1"/>
  <c r="DW136" i="1" s="1"/>
  <c r="CF137" i="1"/>
  <c r="DU137" i="1" s="1"/>
  <c r="CG137" i="1"/>
  <c r="DV137" i="1" s="1"/>
  <c r="CH137" i="1"/>
  <c r="DW137" i="1" s="1"/>
  <c r="CF138" i="1"/>
  <c r="DU138" i="1" s="1"/>
  <c r="CG138" i="1"/>
  <c r="DV138" i="1" s="1"/>
  <c r="CH138" i="1"/>
  <c r="DW138" i="1" s="1"/>
  <c r="CF139" i="1"/>
  <c r="DU139" i="1" s="1"/>
  <c r="CG139" i="1"/>
  <c r="DV139" i="1" s="1"/>
  <c r="CH139" i="1"/>
  <c r="DW139" i="1" s="1"/>
  <c r="CF140" i="1"/>
  <c r="DU140" i="1" s="1"/>
  <c r="CG140" i="1"/>
  <c r="DV140" i="1" s="1"/>
  <c r="CH140" i="1"/>
  <c r="DW140" i="1" s="1"/>
  <c r="DU141" i="1"/>
  <c r="DV141" i="1"/>
  <c r="CH141" i="1"/>
  <c r="DW141" i="1" s="1"/>
  <c r="CF142" i="1"/>
  <c r="DU142" i="1" s="1"/>
  <c r="CG142" i="1"/>
  <c r="DV142" i="1" s="1"/>
  <c r="CH142" i="1"/>
  <c r="DW142" i="1" s="1"/>
  <c r="CF143" i="1"/>
  <c r="DU143" i="1" s="1"/>
  <c r="CG143" i="1"/>
  <c r="DV143" i="1" s="1"/>
  <c r="CH143" i="1"/>
  <c r="DW143" i="1" s="1"/>
  <c r="CF144" i="1"/>
  <c r="DU144" i="1" s="1"/>
  <c r="CG144" i="1"/>
  <c r="DV144" i="1" s="1"/>
  <c r="CH144" i="1"/>
  <c r="DW144" i="1" s="1"/>
  <c r="CF145" i="1"/>
  <c r="DU145" i="1" s="1"/>
  <c r="CG145" i="1"/>
  <c r="DV145" i="1" s="1"/>
  <c r="CH145" i="1"/>
  <c r="DW145" i="1" s="1"/>
  <c r="CF146" i="1"/>
  <c r="DU146" i="1" s="1"/>
  <c r="CG146" i="1"/>
  <c r="DV146" i="1" s="1"/>
  <c r="CH146" i="1"/>
  <c r="DW146" i="1" s="1"/>
  <c r="CF147" i="1"/>
  <c r="DU147" i="1" s="1"/>
  <c r="CG147" i="1"/>
  <c r="DV147" i="1" s="1"/>
  <c r="CH147" i="1"/>
  <c r="DW147" i="1" s="1"/>
  <c r="CF148" i="1"/>
  <c r="DU148" i="1" s="1"/>
  <c r="CG148" i="1"/>
  <c r="DV148" i="1" s="1"/>
  <c r="CH148" i="1"/>
  <c r="DW148" i="1" s="1"/>
  <c r="CF149" i="1"/>
  <c r="DU149" i="1" s="1"/>
  <c r="CG149" i="1"/>
  <c r="DV149" i="1" s="1"/>
  <c r="CH149" i="1"/>
  <c r="DW149" i="1" s="1"/>
  <c r="CF150" i="1"/>
  <c r="DU150" i="1" s="1"/>
  <c r="CG150" i="1"/>
  <c r="DV150" i="1" s="1"/>
  <c r="CH150" i="1"/>
  <c r="DW150" i="1" s="1"/>
  <c r="CF151" i="1"/>
  <c r="DU151" i="1" s="1"/>
  <c r="CG151" i="1"/>
  <c r="DV151" i="1" s="1"/>
  <c r="CH151" i="1"/>
  <c r="DW151" i="1" s="1"/>
  <c r="CF152" i="1"/>
  <c r="DU152" i="1" s="1"/>
  <c r="CG152" i="1"/>
  <c r="DV152" i="1" s="1"/>
  <c r="CH152" i="1"/>
  <c r="DW152" i="1" s="1"/>
  <c r="CF153" i="1"/>
  <c r="DU153" i="1" s="1"/>
  <c r="CG153" i="1"/>
  <c r="DV153" i="1" s="1"/>
  <c r="CH153" i="1"/>
  <c r="DW153" i="1" s="1"/>
  <c r="CF154" i="1"/>
  <c r="DU154" i="1" s="1"/>
  <c r="CG154" i="1"/>
  <c r="DV154" i="1" s="1"/>
  <c r="CH154" i="1"/>
  <c r="DW154" i="1" s="1"/>
  <c r="CF155" i="1"/>
  <c r="DU155" i="1" s="1"/>
  <c r="CG155" i="1"/>
  <c r="DV155" i="1" s="1"/>
  <c r="CH155" i="1"/>
  <c r="DW155" i="1" s="1"/>
  <c r="CF156" i="1"/>
  <c r="DU156" i="1" s="1"/>
  <c r="CG156" i="1"/>
  <c r="DV156" i="1" s="1"/>
  <c r="CH156" i="1"/>
  <c r="DW156" i="1" s="1"/>
  <c r="CF157" i="1"/>
  <c r="DU157" i="1" s="1"/>
  <c r="CG157" i="1"/>
  <c r="DV157" i="1" s="1"/>
  <c r="CH157" i="1"/>
  <c r="DW157" i="1" s="1"/>
  <c r="CF158" i="1"/>
  <c r="DU158" i="1" s="1"/>
  <c r="CG158" i="1"/>
  <c r="DV158" i="1" s="1"/>
  <c r="CH158" i="1"/>
  <c r="DW158" i="1" s="1"/>
  <c r="CF159" i="1"/>
  <c r="DU159" i="1" s="1"/>
  <c r="CG159" i="1"/>
  <c r="DV159" i="1" s="1"/>
  <c r="CH159" i="1"/>
  <c r="DW159" i="1" s="1"/>
  <c r="CF160" i="1"/>
  <c r="DU160" i="1" s="1"/>
  <c r="CG160" i="1"/>
  <c r="DV160" i="1" s="1"/>
  <c r="CH160" i="1"/>
  <c r="DW160" i="1" s="1"/>
  <c r="CF161" i="1"/>
  <c r="DU161" i="1" s="1"/>
  <c r="CG161" i="1"/>
  <c r="DV161" i="1" s="1"/>
  <c r="CH161" i="1"/>
  <c r="DW161" i="1" s="1"/>
  <c r="CF162" i="1"/>
  <c r="DU162" i="1" s="1"/>
  <c r="CG162" i="1"/>
  <c r="DV162" i="1" s="1"/>
  <c r="CH162" i="1"/>
  <c r="DW162" i="1" s="1"/>
  <c r="CF163" i="1"/>
  <c r="DU163" i="1" s="1"/>
  <c r="CG163" i="1"/>
  <c r="DV163" i="1" s="1"/>
  <c r="CH163" i="1"/>
  <c r="DW163" i="1" s="1"/>
  <c r="CF164" i="1"/>
  <c r="DU164" i="1" s="1"/>
  <c r="CG164" i="1"/>
  <c r="DV164" i="1" s="1"/>
  <c r="CH164" i="1"/>
  <c r="DW164" i="1" s="1"/>
  <c r="CF165" i="1"/>
  <c r="DU165" i="1" s="1"/>
  <c r="CG165" i="1"/>
  <c r="DV165" i="1" s="1"/>
  <c r="CH165" i="1"/>
  <c r="DW165" i="1" s="1"/>
  <c r="CF166" i="1"/>
  <c r="DU166" i="1" s="1"/>
  <c r="CG166" i="1"/>
  <c r="DV166" i="1" s="1"/>
  <c r="CH166" i="1"/>
  <c r="DW166" i="1" s="1"/>
  <c r="CF167" i="1"/>
  <c r="DU167" i="1" s="1"/>
  <c r="CG167" i="1"/>
  <c r="DV167" i="1" s="1"/>
  <c r="CH167" i="1"/>
  <c r="DW167" i="1" s="1"/>
  <c r="CF168" i="1"/>
  <c r="DU168" i="1" s="1"/>
  <c r="CG168" i="1"/>
  <c r="DV168" i="1" s="1"/>
  <c r="CH168" i="1"/>
  <c r="DW168" i="1" s="1"/>
  <c r="CF169" i="1"/>
  <c r="DU169" i="1" s="1"/>
  <c r="CG169" i="1"/>
  <c r="DV169" i="1" s="1"/>
  <c r="CH169" i="1"/>
  <c r="DW169" i="1" s="1"/>
  <c r="CF170" i="1"/>
  <c r="DU170" i="1" s="1"/>
  <c r="CG170" i="1"/>
  <c r="DV170" i="1" s="1"/>
  <c r="CH170" i="1"/>
  <c r="DW170" i="1" s="1"/>
  <c r="CF171" i="1"/>
  <c r="DU171" i="1" s="1"/>
  <c r="CG171" i="1"/>
  <c r="DV171" i="1" s="1"/>
  <c r="CH171" i="1"/>
  <c r="DW171" i="1" s="1"/>
  <c r="CF172" i="1"/>
  <c r="DU172" i="1" s="1"/>
  <c r="CG172" i="1"/>
  <c r="DV172" i="1" s="1"/>
  <c r="CH172" i="1"/>
  <c r="DW172" i="1" s="1"/>
  <c r="CF173" i="1"/>
  <c r="DU173" i="1" s="1"/>
  <c r="CG173" i="1"/>
  <c r="DV173" i="1" s="1"/>
  <c r="CH173" i="1"/>
  <c r="DW173" i="1" s="1"/>
  <c r="CF174" i="1"/>
  <c r="DU174" i="1" s="1"/>
  <c r="CG174" i="1"/>
  <c r="DV174" i="1" s="1"/>
  <c r="CH174" i="1"/>
  <c r="DW174" i="1" s="1"/>
  <c r="CF175" i="1"/>
  <c r="DU175" i="1" s="1"/>
  <c r="CG175" i="1"/>
  <c r="DV175" i="1" s="1"/>
  <c r="CH175" i="1"/>
  <c r="DW175" i="1" s="1"/>
  <c r="CF176" i="1"/>
  <c r="DU176" i="1" s="1"/>
  <c r="CG176" i="1"/>
  <c r="DV176" i="1" s="1"/>
  <c r="CH176" i="1"/>
  <c r="DW176" i="1" s="1"/>
  <c r="CF177" i="1"/>
  <c r="DU177" i="1" s="1"/>
  <c r="CG177" i="1"/>
  <c r="DV177" i="1" s="1"/>
  <c r="CH177" i="1"/>
  <c r="DW177" i="1" s="1"/>
  <c r="CF178" i="1"/>
  <c r="DU178" i="1" s="1"/>
  <c r="CG178" i="1"/>
  <c r="DV178" i="1" s="1"/>
  <c r="CH178" i="1"/>
  <c r="DW178" i="1" s="1"/>
  <c r="CF179" i="1"/>
  <c r="DU179" i="1" s="1"/>
  <c r="CG179" i="1"/>
  <c r="DV179" i="1" s="1"/>
  <c r="CH179" i="1"/>
  <c r="DW179" i="1" s="1"/>
  <c r="CF180" i="1"/>
  <c r="DU180" i="1" s="1"/>
  <c r="CG180" i="1"/>
  <c r="DV180" i="1" s="1"/>
  <c r="CH180" i="1"/>
  <c r="DW180" i="1" s="1"/>
  <c r="CF181" i="1"/>
  <c r="DU181" i="1" s="1"/>
  <c r="CG181" i="1"/>
  <c r="DV181" i="1" s="1"/>
  <c r="CH181" i="1"/>
  <c r="DW181" i="1" s="1"/>
  <c r="CF182" i="1"/>
  <c r="DU182" i="1" s="1"/>
  <c r="CG182" i="1"/>
  <c r="DV182" i="1" s="1"/>
  <c r="CH182" i="1"/>
  <c r="DW182" i="1" s="1"/>
  <c r="CF183" i="1"/>
  <c r="DU183" i="1" s="1"/>
  <c r="CG183" i="1"/>
  <c r="DV183" i="1" s="1"/>
  <c r="CH183" i="1"/>
  <c r="DW183" i="1" s="1"/>
  <c r="CF184" i="1"/>
  <c r="DU184" i="1" s="1"/>
  <c r="CG184" i="1"/>
  <c r="DV184" i="1" s="1"/>
  <c r="CH184" i="1"/>
  <c r="DW184" i="1" s="1"/>
  <c r="CF185" i="1"/>
  <c r="DU185" i="1" s="1"/>
  <c r="CG185" i="1"/>
  <c r="DV185" i="1" s="1"/>
  <c r="CH185" i="1"/>
  <c r="DW185" i="1" s="1"/>
  <c r="CF186" i="1"/>
  <c r="DU186" i="1" s="1"/>
  <c r="CG186" i="1"/>
  <c r="DV186" i="1" s="1"/>
  <c r="CH186" i="1"/>
  <c r="DW186" i="1" s="1"/>
  <c r="CF187" i="1"/>
  <c r="DU187" i="1" s="1"/>
  <c r="CG187" i="1"/>
  <c r="DV187" i="1" s="1"/>
  <c r="CH187" i="1"/>
  <c r="DW187" i="1" s="1"/>
  <c r="CF188" i="1"/>
  <c r="DU188" i="1" s="1"/>
  <c r="CG188" i="1"/>
  <c r="DV188" i="1" s="1"/>
  <c r="CH188" i="1"/>
  <c r="DW188" i="1" s="1"/>
  <c r="CF189" i="1"/>
  <c r="DU189" i="1" s="1"/>
  <c r="CG189" i="1"/>
  <c r="DV189" i="1" s="1"/>
  <c r="CH189" i="1"/>
  <c r="DW189" i="1" s="1"/>
  <c r="CF190" i="1"/>
  <c r="DU190" i="1" s="1"/>
  <c r="CG190" i="1"/>
  <c r="DV190" i="1" s="1"/>
  <c r="CH190" i="1"/>
  <c r="DW190" i="1" s="1"/>
  <c r="CF191" i="1"/>
  <c r="DU191" i="1" s="1"/>
  <c r="CG191" i="1"/>
  <c r="DV191" i="1" s="1"/>
  <c r="CH191" i="1"/>
  <c r="DW191" i="1" s="1"/>
  <c r="CF192" i="1"/>
  <c r="DU192" i="1" s="1"/>
  <c r="CG192" i="1"/>
  <c r="DV192" i="1" s="1"/>
  <c r="CH192" i="1"/>
  <c r="DW192" i="1" s="1"/>
  <c r="CF193" i="1"/>
  <c r="DU193" i="1" s="1"/>
  <c r="CG193" i="1"/>
  <c r="DV193" i="1" s="1"/>
  <c r="CH193" i="1"/>
  <c r="DW193" i="1" s="1"/>
  <c r="CF194" i="1"/>
  <c r="DU194" i="1" s="1"/>
  <c r="CG194" i="1"/>
  <c r="DV194" i="1" s="1"/>
  <c r="CH194" i="1"/>
  <c r="DW194" i="1" s="1"/>
  <c r="CF195" i="1"/>
  <c r="DU195" i="1" s="1"/>
  <c r="CG195" i="1"/>
  <c r="DV195" i="1" s="1"/>
  <c r="CH195" i="1"/>
  <c r="DW195" i="1" s="1"/>
  <c r="CF196" i="1"/>
  <c r="DU196" i="1" s="1"/>
  <c r="CG196" i="1"/>
  <c r="DV196" i="1" s="1"/>
  <c r="CH196" i="1"/>
  <c r="DW196" i="1" s="1"/>
  <c r="CF197" i="1"/>
  <c r="DU197" i="1" s="1"/>
  <c r="CG197" i="1"/>
  <c r="DV197" i="1" s="1"/>
  <c r="CH197" i="1"/>
  <c r="DW197" i="1" s="1"/>
  <c r="CF198" i="1"/>
  <c r="DU198" i="1" s="1"/>
  <c r="CG198" i="1"/>
  <c r="DV198" i="1" s="1"/>
  <c r="CH198" i="1"/>
  <c r="DW198" i="1" s="1"/>
  <c r="CF199" i="1"/>
  <c r="DU199" i="1" s="1"/>
  <c r="CG199" i="1"/>
  <c r="DV199" i="1" s="1"/>
  <c r="CH199" i="1"/>
  <c r="DW199" i="1" s="1"/>
  <c r="CF200" i="1"/>
  <c r="DU200" i="1" s="1"/>
  <c r="CG200" i="1"/>
  <c r="DV200" i="1" s="1"/>
  <c r="CH200" i="1"/>
  <c r="DW200" i="1" s="1"/>
  <c r="CF201" i="1"/>
  <c r="DU201" i="1" s="1"/>
  <c r="CG201" i="1"/>
  <c r="DV201" i="1" s="1"/>
  <c r="CH201" i="1"/>
  <c r="DW201" i="1" s="1"/>
  <c r="CF202" i="1"/>
  <c r="DU202" i="1" s="1"/>
  <c r="CG202" i="1"/>
  <c r="DV202" i="1" s="1"/>
  <c r="CH202" i="1"/>
  <c r="DW202" i="1" s="1"/>
  <c r="CF203" i="1"/>
  <c r="DU203" i="1" s="1"/>
  <c r="CG203" i="1"/>
  <c r="DV203" i="1" s="1"/>
  <c r="CH203" i="1"/>
  <c r="DW203" i="1" s="1"/>
  <c r="CF204" i="1"/>
  <c r="DU204" i="1" s="1"/>
  <c r="CG204" i="1"/>
  <c r="DV204" i="1" s="1"/>
  <c r="CH204" i="1"/>
  <c r="DW204" i="1" s="1"/>
  <c r="CF205" i="1"/>
  <c r="DU205" i="1" s="1"/>
  <c r="CG205" i="1"/>
  <c r="DV205" i="1" s="1"/>
  <c r="CH205" i="1"/>
  <c r="DW205" i="1" s="1"/>
  <c r="CF206" i="1"/>
  <c r="DU206" i="1" s="1"/>
  <c r="CG206" i="1"/>
  <c r="DV206" i="1" s="1"/>
  <c r="CH206" i="1"/>
  <c r="DW206" i="1" s="1"/>
  <c r="CF207" i="1"/>
  <c r="DU207" i="1" s="1"/>
  <c r="CG207" i="1"/>
  <c r="DV207" i="1" s="1"/>
  <c r="CH207" i="1"/>
  <c r="DW207" i="1" s="1"/>
  <c r="CF208" i="1"/>
  <c r="DU208" i="1" s="1"/>
  <c r="CG208" i="1"/>
  <c r="DV208" i="1" s="1"/>
  <c r="CH208" i="1"/>
  <c r="DW208" i="1" s="1"/>
  <c r="CF209" i="1"/>
  <c r="DU209" i="1" s="1"/>
  <c r="CG209" i="1"/>
  <c r="DV209" i="1" s="1"/>
  <c r="CH209" i="1"/>
  <c r="DW209" i="1" s="1"/>
  <c r="CF210" i="1"/>
  <c r="DU210" i="1" s="1"/>
  <c r="CG210" i="1"/>
  <c r="DV210" i="1" s="1"/>
  <c r="CH210" i="1"/>
  <c r="DW210" i="1" s="1"/>
  <c r="CF211" i="1"/>
  <c r="DU211" i="1" s="1"/>
  <c r="CG211" i="1"/>
  <c r="DV211" i="1" s="1"/>
  <c r="CH211" i="1"/>
  <c r="DW211" i="1" s="1"/>
  <c r="CF212" i="1"/>
  <c r="DU212" i="1" s="1"/>
  <c r="CG212" i="1"/>
  <c r="DV212" i="1" s="1"/>
  <c r="CH212" i="1"/>
  <c r="DW212" i="1" s="1"/>
  <c r="CF213" i="1"/>
  <c r="DU213" i="1" s="1"/>
  <c r="CG213" i="1"/>
  <c r="DV213" i="1" s="1"/>
  <c r="CH213" i="1"/>
  <c r="DW213" i="1" s="1"/>
  <c r="CF214" i="1"/>
  <c r="DU214" i="1" s="1"/>
  <c r="CF215" i="1"/>
  <c r="DU215" i="1" s="1"/>
  <c r="CG215" i="1"/>
  <c r="DV215" i="1" s="1"/>
  <c r="CH215" i="1"/>
  <c r="DW215" i="1" s="1"/>
  <c r="CF216" i="1"/>
  <c r="DU216" i="1" s="1"/>
  <c r="CG216" i="1"/>
  <c r="DV216" i="1" s="1"/>
  <c r="CH216" i="1"/>
  <c r="DW216" i="1" s="1"/>
  <c r="CF217" i="1"/>
  <c r="DU217" i="1" s="1"/>
  <c r="CG217" i="1"/>
  <c r="DV217" i="1" s="1"/>
  <c r="CH217" i="1"/>
  <c r="DW217" i="1" s="1"/>
  <c r="CF218" i="1"/>
  <c r="DU218" i="1" s="1"/>
  <c r="CG218" i="1"/>
  <c r="DV218" i="1" s="1"/>
  <c r="CH218" i="1"/>
  <c r="DW218" i="1" s="1"/>
  <c r="CF219" i="1"/>
  <c r="DU219" i="1" s="1"/>
  <c r="CG219" i="1"/>
  <c r="DV219" i="1" s="1"/>
  <c r="CH219" i="1"/>
  <c r="DW219" i="1" s="1"/>
  <c r="CF220" i="1"/>
  <c r="DU220" i="1" s="1"/>
  <c r="CG220" i="1"/>
  <c r="DV220" i="1" s="1"/>
  <c r="CH220" i="1"/>
  <c r="DW220" i="1" s="1"/>
  <c r="CF221" i="1"/>
  <c r="DU221" i="1" s="1"/>
  <c r="CG221" i="1"/>
  <c r="DV221" i="1" s="1"/>
  <c r="CH221" i="1"/>
  <c r="DW221" i="1" s="1"/>
  <c r="CF222" i="1"/>
  <c r="DU222" i="1" s="1"/>
  <c r="CG222" i="1"/>
  <c r="DV222" i="1" s="1"/>
  <c r="CH222" i="1"/>
  <c r="DW222" i="1" s="1"/>
  <c r="CF223" i="1"/>
  <c r="DU223" i="1" s="1"/>
  <c r="CG223" i="1"/>
  <c r="DV223" i="1" s="1"/>
  <c r="CH223" i="1"/>
  <c r="DW223" i="1" s="1"/>
  <c r="CF224" i="1"/>
  <c r="DU224" i="1" s="1"/>
  <c r="CG224" i="1"/>
  <c r="DV224" i="1" s="1"/>
  <c r="CH224" i="1"/>
  <c r="DW224" i="1" s="1"/>
  <c r="CF225" i="1"/>
  <c r="DU225" i="1" s="1"/>
  <c r="CG225" i="1"/>
  <c r="DV225" i="1" s="1"/>
  <c r="CH225" i="1"/>
  <c r="DW225" i="1" s="1"/>
  <c r="CF226" i="1"/>
  <c r="DU226" i="1" s="1"/>
  <c r="CG226" i="1"/>
  <c r="DV226" i="1" s="1"/>
  <c r="CH226" i="1"/>
  <c r="DW226" i="1" s="1"/>
  <c r="CF227" i="1"/>
  <c r="DU227" i="1" s="1"/>
  <c r="CG227" i="1"/>
  <c r="DV227" i="1" s="1"/>
  <c r="CH227" i="1"/>
  <c r="DW227" i="1" s="1"/>
  <c r="CF228" i="1"/>
  <c r="DU228" i="1" s="1"/>
  <c r="CG228" i="1"/>
  <c r="DV228" i="1" s="1"/>
  <c r="CH228" i="1"/>
  <c r="DW228" i="1" s="1"/>
  <c r="CF229" i="1"/>
  <c r="DU229" i="1" s="1"/>
  <c r="CG229" i="1"/>
  <c r="DV229" i="1" s="1"/>
  <c r="CH229" i="1"/>
  <c r="DW229" i="1" s="1"/>
  <c r="CF230" i="1"/>
  <c r="DU230" i="1" s="1"/>
  <c r="CG230" i="1"/>
  <c r="DV230" i="1" s="1"/>
  <c r="CH230" i="1"/>
  <c r="DW230" i="1" s="1"/>
  <c r="CF231" i="1"/>
  <c r="DU231" i="1" s="1"/>
  <c r="CG231" i="1"/>
  <c r="DV231" i="1" s="1"/>
  <c r="CH231" i="1"/>
  <c r="DW231" i="1" s="1"/>
  <c r="CF232" i="1"/>
  <c r="DU232" i="1" s="1"/>
  <c r="CG232" i="1"/>
  <c r="DV232" i="1" s="1"/>
  <c r="CH232" i="1"/>
  <c r="DW232" i="1" s="1"/>
  <c r="CF233" i="1"/>
  <c r="DU233" i="1" s="1"/>
  <c r="CG233" i="1"/>
  <c r="DV233" i="1" s="1"/>
  <c r="CH233" i="1"/>
  <c r="DW233" i="1" s="1"/>
  <c r="CF234" i="1"/>
  <c r="DU234" i="1" s="1"/>
  <c r="CG234" i="1"/>
  <c r="DV234" i="1" s="1"/>
  <c r="CH234" i="1"/>
  <c r="DW234" i="1" s="1"/>
  <c r="CF235" i="1"/>
  <c r="DU235" i="1" s="1"/>
  <c r="CG235" i="1"/>
  <c r="DV235" i="1" s="1"/>
  <c r="CH235" i="1"/>
  <c r="DW235" i="1" s="1"/>
  <c r="CF236" i="1"/>
  <c r="DU236" i="1" s="1"/>
  <c r="CG236" i="1"/>
  <c r="DV236" i="1" s="1"/>
  <c r="CH236" i="1"/>
  <c r="DW236" i="1" s="1"/>
  <c r="CF237" i="1"/>
  <c r="DU237" i="1" s="1"/>
  <c r="CG237" i="1"/>
  <c r="DV237" i="1" s="1"/>
  <c r="CH237" i="1"/>
  <c r="DW237" i="1" s="1"/>
  <c r="CF238" i="1"/>
  <c r="DU238" i="1" s="1"/>
  <c r="CG238" i="1"/>
  <c r="DV238" i="1" s="1"/>
  <c r="CH238" i="1"/>
  <c r="DW238" i="1" s="1"/>
  <c r="CF239" i="1"/>
  <c r="DU239" i="1" s="1"/>
  <c r="CG239" i="1"/>
  <c r="DV239" i="1" s="1"/>
  <c r="CH239" i="1"/>
  <c r="DW239" i="1" s="1"/>
  <c r="CF240" i="1"/>
  <c r="DU240" i="1" s="1"/>
  <c r="CG240" i="1"/>
  <c r="DV240" i="1" s="1"/>
  <c r="CH240" i="1"/>
  <c r="DW240" i="1" s="1"/>
  <c r="CF241" i="1"/>
  <c r="DU241" i="1" s="1"/>
  <c r="CG241" i="1"/>
  <c r="DV241" i="1" s="1"/>
  <c r="CH241" i="1"/>
  <c r="DW241" i="1" s="1"/>
  <c r="CF242" i="1"/>
  <c r="DU242" i="1" s="1"/>
  <c r="CG242" i="1"/>
  <c r="DV242" i="1" s="1"/>
  <c r="CH242" i="1"/>
  <c r="DW242" i="1" s="1"/>
  <c r="CF243" i="1"/>
  <c r="DU243" i="1" s="1"/>
  <c r="CG243" i="1"/>
  <c r="DV243" i="1" s="1"/>
  <c r="CH243" i="1"/>
  <c r="DW243" i="1" s="1"/>
  <c r="CF244" i="1"/>
  <c r="DU244" i="1" s="1"/>
  <c r="CG244" i="1"/>
  <c r="DV244" i="1" s="1"/>
  <c r="CH244" i="1"/>
  <c r="DW244" i="1" s="1"/>
  <c r="CF245" i="1"/>
  <c r="DU245" i="1" s="1"/>
  <c r="CG245" i="1"/>
  <c r="DV245" i="1" s="1"/>
  <c r="CH245" i="1"/>
  <c r="DW245" i="1" s="1"/>
  <c r="CF246" i="1"/>
  <c r="DU246" i="1" s="1"/>
  <c r="CG246" i="1"/>
  <c r="DV246" i="1" s="1"/>
  <c r="CH246" i="1"/>
  <c r="DW246" i="1" s="1"/>
  <c r="CF247" i="1"/>
  <c r="DU247" i="1" s="1"/>
  <c r="CG247" i="1"/>
  <c r="DV247" i="1" s="1"/>
  <c r="CH247" i="1"/>
  <c r="DW247" i="1" s="1"/>
  <c r="CF248" i="1"/>
  <c r="DU248" i="1" s="1"/>
  <c r="CG248" i="1"/>
  <c r="DV248" i="1" s="1"/>
  <c r="CH248" i="1"/>
  <c r="DW248" i="1" s="1"/>
  <c r="CF249" i="1"/>
  <c r="DU249" i="1" s="1"/>
  <c r="CG249" i="1"/>
  <c r="DV249" i="1" s="1"/>
  <c r="CH249" i="1"/>
  <c r="DW249" i="1" s="1"/>
  <c r="CF250" i="1"/>
  <c r="DU250" i="1" s="1"/>
  <c r="CG250" i="1"/>
  <c r="DV250" i="1" s="1"/>
  <c r="CH250" i="1"/>
  <c r="DW250" i="1" s="1"/>
  <c r="CF251" i="1"/>
  <c r="DU251" i="1" s="1"/>
  <c r="CG251" i="1"/>
  <c r="DV251" i="1" s="1"/>
  <c r="CH251" i="1"/>
  <c r="DW251" i="1" s="1"/>
  <c r="CF252" i="1"/>
  <c r="DU252" i="1" s="1"/>
  <c r="CG252" i="1"/>
  <c r="DV252" i="1" s="1"/>
  <c r="CH252" i="1"/>
  <c r="DW252" i="1" s="1"/>
  <c r="CF253" i="1"/>
  <c r="DU253" i="1" s="1"/>
  <c r="CG253" i="1"/>
  <c r="DV253" i="1" s="1"/>
  <c r="CH253" i="1"/>
  <c r="DW253" i="1" s="1"/>
  <c r="CF254" i="1"/>
  <c r="DU254" i="1" s="1"/>
  <c r="CG254" i="1"/>
  <c r="DV254" i="1" s="1"/>
  <c r="CH254" i="1"/>
  <c r="DW254" i="1" s="1"/>
  <c r="CF255" i="1"/>
  <c r="DU255" i="1" s="1"/>
  <c r="CG255" i="1"/>
  <c r="DV255" i="1" s="1"/>
  <c r="CH255" i="1"/>
  <c r="DW255" i="1" s="1"/>
  <c r="CF256" i="1"/>
  <c r="DU256" i="1" s="1"/>
  <c r="CG256" i="1"/>
  <c r="DV256" i="1" s="1"/>
  <c r="CH256" i="1"/>
  <c r="DW256" i="1" s="1"/>
  <c r="CF257" i="1"/>
  <c r="DU257" i="1" s="1"/>
  <c r="CG257" i="1"/>
  <c r="DV257" i="1" s="1"/>
  <c r="CH257" i="1"/>
  <c r="DW257" i="1" s="1"/>
  <c r="CF258" i="1"/>
  <c r="DU258" i="1" s="1"/>
  <c r="CG258" i="1"/>
  <c r="DV258" i="1" s="1"/>
  <c r="CH258" i="1"/>
  <c r="DW258" i="1" s="1"/>
  <c r="CF259" i="1"/>
  <c r="DU259" i="1" s="1"/>
  <c r="CG259" i="1"/>
  <c r="DV259" i="1" s="1"/>
  <c r="CH259" i="1"/>
  <c r="DW259" i="1" s="1"/>
  <c r="CF260" i="1"/>
  <c r="DU260" i="1" s="1"/>
  <c r="CG260" i="1"/>
  <c r="DV260" i="1" s="1"/>
  <c r="CH260" i="1"/>
  <c r="DW260" i="1" s="1"/>
  <c r="CF261" i="1"/>
  <c r="DU261" i="1" s="1"/>
  <c r="CG261" i="1"/>
  <c r="DV261" i="1" s="1"/>
  <c r="CH261" i="1"/>
  <c r="DW261" i="1" s="1"/>
  <c r="CF262" i="1"/>
  <c r="DU262" i="1" s="1"/>
  <c r="CG262" i="1"/>
  <c r="DV262" i="1" s="1"/>
  <c r="CH262" i="1"/>
  <c r="DW262" i="1" s="1"/>
  <c r="CF263" i="1"/>
  <c r="DU263" i="1" s="1"/>
  <c r="CG263" i="1"/>
  <c r="DV263" i="1" s="1"/>
  <c r="CH263" i="1"/>
  <c r="DW263" i="1" s="1"/>
  <c r="CF264" i="1"/>
  <c r="DU264" i="1" s="1"/>
  <c r="CG264" i="1"/>
  <c r="DV264" i="1" s="1"/>
  <c r="CH264" i="1"/>
  <c r="DW264" i="1" s="1"/>
  <c r="CF265" i="1"/>
  <c r="DU265" i="1" s="1"/>
  <c r="CG265" i="1"/>
  <c r="DV265" i="1" s="1"/>
  <c r="CH265" i="1"/>
  <c r="DW265" i="1" s="1"/>
  <c r="CF266" i="1"/>
  <c r="DU266" i="1" s="1"/>
  <c r="CG266" i="1"/>
  <c r="DV266" i="1" s="1"/>
  <c r="CH266" i="1"/>
  <c r="DW266" i="1" s="1"/>
  <c r="CF267" i="1"/>
  <c r="DU267" i="1" s="1"/>
  <c r="CG267" i="1"/>
  <c r="DV267" i="1" s="1"/>
  <c r="CH267" i="1"/>
  <c r="DW267" i="1" s="1"/>
  <c r="CF268" i="1"/>
  <c r="DU268" i="1" s="1"/>
  <c r="CG268" i="1"/>
  <c r="DV268" i="1" s="1"/>
  <c r="CH268" i="1"/>
  <c r="DW268" i="1" s="1"/>
  <c r="CF269" i="1"/>
  <c r="DU269" i="1" s="1"/>
  <c r="CG269" i="1"/>
  <c r="DV269" i="1" s="1"/>
  <c r="CH269" i="1"/>
  <c r="DW269" i="1" s="1"/>
  <c r="CF270" i="1"/>
  <c r="DU270" i="1" s="1"/>
  <c r="CG270" i="1"/>
  <c r="DV270" i="1" s="1"/>
  <c r="CH270" i="1"/>
  <c r="DW270" i="1" s="1"/>
  <c r="CF271" i="1"/>
  <c r="DU271" i="1" s="1"/>
  <c r="CG271" i="1"/>
  <c r="DV271" i="1" s="1"/>
  <c r="CH271" i="1"/>
  <c r="DW271" i="1" s="1"/>
  <c r="CF272" i="1"/>
  <c r="DU272" i="1" s="1"/>
  <c r="CG272" i="1"/>
  <c r="DV272" i="1" s="1"/>
  <c r="CH272" i="1"/>
  <c r="DW272" i="1" s="1"/>
  <c r="CF273" i="1"/>
  <c r="DU273" i="1" s="1"/>
  <c r="CG273" i="1"/>
  <c r="DV273" i="1" s="1"/>
  <c r="CH273" i="1"/>
  <c r="DW273" i="1" s="1"/>
  <c r="CF274" i="1"/>
  <c r="DU274" i="1" s="1"/>
  <c r="CG274" i="1"/>
  <c r="DV274" i="1" s="1"/>
  <c r="CH274" i="1"/>
  <c r="DW274" i="1" s="1"/>
  <c r="CF275" i="1"/>
  <c r="DU275" i="1" s="1"/>
  <c r="CG275" i="1"/>
  <c r="DV275" i="1" s="1"/>
  <c r="CH275" i="1"/>
  <c r="DW275" i="1" s="1"/>
  <c r="CF276" i="1"/>
  <c r="DU276" i="1" s="1"/>
  <c r="CG276" i="1"/>
  <c r="DV276" i="1" s="1"/>
  <c r="CH276" i="1"/>
  <c r="DW276" i="1" s="1"/>
  <c r="CF277" i="1"/>
  <c r="DU277" i="1" s="1"/>
  <c r="CG277" i="1"/>
  <c r="DV277" i="1" s="1"/>
  <c r="CH277" i="1"/>
  <c r="DW277" i="1" s="1"/>
  <c r="CF278" i="1"/>
  <c r="DU278" i="1" s="1"/>
  <c r="CG278" i="1"/>
  <c r="DV278" i="1" s="1"/>
  <c r="CH278" i="1"/>
  <c r="DW278" i="1" s="1"/>
  <c r="CF279" i="1"/>
  <c r="DU279" i="1" s="1"/>
  <c r="CG279" i="1"/>
  <c r="DV279" i="1" s="1"/>
  <c r="CH279" i="1"/>
  <c r="DW279" i="1" s="1"/>
  <c r="CF280" i="1"/>
  <c r="DU280" i="1" s="1"/>
  <c r="CG280" i="1"/>
  <c r="DV280" i="1" s="1"/>
  <c r="CH280" i="1"/>
  <c r="DW280" i="1" s="1"/>
  <c r="CF281" i="1"/>
  <c r="DU281" i="1" s="1"/>
  <c r="CG281" i="1"/>
  <c r="DV281" i="1" s="1"/>
  <c r="CH281" i="1"/>
  <c r="DW281" i="1" s="1"/>
  <c r="CF282" i="1"/>
  <c r="DU282" i="1" s="1"/>
  <c r="CG282" i="1"/>
  <c r="DV282" i="1" s="1"/>
  <c r="CH282" i="1"/>
  <c r="DW282" i="1" s="1"/>
  <c r="CF283" i="1"/>
  <c r="DU283" i="1" s="1"/>
  <c r="CG283" i="1"/>
  <c r="DV283" i="1" s="1"/>
  <c r="CH283" i="1"/>
  <c r="DW283" i="1" s="1"/>
  <c r="CF284" i="1"/>
  <c r="DU284" i="1" s="1"/>
  <c r="CG284" i="1"/>
  <c r="DV284" i="1" s="1"/>
  <c r="CH284" i="1"/>
  <c r="DW284" i="1" s="1"/>
  <c r="CF285" i="1"/>
  <c r="DU285" i="1" s="1"/>
  <c r="CG285" i="1"/>
  <c r="DV285" i="1" s="1"/>
  <c r="CH285" i="1"/>
  <c r="DW285" i="1" s="1"/>
  <c r="CF286" i="1"/>
  <c r="DU286" i="1" s="1"/>
  <c r="CG286" i="1"/>
  <c r="DV286" i="1" s="1"/>
  <c r="CH286" i="1"/>
  <c r="DW286" i="1" s="1"/>
  <c r="CF287" i="1"/>
  <c r="DU287" i="1" s="1"/>
  <c r="CG287" i="1"/>
  <c r="DV287" i="1" s="1"/>
  <c r="CH287" i="1"/>
  <c r="DW287" i="1" s="1"/>
  <c r="CF288" i="1"/>
  <c r="DU288" i="1" s="1"/>
  <c r="CG288" i="1"/>
  <c r="DV288" i="1" s="1"/>
  <c r="CH288" i="1"/>
  <c r="DW288" i="1" s="1"/>
  <c r="CF289" i="1"/>
  <c r="DU289" i="1" s="1"/>
  <c r="CG289" i="1"/>
  <c r="DV289" i="1" s="1"/>
  <c r="CH289" i="1"/>
  <c r="DW289" i="1" s="1"/>
  <c r="CF290" i="1"/>
  <c r="DU290" i="1" s="1"/>
  <c r="CG290" i="1"/>
  <c r="DV290" i="1" s="1"/>
  <c r="CH290" i="1"/>
  <c r="DW290" i="1" s="1"/>
  <c r="CF291" i="1"/>
  <c r="DU291" i="1" s="1"/>
  <c r="CG291" i="1"/>
  <c r="DV291" i="1" s="1"/>
  <c r="CH291" i="1"/>
  <c r="DW291" i="1" s="1"/>
  <c r="CF292" i="1"/>
  <c r="DU292" i="1" s="1"/>
  <c r="CG292" i="1"/>
  <c r="DV292" i="1" s="1"/>
  <c r="CH292" i="1"/>
  <c r="DW292" i="1" s="1"/>
  <c r="CF293" i="1"/>
  <c r="DU293" i="1" s="1"/>
  <c r="CG293" i="1"/>
  <c r="DV293" i="1" s="1"/>
  <c r="CH293" i="1"/>
  <c r="DW293" i="1" s="1"/>
  <c r="CF294" i="1"/>
  <c r="DU294" i="1" s="1"/>
  <c r="CG294" i="1"/>
  <c r="DV294" i="1" s="1"/>
  <c r="CH294" i="1"/>
  <c r="DW294" i="1" s="1"/>
  <c r="CH16" i="1"/>
  <c r="DW16" i="1" s="1"/>
  <c r="CG16" i="1"/>
  <c r="DV16" i="1" s="1"/>
  <c r="CF16" i="1"/>
  <c r="DU16" i="1" s="1"/>
  <c r="FZ118" i="1" l="1"/>
  <c r="EU118" i="1" s="1"/>
  <c r="EX118" i="1" s="1"/>
  <c r="EQ236" i="1"/>
  <c r="ER236" i="1" s="1"/>
  <c r="ES236" i="1" s="1"/>
  <c r="DW135" i="1"/>
  <c r="EL127" i="1"/>
  <c r="EO127" i="1" s="1"/>
  <c r="FZ127" i="1"/>
  <c r="FZ174" i="1"/>
  <c r="GC174" i="1" s="1"/>
  <c r="GN289" i="1"/>
  <c r="GO289" i="1" s="1"/>
  <c r="GN273" i="1"/>
  <c r="GO273" i="1" s="1"/>
  <c r="GN257" i="1"/>
  <c r="GO257" i="1" s="1"/>
  <c r="GN241" i="1"/>
  <c r="GO241" i="1" s="1"/>
  <c r="GN225" i="1"/>
  <c r="GO225" i="1" s="1"/>
  <c r="GN209" i="1"/>
  <c r="GO209" i="1" s="1"/>
  <c r="GN193" i="1"/>
  <c r="GO193" i="1" s="1"/>
  <c r="GN177" i="1"/>
  <c r="GO177" i="1" s="1"/>
  <c r="GN161" i="1"/>
  <c r="GO161" i="1" s="1"/>
  <c r="GN145" i="1"/>
  <c r="GO145" i="1" s="1"/>
  <c r="GN129" i="1"/>
  <c r="GO129" i="1" s="1"/>
  <c r="GN113" i="1"/>
  <c r="GO113" i="1" s="1"/>
  <c r="GN97" i="1"/>
  <c r="GO97" i="1" s="1"/>
  <c r="GN81" i="1"/>
  <c r="GO81" i="1" s="1"/>
  <c r="GN65" i="1"/>
  <c r="GO65" i="1" s="1"/>
  <c r="GN49" i="1"/>
  <c r="GO49" i="1" s="1"/>
  <c r="GN33" i="1"/>
  <c r="GO33" i="1" s="1"/>
  <c r="FZ274" i="1"/>
  <c r="EU274" i="1" s="1"/>
  <c r="EX274" i="1" s="1"/>
  <c r="GN288" i="1"/>
  <c r="GO288" i="1" s="1"/>
  <c r="GN272" i="1"/>
  <c r="GO272" i="1" s="1"/>
  <c r="GN256" i="1"/>
  <c r="GO256" i="1" s="1"/>
  <c r="GN240" i="1"/>
  <c r="GO240" i="1" s="1"/>
  <c r="GN224" i="1"/>
  <c r="GO224" i="1" s="1"/>
  <c r="GN208" i="1"/>
  <c r="GO208" i="1" s="1"/>
  <c r="GN192" i="1"/>
  <c r="GO192" i="1" s="1"/>
  <c r="GN176" i="1"/>
  <c r="GO176" i="1" s="1"/>
  <c r="GN160" i="1"/>
  <c r="GO160" i="1" s="1"/>
  <c r="GN144" i="1"/>
  <c r="GO144" i="1" s="1"/>
  <c r="GN128" i="1"/>
  <c r="GO128" i="1" s="1"/>
  <c r="GN112" i="1"/>
  <c r="GO112" i="1" s="1"/>
  <c r="GN96" i="1"/>
  <c r="GO96" i="1" s="1"/>
  <c r="GN80" i="1"/>
  <c r="GO80" i="1" s="1"/>
  <c r="GN64" i="1"/>
  <c r="GO64" i="1" s="1"/>
  <c r="GN48" i="1"/>
  <c r="GO48" i="1" s="1"/>
  <c r="GN32" i="1"/>
  <c r="GO32" i="1" s="1"/>
  <c r="GG182" i="1"/>
  <c r="FZ182" i="1"/>
  <c r="EU182" i="1" s="1"/>
  <c r="EX182" i="1" s="1"/>
  <c r="EH236" i="1"/>
  <c r="EL174" i="1"/>
  <c r="EO174" i="1" s="1"/>
  <c r="EU174" i="1"/>
  <c r="EX174" i="1" s="1"/>
  <c r="GC118" i="1"/>
  <c r="EL38" i="1"/>
  <c r="EO38" i="1" s="1"/>
  <c r="EL154" i="1"/>
  <c r="EO154" i="1" s="1"/>
  <c r="GC68" i="1"/>
  <c r="GG33" i="1"/>
  <c r="GG65" i="1"/>
  <c r="GG81" i="1"/>
  <c r="EL120" i="1"/>
  <c r="EO120" i="1" s="1"/>
  <c r="EL144" i="1"/>
  <c r="EO144" i="1" s="1"/>
  <c r="EU156" i="1"/>
  <c r="EX156" i="1" s="1"/>
  <c r="EL168" i="1"/>
  <c r="EO168" i="1" s="1"/>
  <c r="GG177" i="1"/>
  <c r="GG191" i="1"/>
  <c r="EL216" i="1"/>
  <c r="EO216" i="1" s="1"/>
  <c r="EL240" i="1"/>
  <c r="EO240" i="1" s="1"/>
  <c r="GC252" i="1"/>
  <c r="GG273" i="1"/>
  <c r="EU294" i="1"/>
  <c r="EX294" i="1" s="1"/>
  <c r="EL66" i="1"/>
  <c r="EO66" i="1" s="1"/>
  <c r="EL98" i="1"/>
  <c r="EO98" i="1" s="1"/>
  <c r="EL147" i="1"/>
  <c r="EO147" i="1" s="1"/>
  <c r="EL178" i="1"/>
  <c r="EO178" i="1" s="1"/>
  <c r="EL194" i="1"/>
  <c r="EO194" i="1" s="1"/>
  <c r="GG244" i="1"/>
  <c r="EL182" i="1"/>
  <c r="EO182" i="1" s="1"/>
  <c r="EU127" i="1"/>
  <c r="EX127" i="1" s="1"/>
  <c r="GG174" i="1"/>
  <c r="EU84" i="1"/>
  <c r="EX84" i="1" s="1"/>
  <c r="EU265" i="1"/>
  <c r="EX265" i="1" s="1"/>
  <c r="EL180" i="1"/>
  <c r="EO180" i="1" s="1"/>
  <c r="GG251" i="1"/>
  <c r="DW114" i="1"/>
  <c r="CW114" i="1"/>
  <c r="GG145" i="1"/>
  <c r="GG102" i="1"/>
  <c r="GC247" i="1"/>
  <c r="GC36" i="1"/>
  <c r="EU148" i="1"/>
  <c r="EX148" i="1" s="1"/>
  <c r="DU114" i="1"/>
  <c r="CU114" i="1"/>
  <c r="GG113" i="1"/>
  <c r="GG172" i="1"/>
  <c r="EL211" i="1"/>
  <c r="EO211" i="1" s="1"/>
  <c r="EL220" i="1"/>
  <c r="EO220" i="1" s="1"/>
  <c r="EU256" i="1"/>
  <c r="EX256" i="1" s="1"/>
  <c r="GG277" i="1"/>
  <c r="GC288" i="1"/>
  <c r="EL57" i="1"/>
  <c r="EO57" i="1" s="1"/>
  <c r="GG73" i="1"/>
  <c r="GG89" i="1"/>
  <c r="GC132" i="1"/>
  <c r="GC183" i="1"/>
  <c r="EQ100" i="1"/>
  <c r="ER100" i="1" s="1"/>
  <c r="ES100" i="1" s="1"/>
  <c r="GG118" i="1"/>
  <c r="GC86" i="1"/>
  <c r="GC52" i="1"/>
  <c r="EL137" i="1"/>
  <c r="EO137" i="1" s="1"/>
  <c r="GC164" i="1"/>
  <c r="GG185" i="1"/>
  <c r="GC212" i="1"/>
  <c r="GC257" i="1"/>
  <c r="EU289" i="1"/>
  <c r="EX289" i="1" s="1"/>
  <c r="GG161" i="1"/>
  <c r="EU204" i="1"/>
  <c r="EX204" i="1" s="1"/>
  <c r="EL229" i="1"/>
  <c r="EO229" i="1" s="1"/>
  <c r="EL118" i="1"/>
  <c r="EO118" i="1" s="1"/>
  <c r="GG169" i="1"/>
  <c r="EL70" i="1"/>
  <c r="EO70" i="1" s="1"/>
  <c r="EU195" i="1"/>
  <c r="EX195" i="1" s="1"/>
  <c r="DV114" i="1"/>
  <c r="CV114" i="1"/>
  <c r="EU43" i="1"/>
  <c r="EX43" i="1" s="1"/>
  <c r="EL59" i="1"/>
  <c r="EO59" i="1" s="1"/>
  <c r="EU75" i="1"/>
  <c r="EX75" i="1" s="1"/>
  <c r="EL91" i="1"/>
  <c r="EO91" i="1" s="1"/>
  <c r="EU139" i="1"/>
  <c r="EX139" i="1" s="1"/>
  <c r="GG188" i="1"/>
  <c r="GG202" i="1"/>
  <c r="GG236" i="1"/>
  <c r="EL248" i="1"/>
  <c r="EO248" i="1" s="1"/>
  <c r="EL258" i="1"/>
  <c r="EO258" i="1" s="1"/>
  <c r="GC269" i="1"/>
  <c r="GC280" i="1"/>
  <c r="GG290" i="1"/>
  <c r="GC44" i="1"/>
  <c r="GG60" i="1"/>
  <c r="GC76" i="1"/>
  <c r="GG92" i="1"/>
  <c r="GC140" i="1"/>
  <c r="GG162" i="1"/>
  <c r="EL187" i="1"/>
  <c r="EO187" i="1" s="1"/>
  <c r="GG207" i="1"/>
  <c r="GG233" i="1"/>
  <c r="EU263" i="1"/>
  <c r="EX263" i="1" s="1"/>
  <c r="EH100" i="1"/>
  <c r="GC127" i="1"/>
  <c r="EL54" i="1"/>
  <c r="EO54" i="1" s="1"/>
  <c r="EU224" i="1"/>
  <c r="EX224" i="1" s="1"/>
  <c r="GC100" i="1"/>
  <c r="EL107" i="1"/>
  <c r="EO107" i="1" s="1"/>
  <c r="EL152" i="1"/>
  <c r="EO152" i="1" s="1"/>
  <c r="EU175" i="1"/>
  <c r="EX175" i="1" s="1"/>
  <c r="EU203" i="1"/>
  <c r="EX203" i="1" s="1"/>
  <c r="EU238" i="1"/>
  <c r="EX238" i="1" s="1"/>
  <c r="GG249" i="1"/>
  <c r="GG260" i="1"/>
  <c r="EU270" i="1"/>
  <c r="EX270" i="1" s="1"/>
  <c r="EL281" i="1"/>
  <c r="EO281" i="1" s="1"/>
  <c r="EL292" i="1"/>
  <c r="EO292" i="1" s="1"/>
  <c r="EU119" i="1"/>
  <c r="EX119" i="1" s="1"/>
  <c r="EU163" i="1"/>
  <c r="EX163" i="1" s="1"/>
  <c r="GG209" i="1"/>
  <c r="EU237" i="1"/>
  <c r="EX237" i="1" s="1"/>
  <c r="GG267" i="1"/>
  <c r="GG127" i="1"/>
  <c r="EU179" i="1"/>
  <c r="EX179" i="1" s="1"/>
  <c r="GG47" i="1"/>
  <c r="GC79" i="1"/>
  <c r="GG95" i="1"/>
  <c r="EL142" i="1"/>
  <c r="EO142" i="1" s="1"/>
  <c r="GG153" i="1"/>
  <c r="GG167" i="1"/>
  <c r="GC239" i="1"/>
  <c r="GG261" i="1"/>
  <c r="GC272" i="1"/>
  <c r="EU282" i="1"/>
  <c r="EX282" i="1" s="1"/>
  <c r="GC293" i="1"/>
  <c r="EL48" i="1"/>
  <c r="EO48" i="1" s="1"/>
  <c r="EL64" i="1"/>
  <c r="EO64" i="1" s="1"/>
  <c r="GG80" i="1"/>
  <c r="EL96" i="1"/>
  <c r="EO96" i="1" s="1"/>
  <c r="EL146" i="1"/>
  <c r="EO146" i="1" s="1"/>
  <c r="GG193" i="1"/>
  <c r="GC241" i="1"/>
  <c r="EU271" i="1"/>
  <c r="EX271" i="1" s="1"/>
  <c r="EU288" i="1"/>
  <c r="EX288" i="1" s="1"/>
  <c r="GG288" i="1"/>
  <c r="EL284" i="1"/>
  <c r="EO284" i="1" s="1"/>
  <c r="GG176" i="1"/>
  <c r="GC176" i="1"/>
  <c r="EU176" i="1"/>
  <c r="EX176" i="1" s="1"/>
  <c r="GC190" i="1"/>
  <c r="EU190" i="1"/>
  <c r="EX190" i="1" s="1"/>
  <c r="GG190" i="1"/>
  <c r="GC215" i="1"/>
  <c r="EU215" i="1"/>
  <c r="EX215" i="1" s="1"/>
  <c r="GG122" i="1"/>
  <c r="GC122" i="1"/>
  <c r="EU122" i="1"/>
  <c r="EX122" i="1" s="1"/>
  <c r="GG35" i="1"/>
  <c r="GC35" i="1"/>
  <c r="GG51" i="1"/>
  <c r="GC51" i="1"/>
  <c r="GG67" i="1"/>
  <c r="GC67" i="1"/>
  <c r="GG83" i="1"/>
  <c r="GC83" i="1"/>
  <c r="GG99" i="1"/>
  <c r="GC99" i="1"/>
  <c r="GC110" i="1"/>
  <c r="EU110" i="1"/>
  <c r="EX110" i="1" s="1"/>
  <c r="GG110" i="1"/>
  <c r="GC134" i="1"/>
  <c r="EU134" i="1"/>
  <c r="EX134" i="1" s="1"/>
  <c r="GG134" i="1"/>
  <c r="GC158" i="1"/>
  <c r="EU158" i="1"/>
  <c r="EX158" i="1" s="1"/>
  <c r="GG158" i="1"/>
  <c r="GC181" i="1"/>
  <c r="EU181" i="1"/>
  <c r="EX181" i="1" s="1"/>
  <c r="GG181" i="1"/>
  <c r="GG208" i="1"/>
  <c r="GC208" i="1"/>
  <c r="EU208" i="1"/>
  <c r="EX208" i="1" s="1"/>
  <c r="GG218" i="1"/>
  <c r="GC218" i="1"/>
  <c r="EU218" i="1"/>
  <c r="EX218" i="1" s="1"/>
  <c r="GG242" i="1"/>
  <c r="GC242" i="1"/>
  <c r="GC253" i="1"/>
  <c r="GG253" i="1"/>
  <c r="GC16" i="1"/>
  <c r="GC39" i="1"/>
  <c r="EU39" i="1"/>
  <c r="EX39" i="1" s="1"/>
  <c r="GC55" i="1"/>
  <c r="EU55" i="1"/>
  <c r="EX55" i="1" s="1"/>
  <c r="GC71" i="1"/>
  <c r="EU71" i="1"/>
  <c r="EX71" i="1" s="1"/>
  <c r="GC87" i="1"/>
  <c r="EU87" i="1"/>
  <c r="EX87" i="1" s="1"/>
  <c r="GC103" i="1"/>
  <c r="EU103" i="1"/>
  <c r="EX103" i="1" s="1"/>
  <c r="GG130" i="1"/>
  <c r="GC130" i="1"/>
  <c r="EU130" i="1"/>
  <c r="EX130" i="1" s="1"/>
  <c r="GG155" i="1"/>
  <c r="GC155" i="1"/>
  <c r="GG200" i="1"/>
  <c r="GC200" i="1"/>
  <c r="EU200" i="1"/>
  <c r="EX200" i="1" s="1"/>
  <c r="GG283" i="1"/>
  <c r="GC283" i="1"/>
  <c r="EL285" i="1"/>
  <c r="EO285" i="1" s="1"/>
  <c r="EL252" i="1"/>
  <c r="EO252" i="1" s="1"/>
  <c r="EL196" i="1"/>
  <c r="EO196" i="1" s="1"/>
  <c r="EL172" i="1"/>
  <c r="EO172" i="1" s="1"/>
  <c r="EL108" i="1"/>
  <c r="EO108" i="1" s="1"/>
  <c r="EL60" i="1"/>
  <c r="EO60" i="1" s="1"/>
  <c r="EL36" i="1"/>
  <c r="EO36" i="1" s="1"/>
  <c r="EL28" i="1"/>
  <c r="EO28" i="1" s="1"/>
  <c r="EL20" i="1"/>
  <c r="EO20" i="1" s="1"/>
  <c r="EU281" i="1"/>
  <c r="EX281" i="1" s="1"/>
  <c r="EU240" i="1"/>
  <c r="EX240" i="1" s="1"/>
  <c r="EU169" i="1"/>
  <c r="EX169" i="1" s="1"/>
  <c r="EU147" i="1"/>
  <c r="EX147" i="1" s="1"/>
  <c r="EU100" i="1"/>
  <c r="EX100" i="1" s="1"/>
  <c r="EU81" i="1"/>
  <c r="EX81" i="1" s="1"/>
  <c r="GC285" i="1"/>
  <c r="GG108" i="1"/>
  <c r="GG87" i="1"/>
  <c r="GG55" i="1"/>
  <c r="GC29" i="1"/>
  <c r="EU29" i="1"/>
  <c r="EX29" i="1" s="1"/>
  <c r="GG29" i="1"/>
  <c r="GG131" i="1"/>
  <c r="GC131" i="1"/>
  <c r="GG50" i="1"/>
  <c r="GC50" i="1"/>
  <c r="EU50" i="1"/>
  <c r="EX50" i="1" s="1"/>
  <c r="GC111" i="1"/>
  <c r="EU111" i="1"/>
  <c r="EX111" i="1" s="1"/>
  <c r="GC135" i="1"/>
  <c r="EU135" i="1"/>
  <c r="EX135" i="1" s="1"/>
  <c r="GC159" i="1"/>
  <c r="EU159" i="1"/>
  <c r="EX159" i="1" s="1"/>
  <c r="GC197" i="1"/>
  <c r="EU197" i="1"/>
  <c r="EX197" i="1" s="1"/>
  <c r="GG197" i="1"/>
  <c r="GG210" i="1"/>
  <c r="GC210" i="1"/>
  <c r="EU210" i="1"/>
  <c r="EX210" i="1" s="1"/>
  <c r="GG219" i="1"/>
  <c r="GC219" i="1"/>
  <c r="GG243" i="1"/>
  <c r="GC243" i="1"/>
  <c r="GC254" i="1"/>
  <c r="GG254" i="1"/>
  <c r="GG276" i="1"/>
  <c r="GC276" i="1"/>
  <c r="GC286" i="1"/>
  <c r="GG286" i="1"/>
  <c r="GC18" i="1"/>
  <c r="EU18" i="1"/>
  <c r="EX18" i="1" s="1"/>
  <c r="GG26" i="1"/>
  <c r="GC26" i="1"/>
  <c r="EU26" i="1"/>
  <c r="EX26" i="1" s="1"/>
  <c r="GC157" i="1"/>
  <c r="EU157" i="1"/>
  <c r="EX157" i="1" s="1"/>
  <c r="GG157" i="1"/>
  <c r="GG227" i="1"/>
  <c r="GC227" i="1"/>
  <c r="GC287" i="1"/>
  <c r="GG287" i="1"/>
  <c r="EL276" i="1"/>
  <c r="EO276" i="1" s="1"/>
  <c r="EL243" i="1"/>
  <c r="EO243" i="1" s="1"/>
  <c r="EL227" i="1"/>
  <c r="EO227" i="1" s="1"/>
  <c r="EL219" i="1"/>
  <c r="EO219" i="1" s="1"/>
  <c r="EL155" i="1"/>
  <c r="EO155" i="1" s="1"/>
  <c r="EL131" i="1"/>
  <c r="EO131" i="1" s="1"/>
  <c r="EL99" i="1"/>
  <c r="EO99" i="1" s="1"/>
  <c r="EL83" i="1"/>
  <c r="EO83" i="1" s="1"/>
  <c r="EL67" i="1"/>
  <c r="EO67" i="1" s="1"/>
  <c r="EL51" i="1"/>
  <c r="EO51" i="1" s="1"/>
  <c r="EL35" i="1"/>
  <c r="EO35" i="1" s="1"/>
  <c r="EU280" i="1"/>
  <c r="EX280" i="1" s="1"/>
  <c r="EU264" i="1"/>
  <c r="EX264" i="1" s="1"/>
  <c r="EU239" i="1"/>
  <c r="EX239" i="1" s="1"/>
  <c r="EU219" i="1"/>
  <c r="EX219" i="1" s="1"/>
  <c r="EU201" i="1"/>
  <c r="EX201" i="1" s="1"/>
  <c r="EU99" i="1"/>
  <c r="EX99" i="1" s="1"/>
  <c r="EU35" i="1"/>
  <c r="EX35" i="1" s="1"/>
  <c r="EU20" i="1"/>
  <c r="EX20" i="1" s="1"/>
  <c r="GC201" i="1"/>
  <c r="GC92" i="1"/>
  <c r="GC60" i="1"/>
  <c r="GC33" i="1"/>
  <c r="GG252" i="1"/>
  <c r="GG135" i="1"/>
  <c r="GG28" i="1"/>
  <c r="GC63" i="1"/>
  <c r="EU63" i="1"/>
  <c r="EX63" i="1" s="1"/>
  <c r="GG82" i="1"/>
  <c r="GC82" i="1"/>
  <c r="EU82" i="1"/>
  <c r="EX82" i="1" s="1"/>
  <c r="GC37" i="1"/>
  <c r="EU37" i="1"/>
  <c r="EX37" i="1" s="1"/>
  <c r="GG37" i="1"/>
  <c r="GC53" i="1"/>
  <c r="EU53" i="1"/>
  <c r="EX53" i="1" s="1"/>
  <c r="GG53" i="1"/>
  <c r="GC69" i="1"/>
  <c r="EU69" i="1"/>
  <c r="EX69" i="1" s="1"/>
  <c r="GG69" i="1"/>
  <c r="GC85" i="1"/>
  <c r="EU85" i="1"/>
  <c r="EX85" i="1" s="1"/>
  <c r="GG85" i="1"/>
  <c r="GC101" i="1"/>
  <c r="EU101" i="1"/>
  <c r="EX101" i="1" s="1"/>
  <c r="GG101" i="1"/>
  <c r="GG136" i="1"/>
  <c r="GC136" i="1"/>
  <c r="EU136" i="1"/>
  <c r="EX136" i="1" s="1"/>
  <c r="GC149" i="1"/>
  <c r="EU149" i="1"/>
  <c r="EX149" i="1" s="1"/>
  <c r="GG149" i="1"/>
  <c r="GG160" i="1"/>
  <c r="GC160" i="1"/>
  <c r="EU160" i="1"/>
  <c r="EX160" i="1" s="1"/>
  <c r="GG184" i="1"/>
  <c r="GC184" i="1"/>
  <c r="EU184" i="1"/>
  <c r="EX184" i="1" s="1"/>
  <c r="GC198" i="1"/>
  <c r="EU198" i="1"/>
  <c r="EX198" i="1" s="1"/>
  <c r="GG198" i="1"/>
  <c r="GG234" i="1"/>
  <c r="GC234" i="1"/>
  <c r="EU234" i="1"/>
  <c r="EX234" i="1" s="1"/>
  <c r="GC245" i="1"/>
  <c r="GG245" i="1"/>
  <c r="GG256" i="1"/>
  <c r="GC256" i="1"/>
  <c r="GG19" i="1"/>
  <c r="GC19" i="1"/>
  <c r="EU19" i="1"/>
  <c r="EX19" i="1" s="1"/>
  <c r="GG42" i="1"/>
  <c r="GC42" i="1"/>
  <c r="EU42" i="1"/>
  <c r="EX42" i="1" s="1"/>
  <c r="GG58" i="1"/>
  <c r="GC58" i="1"/>
  <c r="EU58" i="1"/>
  <c r="EX58" i="1" s="1"/>
  <c r="GG74" i="1"/>
  <c r="GC74" i="1"/>
  <c r="EU74" i="1"/>
  <c r="EX74" i="1" s="1"/>
  <c r="GG90" i="1"/>
  <c r="GC90" i="1"/>
  <c r="EU90" i="1"/>
  <c r="EX90" i="1" s="1"/>
  <c r="GG112" i="1"/>
  <c r="GC112" i="1"/>
  <c r="EU112" i="1"/>
  <c r="EX112" i="1" s="1"/>
  <c r="GG138" i="1"/>
  <c r="GC138" i="1"/>
  <c r="EU138" i="1"/>
  <c r="EX138" i="1" s="1"/>
  <c r="GG186" i="1"/>
  <c r="GC186" i="1"/>
  <c r="EU186" i="1"/>
  <c r="EX186" i="1" s="1"/>
  <c r="GG229" i="1"/>
  <c r="EU259" i="1"/>
  <c r="EX259" i="1" s="1"/>
  <c r="GG291" i="1"/>
  <c r="GC291" i="1"/>
  <c r="EL291" i="1"/>
  <c r="EO291" i="1" s="1"/>
  <c r="EL283" i="1"/>
  <c r="EO283" i="1" s="1"/>
  <c r="EL242" i="1"/>
  <c r="EO242" i="1" s="1"/>
  <c r="EL234" i="1"/>
  <c r="EO234" i="1" s="1"/>
  <c r="EL218" i="1"/>
  <c r="EO218" i="1" s="1"/>
  <c r="EL210" i="1"/>
  <c r="EO210" i="1" s="1"/>
  <c r="EL186" i="1"/>
  <c r="EO186" i="1" s="1"/>
  <c r="EL138" i="1"/>
  <c r="EO138" i="1" s="1"/>
  <c r="EL130" i="1"/>
  <c r="EO130" i="1" s="1"/>
  <c r="EL122" i="1"/>
  <c r="EO122" i="1" s="1"/>
  <c r="EL90" i="1"/>
  <c r="EO90" i="1" s="1"/>
  <c r="EL82" i="1"/>
  <c r="EO82" i="1" s="1"/>
  <c r="EL74" i="1"/>
  <c r="EO74" i="1" s="1"/>
  <c r="EL58" i="1"/>
  <c r="EO58" i="1" s="1"/>
  <c r="EL50" i="1"/>
  <c r="EO50" i="1" s="1"/>
  <c r="EL42" i="1"/>
  <c r="EO42" i="1" s="1"/>
  <c r="EL26" i="1"/>
  <c r="EO26" i="1" s="1"/>
  <c r="EL18" i="1"/>
  <c r="EO18" i="1" s="1"/>
  <c r="EU287" i="1"/>
  <c r="EX287" i="1" s="1"/>
  <c r="EU254" i="1"/>
  <c r="EX254" i="1" s="1"/>
  <c r="EU196" i="1"/>
  <c r="EX196" i="1" s="1"/>
  <c r="GC225" i="1"/>
  <c r="GC196" i="1"/>
  <c r="GC172" i="1"/>
  <c r="GG285" i="1"/>
  <c r="GG159" i="1"/>
  <c r="GG40" i="1"/>
  <c r="GC40" i="1"/>
  <c r="EU40" i="1"/>
  <c r="EX40" i="1" s="1"/>
  <c r="GG56" i="1"/>
  <c r="GC56" i="1"/>
  <c r="EU56" i="1"/>
  <c r="EX56" i="1" s="1"/>
  <c r="GG72" i="1"/>
  <c r="GC72" i="1"/>
  <c r="EU72" i="1"/>
  <c r="EX72" i="1" s="1"/>
  <c r="GG88" i="1"/>
  <c r="GC88" i="1"/>
  <c r="EU88" i="1"/>
  <c r="EX88" i="1" s="1"/>
  <c r="GG104" i="1"/>
  <c r="GC104" i="1"/>
  <c r="EU104" i="1"/>
  <c r="EX104" i="1" s="1"/>
  <c r="GC126" i="1"/>
  <c r="EU126" i="1"/>
  <c r="EX126" i="1" s="1"/>
  <c r="GG126" i="1"/>
  <c r="GC150" i="1"/>
  <c r="EU150" i="1"/>
  <c r="EX150" i="1" s="1"/>
  <c r="GG150" i="1"/>
  <c r="GC173" i="1"/>
  <c r="EU173" i="1"/>
  <c r="EX173" i="1" s="1"/>
  <c r="GG173" i="1"/>
  <c r="GC199" i="1"/>
  <c r="EU199" i="1"/>
  <c r="EX199" i="1" s="1"/>
  <c r="GC222" i="1"/>
  <c r="EU222" i="1"/>
  <c r="EX222" i="1" s="1"/>
  <c r="GG222" i="1"/>
  <c r="GC246" i="1"/>
  <c r="GG246" i="1"/>
  <c r="GC30" i="1"/>
  <c r="EU30" i="1"/>
  <c r="EX30" i="1" s="1"/>
  <c r="GG30" i="1"/>
  <c r="GG114" i="1"/>
  <c r="GC114" i="1"/>
  <c r="EU114" i="1"/>
  <c r="EX114" i="1" s="1"/>
  <c r="FC114" i="1" s="1"/>
  <c r="GC263" i="1"/>
  <c r="GG263" i="1"/>
  <c r="EL233" i="1"/>
  <c r="EO233" i="1" s="1"/>
  <c r="EL225" i="1"/>
  <c r="EO225" i="1" s="1"/>
  <c r="EL201" i="1"/>
  <c r="EO201" i="1" s="1"/>
  <c r="EL169" i="1"/>
  <c r="EO169" i="1" s="1"/>
  <c r="EL161" i="1"/>
  <c r="EO161" i="1" s="1"/>
  <c r="EL81" i="1"/>
  <c r="EO81" i="1" s="1"/>
  <c r="EL65" i="1"/>
  <c r="EO65" i="1" s="1"/>
  <c r="EL49" i="1"/>
  <c r="EO49" i="1" s="1"/>
  <c r="EL33" i="1"/>
  <c r="EO33" i="1" s="1"/>
  <c r="EU286" i="1"/>
  <c r="EX286" i="1" s="1"/>
  <c r="EU253" i="1"/>
  <c r="EX253" i="1" s="1"/>
  <c r="EU245" i="1"/>
  <c r="EX245" i="1" s="1"/>
  <c r="EU227" i="1"/>
  <c r="EX227" i="1" s="1"/>
  <c r="EU92" i="1"/>
  <c r="EX92" i="1" s="1"/>
  <c r="EU51" i="1"/>
  <c r="EX51" i="1" s="1"/>
  <c r="EU33" i="1"/>
  <c r="EX33" i="1" s="1"/>
  <c r="GC28" i="1"/>
  <c r="GG280" i="1"/>
  <c r="GG103" i="1"/>
  <c r="GG91" i="1"/>
  <c r="GC91" i="1"/>
  <c r="GG139" i="1"/>
  <c r="GC151" i="1"/>
  <c r="EU151" i="1"/>
  <c r="EX151" i="1" s="1"/>
  <c r="GC165" i="1"/>
  <c r="EU165" i="1"/>
  <c r="EX165" i="1" s="1"/>
  <c r="GG165" i="1"/>
  <c r="GC213" i="1"/>
  <c r="EU213" i="1"/>
  <c r="EX213" i="1" s="1"/>
  <c r="GG213" i="1"/>
  <c r="GC223" i="1"/>
  <c r="EU223" i="1"/>
  <c r="EX223" i="1" s="1"/>
  <c r="GC248" i="1"/>
  <c r="GC21" i="1"/>
  <c r="EU21" i="1"/>
  <c r="EX21" i="1" s="1"/>
  <c r="GG21" i="1"/>
  <c r="GC46" i="1"/>
  <c r="EU46" i="1"/>
  <c r="EX46" i="1" s="1"/>
  <c r="GG46" i="1"/>
  <c r="GC62" i="1"/>
  <c r="EU62" i="1"/>
  <c r="EX62" i="1" s="1"/>
  <c r="GG62" i="1"/>
  <c r="GC78" i="1"/>
  <c r="EU78" i="1"/>
  <c r="EX78" i="1" s="1"/>
  <c r="GG78" i="1"/>
  <c r="GC94" i="1"/>
  <c r="EU94" i="1"/>
  <c r="EX94" i="1" s="1"/>
  <c r="GG94" i="1"/>
  <c r="GC143" i="1"/>
  <c r="EU143" i="1"/>
  <c r="EX143" i="1" s="1"/>
  <c r="GG163" i="1"/>
  <c r="GC163" i="1"/>
  <c r="GG192" i="1"/>
  <c r="GC192" i="1"/>
  <c r="EU192" i="1"/>
  <c r="EX192" i="1" s="1"/>
  <c r="EL265" i="1"/>
  <c r="EO265" i="1" s="1"/>
  <c r="EL256" i="1"/>
  <c r="EO256" i="1" s="1"/>
  <c r="EL208" i="1"/>
  <c r="EO208" i="1" s="1"/>
  <c r="EL200" i="1"/>
  <c r="EO200" i="1" s="1"/>
  <c r="EL192" i="1"/>
  <c r="EO192" i="1" s="1"/>
  <c r="EL184" i="1"/>
  <c r="EO184" i="1" s="1"/>
  <c r="EL176" i="1"/>
  <c r="EO176" i="1" s="1"/>
  <c r="EL160" i="1"/>
  <c r="EO160" i="1" s="1"/>
  <c r="EL136" i="1"/>
  <c r="EO136" i="1" s="1"/>
  <c r="EL112" i="1"/>
  <c r="EO112" i="1" s="1"/>
  <c r="EL104" i="1"/>
  <c r="EO104" i="1" s="1"/>
  <c r="EL88" i="1"/>
  <c r="EO88" i="1" s="1"/>
  <c r="EL72" i="1"/>
  <c r="EO72" i="1" s="1"/>
  <c r="EL56" i="1"/>
  <c r="EO56" i="1" s="1"/>
  <c r="EL40" i="1"/>
  <c r="EO40" i="1" s="1"/>
  <c r="EU277" i="1"/>
  <c r="EX277" i="1" s="1"/>
  <c r="EU261" i="1"/>
  <c r="EX261" i="1" s="1"/>
  <c r="EU252" i="1"/>
  <c r="EX252" i="1" s="1"/>
  <c r="EU108" i="1"/>
  <c r="EX108" i="1" s="1"/>
  <c r="EU91" i="1"/>
  <c r="EX91" i="1" s="1"/>
  <c r="EU49" i="1"/>
  <c r="EX49" i="1" s="1"/>
  <c r="GC277" i="1"/>
  <c r="GC188" i="1"/>
  <c r="GC81" i="1"/>
  <c r="GC49" i="1"/>
  <c r="GG223" i="1"/>
  <c r="GG199" i="1"/>
  <c r="GG151" i="1"/>
  <c r="GG71" i="1"/>
  <c r="GC45" i="1"/>
  <c r="EU45" i="1"/>
  <c r="EX45" i="1" s="1"/>
  <c r="GG45" i="1"/>
  <c r="GC61" i="1"/>
  <c r="EU61" i="1"/>
  <c r="EX61" i="1" s="1"/>
  <c r="GG61" i="1"/>
  <c r="GC77" i="1"/>
  <c r="EU77" i="1"/>
  <c r="EX77" i="1" s="1"/>
  <c r="GG77" i="1"/>
  <c r="GC93" i="1"/>
  <c r="EU93" i="1"/>
  <c r="EX93" i="1" s="1"/>
  <c r="GG93" i="1"/>
  <c r="GG107" i="1"/>
  <c r="GC107" i="1"/>
  <c r="GG152" i="1"/>
  <c r="GC166" i="1"/>
  <c r="EU166" i="1"/>
  <c r="EX166" i="1" s="1"/>
  <c r="GG166" i="1"/>
  <c r="GC189" i="1"/>
  <c r="EU189" i="1"/>
  <c r="EX189" i="1" s="1"/>
  <c r="GG189" i="1"/>
  <c r="GG203" i="1"/>
  <c r="GC203" i="1"/>
  <c r="GG281" i="1"/>
  <c r="GC281" i="1"/>
  <c r="GC22" i="1"/>
  <c r="EU22" i="1"/>
  <c r="EX22" i="1" s="1"/>
  <c r="GG22" i="1"/>
  <c r="GG32" i="1"/>
  <c r="GC32" i="1"/>
  <c r="EU32" i="1"/>
  <c r="EX32" i="1" s="1"/>
  <c r="GG64" i="1"/>
  <c r="GG96" i="1"/>
  <c r="GC96" i="1"/>
  <c r="EU96" i="1"/>
  <c r="EX96" i="1" s="1"/>
  <c r="EL288" i="1"/>
  <c r="EO288" i="1" s="1"/>
  <c r="EL280" i="1"/>
  <c r="EO280" i="1" s="1"/>
  <c r="EL264" i="1"/>
  <c r="EO264" i="1" s="1"/>
  <c r="EL239" i="1"/>
  <c r="EO239" i="1" s="1"/>
  <c r="EL223" i="1"/>
  <c r="EO223" i="1" s="1"/>
  <c r="EL215" i="1"/>
  <c r="EO215" i="1" s="1"/>
  <c r="EL199" i="1"/>
  <c r="EO199" i="1" s="1"/>
  <c r="EL191" i="1"/>
  <c r="EO191" i="1" s="1"/>
  <c r="EL159" i="1"/>
  <c r="EO159" i="1" s="1"/>
  <c r="EL151" i="1"/>
  <c r="EO151" i="1" s="1"/>
  <c r="EL143" i="1"/>
  <c r="EO143" i="1" s="1"/>
  <c r="EL135" i="1"/>
  <c r="EO135" i="1" s="1"/>
  <c r="EL111" i="1"/>
  <c r="EO111" i="1" s="1"/>
  <c r="EL103" i="1"/>
  <c r="EO103" i="1" s="1"/>
  <c r="EL87" i="1"/>
  <c r="EO87" i="1" s="1"/>
  <c r="EL71" i="1"/>
  <c r="EO71" i="1" s="1"/>
  <c r="EL63" i="1"/>
  <c r="EO63" i="1" s="1"/>
  <c r="EL55" i="1"/>
  <c r="EO55" i="1" s="1"/>
  <c r="EL39" i="1"/>
  <c r="EO39" i="1" s="1"/>
  <c r="EU292" i="1"/>
  <c r="EX292" i="1" s="1"/>
  <c r="EU276" i="1"/>
  <c r="EX276" i="1" s="1"/>
  <c r="EU243" i="1"/>
  <c r="EX243" i="1" s="1"/>
  <c r="EU225" i="1"/>
  <c r="EX225" i="1" s="1"/>
  <c r="EU172" i="1"/>
  <c r="EX172" i="1" s="1"/>
  <c r="EU155" i="1"/>
  <c r="EX155" i="1" s="1"/>
  <c r="EU137" i="1"/>
  <c r="EX137" i="1" s="1"/>
  <c r="EU107" i="1"/>
  <c r="EX107" i="1" s="1"/>
  <c r="EU67" i="1"/>
  <c r="EX67" i="1" s="1"/>
  <c r="GC233" i="1"/>
  <c r="GC169" i="1"/>
  <c r="GG264" i="1"/>
  <c r="GG239" i="1"/>
  <c r="GG39" i="1"/>
  <c r="GG20" i="1"/>
  <c r="EL287" i="1"/>
  <c r="EO287" i="1" s="1"/>
  <c r="EL263" i="1"/>
  <c r="EO263" i="1" s="1"/>
  <c r="EL254" i="1"/>
  <c r="EO254" i="1" s="1"/>
  <c r="EL246" i="1"/>
  <c r="EO246" i="1" s="1"/>
  <c r="EL222" i="1"/>
  <c r="EO222" i="1" s="1"/>
  <c r="EL198" i="1"/>
  <c r="EO198" i="1" s="1"/>
  <c r="EL190" i="1"/>
  <c r="EO190" i="1" s="1"/>
  <c r="EL166" i="1"/>
  <c r="EO166" i="1" s="1"/>
  <c r="EL158" i="1"/>
  <c r="EO158" i="1" s="1"/>
  <c r="EL150" i="1"/>
  <c r="EO150" i="1" s="1"/>
  <c r="EL134" i="1"/>
  <c r="EO134" i="1" s="1"/>
  <c r="EL126" i="1"/>
  <c r="EO126" i="1" s="1"/>
  <c r="EL110" i="1"/>
  <c r="EO110" i="1" s="1"/>
  <c r="EL94" i="1"/>
  <c r="EO94" i="1" s="1"/>
  <c r="EL78" i="1"/>
  <c r="EO78" i="1" s="1"/>
  <c r="EL62" i="1"/>
  <c r="EO62" i="1" s="1"/>
  <c r="EL46" i="1"/>
  <c r="EO46" i="1" s="1"/>
  <c r="EL30" i="1"/>
  <c r="EO30" i="1" s="1"/>
  <c r="EL22" i="1"/>
  <c r="EO22" i="1" s="1"/>
  <c r="EU291" i="1"/>
  <c r="EX291" i="1" s="1"/>
  <c r="EU283" i="1"/>
  <c r="EX283" i="1" s="1"/>
  <c r="EU242" i="1"/>
  <c r="EX242" i="1" s="1"/>
  <c r="EU233" i="1"/>
  <c r="EX233" i="1" s="1"/>
  <c r="EU153" i="1"/>
  <c r="EX153" i="1" s="1"/>
  <c r="EU65" i="1"/>
  <c r="EX65" i="1" s="1"/>
  <c r="GC73" i="1"/>
  <c r="GG143" i="1"/>
  <c r="GG63" i="1"/>
  <c r="GG36" i="1"/>
  <c r="GC205" i="1"/>
  <c r="EU205" i="1"/>
  <c r="EX205" i="1" s="1"/>
  <c r="GG205" i="1"/>
  <c r="GG147" i="1"/>
  <c r="GC147" i="1"/>
  <c r="GG178" i="1"/>
  <c r="GC178" i="1"/>
  <c r="EU178" i="1"/>
  <c r="EX178" i="1" s="1"/>
  <c r="GG194" i="1"/>
  <c r="GC194" i="1"/>
  <c r="EU194" i="1"/>
  <c r="EX194" i="1" s="1"/>
  <c r="GC221" i="1"/>
  <c r="GG221" i="1"/>
  <c r="GC109" i="1"/>
  <c r="EU109" i="1"/>
  <c r="EX109" i="1" s="1"/>
  <c r="GG109" i="1"/>
  <c r="GG120" i="1"/>
  <c r="GC120" i="1"/>
  <c r="EU120" i="1"/>
  <c r="EX120" i="1" s="1"/>
  <c r="GC133" i="1"/>
  <c r="EU133" i="1"/>
  <c r="EX133" i="1" s="1"/>
  <c r="GG133" i="1"/>
  <c r="GG144" i="1"/>
  <c r="GC191" i="1"/>
  <c r="EU191" i="1"/>
  <c r="EX191" i="1" s="1"/>
  <c r="GC206" i="1"/>
  <c r="EU206" i="1"/>
  <c r="EX206" i="1" s="1"/>
  <c r="GG206" i="1"/>
  <c r="GG216" i="1"/>
  <c r="GC216" i="1"/>
  <c r="EU216" i="1"/>
  <c r="EX216" i="1" s="1"/>
  <c r="GC230" i="1"/>
  <c r="EU230" i="1"/>
  <c r="EX230" i="1" s="1"/>
  <c r="GG230" i="1"/>
  <c r="GG240" i="1"/>
  <c r="GC240" i="1"/>
  <c r="GG284" i="1"/>
  <c r="GC284" i="1"/>
  <c r="GG24" i="1"/>
  <c r="GC24" i="1"/>
  <c r="EU24" i="1"/>
  <c r="EX24" i="1" s="1"/>
  <c r="GC70" i="1"/>
  <c r="EU70" i="1"/>
  <c r="EX70" i="1" s="1"/>
  <c r="GG70" i="1"/>
  <c r="GG86" i="1"/>
  <c r="GG154" i="1"/>
  <c r="GC154" i="1"/>
  <c r="EU154" i="1"/>
  <c r="EX154" i="1" s="1"/>
  <c r="EL286" i="1"/>
  <c r="EO286" i="1" s="1"/>
  <c r="EL270" i="1"/>
  <c r="EO270" i="1" s="1"/>
  <c r="EL253" i="1"/>
  <c r="EO253" i="1" s="1"/>
  <c r="EL245" i="1"/>
  <c r="EO245" i="1" s="1"/>
  <c r="EL221" i="1"/>
  <c r="EO221" i="1" s="1"/>
  <c r="EL213" i="1"/>
  <c r="EO213" i="1" s="1"/>
  <c r="EL205" i="1"/>
  <c r="EO205" i="1" s="1"/>
  <c r="EL197" i="1"/>
  <c r="EO197" i="1" s="1"/>
  <c r="EL189" i="1"/>
  <c r="EO189" i="1" s="1"/>
  <c r="EL181" i="1"/>
  <c r="EO181" i="1" s="1"/>
  <c r="EL173" i="1"/>
  <c r="EO173" i="1" s="1"/>
  <c r="EL165" i="1"/>
  <c r="EO165" i="1" s="1"/>
  <c r="EL157" i="1"/>
  <c r="EO157" i="1" s="1"/>
  <c r="EL149" i="1"/>
  <c r="EO149" i="1" s="1"/>
  <c r="EL133" i="1"/>
  <c r="EO133" i="1" s="1"/>
  <c r="EL109" i="1"/>
  <c r="EO109" i="1" s="1"/>
  <c r="EL101" i="1"/>
  <c r="EO101" i="1" s="1"/>
  <c r="EL93" i="1"/>
  <c r="EO93" i="1" s="1"/>
  <c r="EL85" i="1"/>
  <c r="EO85" i="1" s="1"/>
  <c r="EL77" i="1"/>
  <c r="EO77" i="1" s="1"/>
  <c r="EL69" i="1"/>
  <c r="EO69" i="1" s="1"/>
  <c r="EL61" i="1"/>
  <c r="EO61" i="1" s="1"/>
  <c r="EL53" i="1"/>
  <c r="EO53" i="1" s="1"/>
  <c r="EL45" i="1"/>
  <c r="EO45" i="1" s="1"/>
  <c r="EL37" i="1"/>
  <c r="EO37" i="1" s="1"/>
  <c r="EL29" i="1"/>
  <c r="EO29" i="1" s="1"/>
  <c r="EL21" i="1"/>
  <c r="EO21" i="1" s="1"/>
  <c r="EU257" i="1"/>
  <c r="EX257" i="1" s="1"/>
  <c r="EU221" i="1"/>
  <c r="EX221" i="1" s="1"/>
  <c r="EU131" i="1"/>
  <c r="EX131" i="1" s="1"/>
  <c r="EU83" i="1"/>
  <c r="EX83" i="1" s="1"/>
  <c r="EU60" i="1"/>
  <c r="EX60" i="1" s="1"/>
  <c r="GG215" i="1"/>
  <c r="GG111" i="1"/>
  <c r="AS263" i="31"/>
  <c r="EZ277" i="1" s="1"/>
  <c r="BG233" i="31"/>
  <c r="FA247" i="1" s="1"/>
  <c r="AS223" i="31"/>
  <c r="EZ237" i="1" s="1"/>
  <c r="BG217" i="31"/>
  <c r="FA231" i="1" s="1"/>
  <c r="AZ212" i="31"/>
  <c r="EY226" i="1" s="1"/>
  <c r="BG201" i="31"/>
  <c r="FA215" i="1" s="1"/>
  <c r="AS199" i="31"/>
  <c r="EZ213" i="1" s="1"/>
  <c r="AZ188" i="31"/>
  <c r="EY202" i="1" s="1"/>
  <c r="AS167" i="31"/>
  <c r="EZ181" i="1" s="1"/>
  <c r="AS159" i="31"/>
  <c r="EZ173" i="1" s="1"/>
  <c r="BG104" i="31"/>
  <c r="FA119" i="1" s="1"/>
  <c r="AS102" i="31"/>
  <c r="EZ117" i="1" s="1"/>
  <c r="AS31" i="31"/>
  <c r="EZ45" i="1" s="1"/>
  <c r="BG25" i="31"/>
  <c r="FA39" i="1" s="1"/>
  <c r="AZ20" i="31"/>
  <c r="EY34" i="1" s="1"/>
  <c r="BG17" i="31"/>
  <c r="FA31" i="1" s="1"/>
  <c r="AZ3" i="31"/>
  <c r="EY16" i="1" s="1"/>
  <c r="BG278" i="31"/>
  <c r="FA292" i="1" s="1"/>
  <c r="BG262" i="31"/>
  <c r="FA276" i="1" s="1"/>
  <c r="AZ268" i="31"/>
  <c r="EY282" i="1" s="1"/>
  <c r="BG249" i="31"/>
  <c r="FA263" i="1" s="1"/>
  <c r="AS231" i="31"/>
  <c r="EZ245" i="1" s="1"/>
  <c r="AS191" i="31"/>
  <c r="EZ205" i="1" s="1"/>
  <c r="BG185" i="31"/>
  <c r="FA199" i="1" s="1"/>
  <c r="AZ180" i="31"/>
  <c r="EY194" i="1" s="1"/>
  <c r="BG169" i="31"/>
  <c r="FA183" i="1" s="1"/>
  <c r="BG153" i="31"/>
  <c r="FA167" i="1" s="1"/>
  <c r="AS135" i="31"/>
  <c r="EZ149" i="1" s="1"/>
  <c r="AS126" i="31"/>
  <c r="EZ141" i="1" s="1"/>
  <c r="AS95" i="31"/>
  <c r="EZ109" i="1" s="1"/>
  <c r="AZ36" i="31"/>
  <c r="EY50" i="1" s="1"/>
  <c r="BG33" i="31"/>
  <c r="FA47" i="1" s="1"/>
  <c r="AZ28" i="31"/>
  <c r="EY42" i="1" s="1"/>
  <c r="AS23" i="31"/>
  <c r="EZ37" i="1" s="1"/>
  <c r="AS15" i="31"/>
  <c r="EZ29" i="1" s="1"/>
  <c r="AZ12" i="31"/>
  <c r="EY26" i="1" s="1"/>
  <c r="BG9" i="31"/>
  <c r="FA23" i="1" s="1"/>
  <c r="AS7" i="31"/>
  <c r="EZ21" i="1" s="1"/>
  <c r="AZ4" i="31"/>
  <c r="EY18" i="1" s="1"/>
  <c r="BG265" i="31"/>
  <c r="FA279" i="1" s="1"/>
  <c r="AS36" i="31"/>
  <c r="EZ50" i="1" s="1"/>
  <c r="AS255" i="31"/>
  <c r="EZ269" i="1" s="1"/>
  <c r="AZ178" i="31"/>
  <c r="EY192" i="1" s="1"/>
  <c r="AS273" i="31"/>
  <c r="EZ287" i="1" s="1"/>
  <c r="AS257" i="31"/>
  <c r="EZ271" i="1" s="1"/>
  <c r="AS3" i="31"/>
  <c r="EZ16" i="1" s="1"/>
  <c r="AZ232" i="31"/>
  <c r="EY246" i="1" s="1"/>
  <c r="AZ200" i="31"/>
  <c r="EY214" i="1" s="1"/>
  <c r="AZ192" i="31"/>
  <c r="EY206" i="1" s="1"/>
  <c r="AZ96" i="31"/>
  <c r="EY110" i="1" s="1"/>
  <c r="AZ80" i="31"/>
  <c r="EY94" i="1" s="1"/>
  <c r="BG61" i="31"/>
  <c r="FA75" i="1" s="1"/>
  <c r="AZ48" i="31"/>
  <c r="EY62" i="1" s="1"/>
  <c r="AZ32" i="31"/>
  <c r="EY46" i="1" s="1"/>
  <c r="BG246" i="31"/>
  <c r="FA260" i="1" s="1"/>
  <c r="AZ241" i="31"/>
  <c r="EY255" i="1" s="1"/>
  <c r="BG230" i="31"/>
  <c r="FA244" i="1" s="1"/>
  <c r="BG182" i="31"/>
  <c r="FA196" i="1" s="1"/>
  <c r="BG166" i="31"/>
  <c r="FA180" i="1" s="1"/>
  <c r="AZ145" i="31"/>
  <c r="EY159" i="1" s="1"/>
  <c r="BG134" i="31"/>
  <c r="FA148" i="1" s="1"/>
  <c r="BG86" i="31"/>
  <c r="FA100" i="1" s="1"/>
  <c r="AS4" i="31"/>
  <c r="EZ18" i="1" s="1"/>
  <c r="AZ278" i="31"/>
  <c r="EY292" i="1" s="1"/>
  <c r="AS265" i="31"/>
  <c r="EZ279" i="1" s="1"/>
  <c r="AS249" i="31"/>
  <c r="EZ263" i="1" s="1"/>
  <c r="AS241" i="31"/>
  <c r="EZ255" i="1" s="1"/>
  <c r="AS233" i="31"/>
  <c r="EZ247" i="1" s="1"/>
  <c r="BG3" i="31"/>
  <c r="FA16" i="1" s="1"/>
  <c r="BG279" i="31"/>
  <c r="FA293" i="1" s="1"/>
  <c r="AS277" i="31"/>
  <c r="EZ291" i="1" s="1"/>
  <c r="AZ274" i="31"/>
  <c r="EY288" i="1" s="1"/>
  <c r="BG271" i="31"/>
  <c r="FA285" i="1" s="1"/>
  <c r="AS269" i="31"/>
  <c r="EZ283" i="1" s="1"/>
  <c r="AZ266" i="31"/>
  <c r="EY280" i="1" s="1"/>
  <c r="BG263" i="31"/>
  <c r="FA277" i="1" s="1"/>
  <c r="AS261" i="31"/>
  <c r="EZ275" i="1" s="1"/>
  <c r="AZ258" i="31"/>
  <c r="EY272" i="1" s="1"/>
  <c r="BG255" i="31"/>
  <c r="FA269" i="1" s="1"/>
  <c r="AS253" i="31"/>
  <c r="EZ267" i="1" s="1"/>
  <c r="AZ250" i="31"/>
  <c r="EY264" i="1" s="1"/>
  <c r="BG247" i="31"/>
  <c r="FA261" i="1" s="1"/>
  <c r="AS245" i="31"/>
  <c r="EZ259" i="1" s="1"/>
  <c r="AZ242" i="31"/>
  <c r="EY256" i="1" s="1"/>
  <c r="BG239" i="31"/>
  <c r="FA253" i="1" s="1"/>
  <c r="AS237" i="31"/>
  <c r="EZ251" i="1" s="1"/>
  <c r="AZ234" i="31"/>
  <c r="EY248" i="1" s="1"/>
  <c r="BG231" i="31"/>
  <c r="FA245" i="1" s="1"/>
  <c r="AS229" i="31"/>
  <c r="EZ243" i="1" s="1"/>
  <c r="AZ226" i="31"/>
  <c r="EY240" i="1" s="1"/>
  <c r="BG223" i="31"/>
  <c r="FA237" i="1" s="1"/>
  <c r="AS221" i="31"/>
  <c r="EZ235" i="1" s="1"/>
  <c r="AZ218" i="31"/>
  <c r="EY232" i="1" s="1"/>
  <c r="BG215" i="31"/>
  <c r="FA229" i="1" s="1"/>
  <c r="AS213" i="31"/>
  <c r="EZ227" i="1" s="1"/>
  <c r="AZ210" i="31"/>
  <c r="EY224" i="1" s="1"/>
  <c r="BG207" i="31"/>
  <c r="FA221" i="1" s="1"/>
  <c r="AS205" i="31"/>
  <c r="EZ219" i="1" s="1"/>
  <c r="AZ202" i="31"/>
  <c r="EY216" i="1" s="1"/>
  <c r="BG199" i="31"/>
  <c r="FA213" i="1" s="1"/>
  <c r="AS197" i="31"/>
  <c r="EZ211" i="1" s="1"/>
  <c r="AZ194" i="31"/>
  <c r="EY208" i="1" s="1"/>
  <c r="BG191" i="31"/>
  <c r="FA205" i="1" s="1"/>
  <c r="AS189" i="31"/>
  <c r="EZ203" i="1" s="1"/>
  <c r="AZ186" i="31"/>
  <c r="EY200" i="1" s="1"/>
  <c r="BG183" i="31"/>
  <c r="FA197" i="1" s="1"/>
  <c r="AS181" i="31"/>
  <c r="EZ195" i="1" s="1"/>
  <c r="BG175" i="31"/>
  <c r="FA189" i="1" s="1"/>
  <c r="AS173" i="31"/>
  <c r="EZ187" i="1" s="1"/>
  <c r="AZ170" i="31"/>
  <c r="EY184" i="1" s="1"/>
  <c r="BG167" i="31"/>
  <c r="FA181" i="1" s="1"/>
  <c r="AS165" i="31"/>
  <c r="EZ179" i="1" s="1"/>
  <c r="AZ162" i="31"/>
  <c r="EY176" i="1" s="1"/>
  <c r="BG159" i="31"/>
  <c r="FA173" i="1" s="1"/>
  <c r="AS157" i="31"/>
  <c r="EZ171" i="1" s="1"/>
  <c r="AZ154" i="31"/>
  <c r="EY168" i="1" s="1"/>
  <c r="BG151" i="31"/>
  <c r="FA165" i="1" s="1"/>
  <c r="AS149" i="31"/>
  <c r="EZ163" i="1" s="1"/>
  <c r="AZ146" i="31"/>
  <c r="EY160" i="1" s="1"/>
  <c r="BG143" i="31"/>
  <c r="FA157" i="1" s="1"/>
  <c r="AS141" i="31"/>
  <c r="EZ155" i="1" s="1"/>
  <c r="AZ138" i="31"/>
  <c r="EY152" i="1" s="1"/>
  <c r="BG135" i="31"/>
  <c r="FA149" i="1" s="1"/>
  <c r="AS133" i="31"/>
  <c r="EZ147" i="1" s="1"/>
  <c r="AZ130" i="31"/>
  <c r="EY144" i="1" s="1"/>
  <c r="BG126" i="31"/>
  <c r="FA141" i="1" s="1"/>
  <c r="AS124" i="31"/>
  <c r="EZ139" i="1" s="1"/>
  <c r="AZ121" i="31"/>
  <c r="EY136" i="1" s="1"/>
  <c r="BG118" i="31"/>
  <c r="FA133" i="1" s="1"/>
  <c r="AS116" i="31"/>
  <c r="EZ131" i="1" s="1"/>
  <c r="AZ113" i="31"/>
  <c r="EY128" i="1" s="1"/>
  <c r="BG280" i="31"/>
  <c r="FA294" i="1" s="1"/>
  <c r="AS279" i="31"/>
  <c r="EZ293" i="1" s="1"/>
  <c r="AS278" i="31"/>
  <c r="EZ292" i="1" s="1"/>
  <c r="AZ275" i="31"/>
  <c r="EY289" i="1" s="1"/>
  <c r="BG272" i="31"/>
  <c r="FA286" i="1" s="1"/>
  <c r="AS271" i="31"/>
  <c r="EZ285" i="1" s="1"/>
  <c r="AS270" i="31"/>
  <c r="EZ284" i="1" s="1"/>
  <c r="AZ267" i="31"/>
  <c r="EY281" i="1" s="1"/>
  <c r="BG264" i="31"/>
  <c r="FA278" i="1" s="1"/>
  <c r="AS262" i="31"/>
  <c r="EZ276" i="1" s="1"/>
  <c r="AZ259" i="31"/>
  <c r="EY273" i="1" s="1"/>
  <c r="BG256" i="31"/>
  <c r="FA270" i="1" s="1"/>
  <c r="AS254" i="31"/>
  <c r="EZ268" i="1" s="1"/>
  <c r="AZ251" i="31"/>
  <c r="EY265" i="1" s="1"/>
  <c r="BG248" i="31"/>
  <c r="FA262" i="1" s="1"/>
  <c r="AS247" i="31"/>
  <c r="EZ261" i="1" s="1"/>
  <c r="AS246" i="31"/>
  <c r="EZ260" i="1" s="1"/>
  <c r="AZ243" i="31"/>
  <c r="EY257" i="1" s="1"/>
  <c r="BG240" i="31"/>
  <c r="FA254" i="1" s="1"/>
  <c r="AS239" i="31"/>
  <c r="EZ253" i="1" s="1"/>
  <c r="AS238" i="31"/>
  <c r="EZ252" i="1" s="1"/>
  <c r="AZ235" i="31"/>
  <c r="EY249" i="1" s="1"/>
  <c r="BG232" i="31"/>
  <c r="FA246" i="1" s="1"/>
  <c r="AS230" i="31"/>
  <c r="EZ244" i="1" s="1"/>
  <c r="AZ227" i="31"/>
  <c r="EY241" i="1" s="1"/>
  <c r="BG224" i="31"/>
  <c r="FA238" i="1" s="1"/>
  <c r="AS222" i="31"/>
  <c r="EZ236" i="1" s="1"/>
  <c r="AZ220" i="31"/>
  <c r="EY234" i="1" s="1"/>
  <c r="AZ219" i="31"/>
  <c r="EY233" i="1" s="1"/>
  <c r="AS6" i="31"/>
  <c r="EZ20" i="1" s="1"/>
  <c r="BG110" i="31"/>
  <c r="FA125" i="1" s="1"/>
  <c r="AS108" i="31"/>
  <c r="EZ123" i="1" s="1"/>
  <c r="AZ105" i="31"/>
  <c r="EY120" i="1" s="1"/>
  <c r="BG102" i="31"/>
  <c r="FA117" i="1" s="1"/>
  <c r="AS100" i="31"/>
  <c r="EZ115" i="1" s="1"/>
  <c r="AZ98" i="31"/>
  <c r="EY112" i="1" s="1"/>
  <c r="BG95" i="31"/>
  <c r="FA109" i="1" s="1"/>
  <c r="AS93" i="31"/>
  <c r="EZ107" i="1" s="1"/>
  <c r="AZ90" i="31"/>
  <c r="EY104" i="1" s="1"/>
  <c r="BG87" i="31"/>
  <c r="FA101" i="1" s="1"/>
  <c r="AS85" i="31"/>
  <c r="EZ99" i="1" s="1"/>
  <c r="AZ82" i="31"/>
  <c r="EY96" i="1" s="1"/>
  <c r="BG79" i="31"/>
  <c r="FA93" i="1" s="1"/>
  <c r="AS77" i="31"/>
  <c r="EZ91" i="1" s="1"/>
  <c r="AZ74" i="31"/>
  <c r="EY88" i="1" s="1"/>
  <c r="BG71" i="31"/>
  <c r="FA85" i="1" s="1"/>
  <c r="AS69" i="31"/>
  <c r="EZ83" i="1" s="1"/>
  <c r="AZ66" i="31"/>
  <c r="EY80" i="1" s="1"/>
  <c r="BG63" i="31"/>
  <c r="FA77" i="1" s="1"/>
  <c r="AS61" i="31"/>
  <c r="EZ75" i="1" s="1"/>
  <c r="AZ58" i="31"/>
  <c r="EY72" i="1" s="1"/>
  <c r="BG55" i="31"/>
  <c r="FA69" i="1" s="1"/>
  <c r="AS53" i="31"/>
  <c r="EZ67" i="1" s="1"/>
  <c r="AZ50" i="31"/>
  <c r="EY64" i="1" s="1"/>
  <c r="BG47" i="31"/>
  <c r="FA61" i="1" s="1"/>
  <c r="AS45" i="31"/>
  <c r="EZ59" i="1" s="1"/>
  <c r="AZ42" i="31"/>
  <c r="EY56" i="1" s="1"/>
  <c r="BG39" i="31"/>
  <c r="FA53" i="1" s="1"/>
  <c r="AS37" i="31"/>
  <c r="EZ51" i="1" s="1"/>
  <c r="AZ35" i="31"/>
  <c r="EY49" i="1" s="1"/>
  <c r="AZ34" i="31"/>
  <c r="EY48" i="1" s="1"/>
  <c r="BG31" i="31"/>
  <c r="FA45" i="1" s="1"/>
  <c r="AS29" i="31"/>
  <c r="EZ43" i="1" s="1"/>
  <c r="AZ26" i="31"/>
  <c r="EY40" i="1" s="1"/>
  <c r="BG23" i="31"/>
  <c r="FA37" i="1" s="1"/>
  <c r="AS21" i="31"/>
  <c r="EZ35" i="1" s="1"/>
  <c r="AZ19" i="31"/>
  <c r="EY33" i="1" s="1"/>
  <c r="AZ18" i="31"/>
  <c r="EY32" i="1" s="1"/>
  <c r="BG15" i="31"/>
  <c r="FA29" i="1" s="1"/>
  <c r="AS13" i="31"/>
  <c r="EZ27" i="1" s="1"/>
  <c r="AZ10" i="31"/>
  <c r="EY24" i="1" s="1"/>
  <c r="BG7" i="31"/>
  <c r="FA21" i="1" s="1"/>
  <c r="AS5" i="31"/>
  <c r="EZ19" i="1" s="1"/>
  <c r="GN16" i="1"/>
  <c r="GO16" i="1" s="1"/>
  <c r="GN287" i="1"/>
  <c r="GO287" i="1" s="1"/>
  <c r="GN279" i="1"/>
  <c r="GO279" i="1" s="1"/>
  <c r="GN271" i="1"/>
  <c r="GO271" i="1" s="1"/>
  <c r="GN263" i="1"/>
  <c r="GO263" i="1" s="1"/>
  <c r="GN255" i="1"/>
  <c r="GO255" i="1" s="1"/>
  <c r="GN247" i="1"/>
  <c r="GO247" i="1" s="1"/>
  <c r="GN239" i="1"/>
  <c r="GO239" i="1" s="1"/>
  <c r="GN231" i="1"/>
  <c r="GO231" i="1" s="1"/>
  <c r="GN223" i="1"/>
  <c r="GO223" i="1" s="1"/>
  <c r="GN215" i="1"/>
  <c r="GO215" i="1" s="1"/>
  <c r="GN207" i="1"/>
  <c r="GO207" i="1" s="1"/>
  <c r="GN199" i="1"/>
  <c r="GO199" i="1" s="1"/>
  <c r="GN191" i="1"/>
  <c r="GO191" i="1" s="1"/>
  <c r="GN183" i="1"/>
  <c r="GO183" i="1" s="1"/>
  <c r="GN175" i="1"/>
  <c r="GO175" i="1" s="1"/>
  <c r="GN167" i="1"/>
  <c r="GO167" i="1" s="1"/>
  <c r="GN159" i="1"/>
  <c r="GO159" i="1" s="1"/>
  <c r="GN151" i="1"/>
  <c r="GO151" i="1" s="1"/>
  <c r="GN143" i="1"/>
  <c r="GO143" i="1" s="1"/>
  <c r="GN135" i="1"/>
  <c r="GO135" i="1" s="1"/>
  <c r="GN127" i="1"/>
  <c r="GO127" i="1" s="1"/>
  <c r="GN119" i="1"/>
  <c r="GO119" i="1" s="1"/>
  <c r="GN111" i="1"/>
  <c r="GO111" i="1" s="1"/>
  <c r="GN103" i="1"/>
  <c r="GO103" i="1" s="1"/>
  <c r="GN95" i="1"/>
  <c r="GO95" i="1" s="1"/>
  <c r="GN87" i="1"/>
  <c r="GO87" i="1" s="1"/>
  <c r="GN79" i="1"/>
  <c r="GN71" i="1"/>
  <c r="GO71" i="1" s="1"/>
  <c r="GN63" i="1"/>
  <c r="GO63" i="1" s="1"/>
  <c r="GN55" i="1"/>
  <c r="GO55" i="1" s="1"/>
  <c r="GN47" i="1"/>
  <c r="GO47" i="1" s="1"/>
  <c r="GN39" i="1"/>
  <c r="GO39" i="1" s="1"/>
  <c r="GN31" i="1"/>
  <c r="GO31" i="1" s="1"/>
  <c r="GN23" i="1"/>
  <c r="GO23" i="1" s="1"/>
  <c r="BG216" i="31"/>
  <c r="FA230" i="1" s="1"/>
  <c r="AS215" i="31"/>
  <c r="EZ229" i="1" s="1"/>
  <c r="AS214" i="31"/>
  <c r="EZ228" i="1" s="1"/>
  <c r="AZ211" i="31"/>
  <c r="EY225" i="1" s="1"/>
  <c r="BG208" i="31"/>
  <c r="FA222" i="1" s="1"/>
  <c r="AS207" i="31"/>
  <c r="EZ221" i="1" s="1"/>
  <c r="AS206" i="31"/>
  <c r="EZ220" i="1" s="1"/>
  <c r="AZ203" i="31"/>
  <c r="EY217" i="1" s="1"/>
  <c r="BG200" i="31"/>
  <c r="FA214" i="1" s="1"/>
  <c r="AS198" i="31"/>
  <c r="EZ212" i="1" s="1"/>
  <c r="AZ195" i="31"/>
  <c r="EY209" i="1" s="1"/>
  <c r="BG192" i="31"/>
  <c r="FA206" i="1" s="1"/>
  <c r="AS190" i="31"/>
  <c r="EZ204" i="1" s="1"/>
  <c r="AZ187" i="31"/>
  <c r="EY201" i="1" s="1"/>
  <c r="BG184" i="31"/>
  <c r="FA198" i="1" s="1"/>
  <c r="AS183" i="31"/>
  <c r="EZ197" i="1" s="1"/>
  <c r="AS182" i="31"/>
  <c r="EZ196" i="1" s="1"/>
  <c r="AZ179" i="31"/>
  <c r="EY193" i="1" s="1"/>
  <c r="BG176" i="31"/>
  <c r="FA190" i="1" s="1"/>
  <c r="AS175" i="31"/>
  <c r="EZ189" i="1" s="1"/>
  <c r="AS174" i="31"/>
  <c r="EZ188" i="1" s="1"/>
  <c r="AZ171" i="31"/>
  <c r="EY185" i="1" s="1"/>
  <c r="BG168" i="31"/>
  <c r="FA182" i="1" s="1"/>
  <c r="AS166" i="31"/>
  <c r="EZ180" i="1" s="1"/>
  <c r="AZ163" i="31"/>
  <c r="EY177" i="1" s="1"/>
  <c r="BG160" i="31"/>
  <c r="FA174" i="1" s="1"/>
  <c r="AS158" i="31"/>
  <c r="EZ172" i="1" s="1"/>
  <c r="AZ155" i="31"/>
  <c r="EY169" i="1" s="1"/>
  <c r="BG152" i="31"/>
  <c r="FA166" i="1" s="1"/>
  <c r="AS151" i="31"/>
  <c r="EZ165" i="1" s="1"/>
  <c r="AS150" i="31"/>
  <c r="EZ164" i="1" s="1"/>
  <c r="AZ147" i="31"/>
  <c r="EY161" i="1" s="1"/>
  <c r="BG144" i="31"/>
  <c r="FA158" i="1" s="1"/>
  <c r="AS143" i="31"/>
  <c r="EZ157" i="1" s="1"/>
  <c r="AS142" i="31"/>
  <c r="EZ156" i="1" s="1"/>
  <c r="AZ139" i="31"/>
  <c r="EY153" i="1" s="1"/>
  <c r="BG136" i="31"/>
  <c r="FA150" i="1" s="1"/>
  <c r="AS134" i="31"/>
  <c r="EZ148" i="1" s="1"/>
  <c r="AZ131" i="31"/>
  <c r="EY145" i="1" s="1"/>
  <c r="BG128" i="31"/>
  <c r="FA142" i="1" s="1"/>
  <c r="AS125" i="31"/>
  <c r="EZ140" i="1" s="1"/>
  <c r="AZ122" i="31"/>
  <c r="EY137" i="1" s="1"/>
  <c r="BG119" i="31"/>
  <c r="FA134" i="1" s="1"/>
  <c r="AS118" i="31"/>
  <c r="EZ133" i="1" s="1"/>
  <c r="AS117" i="31"/>
  <c r="EZ132" i="1" s="1"/>
  <c r="AZ114" i="31"/>
  <c r="EY129" i="1" s="1"/>
  <c r="BG111" i="31"/>
  <c r="FA126" i="1" s="1"/>
  <c r="AS110" i="31"/>
  <c r="EZ125" i="1" s="1"/>
  <c r="AS109" i="31"/>
  <c r="EZ124" i="1" s="1"/>
  <c r="AZ106" i="31"/>
  <c r="EY121" i="1" s="1"/>
  <c r="BG103" i="31"/>
  <c r="FA118" i="1" s="1"/>
  <c r="AS101" i="31"/>
  <c r="EZ116" i="1" s="1"/>
  <c r="AZ99" i="31"/>
  <c r="EY113" i="1" s="1"/>
  <c r="BG96" i="31"/>
  <c r="FA110" i="1" s="1"/>
  <c r="AS94" i="31"/>
  <c r="EZ108" i="1" s="1"/>
  <c r="AZ91" i="31"/>
  <c r="EY105" i="1" s="1"/>
  <c r="BG88" i="31"/>
  <c r="FA102" i="1" s="1"/>
  <c r="AS87" i="31"/>
  <c r="EZ101" i="1" s="1"/>
  <c r="AS86" i="31"/>
  <c r="EZ100" i="1" s="1"/>
  <c r="AZ83" i="31"/>
  <c r="EY97" i="1" s="1"/>
  <c r="BG80" i="31"/>
  <c r="FA94" i="1" s="1"/>
  <c r="AS79" i="31"/>
  <c r="EZ93" i="1" s="1"/>
  <c r="AS78" i="31"/>
  <c r="EZ92" i="1" s="1"/>
  <c r="AZ75" i="31"/>
  <c r="EY89" i="1" s="1"/>
  <c r="BG72" i="31"/>
  <c r="FA86" i="1" s="1"/>
  <c r="AS70" i="31"/>
  <c r="EZ84" i="1" s="1"/>
  <c r="AZ67" i="31"/>
  <c r="EY81" i="1" s="1"/>
  <c r="BG64" i="31"/>
  <c r="FA78" i="1" s="1"/>
  <c r="AS62" i="31"/>
  <c r="EZ76" i="1" s="1"/>
  <c r="AZ59" i="31"/>
  <c r="EY73" i="1" s="1"/>
  <c r="BG56" i="31"/>
  <c r="FA70" i="1" s="1"/>
  <c r="AS54" i="31"/>
  <c r="EZ68" i="1" s="1"/>
  <c r="AZ51" i="31"/>
  <c r="EY65" i="1" s="1"/>
  <c r="BG48" i="31"/>
  <c r="FA62" i="1" s="1"/>
  <c r="AS46" i="31"/>
  <c r="EZ60" i="1" s="1"/>
  <c r="AZ43" i="31"/>
  <c r="EY57" i="1" s="1"/>
  <c r="BG40" i="31"/>
  <c r="FA54" i="1" s="1"/>
  <c r="AS38" i="31"/>
  <c r="EZ52" i="1" s="1"/>
  <c r="AS30" i="31"/>
  <c r="EZ44" i="1" s="1"/>
  <c r="AZ27" i="31"/>
  <c r="EY41" i="1" s="1"/>
  <c r="AS22" i="31"/>
  <c r="EZ36" i="1" s="1"/>
  <c r="AS14" i="31"/>
  <c r="EZ28" i="1" s="1"/>
  <c r="AZ11" i="31"/>
  <c r="EY25" i="1" s="1"/>
  <c r="BG8" i="31"/>
  <c r="FA22" i="1" s="1"/>
  <c r="AZ257" i="31"/>
  <c r="EY271" i="1" s="1"/>
  <c r="AZ248" i="31"/>
  <c r="EY262" i="1" s="1"/>
  <c r="BG214" i="31"/>
  <c r="FA228" i="1" s="1"/>
  <c r="BG198" i="31"/>
  <c r="FA212" i="1" s="1"/>
  <c r="AZ168" i="31"/>
  <c r="EY182" i="1" s="1"/>
  <c r="BG150" i="31"/>
  <c r="FA164" i="1" s="1"/>
  <c r="AZ128" i="31"/>
  <c r="EY142" i="1" s="1"/>
  <c r="AZ111" i="31"/>
  <c r="EY126" i="1" s="1"/>
  <c r="BG82" i="31"/>
  <c r="FA96" i="1" s="1"/>
  <c r="AZ64" i="31"/>
  <c r="EY78" i="1" s="1"/>
  <c r="AS64" i="31"/>
  <c r="EZ78" i="1" s="1"/>
  <c r="BG52" i="31"/>
  <c r="FA66" i="1" s="1"/>
  <c r="AS52" i="31"/>
  <c r="EZ66" i="1" s="1"/>
  <c r="AS43" i="31"/>
  <c r="EZ57" i="1" s="1"/>
  <c r="BG34" i="31"/>
  <c r="FA48" i="1" s="1"/>
  <c r="AS32" i="31"/>
  <c r="EZ46" i="1" s="1"/>
  <c r="AZ29" i="31"/>
  <c r="EY43" i="1" s="1"/>
  <c r="BG26" i="31"/>
  <c r="FA40" i="1" s="1"/>
  <c r="AS25" i="31"/>
  <c r="EZ39" i="1" s="1"/>
  <c r="AS24" i="31"/>
  <c r="EZ38" i="1" s="1"/>
  <c r="BG22" i="31"/>
  <c r="FA36" i="1" s="1"/>
  <c r="AZ21" i="31"/>
  <c r="EY35" i="1" s="1"/>
  <c r="BG18" i="31"/>
  <c r="FA32" i="1" s="1"/>
  <c r="AS16" i="31"/>
  <c r="EZ30" i="1" s="1"/>
  <c r="AZ13" i="31"/>
  <c r="EY27" i="1" s="1"/>
  <c r="BG10" i="31"/>
  <c r="FA24" i="1" s="1"/>
  <c r="AS9" i="31"/>
  <c r="EZ23" i="1" s="1"/>
  <c r="AS8" i="31"/>
  <c r="EZ22" i="1" s="1"/>
  <c r="AZ230" i="31"/>
  <c r="EY244" i="1" s="1"/>
  <c r="AS225" i="31"/>
  <c r="EZ239" i="1" s="1"/>
  <c r="AS217" i="31"/>
  <c r="EZ231" i="1" s="1"/>
  <c r="AS209" i="31"/>
  <c r="EZ223" i="1" s="1"/>
  <c r="AS201" i="31"/>
  <c r="EZ215" i="1" s="1"/>
  <c r="AS193" i="31"/>
  <c r="EZ207" i="1" s="1"/>
  <c r="AS185" i="31"/>
  <c r="EZ199" i="1" s="1"/>
  <c r="AS177" i="31"/>
  <c r="EZ191" i="1" s="1"/>
  <c r="AS169" i="31"/>
  <c r="EZ183" i="1" s="1"/>
  <c r="AS161" i="31"/>
  <c r="EZ175" i="1" s="1"/>
  <c r="AS153" i="31"/>
  <c r="EZ167" i="1" s="1"/>
  <c r="AS145" i="31"/>
  <c r="EZ159" i="1" s="1"/>
  <c r="AS137" i="31"/>
  <c r="EZ151" i="1" s="1"/>
  <c r="AS129" i="31"/>
  <c r="EZ143" i="1" s="1"/>
  <c r="AS120" i="31"/>
  <c r="EZ135" i="1" s="1"/>
  <c r="AS112" i="31"/>
  <c r="EZ127" i="1" s="1"/>
  <c r="AS104" i="31"/>
  <c r="EZ119" i="1" s="1"/>
  <c r="AS97" i="31"/>
  <c r="EZ111" i="1" s="1"/>
  <c r="AS89" i="31"/>
  <c r="EZ103" i="1" s="1"/>
  <c r="AS81" i="31"/>
  <c r="EZ95" i="1" s="1"/>
  <c r="AS73" i="31"/>
  <c r="EZ87" i="1" s="1"/>
  <c r="AZ239" i="31"/>
  <c r="EY253" i="1" s="1"/>
  <c r="AZ223" i="31"/>
  <c r="EY237" i="1" s="1"/>
  <c r="AZ159" i="31"/>
  <c r="EY173" i="1" s="1"/>
  <c r="AZ143" i="31"/>
  <c r="EY157" i="1" s="1"/>
  <c r="AS34" i="31"/>
  <c r="EZ48" i="1" s="1"/>
  <c r="BG30" i="31"/>
  <c r="FA44" i="1" s="1"/>
  <c r="AS27" i="31"/>
  <c r="EZ41" i="1" s="1"/>
  <c r="AS18" i="31"/>
  <c r="EZ32" i="1" s="1"/>
  <c r="AZ16" i="31"/>
  <c r="EY30" i="1" s="1"/>
  <c r="AZ276" i="31"/>
  <c r="EY290" i="1" s="1"/>
  <c r="BG273" i="31"/>
  <c r="FA287" i="1" s="1"/>
  <c r="AZ260" i="31"/>
  <c r="EY274" i="1" s="1"/>
  <c r="BG257" i="31"/>
  <c r="FA271" i="1" s="1"/>
  <c r="AZ252" i="31"/>
  <c r="EY266" i="1" s="1"/>
  <c r="AZ244" i="31"/>
  <c r="EY258" i="1" s="1"/>
  <c r="BG241" i="31"/>
  <c r="FA255" i="1" s="1"/>
  <c r="AZ236" i="31"/>
  <c r="EY250" i="1" s="1"/>
  <c r="AZ228" i="31"/>
  <c r="EY242" i="1" s="1"/>
  <c r="BG225" i="31"/>
  <c r="FA239" i="1" s="1"/>
  <c r="BG209" i="31"/>
  <c r="FA223" i="1" s="1"/>
  <c r="AZ204" i="31"/>
  <c r="EY218" i="1" s="1"/>
  <c r="AZ196" i="31"/>
  <c r="EY210" i="1" s="1"/>
  <c r="BG193" i="31"/>
  <c r="FA207" i="1" s="1"/>
  <c r="BG177" i="31"/>
  <c r="FA191" i="1" s="1"/>
  <c r="AZ172" i="31"/>
  <c r="EY186" i="1" s="1"/>
  <c r="AZ164" i="31"/>
  <c r="EY178" i="1" s="1"/>
  <c r="BG161" i="31"/>
  <c r="FA175" i="1" s="1"/>
  <c r="AZ156" i="31"/>
  <c r="EY170" i="1" s="1"/>
  <c r="AZ148" i="31"/>
  <c r="EY162" i="1" s="1"/>
  <c r="BG145" i="31"/>
  <c r="FA159" i="1" s="1"/>
  <c r="AZ140" i="31"/>
  <c r="EY154" i="1" s="1"/>
  <c r="BG137" i="31"/>
  <c r="FA151" i="1" s="1"/>
  <c r="AZ132" i="31"/>
  <c r="EY146" i="1" s="1"/>
  <c r="BG129" i="31"/>
  <c r="FA143" i="1" s="1"/>
  <c r="AZ123" i="31"/>
  <c r="EY138" i="1" s="1"/>
  <c r="BG120" i="31"/>
  <c r="FA135" i="1" s="1"/>
  <c r="AZ115" i="31"/>
  <c r="EY130" i="1" s="1"/>
  <c r="BG112" i="31"/>
  <c r="FA127" i="1" s="1"/>
  <c r="AZ107" i="31"/>
  <c r="EY122" i="1" s="1"/>
  <c r="BG97" i="31"/>
  <c r="FA111" i="1" s="1"/>
  <c r="AZ92" i="31"/>
  <c r="EY106" i="1" s="1"/>
  <c r="BG89" i="31"/>
  <c r="FA103" i="1" s="1"/>
  <c r="AZ84" i="31"/>
  <c r="EY98" i="1" s="1"/>
  <c r="BG81" i="31"/>
  <c r="FA95" i="1" s="1"/>
  <c r="AZ76" i="31"/>
  <c r="EY90" i="1" s="1"/>
  <c r="BG73" i="31"/>
  <c r="FA87" i="1" s="1"/>
  <c r="AS71" i="31"/>
  <c r="EZ85" i="1" s="1"/>
  <c r="AZ68" i="31"/>
  <c r="EY82" i="1" s="1"/>
  <c r="BG65" i="31"/>
  <c r="FA79" i="1" s="1"/>
  <c r="AS63" i="31"/>
  <c r="EZ77" i="1" s="1"/>
  <c r="AZ60" i="31"/>
  <c r="EY74" i="1" s="1"/>
  <c r="BG57" i="31"/>
  <c r="FA71" i="1" s="1"/>
  <c r="AS55" i="31"/>
  <c r="EZ69" i="1" s="1"/>
  <c r="AZ52" i="31"/>
  <c r="EY66" i="1" s="1"/>
  <c r="BG49" i="31"/>
  <c r="FA63" i="1" s="1"/>
  <c r="AS47" i="31"/>
  <c r="EZ61" i="1" s="1"/>
  <c r="AZ44" i="31"/>
  <c r="EY58" i="1" s="1"/>
  <c r="BG41" i="31"/>
  <c r="FA55" i="1" s="1"/>
  <c r="AS39" i="31"/>
  <c r="EZ53" i="1" s="1"/>
  <c r="AS280" i="31"/>
  <c r="EZ294" i="1" s="1"/>
  <c r="AS272" i="31"/>
  <c r="EZ286" i="1" s="1"/>
  <c r="AZ269" i="31"/>
  <c r="EY283" i="1" s="1"/>
  <c r="BG258" i="31"/>
  <c r="FA272" i="1" s="1"/>
  <c r="AS240" i="31"/>
  <c r="EZ254" i="1" s="1"/>
  <c r="AZ229" i="31"/>
  <c r="EY243" i="1" s="1"/>
  <c r="AS216" i="31"/>
  <c r="EZ230" i="1" s="1"/>
  <c r="BG202" i="31"/>
  <c r="FA216" i="1" s="1"/>
  <c r="BG186" i="31"/>
  <c r="FA200" i="1" s="1"/>
  <c r="BG178" i="31"/>
  <c r="FA192" i="1" s="1"/>
  <c r="AZ157" i="31"/>
  <c r="EY171" i="1" s="1"/>
  <c r="AZ149" i="31"/>
  <c r="EY163" i="1" s="1"/>
  <c r="AS136" i="31"/>
  <c r="EZ150" i="1" s="1"/>
  <c r="BG275" i="31"/>
  <c r="FA289" i="1" s="1"/>
  <c r="AZ270" i="31"/>
  <c r="EY284" i="1" s="1"/>
  <c r="BG267" i="31"/>
  <c r="FA281" i="1" s="1"/>
  <c r="AZ262" i="31"/>
  <c r="EY276" i="1" s="1"/>
  <c r="BG259" i="31"/>
  <c r="FA273" i="1" s="1"/>
  <c r="AZ254" i="31"/>
  <c r="EY268" i="1" s="1"/>
  <c r="BG251" i="31"/>
  <c r="FA265" i="1" s="1"/>
  <c r="AZ246" i="31"/>
  <c r="EY260" i="1" s="1"/>
  <c r="BG243" i="31"/>
  <c r="FA257" i="1" s="1"/>
  <c r="AZ238" i="31"/>
  <c r="EY252" i="1" s="1"/>
  <c r="BG235" i="31"/>
  <c r="FA249" i="1" s="1"/>
  <c r="BG227" i="31"/>
  <c r="FA241" i="1" s="1"/>
  <c r="AZ222" i="31"/>
  <c r="EY236" i="1" s="1"/>
  <c r="BG219" i="31"/>
  <c r="FA233" i="1" s="1"/>
  <c r="AZ214" i="31"/>
  <c r="EY228" i="1" s="1"/>
  <c r="BG211" i="31"/>
  <c r="FA225" i="1" s="1"/>
  <c r="AZ206" i="31"/>
  <c r="EY220" i="1" s="1"/>
  <c r="BG203" i="31"/>
  <c r="FA217" i="1" s="1"/>
  <c r="AZ198" i="31"/>
  <c r="EY212" i="1" s="1"/>
  <c r="BG195" i="31"/>
  <c r="FA209" i="1" s="1"/>
  <c r="AZ190" i="31"/>
  <c r="EY204" i="1" s="1"/>
  <c r="BG187" i="31"/>
  <c r="FA201" i="1" s="1"/>
  <c r="AZ182" i="31"/>
  <c r="EY196" i="1" s="1"/>
  <c r="BG179" i="31"/>
  <c r="FA193" i="1" s="1"/>
  <c r="AZ174" i="31"/>
  <c r="EY188" i="1" s="1"/>
  <c r="BG171" i="31"/>
  <c r="FA185" i="1" s="1"/>
  <c r="AZ166" i="31"/>
  <c r="EY180" i="1" s="1"/>
  <c r="BG163" i="31"/>
  <c r="FA177" i="1" s="1"/>
  <c r="AZ158" i="31"/>
  <c r="EY172" i="1" s="1"/>
  <c r="BG155" i="31"/>
  <c r="FA169" i="1" s="1"/>
  <c r="AZ150" i="31"/>
  <c r="EY164" i="1" s="1"/>
  <c r="BG147" i="31"/>
  <c r="FA161" i="1" s="1"/>
  <c r="AZ142" i="31"/>
  <c r="EY156" i="1" s="1"/>
  <c r="BG139" i="31"/>
  <c r="FA153" i="1" s="1"/>
  <c r="AZ134" i="31"/>
  <c r="EY148" i="1" s="1"/>
  <c r="BG131" i="31"/>
  <c r="FA145" i="1" s="1"/>
  <c r="AZ125" i="31"/>
  <c r="EY140" i="1" s="1"/>
  <c r="BG122" i="31"/>
  <c r="FA137" i="1" s="1"/>
  <c r="AZ117" i="31"/>
  <c r="EY132" i="1" s="1"/>
  <c r="BG114" i="31"/>
  <c r="FA129" i="1" s="1"/>
  <c r="AZ109" i="31"/>
  <c r="EY124" i="1" s="1"/>
  <c r="BG106" i="31"/>
  <c r="FA121" i="1" s="1"/>
  <c r="AZ101" i="31"/>
  <c r="EY116" i="1" s="1"/>
  <c r="BG99" i="31"/>
  <c r="FA113" i="1" s="1"/>
  <c r="AZ94" i="31"/>
  <c r="EY108" i="1" s="1"/>
  <c r="BG91" i="31"/>
  <c r="FA105" i="1" s="1"/>
  <c r="AZ86" i="31"/>
  <c r="EY100" i="1" s="1"/>
  <c r="BG83" i="31"/>
  <c r="FA97" i="1" s="1"/>
  <c r="AZ78" i="31"/>
  <c r="EY92" i="1" s="1"/>
  <c r="BG75" i="31"/>
  <c r="FA89" i="1" s="1"/>
  <c r="AZ70" i="31"/>
  <c r="EY84" i="1" s="1"/>
  <c r="BG67" i="31"/>
  <c r="FA81" i="1" s="1"/>
  <c r="AS65" i="31"/>
  <c r="EZ79" i="1" s="1"/>
  <c r="AZ62" i="31"/>
  <c r="EY76" i="1" s="1"/>
  <c r="BG59" i="31"/>
  <c r="FA73" i="1" s="1"/>
  <c r="AS57" i="31"/>
  <c r="EZ71" i="1" s="1"/>
  <c r="AZ54" i="31"/>
  <c r="EY68" i="1" s="1"/>
  <c r="BG51" i="31"/>
  <c r="FA65" i="1" s="1"/>
  <c r="AS49" i="31"/>
  <c r="EZ63" i="1" s="1"/>
  <c r="AZ46" i="31"/>
  <c r="EY60" i="1" s="1"/>
  <c r="BG43" i="31"/>
  <c r="FA57" i="1" s="1"/>
  <c r="AS41" i="31"/>
  <c r="EZ55" i="1" s="1"/>
  <c r="AZ38" i="31"/>
  <c r="EY52" i="1" s="1"/>
  <c r="AS33" i="31"/>
  <c r="EZ47" i="1" s="1"/>
  <c r="AS17" i="31"/>
  <c r="EZ31" i="1" s="1"/>
  <c r="BG274" i="31"/>
  <c r="FA288" i="1" s="1"/>
  <c r="BG266" i="31"/>
  <c r="FA280" i="1" s="1"/>
  <c r="AZ253" i="31"/>
  <c r="EY267" i="1" s="1"/>
  <c r="AZ205" i="31"/>
  <c r="EY219" i="1" s="1"/>
  <c r="AZ181" i="31"/>
  <c r="EY195" i="1" s="1"/>
  <c r="AZ173" i="31"/>
  <c r="EY187" i="1" s="1"/>
  <c r="AS152" i="31"/>
  <c r="EZ166" i="1" s="1"/>
  <c r="AZ141" i="31"/>
  <c r="EY155" i="1" s="1"/>
  <c r="AS128" i="31"/>
  <c r="EZ142" i="1" s="1"/>
  <c r="AZ116" i="31"/>
  <c r="EY131" i="1" s="1"/>
  <c r="AS111" i="31"/>
  <c r="EZ126" i="1" s="1"/>
  <c r="AS103" i="31"/>
  <c r="EZ118" i="1" s="1"/>
  <c r="AZ279" i="31"/>
  <c r="EY293" i="1" s="1"/>
  <c r="BG276" i="31"/>
  <c r="FA290" i="1" s="1"/>
  <c r="AS274" i="31"/>
  <c r="EZ288" i="1" s="1"/>
  <c r="AZ271" i="31"/>
  <c r="EY285" i="1" s="1"/>
  <c r="BG268" i="31"/>
  <c r="FA282" i="1" s="1"/>
  <c r="AS266" i="31"/>
  <c r="EZ280" i="1" s="1"/>
  <c r="AZ263" i="31"/>
  <c r="EY277" i="1" s="1"/>
  <c r="BG260" i="31"/>
  <c r="FA274" i="1" s="1"/>
  <c r="AS258" i="31"/>
  <c r="EZ272" i="1" s="1"/>
  <c r="AZ255" i="31"/>
  <c r="EY269" i="1" s="1"/>
  <c r="BG252" i="31"/>
  <c r="FA266" i="1" s="1"/>
  <c r="AS250" i="31"/>
  <c r="EZ264" i="1" s="1"/>
  <c r="AZ247" i="31"/>
  <c r="EY261" i="1" s="1"/>
  <c r="BG244" i="31"/>
  <c r="FA258" i="1" s="1"/>
  <c r="AS242" i="31"/>
  <c r="EZ256" i="1" s="1"/>
  <c r="BG236" i="31"/>
  <c r="FA250" i="1" s="1"/>
  <c r="AS234" i="31"/>
  <c r="EZ248" i="1" s="1"/>
  <c r="AZ231" i="31"/>
  <c r="EY245" i="1" s="1"/>
  <c r="BG228" i="31"/>
  <c r="FA242" i="1" s="1"/>
  <c r="AS226" i="31"/>
  <c r="EZ240" i="1" s="1"/>
  <c r="BG220" i="31"/>
  <c r="FA234" i="1" s="1"/>
  <c r="AS218" i="31"/>
  <c r="EZ232" i="1" s="1"/>
  <c r="AZ215" i="31"/>
  <c r="EY229" i="1" s="1"/>
  <c r="BG212" i="31"/>
  <c r="FA226" i="1" s="1"/>
  <c r="AS210" i="31"/>
  <c r="EZ224" i="1" s="1"/>
  <c r="AZ207" i="31"/>
  <c r="EY221" i="1" s="1"/>
  <c r="BG204" i="31"/>
  <c r="FA218" i="1" s="1"/>
  <c r="AS202" i="31"/>
  <c r="EZ216" i="1" s="1"/>
  <c r="AZ199" i="31"/>
  <c r="EY213" i="1" s="1"/>
  <c r="BG196" i="31"/>
  <c r="FA210" i="1" s="1"/>
  <c r="AS194" i="31"/>
  <c r="EZ208" i="1" s="1"/>
  <c r="AZ191" i="31"/>
  <c r="EY205" i="1" s="1"/>
  <c r="BG188" i="31"/>
  <c r="FA202" i="1" s="1"/>
  <c r="AS186" i="31"/>
  <c r="EZ200" i="1" s="1"/>
  <c r="AZ183" i="31"/>
  <c r="EY197" i="1" s="1"/>
  <c r="BG180" i="31"/>
  <c r="FA194" i="1" s="1"/>
  <c r="AS178" i="31"/>
  <c r="EZ192" i="1" s="1"/>
  <c r="AZ175" i="31"/>
  <c r="EY189" i="1" s="1"/>
  <c r="BG172" i="31"/>
  <c r="FA186" i="1" s="1"/>
  <c r="AS170" i="31"/>
  <c r="EZ184" i="1" s="1"/>
  <c r="AZ167" i="31"/>
  <c r="EY181" i="1" s="1"/>
  <c r="BG164" i="31"/>
  <c r="FA178" i="1" s="1"/>
  <c r="AS162" i="31"/>
  <c r="EZ176" i="1" s="1"/>
  <c r="BG156" i="31"/>
  <c r="FA170" i="1" s="1"/>
  <c r="AS154" i="31"/>
  <c r="EZ168" i="1" s="1"/>
  <c r="AZ151" i="31"/>
  <c r="EY165" i="1" s="1"/>
  <c r="BG148" i="31"/>
  <c r="FA162" i="1" s="1"/>
  <c r="AS146" i="31"/>
  <c r="EZ160" i="1" s="1"/>
  <c r="BG140" i="31"/>
  <c r="FA154" i="1" s="1"/>
  <c r="AS138" i="31"/>
  <c r="EZ152" i="1" s="1"/>
  <c r="AZ135" i="31"/>
  <c r="EY149" i="1" s="1"/>
  <c r="BG132" i="31"/>
  <c r="FA146" i="1" s="1"/>
  <c r="AS130" i="31"/>
  <c r="EZ144" i="1" s="1"/>
  <c r="AZ126" i="31"/>
  <c r="EY141" i="1" s="1"/>
  <c r="BG123" i="31"/>
  <c r="FA138" i="1" s="1"/>
  <c r="AS121" i="31"/>
  <c r="EZ136" i="1" s="1"/>
  <c r="AZ118" i="31"/>
  <c r="EY133" i="1" s="1"/>
  <c r="BG115" i="31"/>
  <c r="FA130" i="1" s="1"/>
  <c r="AS113" i="31"/>
  <c r="EZ128" i="1" s="1"/>
  <c r="AZ110" i="31"/>
  <c r="EY125" i="1" s="1"/>
  <c r="BG107" i="31"/>
  <c r="FA122" i="1" s="1"/>
  <c r="AS105" i="31"/>
  <c r="EZ120" i="1" s="1"/>
  <c r="AZ102" i="31"/>
  <c r="EY117" i="1" s="1"/>
  <c r="AS98" i="31"/>
  <c r="EZ112" i="1" s="1"/>
  <c r="AZ95" i="31"/>
  <c r="EY109" i="1" s="1"/>
  <c r="BG92" i="31"/>
  <c r="FA106" i="1" s="1"/>
  <c r="AS90" i="31"/>
  <c r="EZ104" i="1" s="1"/>
  <c r="AZ87" i="31"/>
  <c r="EY101" i="1" s="1"/>
  <c r="BG84" i="31"/>
  <c r="FA98" i="1" s="1"/>
  <c r="AS82" i="31"/>
  <c r="EZ96" i="1" s="1"/>
  <c r="AZ79" i="31"/>
  <c r="EY93" i="1" s="1"/>
  <c r="BG76" i="31"/>
  <c r="FA90" i="1" s="1"/>
  <c r="AS74" i="31"/>
  <c r="EZ88" i="1" s="1"/>
  <c r="AZ71" i="31"/>
  <c r="EY85" i="1" s="1"/>
  <c r="BG68" i="31"/>
  <c r="FA82" i="1" s="1"/>
  <c r="AS66" i="31"/>
  <c r="EZ80" i="1" s="1"/>
  <c r="AZ63" i="31"/>
  <c r="EY77" i="1" s="1"/>
  <c r="BG60" i="31"/>
  <c r="FA74" i="1" s="1"/>
  <c r="AS58" i="31"/>
  <c r="EZ72" i="1" s="1"/>
  <c r="AZ55" i="31"/>
  <c r="EY69" i="1" s="1"/>
  <c r="AS50" i="31"/>
  <c r="EZ64" i="1" s="1"/>
  <c r="AZ47" i="31"/>
  <c r="EY61" i="1" s="1"/>
  <c r="BG44" i="31"/>
  <c r="FA58" i="1" s="1"/>
  <c r="AS42" i="31"/>
  <c r="EZ56" i="1" s="1"/>
  <c r="AZ39" i="31"/>
  <c r="EY53" i="1" s="1"/>
  <c r="BG36" i="31"/>
  <c r="FA50" i="1" s="1"/>
  <c r="AZ31" i="31"/>
  <c r="EY45" i="1" s="1"/>
  <c r="BG28" i="31"/>
  <c r="FA42" i="1" s="1"/>
  <c r="AS26" i="31"/>
  <c r="EZ40" i="1" s="1"/>
  <c r="AZ23" i="31"/>
  <c r="EY37" i="1" s="1"/>
  <c r="BG20" i="31"/>
  <c r="FA34" i="1" s="1"/>
  <c r="AZ15" i="31"/>
  <c r="EY29" i="1" s="1"/>
  <c r="BG12" i="31"/>
  <c r="FA26" i="1" s="1"/>
  <c r="AS10" i="31"/>
  <c r="EZ24" i="1" s="1"/>
  <c r="AZ7" i="31"/>
  <c r="EY21" i="1" s="1"/>
  <c r="AS248" i="31"/>
  <c r="EZ262" i="1" s="1"/>
  <c r="AZ245" i="31"/>
  <c r="EY259" i="1" s="1"/>
  <c r="BG234" i="31"/>
  <c r="FA248" i="1" s="1"/>
  <c r="BG226" i="31"/>
  <c r="FA240" i="1" s="1"/>
  <c r="BG218" i="31"/>
  <c r="FA232" i="1" s="1"/>
  <c r="BG210" i="31"/>
  <c r="FA224" i="1" s="1"/>
  <c r="BG194" i="31"/>
  <c r="FA208" i="1" s="1"/>
  <c r="AS176" i="31"/>
  <c r="EZ190" i="1" s="1"/>
  <c r="AZ165" i="31"/>
  <c r="EY179" i="1" s="1"/>
  <c r="AS160" i="31"/>
  <c r="EZ174" i="1" s="1"/>
  <c r="AS144" i="31"/>
  <c r="EZ158" i="1" s="1"/>
  <c r="BG130" i="31"/>
  <c r="FA144" i="1" s="1"/>
  <c r="AS119" i="31"/>
  <c r="EZ134" i="1" s="1"/>
  <c r="BG113" i="31"/>
  <c r="FA128" i="1" s="1"/>
  <c r="BG98" i="31"/>
  <c r="FA112" i="1" s="1"/>
  <c r="BG90" i="31"/>
  <c r="FA104" i="1" s="1"/>
  <c r="AS80" i="31"/>
  <c r="EZ94" i="1" s="1"/>
  <c r="AZ77" i="31"/>
  <c r="EY91" i="1" s="1"/>
  <c r="AS72" i="31"/>
  <c r="EZ86" i="1" s="1"/>
  <c r="BG66" i="31"/>
  <c r="FA80" i="1" s="1"/>
  <c r="BG58" i="31"/>
  <c r="FA72" i="1" s="1"/>
  <c r="AZ45" i="31"/>
  <c r="EY59" i="1" s="1"/>
  <c r="BG42" i="31"/>
  <c r="FA56" i="1" s="1"/>
  <c r="AZ280" i="31"/>
  <c r="EY294" i="1" s="1"/>
  <c r="BG277" i="31"/>
  <c r="FA291" i="1" s="1"/>
  <c r="AS275" i="31"/>
  <c r="EZ289" i="1" s="1"/>
  <c r="AZ272" i="31"/>
  <c r="EY286" i="1" s="1"/>
  <c r="BG269" i="31"/>
  <c r="FA283" i="1" s="1"/>
  <c r="AS267" i="31"/>
  <c r="EZ281" i="1" s="1"/>
  <c r="AZ264" i="31"/>
  <c r="EY278" i="1" s="1"/>
  <c r="BG261" i="31"/>
  <c r="FA275" i="1" s="1"/>
  <c r="AS259" i="31"/>
  <c r="EZ273" i="1" s="1"/>
  <c r="AZ256" i="31"/>
  <c r="EY270" i="1" s="1"/>
  <c r="BG253" i="31"/>
  <c r="FA267" i="1" s="1"/>
  <c r="AS251" i="31"/>
  <c r="EZ265" i="1" s="1"/>
  <c r="BG245" i="31"/>
  <c r="FA259" i="1" s="1"/>
  <c r="AS243" i="31"/>
  <c r="EZ257" i="1" s="1"/>
  <c r="AZ240" i="31"/>
  <c r="EY254" i="1" s="1"/>
  <c r="BG237" i="31"/>
  <c r="FA251" i="1" s="1"/>
  <c r="AS235" i="31"/>
  <c r="EZ249" i="1" s="1"/>
  <c r="BG229" i="31"/>
  <c r="FA243" i="1" s="1"/>
  <c r="AS227" i="31"/>
  <c r="EZ241" i="1" s="1"/>
  <c r="AZ224" i="31"/>
  <c r="EY238" i="1" s="1"/>
  <c r="BG221" i="31"/>
  <c r="FA235" i="1" s="1"/>
  <c r="AS219" i="31"/>
  <c r="EZ233" i="1" s="1"/>
  <c r="AZ216" i="31"/>
  <c r="EY230" i="1" s="1"/>
  <c r="BG213" i="31"/>
  <c r="FA227" i="1" s="1"/>
  <c r="AS211" i="31"/>
  <c r="EZ225" i="1" s="1"/>
  <c r="AZ208" i="31"/>
  <c r="EY222" i="1" s="1"/>
  <c r="BG205" i="31"/>
  <c r="FA219" i="1" s="1"/>
  <c r="AS203" i="31"/>
  <c r="EZ217" i="1" s="1"/>
  <c r="BG197" i="31"/>
  <c r="FA211" i="1" s="1"/>
  <c r="AS195" i="31"/>
  <c r="EZ209" i="1" s="1"/>
  <c r="BG189" i="31"/>
  <c r="FA203" i="1" s="1"/>
  <c r="AS187" i="31"/>
  <c r="EZ201" i="1" s="1"/>
  <c r="AZ184" i="31"/>
  <c r="EY198" i="1" s="1"/>
  <c r="BG181" i="31"/>
  <c r="FA195" i="1" s="1"/>
  <c r="AS179" i="31"/>
  <c r="EZ193" i="1" s="1"/>
  <c r="AZ176" i="31"/>
  <c r="EY190" i="1" s="1"/>
  <c r="BG173" i="31"/>
  <c r="FA187" i="1" s="1"/>
  <c r="AS171" i="31"/>
  <c r="EZ185" i="1" s="1"/>
  <c r="BG165" i="31"/>
  <c r="FA179" i="1" s="1"/>
  <c r="AS163" i="31"/>
  <c r="EZ177" i="1" s="1"/>
  <c r="AZ160" i="31"/>
  <c r="EY174" i="1" s="1"/>
  <c r="BG157" i="31"/>
  <c r="FA171" i="1" s="1"/>
  <c r="AS155" i="31"/>
  <c r="EZ169" i="1" s="1"/>
  <c r="AZ152" i="31"/>
  <c r="EY166" i="1" s="1"/>
  <c r="BG149" i="31"/>
  <c r="FA163" i="1" s="1"/>
  <c r="AS147" i="31"/>
  <c r="EZ161" i="1" s="1"/>
  <c r="AZ144" i="31"/>
  <c r="EY158" i="1" s="1"/>
  <c r="BG141" i="31"/>
  <c r="FA155" i="1" s="1"/>
  <c r="AS139" i="31"/>
  <c r="EZ153" i="1" s="1"/>
  <c r="AZ136" i="31"/>
  <c r="EY150" i="1" s="1"/>
  <c r="BG133" i="31"/>
  <c r="FA147" i="1" s="1"/>
  <c r="AS131" i="31"/>
  <c r="EZ145" i="1" s="1"/>
  <c r="BG124" i="31"/>
  <c r="FA139" i="1" s="1"/>
  <c r="AS122" i="31"/>
  <c r="EZ137" i="1" s="1"/>
  <c r="AZ119" i="31"/>
  <c r="EY134" i="1" s="1"/>
  <c r="BG116" i="31"/>
  <c r="FA131" i="1" s="1"/>
  <c r="AS114" i="31"/>
  <c r="EZ129" i="1" s="1"/>
  <c r="BG108" i="31"/>
  <c r="FA123" i="1" s="1"/>
  <c r="AS106" i="31"/>
  <c r="EZ121" i="1" s="1"/>
  <c r="AZ103" i="31"/>
  <c r="EY118" i="1" s="1"/>
  <c r="BG100" i="31"/>
  <c r="FA115" i="1" s="1"/>
  <c r="AS99" i="31"/>
  <c r="EZ113" i="1" s="1"/>
  <c r="BG93" i="31"/>
  <c r="FA107" i="1" s="1"/>
  <c r="AS91" i="31"/>
  <c r="EZ105" i="1" s="1"/>
  <c r="AZ88" i="31"/>
  <c r="EY102" i="1" s="1"/>
  <c r="BG85" i="31"/>
  <c r="FA99" i="1" s="1"/>
  <c r="AS83" i="31"/>
  <c r="EZ97" i="1" s="1"/>
  <c r="BG77" i="31"/>
  <c r="FA91" i="1" s="1"/>
  <c r="AS75" i="31"/>
  <c r="EZ89" i="1" s="1"/>
  <c r="AZ72" i="31"/>
  <c r="EY86" i="1" s="1"/>
  <c r="BG69" i="31"/>
  <c r="FA83" i="1" s="1"/>
  <c r="AS67" i="31"/>
  <c r="EZ81" i="1" s="1"/>
  <c r="AS59" i="31"/>
  <c r="EZ73" i="1" s="1"/>
  <c r="AZ56" i="31"/>
  <c r="EY70" i="1" s="1"/>
  <c r="BG53" i="31"/>
  <c r="FA67" i="1" s="1"/>
  <c r="AS51" i="31"/>
  <c r="EZ65" i="1" s="1"/>
  <c r="BG45" i="31"/>
  <c r="FA59" i="1" s="1"/>
  <c r="AZ40" i="31"/>
  <c r="EY54" i="1" s="1"/>
  <c r="BG37" i="31"/>
  <c r="FA51" i="1" s="1"/>
  <c r="AS35" i="31"/>
  <c r="EZ49" i="1" s="1"/>
  <c r="BG29" i="31"/>
  <c r="FA43" i="1" s="1"/>
  <c r="AZ24" i="31"/>
  <c r="EY38" i="1" s="1"/>
  <c r="AS19" i="31"/>
  <c r="EZ33" i="1" s="1"/>
  <c r="AS11" i="31"/>
  <c r="EZ25" i="1" s="1"/>
  <c r="AZ8" i="31"/>
  <c r="EY22" i="1" s="1"/>
  <c r="AZ277" i="31"/>
  <c r="EY291" i="1" s="1"/>
  <c r="AS264" i="31"/>
  <c r="EZ278" i="1" s="1"/>
  <c r="AZ261" i="31"/>
  <c r="EY275" i="1" s="1"/>
  <c r="BG250" i="31"/>
  <c r="FA264" i="1" s="1"/>
  <c r="BG242" i="31"/>
  <c r="FA256" i="1" s="1"/>
  <c r="AS232" i="31"/>
  <c r="EZ246" i="1" s="1"/>
  <c r="AZ213" i="31"/>
  <c r="EY227" i="1" s="1"/>
  <c r="AS200" i="31"/>
  <c r="EZ214" i="1" s="1"/>
  <c r="AZ197" i="31"/>
  <c r="EY211" i="1" s="1"/>
  <c r="AZ189" i="31"/>
  <c r="EY203" i="1" s="1"/>
  <c r="BG170" i="31"/>
  <c r="FA184" i="1" s="1"/>
  <c r="BG162" i="31"/>
  <c r="FA176" i="1" s="1"/>
  <c r="BG154" i="31"/>
  <c r="FA168" i="1" s="1"/>
  <c r="BG138" i="31"/>
  <c r="FA152" i="1" s="1"/>
  <c r="AZ124" i="31"/>
  <c r="EY139" i="1" s="1"/>
  <c r="BG121" i="31"/>
  <c r="FA136" i="1" s="1"/>
  <c r="AZ108" i="31"/>
  <c r="EY123" i="1" s="1"/>
  <c r="BG105" i="31"/>
  <c r="FA120" i="1" s="1"/>
  <c r="AS96" i="31"/>
  <c r="EZ110" i="1" s="1"/>
  <c r="AZ93" i="31"/>
  <c r="EY107" i="1" s="1"/>
  <c r="AS88" i="31"/>
  <c r="EZ102" i="1" s="1"/>
  <c r="AZ85" i="31"/>
  <c r="EY99" i="1" s="1"/>
  <c r="BG74" i="31"/>
  <c r="FA88" i="1" s="1"/>
  <c r="BG50" i="31"/>
  <c r="FA64" i="1" s="1"/>
  <c r="AS48" i="31"/>
  <c r="EZ62" i="1" s="1"/>
  <c r="AS40" i="31"/>
  <c r="EZ54" i="1" s="1"/>
  <c r="AZ37" i="31"/>
  <c r="EY51" i="1" s="1"/>
  <c r="AS276" i="31"/>
  <c r="EZ290" i="1" s="1"/>
  <c r="AZ273" i="31"/>
  <c r="EY287" i="1" s="1"/>
  <c r="BG270" i="31"/>
  <c r="FA284" i="1" s="1"/>
  <c r="AS268" i="31"/>
  <c r="EZ282" i="1" s="1"/>
  <c r="AZ265" i="31"/>
  <c r="EY279" i="1" s="1"/>
  <c r="AS260" i="31"/>
  <c r="EZ274" i="1" s="1"/>
  <c r="BG254" i="31"/>
  <c r="FA268" i="1" s="1"/>
  <c r="AS252" i="31"/>
  <c r="EZ266" i="1" s="1"/>
  <c r="AZ249" i="31"/>
  <c r="EY263" i="1" s="1"/>
  <c r="AS244" i="31"/>
  <c r="EZ258" i="1" s="1"/>
  <c r="BG238" i="31"/>
  <c r="FA252" i="1" s="1"/>
  <c r="AS236" i="31"/>
  <c r="EZ250" i="1" s="1"/>
  <c r="AZ233" i="31"/>
  <c r="EY247" i="1" s="1"/>
  <c r="AS228" i="31"/>
  <c r="EZ242" i="1" s="1"/>
  <c r="AZ225" i="31"/>
  <c r="EY239" i="1" s="1"/>
  <c r="BG222" i="31"/>
  <c r="FA236" i="1" s="1"/>
  <c r="AS220" i="31"/>
  <c r="EZ234" i="1" s="1"/>
  <c r="AZ217" i="31"/>
  <c r="EY231" i="1" s="1"/>
  <c r="AS212" i="31"/>
  <c r="EZ226" i="1" s="1"/>
  <c r="AZ209" i="31"/>
  <c r="EY223" i="1" s="1"/>
  <c r="BG206" i="31"/>
  <c r="FA220" i="1" s="1"/>
  <c r="AS204" i="31"/>
  <c r="EZ218" i="1" s="1"/>
  <c r="AZ201" i="31"/>
  <c r="EY215" i="1" s="1"/>
  <c r="AS196" i="31"/>
  <c r="EZ210" i="1" s="1"/>
  <c r="AZ193" i="31"/>
  <c r="EY207" i="1" s="1"/>
  <c r="BG190" i="31"/>
  <c r="FA204" i="1" s="1"/>
  <c r="AS188" i="31"/>
  <c r="EZ202" i="1" s="1"/>
  <c r="AZ185" i="31"/>
  <c r="EY199" i="1" s="1"/>
  <c r="AS180" i="31"/>
  <c r="EZ194" i="1" s="1"/>
  <c r="AZ177" i="31"/>
  <c r="EY191" i="1" s="1"/>
  <c r="BG174" i="31"/>
  <c r="FA188" i="1" s="1"/>
  <c r="AS172" i="31"/>
  <c r="EZ186" i="1" s="1"/>
  <c r="AZ169" i="31"/>
  <c r="EY183" i="1" s="1"/>
  <c r="AS164" i="31"/>
  <c r="EZ178" i="1" s="1"/>
  <c r="AZ161" i="31"/>
  <c r="EY175" i="1" s="1"/>
  <c r="BG158" i="31"/>
  <c r="FA172" i="1" s="1"/>
  <c r="AS156" i="31"/>
  <c r="EZ170" i="1" s="1"/>
  <c r="AZ153" i="31"/>
  <c r="EY167" i="1" s="1"/>
  <c r="AS148" i="31"/>
  <c r="EZ162" i="1" s="1"/>
  <c r="BG142" i="31"/>
  <c r="FA156" i="1" s="1"/>
  <c r="AS140" i="31"/>
  <c r="EZ154" i="1" s="1"/>
  <c r="AZ137" i="31"/>
  <c r="EY151" i="1" s="1"/>
  <c r="AS132" i="31"/>
  <c r="EZ146" i="1" s="1"/>
  <c r="AZ129" i="31"/>
  <c r="EY143" i="1" s="1"/>
  <c r="BG125" i="31"/>
  <c r="FA140" i="1" s="1"/>
  <c r="AS123" i="31"/>
  <c r="EZ138" i="1" s="1"/>
  <c r="AZ120" i="31"/>
  <c r="EY135" i="1" s="1"/>
  <c r="BG117" i="31"/>
  <c r="FA132" i="1" s="1"/>
  <c r="AS115" i="31"/>
  <c r="EZ130" i="1" s="1"/>
  <c r="AZ112" i="31"/>
  <c r="EY127" i="1" s="1"/>
  <c r="BG109" i="31"/>
  <c r="FA124" i="1" s="1"/>
  <c r="AS107" i="31"/>
  <c r="EZ122" i="1" s="1"/>
  <c r="AZ104" i="31"/>
  <c r="EY119" i="1" s="1"/>
  <c r="BG101" i="31"/>
  <c r="FA116" i="1" s="1"/>
  <c r="AZ97" i="31"/>
  <c r="EY111" i="1" s="1"/>
  <c r="BG94" i="31"/>
  <c r="FA108" i="1" s="1"/>
  <c r="AS92" i="31"/>
  <c r="EZ106" i="1" s="1"/>
  <c r="AZ89" i="31"/>
  <c r="EY103" i="1" s="1"/>
  <c r="AS84" i="31"/>
  <c r="EZ98" i="1" s="1"/>
  <c r="AZ81" i="31"/>
  <c r="EY95" i="1" s="1"/>
  <c r="BG78" i="31"/>
  <c r="FA92" i="1" s="1"/>
  <c r="AS76" i="31"/>
  <c r="EZ90" i="1" s="1"/>
  <c r="AZ73" i="31"/>
  <c r="EY87" i="1" s="1"/>
  <c r="BG70" i="31"/>
  <c r="FA84" i="1" s="1"/>
  <c r="AS68" i="31"/>
  <c r="EZ82" i="1" s="1"/>
  <c r="AZ65" i="31"/>
  <c r="EY79" i="1" s="1"/>
  <c r="BG62" i="31"/>
  <c r="FA76" i="1" s="1"/>
  <c r="AS60" i="31"/>
  <c r="EZ74" i="1" s="1"/>
  <c r="AZ57" i="31"/>
  <c r="EY71" i="1" s="1"/>
  <c r="BG54" i="31"/>
  <c r="FA68" i="1" s="1"/>
  <c r="AZ49" i="31"/>
  <c r="EY63" i="1" s="1"/>
  <c r="BG46" i="31"/>
  <c r="FA60" i="1" s="1"/>
  <c r="AS44" i="31"/>
  <c r="EZ58" i="1" s="1"/>
  <c r="AZ41" i="31"/>
  <c r="EY55" i="1" s="1"/>
  <c r="BG38" i="31"/>
  <c r="FA52" i="1" s="1"/>
  <c r="AZ33" i="31"/>
  <c r="EY47" i="1" s="1"/>
  <c r="AS28" i="31"/>
  <c r="EZ42" i="1" s="1"/>
  <c r="AZ25" i="31"/>
  <c r="EY39" i="1" s="1"/>
  <c r="AS20" i="31"/>
  <c r="EZ34" i="1" s="1"/>
  <c r="AZ17" i="31"/>
  <c r="EY31" i="1" s="1"/>
  <c r="AS12" i="31"/>
  <c r="EZ26" i="1" s="1"/>
  <c r="AZ9" i="31"/>
  <c r="EY23" i="1" s="1"/>
  <c r="BG6" i="31"/>
  <c r="FA20" i="1" s="1"/>
  <c r="AS256" i="31"/>
  <c r="EZ270" i="1" s="1"/>
  <c r="AZ237" i="31"/>
  <c r="EY251" i="1" s="1"/>
  <c r="AS224" i="31"/>
  <c r="EZ238" i="1" s="1"/>
  <c r="AZ221" i="31"/>
  <c r="EY235" i="1" s="1"/>
  <c r="AS208" i="31"/>
  <c r="EZ222" i="1" s="1"/>
  <c r="AS192" i="31"/>
  <c r="EZ206" i="1" s="1"/>
  <c r="AS184" i="31"/>
  <c r="EZ198" i="1" s="1"/>
  <c r="AS168" i="31"/>
  <c r="EZ182" i="1" s="1"/>
  <c r="BG146" i="31"/>
  <c r="FA160" i="1" s="1"/>
  <c r="AZ133" i="31"/>
  <c r="EY147" i="1" s="1"/>
  <c r="AZ100" i="31"/>
  <c r="EY115" i="1" s="1"/>
  <c r="AZ69" i="31"/>
  <c r="EY83" i="1" s="1"/>
  <c r="AZ61" i="31"/>
  <c r="EY75" i="1" s="1"/>
  <c r="AS56" i="31"/>
  <c r="EZ70" i="1" s="1"/>
  <c r="AZ53" i="31"/>
  <c r="EY67" i="1" s="1"/>
  <c r="BG32" i="31"/>
  <c r="FA46" i="1" s="1"/>
  <c r="BG24" i="31"/>
  <c r="FA38" i="1" s="1"/>
  <c r="BG16" i="31"/>
  <c r="FA30" i="1" s="1"/>
  <c r="AZ5" i="31"/>
  <c r="EY19" i="1" s="1"/>
  <c r="BG35" i="31"/>
  <c r="FA49" i="1" s="1"/>
  <c r="AZ30" i="31"/>
  <c r="EY44" i="1" s="1"/>
  <c r="BG27" i="31"/>
  <c r="FA41" i="1" s="1"/>
  <c r="AZ22" i="31"/>
  <c r="EY36" i="1" s="1"/>
  <c r="BG19" i="31"/>
  <c r="FA33" i="1" s="1"/>
  <c r="AZ14" i="31"/>
  <c r="EY28" i="1" s="1"/>
  <c r="BG11" i="31"/>
  <c r="FA25" i="1" s="1"/>
  <c r="AZ6" i="31"/>
  <c r="EY20" i="1" s="1"/>
  <c r="BG4" i="31"/>
  <c r="FA18" i="1" s="1"/>
  <c r="BG21" i="31"/>
  <c r="FA35" i="1" s="1"/>
  <c r="BG13" i="31"/>
  <c r="FA27" i="1" s="1"/>
  <c r="BG5" i="31"/>
  <c r="FA19" i="1" s="1"/>
  <c r="BG14" i="31"/>
  <c r="FA28" i="1" s="1"/>
  <c r="GN165" i="1"/>
  <c r="GO165" i="1" s="1"/>
  <c r="GN157" i="1"/>
  <c r="GO157" i="1" s="1"/>
  <c r="GN149" i="1"/>
  <c r="GO149" i="1" s="1"/>
  <c r="GN141" i="1"/>
  <c r="GO141" i="1" s="1"/>
  <c r="GN133" i="1"/>
  <c r="GO133" i="1" s="1"/>
  <c r="GN125" i="1"/>
  <c r="GO125" i="1" s="1"/>
  <c r="GN117" i="1"/>
  <c r="GO117" i="1" s="1"/>
  <c r="GN109" i="1"/>
  <c r="GO109" i="1" s="1"/>
  <c r="GN101" i="1"/>
  <c r="GO101" i="1" s="1"/>
  <c r="GN93" i="1"/>
  <c r="GO93" i="1" s="1"/>
  <c r="GN85" i="1"/>
  <c r="GO85" i="1" s="1"/>
  <c r="GN77" i="1"/>
  <c r="GO77" i="1" s="1"/>
  <c r="GN69" i="1"/>
  <c r="GO69" i="1" s="1"/>
  <c r="GN61" i="1"/>
  <c r="GO61" i="1" s="1"/>
  <c r="GN53" i="1"/>
  <c r="GO53" i="1" s="1"/>
  <c r="GN45" i="1"/>
  <c r="GO45" i="1" s="1"/>
  <c r="GN37" i="1"/>
  <c r="GO37" i="1" s="1"/>
  <c r="GN29" i="1"/>
  <c r="GO29" i="1" s="1"/>
  <c r="GN21" i="1"/>
  <c r="GO21" i="1" s="1"/>
  <c r="GN290" i="1"/>
  <c r="GO290" i="1" s="1"/>
  <c r="GN282" i="1"/>
  <c r="GO282" i="1" s="1"/>
  <c r="GN274" i="1"/>
  <c r="GO274" i="1" s="1"/>
  <c r="GN266" i="1"/>
  <c r="GO266" i="1" s="1"/>
  <c r="GN258" i="1"/>
  <c r="GO258" i="1" s="1"/>
  <c r="GN250" i="1"/>
  <c r="GO250" i="1" s="1"/>
  <c r="GN242" i="1"/>
  <c r="GO242" i="1" s="1"/>
  <c r="GN234" i="1"/>
  <c r="GO234" i="1" s="1"/>
  <c r="GN226" i="1"/>
  <c r="GO226" i="1" s="1"/>
  <c r="GN218" i="1"/>
  <c r="GO218" i="1" s="1"/>
  <c r="GN210" i="1"/>
  <c r="GO210" i="1" s="1"/>
  <c r="GN202" i="1"/>
  <c r="GO202" i="1" s="1"/>
  <c r="GN194" i="1"/>
  <c r="GO194" i="1" s="1"/>
  <c r="GN186" i="1"/>
  <c r="GO186" i="1" s="1"/>
  <c r="GN178" i="1"/>
  <c r="GO178" i="1" s="1"/>
  <c r="GN170" i="1"/>
  <c r="GO170" i="1" s="1"/>
  <c r="GN162" i="1"/>
  <c r="GO162" i="1" s="1"/>
  <c r="GN154" i="1"/>
  <c r="GO154" i="1" s="1"/>
  <c r="GN146" i="1"/>
  <c r="GO146" i="1" s="1"/>
  <c r="GN138" i="1"/>
  <c r="GO138" i="1" s="1"/>
  <c r="GN130" i="1"/>
  <c r="GO130" i="1" s="1"/>
  <c r="GN122" i="1"/>
  <c r="GO122" i="1" s="1"/>
  <c r="GN114" i="1"/>
  <c r="GO114" i="1" s="1"/>
  <c r="GN106" i="1"/>
  <c r="GO106" i="1" s="1"/>
  <c r="GN98" i="1"/>
  <c r="GO98" i="1" s="1"/>
  <c r="GN90" i="1"/>
  <c r="GO90" i="1" s="1"/>
  <c r="GN82" i="1"/>
  <c r="GO82" i="1" s="1"/>
  <c r="GN74" i="1"/>
  <c r="GO74" i="1" s="1"/>
  <c r="GN66" i="1"/>
  <c r="GO66" i="1" s="1"/>
  <c r="GN58" i="1"/>
  <c r="GO58" i="1" s="1"/>
  <c r="GN50" i="1"/>
  <c r="GO50" i="1" s="1"/>
  <c r="GN42" i="1"/>
  <c r="GO42" i="1" s="1"/>
  <c r="GN34" i="1"/>
  <c r="GO34" i="1" s="1"/>
  <c r="GN26" i="1"/>
  <c r="GO26" i="1" s="1"/>
  <c r="GN18" i="1"/>
  <c r="GO18" i="1" s="1"/>
  <c r="GG18" i="1"/>
  <c r="GN293" i="1"/>
  <c r="GO293" i="1" s="1"/>
  <c r="GN285" i="1"/>
  <c r="GO285" i="1" s="1"/>
  <c r="GN277" i="1"/>
  <c r="GO277" i="1" s="1"/>
  <c r="GN269" i="1"/>
  <c r="GO269" i="1" s="1"/>
  <c r="GN261" i="1"/>
  <c r="GO261" i="1" s="1"/>
  <c r="GN253" i="1"/>
  <c r="GO253" i="1" s="1"/>
  <c r="GN245" i="1"/>
  <c r="GO245" i="1" s="1"/>
  <c r="GN237" i="1"/>
  <c r="GO237" i="1" s="1"/>
  <c r="GN229" i="1"/>
  <c r="GO229" i="1" s="1"/>
  <c r="GN221" i="1"/>
  <c r="GO221" i="1" s="1"/>
  <c r="GN213" i="1"/>
  <c r="GO213" i="1" s="1"/>
  <c r="GN205" i="1"/>
  <c r="GO205" i="1" s="1"/>
  <c r="GN197" i="1"/>
  <c r="GO197" i="1" s="1"/>
  <c r="GN189" i="1"/>
  <c r="GO189" i="1" s="1"/>
  <c r="GN181" i="1"/>
  <c r="GO181" i="1" s="1"/>
  <c r="GN173" i="1"/>
  <c r="GO173" i="1" s="1"/>
  <c r="GN294" i="1"/>
  <c r="GO294" i="1" s="1"/>
  <c r="GN286" i="1"/>
  <c r="GO286" i="1" s="1"/>
  <c r="GN278" i="1"/>
  <c r="GO278" i="1" s="1"/>
  <c r="GN270" i="1"/>
  <c r="GO270" i="1" s="1"/>
  <c r="GN262" i="1"/>
  <c r="GO262" i="1" s="1"/>
  <c r="GN254" i="1"/>
  <c r="GO254" i="1" s="1"/>
  <c r="GN246" i="1"/>
  <c r="GO246" i="1" s="1"/>
  <c r="GN238" i="1"/>
  <c r="GO238" i="1" s="1"/>
  <c r="GN230" i="1"/>
  <c r="GO230" i="1" s="1"/>
  <c r="GN222" i="1"/>
  <c r="GO222" i="1" s="1"/>
  <c r="GN214" i="1"/>
  <c r="GO214" i="1" s="1"/>
  <c r="GN206" i="1"/>
  <c r="GO206" i="1" s="1"/>
  <c r="GN198" i="1"/>
  <c r="GO198" i="1" s="1"/>
  <c r="GN190" i="1"/>
  <c r="GO190" i="1" s="1"/>
  <c r="GN182" i="1"/>
  <c r="GO182" i="1" s="1"/>
  <c r="GN174" i="1"/>
  <c r="GO174" i="1" s="1"/>
  <c r="GN166" i="1"/>
  <c r="GO166" i="1" s="1"/>
  <c r="GN158" i="1"/>
  <c r="GO158" i="1" s="1"/>
  <c r="GN150" i="1"/>
  <c r="GO150" i="1" s="1"/>
  <c r="GN142" i="1"/>
  <c r="GO142" i="1" s="1"/>
  <c r="GN134" i="1"/>
  <c r="GO134" i="1" s="1"/>
  <c r="GN126" i="1"/>
  <c r="GO126" i="1" s="1"/>
  <c r="GN118" i="1"/>
  <c r="GO118" i="1" s="1"/>
  <c r="GN110" i="1"/>
  <c r="GO110" i="1" s="1"/>
  <c r="GN102" i="1"/>
  <c r="GO102" i="1" s="1"/>
  <c r="GN94" i="1"/>
  <c r="GO94" i="1" s="1"/>
  <c r="GN86" i="1"/>
  <c r="GO86" i="1" s="1"/>
  <c r="GN78" i="1"/>
  <c r="GO78" i="1" s="1"/>
  <c r="GN70" i="1"/>
  <c r="GO70" i="1" s="1"/>
  <c r="GN62" i="1"/>
  <c r="GO62" i="1" s="1"/>
  <c r="GN54" i="1"/>
  <c r="GO54" i="1" s="1"/>
  <c r="GN46" i="1"/>
  <c r="GO46" i="1" s="1"/>
  <c r="GN38" i="1"/>
  <c r="GO38" i="1" s="1"/>
  <c r="GN30" i="1"/>
  <c r="GO30" i="1" s="1"/>
  <c r="GN22" i="1"/>
  <c r="GO22" i="1" s="1"/>
  <c r="GN292" i="1"/>
  <c r="GO292" i="1" s="1"/>
  <c r="GN284" i="1"/>
  <c r="GO284" i="1" s="1"/>
  <c r="GN276" i="1"/>
  <c r="GO276" i="1" s="1"/>
  <c r="GN268" i="1"/>
  <c r="GO268" i="1" s="1"/>
  <c r="GN260" i="1"/>
  <c r="GO260" i="1" s="1"/>
  <c r="GN252" i="1"/>
  <c r="GO252" i="1" s="1"/>
  <c r="GN244" i="1"/>
  <c r="GO244" i="1" s="1"/>
  <c r="GN236" i="1"/>
  <c r="GO236" i="1" s="1"/>
  <c r="GN228" i="1"/>
  <c r="GO228" i="1" s="1"/>
  <c r="GN220" i="1"/>
  <c r="GO220" i="1" s="1"/>
  <c r="GN212" i="1"/>
  <c r="GO212" i="1" s="1"/>
  <c r="GN204" i="1"/>
  <c r="GO204" i="1" s="1"/>
  <c r="GN196" i="1"/>
  <c r="GO196" i="1" s="1"/>
  <c r="GN188" i="1"/>
  <c r="GO188" i="1" s="1"/>
  <c r="GN180" i="1"/>
  <c r="GO180" i="1" s="1"/>
  <c r="GN172" i="1"/>
  <c r="GO172" i="1" s="1"/>
  <c r="GN164" i="1"/>
  <c r="GO164" i="1" s="1"/>
  <c r="GN156" i="1"/>
  <c r="GO156" i="1" s="1"/>
  <c r="GN148" i="1"/>
  <c r="GO148" i="1" s="1"/>
  <c r="GN140" i="1"/>
  <c r="GO140" i="1" s="1"/>
  <c r="GN132" i="1"/>
  <c r="GO132" i="1" s="1"/>
  <c r="GN124" i="1"/>
  <c r="GO124" i="1" s="1"/>
  <c r="GN116" i="1"/>
  <c r="GO116" i="1" s="1"/>
  <c r="GN108" i="1"/>
  <c r="GO108" i="1" s="1"/>
  <c r="GN100" i="1"/>
  <c r="GO100" i="1" s="1"/>
  <c r="GN92" i="1"/>
  <c r="GO92" i="1" s="1"/>
  <c r="GN84" i="1"/>
  <c r="GO84" i="1" s="1"/>
  <c r="GN76" i="1"/>
  <c r="GO76" i="1" s="1"/>
  <c r="GN68" i="1"/>
  <c r="GO68" i="1" s="1"/>
  <c r="GN60" i="1"/>
  <c r="GO60" i="1" s="1"/>
  <c r="GN52" i="1"/>
  <c r="GO52" i="1" s="1"/>
  <c r="GN44" i="1"/>
  <c r="GO44" i="1" s="1"/>
  <c r="GN36" i="1"/>
  <c r="GO36" i="1" s="1"/>
  <c r="GN28" i="1"/>
  <c r="GO28" i="1" s="1"/>
  <c r="GN20" i="1"/>
  <c r="GO20" i="1" s="1"/>
  <c r="GN291" i="1"/>
  <c r="GO291" i="1" s="1"/>
  <c r="GN283" i="1"/>
  <c r="GO283" i="1" s="1"/>
  <c r="GN275" i="1"/>
  <c r="GO275" i="1" s="1"/>
  <c r="GN267" i="1"/>
  <c r="GO267" i="1" s="1"/>
  <c r="GN259" i="1"/>
  <c r="GO259" i="1" s="1"/>
  <c r="GN251" i="1"/>
  <c r="GO251" i="1" s="1"/>
  <c r="GN243" i="1"/>
  <c r="GO243" i="1" s="1"/>
  <c r="GN235" i="1"/>
  <c r="GO235" i="1" s="1"/>
  <c r="GN227" i="1"/>
  <c r="GO227" i="1" s="1"/>
  <c r="GN219" i="1"/>
  <c r="GO219" i="1" s="1"/>
  <c r="GN211" i="1"/>
  <c r="GO211" i="1" s="1"/>
  <c r="GN203" i="1"/>
  <c r="GO203" i="1" s="1"/>
  <c r="GN195" i="1"/>
  <c r="GO195" i="1" s="1"/>
  <c r="GN187" i="1"/>
  <c r="GO187" i="1" s="1"/>
  <c r="GN179" i="1"/>
  <c r="GO179" i="1" s="1"/>
  <c r="GN171" i="1"/>
  <c r="GO171" i="1" s="1"/>
  <c r="GN163" i="1"/>
  <c r="GO163" i="1" s="1"/>
  <c r="GN155" i="1"/>
  <c r="GO155" i="1" s="1"/>
  <c r="GN147" i="1"/>
  <c r="GO147" i="1" s="1"/>
  <c r="GN139" i="1"/>
  <c r="GO139" i="1" s="1"/>
  <c r="GN131" i="1"/>
  <c r="GO131" i="1" s="1"/>
  <c r="GN123" i="1"/>
  <c r="GO123" i="1" s="1"/>
  <c r="GN115" i="1"/>
  <c r="GO115" i="1" s="1"/>
  <c r="GN107" i="1"/>
  <c r="GO107" i="1" s="1"/>
  <c r="GN99" i="1"/>
  <c r="GO99" i="1" s="1"/>
  <c r="GN91" i="1"/>
  <c r="GO91" i="1" s="1"/>
  <c r="GN83" i="1"/>
  <c r="GO83" i="1" s="1"/>
  <c r="GN75" i="1"/>
  <c r="GO75" i="1" s="1"/>
  <c r="GN67" i="1"/>
  <c r="GO67" i="1" s="1"/>
  <c r="GN59" i="1"/>
  <c r="GO59" i="1" s="1"/>
  <c r="GN51" i="1"/>
  <c r="GO51" i="1" s="1"/>
  <c r="GN43" i="1"/>
  <c r="GO43" i="1" s="1"/>
  <c r="GN35" i="1"/>
  <c r="GO35" i="1" s="1"/>
  <c r="GN27" i="1"/>
  <c r="GO27" i="1" s="1"/>
  <c r="GN19" i="1"/>
  <c r="GO19" i="1" s="1"/>
  <c r="GG16" i="1"/>
  <c r="BW292" i="1"/>
  <c r="BW284" i="1"/>
  <c r="BW276" i="1"/>
  <c r="BW268" i="1"/>
  <c r="BW260" i="1"/>
  <c r="BW252" i="1"/>
  <c r="BW244" i="1"/>
  <c r="BW236" i="1"/>
  <c r="BW228" i="1"/>
  <c r="BW220" i="1"/>
  <c r="BW212" i="1"/>
  <c r="BW204" i="1"/>
  <c r="BW196" i="1"/>
  <c r="BW188" i="1"/>
  <c r="BW180" i="1"/>
  <c r="BW172" i="1"/>
  <c r="BW24" i="1"/>
  <c r="BW22" i="1"/>
  <c r="BW294" i="1"/>
  <c r="BW289" i="1"/>
  <c r="BW281" i="1"/>
  <c r="BW273" i="1"/>
  <c r="BW265" i="1"/>
  <c r="BW257" i="1"/>
  <c r="BW249" i="1"/>
  <c r="BW241" i="1"/>
  <c r="BW233" i="1"/>
  <c r="BW225" i="1"/>
  <c r="BW217" i="1"/>
  <c r="BW209" i="1"/>
  <c r="BW201" i="1"/>
  <c r="BW193" i="1"/>
  <c r="BW185" i="1"/>
  <c r="BW177" i="1"/>
  <c r="BW169" i="1"/>
  <c r="BW161" i="1"/>
  <c r="BW153" i="1"/>
  <c r="BW145" i="1"/>
  <c r="BW137" i="1"/>
  <c r="BW129" i="1"/>
  <c r="BW121" i="1"/>
  <c r="BW113" i="1"/>
  <c r="BW105" i="1"/>
  <c r="BW97" i="1"/>
  <c r="BW89" i="1"/>
  <c r="BW81" i="1"/>
  <c r="BW16" i="1"/>
  <c r="BW287" i="1"/>
  <c r="BW279" i="1"/>
  <c r="BW271" i="1"/>
  <c r="BW263" i="1"/>
  <c r="BW255" i="1"/>
  <c r="BW247" i="1"/>
  <c r="BW239" i="1"/>
  <c r="BW231" i="1"/>
  <c r="BW223" i="1"/>
  <c r="BW215" i="1"/>
  <c r="BW207" i="1"/>
  <c r="BW199" i="1"/>
  <c r="BW191" i="1"/>
  <c r="BW183" i="1"/>
  <c r="BW175" i="1"/>
  <c r="BW290" i="1"/>
  <c r="BW282" i="1"/>
  <c r="BW274" i="1"/>
  <c r="BW266" i="1"/>
  <c r="BW258" i="1"/>
  <c r="BW250" i="1"/>
  <c r="BW242" i="1"/>
  <c r="BW234" i="1"/>
  <c r="BW226" i="1"/>
  <c r="BW218" i="1"/>
  <c r="BW210" i="1"/>
  <c r="BW202" i="1"/>
  <c r="BW194" i="1"/>
  <c r="BW186" i="1"/>
  <c r="BW178" i="1"/>
  <c r="BW170" i="1"/>
  <c r="BW162" i="1"/>
  <c r="BW154" i="1"/>
  <c r="BW146" i="1"/>
  <c r="BW138" i="1"/>
  <c r="BW130" i="1"/>
  <c r="BW122" i="1"/>
  <c r="BW114" i="1"/>
  <c r="BW106" i="1"/>
  <c r="BW98" i="1"/>
  <c r="BW90" i="1"/>
  <c r="BW293" i="1"/>
  <c r="BW288" i="1"/>
  <c r="BW286" i="1"/>
  <c r="BW285" i="1"/>
  <c r="BW280" i="1"/>
  <c r="BW278" i="1"/>
  <c r="BW277" i="1"/>
  <c r="BW272" i="1"/>
  <c r="BW270" i="1"/>
  <c r="BW269" i="1"/>
  <c r="BW264" i="1"/>
  <c r="BW262" i="1"/>
  <c r="BW261" i="1"/>
  <c r="BW256" i="1"/>
  <c r="BW254" i="1"/>
  <c r="BW253" i="1"/>
  <c r="BW248" i="1"/>
  <c r="BW246" i="1"/>
  <c r="BW245" i="1"/>
  <c r="BW240" i="1"/>
  <c r="BW238" i="1"/>
  <c r="BW237" i="1"/>
  <c r="BW232" i="1"/>
  <c r="BW230" i="1"/>
  <c r="BW229" i="1"/>
  <c r="BW224" i="1"/>
  <c r="BW222" i="1"/>
  <c r="BW221" i="1"/>
  <c r="BW216" i="1"/>
  <c r="BW214" i="1"/>
  <c r="BW213" i="1"/>
  <c r="BW208" i="1"/>
  <c r="BW206" i="1"/>
  <c r="BW205" i="1"/>
  <c r="BW200" i="1"/>
  <c r="BW198" i="1"/>
  <c r="BW197" i="1"/>
  <c r="BW192" i="1"/>
  <c r="BW190" i="1"/>
  <c r="BW189" i="1"/>
  <c r="BW184" i="1"/>
  <c r="BW182" i="1"/>
  <c r="BW181" i="1"/>
  <c r="BW176" i="1"/>
  <c r="BW174" i="1"/>
  <c r="BW173" i="1"/>
  <c r="BW168" i="1"/>
  <c r="BW166" i="1"/>
  <c r="BW165" i="1"/>
  <c r="BW160" i="1"/>
  <c r="BW158" i="1"/>
  <c r="BW157" i="1"/>
  <c r="BW291" i="1"/>
  <c r="BW283" i="1"/>
  <c r="BW275" i="1"/>
  <c r="BW267" i="1"/>
  <c r="BW259" i="1"/>
  <c r="BW251" i="1"/>
  <c r="BW243" i="1"/>
  <c r="BW235" i="1"/>
  <c r="BW227" i="1"/>
  <c r="BW219" i="1"/>
  <c r="BW211" i="1"/>
  <c r="BW203" i="1"/>
  <c r="BW195" i="1"/>
  <c r="BW187" i="1"/>
  <c r="BW179" i="1"/>
  <c r="BW171" i="1"/>
  <c r="BW163" i="1"/>
  <c r="BW155" i="1"/>
  <c r="BW147" i="1"/>
  <c r="BW139" i="1"/>
  <c r="BW131" i="1"/>
  <c r="BW123" i="1"/>
  <c r="BW115" i="1"/>
  <c r="BW107" i="1"/>
  <c r="BW99" i="1"/>
  <c r="BW91" i="1"/>
  <c r="BW83" i="1"/>
  <c r="BW75" i="1"/>
  <c r="BW67" i="1"/>
  <c r="BW59" i="1"/>
  <c r="BW51" i="1"/>
  <c r="BW43" i="1"/>
  <c r="BW35" i="1"/>
  <c r="BW27" i="1"/>
  <c r="BW19" i="1"/>
  <c r="BW73" i="1"/>
  <c r="BW65" i="1"/>
  <c r="BW57" i="1"/>
  <c r="BW49" i="1"/>
  <c r="BW41" i="1"/>
  <c r="BW33" i="1"/>
  <c r="BW25" i="1"/>
  <c r="BW164" i="1"/>
  <c r="BW156" i="1"/>
  <c r="BW148" i="1"/>
  <c r="BW140" i="1"/>
  <c r="BW132" i="1"/>
  <c r="BW124" i="1"/>
  <c r="BW116" i="1"/>
  <c r="BW108" i="1"/>
  <c r="BW100" i="1"/>
  <c r="BW92" i="1"/>
  <c r="BW84" i="1"/>
  <c r="BW76" i="1"/>
  <c r="BW68" i="1"/>
  <c r="BW60" i="1"/>
  <c r="BW52" i="1"/>
  <c r="BW44" i="1"/>
  <c r="BW36" i="1"/>
  <c r="BW28" i="1"/>
  <c r="BW20" i="1"/>
  <c r="BW167" i="1"/>
  <c r="BW159" i="1"/>
  <c r="BW151" i="1"/>
  <c r="BW143" i="1"/>
  <c r="BW135" i="1"/>
  <c r="BW127" i="1"/>
  <c r="BW119" i="1"/>
  <c r="BW111" i="1"/>
  <c r="BW103" i="1"/>
  <c r="BW95" i="1"/>
  <c r="BW87" i="1"/>
  <c r="BW79" i="1"/>
  <c r="BW71" i="1"/>
  <c r="BW63" i="1"/>
  <c r="BW55" i="1"/>
  <c r="BW47" i="1"/>
  <c r="BW39" i="1"/>
  <c r="BW31" i="1"/>
  <c r="BW23" i="1"/>
  <c r="BW82" i="1"/>
  <c r="BW74" i="1"/>
  <c r="BW66" i="1"/>
  <c r="BW58" i="1"/>
  <c r="BW50" i="1"/>
  <c r="BW42" i="1"/>
  <c r="BW34" i="1"/>
  <c r="BW26" i="1"/>
  <c r="BW18" i="1"/>
  <c r="BW152" i="1"/>
  <c r="BW150" i="1"/>
  <c r="BW149" i="1"/>
  <c r="BW144" i="1"/>
  <c r="BW142" i="1"/>
  <c r="BW141" i="1"/>
  <c r="BW136" i="1"/>
  <c r="BW134" i="1"/>
  <c r="BW133" i="1"/>
  <c r="BW128" i="1"/>
  <c r="BW126" i="1"/>
  <c r="BW125" i="1"/>
  <c r="BW120" i="1"/>
  <c r="BW118" i="1"/>
  <c r="BW117" i="1"/>
  <c r="BW112" i="1"/>
  <c r="BW110" i="1"/>
  <c r="BW109" i="1"/>
  <c r="BW104" i="1"/>
  <c r="BW102" i="1"/>
  <c r="BW101" i="1"/>
  <c r="BW96" i="1"/>
  <c r="BW94" i="1"/>
  <c r="BW93" i="1"/>
  <c r="BW88" i="1"/>
  <c r="BW86" i="1"/>
  <c r="BW85" i="1"/>
  <c r="BW80" i="1"/>
  <c r="BW78" i="1"/>
  <c r="BW77" i="1"/>
  <c r="BW72" i="1"/>
  <c r="BW70" i="1"/>
  <c r="BW69" i="1"/>
  <c r="BW64" i="1"/>
  <c r="BW62" i="1"/>
  <c r="BW61" i="1"/>
  <c r="BW56" i="1"/>
  <c r="BW54" i="1"/>
  <c r="BW53" i="1"/>
  <c r="BW48" i="1"/>
  <c r="BW46" i="1"/>
  <c r="BW45" i="1"/>
  <c r="BW40" i="1"/>
  <c r="BW38" i="1"/>
  <c r="BW37" i="1"/>
  <c r="BW32" i="1"/>
  <c r="BW30" i="1"/>
  <c r="BW29" i="1"/>
  <c r="BW21" i="1"/>
  <c r="EU16" i="1"/>
  <c r="EX16" i="1" s="1"/>
  <c r="EL16" i="1"/>
  <c r="EO16" i="1" s="1"/>
  <c r="GC182" i="1" l="1"/>
  <c r="GG274" i="1"/>
  <c r="GC274" i="1"/>
  <c r="EL274" i="1"/>
  <c r="EO274" i="1" s="1"/>
  <c r="GC65" i="1"/>
  <c r="FB173" i="1"/>
  <c r="FC173" i="1" s="1"/>
  <c r="FF173" i="1" s="1"/>
  <c r="FG173" i="1" s="1"/>
  <c r="GC265" i="1"/>
  <c r="EL277" i="1"/>
  <c r="EO277" i="1" s="1"/>
  <c r="GG265" i="1"/>
  <c r="EU36" i="1"/>
  <c r="EX36" i="1" s="1"/>
  <c r="GC204" i="1"/>
  <c r="EL204" i="1"/>
  <c r="EO204" i="1" s="1"/>
  <c r="EU236" i="1"/>
  <c r="EX236" i="1" s="1"/>
  <c r="EL185" i="1"/>
  <c r="EO185" i="1" s="1"/>
  <c r="GC236" i="1"/>
  <c r="EU54" i="1"/>
  <c r="EX54" i="1" s="1"/>
  <c r="EL92" i="1"/>
  <c r="EO92" i="1" s="1"/>
  <c r="GC75" i="1"/>
  <c r="EU185" i="1"/>
  <c r="EX185" i="1" s="1"/>
  <c r="EL238" i="1"/>
  <c r="EO238" i="1" s="1"/>
  <c r="EL224" i="1"/>
  <c r="EO224" i="1" s="1"/>
  <c r="GG75" i="1"/>
  <c r="EL269" i="1"/>
  <c r="EO269" i="1" s="1"/>
  <c r="EU269" i="1"/>
  <c r="EX269" i="1" s="1"/>
  <c r="EU140" i="1"/>
  <c r="EX140" i="1" s="1"/>
  <c r="EL73" i="1"/>
  <c r="EO73" i="1" s="1"/>
  <c r="GG269" i="1"/>
  <c r="GC185" i="1"/>
  <c r="GG204" i="1"/>
  <c r="EL75" i="1"/>
  <c r="EO75" i="1" s="1"/>
  <c r="GG293" i="1"/>
  <c r="GG54" i="1"/>
  <c r="GG66" i="1"/>
  <c r="GG211" i="1"/>
  <c r="GG140" i="1"/>
  <c r="EL203" i="1"/>
  <c r="EO203" i="1" s="1"/>
  <c r="GC54" i="1"/>
  <c r="GG238" i="1"/>
  <c r="GC258" i="1"/>
  <c r="GC102" i="1"/>
  <c r="EU211" i="1"/>
  <c r="EX211" i="1" s="1"/>
  <c r="GC238" i="1"/>
  <c r="EU293" i="1"/>
  <c r="EX293" i="1" s="1"/>
  <c r="GG258" i="1"/>
  <c r="EL140" i="1"/>
  <c r="EO140" i="1" s="1"/>
  <c r="EU95" i="1"/>
  <c r="EX95" i="1" s="1"/>
  <c r="EU209" i="1"/>
  <c r="EX209" i="1" s="1"/>
  <c r="GG271" i="1"/>
  <c r="GC59" i="1"/>
  <c r="EL164" i="1"/>
  <c r="EO164" i="1" s="1"/>
  <c r="EL293" i="1"/>
  <c r="EO293" i="1" s="1"/>
  <c r="GC95" i="1"/>
  <c r="EL271" i="1"/>
  <c r="EO271" i="1" s="1"/>
  <c r="EL95" i="1"/>
  <c r="EO95" i="1" s="1"/>
  <c r="GC271" i="1"/>
  <c r="GG59" i="1"/>
  <c r="GC209" i="1"/>
  <c r="EU66" i="1"/>
  <c r="EX66" i="1" s="1"/>
  <c r="GG164" i="1"/>
  <c r="EU59" i="1"/>
  <c r="EX59" i="1" s="1"/>
  <c r="EU258" i="1"/>
  <c r="EX258" i="1" s="1"/>
  <c r="GC66" i="1"/>
  <c r="EL209" i="1"/>
  <c r="EO209" i="1" s="1"/>
  <c r="GC211" i="1"/>
  <c r="EU164" i="1"/>
  <c r="EX164" i="1" s="1"/>
  <c r="EU144" i="1"/>
  <c r="EX144" i="1" s="1"/>
  <c r="GC137" i="1"/>
  <c r="EL47" i="1"/>
  <c r="EO47" i="1" s="1"/>
  <c r="EU47" i="1"/>
  <c r="EX47" i="1" s="1"/>
  <c r="EL195" i="1"/>
  <c r="EO195" i="1" s="1"/>
  <c r="GG137" i="1"/>
  <c r="GC144" i="1"/>
  <c r="GC167" i="1"/>
  <c r="GC47" i="1"/>
  <c r="GC139" i="1"/>
  <c r="GC193" i="1"/>
  <c r="EU247" i="1"/>
  <c r="EX247" i="1" s="1"/>
  <c r="EL76" i="1"/>
  <c r="EO76" i="1" s="1"/>
  <c r="EL236" i="1"/>
  <c r="EO236" i="1" s="1"/>
  <c r="FB185" i="1"/>
  <c r="EU86" i="1"/>
  <c r="EX86" i="1" s="1"/>
  <c r="GG38" i="1"/>
  <c r="EL272" i="1"/>
  <c r="EO272" i="1" s="1"/>
  <c r="EU80" i="1"/>
  <c r="EX80" i="1" s="1"/>
  <c r="GC289" i="1"/>
  <c r="GC229" i="1"/>
  <c r="EU76" i="1"/>
  <c r="EX76" i="1" s="1"/>
  <c r="EU272" i="1"/>
  <c r="EX272" i="1" s="1"/>
  <c r="EL139" i="1"/>
  <c r="EO139" i="1" s="1"/>
  <c r="EL86" i="1"/>
  <c r="EO86" i="1" s="1"/>
  <c r="GC195" i="1"/>
  <c r="EU38" i="1"/>
  <c r="EX38" i="1" s="1"/>
  <c r="GG76" i="1"/>
  <c r="EU207" i="1"/>
  <c r="EX207" i="1" s="1"/>
  <c r="GG289" i="1"/>
  <c r="GG272" i="1"/>
  <c r="EU229" i="1"/>
  <c r="EX229" i="1" s="1"/>
  <c r="GG195" i="1"/>
  <c r="GC38" i="1"/>
  <c r="GG270" i="1"/>
  <c r="EL289" i="1"/>
  <c r="EO289" i="1" s="1"/>
  <c r="EU73" i="1"/>
  <c r="EX73" i="1" s="1"/>
  <c r="EL193" i="1"/>
  <c r="EO193" i="1" s="1"/>
  <c r="EL207" i="1"/>
  <c r="EO207" i="1" s="1"/>
  <c r="GC270" i="1"/>
  <c r="EU193" i="1"/>
  <c r="EX193" i="1" s="1"/>
  <c r="FB152" i="1"/>
  <c r="FB97" i="1"/>
  <c r="FC97" i="1" s="1"/>
  <c r="FF97" i="1" s="1"/>
  <c r="FG97" i="1" s="1"/>
  <c r="EU187" i="1"/>
  <c r="EX187" i="1" s="1"/>
  <c r="EL290" i="1"/>
  <c r="EO290" i="1" s="1"/>
  <c r="GC89" i="1"/>
  <c r="EL52" i="1"/>
  <c r="EO52" i="1" s="1"/>
  <c r="EU188" i="1"/>
  <c r="EX188" i="1" s="1"/>
  <c r="GG100" i="1"/>
  <c r="GC84" i="1"/>
  <c r="EU161" i="1"/>
  <c r="EX161" i="1" s="1"/>
  <c r="EL177" i="1"/>
  <c r="EO177" i="1" s="1"/>
  <c r="GC177" i="1"/>
  <c r="EL247" i="1"/>
  <c r="EO247" i="1" s="1"/>
  <c r="EU177" i="1"/>
  <c r="EX177" i="1" s="1"/>
  <c r="EU220" i="1"/>
  <c r="EX220" i="1" s="1"/>
  <c r="EL188" i="1"/>
  <c r="EO188" i="1" s="1"/>
  <c r="EU98" i="1"/>
  <c r="EX98" i="1" s="1"/>
  <c r="EL84" i="1"/>
  <c r="EO84" i="1" s="1"/>
  <c r="FB237" i="1"/>
  <c r="GC161" i="1"/>
  <c r="EU89" i="1"/>
  <c r="EX89" i="1" s="1"/>
  <c r="GC98" i="1"/>
  <c r="EL89" i="1"/>
  <c r="EO89" i="1" s="1"/>
  <c r="GC187" i="1"/>
  <c r="EU52" i="1"/>
  <c r="EX52" i="1" s="1"/>
  <c r="GG52" i="1"/>
  <c r="EU290" i="1"/>
  <c r="EX290" i="1" s="1"/>
  <c r="EU64" i="1"/>
  <c r="EX64" i="1" s="1"/>
  <c r="GG98" i="1"/>
  <c r="GG187" i="1"/>
  <c r="GG84" i="1"/>
  <c r="GC153" i="1"/>
  <c r="EL100" i="1"/>
  <c r="EO100" i="1" s="1"/>
  <c r="GC290" i="1"/>
  <c r="GC64" i="1"/>
  <c r="GG247" i="1"/>
  <c r="EL153" i="1"/>
  <c r="EO153" i="1" s="1"/>
  <c r="GG68" i="1"/>
  <c r="EU68" i="1"/>
  <c r="EX68" i="1" s="1"/>
  <c r="EL113" i="1"/>
  <c r="EO113" i="1" s="1"/>
  <c r="GG212" i="1"/>
  <c r="EL294" i="1"/>
  <c r="EO294" i="1" s="1"/>
  <c r="GG294" i="1"/>
  <c r="GC113" i="1"/>
  <c r="EU113" i="1"/>
  <c r="EX113" i="1" s="1"/>
  <c r="EL145" i="1"/>
  <c r="EO145" i="1" s="1"/>
  <c r="GC207" i="1"/>
  <c r="EL202" i="1"/>
  <c r="EO202" i="1" s="1"/>
  <c r="EL43" i="1"/>
  <c r="EO43" i="1" s="1"/>
  <c r="FB203" i="1"/>
  <c r="FC203" i="1" s="1"/>
  <c r="FF203" i="1" s="1"/>
  <c r="FG203" i="1" s="1"/>
  <c r="EU249" i="1"/>
  <c r="EX249" i="1" s="1"/>
  <c r="GC224" i="1"/>
  <c r="GC294" i="1"/>
  <c r="EU48" i="1"/>
  <c r="EX48" i="1" s="1"/>
  <c r="GC145" i="1"/>
  <c r="GC156" i="1"/>
  <c r="FB253" i="1"/>
  <c r="FC253" i="1" s="1"/>
  <c r="FF253" i="1" s="1"/>
  <c r="FG253" i="1" s="1"/>
  <c r="GG224" i="1"/>
  <c r="GC48" i="1"/>
  <c r="GG156" i="1"/>
  <c r="EU145" i="1"/>
  <c r="EX145" i="1" s="1"/>
  <c r="EL44" i="1"/>
  <c r="EO44" i="1" s="1"/>
  <c r="EL212" i="1"/>
  <c r="EO212" i="1" s="1"/>
  <c r="EL237" i="1"/>
  <c r="EO237" i="1" s="1"/>
  <c r="GG142" i="1"/>
  <c r="GG48" i="1"/>
  <c r="EU212" i="1"/>
  <c r="EX212" i="1" s="1"/>
  <c r="GG237" i="1"/>
  <c r="EU202" i="1"/>
  <c r="EX202" i="1" s="1"/>
  <c r="GC43" i="1"/>
  <c r="EL249" i="1"/>
  <c r="EO249" i="1" s="1"/>
  <c r="FB245" i="1"/>
  <c r="FC245" i="1" s="1"/>
  <c r="FF245" i="1" s="1"/>
  <c r="FG245" i="1" s="1"/>
  <c r="EU142" i="1"/>
  <c r="EX142" i="1" s="1"/>
  <c r="GC237" i="1"/>
  <c r="GC202" i="1"/>
  <c r="GG43" i="1"/>
  <c r="GC249" i="1"/>
  <c r="EL156" i="1"/>
  <c r="EO156" i="1" s="1"/>
  <c r="GC142" i="1"/>
  <c r="GC57" i="1"/>
  <c r="EL68" i="1"/>
  <c r="EO68" i="1" s="1"/>
  <c r="EL163" i="1"/>
  <c r="EO163" i="1" s="1"/>
  <c r="GG248" i="1"/>
  <c r="GC261" i="1"/>
  <c r="EL132" i="1"/>
  <c r="EO132" i="1" s="1"/>
  <c r="EL162" i="1"/>
  <c r="EO162" i="1" s="1"/>
  <c r="EU248" i="1"/>
  <c r="EX248" i="1" s="1"/>
  <c r="GG257" i="1"/>
  <c r="EL251" i="1"/>
  <c r="EO251" i="1" s="1"/>
  <c r="EL273" i="1"/>
  <c r="EO273" i="1" s="1"/>
  <c r="EL257" i="1"/>
  <c r="EO257" i="1" s="1"/>
  <c r="EU162" i="1"/>
  <c r="EX162" i="1" s="1"/>
  <c r="GC148" i="1"/>
  <c r="GC244" i="1"/>
  <c r="GC179" i="1"/>
  <c r="EU168" i="1"/>
  <c r="EX168" i="1" s="1"/>
  <c r="EU44" i="1"/>
  <c r="EX44" i="1" s="1"/>
  <c r="EU146" i="1"/>
  <c r="EX146" i="1" s="1"/>
  <c r="GC162" i="1"/>
  <c r="EU273" i="1"/>
  <c r="EX273" i="1" s="1"/>
  <c r="EL148" i="1"/>
  <c r="EO148" i="1" s="1"/>
  <c r="FB172" i="1"/>
  <c r="FC172" i="1" s="1"/>
  <c r="FF172" i="1" s="1"/>
  <c r="FG172" i="1" s="1"/>
  <c r="FB45" i="1"/>
  <c r="FC45" i="1" s="1"/>
  <c r="FF45" i="1" s="1"/>
  <c r="FG45" i="1" s="1"/>
  <c r="GG179" i="1"/>
  <c r="GC273" i="1"/>
  <c r="GC168" i="1"/>
  <c r="EU132" i="1"/>
  <c r="EX132" i="1" s="1"/>
  <c r="GC146" i="1"/>
  <c r="GG44" i="1"/>
  <c r="GG132" i="1"/>
  <c r="EL244" i="1"/>
  <c r="EO244" i="1" s="1"/>
  <c r="EL179" i="1"/>
  <c r="EO179" i="1" s="1"/>
  <c r="FB117" i="1"/>
  <c r="FC117" i="1" s="1"/>
  <c r="FF117" i="1" s="1"/>
  <c r="FG117" i="1" s="1"/>
  <c r="FB276" i="1"/>
  <c r="FC276" i="1" s="1"/>
  <c r="FF276" i="1" s="1"/>
  <c r="FG276" i="1" s="1"/>
  <c r="GG168" i="1"/>
  <c r="GG148" i="1"/>
  <c r="GG146" i="1"/>
  <c r="GC251" i="1"/>
  <c r="FB75" i="1"/>
  <c r="FB186" i="1"/>
  <c r="FC186" i="1" s="1"/>
  <c r="FF186" i="1" s="1"/>
  <c r="FG186" i="1" s="1"/>
  <c r="FB275" i="1"/>
  <c r="FC275" i="1" s="1"/>
  <c r="FF275" i="1" s="1"/>
  <c r="FG275" i="1" s="1"/>
  <c r="FB24" i="1"/>
  <c r="FB141" i="1"/>
  <c r="FC141" i="1" s="1"/>
  <c r="FF141" i="1" s="1"/>
  <c r="FG141" i="1" s="1"/>
  <c r="FB165" i="1"/>
  <c r="FC165" i="1" s="1"/>
  <c r="FF165" i="1" s="1"/>
  <c r="FG165" i="1" s="1"/>
  <c r="FB148" i="1"/>
  <c r="EU251" i="1"/>
  <c r="EX251" i="1" s="1"/>
  <c r="GC292" i="1"/>
  <c r="EU152" i="1"/>
  <c r="EX152" i="1" s="1"/>
  <c r="EU244" i="1"/>
  <c r="EX244" i="1" s="1"/>
  <c r="EL261" i="1"/>
  <c r="EO261" i="1" s="1"/>
  <c r="GG292" i="1"/>
  <c r="GC152" i="1"/>
  <c r="EU102" i="1"/>
  <c r="EX102" i="1" s="1"/>
  <c r="EU167" i="1"/>
  <c r="EX167" i="1" s="1"/>
  <c r="GC175" i="1"/>
  <c r="GC119" i="1"/>
  <c r="EU57" i="1"/>
  <c r="EX57" i="1" s="1"/>
  <c r="FB206" i="1"/>
  <c r="FC206" i="1" s="1"/>
  <c r="FF206" i="1" s="1"/>
  <c r="FG206" i="1" s="1"/>
  <c r="FB277" i="1"/>
  <c r="FC277" i="1" s="1"/>
  <c r="FF277" i="1" s="1"/>
  <c r="FG277" i="1" s="1"/>
  <c r="EU260" i="1"/>
  <c r="EX260" i="1" s="1"/>
  <c r="EL79" i="1"/>
  <c r="EO79" i="1" s="1"/>
  <c r="GC80" i="1"/>
  <c r="EL282" i="1"/>
  <c r="EO282" i="1" s="1"/>
  <c r="GG241" i="1"/>
  <c r="EL80" i="1"/>
  <c r="EO80" i="1" s="1"/>
  <c r="GG282" i="1"/>
  <c r="EL167" i="1"/>
  <c r="EO167" i="1" s="1"/>
  <c r="GG79" i="1"/>
  <c r="EL267" i="1"/>
  <c r="EO267" i="1" s="1"/>
  <c r="GG119" i="1"/>
  <c r="EL260" i="1"/>
  <c r="EO260" i="1" s="1"/>
  <c r="GG175" i="1"/>
  <c r="GG183" i="1"/>
  <c r="GG57" i="1"/>
  <c r="GG220" i="1"/>
  <c r="EL102" i="1"/>
  <c r="EO102" i="1" s="1"/>
  <c r="GC180" i="1"/>
  <c r="FB266" i="1"/>
  <c r="FC266" i="1" s="1"/>
  <c r="FF266" i="1" s="1"/>
  <c r="FG266" i="1" s="1"/>
  <c r="FB111" i="1"/>
  <c r="FC111" i="1" s="1"/>
  <c r="FF111" i="1" s="1"/>
  <c r="FG111" i="1" s="1"/>
  <c r="FB16" i="1"/>
  <c r="FC16" i="1" s="1"/>
  <c r="FF16" i="1" s="1"/>
  <c r="FG16" i="1" s="1"/>
  <c r="EU241" i="1"/>
  <c r="EX241" i="1" s="1"/>
  <c r="EL175" i="1"/>
  <c r="EO175" i="1" s="1"/>
  <c r="GC267" i="1"/>
  <c r="GC220" i="1"/>
  <c r="EU267" i="1"/>
  <c r="EX267" i="1" s="1"/>
  <c r="EL183" i="1"/>
  <c r="EO183" i="1" s="1"/>
  <c r="GC282" i="1"/>
  <c r="EU180" i="1"/>
  <c r="EX180" i="1" s="1"/>
  <c r="EU183" i="1"/>
  <c r="EX183" i="1" s="1"/>
  <c r="CX114" i="1"/>
  <c r="FB194" i="1"/>
  <c r="FC194" i="1" s="1"/>
  <c r="FF194" i="1" s="1"/>
  <c r="FG194" i="1" s="1"/>
  <c r="GC260" i="1"/>
  <c r="EU79" i="1"/>
  <c r="EX79" i="1" s="1"/>
  <c r="GG180" i="1"/>
  <c r="EL119" i="1"/>
  <c r="EO119" i="1" s="1"/>
  <c r="EL241" i="1"/>
  <c r="EO241" i="1" s="1"/>
  <c r="FC24" i="1"/>
  <c r="FF24" i="1" s="1"/>
  <c r="FG24" i="1" s="1"/>
  <c r="GC259" i="1"/>
  <c r="GG259" i="1"/>
  <c r="EL259" i="1"/>
  <c r="EO259" i="1" s="1"/>
  <c r="FB118" i="1"/>
  <c r="FC118" i="1" s="1"/>
  <c r="FF118" i="1" s="1"/>
  <c r="FG118" i="1" s="1"/>
  <c r="FB191" i="1"/>
  <c r="FC191" i="1" s="1"/>
  <c r="FF191" i="1" s="1"/>
  <c r="FG191" i="1" s="1"/>
  <c r="FB273" i="1"/>
  <c r="FB278" i="1"/>
  <c r="FC278" i="1" s="1"/>
  <c r="FF278" i="1" s="1"/>
  <c r="FG278" i="1" s="1"/>
  <c r="FB212" i="1"/>
  <c r="FB247" i="1"/>
  <c r="FB163" i="1"/>
  <c r="FB187" i="1"/>
  <c r="FB240" i="1"/>
  <c r="FC240" i="1" s="1"/>
  <c r="FF240" i="1" s="1"/>
  <c r="FG240" i="1" s="1"/>
  <c r="FB285" i="1"/>
  <c r="FC285" i="1" s="1"/>
  <c r="FF285" i="1" s="1"/>
  <c r="FG285" i="1" s="1"/>
  <c r="FB23" i="1"/>
  <c r="FC23" i="1" s="1"/>
  <c r="FF23" i="1" s="1"/>
  <c r="FG23" i="1" s="1"/>
  <c r="FB120" i="1"/>
  <c r="FC120" i="1" s="1"/>
  <c r="FF120" i="1" s="1"/>
  <c r="FG120" i="1" s="1"/>
  <c r="FB52" i="1"/>
  <c r="FB166" i="1"/>
  <c r="FC166" i="1" s="1"/>
  <c r="FF166" i="1" s="1"/>
  <c r="FG166" i="1" s="1"/>
  <c r="FB265" i="1"/>
  <c r="FC265" i="1" s="1"/>
  <c r="FF265" i="1" s="1"/>
  <c r="FG265" i="1" s="1"/>
  <c r="FB37" i="1"/>
  <c r="FC37" i="1" s="1"/>
  <c r="FF37" i="1" s="1"/>
  <c r="FG37" i="1" s="1"/>
  <c r="FB85" i="1"/>
  <c r="FC85" i="1" s="1"/>
  <c r="FF85" i="1" s="1"/>
  <c r="FG85" i="1" s="1"/>
  <c r="FB176" i="1"/>
  <c r="FC176" i="1" s="1"/>
  <c r="FF176" i="1" s="1"/>
  <c r="FG176" i="1" s="1"/>
  <c r="FB27" i="1"/>
  <c r="FC27" i="1" s="1"/>
  <c r="FF27" i="1" s="1"/>
  <c r="FG27" i="1" s="1"/>
  <c r="FB204" i="1"/>
  <c r="FB43" i="1"/>
  <c r="FB39" i="1"/>
  <c r="FC39" i="1" s="1"/>
  <c r="FF39" i="1" s="1"/>
  <c r="FG39" i="1" s="1"/>
  <c r="FB128" i="1"/>
  <c r="FC128" i="1" s="1"/>
  <c r="FF128" i="1" s="1"/>
  <c r="FG128" i="1" s="1"/>
  <c r="FB238" i="1"/>
  <c r="FB68" i="1"/>
  <c r="FB188" i="1"/>
  <c r="FB144" i="1"/>
  <c r="FB292" i="1"/>
  <c r="FC292" i="1" s="1"/>
  <c r="FF292" i="1" s="1"/>
  <c r="FG292" i="1" s="1"/>
  <c r="FB139" i="1"/>
  <c r="FB221" i="1"/>
  <c r="FC221" i="1" s="1"/>
  <c r="FF221" i="1" s="1"/>
  <c r="FG221" i="1" s="1"/>
  <c r="FB96" i="1"/>
  <c r="FC96" i="1" s="1"/>
  <c r="FF96" i="1" s="1"/>
  <c r="FG96" i="1" s="1"/>
  <c r="FB271" i="1"/>
  <c r="FC271" i="1" s="1"/>
  <c r="FF271" i="1" s="1"/>
  <c r="FG271" i="1" s="1"/>
  <c r="FB53" i="1"/>
  <c r="FC53" i="1" s="1"/>
  <c r="FF53" i="1" s="1"/>
  <c r="FG53" i="1" s="1"/>
  <c r="FB86" i="1"/>
  <c r="FB25" i="1"/>
  <c r="FC25" i="1" s="1"/>
  <c r="FF25" i="1" s="1"/>
  <c r="FG25" i="1" s="1"/>
  <c r="FB161" i="1"/>
  <c r="FB151" i="1"/>
  <c r="FC151" i="1" s="1"/>
  <c r="FF151" i="1" s="1"/>
  <c r="FG151" i="1" s="1"/>
  <c r="FB150" i="1"/>
  <c r="FC150" i="1" s="1"/>
  <c r="FF150" i="1" s="1"/>
  <c r="FG150" i="1" s="1"/>
  <c r="FB262" i="1"/>
  <c r="FC262" i="1" s="1"/>
  <c r="FF262" i="1" s="1"/>
  <c r="FG262" i="1" s="1"/>
  <c r="FB207" i="1"/>
  <c r="FB129" i="1"/>
  <c r="FC129" i="1" s="1"/>
  <c r="FF129" i="1" s="1"/>
  <c r="FG129" i="1" s="1"/>
  <c r="FB225" i="1"/>
  <c r="FC225" i="1" s="1"/>
  <c r="FF225" i="1" s="1"/>
  <c r="FG225" i="1" s="1"/>
  <c r="FB158" i="1"/>
  <c r="FC158" i="1" s="1"/>
  <c r="FF158" i="1" s="1"/>
  <c r="FG158" i="1" s="1"/>
  <c r="FB29" i="1"/>
  <c r="FC29" i="1" s="1"/>
  <c r="FF29" i="1" s="1"/>
  <c r="FG29" i="1" s="1"/>
  <c r="FB48" i="1"/>
  <c r="FC48" i="1" s="1"/>
  <c r="FF48" i="1" s="1"/>
  <c r="FG48" i="1" s="1"/>
  <c r="FB286" i="1"/>
  <c r="FC286" i="1" s="1"/>
  <c r="FF286" i="1" s="1"/>
  <c r="FG286" i="1" s="1"/>
  <c r="FB157" i="1"/>
  <c r="FC157" i="1" s="1"/>
  <c r="FF157" i="1" s="1"/>
  <c r="FG157" i="1" s="1"/>
  <c r="FB98" i="1"/>
  <c r="FB274" i="1"/>
  <c r="FC274" i="1" s="1"/>
  <c r="FF274" i="1" s="1"/>
  <c r="FG274" i="1" s="1"/>
  <c r="FB62" i="1"/>
  <c r="FC62" i="1" s="1"/>
  <c r="FF62" i="1" s="1"/>
  <c r="FG62" i="1" s="1"/>
  <c r="FB209" i="1"/>
  <c r="FB101" i="1"/>
  <c r="FC101" i="1" s="1"/>
  <c r="FF101" i="1" s="1"/>
  <c r="FG101" i="1" s="1"/>
  <c r="FB180" i="1"/>
  <c r="FB32" i="1"/>
  <c r="FC32" i="1" s="1"/>
  <c r="FF32" i="1" s="1"/>
  <c r="FG32" i="1" s="1"/>
  <c r="FB269" i="1"/>
  <c r="FB260" i="1"/>
  <c r="FB213" i="1"/>
  <c r="FC213" i="1" s="1"/>
  <c r="FF213" i="1" s="1"/>
  <c r="FG213" i="1" s="1"/>
  <c r="FB64" i="1"/>
  <c r="FB104" i="1"/>
  <c r="FC104" i="1" s="1"/>
  <c r="FF104" i="1" s="1"/>
  <c r="FG104" i="1" s="1"/>
  <c r="FB135" i="1"/>
  <c r="FC135" i="1" s="1"/>
  <c r="FF135" i="1" s="1"/>
  <c r="FG135" i="1" s="1"/>
  <c r="FB199" i="1"/>
  <c r="FC199" i="1" s="1"/>
  <c r="FF199" i="1" s="1"/>
  <c r="FG199" i="1" s="1"/>
  <c r="FB78" i="1"/>
  <c r="FC78" i="1" s="1"/>
  <c r="FF78" i="1" s="1"/>
  <c r="FG78" i="1" s="1"/>
  <c r="FB215" i="1"/>
  <c r="FC215" i="1" s="1"/>
  <c r="FF215" i="1" s="1"/>
  <c r="FG215" i="1" s="1"/>
  <c r="FB88" i="1"/>
  <c r="FC88" i="1" s="1"/>
  <c r="FF88" i="1" s="1"/>
  <c r="FG88" i="1" s="1"/>
  <c r="FB94" i="1"/>
  <c r="FC94" i="1" s="1"/>
  <c r="FF94" i="1" s="1"/>
  <c r="FG94" i="1" s="1"/>
  <c r="FB115" i="1"/>
  <c r="FC115" i="1" s="1"/>
  <c r="FF115" i="1" s="1"/>
  <c r="FG115" i="1" s="1"/>
  <c r="FB254" i="1"/>
  <c r="FC254" i="1" s="1"/>
  <c r="FF254" i="1" s="1"/>
  <c r="FG254" i="1" s="1"/>
  <c r="FB119" i="1"/>
  <c r="FB279" i="1"/>
  <c r="FC279" i="1" s="1"/>
  <c r="FF279" i="1" s="1"/>
  <c r="FG279" i="1" s="1"/>
  <c r="FB182" i="1"/>
  <c r="FC182" i="1" s="1"/>
  <c r="FF182" i="1" s="1"/>
  <c r="FG182" i="1" s="1"/>
  <c r="FB220" i="1"/>
  <c r="FB67" i="1"/>
  <c r="FC67" i="1" s="1"/>
  <c r="FF67" i="1" s="1"/>
  <c r="FG67" i="1" s="1"/>
  <c r="FB41" i="1"/>
  <c r="FC41" i="1" s="1"/>
  <c r="FF41" i="1" s="1"/>
  <c r="FG41" i="1" s="1"/>
  <c r="FB70" i="1"/>
  <c r="FC70" i="1" s="1"/>
  <c r="FF70" i="1" s="1"/>
  <c r="FG70" i="1" s="1"/>
  <c r="FB106" i="1"/>
  <c r="FC106" i="1" s="1"/>
  <c r="FF106" i="1" s="1"/>
  <c r="FG106" i="1" s="1"/>
  <c r="FB287" i="1"/>
  <c r="FC287" i="1" s="1"/>
  <c r="FF287" i="1" s="1"/>
  <c r="FG287" i="1" s="1"/>
  <c r="FB102" i="1"/>
  <c r="FB168" i="1"/>
  <c r="FB99" i="1"/>
  <c r="FC99" i="1" s="1"/>
  <c r="FF99" i="1" s="1"/>
  <c r="FG99" i="1" s="1"/>
  <c r="FB123" i="1"/>
  <c r="FC123" i="1" s="1"/>
  <c r="FF123" i="1" s="1"/>
  <c r="FG123" i="1" s="1"/>
  <c r="FB291" i="1"/>
  <c r="FC291" i="1" s="1"/>
  <c r="FF291" i="1" s="1"/>
  <c r="FG291" i="1" s="1"/>
  <c r="FB42" i="1"/>
  <c r="FC42" i="1" s="1"/>
  <c r="FF42" i="1" s="1"/>
  <c r="FG42" i="1" s="1"/>
  <c r="FB181" i="1"/>
  <c r="FC181" i="1" s="1"/>
  <c r="FF181" i="1" s="1"/>
  <c r="FG181" i="1" s="1"/>
  <c r="FB202" i="1"/>
  <c r="FB248" i="1"/>
  <c r="FB55" i="1"/>
  <c r="FC55" i="1" s="1"/>
  <c r="FF55" i="1" s="1"/>
  <c r="FG55" i="1" s="1"/>
  <c r="FB76" i="1"/>
  <c r="FB137" i="1"/>
  <c r="FC137" i="1" s="1"/>
  <c r="FF137" i="1" s="1"/>
  <c r="FG137" i="1" s="1"/>
  <c r="FB233" i="1"/>
  <c r="FC233" i="1" s="1"/>
  <c r="FF233" i="1" s="1"/>
  <c r="FG233" i="1" s="1"/>
  <c r="FB66" i="1"/>
  <c r="FB47" i="1"/>
  <c r="FB214" i="1"/>
  <c r="FC214" i="1" s="1"/>
  <c r="FF214" i="1" s="1"/>
  <c r="FG214" i="1" s="1"/>
  <c r="FB89" i="1"/>
  <c r="FB211" i="1"/>
  <c r="FC211" i="1" s="1"/>
  <c r="FF211" i="1" s="1"/>
  <c r="FG211" i="1" s="1"/>
  <c r="FB36" i="1"/>
  <c r="FC36" i="1" s="1"/>
  <c r="FF36" i="1" s="1"/>
  <c r="FG36" i="1" s="1"/>
  <c r="FB108" i="1"/>
  <c r="FC108" i="1" s="1"/>
  <c r="FF108" i="1" s="1"/>
  <c r="FG108" i="1" s="1"/>
  <c r="FB183" i="1"/>
  <c r="FB234" i="1"/>
  <c r="FC234" i="1" s="1"/>
  <c r="FF234" i="1" s="1"/>
  <c r="FG234" i="1" s="1"/>
  <c r="FB249" i="1"/>
  <c r="FB190" i="1"/>
  <c r="FC190" i="1" s="1"/>
  <c r="FF190" i="1" s="1"/>
  <c r="FG190" i="1" s="1"/>
  <c r="FB21" i="1"/>
  <c r="FC21" i="1" s="1"/>
  <c r="FF21" i="1" s="1"/>
  <c r="FG21" i="1" s="1"/>
  <c r="FB205" i="1"/>
  <c r="FC205" i="1" s="1"/>
  <c r="FF205" i="1" s="1"/>
  <c r="FG205" i="1" s="1"/>
  <c r="FB250" i="1"/>
  <c r="FC250" i="1" s="1"/>
  <c r="FF250" i="1" s="1"/>
  <c r="FG250" i="1" s="1"/>
  <c r="FB18" i="1"/>
  <c r="FC18" i="1" s="1"/>
  <c r="FF18" i="1" s="1"/>
  <c r="FG18" i="1" s="1"/>
  <c r="FB235" i="1"/>
  <c r="FC235" i="1" s="1"/>
  <c r="FF235" i="1" s="1"/>
  <c r="FG235" i="1" s="1"/>
  <c r="FB34" i="1"/>
  <c r="FC34" i="1" s="1"/>
  <c r="FF34" i="1" s="1"/>
  <c r="FG34" i="1" s="1"/>
  <c r="FB63" i="1"/>
  <c r="FC63" i="1" s="1"/>
  <c r="FF63" i="1" s="1"/>
  <c r="FG63" i="1" s="1"/>
  <c r="FB51" i="1"/>
  <c r="FC51" i="1" s="1"/>
  <c r="FF51" i="1" s="1"/>
  <c r="FG51" i="1" s="1"/>
  <c r="FB155" i="1"/>
  <c r="FC155" i="1" s="1"/>
  <c r="FF155" i="1" s="1"/>
  <c r="FG155" i="1" s="1"/>
  <c r="FB177" i="1"/>
  <c r="FB227" i="1"/>
  <c r="FC227" i="1" s="1"/>
  <c r="FF227" i="1" s="1"/>
  <c r="FG227" i="1" s="1"/>
  <c r="FB50" i="1"/>
  <c r="FC50" i="1" s="1"/>
  <c r="FF50" i="1" s="1"/>
  <c r="FG50" i="1" s="1"/>
  <c r="FB74" i="1"/>
  <c r="FC74" i="1" s="1"/>
  <c r="FF74" i="1" s="1"/>
  <c r="FG74" i="1" s="1"/>
  <c r="FB229" i="1"/>
  <c r="FB267" i="1"/>
  <c r="FB218" i="1"/>
  <c r="FC218" i="1" s="1"/>
  <c r="FF218" i="1" s="1"/>
  <c r="FG218" i="1" s="1"/>
  <c r="FB71" i="1"/>
  <c r="FC71" i="1" s="1"/>
  <c r="FF71" i="1" s="1"/>
  <c r="FG71" i="1" s="1"/>
  <c r="FB92" i="1"/>
  <c r="FC92" i="1" s="1"/>
  <c r="FF92" i="1" s="1"/>
  <c r="FG92" i="1" s="1"/>
  <c r="FB138" i="1"/>
  <c r="FC138" i="1" s="1"/>
  <c r="FF138" i="1" s="1"/>
  <c r="FG138" i="1" s="1"/>
  <c r="FB242" i="1"/>
  <c r="FC242" i="1" s="1"/>
  <c r="FF242" i="1" s="1"/>
  <c r="FG242" i="1" s="1"/>
  <c r="FB257" i="1"/>
  <c r="FB281" i="1"/>
  <c r="FC281" i="1" s="1"/>
  <c r="FF281" i="1" s="1"/>
  <c r="FG281" i="1" s="1"/>
  <c r="FB282" i="1"/>
  <c r="FB288" i="1"/>
  <c r="FC288" i="1" s="1"/>
  <c r="FF288" i="1" s="1"/>
  <c r="FG288" i="1" s="1"/>
  <c r="FB65" i="1"/>
  <c r="FC65" i="1" s="1"/>
  <c r="FF65" i="1" s="1"/>
  <c r="FG65" i="1" s="1"/>
  <c r="FB121" i="1"/>
  <c r="FC121" i="1" s="1"/>
  <c r="FF121" i="1" s="1"/>
  <c r="FG121" i="1" s="1"/>
  <c r="FB217" i="1"/>
  <c r="FC217" i="1" s="1"/>
  <c r="FF217" i="1" s="1"/>
  <c r="FG217" i="1" s="1"/>
  <c r="FB230" i="1"/>
  <c r="FC230" i="1" s="1"/>
  <c r="FF230" i="1" s="1"/>
  <c r="FG230" i="1" s="1"/>
  <c r="FB239" i="1"/>
  <c r="FC239" i="1" s="1"/>
  <c r="FF239" i="1" s="1"/>
  <c r="FG239" i="1" s="1"/>
  <c r="FB20" i="1"/>
  <c r="FC20" i="1" s="1"/>
  <c r="FF20" i="1" s="1"/>
  <c r="FG20" i="1" s="1"/>
  <c r="FB143" i="1"/>
  <c r="FC143" i="1" s="1"/>
  <c r="FF143" i="1" s="1"/>
  <c r="FG143" i="1" s="1"/>
  <c r="FB124" i="1"/>
  <c r="FC124" i="1" s="1"/>
  <c r="FF124" i="1" s="1"/>
  <c r="FG124" i="1" s="1"/>
  <c r="FB146" i="1"/>
  <c r="FB26" i="1"/>
  <c r="FC26" i="1" s="1"/>
  <c r="FF26" i="1" s="1"/>
  <c r="FG26" i="1" s="1"/>
  <c r="FB58" i="1"/>
  <c r="FC58" i="1" s="1"/>
  <c r="FF58" i="1" s="1"/>
  <c r="FG58" i="1" s="1"/>
  <c r="FB82" i="1"/>
  <c r="FC82" i="1" s="1"/>
  <c r="FF82" i="1" s="1"/>
  <c r="FG82" i="1" s="1"/>
  <c r="FB258" i="1"/>
  <c r="FB256" i="1"/>
  <c r="FC256" i="1" s="1"/>
  <c r="FF256" i="1" s="1"/>
  <c r="FG256" i="1" s="1"/>
  <c r="FB38" i="1"/>
  <c r="FB243" i="1"/>
  <c r="FC243" i="1" s="1"/>
  <c r="FF243" i="1" s="1"/>
  <c r="FG243" i="1" s="1"/>
  <c r="FB270" i="1"/>
  <c r="FC270" i="1" s="1"/>
  <c r="FF270" i="1" s="1"/>
  <c r="FG270" i="1" s="1"/>
  <c r="FB179" i="1"/>
  <c r="FC179" i="1" s="1"/>
  <c r="FF179" i="1" s="1"/>
  <c r="FG179" i="1" s="1"/>
  <c r="FB224" i="1"/>
  <c r="FC224" i="1" s="1"/>
  <c r="FF224" i="1" s="1"/>
  <c r="FG224" i="1" s="1"/>
  <c r="FB272" i="1"/>
  <c r="FB293" i="1"/>
  <c r="FB268" i="1"/>
  <c r="FC268" i="1" s="1"/>
  <c r="FF268" i="1" s="1"/>
  <c r="FG268" i="1" s="1"/>
  <c r="FB122" i="1"/>
  <c r="FC122" i="1" s="1"/>
  <c r="FF122" i="1" s="1"/>
  <c r="FG122" i="1" s="1"/>
  <c r="FB244" i="1"/>
  <c r="FB255" i="1"/>
  <c r="FC255" i="1" s="1"/>
  <c r="FF255" i="1" s="1"/>
  <c r="FG255" i="1" s="1"/>
  <c r="FB35" i="1"/>
  <c r="FC35" i="1" s="1"/>
  <c r="FF35" i="1" s="1"/>
  <c r="FG35" i="1" s="1"/>
  <c r="FB31" i="1"/>
  <c r="FC31" i="1" s="1"/>
  <c r="FF31" i="1" s="1"/>
  <c r="FG31" i="1" s="1"/>
  <c r="FB84" i="1"/>
  <c r="FB290" i="1"/>
  <c r="FB264" i="1"/>
  <c r="FC264" i="1" s="1"/>
  <c r="FF264" i="1" s="1"/>
  <c r="FG264" i="1" s="1"/>
  <c r="FB294" i="1"/>
  <c r="FB93" i="1"/>
  <c r="FC93" i="1" s="1"/>
  <c r="FF93" i="1" s="1"/>
  <c r="FG93" i="1" s="1"/>
  <c r="FF114" i="1"/>
  <c r="FG114" i="1" s="1"/>
  <c r="FB136" i="1"/>
  <c r="FC136" i="1" s="1"/>
  <c r="FF136" i="1" s="1"/>
  <c r="FG136" i="1" s="1"/>
  <c r="FB57" i="1"/>
  <c r="FB79" i="1"/>
  <c r="FB222" i="1"/>
  <c r="FC222" i="1" s="1"/>
  <c r="FF222" i="1" s="1"/>
  <c r="FG222" i="1" s="1"/>
  <c r="FB154" i="1"/>
  <c r="FC154" i="1" s="1"/>
  <c r="FF154" i="1" s="1"/>
  <c r="FG154" i="1" s="1"/>
  <c r="FB90" i="1"/>
  <c r="FC90" i="1" s="1"/>
  <c r="FF90" i="1" s="1"/>
  <c r="FG90" i="1" s="1"/>
  <c r="FB162" i="1"/>
  <c r="FB54" i="1"/>
  <c r="FC54" i="1" s="1"/>
  <c r="FF54" i="1" s="1"/>
  <c r="FG54" i="1" s="1"/>
  <c r="FB107" i="1"/>
  <c r="FC107" i="1" s="1"/>
  <c r="FF107" i="1" s="1"/>
  <c r="FG107" i="1" s="1"/>
  <c r="FB77" i="1"/>
  <c r="FC77" i="1" s="1"/>
  <c r="FF77" i="1" s="1"/>
  <c r="FG77" i="1" s="1"/>
  <c r="FB232" i="1"/>
  <c r="FC232" i="1" s="1"/>
  <c r="FF232" i="1" s="1"/>
  <c r="FG232" i="1" s="1"/>
  <c r="FB170" i="1"/>
  <c r="FC170" i="1" s="1"/>
  <c r="FF170" i="1" s="1"/>
  <c r="FG170" i="1" s="1"/>
  <c r="FB28" i="1"/>
  <c r="FC28" i="1" s="1"/>
  <c r="FF28" i="1" s="1"/>
  <c r="FG28" i="1" s="1"/>
  <c r="FB19" i="1"/>
  <c r="FC19" i="1" s="1"/>
  <c r="FF19" i="1" s="1"/>
  <c r="FG19" i="1" s="1"/>
  <c r="FB198" i="1"/>
  <c r="FC198" i="1" s="1"/>
  <c r="FF198" i="1" s="1"/>
  <c r="FG198" i="1" s="1"/>
  <c r="FB103" i="1"/>
  <c r="FC103" i="1" s="1"/>
  <c r="FF103" i="1" s="1"/>
  <c r="FG103" i="1" s="1"/>
  <c r="FB175" i="1"/>
  <c r="FB226" i="1"/>
  <c r="FC226" i="1" s="1"/>
  <c r="FF226" i="1" s="1"/>
  <c r="FG226" i="1" s="1"/>
  <c r="FB252" i="1"/>
  <c r="FC252" i="1" s="1"/>
  <c r="FF252" i="1" s="1"/>
  <c r="FG252" i="1" s="1"/>
  <c r="FB284" i="1"/>
  <c r="FC284" i="1" s="1"/>
  <c r="FF284" i="1" s="1"/>
  <c r="FG284" i="1" s="1"/>
  <c r="FB246" i="1"/>
  <c r="FC246" i="1" s="1"/>
  <c r="FF246" i="1" s="1"/>
  <c r="FG246" i="1" s="1"/>
  <c r="FB33" i="1"/>
  <c r="FC33" i="1" s="1"/>
  <c r="FF33" i="1" s="1"/>
  <c r="FG33" i="1" s="1"/>
  <c r="FB147" i="1"/>
  <c r="FC147" i="1" s="1"/>
  <c r="FF147" i="1" s="1"/>
  <c r="FG147" i="1" s="1"/>
  <c r="FB289" i="1"/>
  <c r="FC289" i="1" s="1"/>
  <c r="FF289" i="1" s="1"/>
  <c r="FG289" i="1" s="1"/>
  <c r="FB95" i="1"/>
  <c r="FB159" i="1"/>
  <c r="FC159" i="1" s="1"/>
  <c r="FF159" i="1" s="1"/>
  <c r="FG159" i="1" s="1"/>
  <c r="FB223" i="1"/>
  <c r="FC223" i="1" s="1"/>
  <c r="FF223" i="1" s="1"/>
  <c r="FG223" i="1" s="1"/>
  <c r="FB30" i="1"/>
  <c r="FC30" i="1" s="1"/>
  <c r="FF30" i="1" s="1"/>
  <c r="FG30" i="1" s="1"/>
  <c r="FB46" i="1"/>
  <c r="FC46" i="1" s="1"/>
  <c r="FF46" i="1" s="1"/>
  <c r="FG46" i="1" s="1"/>
  <c r="FB126" i="1"/>
  <c r="FC126" i="1" s="1"/>
  <c r="FF126" i="1" s="1"/>
  <c r="FG126" i="1" s="1"/>
  <c r="FB22" i="1"/>
  <c r="FC22" i="1" s="1"/>
  <c r="FF22" i="1" s="1"/>
  <c r="FG22" i="1" s="1"/>
  <c r="FB116" i="1"/>
  <c r="FC116" i="1" s="1"/>
  <c r="FF116" i="1" s="1"/>
  <c r="FG116" i="1" s="1"/>
  <c r="FB133" i="1"/>
  <c r="FC133" i="1" s="1"/>
  <c r="FF133" i="1" s="1"/>
  <c r="FG133" i="1" s="1"/>
  <c r="FB189" i="1"/>
  <c r="FC189" i="1" s="1"/>
  <c r="FF189" i="1" s="1"/>
  <c r="FG189" i="1" s="1"/>
  <c r="FB59" i="1"/>
  <c r="FB80" i="1"/>
  <c r="FB261" i="1"/>
  <c r="FB149" i="1"/>
  <c r="FC149" i="1" s="1"/>
  <c r="FF149" i="1" s="1"/>
  <c r="FG149" i="1" s="1"/>
  <c r="FB171" i="1"/>
  <c r="FC171" i="1" s="1"/>
  <c r="FF171" i="1" s="1"/>
  <c r="FG171" i="1" s="1"/>
  <c r="FB195" i="1"/>
  <c r="FB216" i="1"/>
  <c r="FC216" i="1" s="1"/>
  <c r="FF216" i="1" s="1"/>
  <c r="FG216" i="1" s="1"/>
  <c r="FB259" i="1"/>
  <c r="FB280" i="1"/>
  <c r="FC280" i="1" s="1"/>
  <c r="FF280" i="1" s="1"/>
  <c r="FG280" i="1" s="1"/>
  <c r="FB153" i="1"/>
  <c r="FB72" i="1"/>
  <c r="FC72" i="1" s="1"/>
  <c r="FF72" i="1" s="1"/>
  <c r="FG72" i="1" s="1"/>
  <c r="FB160" i="1"/>
  <c r="FC160" i="1" s="1"/>
  <c r="FF160" i="1" s="1"/>
  <c r="FG160" i="1" s="1"/>
  <c r="FB140" i="1"/>
  <c r="FB192" i="1"/>
  <c r="FC192" i="1" s="1"/>
  <c r="FF192" i="1" s="1"/>
  <c r="FG192" i="1" s="1"/>
  <c r="FB69" i="1"/>
  <c r="FC69" i="1" s="1"/>
  <c r="FF69" i="1" s="1"/>
  <c r="FG69" i="1" s="1"/>
  <c r="FB127" i="1"/>
  <c r="FC127" i="1" s="1"/>
  <c r="FF127" i="1" s="1"/>
  <c r="FG127" i="1" s="1"/>
  <c r="FB44" i="1"/>
  <c r="FB167" i="1"/>
  <c r="FB231" i="1"/>
  <c r="FC231" i="1" s="1"/>
  <c r="FF231" i="1" s="1"/>
  <c r="FG231" i="1" s="1"/>
  <c r="FB142" i="1"/>
  <c r="FB134" i="1"/>
  <c r="FC134" i="1" s="1"/>
  <c r="FF134" i="1" s="1"/>
  <c r="FG134" i="1" s="1"/>
  <c r="FB228" i="1"/>
  <c r="FC228" i="1" s="1"/>
  <c r="FF228" i="1" s="1"/>
  <c r="FG228" i="1" s="1"/>
  <c r="FB61" i="1"/>
  <c r="FC61" i="1" s="1"/>
  <c r="FF61" i="1" s="1"/>
  <c r="FG61" i="1" s="1"/>
  <c r="FB125" i="1"/>
  <c r="FC125" i="1" s="1"/>
  <c r="FF125" i="1" s="1"/>
  <c r="FG125" i="1" s="1"/>
  <c r="FB197" i="1"/>
  <c r="FC197" i="1" s="1"/>
  <c r="FF197" i="1" s="1"/>
  <c r="FG197" i="1" s="1"/>
  <c r="FB283" i="1"/>
  <c r="FC283" i="1" s="1"/>
  <c r="FF283" i="1" s="1"/>
  <c r="FG283" i="1" s="1"/>
  <c r="FB263" i="1"/>
  <c r="FC263" i="1" s="1"/>
  <c r="FF263" i="1" s="1"/>
  <c r="FG263" i="1" s="1"/>
  <c r="FB251" i="1"/>
  <c r="FB56" i="1"/>
  <c r="FC56" i="1" s="1"/>
  <c r="FF56" i="1" s="1"/>
  <c r="FG56" i="1" s="1"/>
  <c r="FB113" i="1"/>
  <c r="FB145" i="1"/>
  <c r="FB236" i="1"/>
  <c r="FB184" i="1"/>
  <c r="FC184" i="1" s="1"/>
  <c r="FF184" i="1" s="1"/>
  <c r="FG184" i="1" s="1"/>
  <c r="FB49" i="1"/>
  <c r="FC49" i="1" s="1"/>
  <c r="FF49" i="1" s="1"/>
  <c r="FG49" i="1" s="1"/>
  <c r="FB105" i="1"/>
  <c r="FC105" i="1" s="1"/>
  <c r="FF105" i="1" s="1"/>
  <c r="FG105" i="1" s="1"/>
  <c r="FB131" i="1"/>
  <c r="FC131" i="1" s="1"/>
  <c r="FF131" i="1" s="1"/>
  <c r="FG131" i="1" s="1"/>
  <c r="FB201" i="1"/>
  <c r="FC201" i="1" s="1"/>
  <c r="FF201" i="1" s="1"/>
  <c r="FG201" i="1" s="1"/>
  <c r="FB112" i="1"/>
  <c r="FC112" i="1" s="1"/>
  <c r="FF112" i="1" s="1"/>
  <c r="FG112" i="1" s="1"/>
  <c r="FB208" i="1"/>
  <c r="FC208" i="1" s="1"/>
  <c r="FF208" i="1" s="1"/>
  <c r="FG208" i="1" s="1"/>
  <c r="FB60" i="1"/>
  <c r="FC60" i="1" s="1"/>
  <c r="FF60" i="1" s="1"/>
  <c r="FG60" i="1" s="1"/>
  <c r="FB81" i="1"/>
  <c r="FC81" i="1" s="1"/>
  <c r="FF81" i="1" s="1"/>
  <c r="FG81" i="1" s="1"/>
  <c r="FB83" i="1"/>
  <c r="FC83" i="1" s="1"/>
  <c r="FF83" i="1" s="1"/>
  <c r="FG83" i="1" s="1"/>
  <c r="FB87" i="1"/>
  <c r="FC87" i="1" s="1"/>
  <c r="FF87" i="1" s="1"/>
  <c r="FG87" i="1" s="1"/>
  <c r="FB156" i="1"/>
  <c r="FB210" i="1"/>
  <c r="FC210" i="1" s="1"/>
  <c r="FF210" i="1" s="1"/>
  <c r="FG210" i="1" s="1"/>
  <c r="FB110" i="1"/>
  <c r="FC110" i="1" s="1"/>
  <c r="FF110" i="1" s="1"/>
  <c r="FG110" i="1" s="1"/>
  <c r="FB169" i="1"/>
  <c r="FC169" i="1" s="1"/>
  <c r="FF169" i="1" s="1"/>
  <c r="FG169" i="1" s="1"/>
  <c r="FB193" i="1"/>
  <c r="FB219" i="1"/>
  <c r="FC219" i="1" s="1"/>
  <c r="FF219" i="1" s="1"/>
  <c r="FG219" i="1" s="1"/>
  <c r="FB241" i="1"/>
  <c r="FB91" i="1"/>
  <c r="FC91" i="1" s="1"/>
  <c r="FF91" i="1" s="1"/>
  <c r="FG91" i="1" s="1"/>
  <c r="FB174" i="1"/>
  <c r="FC174" i="1" s="1"/>
  <c r="FF174" i="1" s="1"/>
  <c r="FG174" i="1" s="1"/>
  <c r="FB40" i="1"/>
  <c r="FC40" i="1" s="1"/>
  <c r="FF40" i="1" s="1"/>
  <c r="FG40" i="1" s="1"/>
  <c r="FB109" i="1"/>
  <c r="FC109" i="1" s="1"/>
  <c r="FF109" i="1" s="1"/>
  <c r="FG109" i="1" s="1"/>
  <c r="FB130" i="1"/>
  <c r="FC130" i="1" s="1"/>
  <c r="FF130" i="1" s="1"/>
  <c r="FG130" i="1" s="1"/>
  <c r="FB178" i="1"/>
  <c r="FC178" i="1" s="1"/>
  <c r="FF178" i="1" s="1"/>
  <c r="FG178" i="1" s="1"/>
  <c r="FB200" i="1"/>
  <c r="FC200" i="1" s="1"/>
  <c r="FF200" i="1" s="1"/>
  <c r="FG200" i="1" s="1"/>
  <c r="FB73" i="1"/>
  <c r="FB100" i="1"/>
  <c r="FB132" i="1"/>
  <c r="FB164" i="1"/>
  <c r="FB196" i="1"/>
  <c r="FC196" i="1" s="1"/>
  <c r="FF196" i="1" s="1"/>
  <c r="FG196" i="1" s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5" i="1"/>
  <c r="EG126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0" i="1"/>
  <c r="EG141" i="1"/>
  <c r="EG142" i="1"/>
  <c r="EG143" i="1"/>
  <c r="EG144" i="1"/>
  <c r="EG145" i="1"/>
  <c r="EG146" i="1"/>
  <c r="EG147" i="1"/>
  <c r="EG148" i="1"/>
  <c r="EG149" i="1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G164" i="1"/>
  <c r="EG165" i="1"/>
  <c r="EG166" i="1"/>
  <c r="EG167" i="1"/>
  <c r="EG168" i="1"/>
  <c r="EG169" i="1"/>
  <c r="EG170" i="1"/>
  <c r="EG171" i="1"/>
  <c r="EG172" i="1"/>
  <c r="EG173" i="1"/>
  <c r="EG174" i="1"/>
  <c r="EG175" i="1"/>
  <c r="EG176" i="1"/>
  <c r="EG177" i="1"/>
  <c r="EG178" i="1"/>
  <c r="EG179" i="1"/>
  <c r="EG180" i="1"/>
  <c r="EG181" i="1"/>
  <c r="EG182" i="1"/>
  <c r="EG183" i="1"/>
  <c r="EG184" i="1"/>
  <c r="EG185" i="1"/>
  <c r="EG186" i="1"/>
  <c r="EG187" i="1"/>
  <c r="EG188" i="1"/>
  <c r="EG189" i="1"/>
  <c r="EG190" i="1"/>
  <c r="EG191" i="1"/>
  <c r="EG192" i="1"/>
  <c r="EG193" i="1"/>
  <c r="EG194" i="1"/>
  <c r="EG195" i="1"/>
  <c r="EG196" i="1"/>
  <c r="EG197" i="1"/>
  <c r="EG198" i="1"/>
  <c r="EG199" i="1"/>
  <c r="EG200" i="1"/>
  <c r="EG201" i="1"/>
  <c r="EG202" i="1"/>
  <c r="EG203" i="1"/>
  <c r="EG204" i="1"/>
  <c r="EG205" i="1"/>
  <c r="EG206" i="1"/>
  <c r="EG207" i="1"/>
  <c r="EG208" i="1"/>
  <c r="EG209" i="1"/>
  <c r="EG210" i="1"/>
  <c r="EG211" i="1"/>
  <c r="EG212" i="1"/>
  <c r="EG213" i="1"/>
  <c r="EG214" i="1"/>
  <c r="EG215" i="1"/>
  <c r="EG216" i="1"/>
  <c r="EG217" i="1"/>
  <c r="EG218" i="1"/>
  <c r="EG219" i="1"/>
  <c r="EG220" i="1"/>
  <c r="EG221" i="1"/>
  <c r="EG222" i="1"/>
  <c r="EG223" i="1"/>
  <c r="EG224" i="1"/>
  <c r="EG225" i="1"/>
  <c r="EG226" i="1"/>
  <c r="EG227" i="1"/>
  <c r="EG228" i="1"/>
  <c r="EG229" i="1"/>
  <c r="EG230" i="1"/>
  <c r="EG231" i="1"/>
  <c r="EG232" i="1"/>
  <c r="EG233" i="1"/>
  <c r="EG234" i="1"/>
  <c r="EG235" i="1"/>
  <c r="EG236" i="1"/>
  <c r="EG237" i="1"/>
  <c r="EG238" i="1"/>
  <c r="EG239" i="1"/>
  <c r="EG240" i="1"/>
  <c r="EG241" i="1"/>
  <c r="EG242" i="1"/>
  <c r="EG243" i="1"/>
  <c r="EG244" i="1"/>
  <c r="EG245" i="1"/>
  <c r="EG246" i="1"/>
  <c r="EG247" i="1"/>
  <c r="EG248" i="1"/>
  <c r="EG249" i="1"/>
  <c r="EG250" i="1"/>
  <c r="EG251" i="1"/>
  <c r="EG252" i="1"/>
  <c r="EG253" i="1"/>
  <c r="EG254" i="1"/>
  <c r="EG255" i="1"/>
  <c r="EG256" i="1"/>
  <c r="EG257" i="1"/>
  <c r="EG258" i="1"/>
  <c r="EG259" i="1"/>
  <c r="EG260" i="1"/>
  <c r="EG261" i="1"/>
  <c r="EG262" i="1"/>
  <c r="EG263" i="1"/>
  <c r="EG264" i="1"/>
  <c r="EG265" i="1"/>
  <c r="EG266" i="1"/>
  <c r="EG267" i="1"/>
  <c r="EG268" i="1"/>
  <c r="EG269" i="1"/>
  <c r="EG270" i="1"/>
  <c r="EG271" i="1"/>
  <c r="EG272" i="1"/>
  <c r="EG273" i="1"/>
  <c r="EG274" i="1"/>
  <c r="EG275" i="1"/>
  <c r="EG276" i="1"/>
  <c r="EG277" i="1"/>
  <c r="EG278" i="1"/>
  <c r="EG279" i="1"/>
  <c r="EG280" i="1"/>
  <c r="EG281" i="1"/>
  <c r="EG282" i="1"/>
  <c r="EG283" i="1"/>
  <c r="EG284" i="1"/>
  <c r="EG285" i="1"/>
  <c r="EG286" i="1"/>
  <c r="EG287" i="1"/>
  <c r="EG288" i="1"/>
  <c r="EG289" i="1"/>
  <c r="EG290" i="1"/>
  <c r="EG291" i="1"/>
  <c r="EG292" i="1"/>
  <c r="EG293" i="1"/>
  <c r="EG294" i="1"/>
  <c r="EG16" i="1"/>
  <c r="CI18" i="1"/>
  <c r="CJ18" i="1"/>
  <c r="CK18" i="1"/>
  <c r="CI19" i="1"/>
  <c r="CJ19" i="1"/>
  <c r="CK19" i="1"/>
  <c r="CI20" i="1"/>
  <c r="CJ20" i="1"/>
  <c r="CK20" i="1"/>
  <c r="CI21" i="1"/>
  <c r="CJ21" i="1"/>
  <c r="CK21" i="1"/>
  <c r="CI22" i="1"/>
  <c r="CJ22" i="1"/>
  <c r="CK22" i="1"/>
  <c r="CI23" i="1"/>
  <c r="CJ23" i="1"/>
  <c r="CK23" i="1"/>
  <c r="CI24" i="1"/>
  <c r="CJ24" i="1"/>
  <c r="CK24" i="1"/>
  <c r="CI25" i="1"/>
  <c r="CJ25" i="1"/>
  <c r="CK25" i="1"/>
  <c r="CI26" i="1"/>
  <c r="CJ26" i="1"/>
  <c r="CK26" i="1"/>
  <c r="CI27" i="1"/>
  <c r="CJ27" i="1"/>
  <c r="CK27" i="1"/>
  <c r="CI28" i="1"/>
  <c r="CJ28" i="1"/>
  <c r="CK28" i="1"/>
  <c r="CI29" i="1"/>
  <c r="CJ29" i="1"/>
  <c r="CK29" i="1"/>
  <c r="CI30" i="1"/>
  <c r="CJ30" i="1"/>
  <c r="CK30" i="1"/>
  <c r="CI31" i="1"/>
  <c r="CJ31" i="1"/>
  <c r="CK31" i="1"/>
  <c r="CI32" i="1"/>
  <c r="CJ32" i="1"/>
  <c r="CK32" i="1"/>
  <c r="CI33" i="1"/>
  <c r="CJ33" i="1"/>
  <c r="CK33" i="1"/>
  <c r="CI34" i="1"/>
  <c r="CJ34" i="1"/>
  <c r="CK34" i="1"/>
  <c r="CI35" i="1"/>
  <c r="CJ35" i="1"/>
  <c r="CK35" i="1"/>
  <c r="CI36" i="1"/>
  <c r="CJ36" i="1"/>
  <c r="CK36" i="1"/>
  <c r="CI37" i="1"/>
  <c r="CJ37" i="1"/>
  <c r="CK37" i="1"/>
  <c r="CI38" i="1"/>
  <c r="CJ38" i="1"/>
  <c r="CK38" i="1"/>
  <c r="CI39" i="1"/>
  <c r="CJ39" i="1"/>
  <c r="CK39" i="1"/>
  <c r="CI40" i="1"/>
  <c r="CJ40" i="1"/>
  <c r="CK40" i="1"/>
  <c r="CI41" i="1"/>
  <c r="CJ41" i="1"/>
  <c r="CK41" i="1"/>
  <c r="CI42" i="1"/>
  <c r="CJ42" i="1"/>
  <c r="CK42" i="1"/>
  <c r="CI43" i="1"/>
  <c r="CJ43" i="1"/>
  <c r="CK43" i="1"/>
  <c r="CI44" i="1"/>
  <c r="CJ44" i="1"/>
  <c r="CK44" i="1"/>
  <c r="CI45" i="1"/>
  <c r="CJ45" i="1"/>
  <c r="CK45" i="1"/>
  <c r="CI46" i="1"/>
  <c r="CJ46" i="1"/>
  <c r="CK46" i="1"/>
  <c r="CI47" i="1"/>
  <c r="CO47" i="1" s="1"/>
  <c r="CJ47" i="1"/>
  <c r="CK47" i="1"/>
  <c r="CQ47" i="1" s="1"/>
  <c r="CI48" i="1"/>
  <c r="CO48" i="1" s="1"/>
  <c r="CJ48" i="1"/>
  <c r="CK48" i="1"/>
  <c r="CQ48" i="1" s="1"/>
  <c r="CI49" i="1"/>
  <c r="CJ49" i="1"/>
  <c r="CK49" i="1"/>
  <c r="CI50" i="1"/>
  <c r="CO50" i="1" s="1"/>
  <c r="CJ50" i="1"/>
  <c r="CK50" i="1"/>
  <c r="CQ50" i="1" s="1"/>
  <c r="CI51" i="1"/>
  <c r="CO51" i="1" s="1"/>
  <c r="CJ51" i="1"/>
  <c r="CK51" i="1"/>
  <c r="CQ51" i="1" s="1"/>
  <c r="CI52" i="1"/>
  <c r="CO52" i="1" s="1"/>
  <c r="CJ52" i="1"/>
  <c r="CK52" i="1"/>
  <c r="CQ52" i="1" s="1"/>
  <c r="CI53" i="1"/>
  <c r="CO53" i="1" s="1"/>
  <c r="CJ53" i="1"/>
  <c r="CK53" i="1"/>
  <c r="CQ53" i="1" s="1"/>
  <c r="CI54" i="1"/>
  <c r="CO54" i="1" s="1"/>
  <c r="CJ54" i="1"/>
  <c r="CK54" i="1"/>
  <c r="CQ54" i="1" s="1"/>
  <c r="CI55" i="1"/>
  <c r="CJ55" i="1"/>
  <c r="CK55" i="1"/>
  <c r="CI56" i="1"/>
  <c r="CJ56" i="1"/>
  <c r="CK56" i="1"/>
  <c r="CI57" i="1"/>
  <c r="CJ57" i="1"/>
  <c r="CK57" i="1"/>
  <c r="CI58" i="1"/>
  <c r="CJ58" i="1"/>
  <c r="CK58" i="1"/>
  <c r="CI59" i="1"/>
  <c r="CO59" i="1" s="1"/>
  <c r="CJ59" i="1"/>
  <c r="CP59" i="1" s="1"/>
  <c r="CK59" i="1"/>
  <c r="CQ59" i="1" s="1"/>
  <c r="CI60" i="1"/>
  <c r="CO60" i="1" s="1"/>
  <c r="CJ60" i="1"/>
  <c r="CP60" i="1" s="1"/>
  <c r="CK60" i="1"/>
  <c r="CQ60" i="1" s="1"/>
  <c r="CI61" i="1"/>
  <c r="CO61" i="1" s="1"/>
  <c r="CJ61" i="1"/>
  <c r="CP61" i="1" s="1"/>
  <c r="CK61" i="1"/>
  <c r="CQ61" i="1" s="1"/>
  <c r="CI62" i="1"/>
  <c r="CO62" i="1" s="1"/>
  <c r="CJ62" i="1"/>
  <c r="CP62" i="1" s="1"/>
  <c r="CK62" i="1"/>
  <c r="CQ62" i="1" s="1"/>
  <c r="CI63" i="1"/>
  <c r="CJ63" i="1"/>
  <c r="CK63" i="1"/>
  <c r="CI64" i="1"/>
  <c r="CO64" i="1" s="1"/>
  <c r="CJ64" i="1"/>
  <c r="CP64" i="1" s="1"/>
  <c r="CK64" i="1"/>
  <c r="CQ64" i="1" s="1"/>
  <c r="CI65" i="1"/>
  <c r="CO65" i="1" s="1"/>
  <c r="CJ65" i="1"/>
  <c r="CP65" i="1" s="1"/>
  <c r="CK65" i="1"/>
  <c r="CQ65" i="1" s="1"/>
  <c r="CI66" i="1"/>
  <c r="CO66" i="1" s="1"/>
  <c r="CJ66" i="1"/>
  <c r="CP66" i="1" s="1"/>
  <c r="CK66" i="1"/>
  <c r="CQ66" i="1" s="1"/>
  <c r="CI67" i="1"/>
  <c r="CJ67" i="1"/>
  <c r="CK67" i="1"/>
  <c r="CI68" i="1"/>
  <c r="CJ68" i="1"/>
  <c r="CK68" i="1"/>
  <c r="CI69" i="1"/>
  <c r="CJ69" i="1"/>
  <c r="CK69" i="1"/>
  <c r="CI70" i="1"/>
  <c r="CJ70" i="1"/>
  <c r="CK70" i="1"/>
  <c r="CI71" i="1"/>
  <c r="CJ71" i="1"/>
  <c r="CK71" i="1"/>
  <c r="CI72" i="1"/>
  <c r="CJ72" i="1"/>
  <c r="CK72" i="1"/>
  <c r="CI73" i="1"/>
  <c r="CJ73" i="1"/>
  <c r="CK73" i="1"/>
  <c r="CI74" i="1"/>
  <c r="CJ74" i="1"/>
  <c r="CK74" i="1"/>
  <c r="CI75" i="1"/>
  <c r="CJ75" i="1"/>
  <c r="CK75" i="1"/>
  <c r="CI76" i="1"/>
  <c r="CJ76" i="1"/>
  <c r="CK76" i="1"/>
  <c r="CI77" i="1"/>
  <c r="CJ77" i="1"/>
  <c r="CK77" i="1"/>
  <c r="CI78" i="1"/>
  <c r="CJ78" i="1"/>
  <c r="CK78" i="1"/>
  <c r="CI79" i="1"/>
  <c r="CJ79" i="1"/>
  <c r="CK79" i="1"/>
  <c r="CI80" i="1"/>
  <c r="CJ80" i="1"/>
  <c r="CK80" i="1"/>
  <c r="CI81" i="1"/>
  <c r="CJ81" i="1"/>
  <c r="CK81" i="1"/>
  <c r="CI82" i="1"/>
  <c r="CJ82" i="1"/>
  <c r="CK82" i="1"/>
  <c r="CI83" i="1"/>
  <c r="CJ83" i="1"/>
  <c r="CK83" i="1"/>
  <c r="CI84" i="1"/>
  <c r="CJ84" i="1"/>
  <c r="CK84" i="1"/>
  <c r="CI85" i="1"/>
  <c r="CJ85" i="1"/>
  <c r="CK85" i="1"/>
  <c r="CI86" i="1"/>
  <c r="CJ86" i="1"/>
  <c r="CK86" i="1"/>
  <c r="CI87" i="1"/>
  <c r="CJ87" i="1"/>
  <c r="CK87" i="1"/>
  <c r="CI88" i="1"/>
  <c r="CJ88" i="1"/>
  <c r="CK88" i="1"/>
  <c r="CI89" i="1"/>
  <c r="CJ89" i="1"/>
  <c r="CK89" i="1"/>
  <c r="CI90" i="1"/>
  <c r="CJ90" i="1"/>
  <c r="CK90" i="1"/>
  <c r="CI91" i="1"/>
  <c r="CJ91" i="1"/>
  <c r="CK91" i="1"/>
  <c r="CI92" i="1"/>
  <c r="CJ92" i="1"/>
  <c r="CK92" i="1"/>
  <c r="CI93" i="1"/>
  <c r="CJ93" i="1"/>
  <c r="CK93" i="1"/>
  <c r="CI94" i="1"/>
  <c r="CJ94" i="1"/>
  <c r="CK94" i="1"/>
  <c r="CI95" i="1"/>
  <c r="CJ95" i="1"/>
  <c r="CK95" i="1"/>
  <c r="CI96" i="1"/>
  <c r="CJ96" i="1"/>
  <c r="CK96" i="1"/>
  <c r="CI97" i="1"/>
  <c r="CJ97" i="1"/>
  <c r="CK97" i="1"/>
  <c r="CI98" i="1"/>
  <c r="CJ98" i="1"/>
  <c r="CK98" i="1"/>
  <c r="CI99" i="1"/>
  <c r="CJ99" i="1"/>
  <c r="CK99" i="1"/>
  <c r="CI100" i="1"/>
  <c r="CJ100" i="1"/>
  <c r="CK100" i="1"/>
  <c r="CI101" i="1"/>
  <c r="CJ101" i="1"/>
  <c r="CK101" i="1"/>
  <c r="CI102" i="1"/>
  <c r="CJ102" i="1"/>
  <c r="CK102" i="1"/>
  <c r="CI103" i="1"/>
  <c r="CJ103" i="1"/>
  <c r="CK103" i="1"/>
  <c r="CI104" i="1"/>
  <c r="CJ104" i="1"/>
  <c r="CK104" i="1"/>
  <c r="CI105" i="1"/>
  <c r="CJ105" i="1"/>
  <c r="CK105" i="1"/>
  <c r="CI106" i="1"/>
  <c r="CJ106" i="1"/>
  <c r="CK106" i="1"/>
  <c r="CI107" i="1"/>
  <c r="CJ107" i="1"/>
  <c r="CK107" i="1"/>
  <c r="CI108" i="1"/>
  <c r="CJ108" i="1"/>
  <c r="CK108" i="1"/>
  <c r="CI109" i="1"/>
  <c r="CJ109" i="1"/>
  <c r="CK109" i="1"/>
  <c r="CI110" i="1"/>
  <c r="CJ110" i="1"/>
  <c r="CK110" i="1"/>
  <c r="CI111" i="1"/>
  <c r="CJ111" i="1"/>
  <c r="CK111" i="1"/>
  <c r="CI112" i="1"/>
  <c r="CJ112" i="1"/>
  <c r="CK112" i="1"/>
  <c r="CI113" i="1"/>
  <c r="CJ113" i="1"/>
  <c r="CK113" i="1"/>
  <c r="CI114" i="1"/>
  <c r="CJ114" i="1"/>
  <c r="CK114" i="1"/>
  <c r="CI115" i="1"/>
  <c r="CJ115" i="1"/>
  <c r="CK115" i="1"/>
  <c r="CI116" i="1"/>
  <c r="CJ116" i="1"/>
  <c r="CK116" i="1"/>
  <c r="CI117" i="1"/>
  <c r="CJ117" i="1"/>
  <c r="CK117" i="1"/>
  <c r="CI118" i="1"/>
  <c r="CJ118" i="1"/>
  <c r="CK118" i="1"/>
  <c r="CI119" i="1"/>
  <c r="CJ119" i="1"/>
  <c r="CK119" i="1"/>
  <c r="CI120" i="1"/>
  <c r="CJ120" i="1"/>
  <c r="CK120" i="1"/>
  <c r="CI121" i="1"/>
  <c r="CJ121" i="1"/>
  <c r="CK121" i="1"/>
  <c r="CI122" i="1"/>
  <c r="CJ122" i="1"/>
  <c r="CK122" i="1"/>
  <c r="CI123" i="1"/>
  <c r="CJ123" i="1"/>
  <c r="CK123" i="1"/>
  <c r="CI124" i="1"/>
  <c r="CJ124" i="1"/>
  <c r="CK124" i="1"/>
  <c r="CI125" i="1"/>
  <c r="CJ125" i="1"/>
  <c r="CK125" i="1"/>
  <c r="CI126" i="1"/>
  <c r="CJ126" i="1"/>
  <c r="CK126" i="1"/>
  <c r="CI127" i="1"/>
  <c r="CJ127" i="1"/>
  <c r="CK127" i="1"/>
  <c r="CI128" i="1"/>
  <c r="CJ128" i="1"/>
  <c r="CK128" i="1"/>
  <c r="CI129" i="1"/>
  <c r="CJ129" i="1"/>
  <c r="CK129" i="1"/>
  <c r="CI130" i="1"/>
  <c r="CJ130" i="1"/>
  <c r="CK130" i="1"/>
  <c r="CI131" i="1"/>
  <c r="CJ131" i="1"/>
  <c r="CK131" i="1"/>
  <c r="CI132" i="1"/>
  <c r="CJ132" i="1"/>
  <c r="CK132" i="1"/>
  <c r="CI133" i="1"/>
  <c r="CJ133" i="1"/>
  <c r="CK133" i="1"/>
  <c r="CI134" i="1"/>
  <c r="CJ134" i="1"/>
  <c r="CK134" i="1"/>
  <c r="CI135" i="1"/>
  <c r="CJ135" i="1"/>
  <c r="CK135" i="1"/>
  <c r="CI136" i="1"/>
  <c r="CJ136" i="1"/>
  <c r="CK136" i="1"/>
  <c r="CI137" i="1"/>
  <c r="CJ137" i="1"/>
  <c r="CK137" i="1"/>
  <c r="CI138" i="1"/>
  <c r="CJ138" i="1"/>
  <c r="CK138" i="1"/>
  <c r="CI139" i="1"/>
  <c r="CJ139" i="1"/>
  <c r="CK139" i="1"/>
  <c r="CI140" i="1"/>
  <c r="CJ140" i="1"/>
  <c r="CK140" i="1"/>
  <c r="CI141" i="1"/>
  <c r="CJ141" i="1"/>
  <c r="CK141" i="1"/>
  <c r="CI142" i="1"/>
  <c r="CJ142" i="1"/>
  <c r="CK142" i="1"/>
  <c r="CI143" i="1"/>
  <c r="CJ143" i="1"/>
  <c r="CK143" i="1"/>
  <c r="CI144" i="1"/>
  <c r="CJ144" i="1"/>
  <c r="CK144" i="1"/>
  <c r="CI145" i="1"/>
  <c r="CJ145" i="1"/>
  <c r="CK145" i="1"/>
  <c r="CI146" i="1"/>
  <c r="CJ146" i="1"/>
  <c r="CK146" i="1"/>
  <c r="CI147" i="1"/>
  <c r="CJ147" i="1"/>
  <c r="CK147" i="1"/>
  <c r="CI148" i="1"/>
  <c r="CJ148" i="1"/>
  <c r="CK148" i="1"/>
  <c r="CI149" i="1"/>
  <c r="CJ149" i="1"/>
  <c r="CK149" i="1"/>
  <c r="CI150" i="1"/>
  <c r="CJ150" i="1"/>
  <c r="CK150" i="1"/>
  <c r="CI151" i="1"/>
  <c r="CJ151" i="1"/>
  <c r="CK151" i="1"/>
  <c r="CI152" i="1"/>
  <c r="CJ152" i="1"/>
  <c r="CK152" i="1"/>
  <c r="CI153" i="1"/>
  <c r="CJ153" i="1"/>
  <c r="CK153" i="1"/>
  <c r="CI154" i="1"/>
  <c r="CJ154" i="1"/>
  <c r="CK154" i="1"/>
  <c r="CI155" i="1"/>
  <c r="CJ155" i="1"/>
  <c r="CK155" i="1"/>
  <c r="CI156" i="1"/>
  <c r="CJ156" i="1"/>
  <c r="CK156" i="1"/>
  <c r="CI157" i="1"/>
  <c r="CJ157" i="1"/>
  <c r="CK157" i="1"/>
  <c r="CI158" i="1"/>
  <c r="CJ158" i="1"/>
  <c r="CK158" i="1"/>
  <c r="CI159" i="1"/>
  <c r="CJ159" i="1"/>
  <c r="CK159" i="1"/>
  <c r="CI160" i="1"/>
  <c r="CJ160" i="1"/>
  <c r="CK160" i="1"/>
  <c r="CI161" i="1"/>
  <c r="CJ161" i="1"/>
  <c r="CK161" i="1"/>
  <c r="CI162" i="1"/>
  <c r="CJ162" i="1"/>
  <c r="CK162" i="1"/>
  <c r="CI163" i="1"/>
  <c r="CJ163" i="1"/>
  <c r="CK163" i="1"/>
  <c r="CI164" i="1"/>
  <c r="CJ164" i="1"/>
  <c r="CK164" i="1"/>
  <c r="CI165" i="1"/>
  <c r="CJ165" i="1"/>
  <c r="CK165" i="1"/>
  <c r="CI166" i="1"/>
  <c r="CJ166" i="1"/>
  <c r="CK166" i="1"/>
  <c r="CI167" i="1"/>
  <c r="CJ167" i="1"/>
  <c r="CK167" i="1"/>
  <c r="CI168" i="1"/>
  <c r="CJ168" i="1"/>
  <c r="CK168" i="1"/>
  <c r="CI169" i="1"/>
  <c r="CJ169" i="1"/>
  <c r="CK169" i="1"/>
  <c r="CI170" i="1"/>
  <c r="CJ170" i="1"/>
  <c r="CK170" i="1"/>
  <c r="CI171" i="1"/>
  <c r="CJ171" i="1"/>
  <c r="CK171" i="1"/>
  <c r="CI172" i="1"/>
  <c r="CJ172" i="1"/>
  <c r="CK172" i="1"/>
  <c r="CI173" i="1"/>
  <c r="CJ173" i="1"/>
  <c r="CK173" i="1"/>
  <c r="CI174" i="1"/>
  <c r="CJ174" i="1"/>
  <c r="CK174" i="1"/>
  <c r="CI175" i="1"/>
  <c r="CJ175" i="1"/>
  <c r="CK175" i="1"/>
  <c r="CI176" i="1"/>
  <c r="CJ176" i="1"/>
  <c r="CK176" i="1"/>
  <c r="CI177" i="1"/>
  <c r="CJ177" i="1"/>
  <c r="CK177" i="1"/>
  <c r="CI178" i="1"/>
  <c r="CJ178" i="1"/>
  <c r="CK178" i="1"/>
  <c r="CI179" i="1"/>
  <c r="CJ179" i="1"/>
  <c r="CK179" i="1"/>
  <c r="CI180" i="1"/>
  <c r="CJ180" i="1"/>
  <c r="CK180" i="1"/>
  <c r="CI181" i="1"/>
  <c r="CJ181" i="1"/>
  <c r="CK181" i="1"/>
  <c r="CI182" i="1"/>
  <c r="CJ182" i="1"/>
  <c r="CK182" i="1"/>
  <c r="CI183" i="1"/>
  <c r="CJ183" i="1"/>
  <c r="CK183" i="1"/>
  <c r="CI184" i="1"/>
  <c r="CJ184" i="1"/>
  <c r="CK184" i="1"/>
  <c r="CI185" i="1"/>
  <c r="CJ185" i="1"/>
  <c r="CK185" i="1"/>
  <c r="CI186" i="1"/>
  <c r="CJ186" i="1"/>
  <c r="CK186" i="1"/>
  <c r="CI187" i="1"/>
  <c r="CJ187" i="1"/>
  <c r="CK187" i="1"/>
  <c r="CI188" i="1"/>
  <c r="CJ188" i="1"/>
  <c r="CK188" i="1"/>
  <c r="CI189" i="1"/>
  <c r="CJ189" i="1"/>
  <c r="CK189" i="1"/>
  <c r="CI190" i="1"/>
  <c r="CJ190" i="1"/>
  <c r="CK190" i="1"/>
  <c r="CI191" i="1"/>
  <c r="CJ191" i="1"/>
  <c r="CK191" i="1"/>
  <c r="CI192" i="1"/>
  <c r="CJ192" i="1"/>
  <c r="CK192" i="1"/>
  <c r="CI193" i="1"/>
  <c r="CJ193" i="1"/>
  <c r="CK193" i="1"/>
  <c r="CI194" i="1"/>
  <c r="CJ194" i="1"/>
  <c r="CK194" i="1"/>
  <c r="CI195" i="1"/>
  <c r="CJ195" i="1"/>
  <c r="CK195" i="1"/>
  <c r="CI196" i="1"/>
  <c r="CJ196" i="1"/>
  <c r="CK196" i="1"/>
  <c r="CI197" i="1"/>
  <c r="CJ197" i="1"/>
  <c r="CK197" i="1"/>
  <c r="CI198" i="1"/>
  <c r="CJ198" i="1"/>
  <c r="CK198" i="1"/>
  <c r="CI199" i="1"/>
  <c r="CJ199" i="1"/>
  <c r="CK199" i="1"/>
  <c r="CI200" i="1"/>
  <c r="CJ200" i="1"/>
  <c r="CK200" i="1"/>
  <c r="CI201" i="1"/>
  <c r="CJ201" i="1"/>
  <c r="CK201" i="1"/>
  <c r="CI202" i="1"/>
  <c r="CJ202" i="1"/>
  <c r="CK202" i="1"/>
  <c r="CI203" i="1"/>
  <c r="CJ203" i="1"/>
  <c r="CK203" i="1"/>
  <c r="CI204" i="1"/>
  <c r="CJ204" i="1"/>
  <c r="CK204" i="1"/>
  <c r="CI205" i="1"/>
  <c r="CJ205" i="1"/>
  <c r="CK205" i="1"/>
  <c r="CI206" i="1"/>
  <c r="CJ206" i="1"/>
  <c r="CK206" i="1"/>
  <c r="CI207" i="1"/>
  <c r="CJ207" i="1"/>
  <c r="CK207" i="1"/>
  <c r="CI208" i="1"/>
  <c r="CJ208" i="1"/>
  <c r="CK208" i="1"/>
  <c r="CI209" i="1"/>
  <c r="CJ209" i="1"/>
  <c r="CK209" i="1"/>
  <c r="CI210" i="1"/>
  <c r="CJ210" i="1"/>
  <c r="CK210" i="1"/>
  <c r="CI211" i="1"/>
  <c r="CJ211" i="1"/>
  <c r="CK211" i="1"/>
  <c r="CI212" i="1"/>
  <c r="CJ212" i="1"/>
  <c r="CK212" i="1"/>
  <c r="CI213" i="1"/>
  <c r="CJ213" i="1"/>
  <c r="CK213" i="1"/>
  <c r="CI214" i="1"/>
  <c r="CJ214" i="1"/>
  <c r="CK214" i="1"/>
  <c r="CI215" i="1"/>
  <c r="CJ215" i="1"/>
  <c r="CK215" i="1"/>
  <c r="CI216" i="1"/>
  <c r="CJ216" i="1"/>
  <c r="CK216" i="1"/>
  <c r="CI217" i="1"/>
  <c r="CJ217" i="1"/>
  <c r="CK217" i="1"/>
  <c r="CI218" i="1"/>
  <c r="CJ218" i="1"/>
  <c r="CK218" i="1"/>
  <c r="CI219" i="1"/>
  <c r="CJ219" i="1"/>
  <c r="CK219" i="1"/>
  <c r="CI220" i="1"/>
  <c r="CJ220" i="1"/>
  <c r="CK220" i="1"/>
  <c r="CI221" i="1"/>
  <c r="CJ221" i="1"/>
  <c r="CK221" i="1"/>
  <c r="CI222" i="1"/>
  <c r="CJ222" i="1"/>
  <c r="CK222" i="1"/>
  <c r="CI223" i="1"/>
  <c r="CJ223" i="1"/>
  <c r="CK223" i="1"/>
  <c r="CI224" i="1"/>
  <c r="CJ224" i="1"/>
  <c r="CK224" i="1"/>
  <c r="CI225" i="1"/>
  <c r="CJ225" i="1"/>
  <c r="CK225" i="1"/>
  <c r="CI226" i="1"/>
  <c r="CJ226" i="1"/>
  <c r="CK226" i="1"/>
  <c r="CI227" i="1"/>
  <c r="CJ227" i="1"/>
  <c r="CK227" i="1"/>
  <c r="CI228" i="1"/>
  <c r="CJ228" i="1"/>
  <c r="CK228" i="1"/>
  <c r="CI229" i="1"/>
  <c r="CJ229" i="1"/>
  <c r="CK229" i="1"/>
  <c r="CI230" i="1"/>
  <c r="CJ230" i="1"/>
  <c r="CK230" i="1"/>
  <c r="CI231" i="1"/>
  <c r="CJ231" i="1"/>
  <c r="CK231" i="1"/>
  <c r="CI232" i="1"/>
  <c r="CJ232" i="1"/>
  <c r="CK232" i="1"/>
  <c r="CI233" i="1"/>
  <c r="CJ233" i="1"/>
  <c r="CK233" i="1"/>
  <c r="CI234" i="1"/>
  <c r="CJ234" i="1"/>
  <c r="CK234" i="1"/>
  <c r="CI235" i="1"/>
  <c r="CJ235" i="1"/>
  <c r="CK235" i="1"/>
  <c r="CI236" i="1"/>
  <c r="CJ236" i="1"/>
  <c r="CK236" i="1"/>
  <c r="CI237" i="1"/>
  <c r="CJ237" i="1"/>
  <c r="CK237" i="1"/>
  <c r="CI238" i="1"/>
  <c r="CJ238" i="1"/>
  <c r="CK238" i="1"/>
  <c r="CI239" i="1"/>
  <c r="CJ239" i="1"/>
  <c r="CK239" i="1"/>
  <c r="CI240" i="1"/>
  <c r="CJ240" i="1"/>
  <c r="CK240" i="1"/>
  <c r="CI241" i="1"/>
  <c r="CJ241" i="1"/>
  <c r="CK241" i="1"/>
  <c r="CI242" i="1"/>
  <c r="CJ242" i="1"/>
  <c r="CK242" i="1"/>
  <c r="CI243" i="1"/>
  <c r="CJ243" i="1"/>
  <c r="CK243" i="1"/>
  <c r="CI244" i="1"/>
  <c r="CJ244" i="1"/>
  <c r="CK244" i="1"/>
  <c r="CI245" i="1"/>
  <c r="CJ245" i="1"/>
  <c r="CK245" i="1"/>
  <c r="CI246" i="1"/>
  <c r="CJ246" i="1"/>
  <c r="CK246" i="1"/>
  <c r="CI247" i="1"/>
  <c r="CJ247" i="1"/>
  <c r="CK247" i="1"/>
  <c r="CI248" i="1"/>
  <c r="CJ248" i="1"/>
  <c r="CK248" i="1"/>
  <c r="CI249" i="1"/>
  <c r="CJ249" i="1"/>
  <c r="CK249" i="1"/>
  <c r="CI250" i="1"/>
  <c r="CJ250" i="1"/>
  <c r="CK250" i="1"/>
  <c r="CI251" i="1"/>
  <c r="CJ251" i="1"/>
  <c r="CK251" i="1"/>
  <c r="CI252" i="1"/>
  <c r="CJ252" i="1"/>
  <c r="CK252" i="1"/>
  <c r="CI253" i="1"/>
  <c r="CJ253" i="1"/>
  <c r="CK253" i="1"/>
  <c r="CI254" i="1"/>
  <c r="CJ254" i="1"/>
  <c r="CK254" i="1"/>
  <c r="CI255" i="1"/>
  <c r="CJ255" i="1"/>
  <c r="CK255" i="1"/>
  <c r="CI256" i="1"/>
  <c r="CJ256" i="1"/>
  <c r="CK256" i="1"/>
  <c r="CI257" i="1"/>
  <c r="CJ257" i="1"/>
  <c r="CK257" i="1"/>
  <c r="CI258" i="1"/>
  <c r="CJ258" i="1"/>
  <c r="CK258" i="1"/>
  <c r="CI259" i="1"/>
  <c r="CJ259" i="1"/>
  <c r="CK259" i="1"/>
  <c r="CI260" i="1"/>
  <c r="CJ260" i="1"/>
  <c r="CK260" i="1"/>
  <c r="CI261" i="1"/>
  <c r="CJ261" i="1"/>
  <c r="CK261" i="1"/>
  <c r="CI262" i="1"/>
  <c r="CJ262" i="1"/>
  <c r="CK262" i="1"/>
  <c r="CI263" i="1"/>
  <c r="CJ263" i="1"/>
  <c r="CK263" i="1"/>
  <c r="CI264" i="1"/>
  <c r="CJ264" i="1"/>
  <c r="CK264" i="1"/>
  <c r="CI265" i="1"/>
  <c r="CJ265" i="1"/>
  <c r="CK265" i="1"/>
  <c r="CI266" i="1"/>
  <c r="CJ266" i="1"/>
  <c r="CK266" i="1"/>
  <c r="CI267" i="1"/>
  <c r="CJ267" i="1"/>
  <c r="CK267" i="1"/>
  <c r="CI268" i="1"/>
  <c r="CJ268" i="1"/>
  <c r="CK268" i="1"/>
  <c r="CI269" i="1"/>
  <c r="CJ269" i="1"/>
  <c r="CK269" i="1"/>
  <c r="CI270" i="1"/>
  <c r="CJ270" i="1"/>
  <c r="CK270" i="1"/>
  <c r="CI271" i="1"/>
  <c r="CJ271" i="1"/>
  <c r="CK271" i="1"/>
  <c r="CI272" i="1"/>
  <c r="CJ272" i="1"/>
  <c r="CK272" i="1"/>
  <c r="CI273" i="1"/>
  <c r="CJ273" i="1"/>
  <c r="CK273" i="1"/>
  <c r="CI274" i="1"/>
  <c r="CJ274" i="1"/>
  <c r="CK274" i="1"/>
  <c r="CI275" i="1"/>
  <c r="CJ275" i="1"/>
  <c r="CK275" i="1"/>
  <c r="CI276" i="1"/>
  <c r="CJ276" i="1"/>
  <c r="CK276" i="1"/>
  <c r="CI277" i="1"/>
  <c r="CJ277" i="1"/>
  <c r="CK277" i="1"/>
  <c r="CI278" i="1"/>
  <c r="CJ278" i="1"/>
  <c r="CK278" i="1"/>
  <c r="CI279" i="1"/>
  <c r="CJ279" i="1"/>
  <c r="CK279" i="1"/>
  <c r="CI280" i="1"/>
  <c r="CJ280" i="1"/>
  <c r="CK280" i="1"/>
  <c r="CI281" i="1"/>
  <c r="CJ281" i="1"/>
  <c r="CK281" i="1"/>
  <c r="CI282" i="1"/>
  <c r="CJ282" i="1"/>
  <c r="CK282" i="1"/>
  <c r="CI283" i="1"/>
  <c r="CJ283" i="1"/>
  <c r="CK283" i="1"/>
  <c r="CI284" i="1"/>
  <c r="CJ284" i="1"/>
  <c r="CK284" i="1"/>
  <c r="CI285" i="1"/>
  <c r="CJ285" i="1"/>
  <c r="CK285" i="1"/>
  <c r="CI286" i="1"/>
  <c r="CJ286" i="1"/>
  <c r="CK286" i="1"/>
  <c r="CI287" i="1"/>
  <c r="CJ287" i="1"/>
  <c r="CK287" i="1"/>
  <c r="CI288" i="1"/>
  <c r="CJ288" i="1"/>
  <c r="CK288" i="1"/>
  <c r="CI289" i="1"/>
  <c r="CJ289" i="1"/>
  <c r="CK289" i="1"/>
  <c r="CI290" i="1"/>
  <c r="CJ290" i="1"/>
  <c r="CK290" i="1"/>
  <c r="CI291" i="1"/>
  <c r="CJ291" i="1"/>
  <c r="CK291" i="1"/>
  <c r="CI292" i="1"/>
  <c r="CJ292" i="1"/>
  <c r="CK292" i="1"/>
  <c r="CI293" i="1"/>
  <c r="CJ293" i="1"/>
  <c r="CK293" i="1"/>
  <c r="CI294" i="1"/>
  <c r="CJ294" i="1"/>
  <c r="CK294" i="1"/>
  <c r="DB18" i="1"/>
  <c r="DC18" i="1"/>
  <c r="DD18" i="1"/>
  <c r="DE18" i="1"/>
  <c r="DB19" i="1"/>
  <c r="DC19" i="1"/>
  <c r="DD19" i="1"/>
  <c r="DE19" i="1"/>
  <c r="DB20" i="1"/>
  <c r="DC20" i="1"/>
  <c r="DD20" i="1"/>
  <c r="DE20" i="1"/>
  <c r="DB21" i="1"/>
  <c r="DC21" i="1"/>
  <c r="DD21" i="1"/>
  <c r="DE21" i="1"/>
  <c r="DB22" i="1"/>
  <c r="DC22" i="1"/>
  <c r="DD22" i="1"/>
  <c r="DE22" i="1"/>
  <c r="DB23" i="1"/>
  <c r="DC23" i="1"/>
  <c r="DD23" i="1"/>
  <c r="DE23" i="1"/>
  <c r="DB24" i="1"/>
  <c r="DC24" i="1"/>
  <c r="DD24" i="1"/>
  <c r="DE24" i="1"/>
  <c r="DB25" i="1"/>
  <c r="DC25" i="1"/>
  <c r="DD25" i="1"/>
  <c r="DE25" i="1"/>
  <c r="DB26" i="1"/>
  <c r="DC26" i="1"/>
  <c r="DD26" i="1"/>
  <c r="DE26" i="1"/>
  <c r="DB27" i="1"/>
  <c r="DC27" i="1"/>
  <c r="DD27" i="1"/>
  <c r="DE27" i="1"/>
  <c r="DB28" i="1"/>
  <c r="DC28" i="1"/>
  <c r="DD28" i="1"/>
  <c r="DE28" i="1"/>
  <c r="DB29" i="1"/>
  <c r="DC29" i="1"/>
  <c r="DD29" i="1"/>
  <c r="DE29" i="1"/>
  <c r="DB30" i="1"/>
  <c r="DC30" i="1"/>
  <c r="DD30" i="1"/>
  <c r="DE30" i="1"/>
  <c r="DB31" i="1"/>
  <c r="DC31" i="1"/>
  <c r="DD31" i="1"/>
  <c r="DE31" i="1"/>
  <c r="DB32" i="1"/>
  <c r="DC32" i="1"/>
  <c r="DD32" i="1"/>
  <c r="DE32" i="1"/>
  <c r="DB33" i="1"/>
  <c r="DC33" i="1"/>
  <c r="DD33" i="1"/>
  <c r="DE33" i="1"/>
  <c r="DB34" i="1"/>
  <c r="DC34" i="1"/>
  <c r="DD34" i="1"/>
  <c r="DE34" i="1"/>
  <c r="DB35" i="1"/>
  <c r="DC35" i="1"/>
  <c r="DD35" i="1"/>
  <c r="DE35" i="1"/>
  <c r="DB36" i="1"/>
  <c r="DC36" i="1"/>
  <c r="DD36" i="1"/>
  <c r="DE36" i="1"/>
  <c r="DB37" i="1"/>
  <c r="DC37" i="1"/>
  <c r="DD37" i="1"/>
  <c r="DE37" i="1"/>
  <c r="DB38" i="1"/>
  <c r="DC38" i="1"/>
  <c r="DD38" i="1"/>
  <c r="DE38" i="1"/>
  <c r="DB39" i="1"/>
  <c r="DC39" i="1"/>
  <c r="DD39" i="1"/>
  <c r="DE39" i="1"/>
  <c r="DB40" i="1"/>
  <c r="DC40" i="1"/>
  <c r="DD40" i="1"/>
  <c r="DE40" i="1"/>
  <c r="DB41" i="1"/>
  <c r="DC41" i="1"/>
  <c r="DD41" i="1"/>
  <c r="DE41" i="1"/>
  <c r="DB42" i="1"/>
  <c r="DC42" i="1"/>
  <c r="DD42" i="1"/>
  <c r="DE42" i="1"/>
  <c r="DB43" i="1"/>
  <c r="DC43" i="1"/>
  <c r="DD43" i="1"/>
  <c r="DE43" i="1"/>
  <c r="DB44" i="1"/>
  <c r="DC44" i="1"/>
  <c r="DD44" i="1"/>
  <c r="DE44" i="1"/>
  <c r="DB45" i="1"/>
  <c r="DC45" i="1"/>
  <c r="DD45" i="1"/>
  <c r="DE45" i="1"/>
  <c r="DB46" i="1"/>
  <c r="DC46" i="1"/>
  <c r="DD46" i="1"/>
  <c r="DE46" i="1"/>
  <c r="DB47" i="1"/>
  <c r="DC47" i="1"/>
  <c r="DD47" i="1"/>
  <c r="DE47" i="1"/>
  <c r="DB48" i="1"/>
  <c r="DC48" i="1"/>
  <c r="DD48" i="1"/>
  <c r="DE48" i="1"/>
  <c r="DB49" i="1"/>
  <c r="DC49" i="1"/>
  <c r="DD49" i="1"/>
  <c r="DE49" i="1"/>
  <c r="DB50" i="1"/>
  <c r="DC50" i="1"/>
  <c r="DD50" i="1"/>
  <c r="DE50" i="1"/>
  <c r="DB51" i="1"/>
  <c r="DC51" i="1"/>
  <c r="DD51" i="1"/>
  <c r="DE51" i="1"/>
  <c r="DB52" i="1"/>
  <c r="DC52" i="1"/>
  <c r="DD52" i="1"/>
  <c r="DE52" i="1"/>
  <c r="DB53" i="1"/>
  <c r="DC53" i="1"/>
  <c r="DD53" i="1"/>
  <c r="DE53" i="1"/>
  <c r="DB54" i="1"/>
  <c r="DC54" i="1"/>
  <c r="DD54" i="1"/>
  <c r="DE54" i="1"/>
  <c r="DB55" i="1"/>
  <c r="DC55" i="1"/>
  <c r="DD55" i="1"/>
  <c r="DE55" i="1"/>
  <c r="DB56" i="1"/>
  <c r="DC56" i="1"/>
  <c r="DD56" i="1"/>
  <c r="DE56" i="1"/>
  <c r="DB57" i="1"/>
  <c r="DC57" i="1"/>
  <c r="DD57" i="1"/>
  <c r="DE57" i="1"/>
  <c r="DB58" i="1"/>
  <c r="DC58" i="1"/>
  <c r="DD58" i="1"/>
  <c r="DE58" i="1"/>
  <c r="DB59" i="1"/>
  <c r="DC59" i="1"/>
  <c r="DD59" i="1"/>
  <c r="DE59" i="1"/>
  <c r="DB60" i="1"/>
  <c r="DC60" i="1"/>
  <c r="DD60" i="1"/>
  <c r="DE60" i="1"/>
  <c r="DB61" i="1"/>
  <c r="DC61" i="1"/>
  <c r="DD61" i="1"/>
  <c r="DE61" i="1"/>
  <c r="DB62" i="1"/>
  <c r="DC62" i="1"/>
  <c r="DD62" i="1"/>
  <c r="DE62" i="1"/>
  <c r="DB63" i="1"/>
  <c r="DC63" i="1"/>
  <c r="DD63" i="1"/>
  <c r="DE63" i="1"/>
  <c r="DB64" i="1"/>
  <c r="DC64" i="1"/>
  <c r="DD64" i="1"/>
  <c r="DE64" i="1"/>
  <c r="DB65" i="1"/>
  <c r="DC65" i="1"/>
  <c r="DD65" i="1"/>
  <c r="DE65" i="1"/>
  <c r="DB66" i="1"/>
  <c r="DC66" i="1"/>
  <c r="DD66" i="1"/>
  <c r="DE66" i="1"/>
  <c r="DB67" i="1"/>
  <c r="DC67" i="1"/>
  <c r="DD67" i="1"/>
  <c r="DE67" i="1"/>
  <c r="DB68" i="1"/>
  <c r="DC68" i="1"/>
  <c r="DD68" i="1"/>
  <c r="DE68" i="1"/>
  <c r="DB69" i="1"/>
  <c r="DC69" i="1"/>
  <c r="DD69" i="1"/>
  <c r="DE69" i="1"/>
  <c r="DB70" i="1"/>
  <c r="DC70" i="1"/>
  <c r="DD70" i="1"/>
  <c r="DE70" i="1"/>
  <c r="DB71" i="1"/>
  <c r="DC71" i="1"/>
  <c r="DD71" i="1"/>
  <c r="DE71" i="1"/>
  <c r="DB72" i="1"/>
  <c r="DC72" i="1"/>
  <c r="DD72" i="1"/>
  <c r="DE72" i="1"/>
  <c r="DB73" i="1"/>
  <c r="DC73" i="1"/>
  <c r="DD73" i="1"/>
  <c r="DE73" i="1"/>
  <c r="DB74" i="1"/>
  <c r="DC74" i="1"/>
  <c r="DD74" i="1"/>
  <c r="DE74" i="1"/>
  <c r="DB75" i="1"/>
  <c r="DC75" i="1"/>
  <c r="DD75" i="1"/>
  <c r="DE75" i="1"/>
  <c r="DB76" i="1"/>
  <c r="DC76" i="1"/>
  <c r="DD76" i="1"/>
  <c r="DE76" i="1"/>
  <c r="DB77" i="1"/>
  <c r="DC77" i="1"/>
  <c r="DD77" i="1"/>
  <c r="DE77" i="1"/>
  <c r="DB78" i="1"/>
  <c r="DC78" i="1"/>
  <c r="DD78" i="1"/>
  <c r="DE78" i="1"/>
  <c r="DB79" i="1"/>
  <c r="DC79" i="1"/>
  <c r="DD79" i="1"/>
  <c r="DE79" i="1"/>
  <c r="DB80" i="1"/>
  <c r="DC80" i="1"/>
  <c r="DD80" i="1"/>
  <c r="DE80" i="1"/>
  <c r="DB81" i="1"/>
  <c r="DC81" i="1"/>
  <c r="DD81" i="1"/>
  <c r="DE81" i="1"/>
  <c r="DB82" i="1"/>
  <c r="DC82" i="1"/>
  <c r="DD82" i="1"/>
  <c r="DE82" i="1"/>
  <c r="DB83" i="1"/>
  <c r="DC83" i="1"/>
  <c r="DD83" i="1"/>
  <c r="DE83" i="1"/>
  <c r="DB84" i="1"/>
  <c r="DC84" i="1"/>
  <c r="DD84" i="1"/>
  <c r="DE84" i="1"/>
  <c r="DB85" i="1"/>
  <c r="DC85" i="1"/>
  <c r="DD85" i="1"/>
  <c r="DE85" i="1"/>
  <c r="DB86" i="1"/>
  <c r="DC86" i="1"/>
  <c r="DD86" i="1"/>
  <c r="DE86" i="1"/>
  <c r="DB87" i="1"/>
  <c r="DC87" i="1"/>
  <c r="DD87" i="1"/>
  <c r="DE87" i="1"/>
  <c r="DB88" i="1"/>
  <c r="DC88" i="1"/>
  <c r="DD88" i="1"/>
  <c r="DE88" i="1"/>
  <c r="DB89" i="1"/>
  <c r="DC89" i="1"/>
  <c r="DD89" i="1"/>
  <c r="DE89" i="1"/>
  <c r="DB90" i="1"/>
  <c r="DC90" i="1"/>
  <c r="DD90" i="1"/>
  <c r="DE90" i="1"/>
  <c r="DB91" i="1"/>
  <c r="DC91" i="1"/>
  <c r="DD91" i="1"/>
  <c r="DE91" i="1"/>
  <c r="DB92" i="1"/>
  <c r="DC92" i="1"/>
  <c r="DD92" i="1"/>
  <c r="DE92" i="1"/>
  <c r="DB93" i="1"/>
  <c r="DC93" i="1"/>
  <c r="DD93" i="1"/>
  <c r="DE93" i="1"/>
  <c r="DB94" i="1"/>
  <c r="DC94" i="1"/>
  <c r="DD94" i="1"/>
  <c r="DE94" i="1"/>
  <c r="DB95" i="1"/>
  <c r="DC95" i="1"/>
  <c r="DD95" i="1"/>
  <c r="DE95" i="1"/>
  <c r="DB96" i="1"/>
  <c r="DC96" i="1"/>
  <c r="DD96" i="1"/>
  <c r="DE96" i="1"/>
  <c r="DB97" i="1"/>
  <c r="DC97" i="1"/>
  <c r="DD97" i="1"/>
  <c r="DE97" i="1"/>
  <c r="DB98" i="1"/>
  <c r="DC98" i="1"/>
  <c r="DD98" i="1"/>
  <c r="DE98" i="1"/>
  <c r="DB99" i="1"/>
  <c r="DC99" i="1"/>
  <c r="DD99" i="1"/>
  <c r="DE99" i="1"/>
  <c r="DB100" i="1"/>
  <c r="DC100" i="1"/>
  <c r="DD100" i="1"/>
  <c r="DE100" i="1"/>
  <c r="DB101" i="1"/>
  <c r="DC101" i="1"/>
  <c r="DD101" i="1"/>
  <c r="DE101" i="1"/>
  <c r="DB102" i="1"/>
  <c r="DC102" i="1"/>
  <c r="DD102" i="1"/>
  <c r="DE102" i="1"/>
  <c r="DB103" i="1"/>
  <c r="DC103" i="1"/>
  <c r="DD103" i="1"/>
  <c r="DE103" i="1"/>
  <c r="DB104" i="1"/>
  <c r="DC104" i="1"/>
  <c r="DD104" i="1"/>
  <c r="DE104" i="1"/>
  <c r="DB105" i="1"/>
  <c r="DC105" i="1"/>
  <c r="DD105" i="1"/>
  <c r="DE105" i="1"/>
  <c r="DB106" i="1"/>
  <c r="DC106" i="1"/>
  <c r="DD106" i="1"/>
  <c r="DE106" i="1"/>
  <c r="DB107" i="1"/>
  <c r="DC107" i="1"/>
  <c r="DD107" i="1"/>
  <c r="DE107" i="1"/>
  <c r="DB108" i="1"/>
  <c r="DC108" i="1"/>
  <c r="DD108" i="1"/>
  <c r="DE108" i="1"/>
  <c r="DB109" i="1"/>
  <c r="DC109" i="1"/>
  <c r="DD109" i="1"/>
  <c r="DE109" i="1"/>
  <c r="DB110" i="1"/>
  <c r="DC110" i="1"/>
  <c r="DD110" i="1"/>
  <c r="DE110" i="1"/>
  <c r="DB111" i="1"/>
  <c r="DC111" i="1"/>
  <c r="DD111" i="1"/>
  <c r="DE111" i="1"/>
  <c r="DB112" i="1"/>
  <c r="DC112" i="1"/>
  <c r="DD112" i="1"/>
  <c r="DE112" i="1"/>
  <c r="DB113" i="1"/>
  <c r="DC113" i="1"/>
  <c r="DD113" i="1"/>
  <c r="DE113" i="1"/>
  <c r="DB114" i="1"/>
  <c r="DC114" i="1"/>
  <c r="DD114" i="1"/>
  <c r="DE114" i="1"/>
  <c r="DB115" i="1"/>
  <c r="DC115" i="1"/>
  <c r="DD115" i="1"/>
  <c r="DE115" i="1"/>
  <c r="DB116" i="1"/>
  <c r="DC116" i="1"/>
  <c r="DD116" i="1"/>
  <c r="DE116" i="1"/>
  <c r="DB117" i="1"/>
  <c r="DC117" i="1"/>
  <c r="DD117" i="1"/>
  <c r="DE117" i="1"/>
  <c r="DB118" i="1"/>
  <c r="DC118" i="1"/>
  <c r="DD118" i="1"/>
  <c r="DE118" i="1"/>
  <c r="DB119" i="1"/>
  <c r="DC119" i="1"/>
  <c r="DD119" i="1"/>
  <c r="DE119" i="1"/>
  <c r="DB120" i="1"/>
  <c r="DC120" i="1"/>
  <c r="DD120" i="1"/>
  <c r="DE120" i="1"/>
  <c r="DB121" i="1"/>
  <c r="DC121" i="1"/>
  <c r="DD121" i="1"/>
  <c r="DE121" i="1"/>
  <c r="DB122" i="1"/>
  <c r="DC122" i="1"/>
  <c r="DD122" i="1"/>
  <c r="DE122" i="1"/>
  <c r="DB123" i="1"/>
  <c r="DC123" i="1"/>
  <c r="DD123" i="1"/>
  <c r="DE123" i="1"/>
  <c r="DB124" i="1"/>
  <c r="DC124" i="1"/>
  <c r="DD124" i="1"/>
  <c r="DE124" i="1"/>
  <c r="DB125" i="1"/>
  <c r="DC125" i="1"/>
  <c r="DD125" i="1"/>
  <c r="DE125" i="1"/>
  <c r="DB126" i="1"/>
  <c r="DC126" i="1"/>
  <c r="DD126" i="1"/>
  <c r="DE126" i="1"/>
  <c r="DB127" i="1"/>
  <c r="DC127" i="1"/>
  <c r="DD127" i="1"/>
  <c r="DE127" i="1"/>
  <c r="DB128" i="1"/>
  <c r="DC128" i="1"/>
  <c r="DD128" i="1"/>
  <c r="DE128" i="1"/>
  <c r="DB129" i="1"/>
  <c r="DC129" i="1"/>
  <c r="DD129" i="1"/>
  <c r="DE129" i="1"/>
  <c r="DB130" i="1"/>
  <c r="DC130" i="1"/>
  <c r="DD130" i="1"/>
  <c r="DE130" i="1"/>
  <c r="DB131" i="1"/>
  <c r="DC131" i="1"/>
  <c r="DD131" i="1"/>
  <c r="DE131" i="1"/>
  <c r="DB132" i="1"/>
  <c r="DC132" i="1"/>
  <c r="DD132" i="1"/>
  <c r="DE132" i="1"/>
  <c r="DB133" i="1"/>
  <c r="DC133" i="1"/>
  <c r="DD133" i="1"/>
  <c r="DE133" i="1"/>
  <c r="DB134" i="1"/>
  <c r="DC134" i="1"/>
  <c r="DD134" i="1"/>
  <c r="DE134" i="1"/>
  <c r="DB135" i="1"/>
  <c r="DC135" i="1"/>
  <c r="DD135" i="1"/>
  <c r="DE135" i="1"/>
  <c r="DB136" i="1"/>
  <c r="DC136" i="1"/>
  <c r="DD136" i="1"/>
  <c r="DE136" i="1"/>
  <c r="DB137" i="1"/>
  <c r="DC137" i="1"/>
  <c r="DD137" i="1"/>
  <c r="DE137" i="1"/>
  <c r="DB138" i="1"/>
  <c r="DC138" i="1"/>
  <c r="DD138" i="1"/>
  <c r="DE138" i="1"/>
  <c r="DB139" i="1"/>
  <c r="DC139" i="1"/>
  <c r="DD139" i="1"/>
  <c r="DE139" i="1"/>
  <c r="DB140" i="1"/>
  <c r="DC140" i="1"/>
  <c r="DD140" i="1"/>
  <c r="DE140" i="1"/>
  <c r="DB141" i="1"/>
  <c r="DC141" i="1"/>
  <c r="DD141" i="1"/>
  <c r="DE141" i="1"/>
  <c r="DB142" i="1"/>
  <c r="DC142" i="1"/>
  <c r="DD142" i="1"/>
  <c r="DE142" i="1"/>
  <c r="DB143" i="1"/>
  <c r="DC143" i="1"/>
  <c r="DD143" i="1"/>
  <c r="DE143" i="1"/>
  <c r="DB144" i="1"/>
  <c r="DC144" i="1"/>
  <c r="DD144" i="1"/>
  <c r="DE144" i="1"/>
  <c r="DB145" i="1"/>
  <c r="DC145" i="1"/>
  <c r="DD145" i="1"/>
  <c r="DE145" i="1"/>
  <c r="DB146" i="1"/>
  <c r="DC146" i="1"/>
  <c r="DD146" i="1"/>
  <c r="DE146" i="1"/>
  <c r="DB147" i="1"/>
  <c r="DC147" i="1"/>
  <c r="DD147" i="1"/>
  <c r="DE147" i="1"/>
  <c r="DB148" i="1"/>
  <c r="DC148" i="1"/>
  <c r="DD148" i="1"/>
  <c r="DE148" i="1"/>
  <c r="DB149" i="1"/>
  <c r="DC149" i="1"/>
  <c r="DD149" i="1"/>
  <c r="DE149" i="1"/>
  <c r="DB150" i="1"/>
  <c r="DC150" i="1"/>
  <c r="DD150" i="1"/>
  <c r="DE150" i="1"/>
  <c r="DB151" i="1"/>
  <c r="DC151" i="1"/>
  <c r="DD151" i="1"/>
  <c r="DE151" i="1"/>
  <c r="DB152" i="1"/>
  <c r="DC152" i="1"/>
  <c r="DD152" i="1"/>
  <c r="DE152" i="1"/>
  <c r="DB153" i="1"/>
  <c r="DC153" i="1"/>
  <c r="DD153" i="1"/>
  <c r="DE153" i="1"/>
  <c r="DB154" i="1"/>
  <c r="DC154" i="1"/>
  <c r="DD154" i="1"/>
  <c r="DE154" i="1"/>
  <c r="DB155" i="1"/>
  <c r="DC155" i="1"/>
  <c r="DD155" i="1"/>
  <c r="DE155" i="1"/>
  <c r="DB156" i="1"/>
  <c r="DC156" i="1"/>
  <c r="DD156" i="1"/>
  <c r="DE156" i="1"/>
  <c r="DB157" i="1"/>
  <c r="DC157" i="1"/>
  <c r="DD157" i="1"/>
  <c r="DE157" i="1"/>
  <c r="DB158" i="1"/>
  <c r="DC158" i="1"/>
  <c r="DD158" i="1"/>
  <c r="DE158" i="1"/>
  <c r="DB159" i="1"/>
  <c r="DC159" i="1"/>
  <c r="DD159" i="1"/>
  <c r="DE159" i="1"/>
  <c r="DB160" i="1"/>
  <c r="DC160" i="1"/>
  <c r="DD160" i="1"/>
  <c r="DE160" i="1"/>
  <c r="DB161" i="1"/>
  <c r="DC161" i="1"/>
  <c r="DD161" i="1"/>
  <c r="DE161" i="1"/>
  <c r="DB162" i="1"/>
  <c r="DC162" i="1"/>
  <c r="DD162" i="1"/>
  <c r="DE162" i="1"/>
  <c r="DB163" i="1"/>
  <c r="DC163" i="1"/>
  <c r="DD163" i="1"/>
  <c r="DE163" i="1"/>
  <c r="DB164" i="1"/>
  <c r="DC164" i="1"/>
  <c r="DD164" i="1"/>
  <c r="DE164" i="1"/>
  <c r="DB165" i="1"/>
  <c r="DC165" i="1"/>
  <c r="DD165" i="1"/>
  <c r="DE165" i="1"/>
  <c r="DB166" i="1"/>
  <c r="DC166" i="1"/>
  <c r="DD166" i="1"/>
  <c r="DE166" i="1"/>
  <c r="DB167" i="1"/>
  <c r="DC167" i="1"/>
  <c r="DD167" i="1"/>
  <c r="DE167" i="1"/>
  <c r="DB168" i="1"/>
  <c r="DC168" i="1"/>
  <c r="DD168" i="1"/>
  <c r="DE168" i="1"/>
  <c r="DB169" i="1"/>
  <c r="DC169" i="1"/>
  <c r="DD169" i="1"/>
  <c r="DE169" i="1"/>
  <c r="DB170" i="1"/>
  <c r="DC170" i="1"/>
  <c r="DD170" i="1"/>
  <c r="DE170" i="1"/>
  <c r="DB171" i="1"/>
  <c r="DC171" i="1"/>
  <c r="DD171" i="1"/>
  <c r="DE171" i="1"/>
  <c r="DB172" i="1"/>
  <c r="DC172" i="1"/>
  <c r="DD172" i="1"/>
  <c r="DE172" i="1"/>
  <c r="DB173" i="1"/>
  <c r="DC173" i="1"/>
  <c r="DD173" i="1"/>
  <c r="DE173" i="1"/>
  <c r="DB174" i="1"/>
  <c r="DC174" i="1"/>
  <c r="DD174" i="1"/>
  <c r="DE174" i="1"/>
  <c r="DB175" i="1"/>
  <c r="DC175" i="1"/>
  <c r="DD175" i="1"/>
  <c r="DE175" i="1"/>
  <c r="DB176" i="1"/>
  <c r="DC176" i="1"/>
  <c r="DD176" i="1"/>
  <c r="DE176" i="1"/>
  <c r="DB177" i="1"/>
  <c r="DC177" i="1"/>
  <c r="DD177" i="1"/>
  <c r="DE177" i="1"/>
  <c r="DB178" i="1"/>
  <c r="DC178" i="1"/>
  <c r="DD178" i="1"/>
  <c r="DE178" i="1"/>
  <c r="DB179" i="1"/>
  <c r="DC179" i="1"/>
  <c r="DD179" i="1"/>
  <c r="DE179" i="1"/>
  <c r="DB180" i="1"/>
  <c r="DC180" i="1"/>
  <c r="DD180" i="1"/>
  <c r="DE180" i="1"/>
  <c r="DB181" i="1"/>
  <c r="DC181" i="1"/>
  <c r="DD181" i="1"/>
  <c r="DE181" i="1"/>
  <c r="DB182" i="1"/>
  <c r="DC182" i="1"/>
  <c r="DD182" i="1"/>
  <c r="DE182" i="1"/>
  <c r="DB183" i="1"/>
  <c r="DC183" i="1"/>
  <c r="DD183" i="1"/>
  <c r="DE183" i="1"/>
  <c r="DB184" i="1"/>
  <c r="DC184" i="1"/>
  <c r="DD184" i="1"/>
  <c r="DE184" i="1"/>
  <c r="DB185" i="1"/>
  <c r="DC185" i="1"/>
  <c r="DD185" i="1"/>
  <c r="DE185" i="1"/>
  <c r="DB186" i="1"/>
  <c r="DC186" i="1"/>
  <c r="DD186" i="1"/>
  <c r="DE186" i="1"/>
  <c r="DB187" i="1"/>
  <c r="DC187" i="1"/>
  <c r="DD187" i="1"/>
  <c r="DE187" i="1"/>
  <c r="DB188" i="1"/>
  <c r="DC188" i="1"/>
  <c r="DD188" i="1"/>
  <c r="DE188" i="1"/>
  <c r="DB189" i="1"/>
  <c r="DC189" i="1"/>
  <c r="DD189" i="1"/>
  <c r="DE189" i="1"/>
  <c r="DB190" i="1"/>
  <c r="DC190" i="1"/>
  <c r="DD190" i="1"/>
  <c r="DE190" i="1"/>
  <c r="DB191" i="1"/>
  <c r="DC191" i="1"/>
  <c r="DD191" i="1"/>
  <c r="DE191" i="1"/>
  <c r="DB192" i="1"/>
  <c r="DC192" i="1"/>
  <c r="DD192" i="1"/>
  <c r="DE192" i="1"/>
  <c r="DB193" i="1"/>
  <c r="DC193" i="1"/>
  <c r="DD193" i="1"/>
  <c r="DE193" i="1"/>
  <c r="DB194" i="1"/>
  <c r="DC194" i="1"/>
  <c r="DD194" i="1"/>
  <c r="DE194" i="1"/>
  <c r="DB195" i="1"/>
  <c r="DC195" i="1"/>
  <c r="DD195" i="1"/>
  <c r="DE195" i="1"/>
  <c r="DB196" i="1"/>
  <c r="DC196" i="1"/>
  <c r="DD196" i="1"/>
  <c r="DE196" i="1"/>
  <c r="DB197" i="1"/>
  <c r="DC197" i="1"/>
  <c r="DD197" i="1"/>
  <c r="DE197" i="1"/>
  <c r="DB198" i="1"/>
  <c r="DC198" i="1"/>
  <c r="DD198" i="1"/>
  <c r="DE198" i="1"/>
  <c r="DB199" i="1"/>
  <c r="DC199" i="1"/>
  <c r="DD199" i="1"/>
  <c r="DE199" i="1"/>
  <c r="DB200" i="1"/>
  <c r="DC200" i="1"/>
  <c r="DD200" i="1"/>
  <c r="DE200" i="1"/>
  <c r="DB201" i="1"/>
  <c r="DC201" i="1"/>
  <c r="DD201" i="1"/>
  <c r="DE201" i="1"/>
  <c r="DB202" i="1"/>
  <c r="DC202" i="1"/>
  <c r="DD202" i="1"/>
  <c r="DE202" i="1"/>
  <c r="DB203" i="1"/>
  <c r="DC203" i="1"/>
  <c r="DD203" i="1"/>
  <c r="DE203" i="1"/>
  <c r="DB204" i="1"/>
  <c r="DC204" i="1"/>
  <c r="DD204" i="1"/>
  <c r="DE204" i="1"/>
  <c r="DB205" i="1"/>
  <c r="DC205" i="1"/>
  <c r="DD205" i="1"/>
  <c r="DE205" i="1"/>
  <c r="DB206" i="1"/>
  <c r="DC206" i="1"/>
  <c r="DD206" i="1"/>
  <c r="DE206" i="1"/>
  <c r="DB207" i="1"/>
  <c r="DC207" i="1"/>
  <c r="DD207" i="1"/>
  <c r="DE207" i="1"/>
  <c r="DB208" i="1"/>
  <c r="DC208" i="1"/>
  <c r="DD208" i="1"/>
  <c r="DE208" i="1"/>
  <c r="DB209" i="1"/>
  <c r="DC209" i="1"/>
  <c r="DD209" i="1"/>
  <c r="DE209" i="1"/>
  <c r="DB210" i="1"/>
  <c r="DC210" i="1"/>
  <c r="DD210" i="1"/>
  <c r="DE210" i="1"/>
  <c r="DB211" i="1"/>
  <c r="DC211" i="1"/>
  <c r="DD211" i="1"/>
  <c r="DE211" i="1"/>
  <c r="DB212" i="1"/>
  <c r="DC212" i="1"/>
  <c r="DD212" i="1"/>
  <c r="DE212" i="1"/>
  <c r="DB213" i="1"/>
  <c r="DC213" i="1"/>
  <c r="DD213" i="1"/>
  <c r="DE213" i="1"/>
  <c r="DB214" i="1"/>
  <c r="DC214" i="1"/>
  <c r="DD214" i="1"/>
  <c r="DE214" i="1"/>
  <c r="DB215" i="1"/>
  <c r="DC215" i="1"/>
  <c r="DD215" i="1"/>
  <c r="DE215" i="1"/>
  <c r="DB216" i="1"/>
  <c r="DC216" i="1"/>
  <c r="DD216" i="1"/>
  <c r="DE216" i="1"/>
  <c r="DB217" i="1"/>
  <c r="DC217" i="1"/>
  <c r="DD217" i="1"/>
  <c r="DE217" i="1"/>
  <c r="DB218" i="1"/>
  <c r="DC218" i="1"/>
  <c r="DD218" i="1"/>
  <c r="DE218" i="1"/>
  <c r="DB219" i="1"/>
  <c r="DC219" i="1"/>
  <c r="DD219" i="1"/>
  <c r="DE219" i="1"/>
  <c r="DB220" i="1"/>
  <c r="DC220" i="1"/>
  <c r="DD220" i="1"/>
  <c r="DE220" i="1"/>
  <c r="DB221" i="1"/>
  <c r="DC221" i="1"/>
  <c r="DD221" i="1"/>
  <c r="DE221" i="1"/>
  <c r="DB222" i="1"/>
  <c r="DC222" i="1"/>
  <c r="DD222" i="1"/>
  <c r="DE222" i="1"/>
  <c r="DB223" i="1"/>
  <c r="DC223" i="1"/>
  <c r="DD223" i="1"/>
  <c r="DE223" i="1"/>
  <c r="DB224" i="1"/>
  <c r="DC224" i="1"/>
  <c r="DD224" i="1"/>
  <c r="DE224" i="1"/>
  <c r="DB225" i="1"/>
  <c r="DC225" i="1"/>
  <c r="DD225" i="1"/>
  <c r="DE225" i="1"/>
  <c r="DB226" i="1"/>
  <c r="DC226" i="1"/>
  <c r="DD226" i="1"/>
  <c r="DE226" i="1"/>
  <c r="DB227" i="1"/>
  <c r="DC227" i="1"/>
  <c r="DD227" i="1"/>
  <c r="DE227" i="1"/>
  <c r="DB228" i="1"/>
  <c r="DC228" i="1"/>
  <c r="DD228" i="1"/>
  <c r="DE228" i="1"/>
  <c r="DB229" i="1"/>
  <c r="DC229" i="1"/>
  <c r="DD229" i="1"/>
  <c r="DE229" i="1"/>
  <c r="DB230" i="1"/>
  <c r="DC230" i="1"/>
  <c r="DD230" i="1"/>
  <c r="DE230" i="1"/>
  <c r="DB231" i="1"/>
  <c r="DC231" i="1"/>
  <c r="DD231" i="1"/>
  <c r="DE231" i="1"/>
  <c r="DB232" i="1"/>
  <c r="DC232" i="1"/>
  <c r="DD232" i="1"/>
  <c r="DE232" i="1"/>
  <c r="DB233" i="1"/>
  <c r="DC233" i="1"/>
  <c r="DD233" i="1"/>
  <c r="DE233" i="1"/>
  <c r="DB234" i="1"/>
  <c r="DC234" i="1"/>
  <c r="DD234" i="1"/>
  <c r="DE234" i="1"/>
  <c r="DB235" i="1"/>
  <c r="DC235" i="1"/>
  <c r="DD235" i="1"/>
  <c r="DE235" i="1"/>
  <c r="DB236" i="1"/>
  <c r="DC236" i="1"/>
  <c r="DD236" i="1"/>
  <c r="DE236" i="1"/>
  <c r="DB237" i="1"/>
  <c r="DC237" i="1"/>
  <c r="DD237" i="1"/>
  <c r="DE237" i="1"/>
  <c r="DB238" i="1"/>
  <c r="DC238" i="1"/>
  <c r="DD238" i="1"/>
  <c r="DE238" i="1"/>
  <c r="DB239" i="1"/>
  <c r="DC239" i="1"/>
  <c r="DD239" i="1"/>
  <c r="DE239" i="1"/>
  <c r="DB240" i="1"/>
  <c r="DC240" i="1"/>
  <c r="DD240" i="1"/>
  <c r="DE240" i="1"/>
  <c r="DB241" i="1"/>
  <c r="DC241" i="1"/>
  <c r="DD241" i="1"/>
  <c r="DE241" i="1"/>
  <c r="DB242" i="1"/>
  <c r="DC242" i="1"/>
  <c r="DD242" i="1"/>
  <c r="DE242" i="1"/>
  <c r="DB243" i="1"/>
  <c r="DC243" i="1"/>
  <c r="DD243" i="1"/>
  <c r="DE243" i="1"/>
  <c r="DB244" i="1"/>
  <c r="DC244" i="1"/>
  <c r="DD244" i="1"/>
  <c r="DE244" i="1"/>
  <c r="DB245" i="1"/>
  <c r="DC245" i="1"/>
  <c r="DD245" i="1"/>
  <c r="DE245" i="1"/>
  <c r="DB246" i="1"/>
  <c r="DC246" i="1"/>
  <c r="DD246" i="1"/>
  <c r="DE246" i="1"/>
  <c r="DB247" i="1"/>
  <c r="DC247" i="1"/>
  <c r="DD247" i="1"/>
  <c r="DE247" i="1"/>
  <c r="DB248" i="1"/>
  <c r="DC248" i="1"/>
  <c r="DD248" i="1"/>
  <c r="DE248" i="1"/>
  <c r="DB249" i="1"/>
  <c r="DC249" i="1"/>
  <c r="DD249" i="1"/>
  <c r="DE249" i="1"/>
  <c r="DB250" i="1"/>
  <c r="DC250" i="1"/>
  <c r="DD250" i="1"/>
  <c r="DE250" i="1"/>
  <c r="DB251" i="1"/>
  <c r="DC251" i="1"/>
  <c r="DD251" i="1"/>
  <c r="DE251" i="1"/>
  <c r="DB252" i="1"/>
  <c r="DC252" i="1"/>
  <c r="DD252" i="1"/>
  <c r="DE252" i="1"/>
  <c r="DB253" i="1"/>
  <c r="DC253" i="1"/>
  <c r="DD253" i="1"/>
  <c r="DE253" i="1"/>
  <c r="DB254" i="1"/>
  <c r="DC254" i="1"/>
  <c r="DD254" i="1"/>
  <c r="DE254" i="1"/>
  <c r="DB255" i="1"/>
  <c r="DC255" i="1"/>
  <c r="DD255" i="1"/>
  <c r="DE255" i="1"/>
  <c r="DB256" i="1"/>
  <c r="DC256" i="1"/>
  <c r="DD256" i="1"/>
  <c r="DE256" i="1"/>
  <c r="DB257" i="1"/>
  <c r="DC257" i="1"/>
  <c r="DD257" i="1"/>
  <c r="DE257" i="1"/>
  <c r="DB258" i="1"/>
  <c r="DC258" i="1"/>
  <c r="DD258" i="1"/>
  <c r="DE258" i="1"/>
  <c r="DB259" i="1"/>
  <c r="DC259" i="1"/>
  <c r="DD259" i="1"/>
  <c r="DE259" i="1"/>
  <c r="DB260" i="1"/>
  <c r="DC260" i="1"/>
  <c r="DD260" i="1"/>
  <c r="DE260" i="1"/>
  <c r="DB261" i="1"/>
  <c r="DC261" i="1"/>
  <c r="DD261" i="1"/>
  <c r="DE261" i="1"/>
  <c r="DB262" i="1"/>
  <c r="DC262" i="1"/>
  <c r="DD262" i="1"/>
  <c r="DE262" i="1"/>
  <c r="DB263" i="1"/>
  <c r="DC263" i="1"/>
  <c r="DD263" i="1"/>
  <c r="DE263" i="1"/>
  <c r="DB264" i="1"/>
  <c r="DC264" i="1"/>
  <c r="DD264" i="1"/>
  <c r="DE264" i="1"/>
  <c r="DB265" i="1"/>
  <c r="DC265" i="1"/>
  <c r="DD265" i="1"/>
  <c r="DE265" i="1"/>
  <c r="DB266" i="1"/>
  <c r="DC266" i="1"/>
  <c r="DD266" i="1"/>
  <c r="DE266" i="1"/>
  <c r="DB267" i="1"/>
  <c r="DF267" i="1" s="1"/>
  <c r="DC267" i="1"/>
  <c r="DD267" i="1"/>
  <c r="DE267" i="1"/>
  <c r="DB268" i="1"/>
  <c r="DC268" i="1"/>
  <c r="DD268" i="1"/>
  <c r="DE268" i="1"/>
  <c r="DB269" i="1"/>
  <c r="DC269" i="1"/>
  <c r="DD269" i="1"/>
  <c r="DE269" i="1"/>
  <c r="DB270" i="1"/>
  <c r="DC270" i="1"/>
  <c r="DD270" i="1"/>
  <c r="DE270" i="1"/>
  <c r="DB271" i="1"/>
  <c r="DC271" i="1"/>
  <c r="DD271" i="1"/>
  <c r="DE271" i="1"/>
  <c r="DB272" i="1"/>
  <c r="DC272" i="1"/>
  <c r="DD272" i="1"/>
  <c r="DE272" i="1"/>
  <c r="DB273" i="1"/>
  <c r="DC273" i="1"/>
  <c r="DD273" i="1"/>
  <c r="DE273" i="1"/>
  <c r="DB274" i="1"/>
  <c r="DC274" i="1"/>
  <c r="DD274" i="1"/>
  <c r="DE274" i="1"/>
  <c r="DB275" i="1"/>
  <c r="DC275" i="1"/>
  <c r="DD275" i="1"/>
  <c r="DE275" i="1"/>
  <c r="DB276" i="1"/>
  <c r="DC276" i="1"/>
  <c r="DD276" i="1"/>
  <c r="DE276" i="1"/>
  <c r="DB277" i="1"/>
  <c r="DC277" i="1"/>
  <c r="DD277" i="1"/>
  <c r="DE277" i="1"/>
  <c r="DB278" i="1"/>
  <c r="DC278" i="1"/>
  <c r="DD278" i="1"/>
  <c r="DE278" i="1"/>
  <c r="DB279" i="1"/>
  <c r="DC279" i="1"/>
  <c r="DD279" i="1"/>
  <c r="DE279" i="1"/>
  <c r="DB280" i="1"/>
  <c r="DC280" i="1"/>
  <c r="DD280" i="1"/>
  <c r="DE280" i="1"/>
  <c r="DB281" i="1"/>
  <c r="DC281" i="1"/>
  <c r="DD281" i="1"/>
  <c r="DE281" i="1"/>
  <c r="DB282" i="1"/>
  <c r="DC282" i="1"/>
  <c r="DD282" i="1"/>
  <c r="DE282" i="1"/>
  <c r="DB283" i="1"/>
  <c r="DC283" i="1"/>
  <c r="DD283" i="1"/>
  <c r="DE283" i="1"/>
  <c r="DB284" i="1"/>
  <c r="DC284" i="1"/>
  <c r="DD284" i="1"/>
  <c r="DE284" i="1"/>
  <c r="DB285" i="1"/>
  <c r="DC285" i="1"/>
  <c r="DD285" i="1"/>
  <c r="DE285" i="1"/>
  <c r="DB286" i="1"/>
  <c r="DC286" i="1"/>
  <c r="DD286" i="1"/>
  <c r="DE286" i="1"/>
  <c r="DB287" i="1"/>
  <c r="DC287" i="1"/>
  <c r="DD287" i="1"/>
  <c r="DE287" i="1"/>
  <c r="DB288" i="1"/>
  <c r="DC288" i="1"/>
  <c r="DD288" i="1"/>
  <c r="DE288" i="1"/>
  <c r="DB289" i="1"/>
  <c r="DC289" i="1"/>
  <c r="DD289" i="1"/>
  <c r="DE289" i="1"/>
  <c r="DB290" i="1"/>
  <c r="DC290" i="1"/>
  <c r="DD290" i="1"/>
  <c r="DE290" i="1"/>
  <c r="DB291" i="1"/>
  <c r="DC291" i="1"/>
  <c r="DD291" i="1"/>
  <c r="DE291" i="1"/>
  <c r="DB292" i="1"/>
  <c r="DC292" i="1"/>
  <c r="DD292" i="1"/>
  <c r="DE292" i="1"/>
  <c r="DB293" i="1"/>
  <c r="DC293" i="1"/>
  <c r="DD293" i="1"/>
  <c r="DE293" i="1"/>
  <c r="DB294" i="1"/>
  <c r="DC294" i="1"/>
  <c r="DD294" i="1"/>
  <c r="DE294" i="1"/>
  <c r="DF110" i="1"/>
  <c r="DF230" i="1"/>
  <c r="DF254" i="1"/>
  <c r="DF262" i="1"/>
  <c r="DF270" i="1"/>
  <c r="DF278" i="1"/>
  <c r="DF286" i="1"/>
  <c r="DF294" i="1"/>
  <c r="DE16" i="1"/>
  <c r="DC16" i="1"/>
  <c r="DD16" i="1"/>
  <c r="DB16" i="1"/>
  <c r="CA16" i="1"/>
  <c r="CE16" i="1" s="1"/>
  <c r="BZ16" i="1"/>
  <c r="BY16" i="1"/>
  <c r="FC258" i="1" l="1"/>
  <c r="FF258" i="1" s="1"/>
  <c r="FG258" i="1" s="1"/>
  <c r="FC187" i="1"/>
  <c r="FF187" i="1" s="1"/>
  <c r="FG187" i="1" s="1"/>
  <c r="FC142" i="1"/>
  <c r="FF142" i="1" s="1"/>
  <c r="FG142" i="1" s="1"/>
  <c r="FC161" i="1"/>
  <c r="FF161" i="1" s="1"/>
  <c r="FG161" i="1" s="1"/>
  <c r="FC38" i="1"/>
  <c r="FF38" i="1" s="1"/>
  <c r="FG38" i="1" s="1"/>
  <c r="FC100" i="1"/>
  <c r="FF100" i="1" s="1"/>
  <c r="FG100" i="1" s="1"/>
  <c r="FC261" i="1"/>
  <c r="FF261" i="1" s="1"/>
  <c r="FG261" i="1" s="1"/>
  <c r="FC152" i="1"/>
  <c r="FF152" i="1" s="1"/>
  <c r="FG152" i="1" s="1"/>
  <c r="FC241" i="1"/>
  <c r="FF241" i="1" s="1"/>
  <c r="FG241" i="1" s="1"/>
  <c r="FC293" i="1"/>
  <c r="FF293" i="1" s="1"/>
  <c r="FG293" i="1" s="1"/>
  <c r="FC59" i="1"/>
  <c r="FF59" i="1" s="1"/>
  <c r="FG59" i="1" s="1"/>
  <c r="FC84" i="1"/>
  <c r="FF84" i="1" s="1"/>
  <c r="FG84" i="1" s="1"/>
  <c r="FC98" i="1"/>
  <c r="FF98" i="1" s="1"/>
  <c r="FG98" i="1" s="1"/>
  <c r="FC238" i="1"/>
  <c r="FF238" i="1" s="1"/>
  <c r="FG238" i="1" s="1"/>
  <c r="FC204" i="1"/>
  <c r="FF204" i="1" s="1"/>
  <c r="FG204" i="1" s="1"/>
  <c r="FC294" i="1"/>
  <c r="FF294" i="1" s="1"/>
  <c r="FG294" i="1" s="1"/>
  <c r="FC146" i="1"/>
  <c r="FF146" i="1" s="1"/>
  <c r="FG146" i="1" s="1"/>
  <c r="FC43" i="1"/>
  <c r="FF43" i="1" s="1"/>
  <c r="FG43" i="1" s="1"/>
  <c r="FC52" i="1"/>
  <c r="FF52" i="1" s="1"/>
  <c r="FG52" i="1" s="1"/>
  <c r="FC185" i="1"/>
  <c r="FF185" i="1" s="1"/>
  <c r="FG185" i="1" s="1"/>
  <c r="FC168" i="1"/>
  <c r="FF168" i="1" s="1"/>
  <c r="FG168" i="1" s="1"/>
  <c r="FC144" i="1"/>
  <c r="FF144" i="1" s="1"/>
  <c r="FG144" i="1" s="1"/>
  <c r="FC66" i="1"/>
  <c r="FF66" i="1" s="1"/>
  <c r="FG66" i="1" s="1"/>
  <c r="FC209" i="1"/>
  <c r="FF209" i="1" s="1"/>
  <c r="FG209" i="1" s="1"/>
  <c r="FC73" i="1"/>
  <c r="FF73" i="1" s="1"/>
  <c r="FG73" i="1" s="1"/>
  <c r="FC153" i="1"/>
  <c r="FF153" i="1" s="1"/>
  <c r="FG153" i="1" s="1"/>
  <c r="FC290" i="1"/>
  <c r="FF290" i="1" s="1"/>
  <c r="FG290" i="1" s="1"/>
  <c r="FC183" i="1"/>
  <c r="FF183" i="1" s="1"/>
  <c r="FG183" i="1" s="1"/>
  <c r="FC193" i="1"/>
  <c r="FF193" i="1" s="1"/>
  <c r="FG193" i="1" s="1"/>
  <c r="FC236" i="1"/>
  <c r="FF236" i="1" s="1"/>
  <c r="FG236" i="1" s="1"/>
  <c r="FC163" i="1"/>
  <c r="FF163" i="1" s="1"/>
  <c r="FG163" i="1" s="1"/>
  <c r="FC75" i="1"/>
  <c r="FF75" i="1" s="1"/>
  <c r="FG75" i="1" s="1"/>
  <c r="FC164" i="1"/>
  <c r="FF164" i="1" s="1"/>
  <c r="FG164" i="1" s="1"/>
  <c r="FC140" i="1"/>
  <c r="FF140" i="1" s="1"/>
  <c r="FG140" i="1" s="1"/>
  <c r="FC156" i="1"/>
  <c r="FF156" i="1" s="1"/>
  <c r="FG156" i="1" s="1"/>
  <c r="FC237" i="1"/>
  <c r="FF237" i="1" s="1"/>
  <c r="FG237" i="1" s="1"/>
  <c r="FC167" i="1"/>
  <c r="FF167" i="1" s="1"/>
  <c r="FG167" i="1" s="1"/>
  <c r="FC44" i="1"/>
  <c r="FF44" i="1" s="1"/>
  <c r="FG44" i="1" s="1"/>
  <c r="FC272" i="1"/>
  <c r="FF272" i="1" s="1"/>
  <c r="FG272" i="1" s="1"/>
  <c r="FC269" i="1"/>
  <c r="FF269" i="1" s="1"/>
  <c r="FG269" i="1" s="1"/>
  <c r="FC64" i="1"/>
  <c r="FF64" i="1" s="1"/>
  <c r="FG64" i="1" s="1"/>
  <c r="FC207" i="1"/>
  <c r="FF207" i="1" s="1"/>
  <c r="FG207" i="1" s="1"/>
  <c r="FC76" i="1"/>
  <c r="FF76" i="1" s="1"/>
  <c r="FG76" i="1" s="1"/>
  <c r="FC95" i="1"/>
  <c r="FF95" i="1" s="1"/>
  <c r="FG95" i="1" s="1"/>
  <c r="FC177" i="1"/>
  <c r="FF177" i="1" s="1"/>
  <c r="FG177" i="1" s="1"/>
  <c r="FC247" i="1"/>
  <c r="FF247" i="1" s="1"/>
  <c r="FG247" i="1" s="1"/>
  <c r="FC195" i="1"/>
  <c r="FF195" i="1" s="1"/>
  <c r="FG195" i="1" s="1"/>
  <c r="FC162" i="1"/>
  <c r="FF162" i="1" s="1"/>
  <c r="FG162" i="1" s="1"/>
  <c r="FC249" i="1"/>
  <c r="FF249" i="1" s="1"/>
  <c r="FG249" i="1" s="1"/>
  <c r="FC47" i="1"/>
  <c r="FF47" i="1" s="1"/>
  <c r="FG47" i="1" s="1"/>
  <c r="FC273" i="1"/>
  <c r="FF273" i="1" s="1"/>
  <c r="FG273" i="1" s="1"/>
  <c r="FC229" i="1"/>
  <c r="FF229" i="1" s="1"/>
  <c r="FG229" i="1" s="1"/>
  <c r="FC86" i="1"/>
  <c r="FF86" i="1" s="1"/>
  <c r="FG86" i="1" s="1"/>
  <c r="FC68" i="1"/>
  <c r="FF68" i="1" s="1"/>
  <c r="FG68" i="1" s="1"/>
  <c r="FC220" i="1"/>
  <c r="FF220" i="1" s="1"/>
  <c r="FG220" i="1" s="1"/>
  <c r="FC139" i="1"/>
  <c r="FF139" i="1" s="1"/>
  <c r="FG139" i="1" s="1"/>
  <c r="FC212" i="1"/>
  <c r="FF212" i="1" s="1"/>
  <c r="FG212" i="1" s="1"/>
  <c r="FC148" i="1"/>
  <c r="FF148" i="1" s="1"/>
  <c r="FG148" i="1" s="1"/>
  <c r="FC113" i="1"/>
  <c r="FF113" i="1" s="1"/>
  <c r="FG113" i="1" s="1"/>
  <c r="FC89" i="1"/>
  <c r="FF89" i="1" s="1"/>
  <c r="FG89" i="1" s="1"/>
  <c r="FC188" i="1"/>
  <c r="FF188" i="1" s="1"/>
  <c r="FG188" i="1" s="1"/>
  <c r="FC202" i="1"/>
  <c r="FF202" i="1" s="1"/>
  <c r="FG202" i="1" s="1"/>
  <c r="FC132" i="1"/>
  <c r="FF132" i="1" s="1"/>
  <c r="FG132" i="1" s="1"/>
  <c r="FC79" i="1"/>
  <c r="FF79" i="1" s="1"/>
  <c r="FG79" i="1" s="1"/>
  <c r="FC145" i="1"/>
  <c r="FF145" i="1" s="1"/>
  <c r="FG145" i="1" s="1"/>
  <c r="FC175" i="1"/>
  <c r="FF175" i="1" s="1"/>
  <c r="FG175" i="1" s="1"/>
  <c r="FC80" i="1"/>
  <c r="FF80" i="1" s="1"/>
  <c r="FG80" i="1" s="1"/>
  <c r="FC257" i="1"/>
  <c r="FF257" i="1" s="1"/>
  <c r="FG257" i="1" s="1"/>
  <c r="FC57" i="1"/>
  <c r="FF57" i="1" s="1"/>
  <c r="FG57" i="1" s="1"/>
  <c r="FC248" i="1"/>
  <c r="FF248" i="1" s="1"/>
  <c r="FG248" i="1" s="1"/>
  <c r="FC244" i="1"/>
  <c r="FF244" i="1" s="1"/>
  <c r="FG244" i="1" s="1"/>
  <c r="FC251" i="1"/>
  <c r="FF251" i="1" s="1"/>
  <c r="FG251" i="1" s="1"/>
  <c r="FC282" i="1"/>
  <c r="FF282" i="1" s="1"/>
  <c r="FG282" i="1" s="1"/>
  <c r="FC267" i="1"/>
  <c r="FF267" i="1" s="1"/>
  <c r="FG267" i="1" s="1"/>
  <c r="FC260" i="1"/>
  <c r="FF260" i="1" s="1"/>
  <c r="FG260" i="1" s="1"/>
  <c r="FC102" i="1"/>
  <c r="FF102" i="1" s="1"/>
  <c r="FG102" i="1" s="1"/>
  <c r="FC180" i="1"/>
  <c r="FF180" i="1" s="1"/>
  <c r="FG180" i="1" s="1"/>
  <c r="FC119" i="1"/>
  <c r="FF119" i="1" s="1"/>
  <c r="FG119" i="1" s="1"/>
  <c r="FC259" i="1"/>
  <c r="FF259" i="1" s="1"/>
  <c r="FG259" i="1" s="1"/>
  <c r="CQ221" i="1"/>
  <c r="CP196" i="1"/>
  <c r="CQ161" i="1"/>
  <c r="CQ206" i="1"/>
  <c r="CP161" i="1"/>
  <c r="CP206" i="1"/>
  <c r="CQ165" i="1"/>
  <c r="CP221" i="1"/>
  <c r="CP165" i="1"/>
  <c r="CQ196" i="1"/>
  <c r="FL53" i="1"/>
  <c r="FM53" i="1"/>
  <c r="FN53" i="1" s="1"/>
  <c r="FO53" i="1" s="1"/>
  <c r="FL45" i="1"/>
  <c r="FM45" i="1"/>
  <c r="FN45" i="1" s="1"/>
  <c r="FO45" i="1" s="1"/>
  <c r="FL37" i="1"/>
  <c r="FM37" i="1"/>
  <c r="FN37" i="1" s="1"/>
  <c r="FO37" i="1" s="1"/>
  <c r="FL29" i="1"/>
  <c r="FM29" i="1"/>
  <c r="FN29" i="1" s="1"/>
  <c r="FO29" i="1" s="1"/>
  <c r="FL21" i="1"/>
  <c r="FM21" i="1"/>
  <c r="FN21" i="1" s="1"/>
  <c r="FO21" i="1" s="1"/>
  <c r="FL292" i="1"/>
  <c r="FM292" i="1"/>
  <c r="FN292" i="1" s="1"/>
  <c r="FO292" i="1" s="1"/>
  <c r="FM284" i="1"/>
  <c r="FN284" i="1" s="1"/>
  <c r="FO284" i="1" s="1"/>
  <c r="FL284" i="1"/>
  <c r="FL276" i="1"/>
  <c r="FM276" i="1"/>
  <c r="FN276" i="1" s="1"/>
  <c r="FO276" i="1" s="1"/>
  <c r="FL268" i="1"/>
  <c r="FM268" i="1"/>
  <c r="FN268" i="1" s="1"/>
  <c r="FO268" i="1" s="1"/>
  <c r="FL260" i="1"/>
  <c r="FM260" i="1"/>
  <c r="FN260" i="1" s="1"/>
  <c r="FO260" i="1" s="1"/>
  <c r="FL252" i="1"/>
  <c r="FM252" i="1"/>
  <c r="FN252" i="1" s="1"/>
  <c r="FO252" i="1" s="1"/>
  <c r="FL244" i="1"/>
  <c r="FM244" i="1"/>
  <c r="FN244" i="1" s="1"/>
  <c r="FO244" i="1" s="1"/>
  <c r="FL236" i="1"/>
  <c r="FM236" i="1"/>
  <c r="FN236" i="1" s="1"/>
  <c r="FO236" i="1" s="1"/>
  <c r="FL228" i="1"/>
  <c r="FM228" i="1"/>
  <c r="FN228" i="1" s="1"/>
  <c r="FO228" i="1" s="1"/>
  <c r="FL220" i="1"/>
  <c r="FM220" i="1"/>
  <c r="FN220" i="1" s="1"/>
  <c r="FO220" i="1" s="1"/>
  <c r="FL212" i="1"/>
  <c r="FM212" i="1"/>
  <c r="FN212" i="1" s="1"/>
  <c r="FO212" i="1" s="1"/>
  <c r="FL204" i="1"/>
  <c r="FM204" i="1"/>
  <c r="FN204" i="1" s="1"/>
  <c r="FO204" i="1" s="1"/>
  <c r="FL196" i="1"/>
  <c r="FM196" i="1"/>
  <c r="FN196" i="1" s="1"/>
  <c r="FO196" i="1" s="1"/>
  <c r="FL188" i="1"/>
  <c r="FM188" i="1"/>
  <c r="FN188" i="1" s="1"/>
  <c r="FO188" i="1" s="1"/>
  <c r="FL180" i="1"/>
  <c r="FM180" i="1"/>
  <c r="FN180" i="1" s="1"/>
  <c r="FO180" i="1" s="1"/>
  <c r="FL172" i="1"/>
  <c r="FM172" i="1"/>
  <c r="FN172" i="1" s="1"/>
  <c r="FO172" i="1" s="1"/>
  <c r="FL164" i="1"/>
  <c r="FM164" i="1"/>
  <c r="FN164" i="1" s="1"/>
  <c r="FO164" i="1" s="1"/>
  <c r="FL156" i="1"/>
  <c r="FM156" i="1"/>
  <c r="FN156" i="1" s="1"/>
  <c r="FO156" i="1" s="1"/>
  <c r="FL148" i="1"/>
  <c r="FM148" i="1"/>
  <c r="FN148" i="1" s="1"/>
  <c r="FO148" i="1" s="1"/>
  <c r="FL140" i="1"/>
  <c r="FM140" i="1"/>
  <c r="FN140" i="1" s="1"/>
  <c r="FO140" i="1" s="1"/>
  <c r="FL132" i="1"/>
  <c r="FM132" i="1"/>
  <c r="FN132" i="1" s="1"/>
  <c r="FO132" i="1" s="1"/>
  <c r="FL124" i="1"/>
  <c r="FM124" i="1"/>
  <c r="FN124" i="1" s="1"/>
  <c r="FO124" i="1" s="1"/>
  <c r="FL116" i="1"/>
  <c r="FM116" i="1"/>
  <c r="FN116" i="1" s="1"/>
  <c r="FO116" i="1" s="1"/>
  <c r="FL108" i="1"/>
  <c r="FM108" i="1"/>
  <c r="FN108" i="1" s="1"/>
  <c r="FO108" i="1" s="1"/>
  <c r="FL100" i="1"/>
  <c r="FM100" i="1"/>
  <c r="FN100" i="1" s="1"/>
  <c r="FO100" i="1" s="1"/>
  <c r="FL92" i="1"/>
  <c r="FM92" i="1"/>
  <c r="FN92" i="1" s="1"/>
  <c r="FO92" i="1" s="1"/>
  <c r="FL84" i="1"/>
  <c r="FM84" i="1"/>
  <c r="FN84" i="1" s="1"/>
  <c r="FO84" i="1" s="1"/>
  <c r="FL76" i="1"/>
  <c r="FM76" i="1"/>
  <c r="FN76" i="1" s="1"/>
  <c r="FO76" i="1" s="1"/>
  <c r="FL68" i="1"/>
  <c r="FM68" i="1"/>
  <c r="FN68" i="1" s="1"/>
  <c r="FO68" i="1" s="1"/>
  <c r="FL60" i="1"/>
  <c r="FM60" i="1"/>
  <c r="FN60" i="1" s="1"/>
  <c r="FO60" i="1" s="1"/>
  <c r="FL52" i="1"/>
  <c r="FM52" i="1"/>
  <c r="FN52" i="1" s="1"/>
  <c r="FO52" i="1" s="1"/>
  <c r="FL44" i="1"/>
  <c r="FM44" i="1"/>
  <c r="FN44" i="1" s="1"/>
  <c r="FO44" i="1" s="1"/>
  <c r="FL36" i="1"/>
  <c r="FM36" i="1"/>
  <c r="FN36" i="1" s="1"/>
  <c r="FO36" i="1" s="1"/>
  <c r="FL28" i="1"/>
  <c r="FM28" i="1"/>
  <c r="FN28" i="1" s="1"/>
  <c r="FO28" i="1" s="1"/>
  <c r="FL20" i="1"/>
  <c r="FM20" i="1"/>
  <c r="FN20" i="1" s="1"/>
  <c r="FO20" i="1" s="1"/>
  <c r="FL291" i="1"/>
  <c r="FM291" i="1"/>
  <c r="FN291" i="1" s="1"/>
  <c r="FO291" i="1" s="1"/>
  <c r="FL283" i="1"/>
  <c r="FM283" i="1"/>
  <c r="FN283" i="1" s="1"/>
  <c r="FO283" i="1" s="1"/>
  <c r="FL275" i="1"/>
  <c r="FM275" i="1"/>
  <c r="FN275" i="1" s="1"/>
  <c r="FO275" i="1" s="1"/>
  <c r="FL267" i="1"/>
  <c r="FM267" i="1"/>
  <c r="FN267" i="1" s="1"/>
  <c r="FO267" i="1" s="1"/>
  <c r="FL259" i="1"/>
  <c r="FM259" i="1"/>
  <c r="FN259" i="1" s="1"/>
  <c r="FO259" i="1" s="1"/>
  <c r="FL251" i="1"/>
  <c r="FM251" i="1"/>
  <c r="FN251" i="1" s="1"/>
  <c r="FO251" i="1" s="1"/>
  <c r="FL243" i="1"/>
  <c r="FM243" i="1"/>
  <c r="FN243" i="1" s="1"/>
  <c r="FO243" i="1" s="1"/>
  <c r="FL235" i="1"/>
  <c r="FM235" i="1"/>
  <c r="FN235" i="1" s="1"/>
  <c r="FO235" i="1" s="1"/>
  <c r="FL227" i="1"/>
  <c r="FM227" i="1"/>
  <c r="FN227" i="1" s="1"/>
  <c r="FO227" i="1" s="1"/>
  <c r="FL219" i="1"/>
  <c r="FM219" i="1"/>
  <c r="FN219" i="1" s="1"/>
  <c r="FO219" i="1" s="1"/>
  <c r="FL211" i="1"/>
  <c r="FM211" i="1"/>
  <c r="FN211" i="1" s="1"/>
  <c r="FO211" i="1" s="1"/>
  <c r="FL203" i="1"/>
  <c r="FM203" i="1"/>
  <c r="FN203" i="1" s="1"/>
  <c r="FO203" i="1" s="1"/>
  <c r="FL195" i="1"/>
  <c r="FM195" i="1"/>
  <c r="FN195" i="1" s="1"/>
  <c r="FO195" i="1" s="1"/>
  <c r="FL187" i="1"/>
  <c r="FM187" i="1"/>
  <c r="FN187" i="1" s="1"/>
  <c r="FO187" i="1" s="1"/>
  <c r="FL179" i="1"/>
  <c r="FM179" i="1"/>
  <c r="FN179" i="1" s="1"/>
  <c r="FO179" i="1" s="1"/>
  <c r="FL171" i="1"/>
  <c r="FM171" i="1"/>
  <c r="FN171" i="1" s="1"/>
  <c r="FO171" i="1" s="1"/>
  <c r="FL163" i="1"/>
  <c r="FM163" i="1"/>
  <c r="FN163" i="1" s="1"/>
  <c r="FO163" i="1" s="1"/>
  <c r="FL155" i="1"/>
  <c r="FM155" i="1"/>
  <c r="FN155" i="1" s="1"/>
  <c r="FO155" i="1" s="1"/>
  <c r="FL147" i="1"/>
  <c r="FM147" i="1"/>
  <c r="FN147" i="1" s="1"/>
  <c r="FO147" i="1" s="1"/>
  <c r="FL139" i="1"/>
  <c r="FM139" i="1"/>
  <c r="FN139" i="1" s="1"/>
  <c r="FO139" i="1" s="1"/>
  <c r="FL131" i="1"/>
  <c r="FM131" i="1"/>
  <c r="FN131" i="1" s="1"/>
  <c r="FO131" i="1" s="1"/>
  <c r="FL123" i="1"/>
  <c r="FM123" i="1"/>
  <c r="FN123" i="1" s="1"/>
  <c r="FO123" i="1" s="1"/>
  <c r="FL115" i="1"/>
  <c r="FM115" i="1"/>
  <c r="FN115" i="1" s="1"/>
  <c r="FO115" i="1" s="1"/>
  <c r="FL107" i="1"/>
  <c r="FM107" i="1"/>
  <c r="FN107" i="1" s="1"/>
  <c r="FO107" i="1" s="1"/>
  <c r="FL99" i="1"/>
  <c r="FM99" i="1"/>
  <c r="FN99" i="1" s="1"/>
  <c r="FO99" i="1" s="1"/>
  <c r="FL91" i="1"/>
  <c r="FM91" i="1"/>
  <c r="FN91" i="1" s="1"/>
  <c r="FO91" i="1" s="1"/>
  <c r="FL83" i="1"/>
  <c r="FM83" i="1"/>
  <c r="FN83" i="1" s="1"/>
  <c r="FO83" i="1" s="1"/>
  <c r="FL75" i="1"/>
  <c r="FM75" i="1"/>
  <c r="FN75" i="1" s="1"/>
  <c r="FO75" i="1" s="1"/>
  <c r="FL67" i="1"/>
  <c r="FM67" i="1"/>
  <c r="FN67" i="1" s="1"/>
  <c r="FO67" i="1" s="1"/>
  <c r="FL59" i="1"/>
  <c r="FM59" i="1"/>
  <c r="FN59" i="1" s="1"/>
  <c r="FO59" i="1" s="1"/>
  <c r="FL51" i="1"/>
  <c r="FM51" i="1"/>
  <c r="FN51" i="1" s="1"/>
  <c r="FO51" i="1" s="1"/>
  <c r="FL43" i="1"/>
  <c r="FM43" i="1"/>
  <c r="FN43" i="1" s="1"/>
  <c r="FO43" i="1" s="1"/>
  <c r="FL35" i="1"/>
  <c r="FM35" i="1"/>
  <c r="FN35" i="1" s="1"/>
  <c r="FO35" i="1" s="1"/>
  <c r="FL27" i="1"/>
  <c r="FM27" i="1"/>
  <c r="FN27" i="1" s="1"/>
  <c r="FO27" i="1" s="1"/>
  <c r="FL19" i="1"/>
  <c r="FM19" i="1"/>
  <c r="FN19" i="1" s="1"/>
  <c r="FO19" i="1" s="1"/>
  <c r="FL293" i="1"/>
  <c r="FM293" i="1"/>
  <c r="FN293" i="1" s="1"/>
  <c r="FO293" i="1" s="1"/>
  <c r="FL253" i="1"/>
  <c r="FM253" i="1"/>
  <c r="FN253" i="1" s="1"/>
  <c r="FO253" i="1" s="1"/>
  <c r="FL221" i="1"/>
  <c r="FM221" i="1"/>
  <c r="FN221" i="1" s="1"/>
  <c r="FO221" i="1" s="1"/>
  <c r="FL189" i="1"/>
  <c r="FM189" i="1"/>
  <c r="FN189" i="1" s="1"/>
  <c r="FO189" i="1" s="1"/>
  <c r="FL157" i="1"/>
  <c r="FM157" i="1"/>
  <c r="FN157" i="1" s="1"/>
  <c r="FO157" i="1" s="1"/>
  <c r="FL133" i="1"/>
  <c r="FM133" i="1"/>
  <c r="FN133" i="1" s="1"/>
  <c r="FO133" i="1" s="1"/>
  <c r="FL101" i="1"/>
  <c r="FM101" i="1"/>
  <c r="FN101" i="1" s="1"/>
  <c r="FO101" i="1" s="1"/>
  <c r="FL85" i="1"/>
  <c r="FM85" i="1"/>
  <c r="FN85" i="1" s="1"/>
  <c r="FO85" i="1" s="1"/>
  <c r="FM290" i="1"/>
  <c r="FN290" i="1" s="1"/>
  <c r="FO290" i="1" s="1"/>
  <c r="FL290" i="1"/>
  <c r="FM282" i="1"/>
  <c r="FN282" i="1" s="1"/>
  <c r="FO282" i="1" s="1"/>
  <c r="FL282" i="1"/>
  <c r="FM274" i="1"/>
  <c r="FN274" i="1" s="1"/>
  <c r="FO274" i="1" s="1"/>
  <c r="FL274" i="1"/>
  <c r="FM266" i="1"/>
  <c r="FN266" i="1" s="1"/>
  <c r="FO266" i="1" s="1"/>
  <c r="FL266" i="1"/>
  <c r="FM258" i="1"/>
  <c r="FN258" i="1" s="1"/>
  <c r="FO258" i="1" s="1"/>
  <c r="FL258" i="1"/>
  <c r="FM250" i="1"/>
  <c r="FN250" i="1" s="1"/>
  <c r="FO250" i="1" s="1"/>
  <c r="FL250" i="1"/>
  <c r="FM242" i="1"/>
  <c r="FN242" i="1" s="1"/>
  <c r="FO242" i="1" s="1"/>
  <c r="FL242" i="1"/>
  <c r="FM234" i="1"/>
  <c r="FN234" i="1" s="1"/>
  <c r="FO234" i="1" s="1"/>
  <c r="FL234" i="1"/>
  <c r="FM226" i="1"/>
  <c r="FN226" i="1" s="1"/>
  <c r="FO226" i="1" s="1"/>
  <c r="FL226" i="1"/>
  <c r="FM218" i="1"/>
  <c r="FN218" i="1" s="1"/>
  <c r="FO218" i="1" s="1"/>
  <c r="FL218" i="1"/>
  <c r="FM210" i="1"/>
  <c r="FN210" i="1" s="1"/>
  <c r="FO210" i="1" s="1"/>
  <c r="FL210" i="1"/>
  <c r="FM202" i="1"/>
  <c r="FN202" i="1" s="1"/>
  <c r="FO202" i="1" s="1"/>
  <c r="FL202" i="1"/>
  <c r="FM194" i="1"/>
  <c r="FN194" i="1" s="1"/>
  <c r="FO194" i="1" s="1"/>
  <c r="FL194" i="1"/>
  <c r="FM186" i="1"/>
  <c r="FN186" i="1" s="1"/>
  <c r="FO186" i="1" s="1"/>
  <c r="FL186" i="1"/>
  <c r="FM178" i="1"/>
  <c r="FN178" i="1" s="1"/>
  <c r="FO178" i="1" s="1"/>
  <c r="FL178" i="1"/>
  <c r="FM170" i="1"/>
  <c r="FN170" i="1" s="1"/>
  <c r="FO170" i="1" s="1"/>
  <c r="FL170" i="1"/>
  <c r="FM162" i="1"/>
  <c r="FN162" i="1" s="1"/>
  <c r="FO162" i="1" s="1"/>
  <c r="FL162" i="1"/>
  <c r="FM154" i="1"/>
  <c r="FN154" i="1" s="1"/>
  <c r="FO154" i="1" s="1"/>
  <c r="FL154" i="1"/>
  <c r="FM146" i="1"/>
  <c r="FN146" i="1" s="1"/>
  <c r="FO146" i="1" s="1"/>
  <c r="FL146" i="1"/>
  <c r="FM138" i="1"/>
  <c r="FN138" i="1" s="1"/>
  <c r="FO138" i="1" s="1"/>
  <c r="FL138" i="1"/>
  <c r="FM130" i="1"/>
  <c r="FN130" i="1" s="1"/>
  <c r="FO130" i="1" s="1"/>
  <c r="FL130" i="1"/>
  <c r="FM122" i="1"/>
  <c r="FN122" i="1" s="1"/>
  <c r="FO122" i="1" s="1"/>
  <c r="FL122" i="1"/>
  <c r="FM114" i="1"/>
  <c r="FN114" i="1" s="1"/>
  <c r="FO114" i="1" s="1"/>
  <c r="FL114" i="1"/>
  <c r="FM106" i="1"/>
  <c r="FN106" i="1" s="1"/>
  <c r="FO106" i="1" s="1"/>
  <c r="FL106" i="1"/>
  <c r="FM98" i="1"/>
  <c r="FN98" i="1" s="1"/>
  <c r="FO98" i="1" s="1"/>
  <c r="FL98" i="1"/>
  <c r="FM90" i="1"/>
  <c r="FN90" i="1" s="1"/>
  <c r="FO90" i="1" s="1"/>
  <c r="FL90" i="1"/>
  <c r="FM82" i="1"/>
  <c r="FN82" i="1" s="1"/>
  <c r="FO82" i="1" s="1"/>
  <c r="FL82" i="1"/>
  <c r="FM74" i="1"/>
  <c r="FN74" i="1" s="1"/>
  <c r="FO74" i="1" s="1"/>
  <c r="FL74" i="1"/>
  <c r="FM66" i="1"/>
  <c r="FN66" i="1" s="1"/>
  <c r="FO66" i="1" s="1"/>
  <c r="FL66" i="1"/>
  <c r="FM58" i="1"/>
  <c r="FN58" i="1" s="1"/>
  <c r="FO58" i="1" s="1"/>
  <c r="FL58" i="1"/>
  <c r="FM50" i="1"/>
  <c r="FN50" i="1" s="1"/>
  <c r="FO50" i="1" s="1"/>
  <c r="FL50" i="1"/>
  <c r="FM42" i="1"/>
  <c r="FN42" i="1" s="1"/>
  <c r="FO42" i="1" s="1"/>
  <c r="FL42" i="1"/>
  <c r="FM34" i="1"/>
  <c r="FN34" i="1" s="1"/>
  <c r="FO34" i="1" s="1"/>
  <c r="FL34" i="1"/>
  <c r="FM26" i="1"/>
  <c r="FN26" i="1" s="1"/>
  <c r="FO26" i="1" s="1"/>
  <c r="FL26" i="1"/>
  <c r="FM18" i="1"/>
  <c r="FN18" i="1" s="1"/>
  <c r="FO18" i="1" s="1"/>
  <c r="FL18" i="1"/>
  <c r="FL285" i="1"/>
  <c r="FM285" i="1"/>
  <c r="FN285" i="1" s="1"/>
  <c r="FO285" i="1" s="1"/>
  <c r="FL245" i="1"/>
  <c r="FM245" i="1"/>
  <c r="FN245" i="1" s="1"/>
  <c r="FO245" i="1" s="1"/>
  <c r="FL205" i="1"/>
  <c r="FM205" i="1"/>
  <c r="FN205" i="1" s="1"/>
  <c r="FO205" i="1" s="1"/>
  <c r="FL165" i="1"/>
  <c r="FM165" i="1"/>
  <c r="FN165" i="1" s="1"/>
  <c r="FO165" i="1" s="1"/>
  <c r="FL117" i="1"/>
  <c r="FM117" i="1"/>
  <c r="FN117" i="1" s="1"/>
  <c r="FO117" i="1" s="1"/>
  <c r="FL77" i="1"/>
  <c r="FM77" i="1"/>
  <c r="FN77" i="1" s="1"/>
  <c r="FO77" i="1" s="1"/>
  <c r="FM289" i="1"/>
  <c r="FN289" i="1" s="1"/>
  <c r="FO289" i="1" s="1"/>
  <c r="FL289" i="1"/>
  <c r="FL281" i="1"/>
  <c r="FM281" i="1"/>
  <c r="FN281" i="1" s="1"/>
  <c r="FO281" i="1" s="1"/>
  <c r="FL273" i="1"/>
  <c r="FM273" i="1"/>
  <c r="FN273" i="1" s="1"/>
  <c r="FO273" i="1" s="1"/>
  <c r="FM265" i="1"/>
  <c r="FN265" i="1" s="1"/>
  <c r="FO265" i="1" s="1"/>
  <c r="FL265" i="1"/>
  <c r="FM257" i="1"/>
  <c r="FN257" i="1" s="1"/>
  <c r="FO257" i="1" s="1"/>
  <c r="FL257" i="1"/>
  <c r="FM249" i="1"/>
  <c r="FN249" i="1" s="1"/>
  <c r="FO249" i="1" s="1"/>
  <c r="FL249" i="1"/>
  <c r="FM241" i="1"/>
  <c r="FN241" i="1" s="1"/>
  <c r="FO241" i="1" s="1"/>
  <c r="FL241" i="1"/>
  <c r="FM233" i="1"/>
  <c r="FN233" i="1" s="1"/>
  <c r="FO233" i="1" s="1"/>
  <c r="FL233" i="1"/>
  <c r="FM225" i="1"/>
  <c r="FN225" i="1" s="1"/>
  <c r="FO225" i="1" s="1"/>
  <c r="FL225" i="1"/>
  <c r="FM217" i="1"/>
  <c r="FN217" i="1" s="1"/>
  <c r="FO217" i="1" s="1"/>
  <c r="FL217" i="1"/>
  <c r="FM209" i="1"/>
  <c r="FN209" i="1" s="1"/>
  <c r="FO209" i="1" s="1"/>
  <c r="FL209" i="1"/>
  <c r="FM201" i="1"/>
  <c r="FN201" i="1" s="1"/>
  <c r="FO201" i="1" s="1"/>
  <c r="FL201" i="1"/>
  <c r="FM193" i="1"/>
  <c r="FN193" i="1" s="1"/>
  <c r="FO193" i="1" s="1"/>
  <c r="FL193" i="1"/>
  <c r="FM185" i="1"/>
  <c r="FN185" i="1" s="1"/>
  <c r="FO185" i="1" s="1"/>
  <c r="FL185" i="1"/>
  <c r="FM177" i="1"/>
  <c r="FN177" i="1" s="1"/>
  <c r="FO177" i="1" s="1"/>
  <c r="FL177" i="1"/>
  <c r="FM169" i="1"/>
  <c r="FN169" i="1" s="1"/>
  <c r="FO169" i="1" s="1"/>
  <c r="FL169" i="1"/>
  <c r="FM161" i="1"/>
  <c r="FN161" i="1" s="1"/>
  <c r="FO161" i="1" s="1"/>
  <c r="FL161" i="1"/>
  <c r="FM153" i="1"/>
  <c r="FN153" i="1" s="1"/>
  <c r="FO153" i="1" s="1"/>
  <c r="FL153" i="1"/>
  <c r="FM145" i="1"/>
  <c r="FN145" i="1" s="1"/>
  <c r="FO145" i="1" s="1"/>
  <c r="FL145" i="1"/>
  <c r="FM137" i="1"/>
  <c r="FN137" i="1" s="1"/>
  <c r="FO137" i="1" s="1"/>
  <c r="FL137" i="1"/>
  <c r="FM129" i="1"/>
  <c r="FN129" i="1" s="1"/>
  <c r="FO129" i="1" s="1"/>
  <c r="FL129" i="1"/>
  <c r="FM121" i="1"/>
  <c r="FN121" i="1" s="1"/>
  <c r="FO121" i="1" s="1"/>
  <c r="FL121" i="1"/>
  <c r="FM113" i="1"/>
  <c r="FN113" i="1" s="1"/>
  <c r="FO113" i="1" s="1"/>
  <c r="FL113" i="1"/>
  <c r="FM105" i="1"/>
  <c r="FN105" i="1" s="1"/>
  <c r="FO105" i="1" s="1"/>
  <c r="FL105" i="1"/>
  <c r="FM97" i="1"/>
  <c r="FN97" i="1" s="1"/>
  <c r="FO97" i="1" s="1"/>
  <c r="FL97" i="1"/>
  <c r="FM89" i="1"/>
  <c r="FN89" i="1" s="1"/>
  <c r="FO89" i="1" s="1"/>
  <c r="FL89" i="1"/>
  <c r="FM81" i="1"/>
  <c r="FN81" i="1" s="1"/>
  <c r="FO81" i="1" s="1"/>
  <c r="FL81" i="1"/>
  <c r="FM73" i="1"/>
  <c r="FN73" i="1" s="1"/>
  <c r="FO73" i="1" s="1"/>
  <c r="FL73" i="1"/>
  <c r="FM65" i="1"/>
  <c r="FN65" i="1" s="1"/>
  <c r="FO65" i="1" s="1"/>
  <c r="FL65" i="1"/>
  <c r="FM57" i="1"/>
  <c r="FN57" i="1" s="1"/>
  <c r="FO57" i="1" s="1"/>
  <c r="FL57" i="1"/>
  <c r="FM49" i="1"/>
  <c r="FN49" i="1" s="1"/>
  <c r="FO49" i="1" s="1"/>
  <c r="FL49" i="1"/>
  <c r="FM41" i="1"/>
  <c r="FN41" i="1" s="1"/>
  <c r="FO41" i="1" s="1"/>
  <c r="FL41" i="1"/>
  <c r="FM33" i="1"/>
  <c r="FN33" i="1" s="1"/>
  <c r="FO33" i="1" s="1"/>
  <c r="FL33" i="1"/>
  <c r="FM25" i="1"/>
  <c r="FN25" i="1" s="1"/>
  <c r="FO25" i="1" s="1"/>
  <c r="FL25" i="1"/>
  <c r="FL269" i="1"/>
  <c r="FM269" i="1"/>
  <c r="FN269" i="1" s="1"/>
  <c r="FO269" i="1" s="1"/>
  <c r="FL229" i="1"/>
  <c r="FM229" i="1"/>
  <c r="FN229" i="1" s="1"/>
  <c r="FO229" i="1" s="1"/>
  <c r="FL181" i="1"/>
  <c r="FM181" i="1"/>
  <c r="FN181" i="1" s="1"/>
  <c r="FO181" i="1" s="1"/>
  <c r="FL141" i="1"/>
  <c r="FM141" i="1"/>
  <c r="FN141" i="1" s="1"/>
  <c r="FO141" i="1" s="1"/>
  <c r="FL109" i="1"/>
  <c r="FM109" i="1"/>
  <c r="FN109" i="1" s="1"/>
  <c r="FO109" i="1" s="1"/>
  <c r="FL93" i="1"/>
  <c r="FM93" i="1"/>
  <c r="FN93" i="1" s="1"/>
  <c r="FO93" i="1" s="1"/>
  <c r="DF287" i="1"/>
  <c r="DI287" i="1" s="1"/>
  <c r="EA287" i="1" s="1"/>
  <c r="DF279" i="1"/>
  <c r="DI279" i="1" s="1"/>
  <c r="EA279" i="1" s="1"/>
  <c r="DF271" i="1"/>
  <c r="DI271" i="1" s="1"/>
  <c r="EA271" i="1" s="1"/>
  <c r="DF263" i="1"/>
  <c r="DI263" i="1" s="1"/>
  <c r="EA263" i="1" s="1"/>
  <c r="FL288" i="1"/>
  <c r="FM288" i="1"/>
  <c r="FN288" i="1" s="1"/>
  <c r="FO288" i="1" s="1"/>
  <c r="FL280" i="1"/>
  <c r="FM280" i="1"/>
  <c r="FN280" i="1" s="1"/>
  <c r="FO280" i="1" s="1"/>
  <c r="FM272" i="1"/>
  <c r="FN272" i="1" s="1"/>
  <c r="FO272" i="1" s="1"/>
  <c r="FL272" i="1"/>
  <c r="FL264" i="1"/>
  <c r="FM264" i="1"/>
  <c r="FN264" i="1" s="1"/>
  <c r="FO264" i="1" s="1"/>
  <c r="FL256" i="1"/>
  <c r="FM256" i="1"/>
  <c r="FN256" i="1" s="1"/>
  <c r="FO256" i="1" s="1"/>
  <c r="FL248" i="1"/>
  <c r="FM248" i="1"/>
  <c r="FN248" i="1" s="1"/>
  <c r="FO248" i="1" s="1"/>
  <c r="FL240" i="1"/>
  <c r="FM240" i="1"/>
  <c r="FN240" i="1" s="1"/>
  <c r="FO240" i="1" s="1"/>
  <c r="FL232" i="1"/>
  <c r="FM232" i="1"/>
  <c r="FN232" i="1" s="1"/>
  <c r="FO232" i="1" s="1"/>
  <c r="FL224" i="1"/>
  <c r="FM224" i="1"/>
  <c r="FN224" i="1" s="1"/>
  <c r="FO224" i="1" s="1"/>
  <c r="FL216" i="1"/>
  <c r="FM216" i="1"/>
  <c r="FN216" i="1" s="1"/>
  <c r="FO216" i="1" s="1"/>
  <c r="FL208" i="1"/>
  <c r="FM208" i="1"/>
  <c r="FN208" i="1" s="1"/>
  <c r="FO208" i="1" s="1"/>
  <c r="FL200" i="1"/>
  <c r="FM200" i="1"/>
  <c r="FN200" i="1" s="1"/>
  <c r="FO200" i="1" s="1"/>
  <c r="FL192" i="1"/>
  <c r="FM192" i="1"/>
  <c r="FN192" i="1" s="1"/>
  <c r="FO192" i="1" s="1"/>
  <c r="FL184" i="1"/>
  <c r="FM184" i="1"/>
  <c r="FN184" i="1" s="1"/>
  <c r="FO184" i="1" s="1"/>
  <c r="FL176" i="1"/>
  <c r="FM176" i="1"/>
  <c r="FN176" i="1" s="1"/>
  <c r="FO176" i="1" s="1"/>
  <c r="FL168" i="1"/>
  <c r="FM168" i="1"/>
  <c r="FN168" i="1" s="1"/>
  <c r="FO168" i="1" s="1"/>
  <c r="FL160" i="1"/>
  <c r="FM160" i="1"/>
  <c r="FN160" i="1" s="1"/>
  <c r="FO160" i="1" s="1"/>
  <c r="FL152" i="1"/>
  <c r="FM152" i="1"/>
  <c r="FN152" i="1" s="1"/>
  <c r="FO152" i="1" s="1"/>
  <c r="FL144" i="1"/>
  <c r="FM144" i="1"/>
  <c r="FN144" i="1" s="1"/>
  <c r="FO144" i="1" s="1"/>
  <c r="FL136" i="1"/>
  <c r="FM136" i="1"/>
  <c r="FN136" i="1" s="1"/>
  <c r="FO136" i="1" s="1"/>
  <c r="FL128" i="1"/>
  <c r="FM128" i="1"/>
  <c r="FN128" i="1" s="1"/>
  <c r="FO128" i="1" s="1"/>
  <c r="FL120" i="1"/>
  <c r="FM120" i="1"/>
  <c r="FN120" i="1" s="1"/>
  <c r="FO120" i="1" s="1"/>
  <c r="FL112" i="1"/>
  <c r="FM112" i="1"/>
  <c r="FN112" i="1" s="1"/>
  <c r="FO112" i="1" s="1"/>
  <c r="FL104" i="1"/>
  <c r="FM104" i="1"/>
  <c r="FN104" i="1" s="1"/>
  <c r="FO104" i="1" s="1"/>
  <c r="FL96" i="1"/>
  <c r="FM96" i="1"/>
  <c r="FN96" i="1" s="1"/>
  <c r="FO96" i="1" s="1"/>
  <c r="FL88" i="1"/>
  <c r="FM88" i="1"/>
  <c r="FN88" i="1" s="1"/>
  <c r="FO88" i="1" s="1"/>
  <c r="FL80" i="1"/>
  <c r="FM80" i="1"/>
  <c r="FN80" i="1" s="1"/>
  <c r="FO80" i="1" s="1"/>
  <c r="FL72" i="1"/>
  <c r="FM72" i="1"/>
  <c r="FN72" i="1" s="1"/>
  <c r="FO72" i="1" s="1"/>
  <c r="FL64" i="1"/>
  <c r="FM64" i="1"/>
  <c r="FN64" i="1" s="1"/>
  <c r="FO64" i="1" s="1"/>
  <c r="FL56" i="1"/>
  <c r="FM56" i="1"/>
  <c r="FN56" i="1" s="1"/>
  <c r="FO56" i="1" s="1"/>
  <c r="FL48" i="1"/>
  <c r="FM48" i="1"/>
  <c r="FN48" i="1" s="1"/>
  <c r="FO48" i="1" s="1"/>
  <c r="FL40" i="1"/>
  <c r="FM40" i="1"/>
  <c r="FN40" i="1" s="1"/>
  <c r="FO40" i="1" s="1"/>
  <c r="FL32" i="1"/>
  <c r="FM32" i="1"/>
  <c r="FN32" i="1" s="1"/>
  <c r="FO32" i="1" s="1"/>
  <c r="FL24" i="1"/>
  <c r="FM24" i="1"/>
  <c r="FN24" i="1" s="1"/>
  <c r="FO24" i="1" s="1"/>
  <c r="FL261" i="1"/>
  <c r="FM261" i="1"/>
  <c r="FN261" i="1" s="1"/>
  <c r="FO261" i="1" s="1"/>
  <c r="FL213" i="1"/>
  <c r="FM213" i="1"/>
  <c r="FN213" i="1" s="1"/>
  <c r="FO213" i="1" s="1"/>
  <c r="FL173" i="1"/>
  <c r="FM173" i="1"/>
  <c r="FN173" i="1" s="1"/>
  <c r="FO173" i="1" s="1"/>
  <c r="FL125" i="1"/>
  <c r="FM125" i="1"/>
  <c r="FN125" i="1" s="1"/>
  <c r="FO125" i="1" s="1"/>
  <c r="FL61" i="1"/>
  <c r="FM61" i="1"/>
  <c r="FN61" i="1" s="1"/>
  <c r="FO61" i="1" s="1"/>
  <c r="EJ16" i="1"/>
  <c r="FM16" i="1"/>
  <c r="FN16" i="1" s="1"/>
  <c r="FO16" i="1" s="1"/>
  <c r="FL16" i="1"/>
  <c r="FL287" i="1"/>
  <c r="FM287" i="1"/>
  <c r="FN287" i="1" s="1"/>
  <c r="FO287" i="1" s="1"/>
  <c r="FL279" i="1"/>
  <c r="FM279" i="1"/>
  <c r="FN279" i="1" s="1"/>
  <c r="FO279" i="1" s="1"/>
  <c r="FL271" i="1"/>
  <c r="FM271" i="1"/>
  <c r="FN271" i="1" s="1"/>
  <c r="FO271" i="1" s="1"/>
  <c r="FL263" i="1"/>
  <c r="FM263" i="1"/>
  <c r="FN263" i="1" s="1"/>
  <c r="FO263" i="1" s="1"/>
  <c r="FL255" i="1"/>
  <c r="FM255" i="1"/>
  <c r="FN255" i="1" s="1"/>
  <c r="FO255" i="1" s="1"/>
  <c r="FL247" i="1"/>
  <c r="FM247" i="1"/>
  <c r="FN247" i="1" s="1"/>
  <c r="FO247" i="1" s="1"/>
  <c r="FL239" i="1"/>
  <c r="FM239" i="1"/>
  <c r="FN239" i="1" s="1"/>
  <c r="FO239" i="1" s="1"/>
  <c r="FL231" i="1"/>
  <c r="FM231" i="1"/>
  <c r="FN231" i="1" s="1"/>
  <c r="FO231" i="1" s="1"/>
  <c r="FL223" i="1"/>
  <c r="FM223" i="1"/>
  <c r="FN223" i="1" s="1"/>
  <c r="FO223" i="1" s="1"/>
  <c r="FL215" i="1"/>
  <c r="FM215" i="1"/>
  <c r="FN215" i="1" s="1"/>
  <c r="FO215" i="1" s="1"/>
  <c r="FL207" i="1"/>
  <c r="FM207" i="1"/>
  <c r="FN207" i="1" s="1"/>
  <c r="FO207" i="1" s="1"/>
  <c r="FL199" i="1"/>
  <c r="FM199" i="1"/>
  <c r="FN199" i="1" s="1"/>
  <c r="FO199" i="1" s="1"/>
  <c r="FL191" i="1"/>
  <c r="FM191" i="1"/>
  <c r="FN191" i="1" s="1"/>
  <c r="FO191" i="1" s="1"/>
  <c r="FL183" i="1"/>
  <c r="FM183" i="1"/>
  <c r="FN183" i="1" s="1"/>
  <c r="FO183" i="1" s="1"/>
  <c r="FL175" i="1"/>
  <c r="FM175" i="1"/>
  <c r="FN175" i="1" s="1"/>
  <c r="FO175" i="1" s="1"/>
  <c r="FL167" i="1"/>
  <c r="FM167" i="1"/>
  <c r="FN167" i="1" s="1"/>
  <c r="FO167" i="1" s="1"/>
  <c r="FL159" i="1"/>
  <c r="FM159" i="1"/>
  <c r="FN159" i="1" s="1"/>
  <c r="FO159" i="1" s="1"/>
  <c r="FL151" i="1"/>
  <c r="FM151" i="1"/>
  <c r="FN151" i="1" s="1"/>
  <c r="FO151" i="1" s="1"/>
  <c r="FL143" i="1"/>
  <c r="FM143" i="1"/>
  <c r="FN143" i="1" s="1"/>
  <c r="FO143" i="1" s="1"/>
  <c r="FL135" i="1"/>
  <c r="FM135" i="1"/>
  <c r="FN135" i="1" s="1"/>
  <c r="FO135" i="1" s="1"/>
  <c r="FL127" i="1"/>
  <c r="FM127" i="1"/>
  <c r="FN127" i="1" s="1"/>
  <c r="FO127" i="1" s="1"/>
  <c r="FL119" i="1"/>
  <c r="FM119" i="1"/>
  <c r="FN119" i="1" s="1"/>
  <c r="FO119" i="1" s="1"/>
  <c r="FL111" i="1"/>
  <c r="FM111" i="1"/>
  <c r="FN111" i="1" s="1"/>
  <c r="FO111" i="1" s="1"/>
  <c r="FL103" i="1"/>
  <c r="FM103" i="1"/>
  <c r="FN103" i="1" s="1"/>
  <c r="FO103" i="1" s="1"/>
  <c r="FL95" i="1"/>
  <c r="FM95" i="1"/>
  <c r="FN95" i="1" s="1"/>
  <c r="FO95" i="1" s="1"/>
  <c r="FL87" i="1"/>
  <c r="FM87" i="1"/>
  <c r="FN87" i="1" s="1"/>
  <c r="FO87" i="1" s="1"/>
  <c r="FL79" i="1"/>
  <c r="FM79" i="1"/>
  <c r="FN79" i="1" s="1"/>
  <c r="FO79" i="1" s="1"/>
  <c r="FL71" i="1"/>
  <c r="FM71" i="1"/>
  <c r="FN71" i="1" s="1"/>
  <c r="FO71" i="1" s="1"/>
  <c r="FL63" i="1"/>
  <c r="FM63" i="1"/>
  <c r="FN63" i="1" s="1"/>
  <c r="FO63" i="1" s="1"/>
  <c r="FL55" i="1"/>
  <c r="FM55" i="1"/>
  <c r="FN55" i="1" s="1"/>
  <c r="FO55" i="1" s="1"/>
  <c r="FL47" i="1"/>
  <c r="FM47" i="1"/>
  <c r="FN47" i="1" s="1"/>
  <c r="FO47" i="1" s="1"/>
  <c r="FL39" i="1"/>
  <c r="FM39" i="1"/>
  <c r="FN39" i="1" s="1"/>
  <c r="FO39" i="1" s="1"/>
  <c r="FL31" i="1"/>
  <c r="FM31" i="1"/>
  <c r="FN31" i="1" s="1"/>
  <c r="FO31" i="1" s="1"/>
  <c r="FL23" i="1"/>
  <c r="FM23" i="1"/>
  <c r="FN23" i="1" s="1"/>
  <c r="FO23" i="1" s="1"/>
  <c r="FM277" i="1"/>
  <c r="FN277" i="1" s="1"/>
  <c r="FO277" i="1" s="1"/>
  <c r="FL277" i="1"/>
  <c r="FL237" i="1"/>
  <c r="FM237" i="1"/>
  <c r="FN237" i="1" s="1"/>
  <c r="FO237" i="1" s="1"/>
  <c r="FL197" i="1"/>
  <c r="FM197" i="1"/>
  <c r="FN197" i="1" s="1"/>
  <c r="FO197" i="1" s="1"/>
  <c r="FL149" i="1"/>
  <c r="FM149" i="1"/>
  <c r="FN149" i="1" s="1"/>
  <c r="FO149" i="1" s="1"/>
  <c r="FL69" i="1"/>
  <c r="FM69" i="1"/>
  <c r="FN69" i="1" s="1"/>
  <c r="FO69" i="1" s="1"/>
  <c r="FM294" i="1"/>
  <c r="FN294" i="1" s="1"/>
  <c r="FO294" i="1" s="1"/>
  <c r="FL294" i="1"/>
  <c r="FM286" i="1"/>
  <c r="FN286" i="1" s="1"/>
  <c r="FO286" i="1" s="1"/>
  <c r="FL286" i="1"/>
  <c r="FM278" i="1"/>
  <c r="FN278" i="1" s="1"/>
  <c r="FO278" i="1" s="1"/>
  <c r="FL278" i="1"/>
  <c r="FM270" i="1"/>
  <c r="FN270" i="1" s="1"/>
  <c r="FO270" i="1" s="1"/>
  <c r="FL270" i="1"/>
  <c r="FM262" i="1"/>
  <c r="FN262" i="1" s="1"/>
  <c r="FO262" i="1" s="1"/>
  <c r="FL262" i="1"/>
  <c r="FM254" i="1"/>
  <c r="FN254" i="1" s="1"/>
  <c r="FO254" i="1" s="1"/>
  <c r="FL254" i="1"/>
  <c r="FM246" i="1"/>
  <c r="FN246" i="1" s="1"/>
  <c r="FO246" i="1" s="1"/>
  <c r="FL246" i="1"/>
  <c r="FM238" i="1"/>
  <c r="FN238" i="1" s="1"/>
  <c r="FO238" i="1" s="1"/>
  <c r="FL238" i="1"/>
  <c r="FM230" i="1"/>
  <c r="FN230" i="1" s="1"/>
  <c r="FO230" i="1" s="1"/>
  <c r="FL230" i="1"/>
  <c r="FM222" i="1"/>
  <c r="FN222" i="1" s="1"/>
  <c r="FO222" i="1" s="1"/>
  <c r="FL222" i="1"/>
  <c r="FM214" i="1"/>
  <c r="FN214" i="1" s="1"/>
  <c r="FO214" i="1" s="1"/>
  <c r="FL214" i="1"/>
  <c r="FM206" i="1"/>
  <c r="FN206" i="1" s="1"/>
  <c r="FO206" i="1" s="1"/>
  <c r="FL206" i="1"/>
  <c r="FM198" i="1"/>
  <c r="FN198" i="1" s="1"/>
  <c r="FO198" i="1" s="1"/>
  <c r="FL198" i="1"/>
  <c r="FM190" i="1"/>
  <c r="FN190" i="1" s="1"/>
  <c r="FO190" i="1" s="1"/>
  <c r="FL190" i="1"/>
  <c r="FM182" i="1"/>
  <c r="FN182" i="1" s="1"/>
  <c r="FO182" i="1" s="1"/>
  <c r="FL182" i="1"/>
  <c r="FM174" i="1"/>
  <c r="FN174" i="1" s="1"/>
  <c r="FO174" i="1" s="1"/>
  <c r="FL174" i="1"/>
  <c r="FM166" i="1"/>
  <c r="FN166" i="1" s="1"/>
  <c r="FO166" i="1" s="1"/>
  <c r="FL166" i="1"/>
  <c r="FM158" i="1"/>
  <c r="FN158" i="1" s="1"/>
  <c r="FO158" i="1" s="1"/>
  <c r="FL158" i="1"/>
  <c r="FM150" i="1"/>
  <c r="FN150" i="1" s="1"/>
  <c r="FO150" i="1" s="1"/>
  <c r="FL150" i="1"/>
  <c r="FM142" i="1"/>
  <c r="FN142" i="1" s="1"/>
  <c r="FO142" i="1" s="1"/>
  <c r="FL142" i="1"/>
  <c r="FM134" i="1"/>
  <c r="FN134" i="1" s="1"/>
  <c r="FO134" i="1" s="1"/>
  <c r="FL134" i="1"/>
  <c r="FM126" i="1"/>
  <c r="FN126" i="1" s="1"/>
  <c r="FO126" i="1" s="1"/>
  <c r="FL126" i="1"/>
  <c r="FM118" i="1"/>
  <c r="FN118" i="1" s="1"/>
  <c r="FO118" i="1" s="1"/>
  <c r="FL118" i="1"/>
  <c r="FM110" i="1"/>
  <c r="FN110" i="1" s="1"/>
  <c r="FO110" i="1" s="1"/>
  <c r="FL110" i="1"/>
  <c r="FM102" i="1"/>
  <c r="FN102" i="1" s="1"/>
  <c r="FO102" i="1" s="1"/>
  <c r="FL102" i="1"/>
  <c r="FM94" i="1"/>
  <c r="FN94" i="1" s="1"/>
  <c r="FO94" i="1" s="1"/>
  <c r="FL94" i="1"/>
  <c r="FM86" i="1"/>
  <c r="FN86" i="1" s="1"/>
  <c r="FO86" i="1" s="1"/>
  <c r="FL86" i="1"/>
  <c r="FM78" i="1"/>
  <c r="FN78" i="1" s="1"/>
  <c r="FO78" i="1" s="1"/>
  <c r="FL78" i="1"/>
  <c r="FM70" i="1"/>
  <c r="FN70" i="1" s="1"/>
  <c r="FO70" i="1" s="1"/>
  <c r="FL70" i="1"/>
  <c r="FM62" i="1"/>
  <c r="FN62" i="1" s="1"/>
  <c r="FO62" i="1" s="1"/>
  <c r="FL62" i="1"/>
  <c r="FM54" i="1"/>
  <c r="FN54" i="1" s="1"/>
  <c r="FO54" i="1" s="1"/>
  <c r="FL54" i="1"/>
  <c r="FM46" i="1"/>
  <c r="FN46" i="1" s="1"/>
  <c r="FO46" i="1" s="1"/>
  <c r="FL46" i="1"/>
  <c r="FM38" i="1"/>
  <c r="FN38" i="1" s="1"/>
  <c r="FO38" i="1" s="1"/>
  <c r="FL38" i="1"/>
  <c r="FM30" i="1"/>
  <c r="FN30" i="1" s="1"/>
  <c r="FO30" i="1" s="1"/>
  <c r="FL30" i="1"/>
  <c r="FM22" i="1"/>
  <c r="FN22" i="1" s="1"/>
  <c r="FO22" i="1" s="1"/>
  <c r="FL22" i="1"/>
  <c r="DH277" i="1"/>
  <c r="DK277" i="1" s="1"/>
  <c r="EC277" i="1" s="1"/>
  <c r="EI48" i="1"/>
  <c r="EJ48" i="1" s="1"/>
  <c r="EI40" i="1"/>
  <c r="EJ40" i="1" s="1"/>
  <c r="EI32" i="1"/>
  <c r="EJ32" i="1" s="1"/>
  <c r="EI24" i="1"/>
  <c r="EJ24" i="1" s="1"/>
  <c r="EI39" i="1"/>
  <c r="EJ39" i="1" s="1"/>
  <c r="EI31" i="1"/>
  <c r="EJ31" i="1" s="1"/>
  <c r="EI23" i="1"/>
  <c r="EJ23" i="1" s="1"/>
  <c r="EI288" i="1"/>
  <c r="EJ288" i="1" s="1"/>
  <c r="EI224" i="1"/>
  <c r="EJ224" i="1" s="1"/>
  <c r="EI176" i="1"/>
  <c r="EJ176" i="1" s="1"/>
  <c r="EI112" i="1"/>
  <c r="EJ112" i="1" s="1"/>
  <c r="EI72" i="1"/>
  <c r="EJ72" i="1" s="1"/>
  <c r="EI294" i="1"/>
  <c r="EJ294" i="1" s="1"/>
  <c r="EI286" i="1"/>
  <c r="EJ286" i="1" s="1"/>
  <c r="EI278" i="1"/>
  <c r="EJ278" i="1" s="1"/>
  <c r="EI270" i="1"/>
  <c r="EJ270" i="1" s="1"/>
  <c r="EI262" i="1"/>
  <c r="EJ262" i="1" s="1"/>
  <c r="EI254" i="1"/>
  <c r="EJ254" i="1" s="1"/>
  <c r="EI246" i="1"/>
  <c r="EJ246" i="1" s="1"/>
  <c r="EI238" i="1"/>
  <c r="EJ238" i="1" s="1"/>
  <c r="EI230" i="1"/>
  <c r="EJ230" i="1" s="1"/>
  <c r="EI222" i="1"/>
  <c r="EJ222" i="1" s="1"/>
  <c r="EI214" i="1"/>
  <c r="EJ214" i="1" s="1"/>
  <c r="EI206" i="1"/>
  <c r="EJ206" i="1" s="1"/>
  <c r="EI198" i="1"/>
  <c r="EJ198" i="1" s="1"/>
  <c r="EI190" i="1"/>
  <c r="EJ190" i="1" s="1"/>
  <c r="EI182" i="1"/>
  <c r="EJ182" i="1" s="1"/>
  <c r="EI174" i="1"/>
  <c r="EJ174" i="1" s="1"/>
  <c r="EI166" i="1"/>
  <c r="EJ166" i="1" s="1"/>
  <c r="EI158" i="1"/>
  <c r="EJ158" i="1" s="1"/>
  <c r="EI150" i="1"/>
  <c r="EJ150" i="1" s="1"/>
  <c r="EI142" i="1"/>
  <c r="EJ142" i="1" s="1"/>
  <c r="EI134" i="1"/>
  <c r="EJ134" i="1" s="1"/>
  <c r="EI126" i="1"/>
  <c r="EJ126" i="1" s="1"/>
  <c r="EI118" i="1"/>
  <c r="EJ118" i="1" s="1"/>
  <c r="EI110" i="1"/>
  <c r="EJ110" i="1" s="1"/>
  <c r="EI102" i="1"/>
  <c r="EJ102" i="1" s="1"/>
  <c r="EI94" i="1"/>
  <c r="EJ94" i="1" s="1"/>
  <c r="EI86" i="1"/>
  <c r="EJ86" i="1" s="1"/>
  <c r="EI78" i="1"/>
  <c r="EJ78" i="1" s="1"/>
  <c r="EI70" i="1"/>
  <c r="EJ70" i="1" s="1"/>
  <c r="EI62" i="1"/>
  <c r="EJ62" i="1" s="1"/>
  <c r="EI54" i="1"/>
  <c r="EJ54" i="1" s="1"/>
  <c r="EI46" i="1"/>
  <c r="EJ46" i="1" s="1"/>
  <c r="EI38" i="1"/>
  <c r="EJ38" i="1" s="1"/>
  <c r="EI30" i="1"/>
  <c r="EJ30" i="1" s="1"/>
  <c r="EI22" i="1"/>
  <c r="EJ22" i="1" s="1"/>
  <c r="EI264" i="1"/>
  <c r="EJ264" i="1" s="1"/>
  <c r="EI216" i="1"/>
  <c r="EJ216" i="1" s="1"/>
  <c r="EI168" i="1"/>
  <c r="EJ168" i="1" s="1"/>
  <c r="EI120" i="1"/>
  <c r="EJ120" i="1" s="1"/>
  <c r="EI88" i="1"/>
  <c r="EJ88" i="1" s="1"/>
  <c r="EI71" i="1"/>
  <c r="EJ71" i="1" s="1"/>
  <c r="EI293" i="1"/>
  <c r="EJ293" i="1" s="1"/>
  <c r="EI285" i="1"/>
  <c r="EJ285" i="1" s="1"/>
  <c r="EI277" i="1"/>
  <c r="EJ277" i="1" s="1"/>
  <c r="EI269" i="1"/>
  <c r="EJ269" i="1" s="1"/>
  <c r="EI261" i="1"/>
  <c r="EJ261" i="1" s="1"/>
  <c r="EI253" i="1"/>
  <c r="EJ253" i="1" s="1"/>
  <c r="EI245" i="1"/>
  <c r="EJ245" i="1" s="1"/>
  <c r="EI237" i="1"/>
  <c r="EJ237" i="1" s="1"/>
  <c r="EI229" i="1"/>
  <c r="EJ229" i="1" s="1"/>
  <c r="EI221" i="1"/>
  <c r="EJ221" i="1" s="1"/>
  <c r="EI213" i="1"/>
  <c r="EJ213" i="1" s="1"/>
  <c r="EI205" i="1"/>
  <c r="EJ205" i="1" s="1"/>
  <c r="EI197" i="1"/>
  <c r="EJ197" i="1" s="1"/>
  <c r="EI189" i="1"/>
  <c r="EJ189" i="1" s="1"/>
  <c r="EI181" i="1"/>
  <c r="EJ181" i="1" s="1"/>
  <c r="EI173" i="1"/>
  <c r="EJ173" i="1" s="1"/>
  <c r="EI165" i="1"/>
  <c r="EJ165" i="1" s="1"/>
  <c r="EI157" i="1"/>
  <c r="EJ157" i="1" s="1"/>
  <c r="EI149" i="1"/>
  <c r="EJ149" i="1" s="1"/>
  <c r="EI141" i="1"/>
  <c r="EJ141" i="1" s="1"/>
  <c r="EI133" i="1"/>
  <c r="EJ133" i="1" s="1"/>
  <c r="EI125" i="1"/>
  <c r="EJ125" i="1" s="1"/>
  <c r="EI117" i="1"/>
  <c r="EJ117" i="1" s="1"/>
  <c r="EI109" i="1"/>
  <c r="EJ109" i="1" s="1"/>
  <c r="EI101" i="1"/>
  <c r="EJ101" i="1" s="1"/>
  <c r="EI93" i="1"/>
  <c r="EJ93" i="1" s="1"/>
  <c r="EI85" i="1"/>
  <c r="EJ85" i="1" s="1"/>
  <c r="EI77" i="1"/>
  <c r="EJ77" i="1" s="1"/>
  <c r="EI69" i="1"/>
  <c r="EJ69" i="1" s="1"/>
  <c r="EI61" i="1"/>
  <c r="EJ61" i="1" s="1"/>
  <c r="EI53" i="1"/>
  <c r="EJ53" i="1" s="1"/>
  <c r="EI45" i="1"/>
  <c r="EJ45" i="1" s="1"/>
  <c r="EI37" i="1"/>
  <c r="EJ37" i="1" s="1"/>
  <c r="EI29" i="1"/>
  <c r="EJ29" i="1" s="1"/>
  <c r="EI21" i="1"/>
  <c r="EJ21" i="1" s="1"/>
  <c r="EI280" i="1"/>
  <c r="EJ280" i="1" s="1"/>
  <c r="EI240" i="1"/>
  <c r="EJ240" i="1" s="1"/>
  <c r="EI208" i="1"/>
  <c r="EJ208" i="1" s="1"/>
  <c r="EI152" i="1"/>
  <c r="EJ152" i="1" s="1"/>
  <c r="EI104" i="1"/>
  <c r="EJ104" i="1" s="1"/>
  <c r="EI56" i="1"/>
  <c r="EJ56" i="1" s="1"/>
  <c r="EI55" i="1"/>
  <c r="EJ55" i="1" s="1"/>
  <c r="EI292" i="1"/>
  <c r="EJ292" i="1" s="1"/>
  <c r="EI284" i="1"/>
  <c r="EJ284" i="1" s="1"/>
  <c r="EI276" i="1"/>
  <c r="EJ276" i="1" s="1"/>
  <c r="EI268" i="1"/>
  <c r="EJ268" i="1" s="1"/>
  <c r="EI260" i="1"/>
  <c r="EJ260" i="1" s="1"/>
  <c r="EI252" i="1"/>
  <c r="EJ252" i="1" s="1"/>
  <c r="EI244" i="1"/>
  <c r="EJ244" i="1" s="1"/>
  <c r="EI236" i="1"/>
  <c r="EJ236" i="1" s="1"/>
  <c r="EI228" i="1"/>
  <c r="EJ228" i="1" s="1"/>
  <c r="EI220" i="1"/>
  <c r="EJ220" i="1" s="1"/>
  <c r="EI212" i="1"/>
  <c r="EJ212" i="1" s="1"/>
  <c r="EI204" i="1"/>
  <c r="EJ204" i="1" s="1"/>
  <c r="EI196" i="1"/>
  <c r="EJ196" i="1" s="1"/>
  <c r="EI188" i="1"/>
  <c r="EJ188" i="1" s="1"/>
  <c r="EI180" i="1"/>
  <c r="EJ180" i="1" s="1"/>
  <c r="EI172" i="1"/>
  <c r="EJ172" i="1" s="1"/>
  <c r="EI164" i="1"/>
  <c r="EJ164" i="1" s="1"/>
  <c r="EI156" i="1"/>
  <c r="EJ156" i="1" s="1"/>
  <c r="EI148" i="1"/>
  <c r="EJ148" i="1" s="1"/>
  <c r="EI140" i="1"/>
  <c r="EJ140" i="1" s="1"/>
  <c r="EI132" i="1"/>
  <c r="EJ132" i="1" s="1"/>
  <c r="EI124" i="1"/>
  <c r="EJ124" i="1" s="1"/>
  <c r="EI116" i="1"/>
  <c r="EJ116" i="1" s="1"/>
  <c r="EI108" i="1"/>
  <c r="EJ108" i="1" s="1"/>
  <c r="EI100" i="1"/>
  <c r="EJ100" i="1" s="1"/>
  <c r="EI92" i="1"/>
  <c r="EJ92" i="1" s="1"/>
  <c r="EI84" i="1"/>
  <c r="EJ84" i="1" s="1"/>
  <c r="EI76" i="1"/>
  <c r="EJ76" i="1" s="1"/>
  <c r="EI68" i="1"/>
  <c r="EJ68" i="1" s="1"/>
  <c r="EI60" i="1"/>
  <c r="EJ60" i="1" s="1"/>
  <c r="EI52" i="1"/>
  <c r="EJ52" i="1" s="1"/>
  <c r="EI44" i="1"/>
  <c r="EJ44" i="1" s="1"/>
  <c r="EI36" i="1"/>
  <c r="EJ36" i="1" s="1"/>
  <c r="EI28" i="1"/>
  <c r="EJ28" i="1" s="1"/>
  <c r="EI20" i="1"/>
  <c r="EJ20" i="1" s="1"/>
  <c r="EI272" i="1"/>
  <c r="EJ272" i="1" s="1"/>
  <c r="EI232" i="1"/>
  <c r="EJ232" i="1" s="1"/>
  <c r="EI200" i="1"/>
  <c r="EJ200" i="1" s="1"/>
  <c r="EI144" i="1"/>
  <c r="EJ144" i="1" s="1"/>
  <c r="EI80" i="1"/>
  <c r="EJ80" i="1" s="1"/>
  <c r="EI279" i="1"/>
  <c r="EJ279" i="1" s="1"/>
  <c r="EI263" i="1"/>
  <c r="EJ263" i="1" s="1"/>
  <c r="EI247" i="1"/>
  <c r="EJ247" i="1" s="1"/>
  <c r="EI231" i="1"/>
  <c r="EJ231" i="1" s="1"/>
  <c r="EI215" i="1"/>
  <c r="EJ215" i="1" s="1"/>
  <c r="EI207" i="1"/>
  <c r="EJ207" i="1" s="1"/>
  <c r="EI191" i="1"/>
  <c r="EJ191" i="1" s="1"/>
  <c r="EI167" i="1"/>
  <c r="EJ167" i="1" s="1"/>
  <c r="EI151" i="1"/>
  <c r="EJ151" i="1" s="1"/>
  <c r="EI127" i="1"/>
  <c r="EJ127" i="1" s="1"/>
  <c r="EI111" i="1"/>
  <c r="EJ111" i="1" s="1"/>
  <c r="EI87" i="1"/>
  <c r="EJ87" i="1" s="1"/>
  <c r="EI79" i="1"/>
  <c r="EJ79" i="1" s="1"/>
  <c r="EI291" i="1"/>
  <c r="EJ291" i="1" s="1"/>
  <c r="EI283" i="1"/>
  <c r="EJ283" i="1" s="1"/>
  <c r="EI275" i="1"/>
  <c r="EJ275" i="1" s="1"/>
  <c r="EI267" i="1"/>
  <c r="EJ267" i="1" s="1"/>
  <c r="EI259" i="1"/>
  <c r="EJ259" i="1" s="1"/>
  <c r="EI251" i="1"/>
  <c r="EJ251" i="1" s="1"/>
  <c r="EI243" i="1"/>
  <c r="EJ243" i="1" s="1"/>
  <c r="EI235" i="1"/>
  <c r="EJ235" i="1" s="1"/>
  <c r="EI227" i="1"/>
  <c r="EJ227" i="1" s="1"/>
  <c r="EI219" i="1"/>
  <c r="EJ219" i="1" s="1"/>
  <c r="EI211" i="1"/>
  <c r="EJ211" i="1" s="1"/>
  <c r="EI203" i="1"/>
  <c r="EJ203" i="1" s="1"/>
  <c r="EI195" i="1"/>
  <c r="EJ195" i="1" s="1"/>
  <c r="EI187" i="1"/>
  <c r="EJ187" i="1" s="1"/>
  <c r="EI179" i="1"/>
  <c r="EJ179" i="1" s="1"/>
  <c r="EI171" i="1"/>
  <c r="EJ171" i="1" s="1"/>
  <c r="EI163" i="1"/>
  <c r="EJ163" i="1" s="1"/>
  <c r="EI155" i="1"/>
  <c r="EJ155" i="1" s="1"/>
  <c r="EI147" i="1"/>
  <c r="EJ147" i="1" s="1"/>
  <c r="EI139" i="1"/>
  <c r="EJ139" i="1" s="1"/>
  <c r="EI131" i="1"/>
  <c r="EJ131" i="1" s="1"/>
  <c r="EI123" i="1"/>
  <c r="EJ123" i="1" s="1"/>
  <c r="EI115" i="1"/>
  <c r="EJ115" i="1" s="1"/>
  <c r="EI107" i="1"/>
  <c r="EJ107" i="1" s="1"/>
  <c r="EI99" i="1"/>
  <c r="EJ99" i="1" s="1"/>
  <c r="EI91" i="1"/>
  <c r="EJ91" i="1" s="1"/>
  <c r="EI83" i="1"/>
  <c r="EJ83" i="1" s="1"/>
  <c r="EI75" i="1"/>
  <c r="EJ75" i="1" s="1"/>
  <c r="EI67" i="1"/>
  <c r="EJ67" i="1" s="1"/>
  <c r="EI59" i="1"/>
  <c r="EJ59" i="1" s="1"/>
  <c r="EI51" i="1"/>
  <c r="EJ51" i="1" s="1"/>
  <c r="EI43" i="1"/>
  <c r="EJ43" i="1" s="1"/>
  <c r="EI35" i="1"/>
  <c r="EJ35" i="1" s="1"/>
  <c r="EI27" i="1"/>
  <c r="EJ27" i="1" s="1"/>
  <c r="EI19" i="1"/>
  <c r="EJ19" i="1" s="1"/>
  <c r="EI256" i="1"/>
  <c r="EJ256" i="1" s="1"/>
  <c r="EI192" i="1"/>
  <c r="EJ192" i="1" s="1"/>
  <c r="EI160" i="1"/>
  <c r="EJ160" i="1" s="1"/>
  <c r="EI136" i="1"/>
  <c r="EJ136" i="1" s="1"/>
  <c r="EI96" i="1"/>
  <c r="EJ96" i="1" s="1"/>
  <c r="EI47" i="1"/>
  <c r="EJ47" i="1" s="1"/>
  <c r="EI290" i="1"/>
  <c r="EJ290" i="1" s="1"/>
  <c r="EI282" i="1"/>
  <c r="EJ282" i="1" s="1"/>
  <c r="EI274" i="1"/>
  <c r="EJ274" i="1" s="1"/>
  <c r="EI266" i="1"/>
  <c r="EJ266" i="1" s="1"/>
  <c r="EI258" i="1"/>
  <c r="EJ258" i="1" s="1"/>
  <c r="EI250" i="1"/>
  <c r="EJ250" i="1" s="1"/>
  <c r="EI242" i="1"/>
  <c r="EJ242" i="1" s="1"/>
  <c r="EI234" i="1"/>
  <c r="EJ234" i="1" s="1"/>
  <c r="EI226" i="1"/>
  <c r="EJ226" i="1" s="1"/>
  <c r="EI218" i="1"/>
  <c r="EJ218" i="1" s="1"/>
  <c r="EI210" i="1"/>
  <c r="EJ210" i="1" s="1"/>
  <c r="EI202" i="1"/>
  <c r="EJ202" i="1" s="1"/>
  <c r="EI194" i="1"/>
  <c r="EJ194" i="1" s="1"/>
  <c r="EI186" i="1"/>
  <c r="EJ186" i="1" s="1"/>
  <c r="EI178" i="1"/>
  <c r="EJ178" i="1" s="1"/>
  <c r="EI170" i="1"/>
  <c r="EJ170" i="1" s="1"/>
  <c r="EI162" i="1"/>
  <c r="EJ162" i="1" s="1"/>
  <c r="EI154" i="1"/>
  <c r="EJ154" i="1" s="1"/>
  <c r="EI146" i="1"/>
  <c r="EJ146" i="1" s="1"/>
  <c r="EI138" i="1"/>
  <c r="EJ138" i="1" s="1"/>
  <c r="EI130" i="1"/>
  <c r="EJ130" i="1" s="1"/>
  <c r="EI122" i="1"/>
  <c r="EJ122" i="1" s="1"/>
  <c r="EI114" i="1"/>
  <c r="EJ114" i="1" s="1"/>
  <c r="EI106" i="1"/>
  <c r="EJ106" i="1" s="1"/>
  <c r="EI98" i="1"/>
  <c r="EJ98" i="1" s="1"/>
  <c r="EI90" i="1"/>
  <c r="EJ90" i="1" s="1"/>
  <c r="EI82" i="1"/>
  <c r="EJ82" i="1" s="1"/>
  <c r="EI74" i="1"/>
  <c r="EJ74" i="1" s="1"/>
  <c r="EI66" i="1"/>
  <c r="EJ66" i="1" s="1"/>
  <c r="EI58" i="1"/>
  <c r="EJ58" i="1" s="1"/>
  <c r="EI50" i="1"/>
  <c r="EJ50" i="1" s="1"/>
  <c r="EI42" i="1"/>
  <c r="EJ42" i="1" s="1"/>
  <c r="EI34" i="1"/>
  <c r="EJ34" i="1" s="1"/>
  <c r="EI26" i="1"/>
  <c r="EJ26" i="1" s="1"/>
  <c r="EI18" i="1"/>
  <c r="EJ18" i="1" s="1"/>
  <c r="EI248" i="1"/>
  <c r="EJ248" i="1" s="1"/>
  <c r="EI184" i="1"/>
  <c r="EJ184" i="1" s="1"/>
  <c r="EI128" i="1"/>
  <c r="EJ128" i="1" s="1"/>
  <c r="EI64" i="1"/>
  <c r="EJ64" i="1" s="1"/>
  <c r="EI287" i="1"/>
  <c r="EJ287" i="1" s="1"/>
  <c r="EI271" i="1"/>
  <c r="EJ271" i="1" s="1"/>
  <c r="EI255" i="1"/>
  <c r="EJ255" i="1" s="1"/>
  <c r="EI239" i="1"/>
  <c r="EJ239" i="1" s="1"/>
  <c r="EI223" i="1"/>
  <c r="EJ223" i="1" s="1"/>
  <c r="EI199" i="1"/>
  <c r="EJ199" i="1" s="1"/>
  <c r="EI183" i="1"/>
  <c r="EJ183" i="1" s="1"/>
  <c r="EI175" i="1"/>
  <c r="EJ175" i="1" s="1"/>
  <c r="EI159" i="1"/>
  <c r="EJ159" i="1" s="1"/>
  <c r="EI143" i="1"/>
  <c r="EJ143" i="1" s="1"/>
  <c r="EI135" i="1"/>
  <c r="EJ135" i="1" s="1"/>
  <c r="EI119" i="1"/>
  <c r="EJ119" i="1" s="1"/>
  <c r="EI103" i="1"/>
  <c r="EJ103" i="1" s="1"/>
  <c r="EI95" i="1"/>
  <c r="EJ95" i="1" s="1"/>
  <c r="EI63" i="1"/>
  <c r="EJ63" i="1" s="1"/>
  <c r="EI289" i="1"/>
  <c r="EJ289" i="1" s="1"/>
  <c r="EI281" i="1"/>
  <c r="EJ281" i="1" s="1"/>
  <c r="EI273" i="1"/>
  <c r="EJ273" i="1" s="1"/>
  <c r="EI265" i="1"/>
  <c r="EJ265" i="1" s="1"/>
  <c r="EI257" i="1"/>
  <c r="EJ257" i="1" s="1"/>
  <c r="EI249" i="1"/>
  <c r="EJ249" i="1" s="1"/>
  <c r="EI241" i="1"/>
  <c r="EJ241" i="1" s="1"/>
  <c r="EI233" i="1"/>
  <c r="EJ233" i="1" s="1"/>
  <c r="EI225" i="1"/>
  <c r="EJ225" i="1" s="1"/>
  <c r="EI217" i="1"/>
  <c r="EJ217" i="1" s="1"/>
  <c r="EI209" i="1"/>
  <c r="EJ209" i="1" s="1"/>
  <c r="EI201" i="1"/>
  <c r="EJ201" i="1" s="1"/>
  <c r="EI193" i="1"/>
  <c r="EJ193" i="1" s="1"/>
  <c r="EI185" i="1"/>
  <c r="EJ185" i="1" s="1"/>
  <c r="EI177" i="1"/>
  <c r="EJ177" i="1" s="1"/>
  <c r="EI169" i="1"/>
  <c r="EJ169" i="1" s="1"/>
  <c r="EI161" i="1"/>
  <c r="EJ161" i="1" s="1"/>
  <c r="EI153" i="1"/>
  <c r="EJ153" i="1" s="1"/>
  <c r="EI145" i="1"/>
  <c r="EJ145" i="1" s="1"/>
  <c r="EI137" i="1"/>
  <c r="EJ137" i="1" s="1"/>
  <c r="EI129" i="1"/>
  <c r="EJ129" i="1" s="1"/>
  <c r="EI121" i="1"/>
  <c r="EJ121" i="1" s="1"/>
  <c r="EI113" i="1"/>
  <c r="EJ113" i="1" s="1"/>
  <c r="EI105" i="1"/>
  <c r="EJ105" i="1" s="1"/>
  <c r="EI97" i="1"/>
  <c r="EJ97" i="1" s="1"/>
  <c r="EI89" i="1"/>
  <c r="EJ89" i="1" s="1"/>
  <c r="EI81" i="1"/>
  <c r="EJ81" i="1" s="1"/>
  <c r="EI73" i="1"/>
  <c r="EJ73" i="1" s="1"/>
  <c r="EI65" i="1"/>
  <c r="EJ65" i="1" s="1"/>
  <c r="EI57" i="1"/>
  <c r="EJ57" i="1" s="1"/>
  <c r="EI49" i="1"/>
  <c r="EJ49" i="1" s="1"/>
  <c r="EI41" i="1"/>
  <c r="EJ41" i="1" s="1"/>
  <c r="EI33" i="1"/>
  <c r="EJ33" i="1" s="1"/>
  <c r="EI25" i="1"/>
  <c r="EJ25" i="1" s="1"/>
  <c r="DG288" i="1"/>
  <c r="DJ288" i="1" s="1"/>
  <c r="EB288" i="1" s="1"/>
  <c r="DH202" i="1"/>
  <c r="DK202" i="1" s="1"/>
  <c r="EC202" i="1" s="1"/>
  <c r="DG69" i="1"/>
  <c r="DJ69" i="1" s="1"/>
  <c r="EB69" i="1" s="1"/>
  <c r="DH234" i="1"/>
  <c r="DK234" i="1" s="1"/>
  <c r="EC234" i="1" s="1"/>
  <c r="DH178" i="1"/>
  <c r="DK178" i="1" s="1"/>
  <c r="EC178" i="1" s="1"/>
  <c r="DH122" i="1"/>
  <c r="DK122" i="1" s="1"/>
  <c r="EC122" i="1" s="1"/>
  <c r="DH90" i="1"/>
  <c r="DK90" i="1" s="1"/>
  <c r="EC90" i="1" s="1"/>
  <c r="DH66" i="1"/>
  <c r="DK66" i="1" s="1"/>
  <c r="EC66" i="1" s="1"/>
  <c r="DH42" i="1"/>
  <c r="DK42" i="1" s="1"/>
  <c r="EC42" i="1" s="1"/>
  <c r="DH34" i="1"/>
  <c r="DK34" i="1" s="1"/>
  <c r="EC34" i="1" s="1"/>
  <c r="DH289" i="1"/>
  <c r="DK289" i="1" s="1"/>
  <c r="EC289" i="1" s="1"/>
  <c r="DH261" i="1"/>
  <c r="DK261" i="1" s="1"/>
  <c r="EC261" i="1" s="1"/>
  <c r="DF283" i="1"/>
  <c r="DI283" i="1" s="1"/>
  <c r="EA283" i="1" s="1"/>
  <c r="DF243" i="1"/>
  <c r="DI243" i="1" s="1"/>
  <c r="EA243" i="1" s="1"/>
  <c r="CQ19" i="1"/>
  <c r="DG292" i="1"/>
  <c r="DJ292" i="1" s="1"/>
  <c r="EB292" i="1" s="1"/>
  <c r="DG284" i="1"/>
  <c r="DJ284" i="1" s="1"/>
  <c r="EB284" i="1" s="1"/>
  <c r="DG276" i="1"/>
  <c r="DJ276" i="1" s="1"/>
  <c r="EB276" i="1" s="1"/>
  <c r="DG272" i="1"/>
  <c r="DJ272" i="1" s="1"/>
  <c r="EB272" i="1" s="1"/>
  <c r="DG268" i="1"/>
  <c r="DJ268" i="1" s="1"/>
  <c r="EB268" i="1" s="1"/>
  <c r="DH288" i="1"/>
  <c r="DK288" i="1" s="1"/>
  <c r="EC288" i="1" s="1"/>
  <c r="DH280" i="1"/>
  <c r="DK280" i="1" s="1"/>
  <c r="EC280" i="1" s="1"/>
  <c r="DH272" i="1"/>
  <c r="DK272" i="1" s="1"/>
  <c r="EC272" i="1" s="1"/>
  <c r="DH264" i="1"/>
  <c r="DK264" i="1" s="1"/>
  <c r="EC264" i="1" s="1"/>
  <c r="DH256" i="1"/>
  <c r="DK256" i="1" s="1"/>
  <c r="EC256" i="1" s="1"/>
  <c r="DI270" i="1"/>
  <c r="EA270" i="1" s="1"/>
  <c r="DI294" i="1"/>
  <c r="EA294" i="1" s="1"/>
  <c r="DI286" i="1"/>
  <c r="EA286" i="1" s="1"/>
  <c r="DI278" i="1"/>
  <c r="EA278" i="1" s="1"/>
  <c r="DI262" i="1"/>
  <c r="EA262" i="1" s="1"/>
  <c r="DI254" i="1"/>
  <c r="EA254" i="1" s="1"/>
  <c r="DI110" i="1"/>
  <c r="EA110" i="1" s="1"/>
  <c r="DG280" i="1"/>
  <c r="DJ280" i="1" s="1"/>
  <c r="EB280" i="1" s="1"/>
  <c r="DG264" i="1"/>
  <c r="DJ264" i="1" s="1"/>
  <c r="EB264" i="1" s="1"/>
  <c r="DG256" i="1"/>
  <c r="DJ256" i="1" s="1"/>
  <c r="EB256" i="1" s="1"/>
  <c r="DG248" i="1"/>
  <c r="DJ248" i="1" s="1"/>
  <c r="EB248" i="1" s="1"/>
  <c r="DG240" i="1"/>
  <c r="DJ240" i="1" s="1"/>
  <c r="EB240" i="1" s="1"/>
  <c r="DT16" i="1"/>
  <c r="DH290" i="1"/>
  <c r="DK290" i="1" s="1"/>
  <c r="EC290" i="1" s="1"/>
  <c r="DH282" i="1"/>
  <c r="DK282" i="1" s="1"/>
  <c r="EC282" i="1" s="1"/>
  <c r="DH274" i="1"/>
  <c r="DK274" i="1" s="1"/>
  <c r="EC274" i="1" s="1"/>
  <c r="DH266" i="1"/>
  <c r="DK266" i="1" s="1"/>
  <c r="EC266" i="1" s="1"/>
  <c r="DH258" i="1"/>
  <c r="DK258" i="1" s="1"/>
  <c r="EC258" i="1" s="1"/>
  <c r="DH250" i="1"/>
  <c r="DK250" i="1" s="1"/>
  <c r="EC250" i="1" s="1"/>
  <c r="DH242" i="1"/>
  <c r="DK242" i="1" s="1"/>
  <c r="EC242" i="1" s="1"/>
  <c r="DH226" i="1"/>
  <c r="DK226" i="1" s="1"/>
  <c r="EC226" i="1" s="1"/>
  <c r="DH218" i="1"/>
  <c r="DK218" i="1" s="1"/>
  <c r="EC218" i="1" s="1"/>
  <c r="DH210" i="1"/>
  <c r="DK210" i="1" s="1"/>
  <c r="EC210" i="1" s="1"/>
  <c r="DH194" i="1"/>
  <c r="DK194" i="1" s="1"/>
  <c r="EC194" i="1" s="1"/>
  <c r="DH186" i="1"/>
  <c r="DK186" i="1" s="1"/>
  <c r="EC186" i="1" s="1"/>
  <c r="DH170" i="1"/>
  <c r="DK170" i="1" s="1"/>
  <c r="EC170" i="1" s="1"/>
  <c r="DH162" i="1"/>
  <c r="DK162" i="1" s="1"/>
  <c r="EC162" i="1" s="1"/>
  <c r="DH154" i="1"/>
  <c r="DK154" i="1" s="1"/>
  <c r="EC154" i="1" s="1"/>
  <c r="DH146" i="1"/>
  <c r="DK146" i="1" s="1"/>
  <c r="EC146" i="1" s="1"/>
  <c r="DH138" i="1"/>
  <c r="DK138" i="1" s="1"/>
  <c r="EC138" i="1" s="1"/>
  <c r="DH130" i="1"/>
  <c r="DK130" i="1" s="1"/>
  <c r="EC130" i="1" s="1"/>
  <c r="DH114" i="1"/>
  <c r="DK114" i="1" s="1"/>
  <c r="EC114" i="1" s="1"/>
  <c r="DH106" i="1"/>
  <c r="DK106" i="1" s="1"/>
  <c r="EC106" i="1" s="1"/>
  <c r="DH98" i="1"/>
  <c r="DK98" i="1" s="1"/>
  <c r="EC98" i="1" s="1"/>
  <c r="DH82" i="1"/>
  <c r="DK82" i="1" s="1"/>
  <c r="EC82" i="1" s="1"/>
  <c r="DH74" i="1"/>
  <c r="DK74" i="1" s="1"/>
  <c r="EC74" i="1" s="1"/>
  <c r="DH58" i="1"/>
  <c r="DK58" i="1" s="1"/>
  <c r="EC58" i="1" s="1"/>
  <c r="DH50" i="1"/>
  <c r="DK50" i="1" s="1"/>
  <c r="EC50" i="1" s="1"/>
  <c r="DH26" i="1"/>
  <c r="DK26" i="1" s="1"/>
  <c r="EC26" i="1" s="1"/>
  <c r="DH18" i="1"/>
  <c r="DK18" i="1" s="1"/>
  <c r="EC18" i="1" s="1"/>
  <c r="DS16" i="1"/>
  <c r="DR16" i="1"/>
  <c r="DG157" i="1"/>
  <c r="DJ157" i="1" s="1"/>
  <c r="EB157" i="1" s="1"/>
  <c r="DG267" i="1"/>
  <c r="DJ267" i="1" s="1"/>
  <c r="EB267" i="1" s="1"/>
  <c r="DG259" i="1"/>
  <c r="DJ259" i="1" s="1"/>
  <c r="EB259" i="1" s="1"/>
  <c r="DG251" i="1"/>
  <c r="DJ251" i="1" s="1"/>
  <c r="EB251" i="1" s="1"/>
  <c r="DF248" i="1"/>
  <c r="DI248" i="1" s="1"/>
  <c r="EA248" i="1" s="1"/>
  <c r="DF232" i="1"/>
  <c r="DI232" i="1" s="1"/>
  <c r="EA232" i="1" s="1"/>
  <c r="DF208" i="1"/>
  <c r="DI208" i="1" s="1"/>
  <c r="EA208" i="1" s="1"/>
  <c r="DF184" i="1"/>
  <c r="DI184" i="1" s="1"/>
  <c r="EA184" i="1" s="1"/>
  <c r="DF176" i="1"/>
  <c r="DI176" i="1" s="1"/>
  <c r="EA176" i="1" s="1"/>
  <c r="DF152" i="1"/>
  <c r="DI152" i="1" s="1"/>
  <c r="EA152" i="1" s="1"/>
  <c r="DF128" i="1"/>
  <c r="DI128" i="1" s="1"/>
  <c r="EA128" i="1" s="1"/>
  <c r="DF120" i="1"/>
  <c r="DI120" i="1" s="1"/>
  <c r="EA120" i="1" s="1"/>
  <c r="DF96" i="1"/>
  <c r="DI96" i="1" s="1"/>
  <c r="EA96" i="1" s="1"/>
  <c r="DF64" i="1"/>
  <c r="DI64" i="1" s="1"/>
  <c r="EA64" i="1" s="1"/>
  <c r="DF40" i="1"/>
  <c r="DI40" i="1" s="1"/>
  <c r="EA40" i="1" s="1"/>
  <c r="DG237" i="1"/>
  <c r="DJ237" i="1" s="1"/>
  <c r="EB237" i="1" s="1"/>
  <c r="DG213" i="1"/>
  <c r="DJ213" i="1" s="1"/>
  <c r="EB213" i="1" s="1"/>
  <c r="DG197" i="1"/>
  <c r="DJ197" i="1" s="1"/>
  <c r="EB197" i="1" s="1"/>
  <c r="DG173" i="1"/>
  <c r="DJ173" i="1" s="1"/>
  <c r="EB173" i="1" s="1"/>
  <c r="DG53" i="1"/>
  <c r="DJ53" i="1" s="1"/>
  <c r="EB53" i="1" s="1"/>
  <c r="DF291" i="1"/>
  <c r="DI291" i="1" s="1"/>
  <c r="EA291" i="1" s="1"/>
  <c r="DF275" i="1"/>
  <c r="DI275" i="1" s="1"/>
  <c r="EA275" i="1" s="1"/>
  <c r="DF259" i="1"/>
  <c r="DI259" i="1" s="1"/>
  <c r="EA259" i="1" s="1"/>
  <c r="DF251" i="1"/>
  <c r="DI251" i="1" s="1"/>
  <c r="EA251" i="1" s="1"/>
  <c r="DF288" i="1"/>
  <c r="DI288" i="1" s="1"/>
  <c r="EA288" i="1" s="1"/>
  <c r="DF280" i="1"/>
  <c r="DI280" i="1" s="1"/>
  <c r="EA280" i="1" s="1"/>
  <c r="DF272" i="1"/>
  <c r="DI272" i="1" s="1"/>
  <c r="EA272" i="1" s="1"/>
  <c r="DF264" i="1"/>
  <c r="DI264" i="1" s="1"/>
  <c r="EA264" i="1" s="1"/>
  <c r="DF256" i="1"/>
  <c r="DI256" i="1" s="1"/>
  <c r="EA256" i="1" s="1"/>
  <c r="DF240" i="1"/>
  <c r="DI240" i="1" s="1"/>
  <c r="EA240" i="1" s="1"/>
  <c r="DF224" i="1"/>
  <c r="DI224" i="1" s="1"/>
  <c r="EA224" i="1" s="1"/>
  <c r="DF216" i="1"/>
  <c r="DI216" i="1" s="1"/>
  <c r="EA216" i="1" s="1"/>
  <c r="DF200" i="1"/>
  <c r="DI200" i="1" s="1"/>
  <c r="EA200" i="1" s="1"/>
  <c r="DF192" i="1"/>
  <c r="DI192" i="1" s="1"/>
  <c r="EA192" i="1" s="1"/>
  <c r="DF168" i="1"/>
  <c r="DI168" i="1" s="1"/>
  <c r="EA168" i="1" s="1"/>
  <c r="DF160" i="1"/>
  <c r="DI160" i="1" s="1"/>
  <c r="EA160" i="1" s="1"/>
  <c r="DF144" i="1"/>
  <c r="DI144" i="1" s="1"/>
  <c r="EA144" i="1" s="1"/>
  <c r="DF136" i="1"/>
  <c r="DI136" i="1" s="1"/>
  <c r="EA136" i="1" s="1"/>
  <c r="DF112" i="1"/>
  <c r="DI112" i="1" s="1"/>
  <c r="EA112" i="1" s="1"/>
  <c r="DF104" i="1"/>
  <c r="DI104" i="1" s="1"/>
  <c r="EA104" i="1" s="1"/>
  <c r="DF88" i="1"/>
  <c r="DI88" i="1" s="1"/>
  <c r="EA88" i="1" s="1"/>
  <c r="DF80" i="1"/>
  <c r="DI80" i="1" s="1"/>
  <c r="EA80" i="1" s="1"/>
  <c r="DF72" i="1"/>
  <c r="DI72" i="1" s="1"/>
  <c r="EA72" i="1" s="1"/>
  <c r="DF56" i="1"/>
  <c r="DI56" i="1" s="1"/>
  <c r="EA56" i="1" s="1"/>
  <c r="DF48" i="1"/>
  <c r="DI48" i="1" s="1"/>
  <c r="EA48" i="1" s="1"/>
  <c r="DF32" i="1"/>
  <c r="DI32" i="1" s="1"/>
  <c r="EA32" i="1" s="1"/>
  <c r="DF24" i="1"/>
  <c r="DI24" i="1" s="1"/>
  <c r="EA24" i="1" s="1"/>
  <c r="DH293" i="1"/>
  <c r="DK293" i="1" s="1"/>
  <c r="EC293" i="1" s="1"/>
  <c r="DH281" i="1"/>
  <c r="DK281" i="1" s="1"/>
  <c r="EC281" i="1" s="1"/>
  <c r="DH273" i="1"/>
  <c r="DK273" i="1" s="1"/>
  <c r="EC273" i="1" s="1"/>
  <c r="DH265" i="1"/>
  <c r="DK265" i="1" s="1"/>
  <c r="EC265" i="1" s="1"/>
  <c r="DH245" i="1"/>
  <c r="DK245" i="1" s="1"/>
  <c r="EC245" i="1" s="1"/>
  <c r="DH285" i="1"/>
  <c r="DK285" i="1" s="1"/>
  <c r="EC285" i="1" s="1"/>
  <c r="DH269" i="1"/>
  <c r="DK269" i="1" s="1"/>
  <c r="EC269" i="1" s="1"/>
  <c r="DH253" i="1"/>
  <c r="DK253" i="1" s="1"/>
  <c r="EC253" i="1" s="1"/>
  <c r="DG293" i="1"/>
  <c r="DJ293" i="1" s="1"/>
  <c r="EB293" i="1" s="1"/>
  <c r="DG291" i="1"/>
  <c r="DJ291" i="1" s="1"/>
  <c r="EB291" i="1" s="1"/>
  <c r="DG285" i="1"/>
  <c r="DJ285" i="1" s="1"/>
  <c r="EB285" i="1" s="1"/>
  <c r="DG283" i="1"/>
  <c r="DJ283" i="1" s="1"/>
  <c r="EB283" i="1" s="1"/>
  <c r="DG277" i="1"/>
  <c r="DJ277" i="1" s="1"/>
  <c r="EB277" i="1" s="1"/>
  <c r="DG275" i="1"/>
  <c r="DJ275" i="1" s="1"/>
  <c r="EB275" i="1" s="1"/>
  <c r="DG269" i="1"/>
  <c r="DJ269" i="1" s="1"/>
  <c r="EB269" i="1" s="1"/>
  <c r="DG261" i="1"/>
  <c r="DJ261" i="1" s="1"/>
  <c r="EB261" i="1" s="1"/>
  <c r="DG253" i="1"/>
  <c r="DJ253" i="1" s="1"/>
  <c r="EB253" i="1" s="1"/>
  <c r="DG245" i="1"/>
  <c r="DJ245" i="1" s="1"/>
  <c r="EB245" i="1" s="1"/>
  <c r="DG229" i="1"/>
  <c r="DJ229" i="1" s="1"/>
  <c r="EB229" i="1" s="1"/>
  <c r="DG221" i="1"/>
  <c r="DJ221" i="1" s="1"/>
  <c r="EB221" i="1" s="1"/>
  <c r="DG205" i="1"/>
  <c r="DJ205" i="1" s="1"/>
  <c r="EB205" i="1" s="1"/>
  <c r="DG189" i="1"/>
  <c r="DJ189" i="1" s="1"/>
  <c r="EB189" i="1" s="1"/>
  <c r="DG187" i="1"/>
  <c r="DJ187" i="1" s="1"/>
  <c r="EB187" i="1" s="1"/>
  <c r="DG181" i="1"/>
  <c r="DJ181" i="1" s="1"/>
  <c r="EB181" i="1" s="1"/>
  <c r="DG165" i="1"/>
  <c r="DJ165" i="1" s="1"/>
  <c r="EB165" i="1" s="1"/>
  <c r="DG149" i="1"/>
  <c r="DJ149" i="1" s="1"/>
  <c r="EB149" i="1" s="1"/>
  <c r="DG141" i="1"/>
  <c r="DJ141" i="1" s="1"/>
  <c r="EB141" i="1" s="1"/>
  <c r="DG133" i="1"/>
  <c r="DJ133" i="1" s="1"/>
  <c r="EB133" i="1" s="1"/>
  <c r="DG125" i="1"/>
  <c r="DJ125" i="1" s="1"/>
  <c r="EB125" i="1" s="1"/>
  <c r="DG117" i="1"/>
  <c r="DJ117" i="1" s="1"/>
  <c r="EB117" i="1" s="1"/>
  <c r="DG109" i="1"/>
  <c r="DJ109" i="1" s="1"/>
  <c r="EB109" i="1" s="1"/>
  <c r="DG101" i="1"/>
  <c r="DJ101" i="1" s="1"/>
  <c r="EB101" i="1" s="1"/>
  <c r="DG93" i="1"/>
  <c r="DJ93" i="1" s="1"/>
  <c r="EB93" i="1" s="1"/>
  <c r="DG85" i="1"/>
  <c r="DJ85" i="1" s="1"/>
  <c r="EB85" i="1" s="1"/>
  <c r="DG77" i="1"/>
  <c r="DJ77" i="1" s="1"/>
  <c r="EB77" i="1" s="1"/>
  <c r="DG61" i="1"/>
  <c r="DJ61" i="1" s="1"/>
  <c r="EB61" i="1" s="1"/>
  <c r="DG45" i="1"/>
  <c r="DJ45" i="1" s="1"/>
  <c r="EB45" i="1" s="1"/>
  <c r="DG37" i="1"/>
  <c r="DJ37" i="1" s="1"/>
  <c r="EB37" i="1" s="1"/>
  <c r="DG29" i="1"/>
  <c r="DJ29" i="1" s="1"/>
  <c r="EB29" i="1" s="1"/>
  <c r="DG21" i="1"/>
  <c r="DJ21" i="1" s="1"/>
  <c r="EB21" i="1" s="1"/>
  <c r="DG16" i="1"/>
  <c r="DJ16" i="1" s="1"/>
  <c r="DI267" i="1"/>
  <c r="EA267" i="1" s="1"/>
  <c r="DG260" i="1"/>
  <c r="DJ260" i="1" s="1"/>
  <c r="EB260" i="1" s="1"/>
  <c r="DH257" i="1"/>
  <c r="DK257" i="1" s="1"/>
  <c r="EC257" i="1" s="1"/>
  <c r="DF255" i="1"/>
  <c r="DI255" i="1" s="1"/>
  <c r="EA255" i="1" s="1"/>
  <c r="DG252" i="1"/>
  <c r="DJ252" i="1" s="1"/>
  <c r="EB252" i="1" s="1"/>
  <c r="DH249" i="1"/>
  <c r="DK249" i="1" s="1"/>
  <c r="EC249" i="1" s="1"/>
  <c r="DF247" i="1"/>
  <c r="DI247" i="1" s="1"/>
  <c r="EA247" i="1" s="1"/>
  <c r="DG244" i="1"/>
  <c r="DJ244" i="1" s="1"/>
  <c r="EB244" i="1" s="1"/>
  <c r="DH241" i="1"/>
  <c r="DK241" i="1" s="1"/>
  <c r="EC241" i="1" s="1"/>
  <c r="DF239" i="1"/>
  <c r="DI239" i="1" s="1"/>
  <c r="EA239" i="1" s="1"/>
  <c r="DG236" i="1"/>
  <c r="DJ236" i="1" s="1"/>
  <c r="EB236" i="1" s="1"/>
  <c r="DH233" i="1"/>
  <c r="DK233" i="1" s="1"/>
  <c r="EC233" i="1" s="1"/>
  <c r="DF231" i="1"/>
  <c r="DI231" i="1" s="1"/>
  <c r="EA231" i="1" s="1"/>
  <c r="DG228" i="1"/>
  <c r="DJ228" i="1" s="1"/>
  <c r="EB228" i="1" s="1"/>
  <c r="DH225" i="1"/>
  <c r="DK225" i="1" s="1"/>
  <c r="EC225" i="1" s="1"/>
  <c r="DF223" i="1"/>
  <c r="DI223" i="1" s="1"/>
  <c r="EA223" i="1" s="1"/>
  <c r="DG220" i="1"/>
  <c r="DJ220" i="1" s="1"/>
  <c r="EB220" i="1" s="1"/>
  <c r="DH217" i="1"/>
  <c r="DK217" i="1" s="1"/>
  <c r="EC217" i="1" s="1"/>
  <c r="DF215" i="1"/>
  <c r="DI215" i="1" s="1"/>
  <c r="EA215" i="1" s="1"/>
  <c r="DG212" i="1"/>
  <c r="DJ212" i="1" s="1"/>
  <c r="EB212" i="1" s="1"/>
  <c r="DH209" i="1"/>
  <c r="DK209" i="1" s="1"/>
  <c r="EC209" i="1" s="1"/>
  <c r="DF207" i="1"/>
  <c r="DI207" i="1" s="1"/>
  <c r="EA207" i="1" s="1"/>
  <c r="DG204" i="1"/>
  <c r="DJ204" i="1" s="1"/>
  <c r="EB204" i="1" s="1"/>
  <c r="DH201" i="1"/>
  <c r="DK201" i="1" s="1"/>
  <c r="EC201" i="1" s="1"/>
  <c r="DF199" i="1"/>
  <c r="DI199" i="1" s="1"/>
  <c r="EA199" i="1" s="1"/>
  <c r="DG196" i="1"/>
  <c r="DJ196" i="1" s="1"/>
  <c r="EB196" i="1" s="1"/>
  <c r="DH193" i="1"/>
  <c r="DK193" i="1" s="1"/>
  <c r="EC193" i="1" s="1"/>
  <c r="DF191" i="1"/>
  <c r="DI191" i="1" s="1"/>
  <c r="EA191" i="1" s="1"/>
  <c r="DG188" i="1"/>
  <c r="DJ188" i="1" s="1"/>
  <c r="EB188" i="1" s="1"/>
  <c r="DH185" i="1"/>
  <c r="DK185" i="1" s="1"/>
  <c r="EC185" i="1" s="1"/>
  <c r="DF183" i="1"/>
  <c r="DI183" i="1" s="1"/>
  <c r="EA183" i="1" s="1"/>
  <c r="DG180" i="1"/>
  <c r="DJ180" i="1" s="1"/>
  <c r="EB180" i="1" s="1"/>
  <c r="DH177" i="1"/>
  <c r="DK177" i="1" s="1"/>
  <c r="EC177" i="1" s="1"/>
  <c r="DF175" i="1"/>
  <c r="DI175" i="1" s="1"/>
  <c r="EA175" i="1" s="1"/>
  <c r="DG172" i="1"/>
  <c r="DJ172" i="1" s="1"/>
  <c r="EB172" i="1" s="1"/>
  <c r="DH169" i="1"/>
  <c r="DK169" i="1" s="1"/>
  <c r="EC169" i="1" s="1"/>
  <c r="DG164" i="1"/>
  <c r="DJ164" i="1" s="1"/>
  <c r="EB164" i="1" s="1"/>
  <c r="DH161" i="1"/>
  <c r="DK161" i="1" s="1"/>
  <c r="EC161" i="1" s="1"/>
  <c r="DF159" i="1"/>
  <c r="DI159" i="1" s="1"/>
  <c r="EA159" i="1" s="1"/>
  <c r="DG156" i="1"/>
  <c r="DJ156" i="1" s="1"/>
  <c r="EB156" i="1" s="1"/>
  <c r="DH153" i="1"/>
  <c r="DK153" i="1" s="1"/>
  <c r="EC153" i="1" s="1"/>
  <c r="DF151" i="1"/>
  <c r="DI151" i="1" s="1"/>
  <c r="EA151" i="1" s="1"/>
  <c r="DG148" i="1"/>
  <c r="DJ148" i="1" s="1"/>
  <c r="EB148" i="1" s="1"/>
  <c r="DF143" i="1"/>
  <c r="DI143" i="1" s="1"/>
  <c r="EA143" i="1" s="1"/>
  <c r="DG140" i="1"/>
  <c r="DJ140" i="1" s="1"/>
  <c r="EB140" i="1" s="1"/>
  <c r="DH137" i="1"/>
  <c r="DK137" i="1" s="1"/>
  <c r="EC137" i="1" s="1"/>
  <c r="DF135" i="1"/>
  <c r="DI135" i="1" s="1"/>
  <c r="EA135" i="1" s="1"/>
  <c r="DG132" i="1"/>
  <c r="DJ132" i="1" s="1"/>
  <c r="EB132" i="1" s="1"/>
  <c r="DH129" i="1"/>
  <c r="DK129" i="1" s="1"/>
  <c r="EC129" i="1" s="1"/>
  <c r="DF127" i="1"/>
  <c r="DI127" i="1" s="1"/>
  <c r="EA127" i="1" s="1"/>
  <c r="DH121" i="1"/>
  <c r="DK121" i="1" s="1"/>
  <c r="EC121" i="1" s="1"/>
  <c r="DF119" i="1"/>
  <c r="DI119" i="1" s="1"/>
  <c r="EA119" i="1" s="1"/>
  <c r="DG116" i="1"/>
  <c r="DJ116" i="1" s="1"/>
  <c r="EB116" i="1" s="1"/>
  <c r="DH113" i="1"/>
  <c r="DK113" i="1" s="1"/>
  <c r="EC113" i="1" s="1"/>
  <c r="DF111" i="1"/>
  <c r="DI111" i="1" s="1"/>
  <c r="EA111" i="1" s="1"/>
  <c r="DG108" i="1"/>
  <c r="DJ108" i="1" s="1"/>
  <c r="EB108" i="1" s="1"/>
  <c r="DH105" i="1"/>
  <c r="DK105" i="1" s="1"/>
  <c r="EC105" i="1" s="1"/>
  <c r="DG100" i="1"/>
  <c r="DJ100" i="1" s="1"/>
  <c r="EB100" i="1" s="1"/>
  <c r="DH97" i="1"/>
  <c r="DK97" i="1" s="1"/>
  <c r="EC97" i="1" s="1"/>
  <c r="DF95" i="1"/>
  <c r="DI95" i="1" s="1"/>
  <c r="EA95" i="1" s="1"/>
  <c r="DG92" i="1"/>
  <c r="DJ92" i="1" s="1"/>
  <c r="EB92" i="1" s="1"/>
  <c r="DH89" i="1"/>
  <c r="DK89" i="1" s="1"/>
  <c r="EC89" i="1" s="1"/>
  <c r="DF87" i="1"/>
  <c r="DI87" i="1" s="1"/>
  <c r="EA87" i="1" s="1"/>
  <c r="DG84" i="1"/>
  <c r="DJ84" i="1" s="1"/>
  <c r="EB84" i="1" s="1"/>
  <c r="DF79" i="1"/>
  <c r="DI79" i="1" s="1"/>
  <c r="EA79" i="1" s="1"/>
  <c r="DG76" i="1"/>
  <c r="DJ76" i="1" s="1"/>
  <c r="EB76" i="1" s="1"/>
  <c r="DH73" i="1"/>
  <c r="DK73" i="1" s="1"/>
  <c r="EC73" i="1" s="1"/>
  <c r="DF71" i="1"/>
  <c r="DI71" i="1" s="1"/>
  <c r="EA71" i="1" s="1"/>
  <c r="DG68" i="1"/>
  <c r="DJ68" i="1" s="1"/>
  <c r="EB68" i="1" s="1"/>
  <c r="DH65" i="1"/>
  <c r="DK65" i="1" s="1"/>
  <c r="EC65" i="1" s="1"/>
  <c r="DF63" i="1"/>
  <c r="DI63" i="1" s="1"/>
  <c r="EA63" i="1" s="1"/>
  <c r="DH57" i="1"/>
  <c r="DK57" i="1" s="1"/>
  <c r="EC57" i="1" s="1"/>
  <c r="DF55" i="1"/>
  <c r="DI55" i="1" s="1"/>
  <c r="EA55" i="1" s="1"/>
  <c r="DG52" i="1"/>
  <c r="DJ52" i="1" s="1"/>
  <c r="EB52" i="1" s="1"/>
  <c r="DH49" i="1"/>
  <c r="DK49" i="1" s="1"/>
  <c r="EC49" i="1" s="1"/>
  <c r="DF47" i="1"/>
  <c r="DI47" i="1" s="1"/>
  <c r="EA47" i="1" s="1"/>
  <c r="DG44" i="1"/>
  <c r="DJ44" i="1" s="1"/>
  <c r="EB44" i="1" s="1"/>
  <c r="DH41" i="1"/>
  <c r="DK41" i="1" s="1"/>
  <c r="EC41" i="1" s="1"/>
  <c r="DF39" i="1"/>
  <c r="DI39" i="1" s="1"/>
  <c r="EA39" i="1" s="1"/>
  <c r="DG36" i="1"/>
  <c r="DJ36" i="1" s="1"/>
  <c r="EB36" i="1" s="1"/>
  <c r="DH33" i="1"/>
  <c r="DK33" i="1" s="1"/>
  <c r="EC33" i="1" s="1"/>
  <c r="DF31" i="1"/>
  <c r="DI31" i="1" s="1"/>
  <c r="EA31" i="1" s="1"/>
  <c r="DG28" i="1"/>
  <c r="DJ28" i="1" s="1"/>
  <c r="EB28" i="1" s="1"/>
  <c r="DH25" i="1"/>
  <c r="DK25" i="1" s="1"/>
  <c r="EC25" i="1" s="1"/>
  <c r="DF23" i="1"/>
  <c r="DI23" i="1" s="1"/>
  <c r="EA23" i="1" s="1"/>
  <c r="DG20" i="1"/>
  <c r="DJ20" i="1" s="1"/>
  <c r="EB20" i="1" s="1"/>
  <c r="DF16" i="1"/>
  <c r="DI16" i="1" s="1"/>
  <c r="DF293" i="1"/>
  <c r="DI293" i="1" s="1"/>
  <c r="EA293" i="1" s="1"/>
  <c r="DG290" i="1"/>
  <c r="DJ290" i="1" s="1"/>
  <c r="EB290" i="1" s="1"/>
  <c r="DH287" i="1"/>
  <c r="DK287" i="1" s="1"/>
  <c r="EC287" i="1" s="1"/>
  <c r="DF285" i="1"/>
  <c r="DI285" i="1" s="1"/>
  <c r="EA285" i="1" s="1"/>
  <c r="DG282" i="1"/>
  <c r="DJ282" i="1" s="1"/>
  <c r="EB282" i="1" s="1"/>
  <c r="DH279" i="1"/>
  <c r="DK279" i="1" s="1"/>
  <c r="EC279" i="1" s="1"/>
  <c r="DF277" i="1"/>
  <c r="DI277" i="1" s="1"/>
  <c r="EA277" i="1" s="1"/>
  <c r="DG274" i="1"/>
  <c r="DJ274" i="1" s="1"/>
  <c r="EB274" i="1" s="1"/>
  <c r="DH271" i="1"/>
  <c r="DK271" i="1" s="1"/>
  <c r="EC271" i="1" s="1"/>
  <c r="DF269" i="1"/>
  <c r="DI269" i="1" s="1"/>
  <c r="EA269" i="1" s="1"/>
  <c r="DG266" i="1"/>
  <c r="DJ266" i="1" s="1"/>
  <c r="EB266" i="1" s="1"/>
  <c r="DH263" i="1"/>
  <c r="DK263" i="1" s="1"/>
  <c r="EC263" i="1" s="1"/>
  <c r="DF261" i="1"/>
  <c r="DI261" i="1" s="1"/>
  <c r="EA261" i="1" s="1"/>
  <c r="DG258" i="1"/>
  <c r="DJ258" i="1" s="1"/>
  <c r="EB258" i="1" s="1"/>
  <c r="DH255" i="1"/>
  <c r="DK255" i="1" s="1"/>
  <c r="EC255" i="1" s="1"/>
  <c r="DF253" i="1"/>
  <c r="DI253" i="1" s="1"/>
  <c r="EA253" i="1" s="1"/>
  <c r="DG250" i="1"/>
  <c r="DJ250" i="1" s="1"/>
  <c r="EB250" i="1" s="1"/>
  <c r="DH247" i="1"/>
  <c r="DK247" i="1" s="1"/>
  <c r="EC247" i="1" s="1"/>
  <c r="DF245" i="1"/>
  <c r="DI245" i="1" s="1"/>
  <c r="EA245" i="1" s="1"/>
  <c r="DG242" i="1"/>
  <c r="DJ242" i="1" s="1"/>
  <c r="EB242" i="1" s="1"/>
  <c r="DH239" i="1"/>
  <c r="DK239" i="1" s="1"/>
  <c r="EC239" i="1" s="1"/>
  <c r="DF237" i="1"/>
  <c r="DI237" i="1" s="1"/>
  <c r="EA237" i="1" s="1"/>
  <c r="DG234" i="1"/>
  <c r="DJ234" i="1" s="1"/>
  <c r="EB234" i="1" s="1"/>
  <c r="DH231" i="1"/>
  <c r="DK231" i="1" s="1"/>
  <c r="EC231" i="1" s="1"/>
  <c r="DF229" i="1"/>
  <c r="DI229" i="1" s="1"/>
  <c r="EA229" i="1" s="1"/>
  <c r="DH16" i="1"/>
  <c r="DK16" i="1" s="1"/>
  <c r="DH292" i="1"/>
  <c r="DK292" i="1" s="1"/>
  <c r="EC292" i="1" s="1"/>
  <c r="DF290" i="1"/>
  <c r="DI290" i="1" s="1"/>
  <c r="EA290" i="1" s="1"/>
  <c r="DG287" i="1"/>
  <c r="DJ287" i="1" s="1"/>
  <c r="EB287" i="1" s="1"/>
  <c r="DH284" i="1"/>
  <c r="DK284" i="1" s="1"/>
  <c r="EC284" i="1" s="1"/>
  <c r="DF282" i="1"/>
  <c r="DI282" i="1" s="1"/>
  <c r="EA282" i="1" s="1"/>
  <c r="DG279" i="1"/>
  <c r="DJ279" i="1" s="1"/>
  <c r="EB279" i="1" s="1"/>
  <c r="DH276" i="1"/>
  <c r="DK276" i="1" s="1"/>
  <c r="EC276" i="1" s="1"/>
  <c r="DF274" i="1"/>
  <c r="DI274" i="1" s="1"/>
  <c r="EA274" i="1" s="1"/>
  <c r="DG271" i="1"/>
  <c r="DJ271" i="1" s="1"/>
  <c r="EB271" i="1" s="1"/>
  <c r="DH268" i="1"/>
  <c r="DK268" i="1" s="1"/>
  <c r="EC268" i="1" s="1"/>
  <c r="DF266" i="1"/>
  <c r="DI266" i="1" s="1"/>
  <c r="EA266" i="1" s="1"/>
  <c r="DG263" i="1"/>
  <c r="DJ263" i="1" s="1"/>
  <c r="EB263" i="1" s="1"/>
  <c r="DH260" i="1"/>
  <c r="DK260" i="1" s="1"/>
  <c r="EC260" i="1" s="1"/>
  <c r="DF258" i="1"/>
  <c r="DI258" i="1" s="1"/>
  <c r="EA258" i="1" s="1"/>
  <c r="DG255" i="1"/>
  <c r="DJ255" i="1" s="1"/>
  <c r="EB255" i="1" s="1"/>
  <c r="DH252" i="1"/>
  <c r="DK252" i="1" s="1"/>
  <c r="EC252" i="1" s="1"/>
  <c r="DF250" i="1"/>
  <c r="DI250" i="1" s="1"/>
  <c r="EA250" i="1" s="1"/>
  <c r="DG247" i="1"/>
  <c r="DJ247" i="1" s="1"/>
  <c r="EB247" i="1" s="1"/>
  <c r="DH244" i="1"/>
  <c r="DK244" i="1" s="1"/>
  <c r="EC244" i="1" s="1"/>
  <c r="DF242" i="1"/>
  <c r="DI242" i="1" s="1"/>
  <c r="EA242" i="1" s="1"/>
  <c r="DG239" i="1"/>
  <c r="DJ239" i="1" s="1"/>
  <c r="EB239" i="1" s="1"/>
  <c r="DH236" i="1"/>
  <c r="DK236" i="1" s="1"/>
  <c r="EC236" i="1" s="1"/>
  <c r="DF234" i="1"/>
  <c r="DI234" i="1" s="1"/>
  <c r="EA234" i="1" s="1"/>
  <c r="DG231" i="1"/>
  <c r="DJ231" i="1" s="1"/>
  <c r="EB231" i="1" s="1"/>
  <c r="DH228" i="1"/>
  <c r="DK228" i="1" s="1"/>
  <c r="EC228" i="1" s="1"/>
  <c r="DF226" i="1"/>
  <c r="DI226" i="1" s="1"/>
  <c r="EA226" i="1" s="1"/>
  <c r="DG223" i="1"/>
  <c r="DJ223" i="1" s="1"/>
  <c r="EB223" i="1" s="1"/>
  <c r="DH220" i="1"/>
  <c r="DK220" i="1" s="1"/>
  <c r="EC220" i="1" s="1"/>
  <c r="DF218" i="1"/>
  <c r="DI218" i="1" s="1"/>
  <c r="EA218" i="1" s="1"/>
  <c r="DG215" i="1"/>
  <c r="DJ215" i="1" s="1"/>
  <c r="EB215" i="1" s="1"/>
  <c r="DH212" i="1"/>
  <c r="DK212" i="1" s="1"/>
  <c r="EC212" i="1" s="1"/>
  <c r="DF210" i="1"/>
  <c r="DI210" i="1" s="1"/>
  <c r="EA210" i="1" s="1"/>
  <c r="DG207" i="1"/>
  <c r="DJ207" i="1" s="1"/>
  <c r="EB207" i="1" s="1"/>
  <c r="DH204" i="1"/>
  <c r="DK204" i="1" s="1"/>
  <c r="EC204" i="1" s="1"/>
  <c r="DF202" i="1"/>
  <c r="DI202" i="1" s="1"/>
  <c r="EA202" i="1" s="1"/>
  <c r="DG199" i="1"/>
  <c r="DJ199" i="1" s="1"/>
  <c r="EB199" i="1" s="1"/>
  <c r="DH196" i="1"/>
  <c r="DK196" i="1" s="1"/>
  <c r="EC196" i="1" s="1"/>
  <c r="DG31" i="1"/>
  <c r="DJ31" i="1" s="1"/>
  <c r="EB31" i="1" s="1"/>
  <c r="DH294" i="1"/>
  <c r="DK294" i="1" s="1"/>
  <c r="EC294" i="1" s="1"/>
  <c r="DF292" i="1"/>
  <c r="DI292" i="1" s="1"/>
  <c r="EA292" i="1" s="1"/>
  <c r="DG289" i="1"/>
  <c r="DJ289" i="1" s="1"/>
  <c r="EB289" i="1" s="1"/>
  <c r="DH286" i="1"/>
  <c r="DK286" i="1" s="1"/>
  <c r="EC286" i="1" s="1"/>
  <c r="DF284" i="1"/>
  <c r="DI284" i="1" s="1"/>
  <c r="EA284" i="1" s="1"/>
  <c r="DG281" i="1"/>
  <c r="DJ281" i="1" s="1"/>
  <c r="EB281" i="1" s="1"/>
  <c r="DH278" i="1"/>
  <c r="DK278" i="1" s="1"/>
  <c r="EC278" i="1" s="1"/>
  <c r="DF276" i="1"/>
  <c r="DI276" i="1" s="1"/>
  <c r="EA276" i="1" s="1"/>
  <c r="DG273" i="1"/>
  <c r="DJ273" i="1" s="1"/>
  <c r="EB273" i="1" s="1"/>
  <c r="DH270" i="1"/>
  <c r="DK270" i="1" s="1"/>
  <c r="EC270" i="1" s="1"/>
  <c r="DF268" i="1"/>
  <c r="DI268" i="1" s="1"/>
  <c r="EA268" i="1" s="1"/>
  <c r="DG265" i="1"/>
  <c r="DJ265" i="1" s="1"/>
  <c r="EB265" i="1" s="1"/>
  <c r="DH262" i="1"/>
  <c r="DK262" i="1" s="1"/>
  <c r="EC262" i="1" s="1"/>
  <c r="DF260" i="1"/>
  <c r="DI260" i="1" s="1"/>
  <c r="EA260" i="1" s="1"/>
  <c r="DG257" i="1"/>
  <c r="DJ257" i="1" s="1"/>
  <c r="EB257" i="1" s="1"/>
  <c r="DH254" i="1"/>
  <c r="DK254" i="1" s="1"/>
  <c r="EC254" i="1" s="1"/>
  <c r="DF252" i="1"/>
  <c r="DI252" i="1" s="1"/>
  <c r="EA252" i="1" s="1"/>
  <c r="DG249" i="1"/>
  <c r="DJ249" i="1" s="1"/>
  <c r="EB249" i="1" s="1"/>
  <c r="DH246" i="1"/>
  <c r="DK246" i="1" s="1"/>
  <c r="EC246" i="1" s="1"/>
  <c r="DF244" i="1"/>
  <c r="DI244" i="1" s="1"/>
  <c r="EA244" i="1" s="1"/>
  <c r="DG241" i="1"/>
  <c r="DJ241" i="1" s="1"/>
  <c r="EB241" i="1" s="1"/>
  <c r="DH238" i="1"/>
  <c r="DK238" i="1" s="1"/>
  <c r="EC238" i="1" s="1"/>
  <c r="DF236" i="1"/>
  <c r="DI236" i="1" s="1"/>
  <c r="EA236" i="1" s="1"/>
  <c r="DG233" i="1"/>
  <c r="DJ233" i="1" s="1"/>
  <c r="EB233" i="1" s="1"/>
  <c r="DH230" i="1"/>
  <c r="DK230" i="1" s="1"/>
  <c r="EC230" i="1" s="1"/>
  <c r="CQ16" i="1"/>
  <c r="CQ292" i="1"/>
  <c r="CO290" i="1"/>
  <c r="CP287" i="1"/>
  <c r="CQ284" i="1"/>
  <c r="CQ276" i="1"/>
  <c r="CP271" i="1"/>
  <c r="CP263" i="1"/>
  <c r="CQ260" i="1"/>
  <c r="CO258" i="1"/>
  <c r="CQ252" i="1"/>
  <c r="CP247" i="1"/>
  <c r="CQ244" i="1"/>
  <c r="CO242" i="1"/>
  <c r="CP239" i="1"/>
  <c r="CQ236" i="1"/>
  <c r="CQ220" i="1"/>
  <c r="CO218" i="1"/>
  <c r="CP215" i="1"/>
  <c r="CQ212" i="1"/>
  <c r="CO210" i="1"/>
  <c r="CP207" i="1"/>
  <c r="CQ204" i="1"/>
  <c r="CO202" i="1"/>
  <c r="CP199" i="1"/>
  <c r="CP191" i="1"/>
  <c r="CQ188" i="1"/>
  <c r="CP183" i="1"/>
  <c r="CQ180" i="1"/>
  <c r="CO178" i="1"/>
  <c r="CP175" i="1"/>
  <c r="CQ172" i="1"/>
  <c r="CP167" i="1"/>
  <c r="CQ164" i="1"/>
  <c r="CO162" i="1"/>
  <c r="CP159" i="1"/>
  <c r="CQ156" i="1"/>
  <c r="CP151" i="1"/>
  <c r="CQ148" i="1"/>
  <c r="CO146" i="1"/>
  <c r="CP143" i="1"/>
  <c r="CQ140" i="1"/>
  <c r="CO138" i="1"/>
  <c r="CP135" i="1"/>
  <c r="CQ132" i="1"/>
  <c r="CQ100" i="1"/>
  <c r="CO98" i="1"/>
  <c r="CQ92" i="1"/>
  <c r="CP87" i="1"/>
  <c r="CQ84" i="1"/>
  <c r="CO82" i="1"/>
  <c r="CP79" i="1"/>
  <c r="CQ76" i="1"/>
  <c r="CQ68" i="1"/>
  <c r="CO58" i="1"/>
  <c r="CP55" i="1"/>
  <c r="CQ44" i="1"/>
  <c r="CO42" i="1"/>
  <c r="CP39" i="1"/>
  <c r="CQ36" i="1"/>
  <c r="CQ28" i="1"/>
  <c r="CO26" i="1"/>
  <c r="CQ20" i="1"/>
  <c r="CO18" i="1"/>
  <c r="DF228" i="1"/>
  <c r="DI228" i="1" s="1"/>
  <c r="EA228" i="1" s="1"/>
  <c r="DG225" i="1"/>
  <c r="DJ225" i="1" s="1"/>
  <c r="EB225" i="1" s="1"/>
  <c r="DH222" i="1"/>
  <c r="DK222" i="1" s="1"/>
  <c r="EC222" i="1" s="1"/>
  <c r="DF220" i="1"/>
  <c r="DI220" i="1" s="1"/>
  <c r="EA220" i="1" s="1"/>
  <c r="DG217" i="1"/>
  <c r="DJ217" i="1" s="1"/>
  <c r="EB217" i="1" s="1"/>
  <c r="DH214" i="1"/>
  <c r="DK214" i="1" s="1"/>
  <c r="EC214" i="1" s="1"/>
  <c r="DF212" i="1"/>
  <c r="DI212" i="1" s="1"/>
  <c r="EA212" i="1" s="1"/>
  <c r="DG209" i="1"/>
  <c r="DJ209" i="1" s="1"/>
  <c r="EB209" i="1" s="1"/>
  <c r="DH206" i="1"/>
  <c r="DK206" i="1" s="1"/>
  <c r="EC206" i="1" s="1"/>
  <c r="DF204" i="1"/>
  <c r="DI204" i="1" s="1"/>
  <c r="EA204" i="1" s="1"/>
  <c r="DG201" i="1"/>
  <c r="DJ201" i="1" s="1"/>
  <c r="EB201" i="1" s="1"/>
  <c r="DH198" i="1"/>
  <c r="DK198" i="1" s="1"/>
  <c r="EC198" i="1" s="1"/>
  <c r="DF196" i="1"/>
  <c r="DI196" i="1" s="1"/>
  <c r="EA196" i="1" s="1"/>
  <c r="DG193" i="1"/>
  <c r="DJ193" i="1" s="1"/>
  <c r="EB193" i="1" s="1"/>
  <c r="DH190" i="1"/>
  <c r="DK190" i="1" s="1"/>
  <c r="EC190" i="1" s="1"/>
  <c r="DF188" i="1"/>
  <c r="DI188" i="1" s="1"/>
  <c r="EA188" i="1" s="1"/>
  <c r="DG185" i="1"/>
  <c r="DJ185" i="1" s="1"/>
  <c r="EB185" i="1" s="1"/>
  <c r="DH182" i="1"/>
  <c r="DK182" i="1" s="1"/>
  <c r="EC182" i="1" s="1"/>
  <c r="DF180" i="1"/>
  <c r="DI180" i="1" s="1"/>
  <c r="EA180" i="1" s="1"/>
  <c r="DG177" i="1"/>
  <c r="DJ177" i="1" s="1"/>
  <c r="EB177" i="1" s="1"/>
  <c r="DH174" i="1"/>
  <c r="DK174" i="1" s="1"/>
  <c r="EC174" i="1" s="1"/>
  <c r="DF172" i="1"/>
  <c r="DI172" i="1" s="1"/>
  <c r="EA172" i="1" s="1"/>
  <c r="DG169" i="1"/>
  <c r="DJ169" i="1" s="1"/>
  <c r="EB169" i="1" s="1"/>
  <c r="DH166" i="1"/>
  <c r="DK166" i="1" s="1"/>
  <c r="EC166" i="1" s="1"/>
  <c r="DF164" i="1"/>
  <c r="DI164" i="1" s="1"/>
  <c r="EA164" i="1" s="1"/>
  <c r="DG161" i="1"/>
  <c r="DJ161" i="1" s="1"/>
  <c r="EB161" i="1" s="1"/>
  <c r="DH158" i="1"/>
  <c r="DK158" i="1" s="1"/>
  <c r="EC158" i="1" s="1"/>
  <c r="DF156" i="1"/>
  <c r="DI156" i="1" s="1"/>
  <c r="EA156" i="1" s="1"/>
  <c r="DG153" i="1"/>
  <c r="DJ153" i="1" s="1"/>
  <c r="EB153" i="1" s="1"/>
  <c r="DH150" i="1"/>
  <c r="DK150" i="1" s="1"/>
  <c r="EC150" i="1" s="1"/>
  <c r="DF148" i="1"/>
  <c r="DI148" i="1" s="1"/>
  <c r="EA148" i="1" s="1"/>
  <c r="DG145" i="1"/>
  <c r="DJ145" i="1" s="1"/>
  <c r="EB145" i="1" s="1"/>
  <c r="DH142" i="1"/>
  <c r="DK142" i="1" s="1"/>
  <c r="EC142" i="1" s="1"/>
  <c r="DF140" i="1"/>
  <c r="DI140" i="1" s="1"/>
  <c r="EA140" i="1" s="1"/>
  <c r="DG137" i="1"/>
  <c r="DJ137" i="1" s="1"/>
  <c r="EB137" i="1" s="1"/>
  <c r="DH134" i="1"/>
  <c r="DK134" i="1" s="1"/>
  <c r="EC134" i="1" s="1"/>
  <c r="DF132" i="1"/>
  <c r="DI132" i="1" s="1"/>
  <c r="EA132" i="1" s="1"/>
  <c r="DG129" i="1"/>
  <c r="DJ129" i="1" s="1"/>
  <c r="EB129" i="1" s="1"/>
  <c r="DH126" i="1"/>
  <c r="DK126" i="1" s="1"/>
  <c r="EC126" i="1" s="1"/>
  <c r="DF124" i="1"/>
  <c r="DI124" i="1" s="1"/>
  <c r="EA124" i="1" s="1"/>
  <c r="DG121" i="1"/>
  <c r="DJ121" i="1" s="1"/>
  <c r="EB121" i="1" s="1"/>
  <c r="DH118" i="1"/>
  <c r="DK118" i="1" s="1"/>
  <c r="EC118" i="1" s="1"/>
  <c r="DF116" i="1"/>
  <c r="DI116" i="1" s="1"/>
  <c r="EA116" i="1" s="1"/>
  <c r="DG113" i="1"/>
  <c r="DJ113" i="1" s="1"/>
  <c r="EB113" i="1" s="1"/>
  <c r="DH110" i="1"/>
  <c r="DK110" i="1" s="1"/>
  <c r="EC110" i="1" s="1"/>
  <c r="DF108" i="1"/>
  <c r="DI108" i="1" s="1"/>
  <c r="EA108" i="1" s="1"/>
  <c r="DG105" i="1"/>
  <c r="DJ105" i="1" s="1"/>
  <c r="EB105" i="1" s="1"/>
  <c r="DH102" i="1"/>
  <c r="DK102" i="1" s="1"/>
  <c r="EC102" i="1" s="1"/>
  <c r="DF100" i="1"/>
  <c r="DI100" i="1" s="1"/>
  <c r="EA100" i="1" s="1"/>
  <c r="DG97" i="1"/>
  <c r="DJ97" i="1" s="1"/>
  <c r="EB97" i="1" s="1"/>
  <c r="DH94" i="1"/>
  <c r="DK94" i="1" s="1"/>
  <c r="EC94" i="1" s="1"/>
  <c r="DF92" i="1"/>
  <c r="DI92" i="1" s="1"/>
  <c r="EA92" i="1" s="1"/>
  <c r="DG89" i="1"/>
  <c r="DJ89" i="1" s="1"/>
  <c r="EB89" i="1" s="1"/>
  <c r="DH86" i="1"/>
  <c r="DK86" i="1" s="1"/>
  <c r="EC86" i="1" s="1"/>
  <c r="DF84" i="1"/>
  <c r="DI84" i="1" s="1"/>
  <c r="EA84" i="1" s="1"/>
  <c r="DG81" i="1"/>
  <c r="DJ81" i="1" s="1"/>
  <c r="EB81" i="1" s="1"/>
  <c r="DH78" i="1"/>
  <c r="DK78" i="1" s="1"/>
  <c r="EC78" i="1" s="1"/>
  <c r="DF76" i="1"/>
  <c r="DI76" i="1" s="1"/>
  <c r="EA76" i="1" s="1"/>
  <c r="DG73" i="1"/>
  <c r="DJ73" i="1" s="1"/>
  <c r="EB73" i="1" s="1"/>
  <c r="DH70" i="1"/>
  <c r="DK70" i="1" s="1"/>
  <c r="EC70" i="1" s="1"/>
  <c r="DF68" i="1"/>
  <c r="DI68" i="1" s="1"/>
  <c r="EA68" i="1" s="1"/>
  <c r="DG65" i="1"/>
  <c r="DJ65" i="1" s="1"/>
  <c r="EB65" i="1" s="1"/>
  <c r="DH62" i="1"/>
  <c r="DK62" i="1" s="1"/>
  <c r="EC62" i="1" s="1"/>
  <c r="DF60" i="1"/>
  <c r="DI60" i="1" s="1"/>
  <c r="EA60" i="1" s="1"/>
  <c r="DG57" i="1"/>
  <c r="DJ57" i="1" s="1"/>
  <c r="EB57" i="1" s="1"/>
  <c r="DH54" i="1"/>
  <c r="DK54" i="1" s="1"/>
  <c r="EC54" i="1" s="1"/>
  <c r="DF52" i="1"/>
  <c r="DI52" i="1" s="1"/>
  <c r="EA52" i="1" s="1"/>
  <c r="DG49" i="1"/>
  <c r="DJ49" i="1" s="1"/>
  <c r="EB49" i="1" s="1"/>
  <c r="DH46" i="1"/>
  <c r="DK46" i="1" s="1"/>
  <c r="EC46" i="1" s="1"/>
  <c r="DF44" i="1"/>
  <c r="DI44" i="1" s="1"/>
  <c r="EA44" i="1" s="1"/>
  <c r="DG41" i="1"/>
  <c r="DJ41" i="1" s="1"/>
  <c r="EB41" i="1" s="1"/>
  <c r="DH38" i="1"/>
  <c r="DK38" i="1" s="1"/>
  <c r="EC38" i="1" s="1"/>
  <c r="DF36" i="1"/>
  <c r="DI36" i="1" s="1"/>
  <c r="EA36" i="1" s="1"/>
  <c r="DG33" i="1"/>
  <c r="DJ33" i="1" s="1"/>
  <c r="EB33" i="1" s="1"/>
  <c r="DH30" i="1"/>
  <c r="DK30" i="1" s="1"/>
  <c r="EC30" i="1" s="1"/>
  <c r="DF28" i="1"/>
  <c r="DI28" i="1" s="1"/>
  <c r="EA28" i="1" s="1"/>
  <c r="DG25" i="1"/>
  <c r="DJ25" i="1" s="1"/>
  <c r="EB25" i="1" s="1"/>
  <c r="DH22" i="1"/>
  <c r="DK22" i="1" s="1"/>
  <c r="EC22" i="1" s="1"/>
  <c r="DF20" i="1"/>
  <c r="DI20" i="1" s="1"/>
  <c r="EA20" i="1" s="1"/>
  <c r="CO16" i="1"/>
  <c r="CO293" i="1"/>
  <c r="CQ287" i="1"/>
  <c r="CO285" i="1"/>
  <c r="CP282" i="1"/>
  <c r="CO277" i="1"/>
  <c r="CQ271" i="1"/>
  <c r="CO269" i="1"/>
  <c r="CQ263" i="1"/>
  <c r="CO261" i="1"/>
  <c r="CP258" i="1"/>
  <c r="CQ247" i="1"/>
  <c r="CP242" i="1"/>
  <c r="CQ239" i="1"/>
  <c r="CP234" i="1"/>
  <c r="CO229" i="1"/>
  <c r="CQ223" i="1"/>
  <c r="CO221" i="1"/>
  <c r="CP218" i="1"/>
  <c r="CQ215" i="1"/>
  <c r="CO213" i="1"/>
  <c r="CP210" i="1"/>
  <c r="CQ207" i="1"/>
  <c r="CO205" i="1"/>
  <c r="CQ199" i="1"/>
  <c r="CO197" i="1"/>
  <c r="CQ191" i="1"/>
  <c r="CP186" i="1"/>
  <c r="CQ183" i="1"/>
  <c r="CP178" i="1"/>
  <c r="CQ175" i="1"/>
  <c r="CO173" i="1"/>
  <c r="CQ167" i="1"/>
  <c r="CO165" i="1"/>
  <c r="CP162" i="1"/>
  <c r="CQ159" i="1"/>
  <c r="CO157" i="1"/>
  <c r="CP154" i="1"/>
  <c r="CQ151" i="1"/>
  <c r="CO149" i="1"/>
  <c r="CP146" i="1"/>
  <c r="CQ143" i="1"/>
  <c r="CP138" i="1"/>
  <c r="CQ135" i="1"/>
  <c r="CW135" i="1" s="1"/>
  <c r="CO133" i="1"/>
  <c r="CP130" i="1"/>
  <c r="CP122" i="1"/>
  <c r="CQ119" i="1"/>
  <c r="CO109" i="1"/>
  <c r="CQ103" i="1"/>
  <c r="CO101" i="1"/>
  <c r="CP98" i="1"/>
  <c r="CQ95" i="1"/>
  <c r="CQ87" i="1"/>
  <c r="CO85" i="1"/>
  <c r="CQ79" i="1"/>
  <c r="CO77" i="1"/>
  <c r="CP74" i="1"/>
  <c r="CO69" i="1"/>
  <c r="CP58" i="1"/>
  <c r="CQ55" i="1"/>
  <c r="CP42" i="1"/>
  <c r="CQ39" i="1"/>
  <c r="CO37" i="1"/>
  <c r="CO29" i="1"/>
  <c r="CP26" i="1"/>
  <c r="CO21" i="1"/>
  <c r="CP18" i="1"/>
  <c r="DH237" i="1"/>
  <c r="DK237" i="1" s="1"/>
  <c r="EC237" i="1" s="1"/>
  <c r="DF235" i="1"/>
  <c r="DI235" i="1" s="1"/>
  <c r="EA235" i="1" s="1"/>
  <c r="DG232" i="1"/>
  <c r="DJ232" i="1" s="1"/>
  <c r="EB232" i="1" s="1"/>
  <c r="DH229" i="1"/>
  <c r="DK229" i="1" s="1"/>
  <c r="EC229" i="1" s="1"/>
  <c r="DF227" i="1"/>
  <c r="DI227" i="1" s="1"/>
  <c r="EA227" i="1" s="1"/>
  <c r="DG224" i="1"/>
  <c r="DJ224" i="1" s="1"/>
  <c r="EB224" i="1" s="1"/>
  <c r="DH221" i="1"/>
  <c r="DK221" i="1" s="1"/>
  <c r="EC221" i="1" s="1"/>
  <c r="DF219" i="1"/>
  <c r="DI219" i="1" s="1"/>
  <c r="EA219" i="1" s="1"/>
  <c r="DG216" i="1"/>
  <c r="DJ216" i="1" s="1"/>
  <c r="EB216" i="1" s="1"/>
  <c r="DH213" i="1"/>
  <c r="DK213" i="1" s="1"/>
  <c r="EC213" i="1" s="1"/>
  <c r="DF211" i="1"/>
  <c r="DI211" i="1" s="1"/>
  <c r="EA211" i="1" s="1"/>
  <c r="DG208" i="1"/>
  <c r="DJ208" i="1" s="1"/>
  <c r="EB208" i="1" s="1"/>
  <c r="DH205" i="1"/>
  <c r="DK205" i="1" s="1"/>
  <c r="EC205" i="1" s="1"/>
  <c r="DF203" i="1"/>
  <c r="DI203" i="1" s="1"/>
  <c r="EA203" i="1" s="1"/>
  <c r="DG200" i="1"/>
  <c r="DJ200" i="1" s="1"/>
  <c r="EB200" i="1" s="1"/>
  <c r="DH197" i="1"/>
  <c r="DK197" i="1" s="1"/>
  <c r="EC197" i="1" s="1"/>
  <c r="DF195" i="1"/>
  <c r="DI195" i="1" s="1"/>
  <c r="EA195" i="1" s="1"/>
  <c r="DG192" i="1"/>
  <c r="DJ192" i="1" s="1"/>
  <c r="EB192" i="1" s="1"/>
  <c r="DH189" i="1"/>
  <c r="DK189" i="1" s="1"/>
  <c r="EC189" i="1" s="1"/>
  <c r="DF187" i="1"/>
  <c r="DI187" i="1" s="1"/>
  <c r="EA187" i="1" s="1"/>
  <c r="DG184" i="1"/>
  <c r="DJ184" i="1" s="1"/>
  <c r="EB184" i="1" s="1"/>
  <c r="DH181" i="1"/>
  <c r="DK181" i="1" s="1"/>
  <c r="EC181" i="1" s="1"/>
  <c r="DF179" i="1"/>
  <c r="DI179" i="1" s="1"/>
  <c r="EA179" i="1" s="1"/>
  <c r="DG176" i="1"/>
  <c r="DJ176" i="1" s="1"/>
  <c r="EB176" i="1" s="1"/>
  <c r="DH173" i="1"/>
  <c r="DK173" i="1" s="1"/>
  <c r="EC173" i="1" s="1"/>
  <c r="DF171" i="1"/>
  <c r="DI171" i="1" s="1"/>
  <c r="EA171" i="1" s="1"/>
  <c r="DG168" i="1"/>
  <c r="DJ168" i="1" s="1"/>
  <c r="EB168" i="1" s="1"/>
  <c r="DH165" i="1"/>
  <c r="DK165" i="1" s="1"/>
  <c r="EC165" i="1" s="1"/>
  <c r="DF163" i="1"/>
  <c r="DI163" i="1" s="1"/>
  <c r="EA163" i="1" s="1"/>
  <c r="DG160" i="1"/>
  <c r="DJ160" i="1" s="1"/>
  <c r="EB160" i="1" s="1"/>
  <c r="DH157" i="1"/>
  <c r="DK157" i="1" s="1"/>
  <c r="EC157" i="1" s="1"/>
  <c r="DF155" i="1"/>
  <c r="DI155" i="1" s="1"/>
  <c r="EA155" i="1" s="1"/>
  <c r="DG152" i="1"/>
  <c r="DJ152" i="1" s="1"/>
  <c r="EB152" i="1" s="1"/>
  <c r="DH149" i="1"/>
  <c r="DK149" i="1" s="1"/>
  <c r="EC149" i="1" s="1"/>
  <c r="DF147" i="1"/>
  <c r="DI147" i="1" s="1"/>
  <c r="EA147" i="1" s="1"/>
  <c r="DG144" i="1"/>
  <c r="DJ144" i="1" s="1"/>
  <c r="EB144" i="1" s="1"/>
  <c r="DH141" i="1"/>
  <c r="DK141" i="1" s="1"/>
  <c r="EC141" i="1" s="1"/>
  <c r="DF139" i="1"/>
  <c r="DI139" i="1" s="1"/>
  <c r="EA139" i="1" s="1"/>
  <c r="DG136" i="1"/>
  <c r="DJ136" i="1" s="1"/>
  <c r="EB136" i="1" s="1"/>
  <c r="DH133" i="1"/>
  <c r="DK133" i="1" s="1"/>
  <c r="EC133" i="1" s="1"/>
  <c r="DF131" i="1"/>
  <c r="DI131" i="1" s="1"/>
  <c r="EA131" i="1" s="1"/>
  <c r="DG128" i="1"/>
  <c r="DJ128" i="1" s="1"/>
  <c r="EB128" i="1" s="1"/>
  <c r="DH125" i="1"/>
  <c r="DK125" i="1" s="1"/>
  <c r="EC125" i="1" s="1"/>
  <c r="DF123" i="1"/>
  <c r="DI123" i="1" s="1"/>
  <c r="EA123" i="1" s="1"/>
  <c r="DG120" i="1"/>
  <c r="DJ120" i="1" s="1"/>
  <c r="EB120" i="1" s="1"/>
  <c r="DH117" i="1"/>
  <c r="DK117" i="1" s="1"/>
  <c r="EC117" i="1" s="1"/>
  <c r="DF115" i="1"/>
  <c r="DI115" i="1" s="1"/>
  <c r="EA115" i="1" s="1"/>
  <c r="DG112" i="1"/>
  <c r="DJ112" i="1" s="1"/>
  <c r="EB112" i="1" s="1"/>
  <c r="DH109" i="1"/>
  <c r="DK109" i="1" s="1"/>
  <c r="EC109" i="1" s="1"/>
  <c r="DF107" i="1"/>
  <c r="DI107" i="1" s="1"/>
  <c r="EA107" i="1" s="1"/>
  <c r="DG104" i="1"/>
  <c r="DJ104" i="1" s="1"/>
  <c r="EB104" i="1" s="1"/>
  <c r="DH101" i="1"/>
  <c r="DK101" i="1" s="1"/>
  <c r="EC101" i="1" s="1"/>
  <c r="DF99" i="1"/>
  <c r="DI99" i="1" s="1"/>
  <c r="EA99" i="1" s="1"/>
  <c r="DG96" i="1"/>
  <c r="DJ96" i="1" s="1"/>
  <c r="EB96" i="1" s="1"/>
  <c r="DH93" i="1"/>
  <c r="DK93" i="1" s="1"/>
  <c r="EC93" i="1" s="1"/>
  <c r="DF91" i="1"/>
  <c r="DI91" i="1" s="1"/>
  <c r="EA91" i="1" s="1"/>
  <c r="DG88" i="1"/>
  <c r="DJ88" i="1" s="1"/>
  <c r="EB88" i="1" s="1"/>
  <c r="DH85" i="1"/>
  <c r="DK85" i="1" s="1"/>
  <c r="EC85" i="1" s="1"/>
  <c r="DF83" i="1"/>
  <c r="DI83" i="1" s="1"/>
  <c r="EA83" i="1" s="1"/>
  <c r="DG80" i="1"/>
  <c r="DJ80" i="1" s="1"/>
  <c r="EB80" i="1" s="1"/>
  <c r="DH77" i="1"/>
  <c r="DK77" i="1" s="1"/>
  <c r="EC77" i="1" s="1"/>
  <c r="DF75" i="1"/>
  <c r="DI75" i="1" s="1"/>
  <c r="EA75" i="1" s="1"/>
  <c r="DG72" i="1"/>
  <c r="DJ72" i="1" s="1"/>
  <c r="EB72" i="1" s="1"/>
  <c r="DH69" i="1"/>
  <c r="DK69" i="1" s="1"/>
  <c r="EC69" i="1" s="1"/>
  <c r="DF67" i="1"/>
  <c r="DI67" i="1" s="1"/>
  <c r="EA67" i="1" s="1"/>
  <c r="DG64" i="1"/>
  <c r="DJ64" i="1" s="1"/>
  <c r="EB64" i="1" s="1"/>
  <c r="DH61" i="1"/>
  <c r="DK61" i="1" s="1"/>
  <c r="EC61" i="1" s="1"/>
  <c r="DF59" i="1"/>
  <c r="DI59" i="1" s="1"/>
  <c r="EA59" i="1" s="1"/>
  <c r="DG56" i="1"/>
  <c r="DJ56" i="1" s="1"/>
  <c r="EB56" i="1" s="1"/>
  <c r="DH53" i="1"/>
  <c r="DK53" i="1" s="1"/>
  <c r="EC53" i="1" s="1"/>
  <c r="DF51" i="1"/>
  <c r="DI51" i="1" s="1"/>
  <c r="EA51" i="1" s="1"/>
  <c r="DG48" i="1"/>
  <c r="DJ48" i="1" s="1"/>
  <c r="EB48" i="1" s="1"/>
  <c r="DH45" i="1"/>
  <c r="DK45" i="1" s="1"/>
  <c r="EC45" i="1" s="1"/>
  <c r="DF43" i="1"/>
  <c r="DI43" i="1" s="1"/>
  <c r="EA43" i="1" s="1"/>
  <c r="DG40" i="1"/>
  <c r="DJ40" i="1" s="1"/>
  <c r="EB40" i="1" s="1"/>
  <c r="DH37" i="1"/>
  <c r="DK37" i="1" s="1"/>
  <c r="EC37" i="1" s="1"/>
  <c r="DF35" i="1"/>
  <c r="DI35" i="1" s="1"/>
  <c r="EA35" i="1" s="1"/>
  <c r="DG32" i="1"/>
  <c r="DJ32" i="1" s="1"/>
  <c r="EB32" i="1" s="1"/>
  <c r="DH29" i="1"/>
  <c r="DK29" i="1" s="1"/>
  <c r="EC29" i="1" s="1"/>
  <c r="DF27" i="1"/>
  <c r="DI27" i="1" s="1"/>
  <c r="EA27" i="1" s="1"/>
  <c r="DG24" i="1"/>
  <c r="DJ24" i="1" s="1"/>
  <c r="EB24" i="1" s="1"/>
  <c r="DH21" i="1"/>
  <c r="DK21" i="1" s="1"/>
  <c r="EC21" i="1" s="1"/>
  <c r="DF19" i="1"/>
  <c r="DI19" i="1" s="1"/>
  <c r="EA19" i="1" s="1"/>
  <c r="DG294" i="1"/>
  <c r="DJ294" i="1" s="1"/>
  <c r="EB294" i="1" s="1"/>
  <c r="DH291" i="1"/>
  <c r="DK291" i="1" s="1"/>
  <c r="EC291" i="1" s="1"/>
  <c r="DF289" i="1"/>
  <c r="DI289" i="1" s="1"/>
  <c r="EA289" i="1" s="1"/>
  <c r="DG286" i="1"/>
  <c r="DJ286" i="1" s="1"/>
  <c r="EB286" i="1" s="1"/>
  <c r="DH283" i="1"/>
  <c r="DK283" i="1" s="1"/>
  <c r="EC283" i="1" s="1"/>
  <c r="DF281" i="1"/>
  <c r="DI281" i="1" s="1"/>
  <c r="EA281" i="1" s="1"/>
  <c r="DG278" i="1"/>
  <c r="DJ278" i="1" s="1"/>
  <c r="EB278" i="1" s="1"/>
  <c r="DH275" i="1"/>
  <c r="DK275" i="1" s="1"/>
  <c r="EC275" i="1" s="1"/>
  <c r="DF273" i="1"/>
  <c r="DI273" i="1" s="1"/>
  <c r="EA273" i="1" s="1"/>
  <c r="DG270" i="1"/>
  <c r="DJ270" i="1" s="1"/>
  <c r="EB270" i="1" s="1"/>
  <c r="DH267" i="1"/>
  <c r="DK267" i="1" s="1"/>
  <c r="EC267" i="1" s="1"/>
  <c r="DF265" i="1"/>
  <c r="DI265" i="1" s="1"/>
  <c r="EA265" i="1" s="1"/>
  <c r="DG262" i="1"/>
  <c r="DJ262" i="1" s="1"/>
  <c r="EB262" i="1" s="1"/>
  <c r="DH259" i="1"/>
  <c r="DK259" i="1" s="1"/>
  <c r="EC259" i="1" s="1"/>
  <c r="DF257" i="1"/>
  <c r="DI257" i="1" s="1"/>
  <c r="EA257" i="1" s="1"/>
  <c r="DG254" i="1"/>
  <c r="DJ254" i="1" s="1"/>
  <c r="EB254" i="1" s="1"/>
  <c r="DH251" i="1"/>
  <c r="DK251" i="1" s="1"/>
  <c r="EC251" i="1" s="1"/>
  <c r="DF249" i="1"/>
  <c r="DI249" i="1" s="1"/>
  <c r="EA249" i="1" s="1"/>
  <c r="DG246" i="1"/>
  <c r="DJ246" i="1" s="1"/>
  <c r="EB246" i="1" s="1"/>
  <c r="DH243" i="1"/>
  <c r="DK243" i="1" s="1"/>
  <c r="EC243" i="1" s="1"/>
  <c r="DI230" i="1"/>
  <c r="EA230" i="1" s="1"/>
  <c r="DF194" i="1"/>
  <c r="DI194" i="1" s="1"/>
  <c r="EA194" i="1" s="1"/>
  <c r="DG191" i="1"/>
  <c r="DJ191" i="1" s="1"/>
  <c r="EB191" i="1" s="1"/>
  <c r="DH188" i="1"/>
  <c r="DK188" i="1" s="1"/>
  <c r="EC188" i="1" s="1"/>
  <c r="DF186" i="1"/>
  <c r="DI186" i="1" s="1"/>
  <c r="EA186" i="1" s="1"/>
  <c r="DG183" i="1"/>
  <c r="DJ183" i="1" s="1"/>
  <c r="EB183" i="1" s="1"/>
  <c r="DH180" i="1"/>
  <c r="DK180" i="1" s="1"/>
  <c r="EC180" i="1" s="1"/>
  <c r="DF178" i="1"/>
  <c r="DI178" i="1" s="1"/>
  <c r="EA178" i="1" s="1"/>
  <c r="DG175" i="1"/>
  <c r="DJ175" i="1" s="1"/>
  <c r="EB175" i="1" s="1"/>
  <c r="DH172" i="1"/>
  <c r="DK172" i="1" s="1"/>
  <c r="EC172" i="1" s="1"/>
  <c r="DF170" i="1"/>
  <c r="DI170" i="1" s="1"/>
  <c r="EA170" i="1" s="1"/>
  <c r="DG167" i="1"/>
  <c r="DJ167" i="1" s="1"/>
  <c r="EB167" i="1" s="1"/>
  <c r="DH164" i="1"/>
  <c r="DK164" i="1" s="1"/>
  <c r="EC164" i="1" s="1"/>
  <c r="DF162" i="1"/>
  <c r="DI162" i="1" s="1"/>
  <c r="EA162" i="1" s="1"/>
  <c r="DG159" i="1"/>
  <c r="DJ159" i="1" s="1"/>
  <c r="EB159" i="1" s="1"/>
  <c r="DH156" i="1"/>
  <c r="DK156" i="1" s="1"/>
  <c r="EC156" i="1" s="1"/>
  <c r="DF154" i="1"/>
  <c r="DI154" i="1" s="1"/>
  <c r="EA154" i="1" s="1"/>
  <c r="DG151" i="1"/>
  <c r="DJ151" i="1" s="1"/>
  <c r="EB151" i="1" s="1"/>
  <c r="DH148" i="1"/>
  <c r="DK148" i="1" s="1"/>
  <c r="EC148" i="1" s="1"/>
  <c r="DF146" i="1"/>
  <c r="DI146" i="1" s="1"/>
  <c r="EA146" i="1" s="1"/>
  <c r="DG143" i="1"/>
  <c r="DJ143" i="1" s="1"/>
  <c r="EB143" i="1" s="1"/>
  <c r="DH140" i="1"/>
  <c r="DK140" i="1" s="1"/>
  <c r="EC140" i="1" s="1"/>
  <c r="DF138" i="1"/>
  <c r="DI138" i="1" s="1"/>
  <c r="EA138" i="1" s="1"/>
  <c r="DG135" i="1"/>
  <c r="DJ135" i="1" s="1"/>
  <c r="EB135" i="1" s="1"/>
  <c r="DH132" i="1"/>
  <c r="DK132" i="1" s="1"/>
  <c r="EC132" i="1" s="1"/>
  <c r="DF130" i="1"/>
  <c r="DI130" i="1" s="1"/>
  <c r="EA130" i="1" s="1"/>
  <c r="DG127" i="1"/>
  <c r="DJ127" i="1" s="1"/>
  <c r="EB127" i="1" s="1"/>
  <c r="DH124" i="1"/>
  <c r="DK124" i="1" s="1"/>
  <c r="EC124" i="1" s="1"/>
  <c r="DF122" i="1"/>
  <c r="DI122" i="1" s="1"/>
  <c r="EA122" i="1" s="1"/>
  <c r="DG119" i="1"/>
  <c r="DJ119" i="1" s="1"/>
  <c r="EB119" i="1" s="1"/>
  <c r="DH116" i="1"/>
  <c r="DK116" i="1" s="1"/>
  <c r="EC116" i="1" s="1"/>
  <c r="DF114" i="1"/>
  <c r="DI114" i="1" s="1"/>
  <c r="EA114" i="1" s="1"/>
  <c r="DG111" i="1"/>
  <c r="DJ111" i="1" s="1"/>
  <c r="EB111" i="1" s="1"/>
  <c r="DH108" i="1"/>
  <c r="DK108" i="1" s="1"/>
  <c r="EC108" i="1" s="1"/>
  <c r="DF106" i="1"/>
  <c r="DI106" i="1" s="1"/>
  <c r="EA106" i="1" s="1"/>
  <c r="DG103" i="1"/>
  <c r="DJ103" i="1" s="1"/>
  <c r="EB103" i="1" s="1"/>
  <c r="DH100" i="1"/>
  <c r="DK100" i="1" s="1"/>
  <c r="EC100" i="1" s="1"/>
  <c r="DF98" i="1"/>
  <c r="DI98" i="1" s="1"/>
  <c r="EA98" i="1" s="1"/>
  <c r="DG95" i="1"/>
  <c r="DJ95" i="1" s="1"/>
  <c r="EB95" i="1" s="1"/>
  <c r="DH92" i="1"/>
  <c r="DK92" i="1" s="1"/>
  <c r="EC92" i="1" s="1"/>
  <c r="DF90" i="1"/>
  <c r="DI90" i="1" s="1"/>
  <c r="EA90" i="1" s="1"/>
  <c r="DG87" i="1"/>
  <c r="DJ87" i="1" s="1"/>
  <c r="EB87" i="1" s="1"/>
  <c r="DH84" i="1"/>
  <c r="DK84" i="1" s="1"/>
  <c r="EC84" i="1" s="1"/>
  <c r="DF82" i="1"/>
  <c r="DI82" i="1" s="1"/>
  <c r="EA82" i="1" s="1"/>
  <c r="DG79" i="1"/>
  <c r="DJ79" i="1" s="1"/>
  <c r="EB79" i="1" s="1"/>
  <c r="DH76" i="1"/>
  <c r="DK76" i="1" s="1"/>
  <c r="EC76" i="1" s="1"/>
  <c r="DF74" i="1"/>
  <c r="DI74" i="1" s="1"/>
  <c r="EA74" i="1" s="1"/>
  <c r="DG71" i="1"/>
  <c r="DJ71" i="1" s="1"/>
  <c r="EB71" i="1" s="1"/>
  <c r="DH68" i="1"/>
  <c r="DK68" i="1" s="1"/>
  <c r="EC68" i="1" s="1"/>
  <c r="DF66" i="1"/>
  <c r="DI66" i="1" s="1"/>
  <c r="EA66" i="1" s="1"/>
  <c r="DG63" i="1"/>
  <c r="DJ63" i="1" s="1"/>
  <c r="EB63" i="1" s="1"/>
  <c r="DH60" i="1"/>
  <c r="DK60" i="1" s="1"/>
  <c r="EC60" i="1" s="1"/>
  <c r="DF58" i="1"/>
  <c r="DI58" i="1" s="1"/>
  <c r="EA58" i="1" s="1"/>
  <c r="DG55" i="1"/>
  <c r="DJ55" i="1" s="1"/>
  <c r="EB55" i="1" s="1"/>
  <c r="DH52" i="1"/>
  <c r="DK52" i="1" s="1"/>
  <c r="EC52" i="1" s="1"/>
  <c r="DF50" i="1"/>
  <c r="DI50" i="1" s="1"/>
  <c r="EA50" i="1" s="1"/>
  <c r="DG47" i="1"/>
  <c r="DJ47" i="1" s="1"/>
  <c r="EB47" i="1" s="1"/>
  <c r="DH44" i="1"/>
  <c r="DK44" i="1" s="1"/>
  <c r="EC44" i="1" s="1"/>
  <c r="DF42" i="1"/>
  <c r="DI42" i="1" s="1"/>
  <c r="EA42" i="1" s="1"/>
  <c r="DG39" i="1"/>
  <c r="DJ39" i="1" s="1"/>
  <c r="EB39" i="1" s="1"/>
  <c r="DH36" i="1"/>
  <c r="DK36" i="1" s="1"/>
  <c r="EC36" i="1" s="1"/>
  <c r="DF34" i="1"/>
  <c r="DI34" i="1" s="1"/>
  <c r="EA34" i="1" s="1"/>
  <c r="DH28" i="1"/>
  <c r="DK28" i="1" s="1"/>
  <c r="EC28" i="1" s="1"/>
  <c r="DF26" i="1"/>
  <c r="DI26" i="1" s="1"/>
  <c r="EA26" i="1" s="1"/>
  <c r="DG23" i="1"/>
  <c r="DJ23" i="1" s="1"/>
  <c r="EB23" i="1" s="1"/>
  <c r="DH20" i="1"/>
  <c r="DK20" i="1" s="1"/>
  <c r="EC20" i="1" s="1"/>
  <c r="DF18" i="1"/>
  <c r="DI18" i="1" s="1"/>
  <c r="EA18" i="1" s="1"/>
  <c r="DF241" i="1"/>
  <c r="DI241" i="1" s="1"/>
  <c r="EA241" i="1" s="1"/>
  <c r="DG238" i="1"/>
  <c r="DJ238" i="1" s="1"/>
  <c r="EB238" i="1" s="1"/>
  <c r="DH235" i="1"/>
  <c r="DK235" i="1" s="1"/>
  <c r="EC235" i="1" s="1"/>
  <c r="DF233" i="1"/>
  <c r="DI233" i="1" s="1"/>
  <c r="EA233" i="1" s="1"/>
  <c r="DG230" i="1"/>
  <c r="DJ230" i="1" s="1"/>
  <c r="EB230" i="1" s="1"/>
  <c r="DH227" i="1"/>
  <c r="DK227" i="1" s="1"/>
  <c r="EC227" i="1" s="1"/>
  <c r="DF225" i="1"/>
  <c r="DI225" i="1" s="1"/>
  <c r="EA225" i="1" s="1"/>
  <c r="DG222" i="1"/>
  <c r="DJ222" i="1" s="1"/>
  <c r="EB222" i="1" s="1"/>
  <c r="DH219" i="1"/>
  <c r="DK219" i="1" s="1"/>
  <c r="EC219" i="1" s="1"/>
  <c r="DF217" i="1"/>
  <c r="DI217" i="1" s="1"/>
  <c r="EA217" i="1" s="1"/>
  <c r="DG214" i="1"/>
  <c r="DJ214" i="1" s="1"/>
  <c r="EB214" i="1" s="1"/>
  <c r="DH211" i="1"/>
  <c r="DK211" i="1" s="1"/>
  <c r="EC211" i="1" s="1"/>
  <c r="DF209" i="1"/>
  <c r="DI209" i="1" s="1"/>
  <c r="EA209" i="1" s="1"/>
  <c r="DG206" i="1"/>
  <c r="DJ206" i="1" s="1"/>
  <c r="EB206" i="1" s="1"/>
  <c r="DH203" i="1"/>
  <c r="DK203" i="1" s="1"/>
  <c r="EC203" i="1" s="1"/>
  <c r="DF201" i="1"/>
  <c r="DI201" i="1" s="1"/>
  <c r="EA201" i="1" s="1"/>
  <c r="DG198" i="1"/>
  <c r="DJ198" i="1" s="1"/>
  <c r="EB198" i="1" s="1"/>
  <c r="DH195" i="1"/>
  <c r="DK195" i="1" s="1"/>
  <c r="EC195" i="1" s="1"/>
  <c r="DF193" i="1"/>
  <c r="DI193" i="1" s="1"/>
  <c r="EA193" i="1" s="1"/>
  <c r="DG190" i="1"/>
  <c r="DJ190" i="1" s="1"/>
  <c r="EB190" i="1" s="1"/>
  <c r="DH187" i="1"/>
  <c r="DK187" i="1" s="1"/>
  <c r="EC187" i="1" s="1"/>
  <c r="DF185" i="1"/>
  <c r="DI185" i="1" s="1"/>
  <c r="EA185" i="1" s="1"/>
  <c r="DG182" i="1"/>
  <c r="DJ182" i="1" s="1"/>
  <c r="EB182" i="1" s="1"/>
  <c r="DH179" i="1"/>
  <c r="DK179" i="1" s="1"/>
  <c r="EC179" i="1" s="1"/>
  <c r="DF177" i="1"/>
  <c r="DI177" i="1" s="1"/>
  <c r="EA177" i="1" s="1"/>
  <c r="DG174" i="1"/>
  <c r="DJ174" i="1" s="1"/>
  <c r="EB174" i="1" s="1"/>
  <c r="DH171" i="1"/>
  <c r="DK171" i="1" s="1"/>
  <c r="EC171" i="1" s="1"/>
  <c r="DF169" i="1"/>
  <c r="DI169" i="1" s="1"/>
  <c r="EA169" i="1" s="1"/>
  <c r="DG166" i="1"/>
  <c r="DJ166" i="1" s="1"/>
  <c r="EB166" i="1" s="1"/>
  <c r="DH163" i="1"/>
  <c r="DK163" i="1" s="1"/>
  <c r="EC163" i="1" s="1"/>
  <c r="DF161" i="1"/>
  <c r="DI161" i="1" s="1"/>
  <c r="EA161" i="1" s="1"/>
  <c r="DG158" i="1"/>
  <c r="DJ158" i="1" s="1"/>
  <c r="EB158" i="1" s="1"/>
  <c r="DH155" i="1"/>
  <c r="DK155" i="1" s="1"/>
  <c r="EC155" i="1" s="1"/>
  <c r="DF153" i="1"/>
  <c r="DI153" i="1" s="1"/>
  <c r="EA153" i="1" s="1"/>
  <c r="DG150" i="1"/>
  <c r="DJ150" i="1" s="1"/>
  <c r="EB150" i="1" s="1"/>
  <c r="DH147" i="1"/>
  <c r="DK147" i="1" s="1"/>
  <c r="EC147" i="1" s="1"/>
  <c r="DF145" i="1"/>
  <c r="DI145" i="1" s="1"/>
  <c r="EA145" i="1" s="1"/>
  <c r="DG142" i="1"/>
  <c r="DJ142" i="1" s="1"/>
  <c r="EB142" i="1" s="1"/>
  <c r="DH139" i="1"/>
  <c r="DK139" i="1" s="1"/>
  <c r="EC139" i="1" s="1"/>
  <c r="DF137" i="1"/>
  <c r="DI137" i="1" s="1"/>
  <c r="EA137" i="1" s="1"/>
  <c r="DG134" i="1"/>
  <c r="DJ134" i="1" s="1"/>
  <c r="EB134" i="1" s="1"/>
  <c r="DH131" i="1"/>
  <c r="DK131" i="1" s="1"/>
  <c r="EC131" i="1" s="1"/>
  <c r="DF129" i="1"/>
  <c r="DI129" i="1" s="1"/>
  <c r="EA129" i="1" s="1"/>
  <c r="DG126" i="1"/>
  <c r="DJ126" i="1" s="1"/>
  <c r="EB126" i="1" s="1"/>
  <c r="DH123" i="1"/>
  <c r="DK123" i="1" s="1"/>
  <c r="EC123" i="1" s="1"/>
  <c r="DF121" i="1"/>
  <c r="DI121" i="1" s="1"/>
  <c r="EA121" i="1" s="1"/>
  <c r="DG118" i="1"/>
  <c r="DJ118" i="1" s="1"/>
  <c r="EB118" i="1" s="1"/>
  <c r="DH115" i="1"/>
  <c r="DK115" i="1" s="1"/>
  <c r="EC115" i="1" s="1"/>
  <c r="DF113" i="1"/>
  <c r="DI113" i="1" s="1"/>
  <c r="EA113" i="1" s="1"/>
  <c r="DG110" i="1"/>
  <c r="DJ110" i="1" s="1"/>
  <c r="EB110" i="1" s="1"/>
  <c r="DH107" i="1"/>
  <c r="DK107" i="1" s="1"/>
  <c r="EC107" i="1" s="1"/>
  <c r="DF105" i="1"/>
  <c r="DI105" i="1" s="1"/>
  <c r="EA105" i="1" s="1"/>
  <c r="DG102" i="1"/>
  <c r="DJ102" i="1" s="1"/>
  <c r="EB102" i="1" s="1"/>
  <c r="DH99" i="1"/>
  <c r="DK99" i="1" s="1"/>
  <c r="EC99" i="1" s="1"/>
  <c r="DF97" i="1"/>
  <c r="DI97" i="1" s="1"/>
  <c r="EA97" i="1" s="1"/>
  <c r="DG94" i="1"/>
  <c r="DJ94" i="1" s="1"/>
  <c r="EB94" i="1" s="1"/>
  <c r="DH91" i="1"/>
  <c r="DK91" i="1" s="1"/>
  <c r="EC91" i="1" s="1"/>
  <c r="DF89" i="1"/>
  <c r="DI89" i="1" s="1"/>
  <c r="EA89" i="1" s="1"/>
  <c r="DG86" i="1"/>
  <c r="DJ86" i="1" s="1"/>
  <c r="EB86" i="1" s="1"/>
  <c r="DH83" i="1"/>
  <c r="DK83" i="1" s="1"/>
  <c r="EC83" i="1" s="1"/>
  <c r="DF81" i="1"/>
  <c r="DI81" i="1" s="1"/>
  <c r="EA81" i="1" s="1"/>
  <c r="DG78" i="1"/>
  <c r="DJ78" i="1" s="1"/>
  <c r="EB78" i="1" s="1"/>
  <c r="DH75" i="1"/>
  <c r="DK75" i="1" s="1"/>
  <c r="EC75" i="1" s="1"/>
  <c r="DF73" i="1"/>
  <c r="DI73" i="1" s="1"/>
  <c r="EA73" i="1" s="1"/>
  <c r="DG70" i="1"/>
  <c r="DJ70" i="1" s="1"/>
  <c r="EB70" i="1" s="1"/>
  <c r="DH67" i="1"/>
  <c r="DK67" i="1" s="1"/>
  <c r="EC67" i="1" s="1"/>
  <c r="DF65" i="1"/>
  <c r="DI65" i="1" s="1"/>
  <c r="EA65" i="1" s="1"/>
  <c r="DG62" i="1"/>
  <c r="DJ62" i="1" s="1"/>
  <c r="EB62" i="1" s="1"/>
  <c r="DH59" i="1"/>
  <c r="DK59" i="1" s="1"/>
  <c r="EC59" i="1" s="1"/>
  <c r="DF57" i="1"/>
  <c r="DI57" i="1" s="1"/>
  <c r="EA57" i="1" s="1"/>
  <c r="DG54" i="1"/>
  <c r="DJ54" i="1" s="1"/>
  <c r="EB54" i="1" s="1"/>
  <c r="DH51" i="1"/>
  <c r="DK51" i="1" s="1"/>
  <c r="EC51" i="1" s="1"/>
  <c r="DF49" i="1"/>
  <c r="DI49" i="1" s="1"/>
  <c r="EA49" i="1" s="1"/>
  <c r="DG46" i="1"/>
  <c r="DJ46" i="1" s="1"/>
  <c r="EB46" i="1" s="1"/>
  <c r="DH43" i="1"/>
  <c r="DK43" i="1" s="1"/>
  <c r="EC43" i="1" s="1"/>
  <c r="DF41" i="1"/>
  <c r="DI41" i="1" s="1"/>
  <c r="EA41" i="1" s="1"/>
  <c r="DG38" i="1"/>
  <c r="DJ38" i="1" s="1"/>
  <c r="EB38" i="1" s="1"/>
  <c r="DH35" i="1"/>
  <c r="DK35" i="1" s="1"/>
  <c r="EC35" i="1" s="1"/>
  <c r="DF33" i="1"/>
  <c r="DI33" i="1" s="1"/>
  <c r="EA33" i="1" s="1"/>
  <c r="DG30" i="1"/>
  <c r="DJ30" i="1" s="1"/>
  <c r="EB30" i="1" s="1"/>
  <c r="DH27" i="1"/>
  <c r="DK27" i="1" s="1"/>
  <c r="EC27" i="1" s="1"/>
  <c r="DF25" i="1"/>
  <c r="DI25" i="1" s="1"/>
  <c r="EA25" i="1" s="1"/>
  <c r="DG22" i="1"/>
  <c r="DJ22" i="1" s="1"/>
  <c r="EB22" i="1" s="1"/>
  <c r="DH19" i="1"/>
  <c r="DK19" i="1" s="1"/>
  <c r="EC19" i="1" s="1"/>
  <c r="DH248" i="1"/>
  <c r="DK248" i="1" s="1"/>
  <c r="EC248" i="1" s="1"/>
  <c r="DF246" i="1"/>
  <c r="DI246" i="1" s="1"/>
  <c r="EA246" i="1" s="1"/>
  <c r="DG243" i="1"/>
  <c r="DJ243" i="1" s="1"/>
  <c r="EB243" i="1" s="1"/>
  <c r="DH240" i="1"/>
  <c r="DK240" i="1" s="1"/>
  <c r="EC240" i="1" s="1"/>
  <c r="DF238" i="1"/>
  <c r="DI238" i="1" s="1"/>
  <c r="EA238" i="1" s="1"/>
  <c r="DG235" i="1"/>
  <c r="DJ235" i="1" s="1"/>
  <c r="EB235" i="1" s="1"/>
  <c r="DH232" i="1"/>
  <c r="DK232" i="1" s="1"/>
  <c r="EC232" i="1" s="1"/>
  <c r="DG227" i="1"/>
  <c r="DJ227" i="1" s="1"/>
  <c r="EB227" i="1" s="1"/>
  <c r="DH224" i="1"/>
  <c r="DK224" i="1" s="1"/>
  <c r="EC224" i="1" s="1"/>
  <c r="DF222" i="1"/>
  <c r="DI222" i="1" s="1"/>
  <c r="EA222" i="1" s="1"/>
  <c r="DG219" i="1"/>
  <c r="DJ219" i="1" s="1"/>
  <c r="EB219" i="1" s="1"/>
  <c r="DH216" i="1"/>
  <c r="DK216" i="1" s="1"/>
  <c r="EC216" i="1" s="1"/>
  <c r="DF214" i="1"/>
  <c r="DI214" i="1" s="1"/>
  <c r="EA214" i="1" s="1"/>
  <c r="DG211" i="1"/>
  <c r="DJ211" i="1" s="1"/>
  <c r="EB211" i="1" s="1"/>
  <c r="DH208" i="1"/>
  <c r="DK208" i="1" s="1"/>
  <c r="EC208" i="1" s="1"/>
  <c r="DF206" i="1"/>
  <c r="DI206" i="1" s="1"/>
  <c r="EA206" i="1" s="1"/>
  <c r="DG203" i="1"/>
  <c r="DJ203" i="1" s="1"/>
  <c r="EB203" i="1" s="1"/>
  <c r="DH200" i="1"/>
  <c r="DK200" i="1" s="1"/>
  <c r="EC200" i="1" s="1"/>
  <c r="DF198" i="1"/>
  <c r="DI198" i="1" s="1"/>
  <c r="EA198" i="1" s="1"/>
  <c r="DG195" i="1"/>
  <c r="DJ195" i="1" s="1"/>
  <c r="EB195" i="1" s="1"/>
  <c r="DH192" i="1"/>
  <c r="DK192" i="1" s="1"/>
  <c r="EC192" i="1" s="1"/>
  <c r="DF190" i="1"/>
  <c r="DI190" i="1" s="1"/>
  <c r="EA190" i="1" s="1"/>
  <c r="DH184" i="1"/>
  <c r="DK184" i="1" s="1"/>
  <c r="EC184" i="1" s="1"/>
  <c r="DF182" i="1"/>
  <c r="DI182" i="1" s="1"/>
  <c r="EA182" i="1" s="1"/>
  <c r="DG179" i="1"/>
  <c r="DJ179" i="1" s="1"/>
  <c r="EB179" i="1" s="1"/>
  <c r="DH176" i="1"/>
  <c r="DK176" i="1" s="1"/>
  <c r="EC176" i="1" s="1"/>
  <c r="DF174" i="1"/>
  <c r="DI174" i="1" s="1"/>
  <c r="EA174" i="1" s="1"/>
  <c r="DG171" i="1"/>
  <c r="DJ171" i="1" s="1"/>
  <c r="EB171" i="1" s="1"/>
  <c r="DH168" i="1"/>
  <c r="DK168" i="1" s="1"/>
  <c r="EC168" i="1" s="1"/>
  <c r="DF166" i="1"/>
  <c r="DI166" i="1" s="1"/>
  <c r="EA166" i="1" s="1"/>
  <c r="DG163" i="1"/>
  <c r="DJ163" i="1" s="1"/>
  <c r="EB163" i="1" s="1"/>
  <c r="DH160" i="1"/>
  <c r="DK160" i="1" s="1"/>
  <c r="EC160" i="1" s="1"/>
  <c r="DF158" i="1"/>
  <c r="DI158" i="1" s="1"/>
  <c r="EA158" i="1" s="1"/>
  <c r="DG155" i="1"/>
  <c r="DJ155" i="1" s="1"/>
  <c r="EB155" i="1" s="1"/>
  <c r="DH152" i="1"/>
  <c r="DK152" i="1" s="1"/>
  <c r="EC152" i="1" s="1"/>
  <c r="DF150" i="1"/>
  <c r="DI150" i="1" s="1"/>
  <c r="EA150" i="1" s="1"/>
  <c r="DG147" i="1"/>
  <c r="DJ147" i="1" s="1"/>
  <c r="EB147" i="1" s="1"/>
  <c r="DH144" i="1"/>
  <c r="DK144" i="1" s="1"/>
  <c r="EC144" i="1" s="1"/>
  <c r="DF142" i="1"/>
  <c r="DI142" i="1" s="1"/>
  <c r="EA142" i="1" s="1"/>
  <c r="DG139" i="1"/>
  <c r="DJ139" i="1" s="1"/>
  <c r="EB139" i="1" s="1"/>
  <c r="DH136" i="1"/>
  <c r="DK136" i="1" s="1"/>
  <c r="EC136" i="1" s="1"/>
  <c r="DF134" i="1"/>
  <c r="DI134" i="1" s="1"/>
  <c r="EA134" i="1" s="1"/>
  <c r="DG131" i="1"/>
  <c r="DJ131" i="1" s="1"/>
  <c r="EB131" i="1" s="1"/>
  <c r="DH128" i="1"/>
  <c r="DK128" i="1" s="1"/>
  <c r="EC128" i="1" s="1"/>
  <c r="DF126" i="1"/>
  <c r="DI126" i="1" s="1"/>
  <c r="EA126" i="1" s="1"/>
  <c r="DG123" i="1"/>
  <c r="DJ123" i="1" s="1"/>
  <c r="EB123" i="1" s="1"/>
  <c r="DH120" i="1"/>
  <c r="DK120" i="1" s="1"/>
  <c r="EC120" i="1" s="1"/>
  <c r="DF118" i="1"/>
  <c r="DI118" i="1" s="1"/>
  <c r="EA118" i="1" s="1"/>
  <c r="DG115" i="1"/>
  <c r="DJ115" i="1" s="1"/>
  <c r="EB115" i="1" s="1"/>
  <c r="DH112" i="1"/>
  <c r="DK112" i="1" s="1"/>
  <c r="EC112" i="1" s="1"/>
  <c r="DG107" i="1"/>
  <c r="DJ107" i="1" s="1"/>
  <c r="EB107" i="1" s="1"/>
  <c r="DH104" i="1"/>
  <c r="DK104" i="1" s="1"/>
  <c r="EC104" i="1" s="1"/>
  <c r="DF102" i="1"/>
  <c r="DI102" i="1" s="1"/>
  <c r="EA102" i="1" s="1"/>
  <c r="DG99" i="1"/>
  <c r="DJ99" i="1" s="1"/>
  <c r="EB99" i="1" s="1"/>
  <c r="DH96" i="1"/>
  <c r="DK96" i="1" s="1"/>
  <c r="EC96" i="1" s="1"/>
  <c r="DF94" i="1"/>
  <c r="DI94" i="1" s="1"/>
  <c r="EA94" i="1" s="1"/>
  <c r="DG91" i="1"/>
  <c r="DJ91" i="1" s="1"/>
  <c r="EB91" i="1" s="1"/>
  <c r="DH88" i="1"/>
  <c r="DK88" i="1" s="1"/>
  <c r="EC88" i="1" s="1"/>
  <c r="DF86" i="1"/>
  <c r="DI86" i="1" s="1"/>
  <c r="EA86" i="1" s="1"/>
  <c r="DG83" i="1"/>
  <c r="DJ83" i="1" s="1"/>
  <c r="EB83" i="1" s="1"/>
  <c r="DH80" i="1"/>
  <c r="DK80" i="1" s="1"/>
  <c r="EC80" i="1" s="1"/>
  <c r="DF78" i="1"/>
  <c r="DI78" i="1" s="1"/>
  <c r="EA78" i="1" s="1"/>
  <c r="DG75" i="1"/>
  <c r="DJ75" i="1" s="1"/>
  <c r="EB75" i="1" s="1"/>
  <c r="DH72" i="1"/>
  <c r="DK72" i="1" s="1"/>
  <c r="EC72" i="1" s="1"/>
  <c r="DF70" i="1"/>
  <c r="DI70" i="1" s="1"/>
  <c r="EA70" i="1" s="1"/>
  <c r="DG67" i="1"/>
  <c r="DJ67" i="1" s="1"/>
  <c r="EB67" i="1" s="1"/>
  <c r="DH64" i="1"/>
  <c r="DK64" i="1" s="1"/>
  <c r="EC64" i="1" s="1"/>
  <c r="DF62" i="1"/>
  <c r="DI62" i="1" s="1"/>
  <c r="EA62" i="1" s="1"/>
  <c r="DG59" i="1"/>
  <c r="DJ59" i="1" s="1"/>
  <c r="EB59" i="1" s="1"/>
  <c r="DH56" i="1"/>
  <c r="DK56" i="1" s="1"/>
  <c r="EC56" i="1" s="1"/>
  <c r="DF54" i="1"/>
  <c r="DI54" i="1" s="1"/>
  <c r="EA54" i="1" s="1"/>
  <c r="DG51" i="1"/>
  <c r="DJ51" i="1" s="1"/>
  <c r="EB51" i="1" s="1"/>
  <c r="DH48" i="1"/>
  <c r="DK48" i="1" s="1"/>
  <c r="EC48" i="1" s="1"/>
  <c r="DF46" i="1"/>
  <c r="DI46" i="1" s="1"/>
  <c r="EA46" i="1" s="1"/>
  <c r="DG43" i="1"/>
  <c r="DJ43" i="1" s="1"/>
  <c r="EB43" i="1" s="1"/>
  <c r="DH40" i="1"/>
  <c r="DK40" i="1" s="1"/>
  <c r="EC40" i="1" s="1"/>
  <c r="DF38" i="1"/>
  <c r="DI38" i="1" s="1"/>
  <c r="EA38" i="1" s="1"/>
  <c r="DG35" i="1"/>
  <c r="DJ35" i="1" s="1"/>
  <c r="EB35" i="1" s="1"/>
  <c r="DH32" i="1"/>
  <c r="DK32" i="1" s="1"/>
  <c r="EC32" i="1" s="1"/>
  <c r="DF30" i="1"/>
  <c r="DI30" i="1" s="1"/>
  <c r="EA30" i="1" s="1"/>
  <c r="DG27" i="1"/>
  <c r="DJ27" i="1" s="1"/>
  <c r="EB27" i="1" s="1"/>
  <c r="DH24" i="1"/>
  <c r="DK24" i="1" s="1"/>
  <c r="EC24" i="1" s="1"/>
  <c r="DF22" i="1"/>
  <c r="DI22" i="1" s="1"/>
  <c r="EA22" i="1" s="1"/>
  <c r="DG19" i="1"/>
  <c r="DJ19" i="1" s="1"/>
  <c r="EB19" i="1" s="1"/>
  <c r="DF167" i="1"/>
  <c r="DI167" i="1" s="1"/>
  <c r="EA167" i="1" s="1"/>
  <c r="DH145" i="1"/>
  <c r="DK145" i="1" s="1"/>
  <c r="EC145" i="1" s="1"/>
  <c r="DG124" i="1"/>
  <c r="DJ124" i="1" s="1"/>
  <c r="EB124" i="1" s="1"/>
  <c r="DF103" i="1"/>
  <c r="DI103" i="1" s="1"/>
  <c r="EA103" i="1" s="1"/>
  <c r="DH81" i="1"/>
  <c r="DK81" i="1" s="1"/>
  <c r="EC81" i="1" s="1"/>
  <c r="DG60" i="1"/>
  <c r="DJ60" i="1" s="1"/>
  <c r="EB60" i="1" s="1"/>
  <c r="DG226" i="1"/>
  <c r="DJ226" i="1" s="1"/>
  <c r="EB226" i="1" s="1"/>
  <c r="DH223" i="1"/>
  <c r="DK223" i="1" s="1"/>
  <c r="EC223" i="1" s="1"/>
  <c r="DF221" i="1"/>
  <c r="DI221" i="1" s="1"/>
  <c r="EA221" i="1" s="1"/>
  <c r="DG218" i="1"/>
  <c r="DJ218" i="1" s="1"/>
  <c r="EB218" i="1" s="1"/>
  <c r="DH215" i="1"/>
  <c r="DK215" i="1" s="1"/>
  <c r="EC215" i="1" s="1"/>
  <c r="DF213" i="1"/>
  <c r="DI213" i="1" s="1"/>
  <c r="EA213" i="1" s="1"/>
  <c r="DG210" i="1"/>
  <c r="DJ210" i="1" s="1"/>
  <c r="EB210" i="1" s="1"/>
  <c r="DH207" i="1"/>
  <c r="DK207" i="1" s="1"/>
  <c r="EC207" i="1" s="1"/>
  <c r="DF205" i="1"/>
  <c r="DI205" i="1" s="1"/>
  <c r="EA205" i="1" s="1"/>
  <c r="DG202" i="1"/>
  <c r="DJ202" i="1" s="1"/>
  <c r="EB202" i="1" s="1"/>
  <c r="DH199" i="1"/>
  <c r="DK199" i="1" s="1"/>
  <c r="EC199" i="1" s="1"/>
  <c r="DF197" i="1"/>
  <c r="DI197" i="1" s="1"/>
  <c r="EA197" i="1" s="1"/>
  <c r="DG194" i="1"/>
  <c r="DJ194" i="1" s="1"/>
  <c r="EB194" i="1" s="1"/>
  <c r="DH191" i="1"/>
  <c r="DK191" i="1" s="1"/>
  <c r="EC191" i="1" s="1"/>
  <c r="DF189" i="1"/>
  <c r="DI189" i="1" s="1"/>
  <c r="EA189" i="1" s="1"/>
  <c r="DG186" i="1"/>
  <c r="DJ186" i="1" s="1"/>
  <c r="EB186" i="1" s="1"/>
  <c r="DH183" i="1"/>
  <c r="DK183" i="1" s="1"/>
  <c r="EC183" i="1" s="1"/>
  <c r="DF181" i="1"/>
  <c r="DI181" i="1" s="1"/>
  <c r="EA181" i="1" s="1"/>
  <c r="DG178" i="1"/>
  <c r="DJ178" i="1" s="1"/>
  <c r="EB178" i="1" s="1"/>
  <c r="DH175" i="1"/>
  <c r="DK175" i="1" s="1"/>
  <c r="EC175" i="1" s="1"/>
  <c r="DF173" i="1"/>
  <c r="DI173" i="1" s="1"/>
  <c r="EA173" i="1" s="1"/>
  <c r="DG170" i="1"/>
  <c r="DJ170" i="1" s="1"/>
  <c r="EB170" i="1" s="1"/>
  <c r="DH167" i="1"/>
  <c r="DK167" i="1" s="1"/>
  <c r="EC167" i="1" s="1"/>
  <c r="DF165" i="1"/>
  <c r="DI165" i="1" s="1"/>
  <c r="EA165" i="1" s="1"/>
  <c r="DG162" i="1"/>
  <c r="DJ162" i="1" s="1"/>
  <c r="EB162" i="1" s="1"/>
  <c r="DH159" i="1"/>
  <c r="DK159" i="1" s="1"/>
  <c r="EC159" i="1" s="1"/>
  <c r="DF157" i="1"/>
  <c r="DI157" i="1" s="1"/>
  <c r="EA157" i="1" s="1"/>
  <c r="DG154" i="1"/>
  <c r="DJ154" i="1" s="1"/>
  <c r="EB154" i="1" s="1"/>
  <c r="DH151" i="1"/>
  <c r="DK151" i="1" s="1"/>
  <c r="EC151" i="1" s="1"/>
  <c r="DF149" i="1"/>
  <c r="DI149" i="1" s="1"/>
  <c r="EA149" i="1" s="1"/>
  <c r="DG146" i="1"/>
  <c r="DJ146" i="1" s="1"/>
  <c r="EB146" i="1" s="1"/>
  <c r="DH143" i="1"/>
  <c r="DK143" i="1" s="1"/>
  <c r="EC143" i="1" s="1"/>
  <c r="DF141" i="1"/>
  <c r="DI141" i="1" s="1"/>
  <c r="EA141" i="1" s="1"/>
  <c r="DG138" i="1"/>
  <c r="DJ138" i="1" s="1"/>
  <c r="EB138" i="1" s="1"/>
  <c r="DH135" i="1"/>
  <c r="DK135" i="1" s="1"/>
  <c r="EC135" i="1" s="1"/>
  <c r="DF133" i="1"/>
  <c r="DI133" i="1" s="1"/>
  <c r="EA133" i="1" s="1"/>
  <c r="DG130" i="1"/>
  <c r="DJ130" i="1" s="1"/>
  <c r="EB130" i="1" s="1"/>
  <c r="DH127" i="1"/>
  <c r="DK127" i="1" s="1"/>
  <c r="EC127" i="1" s="1"/>
  <c r="DF125" i="1"/>
  <c r="DI125" i="1" s="1"/>
  <c r="EA125" i="1" s="1"/>
  <c r="DG122" i="1"/>
  <c r="DJ122" i="1" s="1"/>
  <c r="EB122" i="1" s="1"/>
  <c r="DH119" i="1"/>
  <c r="DK119" i="1" s="1"/>
  <c r="EC119" i="1" s="1"/>
  <c r="DF117" i="1"/>
  <c r="DI117" i="1" s="1"/>
  <c r="EA117" i="1" s="1"/>
  <c r="ED117" i="1" s="1"/>
  <c r="GK117" i="1" s="1"/>
  <c r="DG114" i="1"/>
  <c r="DJ114" i="1" s="1"/>
  <c r="EB114" i="1" s="1"/>
  <c r="DH111" i="1"/>
  <c r="DK111" i="1" s="1"/>
  <c r="EC111" i="1" s="1"/>
  <c r="DF109" i="1"/>
  <c r="DI109" i="1" s="1"/>
  <c r="EA109" i="1" s="1"/>
  <c r="DG106" i="1"/>
  <c r="DJ106" i="1" s="1"/>
  <c r="EB106" i="1" s="1"/>
  <c r="DH103" i="1"/>
  <c r="DK103" i="1" s="1"/>
  <c r="EC103" i="1" s="1"/>
  <c r="DF101" i="1"/>
  <c r="DI101" i="1" s="1"/>
  <c r="EA101" i="1" s="1"/>
  <c r="DG98" i="1"/>
  <c r="DJ98" i="1" s="1"/>
  <c r="EB98" i="1" s="1"/>
  <c r="DH95" i="1"/>
  <c r="DK95" i="1" s="1"/>
  <c r="EC95" i="1" s="1"/>
  <c r="DF93" i="1"/>
  <c r="DI93" i="1" s="1"/>
  <c r="EA93" i="1" s="1"/>
  <c r="DG90" i="1"/>
  <c r="DJ90" i="1" s="1"/>
  <c r="EB90" i="1" s="1"/>
  <c r="DH87" i="1"/>
  <c r="DK87" i="1" s="1"/>
  <c r="EC87" i="1" s="1"/>
  <c r="DF85" i="1"/>
  <c r="DI85" i="1" s="1"/>
  <c r="EA85" i="1" s="1"/>
  <c r="DG82" i="1"/>
  <c r="DJ82" i="1" s="1"/>
  <c r="EB82" i="1" s="1"/>
  <c r="DH79" i="1"/>
  <c r="DK79" i="1" s="1"/>
  <c r="EC79" i="1" s="1"/>
  <c r="DF77" i="1"/>
  <c r="DI77" i="1" s="1"/>
  <c r="EA77" i="1" s="1"/>
  <c r="DG74" i="1"/>
  <c r="DJ74" i="1" s="1"/>
  <c r="EB74" i="1" s="1"/>
  <c r="DH71" i="1"/>
  <c r="DK71" i="1" s="1"/>
  <c r="EC71" i="1" s="1"/>
  <c r="DF69" i="1"/>
  <c r="DI69" i="1" s="1"/>
  <c r="EA69" i="1" s="1"/>
  <c r="DG66" i="1"/>
  <c r="DJ66" i="1" s="1"/>
  <c r="EB66" i="1" s="1"/>
  <c r="DH63" i="1"/>
  <c r="DK63" i="1" s="1"/>
  <c r="EC63" i="1" s="1"/>
  <c r="DF61" i="1"/>
  <c r="DI61" i="1" s="1"/>
  <c r="EA61" i="1" s="1"/>
  <c r="DG58" i="1"/>
  <c r="DJ58" i="1" s="1"/>
  <c r="EB58" i="1" s="1"/>
  <c r="DH55" i="1"/>
  <c r="DK55" i="1" s="1"/>
  <c r="EC55" i="1" s="1"/>
  <c r="DF53" i="1"/>
  <c r="DI53" i="1" s="1"/>
  <c r="EA53" i="1" s="1"/>
  <c r="DG50" i="1"/>
  <c r="DJ50" i="1" s="1"/>
  <c r="EB50" i="1" s="1"/>
  <c r="DH47" i="1"/>
  <c r="DK47" i="1" s="1"/>
  <c r="EC47" i="1" s="1"/>
  <c r="DF45" i="1"/>
  <c r="DI45" i="1" s="1"/>
  <c r="EA45" i="1" s="1"/>
  <c r="DG42" i="1"/>
  <c r="DJ42" i="1" s="1"/>
  <c r="EB42" i="1" s="1"/>
  <c r="DH39" i="1"/>
  <c r="DK39" i="1" s="1"/>
  <c r="EC39" i="1" s="1"/>
  <c r="DF37" i="1"/>
  <c r="DI37" i="1" s="1"/>
  <c r="EA37" i="1" s="1"/>
  <c r="DG34" i="1"/>
  <c r="DJ34" i="1" s="1"/>
  <c r="EB34" i="1" s="1"/>
  <c r="DH31" i="1"/>
  <c r="DK31" i="1" s="1"/>
  <c r="EC31" i="1" s="1"/>
  <c r="DF29" i="1"/>
  <c r="DI29" i="1" s="1"/>
  <c r="EA29" i="1" s="1"/>
  <c r="DG26" i="1"/>
  <c r="DJ26" i="1" s="1"/>
  <c r="EB26" i="1" s="1"/>
  <c r="DH23" i="1"/>
  <c r="DK23" i="1" s="1"/>
  <c r="EC23" i="1" s="1"/>
  <c r="DF21" i="1"/>
  <c r="DI21" i="1" s="1"/>
  <c r="EA21" i="1" s="1"/>
  <c r="DG18" i="1"/>
  <c r="DJ18" i="1" s="1"/>
  <c r="EB18" i="1" s="1"/>
  <c r="CP293" i="1"/>
  <c r="CQ290" i="1"/>
  <c r="CO288" i="1"/>
  <c r="CP285" i="1"/>
  <c r="CQ282" i="1"/>
  <c r="CP277" i="1"/>
  <c r="CO272" i="1"/>
  <c r="CP269" i="1"/>
  <c r="CO264" i="1"/>
  <c r="CP261" i="1"/>
  <c r="CQ258" i="1"/>
  <c r="CO256" i="1"/>
  <c r="CP253" i="1"/>
  <c r="CO248" i="1"/>
  <c r="CP245" i="1"/>
  <c r="CQ242" i="1"/>
  <c r="CP237" i="1"/>
  <c r="CQ234" i="1"/>
  <c r="CP229" i="1"/>
  <c r="CO224" i="1"/>
  <c r="CQ218" i="1"/>
  <c r="CO216" i="1"/>
  <c r="CP213" i="1"/>
  <c r="CQ210" i="1"/>
  <c r="CP205" i="1"/>
  <c r="CQ202" i="1"/>
  <c r="CO200" i="1"/>
  <c r="CP197" i="1"/>
  <c r="CQ194" i="1"/>
  <c r="CO192" i="1"/>
  <c r="CP189" i="1"/>
  <c r="CQ186" i="1"/>
  <c r="CO184" i="1"/>
  <c r="CP181" i="1"/>
  <c r="CQ178" i="1"/>
  <c r="CP173" i="1"/>
  <c r="CO168" i="1"/>
  <c r="CQ162" i="1"/>
  <c r="CO160" i="1"/>
  <c r="CP157" i="1"/>
  <c r="CQ154" i="1"/>
  <c r="CO152" i="1"/>
  <c r="CP149" i="1"/>
  <c r="CQ146" i="1"/>
  <c r="CO144" i="1"/>
  <c r="CQ138" i="1"/>
  <c r="CO136" i="1"/>
  <c r="CP133" i="1"/>
  <c r="CQ130" i="1"/>
  <c r="CQ122" i="1"/>
  <c r="CP109" i="1"/>
  <c r="CP101" i="1"/>
  <c r="CQ98" i="1"/>
  <c r="CO96" i="1"/>
  <c r="CQ90" i="1"/>
  <c r="CP85" i="1"/>
  <c r="CQ82" i="1"/>
  <c r="CO80" i="1"/>
  <c r="CP77" i="1"/>
  <c r="CQ74" i="1"/>
  <c r="CO72" i="1"/>
  <c r="CP69" i="1"/>
  <c r="CQ58" i="1"/>
  <c r="CO56" i="1"/>
  <c r="CP45" i="1"/>
  <c r="CQ42" i="1"/>
  <c r="CO40" i="1"/>
  <c r="CP37" i="1"/>
  <c r="CO32" i="1"/>
  <c r="CP29" i="1"/>
  <c r="CQ26" i="1"/>
  <c r="CP21" i="1"/>
  <c r="CQ18" i="1"/>
  <c r="CC290" i="1"/>
  <c r="CU290" i="1" s="1"/>
  <c r="CC282" i="1"/>
  <c r="CU282" i="1" s="1"/>
  <c r="CC274" i="1"/>
  <c r="CU274" i="1" s="1"/>
  <c r="CC266" i="1"/>
  <c r="CU266" i="1" s="1"/>
  <c r="CC258" i="1"/>
  <c r="CU258" i="1" s="1"/>
  <c r="CC250" i="1"/>
  <c r="CU250" i="1" s="1"/>
  <c r="CC242" i="1"/>
  <c r="CC234" i="1"/>
  <c r="CU234" i="1" s="1"/>
  <c r="CC226" i="1"/>
  <c r="CU226" i="1" s="1"/>
  <c r="CC218" i="1"/>
  <c r="CC210" i="1"/>
  <c r="CC202" i="1"/>
  <c r="CC194" i="1"/>
  <c r="CU194" i="1" s="1"/>
  <c r="CC186" i="1"/>
  <c r="CU186" i="1" s="1"/>
  <c r="CD183" i="1"/>
  <c r="CC170" i="1"/>
  <c r="CU170" i="1" s="1"/>
  <c r="CD167" i="1"/>
  <c r="CC162" i="1"/>
  <c r="CC154" i="1"/>
  <c r="CU154" i="1" s="1"/>
  <c r="CD151" i="1"/>
  <c r="CC138" i="1"/>
  <c r="CC130" i="1"/>
  <c r="CU130" i="1" s="1"/>
  <c r="CC122" i="1"/>
  <c r="CU122" i="1" s="1"/>
  <c r="CD119" i="1"/>
  <c r="CV119" i="1" s="1"/>
  <c r="CD111" i="1"/>
  <c r="CC106" i="1"/>
  <c r="CU106" i="1" s="1"/>
  <c r="CD103" i="1"/>
  <c r="CV103" i="1" s="1"/>
  <c r="CC98" i="1"/>
  <c r="CU98" i="1" s="1"/>
  <c r="CD95" i="1"/>
  <c r="CV95" i="1" s="1"/>
  <c r="CC90" i="1"/>
  <c r="CU90" i="1" s="1"/>
  <c r="CD87" i="1"/>
  <c r="CC82" i="1"/>
  <c r="CC74" i="1"/>
  <c r="CU74" i="1" s="1"/>
  <c r="CD71" i="1"/>
  <c r="CC66" i="1"/>
  <c r="CU66" i="1" s="1"/>
  <c r="CD63" i="1"/>
  <c r="CC58" i="1"/>
  <c r="CD55" i="1"/>
  <c r="CC50" i="1"/>
  <c r="CC42" i="1"/>
  <c r="CU42" i="1" s="1"/>
  <c r="CD39" i="1"/>
  <c r="CC34" i="1"/>
  <c r="CU34" i="1" s="1"/>
  <c r="CC26" i="1"/>
  <c r="CC18" i="1"/>
  <c r="CC294" i="1"/>
  <c r="CC286" i="1"/>
  <c r="CD283" i="1"/>
  <c r="CQ293" i="1"/>
  <c r="CO291" i="1"/>
  <c r="CQ285" i="1"/>
  <c r="CO283" i="1"/>
  <c r="CQ277" i="1"/>
  <c r="CP272" i="1"/>
  <c r="CQ269" i="1"/>
  <c r="CO267" i="1"/>
  <c r="CP264" i="1"/>
  <c r="CQ261" i="1"/>
  <c r="CO259" i="1"/>
  <c r="CP256" i="1"/>
  <c r="CQ253" i="1"/>
  <c r="CO251" i="1"/>
  <c r="CP248" i="1"/>
  <c r="CQ245" i="1"/>
  <c r="CC278" i="1"/>
  <c r="CU278" i="1" s="1"/>
  <c r="CO243" i="1"/>
  <c r="CQ237" i="1"/>
  <c r="CQ229" i="1"/>
  <c r="CP224" i="1"/>
  <c r="CP216" i="1"/>
  <c r="CQ213" i="1"/>
  <c r="CO211" i="1"/>
  <c r="CP208" i="1"/>
  <c r="CQ205" i="1"/>
  <c r="CO203" i="1"/>
  <c r="CP200" i="1"/>
  <c r="CQ197" i="1"/>
  <c r="CQ189" i="1"/>
  <c r="CQ181" i="1"/>
  <c r="CO179" i="1"/>
  <c r="CP176" i="1"/>
  <c r="CQ173" i="1"/>
  <c r="CP168" i="1"/>
  <c r="CO163" i="1"/>
  <c r="CQ157" i="1"/>
  <c r="CO155" i="1"/>
  <c r="CP152" i="1"/>
  <c r="CQ149" i="1"/>
  <c r="CO147" i="1"/>
  <c r="CO139" i="1"/>
  <c r="CP136" i="1"/>
  <c r="CQ133" i="1"/>
  <c r="CO131" i="1"/>
  <c r="CQ109" i="1"/>
  <c r="CQ101" i="1"/>
  <c r="CP96" i="1"/>
  <c r="CQ93" i="1"/>
  <c r="CO91" i="1"/>
  <c r="CP88" i="1"/>
  <c r="CQ85" i="1"/>
  <c r="CO83" i="1"/>
  <c r="CP80" i="1"/>
  <c r="CQ77" i="1"/>
  <c r="CP72" i="1"/>
  <c r="CQ69" i="1"/>
  <c r="CP56" i="1"/>
  <c r="CQ45" i="1"/>
  <c r="CQ37" i="1"/>
  <c r="CO35" i="1"/>
  <c r="CP32" i="1"/>
  <c r="CQ29" i="1"/>
  <c r="CP24" i="1"/>
  <c r="CQ21" i="1"/>
  <c r="CO287" i="1"/>
  <c r="CQ273" i="1"/>
  <c r="CO271" i="1"/>
  <c r="CQ265" i="1"/>
  <c r="CP260" i="1"/>
  <c r="CQ257" i="1"/>
  <c r="CP252" i="1"/>
  <c r="CQ249" i="1"/>
  <c r="CP236" i="1"/>
  <c r="CO215" i="1"/>
  <c r="CQ201" i="1"/>
  <c r="CQ193" i="1"/>
  <c r="CP188" i="1"/>
  <c r="CQ185" i="1"/>
  <c r="CP164" i="1"/>
  <c r="CQ145" i="1"/>
  <c r="CO143" i="1"/>
  <c r="CO119" i="1"/>
  <c r="CO103" i="1"/>
  <c r="CP100" i="1"/>
  <c r="CQ81" i="1"/>
  <c r="CP76" i="1"/>
  <c r="CQ57" i="1"/>
  <c r="CO55" i="1"/>
  <c r="CO39" i="1"/>
  <c r="CP36" i="1"/>
  <c r="CQ33" i="1"/>
  <c r="CO292" i="1"/>
  <c r="CP289" i="1"/>
  <c r="CO276" i="1"/>
  <c r="CQ270" i="1"/>
  <c r="CP257" i="1"/>
  <c r="CQ254" i="1"/>
  <c r="CQ246" i="1"/>
  <c r="CO294" i="1"/>
  <c r="CP291" i="1"/>
  <c r="CQ288" i="1"/>
  <c r="CO286" i="1"/>
  <c r="CP283" i="1"/>
  <c r="CQ280" i="1"/>
  <c r="CQ272" i="1"/>
  <c r="CO270" i="1"/>
  <c r="CQ264" i="1"/>
  <c r="CP259" i="1"/>
  <c r="CQ256" i="1"/>
  <c r="CP251" i="1"/>
  <c r="CQ248" i="1"/>
  <c r="CO246" i="1"/>
  <c r="CP243" i="1"/>
  <c r="CD47" i="1"/>
  <c r="CV47" i="1" s="1"/>
  <c r="CP16" i="1"/>
  <c r="CP292" i="1"/>
  <c r="CP276" i="1"/>
  <c r="CO247" i="1"/>
  <c r="CQ209" i="1"/>
  <c r="CO183" i="1"/>
  <c r="CP140" i="1"/>
  <c r="CO79" i="1"/>
  <c r="CQ240" i="1"/>
  <c r="CP227" i="1"/>
  <c r="CQ224" i="1"/>
  <c r="CO222" i="1"/>
  <c r="CQ216" i="1"/>
  <c r="CP211" i="1"/>
  <c r="CQ208" i="1"/>
  <c r="CO206" i="1"/>
  <c r="CP203" i="1"/>
  <c r="CQ200" i="1"/>
  <c r="CQ192" i="1"/>
  <c r="CO190" i="1"/>
  <c r="CQ184" i="1"/>
  <c r="CQ176" i="1"/>
  <c r="CQ168" i="1"/>
  <c r="CO166" i="1"/>
  <c r="CP163" i="1"/>
  <c r="CQ160" i="1"/>
  <c r="CO158" i="1"/>
  <c r="CP155" i="1"/>
  <c r="CQ152" i="1"/>
  <c r="CO150" i="1"/>
  <c r="CP147" i="1"/>
  <c r="CQ144" i="1"/>
  <c r="CO142" i="1"/>
  <c r="CP139" i="1"/>
  <c r="CQ136" i="1"/>
  <c r="CO134" i="1"/>
  <c r="CP131" i="1"/>
  <c r="CQ120" i="1"/>
  <c r="CO110" i="1"/>
  <c r="CP107" i="1"/>
  <c r="CO102" i="1"/>
  <c r="CQ96" i="1"/>
  <c r="CO94" i="1"/>
  <c r="CQ88" i="1"/>
  <c r="CO86" i="1"/>
  <c r="CP83" i="1"/>
  <c r="CQ80" i="1"/>
  <c r="CO78" i="1"/>
  <c r="CP75" i="1"/>
  <c r="CQ72" i="1"/>
  <c r="CO70" i="1"/>
  <c r="CP67" i="1"/>
  <c r="CQ56" i="1"/>
  <c r="CO46" i="1"/>
  <c r="CP43" i="1"/>
  <c r="CQ40" i="1"/>
  <c r="CO38" i="1"/>
  <c r="CP35" i="1"/>
  <c r="CQ32" i="1"/>
  <c r="CO30" i="1"/>
  <c r="CQ24" i="1"/>
  <c r="CO22" i="1"/>
  <c r="CP19" i="1"/>
  <c r="CQ294" i="1"/>
  <c r="CQ286" i="1"/>
  <c r="CP273" i="1"/>
  <c r="CO260" i="1"/>
  <c r="CO252" i="1"/>
  <c r="CQ289" i="1"/>
  <c r="CP284" i="1"/>
  <c r="CQ281" i="1"/>
  <c r="CQ241" i="1"/>
  <c r="CO239" i="1"/>
  <c r="CQ233" i="1"/>
  <c r="CQ225" i="1"/>
  <c r="CP220" i="1"/>
  <c r="CP212" i="1"/>
  <c r="CO207" i="1"/>
  <c r="CP204" i="1"/>
  <c r="CO199" i="1"/>
  <c r="CP180" i="1"/>
  <c r="CQ177" i="1"/>
  <c r="CO175" i="1"/>
  <c r="CP172" i="1"/>
  <c r="CQ169" i="1"/>
  <c r="CO159" i="1"/>
  <c r="CP156" i="1"/>
  <c r="CQ153" i="1"/>
  <c r="CO151" i="1"/>
  <c r="CP148" i="1"/>
  <c r="CQ137" i="1"/>
  <c r="CO135" i="1"/>
  <c r="CP132" i="1"/>
  <c r="CQ113" i="1"/>
  <c r="CP92" i="1"/>
  <c r="CQ89" i="1"/>
  <c r="CO87" i="1"/>
  <c r="CP84" i="1"/>
  <c r="CQ73" i="1"/>
  <c r="CP68" i="1"/>
  <c r="CP44" i="1"/>
  <c r="CP28" i="1"/>
  <c r="CP20" i="1"/>
  <c r="CC270" i="1"/>
  <c r="CD267" i="1"/>
  <c r="CV267" i="1" s="1"/>
  <c r="CC262" i="1"/>
  <c r="CU262" i="1" s="1"/>
  <c r="CC254" i="1"/>
  <c r="CU254" i="1" s="1"/>
  <c r="CC214" i="1"/>
  <c r="CU214" i="1" s="1"/>
  <c r="CC126" i="1"/>
  <c r="CU126" i="1" s="1"/>
  <c r="CD123" i="1"/>
  <c r="CV123" i="1" s="1"/>
  <c r="CC118" i="1"/>
  <c r="CU118" i="1" s="1"/>
  <c r="CC110" i="1"/>
  <c r="CD107" i="1"/>
  <c r="CC102" i="1"/>
  <c r="CC94" i="1"/>
  <c r="CD91" i="1"/>
  <c r="CV91" i="1" s="1"/>
  <c r="CC86" i="1"/>
  <c r="CC78" i="1"/>
  <c r="CD75" i="1"/>
  <c r="CC70" i="1"/>
  <c r="CC62" i="1"/>
  <c r="CC54" i="1"/>
  <c r="CU54" i="1" s="1"/>
  <c r="CD51" i="1"/>
  <c r="CC46" i="1"/>
  <c r="CC38" i="1"/>
  <c r="CC30" i="1"/>
  <c r="CD27" i="1"/>
  <c r="CV27" i="1" s="1"/>
  <c r="CC22" i="1"/>
  <c r="CP241" i="1"/>
  <c r="CQ238" i="1"/>
  <c r="CP233" i="1"/>
  <c r="CQ230" i="1"/>
  <c r="CP225" i="1"/>
  <c r="CQ222" i="1"/>
  <c r="CO220" i="1"/>
  <c r="CO212" i="1"/>
  <c r="CP209" i="1"/>
  <c r="CO204" i="1"/>
  <c r="CP201" i="1"/>
  <c r="CQ198" i="1"/>
  <c r="CO196" i="1"/>
  <c r="CP193" i="1"/>
  <c r="CQ190" i="1"/>
  <c r="CO188" i="1"/>
  <c r="CP177" i="1"/>
  <c r="CP169" i="1"/>
  <c r="CQ166" i="1"/>
  <c r="CO164" i="1"/>
  <c r="CQ158" i="1"/>
  <c r="CO156" i="1"/>
  <c r="CP153" i="1"/>
  <c r="CC288" i="1"/>
  <c r="CC280" i="1"/>
  <c r="CU280" i="1" s="1"/>
  <c r="CC272" i="1"/>
  <c r="CC264" i="1"/>
  <c r="CC256" i="1"/>
  <c r="CC248" i="1"/>
  <c r="CC240" i="1"/>
  <c r="CU240" i="1" s="1"/>
  <c r="CC232" i="1"/>
  <c r="CU232" i="1" s="1"/>
  <c r="CC224" i="1"/>
  <c r="CC216" i="1"/>
  <c r="CC208" i="1"/>
  <c r="CU208" i="1" s="1"/>
  <c r="CC200" i="1"/>
  <c r="CC192" i="1"/>
  <c r="CC184" i="1"/>
  <c r="CC176" i="1"/>
  <c r="CU176" i="1" s="1"/>
  <c r="CC168" i="1"/>
  <c r="CC160" i="1"/>
  <c r="CC152" i="1"/>
  <c r="CC144" i="1"/>
  <c r="CC136" i="1"/>
  <c r="CC128" i="1"/>
  <c r="CU128" i="1" s="1"/>
  <c r="CC120" i="1"/>
  <c r="CU120" i="1" s="1"/>
  <c r="CC112" i="1"/>
  <c r="CC104" i="1"/>
  <c r="CC96" i="1"/>
  <c r="CC88" i="1"/>
  <c r="CU88" i="1" s="1"/>
  <c r="CC80" i="1"/>
  <c r="CC72" i="1"/>
  <c r="CC64" i="1"/>
  <c r="CC56" i="1"/>
  <c r="CC48" i="1"/>
  <c r="CC24" i="1"/>
  <c r="CP294" i="1"/>
  <c r="CQ291" i="1"/>
  <c r="CP286" i="1"/>
  <c r="CQ283" i="1"/>
  <c r="CO281" i="1"/>
  <c r="CO273" i="1"/>
  <c r="CP270" i="1"/>
  <c r="CQ267" i="1"/>
  <c r="CQ259" i="1"/>
  <c r="CO257" i="1"/>
  <c r="CQ251" i="1"/>
  <c r="CP246" i="1"/>
  <c r="CQ243" i="1"/>
  <c r="CO241" i="1"/>
  <c r="CP238" i="1"/>
  <c r="CO233" i="1"/>
  <c r="CP230" i="1"/>
  <c r="CQ227" i="1"/>
  <c r="CO225" i="1"/>
  <c r="CP222" i="1"/>
  <c r="CQ211" i="1"/>
  <c r="CQ203" i="1"/>
  <c r="CP198" i="1"/>
  <c r="CQ195" i="1"/>
  <c r="CP190" i="1"/>
  <c r="CQ187" i="1"/>
  <c r="CQ179" i="1"/>
  <c r="CO177" i="1"/>
  <c r="CO169" i="1"/>
  <c r="CP166" i="1"/>
  <c r="CQ163" i="1"/>
  <c r="CO161" i="1"/>
  <c r="CP158" i="1"/>
  <c r="CQ155" i="1"/>
  <c r="CO153" i="1"/>
  <c r="CP150" i="1"/>
  <c r="CQ150" i="1"/>
  <c r="CO148" i="1"/>
  <c r="CQ142" i="1"/>
  <c r="CO140" i="1"/>
  <c r="CP137" i="1"/>
  <c r="CQ134" i="1"/>
  <c r="CO132" i="1"/>
  <c r="CQ126" i="1"/>
  <c r="CP113" i="1"/>
  <c r="CQ110" i="1"/>
  <c r="CQ102" i="1"/>
  <c r="CO100" i="1"/>
  <c r="CQ94" i="1"/>
  <c r="CO92" i="1"/>
  <c r="CP89" i="1"/>
  <c r="CQ86" i="1"/>
  <c r="CO84" i="1"/>
  <c r="CP81" i="1"/>
  <c r="CQ78" i="1"/>
  <c r="CO76" i="1"/>
  <c r="CP73" i="1"/>
  <c r="CQ70" i="1"/>
  <c r="CO68" i="1"/>
  <c r="CP57" i="1"/>
  <c r="CQ46" i="1"/>
  <c r="CO44" i="1"/>
  <c r="CQ38" i="1"/>
  <c r="CO36" i="1"/>
  <c r="CP33" i="1"/>
  <c r="CQ30" i="1"/>
  <c r="CO28" i="1"/>
  <c r="CQ22" i="1"/>
  <c r="CO20" i="1"/>
  <c r="CQ147" i="1"/>
  <c r="CO145" i="1"/>
  <c r="CP142" i="1"/>
  <c r="CQ139" i="1"/>
  <c r="CO137" i="1"/>
  <c r="CP134" i="1"/>
  <c r="CQ131" i="1"/>
  <c r="CP126" i="1"/>
  <c r="CO113" i="1"/>
  <c r="CP110" i="1"/>
  <c r="CQ107" i="1"/>
  <c r="CP94" i="1"/>
  <c r="CQ91" i="1"/>
  <c r="CO89" i="1"/>
  <c r="CP86" i="1"/>
  <c r="CQ83" i="1"/>
  <c r="CO81" i="1"/>
  <c r="CP78" i="1"/>
  <c r="CQ75" i="1"/>
  <c r="CO73" i="1"/>
  <c r="CP70" i="1"/>
  <c r="CQ67" i="1"/>
  <c r="CO57" i="1"/>
  <c r="CQ43" i="1"/>
  <c r="CP38" i="1"/>
  <c r="CQ35" i="1"/>
  <c r="CO33" i="1"/>
  <c r="CP30" i="1"/>
  <c r="CP22" i="1"/>
  <c r="CD289" i="1"/>
  <c r="CD273" i="1"/>
  <c r="CD256" i="1"/>
  <c r="CC235" i="1"/>
  <c r="CU235" i="1" s="1"/>
  <c r="CC203" i="1"/>
  <c r="CD192" i="1"/>
  <c r="CV192" i="1" s="1"/>
  <c r="CC171" i="1"/>
  <c r="CU171" i="1" s="1"/>
  <c r="CD160" i="1"/>
  <c r="CV160" i="1" s="1"/>
  <c r="CC139" i="1"/>
  <c r="CD128" i="1"/>
  <c r="CV128" i="1" s="1"/>
  <c r="CD138" i="1"/>
  <c r="CV138" i="1" s="1"/>
  <c r="CD122" i="1"/>
  <c r="CD106" i="1"/>
  <c r="CV106" i="1" s="1"/>
  <c r="CD50" i="1"/>
  <c r="CC279" i="1"/>
  <c r="CU279" i="1" s="1"/>
  <c r="CD268" i="1"/>
  <c r="CV268" i="1" s="1"/>
  <c r="CC247" i="1"/>
  <c r="CC215" i="1"/>
  <c r="CD204" i="1"/>
  <c r="CC151" i="1"/>
  <c r="CD140" i="1"/>
  <c r="CC119" i="1"/>
  <c r="CD108" i="1"/>
  <c r="CC103" i="1"/>
  <c r="CD92" i="1"/>
  <c r="CD236" i="1"/>
  <c r="CC183" i="1"/>
  <c r="CD172" i="1"/>
  <c r="CC87" i="1"/>
  <c r="CD251" i="1"/>
  <c r="CC246" i="1"/>
  <c r="CC238" i="1"/>
  <c r="CU238" i="1" s="1"/>
  <c r="CD235" i="1"/>
  <c r="CV235" i="1" s="1"/>
  <c r="CC230" i="1"/>
  <c r="CU230" i="1" s="1"/>
  <c r="CC222" i="1"/>
  <c r="CD219" i="1"/>
  <c r="CV219" i="1" s="1"/>
  <c r="CC206" i="1"/>
  <c r="CD203" i="1"/>
  <c r="CC198" i="1"/>
  <c r="CU198" i="1" s="1"/>
  <c r="CC190" i="1"/>
  <c r="CD187" i="1"/>
  <c r="CV187" i="1" s="1"/>
  <c r="CC182" i="1"/>
  <c r="CU182" i="1" s="1"/>
  <c r="CC174" i="1"/>
  <c r="CU174" i="1" s="1"/>
  <c r="CD171" i="1"/>
  <c r="CV171" i="1" s="1"/>
  <c r="CC166" i="1"/>
  <c r="CC158" i="1"/>
  <c r="CD155" i="1"/>
  <c r="CC150" i="1"/>
  <c r="CC142" i="1"/>
  <c r="CD139" i="1"/>
  <c r="CC134" i="1"/>
  <c r="CC107" i="1"/>
  <c r="CU107" i="1" s="1"/>
  <c r="CD96" i="1"/>
  <c r="CC267" i="1"/>
  <c r="CC40" i="1"/>
  <c r="CC32" i="1"/>
  <c r="CD154" i="1"/>
  <c r="CD90" i="1"/>
  <c r="CV90" i="1" s="1"/>
  <c r="CD74" i="1"/>
  <c r="CD66" i="1"/>
  <c r="CD26" i="1"/>
  <c r="CC189" i="1"/>
  <c r="CU189" i="1" s="1"/>
  <c r="CC181" i="1"/>
  <c r="CU181" i="1" s="1"/>
  <c r="CC173" i="1"/>
  <c r="CC165" i="1"/>
  <c r="CC157" i="1"/>
  <c r="CC149" i="1"/>
  <c r="CC141" i="1"/>
  <c r="CU141" i="1" s="1"/>
  <c r="CC133" i="1"/>
  <c r="CC125" i="1"/>
  <c r="CU125" i="1" s="1"/>
  <c r="CC117" i="1"/>
  <c r="CU117" i="1" s="1"/>
  <c r="CC109" i="1"/>
  <c r="CC101" i="1"/>
  <c r="CC93" i="1"/>
  <c r="CU93" i="1" s="1"/>
  <c r="CC85" i="1"/>
  <c r="CC77" i="1"/>
  <c r="CC69" i="1"/>
  <c r="CC61" i="1"/>
  <c r="CC53" i="1"/>
  <c r="CC287" i="1"/>
  <c r="CC263" i="1"/>
  <c r="CU263" i="1" s="1"/>
  <c r="CC231" i="1"/>
  <c r="CU231" i="1" s="1"/>
  <c r="CC199" i="1"/>
  <c r="CC178" i="1"/>
  <c r="CC167" i="1"/>
  <c r="CU167" i="1" s="1"/>
  <c r="CC146" i="1"/>
  <c r="CC143" i="1"/>
  <c r="CC135" i="1"/>
  <c r="CC127" i="1"/>
  <c r="CU127" i="1" s="1"/>
  <c r="CD116" i="1"/>
  <c r="CV116" i="1" s="1"/>
  <c r="CC111" i="1"/>
  <c r="CD100" i="1"/>
  <c r="CC95" i="1"/>
  <c r="CU95" i="1" s="1"/>
  <c r="CD84" i="1"/>
  <c r="CC79" i="1"/>
  <c r="CC71" i="1"/>
  <c r="CC63" i="1"/>
  <c r="CC55" i="1"/>
  <c r="CC47" i="1"/>
  <c r="CD288" i="1"/>
  <c r="CV288" i="1" s="1"/>
  <c r="CC289" i="1"/>
  <c r="CU289" i="1" s="1"/>
  <c r="CC281" i="1"/>
  <c r="CD278" i="1"/>
  <c r="CV278" i="1" s="1"/>
  <c r="CC273" i="1"/>
  <c r="CC265" i="1"/>
  <c r="CU265" i="1" s="1"/>
  <c r="CC257" i="1"/>
  <c r="CC249" i="1"/>
  <c r="CU249" i="1" s="1"/>
  <c r="CD246" i="1"/>
  <c r="CC241" i="1"/>
  <c r="CC233" i="1"/>
  <c r="CC225" i="1"/>
  <c r="CC217" i="1"/>
  <c r="CU217" i="1" s="1"/>
  <c r="CD214" i="1"/>
  <c r="CV214" i="1" s="1"/>
  <c r="CC209" i="1"/>
  <c r="CU209" i="1" s="1"/>
  <c r="CC201" i="1"/>
  <c r="CU201" i="1" s="1"/>
  <c r="CC193" i="1"/>
  <c r="CU193" i="1" s="1"/>
  <c r="CC185" i="1"/>
  <c r="CU185" i="1" s="1"/>
  <c r="CD182" i="1"/>
  <c r="CV182" i="1" s="1"/>
  <c r="CC177" i="1"/>
  <c r="CC169" i="1"/>
  <c r="CC161" i="1"/>
  <c r="CC153" i="1"/>
  <c r="CD150" i="1"/>
  <c r="CC145" i="1"/>
  <c r="CC137" i="1"/>
  <c r="CC129" i="1"/>
  <c r="CU129" i="1" s="1"/>
  <c r="CC121" i="1"/>
  <c r="CU121" i="1" s="1"/>
  <c r="CD118" i="1"/>
  <c r="CV118" i="1" s="1"/>
  <c r="CC113" i="1"/>
  <c r="CC105" i="1"/>
  <c r="CU105" i="1" s="1"/>
  <c r="CC97" i="1"/>
  <c r="CU97" i="1" s="1"/>
  <c r="CC89" i="1"/>
  <c r="CD86" i="1"/>
  <c r="CC81" i="1"/>
  <c r="CC73" i="1"/>
  <c r="CC65" i="1"/>
  <c r="CC57" i="1"/>
  <c r="CC49" i="1"/>
  <c r="CU49" i="1" s="1"/>
  <c r="CC41" i="1"/>
  <c r="CU41" i="1" s="1"/>
  <c r="CC33" i="1"/>
  <c r="CC25" i="1"/>
  <c r="CU25" i="1" s="1"/>
  <c r="CD224" i="1"/>
  <c r="CC283" i="1"/>
  <c r="CD272" i="1"/>
  <c r="CC251" i="1"/>
  <c r="CD240" i="1"/>
  <c r="CV240" i="1" s="1"/>
  <c r="CC219" i="1"/>
  <c r="CU219" i="1" s="1"/>
  <c r="CD208" i="1"/>
  <c r="CC187" i="1"/>
  <c r="CU187" i="1" s="1"/>
  <c r="CD176" i="1"/>
  <c r="CC155" i="1"/>
  <c r="CD144" i="1"/>
  <c r="CV144" i="1" s="1"/>
  <c r="CC123" i="1"/>
  <c r="CU123" i="1" s="1"/>
  <c r="CD112" i="1"/>
  <c r="CC91" i="1"/>
  <c r="CD80" i="1"/>
  <c r="CD72" i="1"/>
  <c r="CD64" i="1"/>
  <c r="CD24" i="1"/>
  <c r="CD79" i="1"/>
  <c r="CD287" i="1"/>
  <c r="CD279" i="1"/>
  <c r="CV279" i="1" s="1"/>
  <c r="CD271" i="1"/>
  <c r="CD263" i="1"/>
  <c r="CD255" i="1"/>
  <c r="CV255" i="1" s="1"/>
  <c r="CD247" i="1"/>
  <c r="CV247" i="1" s="1"/>
  <c r="CD239" i="1"/>
  <c r="CD231" i="1"/>
  <c r="CV231" i="1" s="1"/>
  <c r="CD223" i="1"/>
  <c r="CV223" i="1" s="1"/>
  <c r="CD215" i="1"/>
  <c r="CD207" i="1"/>
  <c r="CD199" i="1"/>
  <c r="CD191" i="1"/>
  <c r="CV191" i="1" s="1"/>
  <c r="BF292" i="1"/>
  <c r="BP292" i="1" s="1"/>
  <c r="BD291" i="1"/>
  <c r="BN291" i="1" s="1"/>
  <c r="BB290" i="1"/>
  <c r="BL290" i="1" s="1"/>
  <c r="BF288" i="1"/>
  <c r="BP288" i="1" s="1"/>
  <c r="BD287" i="1"/>
  <c r="BN287" i="1" s="1"/>
  <c r="BB286" i="1"/>
  <c r="BL286" i="1" s="1"/>
  <c r="BF284" i="1"/>
  <c r="BP284" i="1" s="1"/>
  <c r="BD283" i="1"/>
  <c r="BN283" i="1" s="1"/>
  <c r="BB282" i="1"/>
  <c r="BL282" i="1" s="1"/>
  <c r="BF280" i="1"/>
  <c r="BP280" i="1" s="1"/>
  <c r="BD279" i="1"/>
  <c r="BN279" i="1" s="1"/>
  <c r="BB278" i="1"/>
  <c r="BL278" i="1" s="1"/>
  <c r="BF276" i="1"/>
  <c r="BP276" i="1" s="1"/>
  <c r="BD275" i="1"/>
  <c r="BN275" i="1" s="1"/>
  <c r="BB274" i="1"/>
  <c r="BL274" i="1" s="1"/>
  <c r="BF272" i="1"/>
  <c r="BP272" i="1" s="1"/>
  <c r="BD271" i="1"/>
  <c r="BN271" i="1" s="1"/>
  <c r="BB270" i="1"/>
  <c r="BL270" i="1" s="1"/>
  <c r="BF268" i="1"/>
  <c r="BP268" i="1" s="1"/>
  <c r="BD267" i="1"/>
  <c r="BN267" i="1" s="1"/>
  <c r="BB266" i="1"/>
  <c r="BL266" i="1" s="1"/>
  <c r="BF264" i="1"/>
  <c r="BP264" i="1" s="1"/>
  <c r="BD263" i="1"/>
  <c r="BN263" i="1" s="1"/>
  <c r="BB262" i="1"/>
  <c r="BL262" i="1" s="1"/>
  <c r="BF260" i="1"/>
  <c r="BP260" i="1" s="1"/>
  <c r="BD259" i="1"/>
  <c r="BN259" i="1" s="1"/>
  <c r="BB258" i="1"/>
  <c r="BL258" i="1" s="1"/>
  <c r="BF256" i="1"/>
  <c r="BP256" i="1" s="1"/>
  <c r="BD255" i="1"/>
  <c r="BN255" i="1" s="1"/>
  <c r="BB254" i="1"/>
  <c r="BL254" i="1" s="1"/>
  <c r="BF252" i="1"/>
  <c r="BP252" i="1" s="1"/>
  <c r="BD251" i="1"/>
  <c r="BN251" i="1" s="1"/>
  <c r="BB250" i="1"/>
  <c r="BL250" i="1" s="1"/>
  <c r="BF248" i="1"/>
  <c r="BP248" i="1" s="1"/>
  <c r="BD247" i="1"/>
  <c r="BN247" i="1" s="1"/>
  <c r="BB246" i="1"/>
  <c r="BL246" i="1" s="1"/>
  <c r="BF244" i="1"/>
  <c r="BP244" i="1" s="1"/>
  <c r="BD243" i="1"/>
  <c r="BN243" i="1" s="1"/>
  <c r="BB242" i="1"/>
  <c r="BL242" i="1" s="1"/>
  <c r="BF240" i="1"/>
  <c r="BP240" i="1" s="1"/>
  <c r="BD239" i="1"/>
  <c r="BN239" i="1" s="1"/>
  <c r="BB238" i="1"/>
  <c r="BL238" i="1" s="1"/>
  <c r="BF236" i="1"/>
  <c r="BP236" i="1" s="1"/>
  <c r="BD235" i="1"/>
  <c r="BN235" i="1" s="1"/>
  <c r="BB234" i="1"/>
  <c r="BL234" i="1" s="1"/>
  <c r="BF232" i="1"/>
  <c r="BP232" i="1" s="1"/>
  <c r="BD231" i="1"/>
  <c r="BN231" i="1" s="1"/>
  <c r="BB230" i="1"/>
  <c r="BL230" i="1" s="1"/>
  <c r="BF228" i="1"/>
  <c r="BP228" i="1" s="1"/>
  <c r="BD227" i="1"/>
  <c r="BN227" i="1" s="1"/>
  <c r="CD285" i="1"/>
  <c r="CD269" i="1"/>
  <c r="CD253" i="1"/>
  <c r="CD237" i="1"/>
  <c r="CD221" i="1"/>
  <c r="CD205" i="1"/>
  <c r="CD189" i="1"/>
  <c r="CD173" i="1"/>
  <c r="CD157" i="1"/>
  <c r="CD141" i="1"/>
  <c r="CV141" i="1" s="1"/>
  <c r="CD125" i="1"/>
  <c r="CV125" i="1" s="1"/>
  <c r="CD109" i="1"/>
  <c r="CD93" i="1"/>
  <c r="CV93" i="1" s="1"/>
  <c r="CD77" i="1"/>
  <c r="CD69" i="1"/>
  <c r="CD61" i="1"/>
  <c r="CV61" i="1" s="1"/>
  <c r="CD53" i="1"/>
  <c r="CD45" i="1"/>
  <c r="CD37" i="1"/>
  <c r="CD29" i="1"/>
  <c r="CD21" i="1"/>
  <c r="CC293" i="1"/>
  <c r="CD290" i="1"/>
  <c r="CV290" i="1" s="1"/>
  <c r="CC285" i="1"/>
  <c r="CC277" i="1"/>
  <c r="CD274" i="1"/>
  <c r="CV274" i="1" s="1"/>
  <c r="CC269" i="1"/>
  <c r="CC261" i="1"/>
  <c r="CU261" i="1" s="1"/>
  <c r="CD258" i="1"/>
  <c r="CV258" i="1" s="1"/>
  <c r="CC253" i="1"/>
  <c r="CU253" i="1" s="1"/>
  <c r="CC245" i="1"/>
  <c r="CU245" i="1" s="1"/>
  <c r="CD242" i="1"/>
  <c r="CC237" i="1"/>
  <c r="CU237" i="1" s="1"/>
  <c r="CC229" i="1"/>
  <c r="CD226" i="1"/>
  <c r="CV226" i="1" s="1"/>
  <c r="CC221" i="1"/>
  <c r="CU221" i="1" s="1"/>
  <c r="CC213" i="1"/>
  <c r="CD210" i="1"/>
  <c r="CC205" i="1"/>
  <c r="CC197" i="1"/>
  <c r="CD194" i="1"/>
  <c r="CV194" i="1" s="1"/>
  <c r="CD178" i="1"/>
  <c r="CD162" i="1"/>
  <c r="CD257" i="1"/>
  <c r="CD225" i="1"/>
  <c r="CD193" i="1"/>
  <c r="CD161" i="1"/>
  <c r="CD129" i="1"/>
  <c r="CV129" i="1" s="1"/>
  <c r="CD97" i="1"/>
  <c r="CV97" i="1" s="1"/>
  <c r="CC16" i="1"/>
  <c r="CD292" i="1"/>
  <c r="CD276" i="1"/>
  <c r="CC271" i="1"/>
  <c r="CD260" i="1"/>
  <c r="CC255" i="1"/>
  <c r="CU255" i="1" s="1"/>
  <c r="CD244" i="1"/>
  <c r="CV244" i="1" s="1"/>
  <c r="CC239" i="1"/>
  <c r="CD228" i="1"/>
  <c r="CV228" i="1" s="1"/>
  <c r="CC223" i="1"/>
  <c r="CU223" i="1" s="1"/>
  <c r="CD212" i="1"/>
  <c r="CC207" i="1"/>
  <c r="CD196" i="1"/>
  <c r="CC191" i="1"/>
  <c r="CU191" i="1" s="1"/>
  <c r="CD180" i="1"/>
  <c r="CC175" i="1"/>
  <c r="CD164" i="1"/>
  <c r="CC159" i="1"/>
  <c r="CD148" i="1"/>
  <c r="CD132" i="1"/>
  <c r="CD277" i="1"/>
  <c r="CD266" i="1"/>
  <c r="CV266" i="1" s="1"/>
  <c r="CD245" i="1"/>
  <c r="CD234" i="1"/>
  <c r="CD213" i="1"/>
  <c r="CD202" i="1"/>
  <c r="CV202" i="1" s="1"/>
  <c r="CD181" i="1"/>
  <c r="CD170" i="1"/>
  <c r="CV170" i="1" s="1"/>
  <c r="CD159" i="1"/>
  <c r="CD149" i="1"/>
  <c r="CD127" i="1"/>
  <c r="CV127" i="1" s="1"/>
  <c r="CD117" i="1"/>
  <c r="CV117" i="1" s="1"/>
  <c r="CD85" i="1"/>
  <c r="CC292" i="1"/>
  <c r="CC284" i="1"/>
  <c r="CU284" i="1" s="1"/>
  <c r="CD281" i="1"/>
  <c r="CV281" i="1" s="1"/>
  <c r="CC276" i="1"/>
  <c r="CC268" i="1"/>
  <c r="CU268" i="1" s="1"/>
  <c r="CD265" i="1"/>
  <c r="CV265" i="1" s="1"/>
  <c r="CC260" i="1"/>
  <c r="CC252" i="1"/>
  <c r="CD249" i="1"/>
  <c r="CV249" i="1" s="1"/>
  <c r="CC244" i="1"/>
  <c r="CU244" i="1" s="1"/>
  <c r="CC236" i="1"/>
  <c r="CU236" i="1" s="1"/>
  <c r="CD233" i="1"/>
  <c r="CC228" i="1"/>
  <c r="CU228" i="1" s="1"/>
  <c r="CC220" i="1"/>
  <c r="CD217" i="1"/>
  <c r="CV217" i="1" s="1"/>
  <c r="CC212" i="1"/>
  <c r="CC204" i="1"/>
  <c r="CD201" i="1"/>
  <c r="CC196" i="1"/>
  <c r="CC188" i="1"/>
  <c r="CD185" i="1"/>
  <c r="CV185" i="1" s="1"/>
  <c r="CC180" i="1"/>
  <c r="CC172" i="1"/>
  <c r="CU172" i="1" s="1"/>
  <c r="CD169" i="1"/>
  <c r="CC164" i="1"/>
  <c r="CD153" i="1"/>
  <c r="CD121" i="1"/>
  <c r="CV121" i="1" s="1"/>
  <c r="CD105" i="1"/>
  <c r="CV105" i="1" s="1"/>
  <c r="CD89" i="1"/>
  <c r="CV89" i="1" s="1"/>
  <c r="CD16" i="1"/>
  <c r="CD284" i="1"/>
  <c r="CD252" i="1"/>
  <c r="CV252" i="1" s="1"/>
  <c r="CD220" i="1"/>
  <c r="CD188" i="1"/>
  <c r="CD156" i="1"/>
  <c r="CD124" i="1"/>
  <c r="CV124" i="1" s="1"/>
  <c r="CD286" i="1"/>
  <c r="CD270" i="1"/>
  <c r="CD254" i="1"/>
  <c r="CV254" i="1" s="1"/>
  <c r="CD238" i="1"/>
  <c r="CD222" i="1"/>
  <c r="CD206" i="1"/>
  <c r="CD190" i="1"/>
  <c r="CD174" i="1"/>
  <c r="CV174" i="1" s="1"/>
  <c r="CD158" i="1"/>
  <c r="CD142" i="1"/>
  <c r="CD126" i="1"/>
  <c r="CD110" i="1"/>
  <c r="CD94" i="1"/>
  <c r="CD78" i="1"/>
  <c r="CD70" i="1"/>
  <c r="CD62" i="1"/>
  <c r="CV62" i="1" s="1"/>
  <c r="CD54" i="1"/>
  <c r="CD46" i="1"/>
  <c r="CV46" i="1" s="1"/>
  <c r="CD38" i="1"/>
  <c r="CD30" i="1"/>
  <c r="CD22" i="1"/>
  <c r="CD294" i="1"/>
  <c r="CD262" i="1"/>
  <c r="CV262" i="1" s="1"/>
  <c r="CD241" i="1"/>
  <c r="CD230" i="1"/>
  <c r="CD209" i="1"/>
  <c r="CD198" i="1"/>
  <c r="CD177" i="1"/>
  <c r="CD166" i="1"/>
  <c r="CD145" i="1"/>
  <c r="CV145" i="1" s="1"/>
  <c r="CD134" i="1"/>
  <c r="CV134" i="1" s="1"/>
  <c r="CD113" i="1"/>
  <c r="CD102" i="1"/>
  <c r="CV102" i="1" s="1"/>
  <c r="CD81" i="1"/>
  <c r="CD40" i="1"/>
  <c r="CV40" i="1" s="1"/>
  <c r="CD291" i="1"/>
  <c r="CD275" i="1"/>
  <c r="CV275" i="1" s="1"/>
  <c r="CD259" i="1"/>
  <c r="CD243" i="1"/>
  <c r="CD227" i="1"/>
  <c r="CD211" i="1"/>
  <c r="CD195" i="1"/>
  <c r="CV195" i="1" s="1"/>
  <c r="CD179" i="1"/>
  <c r="CV179" i="1" s="1"/>
  <c r="CD163" i="1"/>
  <c r="CD147" i="1"/>
  <c r="CD131" i="1"/>
  <c r="CD115" i="1"/>
  <c r="CV115" i="1" s="1"/>
  <c r="CD99" i="1"/>
  <c r="CD83" i="1"/>
  <c r="CD67" i="1"/>
  <c r="CD59" i="1"/>
  <c r="CV59" i="1" s="1"/>
  <c r="CD43" i="1"/>
  <c r="CD19" i="1"/>
  <c r="BB226" i="1"/>
  <c r="BL226" i="1" s="1"/>
  <c r="BF224" i="1"/>
  <c r="BP224" i="1" s="1"/>
  <c r="BD223" i="1"/>
  <c r="BN223" i="1" s="1"/>
  <c r="BB222" i="1"/>
  <c r="BL222" i="1" s="1"/>
  <c r="BF220" i="1"/>
  <c r="BP220" i="1" s="1"/>
  <c r="BD219" i="1"/>
  <c r="BN219" i="1" s="1"/>
  <c r="BB218" i="1"/>
  <c r="BL218" i="1" s="1"/>
  <c r="BF216" i="1"/>
  <c r="BP216" i="1" s="1"/>
  <c r="BD215" i="1"/>
  <c r="BN215" i="1" s="1"/>
  <c r="BB214" i="1"/>
  <c r="BL214" i="1" s="1"/>
  <c r="BF212" i="1"/>
  <c r="BP212" i="1" s="1"/>
  <c r="BD211" i="1"/>
  <c r="BN211" i="1" s="1"/>
  <c r="BL210" i="1"/>
  <c r="BF208" i="1"/>
  <c r="BP208" i="1" s="1"/>
  <c r="BD207" i="1"/>
  <c r="BN207" i="1" s="1"/>
  <c r="BB206" i="1"/>
  <c r="BL206" i="1" s="1"/>
  <c r="BF204" i="1"/>
  <c r="BP204" i="1" s="1"/>
  <c r="BD203" i="1"/>
  <c r="BN203" i="1" s="1"/>
  <c r="BB202" i="1"/>
  <c r="BL202" i="1" s="1"/>
  <c r="BF200" i="1"/>
  <c r="BP200" i="1" s="1"/>
  <c r="BD199" i="1"/>
  <c r="BN199" i="1" s="1"/>
  <c r="BB198" i="1"/>
  <c r="BL198" i="1" s="1"/>
  <c r="BF196" i="1"/>
  <c r="BP196" i="1" s="1"/>
  <c r="BD195" i="1"/>
  <c r="BN195" i="1" s="1"/>
  <c r="BB194" i="1"/>
  <c r="BL194" i="1" s="1"/>
  <c r="BF192" i="1"/>
  <c r="BP192" i="1" s="1"/>
  <c r="BD191" i="1"/>
  <c r="BN191" i="1" s="1"/>
  <c r="BB190" i="1"/>
  <c r="BL190" i="1" s="1"/>
  <c r="BF188" i="1"/>
  <c r="BP188" i="1" s="1"/>
  <c r="BD187" i="1"/>
  <c r="BN187" i="1" s="1"/>
  <c r="BB186" i="1"/>
  <c r="BL186" i="1" s="1"/>
  <c r="BF184" i="1"/>
  <c r="BP184" i="1" s="1"/>
  <c r="BD183" i="1"/>
  <c r="BN183" i="1" s="1"/>
  <c r="BB182" i="1"/>
  <c r="BL182" i="1" s="1"/>
  <c r="BF180" i="1"/>
  <c r="BP180" i="1" s="1"/>
  <c r="BD179" i="1"/>
  <c r="BN179" i="1" s="1"/>
  <c r="BB178" i="1"/>
  <c r="BL178" i="1" s="1"/>
  <c r="BF176" i="1"/>
  <c r="BP176" i="1" s="1"/>
  <c r="BD175" i="1"/>
  <c r="BN175" i="1" s="1"/>
  <c r="BB174" i="1"/>
  <c r="BL174" i="1" s="1"/>
  <c r="BF172" i="1"/>
  <c r="BP172" i="1" s="1"/>
  <c r="BD171" i="1"/>
  <c r="BN171" i="1" s="1"/>
  <c r="BB170" i="1"/>
  <c r="BL170" i="1" s="1"/>
  <c r="BF168" i="1"/>
  <c r="BP168" i="1" s="1"/>
  <c r="BD167" i="1"/>
  <c r="BN167" i="1" s="1"/>
  <c r="BB166" i="1"/>
  <c r="BL166" i="1" s="1"/>
  <c r="BF164" i="1"/>
  <c r="BP164" i="1" s="1"/>
  <c r="BD163" i="1"/>
  <c r="BN163" i="1" s="1"/>
  <c r="BB162" i="1"/>
  <c r="BL162" i="1" s="1"/>
  <c r="BF160" i="1"/>
  <c r="BP160" i="1" s="1"/>
  <c r="BD159" i="1"/>
  <c r="BN159" i="1" s="1"/>
  <c r="BB158" i="1"/>
  <c r="BL158" i="1" s="1"/>
  <c r="BF156" i="1"/>
  <c r="BP156" i="1" s="1"/>
  <c r="BD155" i="1"/>
  <c r="BN155" i="1" s="1"/>
  <c r="BB154" i="1"/>
  <c r="BL154" i="1" s="1"/>
  <c r="BF152" i="1"/>
  <c r="BP152" i="1" s="1"/>
  <c r="BD151" i="1"/>
  <c r="BN151" i="1" s="1"/>
  <c r="BB150" i="1"/>
  <c r="BL150" i="1" s="1"/>
  <c r="BF148" i="1"/>
  <c r="BP148" i="1" s="1"/>
  <c r="BD147" i="1"/>
  <c r="BN147" i="1" s="1"/>
  <c r="BB146" i="1"/>
  <c r="BL146" i="1" s="1"/>
  <c r="BF144" i="1"/>
  <c r="BP144" i="1" s="1"/>
  <c r="BD143" i="1"/>
  <c r="BN143" i="1" s="1"/>
  <c r="BB142" i="1"/>
  <c r="BL142" i="1" s="1"/>
  <c r="BF140" i="1"/>
  <c r="BP140" i="1" s="1"/>
  <c r="BD139" i="1"/>
  <c r="BN139" i="1" s="1"/>
  <c r="BB138" i="1"/>
  <c r="BL138" i="1" s="1"/>
  <c r="BF136" i="1"/>
  <c r="BP136" i="1" s="1"/>
  <c r="BD135" i="1"/>
  <c r="BN135" i="1" s="1"/>
  <c r="BB134" i="1"/>
  <c r="BL134" i="1" s="1"/>
  <c r="BF132" i="1"/>
  <c r="BP132" i="1" s="1"/>
  <c r="BD131" i="1"/>
  <c r="BN131" i="1" s="1"/>
  <c r="BB130" i="1"/>
  <c r="BL130" i="1" s="1"/>
  <c r="BF128" i="1"/>
  <c r="BP128" i="1" s="1"/>
  <c r="BD127" i="1"/>
  <c r="BN127" i="1" s="1"/>
  <c r="BB126" i="1"/>
  <c r="BL126" i="1" s="1"/>
  <c r="BF124" i="1"/>
  <c r="BP124" i="1" s="1"/>
  <c r="BD123" i="1"/>
  <c r="BN123" i="1" s="1"/>
  <c r="BB122" i="1"/>
  <c r="BL122" i="1" s="1"/>
  <c r="BF120" i="1"/>
  <c r="BP120" i="1" s="1"/>
  <c r="BD119" i="1"/>
  <c r="BN119" i="1" s="1"/>
  <c r="BB118" i="1"/>
  <c r="BL118" i="1" s="1"/>
  <c r="BF116" i="1"/>
  <c r="BP116" i="1" s="1"/>
  <c r="BD115" i="1"/>
  <c r="BN115" i="1" s="1"/>
  <c r="BB114" i="1"/>
  <c r="BL114" i="1" s="1"/>
  <c r="BF112" i="1"/>
  <c r="BP112" i="1" s="1"/>
  <c r="BD111" i="1"/>
  <c r="BN111" i="1" s="1"/>
  <c r="BB110" i="1"/>
  <c r="BL110" i="1" s="1"/>
  <c r="BF108" i="1"/>
  <c r="BP108" i="1" s="1"/>
  <c r="BD107" i="1"/>
  <c r="BN107" i="1" s="1"/>
  <c r="BB106" i="1"/>
  <c r="BL106" i="1" s="1"/>
  <c r="BF104" i="1"/>
  <c r="BP104" i="1" s="1"/>
  <c r="BD103" i="1"/>
  <c r="BN103" i="1" s="1"/>
  <c r="BB102" i="1"/>
  <c r="BL102" i="1" s="1"/>
  <c r="BF100" i="1"/>
  <c r="BP100" i="1" s="1"/>
  <c r="BD99" i="1"/>
  <c r="BN99" i="1" s="1"/>
  <c r="BB98" i="1"/>
  <c r="BL98" i="1" s="1"/>
  <c r="BF96" i="1"/>
  <c r="BP96" i="1" s="1"/>
  <c r="BD95" i="1"/>
  <c r="BN95" i="1" s="1"/>
  <c r="BB94" i="1"/>
  <c r="BL94" i="1" s="1"/>
  <c r="BF92" i="1"/>
  <c r="BP92" i="1" s="1"/>
  <c r="BD67" i="1"/>
  <c r="BN67" i="1" s="1"/>
  <c r="CC291" i="1"/>
  <c r="CD280" i="1"/>
  <c r="CV280" i="1" s="1"/>
  <c r="CC275" i="1"/>
  <c r="CU275" i="1" s="1"/>
  <c r="CD264" i="1"/>
  <c r="CC259" i="1"/>
  <c r="CD248" i="1"/>
  <c r="CC243" i="1"/>
  <c r="CD232" i="1"/>
  <c r="CV232" i="1" s="1"/>
  <c r="CC227" i="1"/>
  <c r="CU227" i="1" s="1"/>
  <c r="CD216" i="1"/>
  <c r="CC211" i="1"/>
  <c r="CD200" i="1"/>
  <c r="CC195" i="1"/>
  <c r="CU195" i="1" s="1"/>
  <c r="CD184" i="1"/>
  <c r="CV184" i="1" s="1"/>
  <c r="CC179" i="1"/>
  <c r="CD168" i="1"/>
  <c r="CC163" i="1"/>
  <c r="CD152" i="1"/>
  <c r="CC147" i="1"/>
  <c r="CD136" i="1"/>
  <c r="CC131" i="1"/>
  <c r="CU131" i="1" s="1"/>
  <c r="CD120" i="1"/>
  <c r="CV120" i="1" s="1"/>
  <c r="CC115" i="1"/>
  <c r="CU115" i="1" s="1"/>
  <c r="CD104" i="1"/>
  <c r="CV104" i="1" s="1"/>
  <c r="CC99" i="1"/>
  <c r="CD88" i="1"/>
  <c r="CC83" i="1"/>
  <c r="CC75" i="1"/>
  <c r="CU75" i="1" s="1"/>
  <c r="CC67" i="1"/>
  <c r="CU67" i="1" s="1"/>
  <c r="CC59" i="1"/>
  <c r="CD56" i="1"/>
  <c r="CC51" i="1"/>
  <c r="CD48" i="1"/>
  <c r="CC43" i="1"/>
  <c r="CU43" i="1" s="1"/>
  <c r="CC35" i="1"/>
  <c r="CD32" i="1"/>
  <c r="CC27" i="1"/>
  <c r="CU27" i="1" s="1"/>
  <c r="CC19" i="1"/>
  <c r="CD293" i="1"/>
  <c r="CD282" i="1"/>
  <c r="CD261" i="1"/>
  <c r="CD250" i="1"/>
  <c r="CV250" i="1" s="1"/>
  <c r="CD229" i="1"/>
  <c r="CD218" i="1"/>
  <c r="CD197" i="1"/>
  <c r="CD186" i="1"/>
  <c r="CV186" i="1" s="1"/>
  <c r="CD175" i="1"/>
  <c r="CD165" i="1"/>
  <c r="CD143" i="1"/>
  <c r="CD133" i="1"/>
  <c r="CD101" i="1"/>
  <c r="CD35" i="1"/>
  <c r="CC45" i="1"/>
  <c r="CU45" i="1" s="1"/>
  <c r="CD34" i="1"/>
  <c r="CV34" i="1" s="1"/>
  <c r="CD23" i="1"/>
  <c r="CV23" i="1" s="1"/>
  <c r="CD137" i="1"/>
  <c r="CD58" i="1"/>
  <c r="CD18" i="1"/>
  <c r="CD68" i="1"/>
  <c r="CD60" i="1"/>
  <c r="CD52" i="1"/>
  <c r="CV52" i="1" s="1"/>
  <c r="CD44" i="1"/>
  <c r="CC156" i="1"/>
  <c r="CC148" i="1"/>
  <c r="CC140" i="1"/>
  <c r="CC132" i="1"/>
  <c r="CC124" i="1"/>
  <c r="CU124" i="1" s="1"/>
  <c r="CC116" i="1"/>
  <c r="CU116" i="1" s="1"/>
  <c r="CC108" i="1"/>
  <c r="CC100" i="1"/>
  <c r="CC92" i="1"/>
  <c r="CC84" i="1"/>
  <c r="CC76" i="1"/>
  <c r="CD73" i="1"/>
  <c r="CC68" i="1"/>
  <c r="CD65" i="1"/>
  <c r="CC60" i="1"/>
  <c r="CD57" i="1"/>
  <c r="CC52" i="1"/>
  <c r="CD49" i="1"/>
  <c r="CC44" i="1"/>
  <c r="CD41" i="1"/>
  <c r="CV41" i="1" s="1"/>
  <c r="CC36" i="1"/>
  <c r="CD33" i="1"/>
  <c r="CC28" i="1"/>
  <c r="CD25" i="1"/>
  <c r="CV25" i="1" s="1"/>
  <c r="CC20" i="1"/>
  <c r="CD146" i="1"/>
  <c r="CD135" i="1"/>
  <c r="CD130" i="1"/>
  <c r="CD98" i="1"/>
  <c r="CD82" i="1"/>
  <c r="CV82" i="1" s="1"/>
  <c r="CD76" i="1"/>
  <c r="CD42" i="1"/>
  <c r="CD31" i="1"/>
  <c r="CV31" i="1" s="1"/>
  <c r="CC37" i="1"/>
  <c r="CC29" i="1"/>
  <c r="CC21" i="1"/>
  <c r="CC39" i="1"/>
  <c r="CC31" i="1"/>
  <c r="CU31" i="1" s="1"/>
  <c r="CC23" i="1"/>
  <c r="CU23" i="1" s="1"/>
  <c r="CD20" i="1"/>
  <c r="CD36" i="1"/>
  <c r="CD28" i="1"/>
  <c r="BF219" i="1"/>
  <c r="BP219" i="1" s="1"/>
  <c r="BD218" i="1"/>
  <c r="BN218" i="1" s="1"/>
  <c r="BB217" i="1"/>
  <c r="BL217" i="1" s="1"/>
  <c r="BF215" i="1"/>
  <c r="BP215" i="1" s="1"/>
  <c r="BD214" i="1"/>
  <c r="BN214" i="1" s="1"/>
  <c r="BB213" i="1"/>
  <c r="BL213" i="1" s="1"/>
  <c r="BF211" i="1"/>
  <c r="BP211" i="1" s="1"/>
  <c r="BD210" i="1"/>
  <c r="BN210" i="1" s="1"/>
  <c r="BB209" i="1"/>
  <c r="BL209" i="1" s="1"/>
  <c r="BF207" i="1"/>
  <c r="BP207" i="1" s="1"/>
  <c r="BD206" i="1"/>
  <c r="BN206" i="1" s="1"/>
  <c r="BB205" i="1"/>
  <c r="BL205" i="1" s="1"/>
  <c r="BF203" i="1"/>
  <c r="BP203" i="1" s="1"/>
  <c r="BD202" i="1"/>
  <c r="BN202" i="1" s="1"/>
  <c r="BB201" i="1"/>
  <c r="BL201" i="1" s="1"/>
  <c r="BF199" i="1"/>
  <c r="BP199" i="1" s="1"/>
  <c r="BD198" i="1"/>
  <c r="BN198" i="1" s="1"/>
  <c r="BB197" i="1"/>
  <c r="BL197" i="1" s="1"/>
  <c r="BF195" i="1"/>
  <c r="BP195" i="1" s="1"/>
  <c r="BD194" i="1"/>
  <c r="BN194" i="1" s="1"/>
  <c r="BB193" i="1"/>
  <c r="BL193" i="1" s="1"/>
  <c r="BF191" i="1"/>
  <c r="BP191" i="1" s="1"/>
  <c r="BD190" i="1"/>
  <c r="BN190" i="1" s="1"/>
  <c r="BB189" i="1"/>
  <c r="BL189" i="1" s="1"/>
  <c r="BF187" i="1"/>
  <c r="BP187" i="1" s="1"/>
  <c r="BD186" i="1"/>
  <c r="BN186" i="1" s="1"/>
  <c r="BB185" i="1"/>
  <c r="BL185" i="1" s="1"/>
  <c r="BF183" i="1"/>
  <c r="BP183" i="1" s="1"/>
  <c r="BD182" i="1"/>
  <c r="BN182" i="1" s="1"/>
  <c r="BB181" i="1"/>
  <c r="BL181" i="1" s="1"/>
  <c r="BF179" i="1"/>
  <c r="BP179" i="1" s="1"/>
  <c r="BD178" i="1"/>
  <c r="BN178" i="1" s="1"/>
  <c r="BB177" i="1"/>
  <c r="BL177" i="1" s="1"/>
  <c r="BF175" i="1"/>
  <c r="BP175" i="1" s="1"/>
  <c r="BD174" i="1"/>
  <c r="BN174" i="1" s="1"/>
  <c r="BB173" i="1"/>
  <c r="BL173" i="1" s="1"/>
  <c r="BF171" i="1"/>
  <c r="BP171" i="1" s="1"/>
  <c r="BD170" i="1"/>
  <c r="BN170" i="1" s="1"/>
  <c r="BB169" i="1"/>
  <c r="BL169" i="1" s="1"/>
  <c r="BF167" i="1"/>
  <c r="BP167" i="1" s="1"/>
  <c r="BD166" i="1"/>
  <c r="BN166" i="1" s="1"/>
  <c r="BB165" i="1"/>
  <c r="BL165" i="1" s="1"/>
  <c r="BF163" i="1"/>
  <c r="BP163" i="1" s="1"/>
  <c r="BD162" i="1"/>
  <c r="BN162" i="1" s="1"/>
  <c r="BB161" i="1"/>
  <c r="BL161" i="1" s="1"/>
  <c r="BF159" i="1"/>
  <c r="BP159" i="1" s="1"/>
  <c r="BD158" i="1"/>
  <c r="BN158" i="1" s="1"/>
  <c r="BB157" i="1"/>
  <c r="BL157" i="1" s="1"/>
  <c r="BF155" i="1"/>
  <c r="BP155" i="1" s="1"/>
  <c r="BD154" i="1"/>
  <c r="BN154" i="1" s="1"/>
  <c r="BB153" i="1"/>
  <c r="BL153" i="1" s="1"/>
  <c r="BF151" i="1"/>
  <c r="BP151" i="1" s="1"/>
  <c r="BD150" i="1"/>
  <c r="BN150" i="1" s="1"/>
  <c r="BB149" i="1"/>
  <c r="BL149" i="1" s="1"/>
  <c r="BF147" i="1"/>
  <c r="BP147" i="1" s="1"/>
  <c r="BD146" i="1"/>
  <c r="BN146" i="1" s="1"/>
  <c r="BB145" i="1"/>
  <c r="BL145" i="1" s="1"/>
  <c r="BF143" i="1"/>
  <c r="BP143" i="1" s="1"/>
  <c r="BD142" i="1"/>
  <c r="BN142" i="1" s="1"/>
  <c r="BB141" i="1"/>
  <c r="BL141" i="1" s="1"/>
  <c r="BF139" i="1"/>
  <c r="BP139" i="1" s="1"/>
  <c r="BD138" i="1"/>
  <c r="BN138" i="1" s="1"/>
  <c r="BB137" i="1"/>
  <c r="BL137" i="1" s="1"/>
  <c r="BF135" i="1"/>
  <c r="BP135" i="1" s="1"/>
  <c r="BD134" i="1"/>
  <c r="BN134" i="1" s="1"/>
  <c r="BB133" i="1"/>
  <c r="BL133" i="1" s="1"/>
  <c r="BF131" i="1"/>
  <c r="BP131" i="1" s="1"/>
  <c r="BD130" i="1"/>
  <c r="BN130" i="1" s="1"/>
  <c r="BB129" i="1"/>
  <c r="BL129" i="1" s="1"/>
  <c r="BF127" i="1"/>
  <c r="BP127" i="1" s="1"/>
  <c r="BD126" i="1"/>
  <c r="BN126" i="1" s="1"/>
  <c r="BB125" i="1"/>
  <c r="BL125" i="1" s="1"/>
  <c r="BF123" i="1"/>
  <c r="BP123" i="1" s="1"/>
  <c r="BD122" i="1"/>
  <c r="BN122" i="1" s="1"/>
  <c r="BB121" i="1"/>
  <c r="BL121" i="1" s="1"/>
  <c r="BF119" i="1"/>
  <c r="BP119" i="1" s="1"/>
  <c r="BD118" i="1"/>
  <c r="BN118" i="1" s="1"/>
  <c r="BB117" i="1"/>
  <c r="BL117" i="1" s="1"/>
  <c r="BF115" i="1"/>
  <c r="BP115" i="1" s="1"/>
  <c r="BD114" i="1"/>
  <c r="BN114" i="1" s="1"/>
  <c r="BB113" i="1"/>
  <c r="BL113" i="1" s="1"/>
  <c r="BF111" i="1"/>
  <c r="BP111" i="1" s="1"/>
  <c r="BD110" i="1"/>
  <c r="BN110" i="1" s="1"/>
  <c r="BB109" i="1"/>
  <c r="BL109" i="1" s="1"/>
  <c r="BF107" i="1"/>
  <c r="BP107" i="1" s="1"/>
  <c r="BD106" i="1"/>
  <c r="BN106" i="1" s="1"/>
  <c r="BB105" i="1"/>
  <c r="BL105" i="1" s="1"/>
  <c r="BF103" i="1"/>
  <c r="BP103" i="1" s="1"/>
  <c r="BD102" i="1"/>
  <c r="BN102" i="1" s="1"/>
  <c r="BB101" i="1"/>
  <c r="BL101" i="1" s="1"/>
  <c r="BF99" i="1"/>
  <c r="BP99" i="1" s="1"/>
  <c r="BD98" i="1"/>
  <c r="BN98" i="1" s="1"/>
  <c r="BB97" i="1"/>
  <c r="BL97" i="1" s="1"/>
  <c r="BF95" i="1"/>
  <c r="BP95" i="1" s="1"/>
  <c r="BD94" i="1"/>
  <c r="BN94" i="1" s="1"/>
  <c r="BB93" i="1"/>
  <c r="BL93" i="1" s="1"/>
  <c r="BF91" i="1"/>
  <c r="BP91" i="1" s="1"/>
  <c r="BD90" i="1"/>
  <c r="BN90" i="1" s="1"/>
  <c r="BB89" i="1"/>
  <c r="BL89" i="1" s="1"/>
  <c r="BF87" i="1"/>
  <c r="BP87" i="1" s="1"/>
  <c r="BD86" i="1"/>
  <c r="BN86" i="1" s="1"/>
  <c r="BB85" i="1"/>
  <c r="BL85" i="1" s="1"/>
  <c r="BF83" i="1"/>
  <c r="BP83" i="1" s="1"/>
  <c r="BD82" i="1"/>
  <c r="BN82" i="1" s="1"/>
  <c r="BB81" i="1"/>
  <c r="BL81" i="1" s="1"/>
  <c r="BF79" i="1"/>
  <c r="BP79" i="1" s="1"/>
  <c r="BD78" i="1"/>
  <c r="BN78" i="1" s="1"/>
  <c r="BB77" i="1"/>
  <c r="BL77" i="1" s="1"/>
  <c r="BF75" i="1"/>
  <c r="BP75" i="1" s="1"/>
  <c r="BD74" i="1"/>
  <c r="BN74" i="1" s="1"/>
  <c r="BB73" i="1"/>
  <c r="BL73" i="1" s="1"/>
  <c r="BF71" i="1"/>
  <c r="BP71" i="1" s="1"/>
  <c r="BD70" i="1"/>
  <c r="BN70" i="1" s="1"/>
  <c r="BB69" i="1"/>
  <c r="BL69" i="1" s="1"/>
  <c r="BF67" i="1"/>
  <c r="BP67" i="1" s="1"/>
  <c r="BD66" i="1"/>
  <c r="BN66" i="1" s="1"/>
  <c r="BB65" i="1"/>
  <c r="BL65" i="1" s="1"/>
  <c r="BF63" i="1"/>
  <c r="BP63" i="1" s="1"/>
  <c r="BD62" i="1"/>
  <c r="BN62" i="1" s="1"/>
  <c r="BB61" i="1"/>
  <c r="BL61" i="1" s="1"/>
  <c r="BF59" i="1"/>
  <c r="BP59" i="1" s="1"/>
  <c r="BD58" i="1"/>
  <c r="BN58" i="1" s="1"/>
  <c r="BB57" i="1"/>
  <c r="BL57" i="1" s="1"/>
  <c r="BF55" i="1"/>
  <c r="BP55" i="1" s="1"/>
  <c r="BD54" i="1"/>
  <c r="BN54" i="1" s="1"/>
  <c r="BB53" i="1"/>
  <c r="BL53" i="1" s="1"/>
  <c r="BF51" i="1"/>
  <c r="BP51" i="1" s="1"/>
  <c r="BD50" i="1"/>
  <c r="BN50" i="1" s="1"/>
  <c r="BB49" i="1"/>
  <c r="BL49" i="1" s="1"/>
  <c r="BF47" i="1"/>
  <c r="BP47" i="1" s="1"/>
  <c r="BD46" i="1"/>
  <c r="BN46" i="1" s="1"/>
  <c r="BB45" i="1"/>
  <c r="BL45" i="1" s="1"/>
  <c r="BF43" i="1"/>
  <c r="BP43" i="1" s="1"/>
  <c r="BD42" i="1"/>
  <c r="BN42" i="1" s="1"/>
  <c r="BB41" i="1"/>
  <c r="BL41" i="1" s="1"/>
  <c r="BF39" i="1"/>
  <c r="BP39" i="1" s="1"/>
  <c r="BD38" i="1"/>
  <c r="BN38" i="1" s="1"/>
  <c r="BB37" i="1"/>
  <c r="BL37" i="1" s="1"/>
  <c r="BF35" i="1"/>
  <c r="BP35" i="1" s="1"/>
  <c r="BD34" i="1"/>
  <c r="BN34" i="1" s="1"/>
  <c r="BB33" i="1"/>
  <c r="BL33" i="1" s="1"/>
  <c r="BF31" i="1"/>
  <c r="BP31" i="1" s="1"/>
  <c r="BD30" i="1"/>
  <c r="BN30" i="1" s="1"/>
  <c r="BB29" i="1"/>
  <c r="BL29" i="1" s="1"/>
  <c r="BF27" i="1"/>
  <c r="BP27" i="1" s="1"/>
  <c r="BD26" i="1"/>
  <c r="BN26" i="1" s="1"/>
  <c r="BB25" i="1"/>
  <c r="BL25" i="1" s="1"/>
  <c r="BF23" i="1"/>
  <c r="BP23" i="1" s="1"/>
  <c r="BD22" i="1"/>
  <c r="BN22" i="1" s="1"/>
  <c r="BB21" i="1"/>
  <c r="BL21" i="1" s="1"/>
  <c r="BF19" i="1"/>
  <c r="BP19" i="1" s="1"/>
  <c r="BD18" i="1"/>
  <c r="BN18" i="1" s="1"/>
  <c r="BB294" i="1"/>
  <c r="BL294" i="1" s="1"/>
  <c r="BB293" i="1"/>
  <c r="BL293" i="1" s="1"/>
  <c r="BF291" i="1"/>
  <c r="BP291" i="1" s="1"/>
  <c r="BD290" i="1"/>
  <c r="BN290" i="1" s="1"/>
  <c r="BB289" i="1"/>
  <c r="BL289" i="1" s="1"/>
  <c r="BF287" i="1"/>
  <c r="BP287" i="1" s="1"/>
  <c r="BD286" i="1"/>
  <c r="BN286" i="1" s="1"/>
  <c r="BB285" i="1"/>
  <c r="BL285" i="1" s="1"/>
  <c r="BF283" i="1"/>
  <c r="BP283" i="1" s="1"/>
  <c r="BD282" i="1"/>
  <c r="BN282" i="1" s="1"/>
  <c r="BB281" i="1"/>
  <c r="BL281" i="1" s="1"/>
  <c r="BF279" i="1"/>
  <c r="BP279" i="1" s="1"/>
  <c r="BD278" i="1"/>
  <c r="BN278" i="1" s="1"/>
  <c r="BB277" i="1"/>
  <c r="BL277" i="1" s="1"/>
  <c r="BF275" i="1"/>
  <c r="BP275" i="1" s="1"/>
  <c r="BD274" i="1"/>
  <c r="BN274" i="1" s="1"/>
  <c r="BB273" i="1"/>
  <c r="BL273" i="1" s="1"/>
  <c r="BF271" i="1"/>
  <c r="BP271" i="1" s="1"/>
  <c r="BD270" i="1"/>
  <c r="BN270" i="1" s="1"/>
  <c r="BB269" i="1"/>
  <c r="BL269" i="1" s="1"/>
  <c r="BF267" i="1"/>
  <c r="BP267" i="1" s="1"/>
  <c r="BD266" i="1"/>
  <c r="BN266" i="1" s="1"/>
  <c r="BB265" i="1"/>
  <c r="BL265" i="1" s="1"/>
  <c r="BF263" i="1"/>
  <c r="BP263" i="1" s="1"/>
  <c r="BD262" i="1"/>
  <c r="BN262" i="1" s="1"/>
  <c r="BB261" i="1"/>
  <c r="BL261" i="1" s="1"/>
  <c r="BF259" i="1"/>
  <c r="BP259" i="1" s="1"/>
  <c r="BD258" i="1"/>
  <c r="BN258" i="1" s="1"/>
  <c r="BB257" i="1"/>
  <c r="BL257" i="1" s="1"/>
  <c r="BF255" i="1"/>
  <c r="BP255" i="1" s="1"/>
  <c r="BD254" i="1"/>
  <c r="BN254" i="1" s="1"/>
  <c r="BB253" i="1"/>
  <c r="BL253" i="1" s="1"/>
  <c r="BF251" i="1"/>
  <c r="BP251" i="1" s="1"/>
  <c r="BD250" i="1"/>
  <c r="BN250" i="1" s="1"/>
  <c r="BB249" i="1"/>
  <c r="BL249" i="1" s="1"/>
  <c r="BF247" i="1"/>
  <c r="BP247" i="1" s="1"/>
  <c r="BD246" i="1"/>
  <c r="BN246" i="1" s="1"/>
  <c r="BB245" i="1"/>
  <c r="BL245" i="1" s="1"/>
  <c r="BF243" i="1"/>
  <c r="BP243" i="1" s="1"/>
  <c r="BD242" i="1"/>
  <c r="BN242" i="1" s="1"/>
  <c r="BB241" i="1"/>
  <c r="BL241" i="1" s="1"/>
  <c r="BF239" i="1"/>
  <c r="BP239" i="1" s="1"/>
  <c r="BD238" i="1"/>
  <c r="BN238" i="1" s="1"/>
  <c r="BB237" i="1"/>
  <c r="BL237" i="1" s="1"/>
  <c r="BB233" i="1"/>
  <c r="BL233" i="1" s="1"/>
  <c r="BF231" i="1"/>
  <c r="BP231" i="1" s="1"/>
  <c r="BD230" i="1"/>
  <c r="BN230" i="1" s="1"/>
  <c r="BB229" i="1"/>
  <c r="BL229" i="1" s="1"/>
  <c r="BF227" i="1"/>
  <c r="BP227" i="1" s="1"/>
  <c r="BD226" i="1"/>
  <c r="BN226" i="1" s="1"/>
  <c r="BB225" i="1"/>
  <c r="BL225" i="1" s="1"/>
  <c r="BF223" i="1"/>
  <c r="BP223" i="1" s="1"/>
  <c r="BD222" i="1"/>
  <c r="BN222" i="1" s="1"/>
  <c r="BB221" i="1"/>
  <c r="BL221" i="1" s="1"/>
  <c r="BD293" i="1"/>
  <c r="BN293" i="1" s="1"/>
  <c r="BB292" i="1"/>
  <c r="BL292" i="1" s="1"/>
  <c r="BF290" i="1"/>
  <c r="BP290" i="1" s="1"/>
  <c r="BD289" i="1"/>
  <c r="BN289" i="1" s="1"/>
  <c r="BB288" i="1"/>
  <c r="BL288" i="1" s="1"/>
  <c r="BF286" i="1"/>
  <c r="BP286" i="1" s="1"/>
  <c r="BD285" i="1"/>
  <c r="BN285" i="1" s="1"/>
  <c r="BB284" i="1"/>
  <c r="BL284" i="1" s="1"/>
  <c r="BF282" i="1"/>
  <c r="BP282" i="1" s="1"/>
  <c r="BD281" i="1"/>
  <c r="BN281" i="1" s="1"/>
  <c r="BB280" i="1"/>
  <c r="BL280" i="1" s="1"/>
  <c r="BF278" i="1"/>
  <c r="BP278" i="1" s="1"/>
  <c r="BD277" i="1"/>
  <c r="BN277" i="1" s="1"/>
  <c r="BB276" i="1"/>
  <c r="BL276" i="1" s="1"/>
  <c r="BF274" i="1"/>
  <c r="BP274" i="1" s="1"/>
  <c r="BD273" i="1"/>
  <c r="BN273" i="1" s="1"/>
  <c r="BB272" i="1"/>
  <c r="BL272" i="1" s="1"/>
  <c r="BF270" i="1"/>
  <c r="BP270" i="1" s="1"/>
  <c r="BD269" i="1"/>
  <c r="BN269" i="1" s="1"/>
  <c r="BB268" i="1"/>
  <c r="BL268" i="1" s="1"/>
  <c r="BF266" i="1"/>
  <c r="BP266" i="1" s="1"/>
  <c r="BD265" i="1"/>
  <c r="BN265" i="1" s="1"/>
  <c r="BC16" i="1"/>
  <c r="BM16" i="1" s="1"/>
  <c r="BF293" i="1"/>
  <c r="BP293" i="1" s="1"/>
  <c r="BD292" i="1"/>
  <c r="BN292" i="1" s="1"/>
  <c r="BB291" i="1"/>
  <c r="BL291" i="1" s="1"/>
  <c r="BF289" i="1"/>
  <c r="BP289" i="1" s="1"/>
  <c r="BD288" i="1"/>
  <c r="BN288" i="1" s="1"/>
  <c r="BB287" i="1"/>
  <c r="BL287" i="1" s="1"/>
  <c r="BF285" i="1"/>
  <c r="BP285" i="1" s="1"/>
  <c r="BD284" i="1"/>
  <c r="BN284" i="1" s="1"/>
  <c r="BB283" i="1"/>
  <c r="BL283" i="1" s="1"/>
  <c r="BF281" i="1"/>
  <c r="BP281" i="1" s="1"/>
  <c r="BD280" i="1"/>
  <c r="BN280" i="1" s="1"/>
  <c r="BB279" i="1"/>
  <c r="BL279" i="1" s="1"/>
  <c r="BF277" i="1"/>
  <c r="BP277" i="1" s="1"/>
  <c r="BD276" i="1"/>
  <c r="BN276" i="1" s="1"/>
  <c r="BB275" i="1"/>
  <c r="BL275" i="1" s="1"/>
  <c r="BF273" i="1"/>
  <c r="BP273" i="1" s="1"/>
  <c r="BD272" i="1"/>
  <c r="BN272" i="1" s="1"/>
  <c r="BB271" i="1"/>
  <c r="BL271" i="1" s="1"/>
  <c r="BF269" i="1"/>
  <c r="BP269" i="1" s="1"/>
  <c r="BD268" i="1"/>
  <c r="BN268" i="1" s="1"/>
  <c r="BB267" i="1"/>
  <c r="BL267" i="1" s="1"/>
  <c r="BF265" i="1"/>
  <c r="BP265" i="1" s="1"/>
  <c r="BB264" i="1"/>
  <c r="BL264" i="1" s="1"/>
  <c r="BF262" i="1"/>
  <c r="BP262" i="1" s="1"/>
  <c r="BD261" i="1"/>
  <c r="BN261" i="1" s="1"/>
  <c r="BB260" i="1"/>
  <c r="BL260" i="1" s="1"/>
  <c r="BF258" i="1"/>
  <c r="BP258" i="1" s="1"/>
  <c r="BD257" i="1"/>
  <c r="BN257" i="1" s="1"/>
  <c r="BB256" i="1"/>
  <c r="BL256" i="1" s="1"/>
  <c r="BF254" i="1"/>
  <c r="BP254" i="1" s="1"/>
  <c r="BD253" i="1"/>
  <c r="BN253" i="1" s="1"/>
  <c r="BB252" i="1"/>
  <c r="BL252" i="1" s="1"/>
  <c r="BF250" i="1"/>
  <c r="BP250" i="1" s="1"/>
  <c r="BD249" i="1"/>
  <c r="BN249" i="1" s="1"/>
  <c r="BB248" i="1"/>
  <c r="BL248" i="1" s="1"/>
  <c r="BF246" i="1"/>
  <c r="BP246" i="1" s="1"/>
  <c r="BD245" i="1"/>
  <c r="BN245" i="1" s="1"/>
  <c r="BB244" i="1"/>
  <c r="BL244" i="1" s="1"/>
  <c r="BF242" i="1"/>
  <c r="BP242" i="1" s="1"/>
  <c r="BD241" i="1"/>
  <c r="BN241" i="1" s="1"/>
  <c r="BB240" i="1"/>
  <c r="BL240" i="1" s="1"/>
  <c r="BF238" i="1"/>
  <c r="BP238" i="1" s="1"/>
  <c r="BD237" i="1"/>
  <c r="BN237" i="1" s="1"/>
  <c r="BB236" i="1"/>
  <c r="BL236" i="1" s="1"/>
  <c r="BF234" i="1"/>
  <c r="BP234" i="1" s="1"/>
  <c r="BD233" i="1"/>
  <c r="BN233" i="1" s="1"/>
  <c r="BB232" i="1"/>
  <c r="BL232" i="1" s="1"/>
  <c r="BF230" i="1"/>
  <c r="BP230" i="1" s="1"/>
  <c r="BD229" i="1"/>
  <c r="BN229" i="1" s="1"/>
  <c r="BB228" i="1"/>
  <c r="BL228" i="1" s="1"/>
  <c r="BF226" i="1"/>
  <c r="BP226" i="1" s="1"/>
  <c r="BD225" i="1"/>
  <c r="BN225" i="1" s="1"/>
  <c r="BB224" i="1"/>
  <c r="BL224" i="1" s="1"/>
  <c r="BF222" i="1"/>
  <c r="BP222" i="1" s="1"/>
  <c r="BD221" i="1"/>
  <c r="BN221" i="1" s="1"/>
  <c r="BB220" i="1"/>
  <c r="BL220" i="1" s="1"/>
  <c r="BF218" i="1"/>
  <c r="BP218" i="1" s="1"/>
  <c r="BD217" i="1"/>
  <c r="BN217" i="1" s="1"/>
  <c r="BB216" i="1"/>
  <c r="BL216" i="1" s="1"/>
  <c r="BF214" i="1"/>
  <c r="BP214" i="1" s="1"/>
  <c r="BD213" i="1"/>
  <c r="BN213" i="1" s="1"/>
  <c r="BB212" i="1"/>
  <c r="BL212" i="1" s="1"/>
  <c r="BF210" i="1"/>
  <c r="BP210" i="1" s="1"/>
  <c r="BD209" i="1"/>
  <c r="BN209" i="1" s="1"/>
  <c r="BB208" i="1"/>
  <c r="BL208" i="1" s="1"/>
  <c r="BF206" i="1"/>
  <c r="BP206" i="1" s="1"/>
  <c r="BD205" i="1"/>
  <c r="BN205" i="1" s="1"/>
  <c r="BB204" i="1"/>
  <c r="BL204" i="1" s="1"/>
  <c r="BF202" i="1"/>
  <c r="BP202" i="1" s="1"/>
  <c r="BD201" i="1"/>
  <c r="BN201" i="1" s="1"/>
  <c r="BB200" i="1"/>
  <c r="BL200" i="1" s="1"/>
  <c r="BF198" i="1"/>
  <c r="BP198" i="1" s="1"/>
  <c r="BD197" i="1"/>
  <c r="BN197" i="1" s="1"/>
  <c r="BB196" i="1"/>
  <c r="BL196" i="1" s="1"/>
  <c r="BF194" i="1"/>
  <c r="BP194" i="1" s="1"/>
  <c r="BD193" i="1"/>
  <c r="BN193" i="1" s="1"/>
  <c r="BB192" i="1"/>
  <c r="BL192" i="1" s="1"/>
  <c r="BF190" i="1"/>
  <c r="BP190" i="1" s="1"/>
  <c r="BD189" i="1"/>
  <c r="BN189" i="1" s="1"/>
  <c r="BB188" i="1"/>
  <c r="BL188" i="1" s="1"/>
  <c r="BF186" i="1"/>
  <c r="BP186" i="1" s="1"/>
  <c r="BD185" i="1"/>
  <c r="BN185" i="1" s="1"/>
  <c r="BB184" i="1"/>
  <c r="BL184" i="1" s="1"/>
  <c r="BF182" i="1"/>
  <c r="BP182" i="1" s="1"/>
  <c r="BD181" i="1"/>
  <c r="BN181" i="1" s="1"/>
  <c r="BB180" i="1"/>
  <c r="BL180" i="1" s="1"/>
  <c r="BF178" i="1"/>
  <c r="BP178" i="1" s="1"/>
  <c r="BD177" i="1"/>
  <c r="BN177" i="1" s="1"/>
  <c r="BB176" i="1"/>
  <c r="BL176" i="1" s="1"/>
  <c r="BF174" i="1"/>
  <c r="BP174" i="1" s="1"/>
  <c r="BD173" i="1"/>
  <c r="BN173" i="1" s="1"/>
  <c r="BB172" i="1"/>
  <c r="BL172" i="1" s="1"/>
  <c r="BF170" i="1"/>
  <c r="BP170" i="1" s="1"/>
  <c r="BD169" i="1"/>
  <c r="BN169" i="1" s="1"/>
  <c r="BB168" i="1"/>
  <c r="BL168" i="1" s="1"/>
  <c r="BF166" i="1"/>
  <c r="BP166" i="1" s="1"/>
  <c r="BD165" i="1"/>
  <c r="BN165" i="1" s="1"/>
  <c r="BB164" i="1"/>
  <c r="BL164" i="1" s="1"/>
  <c r="BF162" i="1"/>
  <c r="BP162" i="1" s="1"/>
  <c r="BD161" i="1"/>
  <c r="BN161" i="1" s="1"/>
  <c r="BB160" i="1"/>
  <c r="BL160" i="1" s="1"/>
  <c r="BF158" i="1"/>
  <c r="BP158" i="1" s="1"/>
  <c r="BD157" i="1"/>
  <c r="BN157" i="1" s="1"/>
  <c r="BB156" i="1"/>
  <c r="BL156" i="1" s="1"/>
  <c r="BF154" i="1"/>
  <c r="BP154" i="1" s="1"/>
  <c r="BD153" i="1"/>
  <c r="BN153" i="1" s="1"/>
  <c r="BB152" i="1"/>
  <c r="BL152" i="1" s="1"/>
  <c r="BD264" i="1"/>
  <c r="BN264" i="1" s="1"/>
  <c r="BB263" i="1"/>
  <c r="BL263" i="1" s="1"/>
  <c r="BF261" i="1"/>
  <c r="BP261" i="1" s="1"/>
  <c r="BD260" i="1"/>
  <c r="BN260" i="1" s="1"/>
  <c r="BB259" i="1"/>
  <c r="BL259" i="1" s="1"/>
  <c r="BF257" i="1"/>
  <c r="BP257" i="1" s="1"/>
  <c r="BD256" i="1"/>
  <c r="BN256" i="1" s="1"/>
  <c r="BB255" i="1"/>
  <c r="BL255" i="1" s="1"/>
  <c r="BF253" i="1"/>
  <c r="BP253" i="1" s="1"/>
  <c r="BD252" i="1"/>
  <c r="BN252" i="1" s="1"/>
  <c r="BB251" i="1"/>
  <c r="BL251" i="1" s="1"/>
  <c r="BF249" i="1"/>
  <c r="BP249" i="1" s="1"/>
  <c r="BD248" i="1"/>
  <c r="BN248" i="1" s="1"/>
  <c r="BB247" i="1"/>
  <c r="BL247" i="1" s="1"/>
  <c r="BF245" i="1"/>
  <c r="BP245" i="1" s="1"/>
  <c r="BD244" i="1"/>
  <c r="BN244" i="1" s="1"/>
  <c r="BB243" i="1"/>
  <c r="BL243" i="1" s="1"/>
  <c r="BF241" i="1"/>
  <c r="BP241" i="1" s="1"/>
  <c r="BD240" i="1"/>
  <c r="BN240" i="1" s="1"/>
  <c r="BB239" i="1"/>
  <c r="BL239" i="1" s="1"/>
  <c r="BF237" i="1"/>
  <c r="BP237" i="1" s="1"/>
  <c r="BD236" i="1"/>
  <c r="BN236" i="1" s="1"/>
  <c r="BB235" i="1"/>
  <c r="BL235" i="1" s="1"/>
  <c r="BF233" i="1"/>
  <c r="BP233" i="1" s="1"/>
  <c r="BD232" i="1"/>
  <c r="BN232" i="1" s="1"/>
  <c r="BB231" i="1"/>
  <c r="BL231" i="1" s="1"/>
  <c r="BF229" i="1"/>
  <c r="BP229" i="1" s="1"/>
  <c r="BD228" i="1"/>
  <c r="BN228" i="1" s="1"/>
  <c r="BB227" i="1"/>
  <c r="BL227" i="1" s="1"/>
  <c r="BF225" i="1"/>
  <c r="BP225" i="1" s="1"/>
  <c r="BD224" i="1"/>
  <c r="BN224" i="1" s="1"/>
  <c r="BB223" i="1"/>
  <c r="BL223" i="1" s="1"/>
  <c r="BF221" i="1"/>
  <c r="BP221" i="1" s="1"/>
  <c r="BD220" i="1"/>
  <c r="BN220" i="1" s="1"/>
  <c r="BB219" i="1"/>
  <c r="BL219" i="1" s="1"/>
  <c r="BF217" i="1"/>
  <c r="BP217" i="1" s="1"/>
  <c r="BD216" i="1"/>
  <c r="BN216" i="1" s="1"/>
  <c r="BB215" i="1"/>
  <c r="BL215" i="1" s="1"/>
  <c r="BF213" i="1"/>
  <c r="BP213" i="1" s="1"/>
  <c r="BD212" i="1"/>
  <c r="BN212" i="1" s="1"/>
  <c r="BB211" i="1"/>
  <c r="BL211" i="1" s="1"/>
  <c r="BF209" i="1"/>
  <c r="BP209" i="1" s="1"/>
  <c r="BD208" i="1"/>
  <c r="BN208" i="1" s="1"/>
  <c r="BB207" i="1"/>
  <c r="BL207" i="1" s="1"/>
  <c r="BF205" i="1"/>
  <c r="BP205" i="1" s="1"/>
  <c r="BD204" i="1"/>
  <c r="BN204" i="1" s="1"/>
  <c r="BB203" i="1"/>
  <c r="BL203" i="1" s="1"/>
  <c r="BF201" i="1"/>
  <c r="BP201" i="1" s="1"/>
  <c r="BD200" i="1"/>
  <c r="BN200" i="1" s="1"/>
  <c r="BB199" i="1"/>
  <c r="BL199" i="1" s="1"/>
  <c r="BF197" i="1"/>
  <c r="BP197" i="1" s="1"/>
  <c r="BD196" i="1"/>
  <c r="BN196" i="1" s="1"/>
  <c r="BB195" i="1"/>
  <c r="BL195" i="1" s="1"/>
  <c r="BF193" i="1"/>
  <c r="BP193" i="1" s="1"/>
  <c r="BD192" i="1"/>
  <c r="BN192" i="1" s="1"/>
  <c r="BB191" i="1"/>
  <c r="BL191" i="1" s="1"/>
  <c r="BF189" i="1"/>
  <c r="BP189" i="1" s="1"/>
  <c r="BD188" i="1"/>
  <c r="BN188" i="1" s="1"/>
  <c r="BB187" i="1"/>
  <c r="BL187" i="1" s="1"/>
  <c r="BF185" i="1"/>
  <c r="BP185" i="1" s="1"/>
  <c r="BD184" i="1"/>
  <c r="BN184" i="1" s="1"/>
  <c r="BB183" i="1"/>
  <c r="BL183" i="1" s="1"/>
  <c r="BF181" i="1"/>
  <c r="BP181" i="1" s="1"/>
  <c r="BB179" i="1"/>
  <c r="BL179" i="1" s="1"/>
  <c r="BF177" i="1"/>
  <c r="BP177" i="1" s="1"/>
  <c r="BD176" i="1"/>
  <c r="BN176" i="1" s="1"/>
  <c r="BB175" i="1"/>
  <c r="BL175" i="1" s="1"/>
  <c r="BF173" i="1"/>
  <c r="BP173" i="1" s="1"/>
  <c r="BD172" i="1"/>
  <c r="BN172" i="1" s="1"/>
  <c r="BB171" i="1"/>
  <c r="BL171" i="1" s="1"/>
  <c r="BF169" i="1"/>
  <c r="BP169" i="1" s="1"/>
  <c r="BD168" i="1"/>
  <c r="BN168" i="1" s="1"/>
  <c r="BB167" i="1"/>
  <c r="BL167" i="1" s="1"/>
  <c r="BF165" i="1"/>
  <c r="BP165" i="1" s="1"/>
  <c r="BD164" i="1"/>
  <c r="BN164" i="1" s="1"/>
  <c r="BB163" i="1"/>
  <c r="BL163" i="1" s="1"/>
  <c r="BF161" i="1"/>
  <c r="BP161" i="1" s="1"/>
  <c r="BD160" i="1"/>
  <c r="BN160" i="1" s="1"/>
  <c r="BB159" i="1"/>
  <c r="BL159" i="1" s="1"/>
  <c r="BF157" i="1"/>
  <c r="BP157" i="1" s="1"/>
  <c r="BD156" i="1"/>
  <c r="BN156" i="1" s="1"/>
  <c r="BB155" i="1"/>
  <c r="BL155" i="1" s="1"/>
  <c r="BF153" i="1"/>
  <c r="BP153" i="1" s="1"/>
  <c r="BD152" i="1"/>
  <c r="BN152" i="1" s="1"/>
  <c r="BB151" i="1"/>
  <c r="BL151" i="1" s="1"/>
  <c r="BF149" i="1"/>
  <c r="BP149" i="1" s="1"/>
  <c r="BD148" i="1"/>
  <c r="BN148" i="1" s="1"/>
  <c r="BB147" i="1"/>
  <c r="BL147" i="1" s="1"/>
  <c r="BF145" i="1"/>
  <c r="BP145" i="1" s="1"/>
  <c r="BD144" i="1"/>
  <c r="BN144" i="1" s="1"/>
  <c r="BB143" i="1"/>
  <c r="BL143" i="1" s="1"/>
  <c r="BF141" i="1"/>
  <c r="BP141" i="1" s="1"/>
  <c r="BD140" i="1"/>
  <c r="BN140" i="1" s="1"/>
  <c r="BB139" i="1"/>
  <c r="BL139" i="1" s="1"/>
  <c r="BF137" i="1"/>
  <c r="BP137" i="1" s="1"/>
  <c r="BD136" i="1"/>
  <c r="BN136" i="1" s="1"/>
  <c r="BB135" i="1"/>
  <c r="BL135" i="1" s="1"/>
  <c r="BF133" i="1"/>
  <c r="BP133" i="1" s="1"/>
  <c r="BD132" i="1"/>
  <c r="BN132" i="1" s="1"/>
  <c r="BF150" i="1"/>
  <c r="BP150" i="1" s="1"/>
  <c r="BD149" i="1"/>
  <c r="BN149" i="1" s="1"/>
  <c r="BB148" i="1"/>
  <c r="BL148" i="1" s="1"/>
  <c r="BF146" i="1"/>
  <c r="BP146" i="1" s="1"/>
  <c r="BD145" i="1"/>
  <c r="BN145" i="1" s="1"/>
  <c r="BB144" i="1"/>
  <c r="BL144" i="1" s="1"/>
  <c r="BF142" i="1"/>
  <c r="BP142" i="1" s="1"/>
  <c r="BD141" i="1"/>
  <c r="BN141" i="1" s="1"/>
  <c r="BB140" i="1"/>
  <c r="BL140" i="1" s="1"/>
  <c r="BF138" i="1"/>
  <c r="BP138" i="1" s="1"/>
  <c r="BD137" i="1"/>
  <c r="BN137" i="1" s="1"/>
  <c r="BB136" i="1"/>
  <c r="BL136" i="1" s="1"/>
  <c r="BF134" i="1"/>
  <c r="BP134" i="1" s="1"/>
  <c r="BD133" i="1"/>
  <c r="BN133" i="1" s="1"/>
  <c r="BB132" i="1"/>
  <c r="BL132" i="1" s="1"/>
  <c r="BF130" i="1"/>
  <c r="BP130" i="1" s="1"/>
  <c r="BD129" i="1"/>
  <c r="BN129" i="1" s="1"/>
  <c r="BB128" i="1"/>
  <c r="BL128" i="1" s="1"/>
  <c r="BF126" i="1"/>
  <c r="BP126" i="1" s="1"/>
  <c r="BD125" i="1"/>
  <c r="BN125" i="1" s="1"/>
  <c r="BB124" i="1"/>
  <c r="BL124" i="1" s="1"/>
  <c r="BF122" i="1"/>
  <c r="BP122" i="1" s="1"/>
  <c r="BD121" i="1"/>
  <c r="BN121" i="1" s="1"/>
  <c r="BB120" i="1"/>
  <c r="BL120" i="1" s="1"/>
  <c r="BF118" i="1"/>
  <c r="BP118" i="1" s="1"/>
  <c r="BD117" i="1"/>
  <c r="BN117" i="1" s="1"/>
  <c r="BB116" i="1"/>
  <c r="BL116" i="1" s="1"/>
  <c r="BF114" i="1"/>
  <c r="BP114" i="1" s="1"/>
  <c r="BD113" i="1"/>
  <c r="BN113" i="1" s="1"/>
  <c r="BB112" i="1"/>
  <c r="BL112" i="1" s="1"/>
  <c r="BF110" i="1"/>
  <c r="BP110" i="1" s="1"/>
  <c r="BD109" i="1"/>
  <c r="BN109" i="1" s="1"/>
  <c r="BB108" i="1"/>
  <c r="BL108" i="1" s="1"/>
  <c r="BF106" i="1"/>
  <c r="BP106" i="1" s="1"/>
  <c r="BD105" i="1"/>
  <c r="BN105" i="1" s="1"/>
  <c r="BB104" i="1"/>
  <c r="BL104" i="1" s="1"/>
  <c r="BF102" i="1"/>
  <c r="BP102" i="1" s="1"/>
  <c r="BD101" i="1"/>
  <c r="BN101" i="1" s="1"/>
  <c r="BB100" i="1"/>
  <c r="BL100" i="1" s="1"/>
  <c r="BF98" i="1"/>
  <c r="BP98" i="1" s="1"/>
  <c r="BD97" i="1"/>
  <c r="BN97" i="1" s="1"/>
  <c r="BB96" i="1"/>
  <c r="BL96" i="1" s="1"/>
  <c r="BF94" i="1"/>
  <c r="BP94" i="1" s="1"/>
  <c r="BD93" i="1"/>
  <c r="BN93" i="1" s="1"/>
  <c r="BB92" i="1"/>
  <c r="BL92" i="1" s="1"/>
  <c r="BF90" i="1"/>
  <c r="BP90" i="1" s="1"/>
  <c r="BD89" i="1"/>
  <c r="BN89" i="1" s="1"/>
  <c r="BB88" i="1"/>
  <c r="BL88" i="1" s="1"/>
  <c r="BF86" i="1"/>
  <c r="BP86" i="1" s="1"/>
  <c r="BD85" i="1"/>
  <c r="BN85" i="1" s="1"/>
  <c r="BB84" i="1"/>
  <c r="BL84" i="1" s="1"/>
  <c r="BF82" i="1"/>
  <c r="BP82" i="1" s="1"/>
  <c r="BD81" i="1"/>
  <c r="BN81" i="1" s="1"/>
  <c r="BB80" i="1"/>
  <c r="BL80" i="1" s="1"/>
  <c r="BF78" i="1"/>
  <c r="BP78" i="1" s="1"/>
  <c r="BD77" i="1"/>
  <c r="BN77" i="1" s="1"/>
  <c r="BB76" i="1"/>
  <c r="BL76" i="1" s="1"/>
  <c r="BF74" i="1"/>
  <c r="BP74" i="1" s="1"/>
  <c r="BD73" i="1"/>
  <c r="BN73" i="1" s="1"/>
  <c r="BB72" i="1"/>
  <c r="BL72" i="1" s="1"/>
  <c r="BF70" i="1"/>
  <c r="BP70" i="1" s="1"/>
  <c r="BD69" i="1"/>
  <c r="BN69" i="1" s="1"/>
  <c r="BB68" i="1"/>
  <c r="BL68" i="1" s="1"/>
  <c r="BF66" i="1"/>
  <c r="BP66" i="1" s="1"/>
  <c r="BD65" i="1"/>
  <c r="BN65" i="1" s="1"/>
  <c r="BB64" i="1"/>
  <c r="BL64" i="1" s="1"/>
  <c r="BF62" i="1"/>
  <c r="BP62" i="1" s="1"/>
  <c r="BD61" i="1"/>
  <c r="BN61" i="1" s="1"/>
  <c r="BB60" i="1"/>
  <c r="BL60" i="1" s="1"/>
  <c r="BF58" i="1"/>
  <c r="BP58" i="1" s="1"/>
  <c r="BD57" i="1"/>
  <c r="BN57" i="1" s="1"/>
  <c r="BB56" i="1"/>
  <c r="BL56" i="1" s="1"/>
  <c r="BF54" i="1"/>
  <c r="BP54" i="1" s="1"/>
  <c r="BD53" i="1"/>
  <c r="BN53" i="1" s="1"/>
  <c r="BB52" i="1"/>
  <c r="BL52" i="1" s="1"/>
  <c r="BF50" i="1"/>
  <c r="BP50" i="1" s="1"/>
  <c r="BD49" i="1"/>
  <c r="BN49" i="1" s="1"/>
  <c r="BB48" i="1"/>
  <c r="BL48" i="1" s="1"/>
  <c r="BF46" i="1"/>
  <c r="BP46" i="1" s="1"/>
  <c r="BB131" i="1"/>
  <c r="BL131" i="1" s="1"/>
  <c r="BF129" i="1"/>
  <c r="BP129" i="1" s="1"/>
  <c r="BD128" i="1"/>
  <c r="BN128" i="1" s="1"/>
  <c r="BB127" i="1"/>
  <c r="BL127" i="1" s="1"/>
  <c r="BF125" i="1"/>
  <c r="BP125" i="1" s="1"/>
  <c r="BD124" i="1"/>
  <c r="BN124" i="1" s="1"/>
  <c r="BB123" i="1"/>
  <c r="BL123" i="1" s="1"/>
  <c r="BF121" i="1"/>
  <c r="BP121" i="1" s="1"/>
  <c r="BD120" i="1"/>
  <c r="BN120" i="1" s="1"/>
  <c r="BB119" i="1"/>
  <c r="BL119" i="1" s="1"/>
  <c r="BF117" i="1"/>
  <c r="BP117" i="1" s="1"/>
  <c r="BD116" i="1"/>
  <c r="BN116" i="1" s="1"/>
  <c r="BB115" i="1"/>
  <c r="BL115" i="1" s="1"/>
  <c r="BF113" i="1"/>
  <c r="BP113" i="1" s="1"/>
  <c r="BD112" i="1"/>
  <c r="BN112" i="1" s="1"/>
  <c r="BB111" i="1"/>
  <c r="BL111" i="1" s="1"/>
  <c r="BF109" i="1"/>
  <c r="BP109" i="1" s="1"/>
  <c r="BD108" i="1"/>
  <c r="BN108" i="1" s="1"/>
  <c r="BB107" i="1"/>
  <c r="BL107" i="1" s="1"/>
  <c r="BF105" i="1"/>
  <c r="BP105" i="1" s="1"/>
  <c r="BD104" i="1"/>
  <c r="BN104" i="1" s="1"/>
  <c r="BB103" i="1"/>
  <c r="BL103" i="1" s="1"/>
  <c r="BF101" i="1"/>
  <c r="BP101" i="1" s="1"/>
  <c r="BD100" i="1"/>
  <c r="BN100" i="1" s="1"/>
  <c r="BB99" i="1"/>
  <c r="BL99" i="1" s="1"/>
  <c r="BF97" i="1"/>
  <c r="BP97" i="1" s="1"/>
  <c r="BD96" i="1"/>
  <c r="BN96" i="1" s="1"/>
  <c r="BB95" i="1"/>
  <c r="BL95" i="1" s="1"/>
  <c r="BF93" i="1"/>
  <c r="BP93" i="1" s="1"/>
  <c r="BD92" i="1"/>
  <c r="BN92" i="1" s="1"/>
  <c r="BB91" i="1"/>
  <c r="BL91" i="1" s="1"/>
  <c r="BF89" i="1"/>
  <c r="BP89" i="1" s="1"/>
  <c r="BD88" i="1"/>
  <c r="BN88" i="1" s="1"/>
  <c r="BB87" i="1"/>
  <c r="BL87" i="1" s="1"/>
  <c r="BF85" i="1"/>
  <c r="BP85" i="1" s="1"/>
  <c r="BD84" i="1"/>
  <c r="BN84" i="1" s="1"/>
  <c r="BB83" i="1"/>
  <c r="BL83" i="1" s="1"/>
  <c r="BF81" i="1"/>
  <c r="BP81" i="1" s="1"/>
  <c r="BD80" i="1"/>
  <c r="BN80" i="1" s="1"/>
  <c r="BB79" i="1"/>
  <c r="BL79" i="1" s="1"/>
  <c r="BF77" i="1"/>
  <c r="BP77" i="1" s="1"/>
  <c r="BD76" i="1"/>
  <c r="BN76" i="1" s="1"/>
  <c r="BB75" i="1"/>
  <c r="BL75" i="1" s="1"/>
  <c r="BF73" i="1"/>
  <c r="BP73" i="1" s="1"/>
  <c r="BD72" i="1"/>
  <c r="BN72" i="1" s="1"/>
  <c r="BB71" i="1"/>
  <c r="BL71" i="1" s="1"/>
  <c r="BF69" i="1"/>
  <c r="BP69" i="1" s="1"/>
  <c r="BD68" i="1"/>
  <c r="BN68" i="1" s="1"/>
  <c r="BB67" i="1"/>
  <c r="BL67" i="1" s="1"/>
  <c r="BF65" i="1"/>
  <c r="BP65" i="1" s="1"/>
  <c r="BD64" i="1"/>
  <c r="BN64" i="1" s="1"/>
  <c r="BB63" i="1"/>
  <c r="BL63" i="1" s="1"/>
  <c r="BF61" i="1"/>
  <c r="BP61" i="1" s="1"/>
  <c r="BD60" i="1"/>
  <c r="BN60" i="1" s="1"/>
  <c r="BB59" i="1"/>
  <c r="BL59" i="1" s="1"/>
  <c r="BF57" i="1"/>
  <c r="BP57" i="1" s="1"/>
  <c r="BD56" i="1"/>
  <c r="BN56" i="1" s="1"/>
  <c r="BB55" i="1"/>
  <c r="BL55" i="1" s="1"/>
  <c r="BF53" i="1"/>
  <c r="BP53" i="1" s="1"/>
  <c r="BD52" i="1"/>
  <c r="BN52" i="1" s="1"/>
  <c r="BB51" i="1"/>
  <c r="BL51" i="1" s="1"/>
  <c r="BF49" i="1"/>
  <c r="BP49" i="1" s="1"/>
  <c r="BD48" i="1"/>
  <c r="BN48" i="1" s="1"/>
  <c r="BB47" i="1"/>
  <c r="BL47" i="1" s="1"/>
  <c r="BF45" i="1"/>
  <c r="BP45" i="1" s="1"/>
  <c r="BD44" i="1"/>
  <c r="BN44" i="1" s="1"/>
  <c r="BB43" i="1"/>
  <c r="BL43" i="1" s="1"/>
  <c r="BF41" i="1"/>
  <c r="BP41" i="1" s="1"/>
  <c r="BD40" i="1"/>
  <c r="BN40" i="1" s="1"/>
  <c r="BB39" i="1"/>
  <c r="BL39" i="1" s="1"/>
  <c r="BF37" i="1"/>
  <c r="BP37" i="1" s="1"/>
  <c r="BD36" i="1"/>
  <c r="BN36" i="1" s="1"/>
  <c r="BB35" i="1"/>
  <c r="BL35" i="1" s="1"/>
  <c r="BF33" i="1"/>
  <c r="BP33" i="1" s="1"/>
  <c r="BD32" i="1"/>
  <c r="BN32" i="1" s="1"/>
  <c r="BB31" i="1"/>
  <c r="BL31" i="1" s="1"/>
  <c r="BF29" i="1"/>
  <c r="BP29" i="1" s="1"/>
  <c r="BD28" i="1"/>
  <c r="BN28" i="1" s="1"/>
  <c r="BB27" i="1"/>
  <c r="BL27" i="1" s="1"/>
  <c r="BF25" i="1"/>
  <c r="BP25" i="1" s="1"/>
  <c r="BD24" i="1"/>
  <c r="BN24" i="1" s="1"/>
  <c r="BF21" i="1"/>
  <c r="BP21" i="1" s="1"/>
  <c r="BD20" i="1"/>
  <c r="BN20" i="1" s="1"/>
  <c r="BB19" i="1"/>
  <c r="BL19" i="1" s="1"/>
  <c r="BF294" i="1"/>
  <c r="BP294" i="1" s="1"/>
  <c r="BD45" i="1"/>
  <c r="BN45" i="1" s="1"/>
  <c r="BB44" i="1"/>
  <c r="BL44" i="1" s="1"/>
  <c r="BF42" i="1"/>
  <c r="BP42" i="1" s="1"/>
  <c r="BD41" i="1"/>
  <c r="BN41" i="1" s="1"/>
  <c r="BB40" i="1"/>
  <c r="BL40" i="1" s="1"/>
  <c r="BF38" i="1"/>
  <c r="BP38" i="1" s="1"/>
  <c r="BD37" i="1"/>
  <c r="BN37" i="1" s="1"/>
  <c r="BB36" i="1"/>
  <c r="BL36" i="1" s="1"/>
  <c r="BF34" i="1"/>
  <c r="BP34" i="1" s="1"/>
  <c r="BD33" i="1"/>
  <c r="BN33" i="1" s="1"/>
  <c r="BB32" i="1"/>
  <c r="BL32" i="1" s="1"/>
  <c r="BF30" i="1"/>
  <c r="BP30" i="1" s="1"/>
  <c r="BD29" i="1"/>
  <c r="BN29" i="1" s="1"/>
  <c r="BB28" i="1"/>
  <c r="BL28" i="1" s="1"/>
  <c r="BF26" i="1"/>
  <c r="BP26" i="1" s="1"/>
  <c r="BD25" i="1"/>
  <c r="BN25" i="1" s="1"/>
  <c r="BB24" i="1"/>
  <c r="BL24" i="1" s="1"/>
  <c r="BF22" i="1"/>
  <c r="BP22" i="1" s="1"/>
  <c r="BD21" i="1"/>
  <c r="BN21" i="1" s="1"/>
  <c r="BB20" i="1"/>
  <c r="BL20" i="1" s="1"/>
  <c r="BF18" i="1"/>
  <c r="BP18" i="1" s="1"/>
  <c r="BD294" i="1"/>
  <c r="BN294" i="1" s="1"/>
  <c r="BD234" i="1"/>
  <c r="BN234" i="1" s="1"/>
  <c r="BF235" i="1"/>
  <c r="BP235" i="1" s="1"/>
  <c r="BB23" i="1"/>
  <c r="BL23" i="1" s="1"/>
  <c r="BE16" i="1"/>
  <c r="BO16" i="1" s="1"/>
  <c r="BC50" i="1"/>
  <c r="BM50" i="1" s="1"/>
  <c r="BC230" i="1"/>
  <c r="BM230" i="1" s="1"/>
  <c r="BC214" i="1"/>
  <c r="BM214" i="1" s="1"/>
  <c r="BC198" i="1"/>
  <c r="BM198" i="1" s="1"/>
  <c r="BC182" i="1"/>
  <c r="BM182" i="1" s="1"/>
  <c r="BC166" i="1"/>
  <c r="BM166" i="1" s="1"/>
  <c r="BC110" i="1"/>
  <c r="BM110" i="1" s="1"/>
  <c r="BC287" i="1"/>
  <c r="BM287" i="1" s="1"/>
  <c r="BC279" i="1"/>
  <c r="BM279" i="1" s="1"/>
  <c r="BC271" i="1"/>
  <c r="BM271" i="1" s="1"/>
  <c r="BC263" i="1"/>
  <c r="BM263" i="1" s="1"/>
  <c r="BC255" i="1"/>
  <c r="BM255" i="1" s="1"/>
  <c r="BE236" i="1"/>
  <c r="BO236" i="1" s="1"/>
  <c r="BE220" i="1"/>
  <c r="BO220" i="1" s="1"/>
  <c r="BE204" i="1"/>
  <c r="BO204" i="1" s="1"/>
  <c r="BE188" i="1"/>
  <c r="BO188" i="1" s="1"/>
  <c r="BE172" i="1"/>
  <c r="BO172" i="1" s="1"/>
  <c r="BE156" i="1"/>
  <c r="BO156" i="1" s="1"/>
  <c r="BE152" i="1"/>
  <c r="BO152" i="1" s="1"/>
  <c r="BE84" i="1"/>
  <c r="BO84" i="1" s="1"/>
  <c r="BE24" i="1"/>
  <c r="BO24" i="1" s="1"/>
  <c r="BE293" i="1"/>
  <c r="BO293" i="1" s="1"/>
  <c r="BE277" i="1"/>
  <c r="BO277" i="1" s="1"/>
  <c r="BE261" i="1"/>
  <c r="BO261" i="1" s="1"/>
  <c r="BC144" i="1"/>
  <c r="BM144" i="1" s="1"/>
  <c r="BC292" i="1"/>
  <c r="BM292" i="1" s="1"/>
  <c r="BE289" i="1"/>
  <c r="BO289" i="1" s="1"/>
  <c r="BC288" i="1"/>
  <c r="BM288" i="1" s="1"/>
  <c r="BC284" i="1"/>
  <c r="BM284" i="1" s="1"/>
  <c r="BE281" i="1"/>
  <c r="BO281" i="1" s="1"/>
  <c r="BC280" i="1"/>
  <c r="BM280" i="1" s="1"/>
  <c r="BC276" i="1"/>
  <c r="BM276" i="1" s="1"/>
  <c r="BE273" i="1"/>
  <c r="BO273" i="1" s="1"/>
  <c r="BC272" i="1"/>
  <c r="BM272" i="1" s="1"/>
  <c r="BC268" i="1"/>
  <c r="BM268" i="1" s="1"/>
  <c r="BE265" i="1"/>
  <c r="BO265" i="1" s="1"/>
  <c r="BC264" i="1"/>
  <c r="BM264" i="1" s="1"/>
  <c r="BC260" i="1"/>
  <c r="BM260" i="1" s="1"/>
  <c r="BE257" i="1"/>
  <c r="BO257" i="1" s="1"/>
  <c r="BC256" i="1"/>
  <c r="BM256" i="1" s="1"/>
  <c r="BC252" i="1"/>
  <c r="BM252" i="1" s="1"/>
  <c r="BE249" i="1"/>
  <c r="BO249" i="1" s="1"/>
  <c r="BC248" i="1"/>
  <c r="BM248" i="1" s="1"/>
  <c r="BE245" i="1"/>
  <c r="BO245" i="1" s="1"/>
  <c r="BE241" i="1"/>
  <c r="BO241" i="1" s="1"/>
  <c r="BC240" i="1"/>
  <c r="BM240" i="1" s="1"/>
  <c r="BE237" i="1"/>
  <c r="BO237" i="1" s="1"/>
  <c r="BC232" i="1"/>
  <c r="BM232" i="1" s="1"/>
  <c r="BE229" i="1"/>
  <c r="BO229" i="1" s="1"/>
  <c r="BC224" i="1"/>
  <c r="BM224" i="1" s="1"/>
  <c r="BE221" i="1"/>
  <c r="BO221" i="1" s="1"/>
  <c r="BC216" i="1"/>
  <c r="BM216" i="1" s="1"/>
  <c r="BE213" i="1"/>
  <c r="BO213" i="1" s="1"/>
  <c r="BC208" i="1"/>
  <c r="BM208" i="1" s="1"/>
  <c r="BE205" i="1"/>
  <c r="BO205" i="1" s="1"/>
  <c r="BC200" i="1"/>
  <c r="BM200" i="1" s="1"/>
  <c r="BE197" i="1"/>
  <c r="BO197" i="1" s="1"/>
  <c r="BC192" i="1"/>
  <c r="BM192" i="1" s="1"/>
  <c r="BE189" i="1"/>
  <c r="BO189" i="1" s="1"/>
  <c r="BC184" i="1"/>
  <c r="BM184" i="1" s="1"/>
  <c r="BE181" i="1"/>
  <c r="BO181" i="1" s="1"/>
  <c r="BC176" i="1"/>
  <c r="BM176" i="1" s="1"/>
  <c r="BE173" i="1"/>
  <c r="BO173" i="1" s="1"/>
  <c r="BC168" i="1"/>
  <c r="BM168" i="1" s="1"/>
  <c r="BE165" i="1"/>
  <c r="BO165" i="1" s="1"/>
  <c r="BC160" i="1"/>
  <c r="BM160" i="1" s="1"/>
  <c r="BE157" i="1"/>
  <c r="BO157" i="1" s="1"/>
  <c r="BC128" i="1"/>
  <c r="BM128" i="1" s="1"/>
  <c r="BC120" i="1"/>
  <c r="BM120" i="1" s="1"/>
  <c r="BC104" i="1"/>
  <c r="BM104" i="1" s="1"/>
  <c r="BC80" i="1"/>
  <c r="BM80" i="1" s="1"/>
  <c r="BC64" i="1"/>
  <c r="BM64" i="1" s="1"/>
  <c r="BC56" i="1"/>
  <c r="BM56" i="1" s="1"/>
  <c r="BC40" i="1"/>
  <c r="BM40" i="1" s="1"/>
  <c r="BE294" i="1"/>
  <c r="BO294" i="1" s="1"/>
  <c r="BE285" i="1"/>
  <c r="BO285" i="1" s="1"/>
  <c r="BE269" i="1"/>
  <c r="BO269" i="1" s="1"/>
  <c r="BE253" i="1"/>
  <c r="BO253" i="1" s="1"/>
  <c r="BC293" i="1"/>
  <c r="BM293" i="1" s="1"/>
  <c r="BE290" i="1"/>
  <c r="BO290" i="1" s="1"/>
  <c r="BC289" i="1"/>
  <c r="BM289" i="1" s="1"/>
  <c r="BE286" i="1"/>
  <c r="BO286" i="1" s="1"/>
  <c r="BC285" i="1"/>
  <c r="BM285" i="1" s="1"/>
  <c r="BE282" i="1"/>
  <c r="BO282" i="1" s="1"/>
  <c r="BC281" i="1"/>
  <c r="BM281" i="1" s="1"/>
  <c r="BE278" i="1"/>
  <c r="BO278" i="1" s="1"/>
  <c r="BC277" i="1"/>
  <c r="BM277" i="1" s="1"/>
  <c r="BE274" i="1"/>
  <c r="BO274" i="1" s="1"/>
  <c r="BC273" i="1"/>
  <c r="BM273" i="1" s="1"/>
  <c r="BE270" i="1"/>
  <c r="BO270" i="1" s="1"/>
  <c r="BC269" i="1"/>
  <c r="BM269" i="1" s="1"/>
  <c r="BE266" i="1"/>
  <c r="BO266" i="1" s="1"/>
  <c r="BC265" i="1"/>
  <c r="BM265" i="1" s="1"/>
  <c r="BE262" i="1"/>
  <c r="BO262" i="1" s="1"/>
  <c r="BC261" i="1"/>
  <c r="BM261" i="1" s="1"/>
  <c r="BE258" i="1"/>
  <c r="BO258" i="1" s="1"/>
  <c r="BC257" i="1"/>
  <c r="BM257" i="1" s="1"/>
  <c r="BE254" i="1"/>
  <c r="BO254" i="1" s="1"/>
  <c r="BC253" i="1"/>
  <c r="BM253" i="1" s="1"/>
  <c r="BE250" i="1"/>
  <c r="BO250" i="1" s="1"/>
  <c r="BC249" i="1"/>
  <c r="BM249" i="1" s="1"/>
  <c r="BE246" i="1"/>
  <c r="BO246" i="1" s="1"/>
  <c r="BC245" i="1"/>
  <c r="BM245" i="1" s="1"/>
  <c r="BE238" i="1"/>
  <c r="BO238" i="1" s="1"/>
  <c r="BC237" i="1"/>
  <c r="BM237" i="1" s="1"/>
  <c r="BE230" i="1"/>
  <c r="BO230" i="1" s="1"/>
  <c r="BC229" i="1"/>
  <c r="BM229" i="1" s="1"/>
  <c r="BE222" i="1"/>
  <c r="BO222" i="1" s="1"/>
  <c r="BC221" i="1"/>
  <c r="BM221" i="1" s="1"/>
  <c r="BE214" i="1"/>
  <c r="BO214" i="1" s="1"/>
  <c r="BC213" i="1"/>
  <c r="BM213" i="1" s="1"/>
  <c r="BE206" i="1"/>
  <c r="BO206" i="1" s="1"/>
  <c r="BC205" i="1"/>
  <c r="BM205" i="1" s="1"/>
  <c r="BE198" i="1"/>
  <c r="BO198" i="1" s="1"/>
  <c r="BC197" i="1"/>
  <c r="BM197" i="1" s="1"/>
  <c r="BE190" i="1"/>
  <c r="BO190" i="1" s="1"/>
  <c r="BC189" i="1"/>
  <c r="BM189" i="1" s="1"/>
  <c r="BE182" i="1"/>
  <c r="BO182" i="1" s="1"/>
  <c r="BC181" i="1"/>
  <c r="BM181" i="1" s="1"/>
  <c r="BE174" i="1"/>
  <c r="BO174" i="1" s="1"/>
  <c r="BC173" i="1"/>
  <c r="BM173" i="1" s="1"/>
  <c r="BE166" i="1"/>
  <c r="BO166" i="1" s="1"/>
  <c r="BC165" i="1"/>
  <c r="BM165" i="1" s="1"/>
  <c r="BE158" i="1"/>
  <c r="BO158" i="1" s="1"/>
  <c r="BC157" i="1"/>
  <c r="BM157" i="1" s="1"/>
  <c r="BE142" i="1"/>
  <c r="BO142" i="1" s="1"/>
  <c r="BE102" i="1"/>
  <c r="BO102" i="1" s="1"/>
  <c r="BE94" i="1"/>
  <c r="BO94" i="1" s="1"/>
  <c r="BE78" i="1"/>
  <c r="BO78" i="1" s="1"/>
  <c r="BE54" i="1"/>
  <c r="BO54" i="1" s="1"/>
  <c r="BE38" i="1"/>
  <c r="BO38" i="1" s="1"/>
  <c r="BE30" i="1"/>
  <c r="BO30" i="1" s="1"/>
  <c r="BC294" i="1"/>
  <c r="BM294" i="1" s="1"/>
  <c r="BE291" i="1"/>
  <c r="BO291" i="1" s="1"/>
  <c r="BC290" i="1"/>
  <c r="BM290" i="1" s="1"/>
  <c r="BE287" i="1"/>
  <c r="BO287" i="1" s="1"/>
  <c r="BC286" i="1"/>
  <c r="BM286" i="1" s="1"/>
  <c r="BE283" i="1"/>
  <c r="BO283" i="1" s="1"/>
  <c r="BC282" i="1"/>
  <c r="BM282" i="1" s="1"/>
  <c r="BE279" i="1"/>
  <c r="BO279" i="1" s="1"/>
  <c r="BC278" i="1"/>
  <c r="BM278" i="1" s="1"/>
  <c r="BE275" i="1"/>
  <c r="BO275" i="1" s="1"/>
  <c r="BC274" i="1"/>
  <c r="BM274" i="1" s="1"/>
  <c r="BE271" i="1"/>
  <c r="BO271" i="1" s="1"/>
  <c r="BC270" i="1"/>
  <c r="BM270" i="1" s="1"/>
  <c r="BE267" i="1"/>
  <c r="BO267" i="1" s="1"/>
  <c r="BC266" i="1"/>
  <c r="BM266" i="1" s="1"/>
  <c r="BE263" i="1"/>
  <c r="BO263" i="1" s="1"/>
  <c r="BC262" i="1"/>
  <c r="BM262" i="1" s="1"/>
  <c r="BE259" i="1"/>
  <c r="BO259" i="1" s="1"/>
  <c r="BC258" i="1"/>
  <c r="BM258" i="1" s="1"/>
  <c r="BE255" i="1"/>
  <c r="BO255" i="1" s="1"/>
  <c r="BC254" i="1"/>
  <c r="BM254" i="1" s="1"/>
  <c r="BE251" i="1"/>
  <c r="BO251" i="1" s="1"/>
  <c r="BC250" i="1"/>
  <c r="BM250" i="1" s="1"/>
  <c r="BE247" i="1"/>
  <c r="BO247" i="1" s="1"/>
  <c r="BC246" i="1"/>
  <c r="BM246" i="1" s="1"/>
  <c r="BE243" i="1"/>
  <c r="BO243" i="1" s="1"/>
  <c r="BC238" i="1"/>
  <c r="BM238" i="1" s="1"/>
  <c r="BE235" i="1"/>
  <c r="BO235" i="1" s="1"/>
  <c r="BE227" i="1"/>
  <c r="BO227" i="1" s="1"/>
  <c r="BC222" i="1"/>
  <c r="BM222" i="1" s="1"/>
  <c r="BE219" i="1"/>
  <c r="BO219" i="1" s="1"/>
  <c r="BE211" i="1"/>
  <c r="BO211" i="1" s="1"/>
  <c r="BC206" i="1"/>
  <c r="BM206" i="1" s="1"/>
  <c r="BE203" i="1"/>
  <c r="BO203" i="1" s="1"/>
  <c r="BE195" i="1"/>
  <c r="BO195" i="1" s="1"/>
  <c r="BC190" i="1"/>
  <c r="BM190" i="1" s="1"/>
  <c r="BE187" i="1"/>
  <c r="BO187" i="1" s="1"/>
  <c r="BE179" i="1"/>
  <c r="BO179" i="1" s="1"/>
  <c r="BC174" i="1"/>
  <c r="BM174" i="1" s="1"/>
  <c r="BE171" i="1"/>
  <c r="BO171" i="1" s="1"/>
  <c r="BE163" i="1"/>
  <c r="BO163" i="1" s="1"/>
  <c r="BC158" i="1"/>
  <c r="BM158" i="1" s="1"/>
  <c r="BE155" i="1"/>
  <c r="BO155" i="1" s="1"/>
  <c r="BC150" i="1"/>
  <c r="BM150" i="1" s="1"/>
  <c r="BC138" i="1"/>
  <c r="BM138" i="1" s="1"/>
  <c r="BC134" i="1"/>
  <c r="BM134" i="1" s="1"/>
  <c r="BC114" i="1"/>
  <c r="BM114" i="1" s="1"/>
  <c r="BC98" i="1"/>
  <c r="BM98" i="1" s="1"/>
  <c r="BC94" i="1"/>
  <c r="BM94" i="1" s="1"/>
  <c r="BC90" i="1"/>
  <c r="BM90" i="1" s="1"/>
  <c r="BC86" i="1"/>
  <c r="BM86" i="1" s="1"/>
  <c r="BC74" i="1"/>
  <c r="BM74" i="1" s="1"/>
  <c r="BC70" i="1"/>
  <c r="BM70" i="1" s="1"/>
  <c r="BC46" i="1"/>
  <c r="BM46" i="1" s="1"/>
  <c r="BC34" i="1"/>
  <c r="BM34" i="1" s="1"/>
  <c r="BC30" i="1"/>
  <c r="BM30" i="1" s="1"/>
  <c r="BC26" i="1"/>
  <c r="BM26" i="1" s="1"/>
  <c r="BC22" i="1"/>
  <c r="BM22" i="1" s="1"/>
  <c r="BD91" i="1"/>
  <c r="BN91" i="1" s="1"/>
  <c r="BB90" i="1"/>
  <c r="BL90" i="1" s="1"/>
  <c r="BF88" i="1"/>
  <c r="BP88" i="1" s="1"/>
  <c r="BD87" i="1"/>
  <c r="BN87" i="1" s="1"/>
  <c r="BB86" i="1"/>
  <c r="BL86" i="1" s="1"/>
  <c r="BF84" i="1"/>
  <c r="BP84" i="1" s="1"/>
  <c r="BD83" i="1"/>
  <c r="BN83" i="1" s="1"/>
  <c r="BB82" i="1"/>
  <c r="BL82" i="1" s="1"/>
  <c r="BF80" i="1"/>
  <c r="BP80" i="1" s="1"/>
  <c r="BD79" i="1"/>
  <c r="BN79" i="1" s="1"/>
  <c r="BB78" i="1"/>
  <c r="BL78" i="1" s="1"/>
  <c r="BF76" i="1"/>
  <c r="BP76" i="1" s="1"/>
  <c r="BD75" i="1"/>
  <c r="BN75" i="1" s="1"/>
  <c r="BB74" i="1"/>
  <c r="BL74" i="1" s="1"/>
  <c r="BF72" i="1"/>
  <c r="BP72" i="1" s="1"/>
  <c r="BD71" i="1"/>
  <c r="BN71" i="1" s="1"/>
  <c r="BB70" i="1"/>
  <c r="BL70" i="1" s="1"/>
  <c r="BF68" i="1"/>
  <c r="BP68" i="1" s="1"/>
  <c r="BB66" i="1"/>
  <c r="BL66" i="1" s="1"/>
  <c r="BF64" i="1"/>
  <c r="BP64" i="1" s="1"/>
  <c r="BD63" i="1"/>
  <c r="BN63" i="1" s="1"/>
  <c r="BB62" i="1"/>
  <c r="BL62" i="1" s="1"/>
  <c r="BF60" i="1"/>
  <c r="BP60" i="1" s="1"/>
  <c r="BD59" i="1"/>
  <c r="BN59" i="1" s="1"/>
  <c r="BB58" i="1"/>
  <c r="BL58" i="1" s="1"/>
  <c r="BF56" i="1"/>
  <c r="BP56" i="1" s="1"/>
  <c r="BD55" i="1"/>
  <c r="BN55" i="1" s="1"/>
  <c r="BB54" i="1"/>
  <c r="BL54" i="1" s="1"/>
  <c r="BF52" i="1"/>
  <c r="BP52" i="1" s="1"/>
  <c r="BD51" i="1"/>
  <c r="BN51" i="1" s="1"/>
  <c r="BB50" i="1"/>
  <c r="BL50" i="1" s="1"/>
  <c r="BF48" i="1"/>
  <c r="BP48" i="1" s="1"/>
  <c r="BD47" i="1"/>
  <c r="BN47" i="1" s="1"/>
  <c r="BB46" i="1"/>
  <c r="BL46" i="1" s="1"/>
  <c r="BF44" i="1"/>
  <c r="BP44" i="1" s="1"/>
  <c r="BD43" i="1"/>
  <c r="BN43" i="1" s="1"/>
  <c r="BB42" i="1"/>
  <c r="BL42" i="1" s="1"/>
  <c r="BF40" i="1"/>
  <c r="BP40" i="1" s="1"/>
  <c r="BD39" i="1"/>
  <c r="BN39" i="1" s="1"/>
  <c r="BB38" i="1"/>
  <c r="BL38" i="1" s="1"/>
  <c r="BF36" i="1"/>
  <c r="BP36" i="1" s="1"/>
  <c r="BD35" i="1"/>
  <c r="BN35" i="1" s="1"/>
  <c r="BB34" i="1"/>
  <c r="BL34" i="1" s="1"/>
  <c r="BF32" i="1"/>
  <c r="BP32" i="1" s="1"/>
  <c r="BD31" i="1"/>
  <c r="BN31" i="1" s="1"/>
  <c r="BB30" i="1"/>
  <c r="BL30" i="1" s="1"/>
  <c r="BF28" i="1"/>
  <c r="BP28" i="1" s="1"/>
  <c r="BD27" i="1"/>
  <c r="BN27" i="1" s="1"/>
  <c r="BB26" i="1"/>
  <c r="BL26" i="1" s="1"/>
  <c r="BF24" i="1"/>
  <c r="BP24" i="1" s="1"/>
  <c r="BD23" i="1"/>
  <c r="BN23" i="1" s="1"/>
  <c r="BB22" i="1"/>
  <c r="BL22" i="1" s="1"/>
  <c r="BF20" i="1"/>
  <c r="BP20" i="1" s="1"/>
  <c r="BD19" i="1"/>
  <c r="BN19" i="1" s="1"/>
  <c r="BB18" i="1"/>
  <c r="BL18" i="1" s="1"/>
  <c r="BF16" i="1"/>
  <c r="BP16" i="1" s="1"/>
  <c r="BE292" i="1"/>
  <c r="BO292" i="1" s="1"/>
  <c r="BC291" i="1"/>
  <c r="BM291" i="1" s="1"/>
  <c r="BE288" i="1"/>
  <c r="BO288" i="1" s="1"/>
  <c r="BE284" i="1"/>
  <c r="BO284" i="1" s="1"/>
  <c r="BC283" i="1"/>
  <c r="BM283" i="1" s="1"/>
  <c r="BE280" i="1"/>
  <c r="BO280" i="1" s="1"/>
  <c r="BE276" i="1"/>
  <c r="BO276" i="1" s="1"/>
  <c r="BC275" i="1"/>
  <c r="BM275" i="1" s="1"/>
  <c r="BE272" i="1"/>
  <c r="BO272" i="1" s="1"/>
  <c r="BE268" i="1"/>
  <c r="BO268" i="1" s="1"/>
  <c r="BC267" i="1"/>
  <c r="BM267" i="1" s="1"/>
  <c r="BE264" i="1"/>
  <c r="BO264" i="1" s="1"/>
  <c r="BE260" i="1"/>
  <c r="BO260" i="1" s="1"/>
  <c r="BC259" i="1"/>
  <c r="BM259" i="1" s="1"/>
  <c r="BE256" i="1"/>
  <c r="BO256" i="1" s="1"/>
  <c r="BE252" i="1"/>
  <c r="BO252" i="1" s="1"/>
  <c r="BC251" i="1"/>
  <c r="BM251" i="1" s="1"/>
  <c r="BC247" i="1"/>
  <c r="BM247" i="1" s="1"/>
  <c r="BE244" i="1"/>
  <c r="BO244" i="1" s="1"/>
  <c r="BC243" i="1"/>
  <c r="BM243" i="1" s="1"/>
  <c r="BC239" i="1"/>
  <c r="BM239" i="1" s="1"/>
  <c r="BC235" i="1"/>
  <c r="BM235" i="1" s="1"/>
  <c r="BC231" i="1"/>
  <c r="BM231" i="1" s="1"/>
  <c r="BE228" i="1"/>
  <c r="BO228" i="1" s="1"/>
  <c r="BC227" i="1"/>
  <c r="BM227" i="1" s="1"/>
  <c r="BE224" i="1"/>
  <c r="BO224" i="1" s="1"/>
  <c r="BC223" i="1"/>
  <c r="BM223" i="1" s="1"/>
  <c r="BC219" i="1"/>
  <c r="BM219" i="1" s="1"/>
  <c r="BE216" i="1"/>
  <c r="BO216" i="1" s="1"/>
  <c r="BC215" i="1"/>
  <c r="BM215" i="1" s="1"/>
  <c r="BE212" i="1"/>
  <c r="BO212" i="1" s="1"/>
  <c r="BC211" i="1"/>
  <c r="BM211" i="1" s="1"/>
  <c r="BC207" i="1"/>
  <c r="BM207" i="1" s="1"/>
  <c r="BC203" i="1"/>
  <c r="BM203" i="1" s="1"/>
  <c r="BC199" i="1"/>
  <c r="BM199" i="1" s="1"/>
  <c r="BE196" i="1"/>
  <c r="BO196" i="1" s="1"/>
  <c r="BC195" i="1"/>
  <c r="BM195" i="1" s="1"/>
  <c r="BC191" i="1"/>
  <c r="BM191" i="1" s="1"/>
  <c r="BC183" i="1"/>
  <c r="BM183" i="1" s="1"/>
  <c r="BE180" i="1"/>
  <c r="BO180" i="1" s="1"/>
  <c r="BC179" i="1"/>
  <c r="BM179" i="1" s="1"/>
  <c r="BC175" i="1"/>
  <c r="BM175" i="1" s="1"/>
  <c r="BC171" i="1"/>
  <c r="BM171" i="1" s="1"/>
  <c r="BC167" i="1"/>
  <c r="BM167" i="1" s="1"/>
  <c r="BE164" i="1"/>
  <c r="BO164" i="1" s="1"/>
  <c r="BC159" i="1"/>
  <c r="BM159" i="1" s="1"/>
  <c r="BE148" i="1"/>
  <c r="BO148" i="1" s="1"/>
  <c r="BE136" i="1"/>
  <c r="BO136" i="1" s="1"/>
  <c r="BE132" i="1"/>
  <c r="BO132" i="1" s="1"/>
  <c r="BE128" i="1"/>
  <c r="BO128" i="1" s="1"/>
  <c r="BE124" i="1"/>
  <c r="BO124" i="1" s="1"/>
  <c r="BE112" i="1"/>
  <c r="BO112" i="1" s="1"/>
  <c r="BE108" i="1"/>
  <c r="BO108" i="1" s="1"/>
  <c r="BE88" i="1"/>
  <c r="BO88" i="1" s="1"/>
  <c r="BE72" i="1"/>
  <c r="BO72" i="1" s="1"/>
  <c r="BE68" i="1"/>
  <c r="BO68" i="1" s="1"/>
  <c r="BE64" i="1"/>
  <c r="BO64" i="1" s="1"/>
  <c r="BE60" i="1"/>
  <c r="BO60" i="1" s="1"/>
  <c r="BE48" i="1"/>
  <c r="BO48" i="1" s="1"/>
  <c r="BE44" i="1"/>
  <c r="BO44" i="1" s="1"/>
  <c r="BE20" i="1"/>
  <c r="BO20" i="1" s="1"/>
  <c r="BC19" i="1"/>
  <c r="BM19" i="1" s="1"/>
  <c r="BB16" i="1"/>
  <c r="BL16" i="1" s="1"/>
  <c r="BE242" i="1"/>
  <c r="BO242" i="1" s="1"/>
  <c r="BC241" i="1"/>
  <c r="BM241" i="1" s="1"/>
  <c r="BE234" i="1"/>
  <c r="BO234" i="1" s="1"/>
  <c r="BC233" i="1"/>
  <c r="BM233" i="1" s="1"/>
  <c r="BE226" i="1"/>
  <c r="BO226" i="1" s="1"/>
  <c r="BC225" i="1"/>
  <c r="BM225" i="1" s="1"/>
  <c r="BE218" i="1"/>
  <c r="BO218" i="1" s="1"/>
  <c r="BC217" i="1"/>
  <c r="BM217" i="1" s="1"/>
  <c r="BE210" i="1"/>
  <c r="BO210" i="1" s="1"/>
  <c r="BC209" i="1"/>
  <c r="BM209" i="1" s="1"/>
  <c r="BE202" i="1"/>
  <c r="BO202" i="1" s="1"/>
  <c r="BC201" i="1"/>
  <c r="BM201" i="1" s="1"/>
  <c r="BE194" i="1"/>
  <c r="BO194" i="1" s="1"/>
  <c r="BC193" i="1"/>
  <c r="BM193" i="1" s="1"/>
  <c r="BE186" i="1"/>
  <c r="BO186" i="1" s="1"/>
  <c r="BC185" i="1"/>
  <c r="BM185" i="1" s="1"/>
  <c r="BE178" i="1"/>
  <c r="BO178" i="1" s="1"/>
  <c r="BC177" i="1"/>
  <c r="BM177" i="1" s="1"/>
  <c r="BE170" i="1"/>
  <c r="BO170" i="1" s="1"/>
  <c r="BC169" i="1"/>
  <c r="BM169" i="1" s="1"/>
  <c r="BE162" i="1"/>
  <c r="BO162" i="1" s="1"/>
  <c r="BC161" i="1"/>
  <c r="BM161" i="1" s="1"/>
  <c r="BE154" i="1"/>
  <c r="BO154" i="1" s="1"/>
  <c r="BC153" i="1"/>
  <c r="BM153" i="1" s="1"/>
  <c r="BE150" i="1"/>
  <c r="BO150" i="1" s="1"/>
  <c r="BC149" i="1"/>
  <c r="BM149" i="1" s="1"/>
  <c r="BE146" i="1"/>
  <c r="BO146" i="1" s="1"/>
  <c r="BC145" i="1"/>
  <c r="BM145" i="1" s="1"/>
  <c r="BC141" i="1"/>
  <c r="BM141" i="1" s="1"/>
  <c r="BE138" i="1"/>
  <c r="BO138" i="1" s="1"/>
  <c r="BC137" i="1"/>
  <c r="BM137" i="1" s="1"/>
  <c r="BE134" i="1"/>
  <c r="BO134" i="1" s="1"/>
  <c r="BC133" i="1"/>
  <c r="BM133" i="1" s="1"/>
  <c r="BE130" i="1"/>
  <c r="BO130" i="1" s="1"/>
  <c r="BC129" i="1"/>
  <c r="BM129" i="1" s="1"/>
  <c r="BE126" i="1"/>
  <c r="BO126" i="1" s="1"/>
  <c r="BC125" i="1"/>
  <c r="BM125" i="1" s="1"/>
  <c r="BE122" i="1"/>
  <c r="BO122" i="1" s="1"/>
  <c r="BC121" i="1"/>
  <c r="BM121" i="1" s="1"/>
  <c r="BC117" i="1"/>
  <c r="BM117" i="1" s="1"/>
  <c r="BE114" i="1"/>
  <c r="BO114" i="1" s="1"/>
  <c r="BC113" i="1"/>
  <c r="BM113" i="1" s="1"/>
  <c r="BE110" i="1"/>
  <c r="BO110" i="1" s="1"/>
  <c r="BC109" i="1"/>
  <c r="BM109" i="1" s="1"/>
  <c r="BE106" i="1"/>
  <c r="BO106" i="1" s="1"/>
  <c r="BC105" i="1"/>
  <c r="BM105" i="1" s="1"/>
  <c r="BC101" i="1"/>
  <c r="BM101" i="1" s="1"/>
  <c r="BE98" i="1"/>
  <c r="BO98" i="1" s="1"/>
  <c r="BC97" i="1"/>
  <c r="BM97" i="1" s="1"/>
  <c r="BC93" i="1"/>
  <c r="BM93" i="1" s="1"/>
  <c r="BE90" i="1"/>
  <c r="BO90" i="1" s="1"/>
  <c r="BC89" i="1"/>
  <c r="BM89" i="1" s="1"/>
  <c r="BE86" i="1"/>
  <c r="BO86" i="1" s="1"/>
  <c r="BC85" i="1"/>
  <c r="BM85" i="1" s="1"/>
  <c r="BE82" i="1"/>
  <c r="BO82" i="1" s="1"/>
  <c r="BC81" i="1"/>
  <c r="BM81" i="1" s="1"/>
  <c r="BC77" i="1"/>
  <c r="BM77" i="1" s="1"/>
  <c r="BE74" i="1"/>
  <c r="BO74" i="1" s="1"/>
  <c r="BC73" i="1"/>
  <c r="BM73" i="1" s="1"/>
  <c r="BE70" i="1"/>
  <c r="BO70" i="1" s="1"/>
  <c r="BC69" i="1"/>
  <c r="BM69" i="1" s="1"/>
  <c r="BE66" i="1"/>
  <c r="BO66" i="1" s="1"/>
  <c r="BC65" i="1"/>
  <c r="BM65" i="1" s="1"/>
  <c r="BE62" i="1"/>
  <c r="BO62" i="1" s="1"/>
  <c r="BC61" i="1"/>
  <c r="BM61" i="1" s="1"/>
  <c r="BE58" i="1"/>
  <c r="BO58" i="1" s="1"/>
  <c r="BC57" i="1"/>
  <c r="BM57" i="1" s="1"/>
  <c r="BC53" i="1"/>
  <c r="BM53" i="1" s="1"/>
  <c r="BE50" i="1"/>
  <c r="BO50" i="1" s="1"/>
  <c r="BC49" i="1"/>
  <c r="BM49" i="1" s="1"/>
  <c r="BE46" i="1"/>
  <c r="BO46" i="1" s="1"/>
  <c r="BC45" i="1"/>
  <c r="BM45" i="1" s="1"/>
  <c r="BE42" i="1"/>
  <c r="BO42" i="1" s="1"/>
  <c r="BC41" i="1"/>
  <c r="BM41" i="1" s="1"/>
  <c r="BC37" i="1"/>
  <c r="BM37" i="1" s="1"/>
  <c r="BE34" i="1"/>
  <c r="BO34" i="1" s="1"/>
  <c r="BC33" i="1"/>
  <c r="BM33" i="1" s="1"/>
  <c r="BC29" i="1"/>
  <c r="BM29" i="1" s="1"/>
  <c r="BE26" i="1"/>
  <c r="BO26" i="1" s="1"/>
  <c r="BC25" i="1"/>
  <c r="BM25" i="1" s="1"/>
  <c r="BE22" i="1"/>
  <c r="BO22" i="1" s="1"/>
  <c r="BC21" i="1"/>
  <c r="BM21" i="1" s="1"/>
  <c r="BE18" i="1"/>
  <c r="BO18" i="1" s="1"/>
  <c r="BE118" i="1"/>
  <c r="BO118" i="1" s="1"/>
  <c r="BD16" i="1"/>
  <c r="BN16" i="1" s="1"/>
  <c r="BC242" i="1"/>
  <c r="BM242" i="1" s="1"/>
  <c r="BE239" i="1"/>
  <c r="BO239" i="1" s="1"/>
  <c r="BC234" i="1"/>
  <c r="BM234" i="1" s="1"/>
  <c r="BE231" i="1"/>
  <c r="BO231" i="1" s="1"/>
  <c r="BC226" i="1"/>
  <c r="BM226" i="1" s="1"/>
  <c r="BE223" i="1"/>
  <c r="BO223" i="1" s="1"/>
  <c r="BC218" i="1"/>
  <c r="BM218" i="1" s="1"/>
  <c r="BE215" i="1"/>
  <c r="BO215" i="1" s="1"/>
  <c r="BC210" i="1"/>
  <c r="BM210" i="1" s="1"/>
  <c r="BE207" i="1"/>
  <c r="BO207" i="1" s="1"/>
  <c r="BC202" i="1"/>
  <c r="BM202" i="1" s="1"/>
  <c r="BE199" i="1"/>
  <c r="BO199" i="1" s="1"/>
  <c r="BC194" i="1"/>
  <c r="BM194" i="1" s="1"/>
  <c r="BE191" i="1"/>
  <c r="BO191" i="1" s="1"/>
  <c r="BC186" i="1"/>
  <c r="BM186" i="1" s="1"/>
  <c r="BE183" i="1"/>
  <c r="BO183" i="1" s="1"/>
  <c r="BC178" i="1"/>
  <c r="BM178" i="1" s="1"/>
  <c r="BE175" i="1"/>
  <c r="BO175" i="1" s="1"/>
  <c r="BC170" i="1"/>
  <c r="BM170" i="1" s="1"/>
  <c r="BE167" i="1"/>
  <c r="BO167" i="1" s="1"/>
  <c r="BC162" i="1"/>
  <c r="BM162" i="1" s="1"/>
  <c r="BE159" i="1"/>
  <c r="BO159" i="1" s="1"/>
  <c r="BC154" i="1"/>
  <c r="BM154" i="1" s="1"/>
  <c r="BE151" i="1"/>
  <c r="BO151" i="1" s="1"/>
  <c r="BE147" i="1"/>
  <c r="BO147" i="1" s="1"/>
  <c r="BC146" i="1"/>
  <c r="BM146" i="1" s="1"/>
  <c r="BE143" i="1"/>
  <c r="BO143" i="1" s="1"/>
  <c r="BC142" i="1"/>
  <c r="BM142" i="1" s="1"/>
  <c r="BE139" i="1"/>
  <c r="BO139" i="1" s="1"/>
  <c r="BE135" i="1"/>
  <c r="BO135" i="1" s="1"/>
  <c r="BE131" i="1"/>
  <c r="BO131" i="1" s="1"/>
  <c r="BC130" i="1"/>
  <c r="BM130" i="1" s="1"/>
  <c r="BE127" i="1"/>
  <c r="BO127" i="1" s="1"/>
  <c r="BC126" i="1"/>
  <c r="BM126" i="1" s="1"/>
  <c r="BE123" i="1"/>
  <c r="BO123" i="1" s="1"/>
  <c r="BC122" i="1"/>
  <c r="BM122" i="1" s="1"/>
  <c r="BE119" i="1"/>
  <c r="BO119" i="1" s="1"/>
  <c r="BC118" i="1"/>
  <c r="BM118" i="1" s="1"/>
  <c r="BE115" i="1"/>
  <c r="BO115" i="1" s="1"/>
  <c r="BE111" i="1"/>
  <c r="BO111" i="1" s="1"/>
  <c r="BE107" i="1"/>
  <c r="BO107" i="1" s="1"/>
  <c r="BC106" i="1"/>
  <c r="BM106" i="1" s="1"/>
  <c r="BE103" i="1"/>
  <c r="BO103" i="1" s="1"/>
  <c r="BC102" i="1"/>
  <c r="BM102" i="1" s="1"/>
  <c r="BE99" i="1"/>
  <c r="BO99" i="1" s="1"/>
  <c r="BE95" i="1"/>
  <c r="BO95" i="1" s="1"/>
  <c r="BE91" i="1"/>
  <c r="BO91" i="1" s="1"/>
  <c r="BE87" i="1"/>
  <c r="BO87" i="1" s="1"/>
  <c r="BE83" i="1"/>
  <c r="BO83" i="1" s="1"/>
  <c r="BC82" i="1"/>
  <c r="BM82" i="1" s="1"/>
  <c r="BE79" i="1"/>
  <c r="BO79" i="1" s="1"/>
  <c r="BC78" i="1"/>
  <c r="BM78" i="1" s="1"/>
  <c r="BE75" i="1"/>
  <c r="BO75" i="1" s="1"/>
  <c r="BE71" i="1"/>
  <c r="BO71" i="1" s="1"/>
  <c r="BE67" i="1"/>
  <c r="BO67" i="1" s="1"/>
  <c r="BC66" i="1"/>
  <c r="BM66" i="1" s="1"/>
  <c r="BE63" i="1"/>
  <c r="BO63" i="1" s="1"/>
  <c r="BC62" i="1"/>
  <c r="BM62" i="1" s="1"/>
  <c r="BE59" i="1"/>
  <c r="BO59" i="1" s="1"/>
  <c r="BC58" i="1"/>
  <c r="BM58" i="1" s="1"/>
  <c r="BE55" i="1"/>
  <c r="BO55" i="1" s="1"/>
  <c r="BC54" i="1"/>
  <c r="BM54" i="1" s="1"/>
  <c r="BE51" i="1"/>
  <c r="BO51" i="1" s="1"/>
  <c r="BE47" i="1"/>
  <c r="BO47" i="1" s="1"/>
  <c r="BE43" i="1"/>
  <c r="BO43" i="1" s="1"/>
  <c r="BC42" i="1"/>
  <c r="BM42" i="1" s="1"/>
  <c r="BE39" i="1"/>
  <c r="BO39" i="1" s="1"/>
  <c r="BC38" i="1"/>
  <c r="BM38" i="1" s="1"/>
  <c r="BE35" i="1"/>
  <c r="BO35" i="1" s="1"/>
  <c r="BE31" i="1"/>
  <c r="BO31" i="1" s="1"/>
  <c r="BE27" i="1"/>
  <c r="BO27" i="1" s="1"/>
  <c r="BE23" i="1"/>
  <c r="BO23" i="1" s="1"/>
  <c r="BE19" i="1"/>
  <c r="BO19" i="1" s="1"/>
  <c r="BC18" i="1"/>
  <c r="BM18" i="1" s="1"/>
  <c r="BE248" i="1"/>
  <c r="BO248" i="1" s="1"/>
  <c r="BE240" i="1"/>
  <c r="BO240" i="1" s="1"/>
  <c r="BE232" i="1"/>
  <c r="BO232" i="1" s="1"/>
  <c r="BE208" i="1"/>
  <c r="BO208" i="1" s="1"/>
  <c r="BE200" i="1"/>
  <c r="BO200" i="1" s="1"/>
  <c r="BE192" i="1"/>
  <c r="BO192" i="1" s="1"/>
  <c r="BC187" i="1"/>
  <c r="BM187" i="1" s="1"/>
  <c r="BE184" i="1"/>
  <c r="BO184" i="1" s="1"/>
  <c r="BE176" i="1"/>
  <c r="BO176" i="1" s="1"/>
  <c r="BE168" i="1"/>
  <c r="BO168" i="1" s="1"/>
  <c r="BC163" i="1"/>
  <c r="BM163" i="1" s="1"/>
  <c r="BE160" i="1"/>
  <c r="BO160" i="1" s="1"/>
  <c r="BC155" i="1"/>
  <c r="BM155" i="1" s="1"/>
  <c r="BC151" i="1"/>
  <c r="BM151" i="1" s="1"/>
  <c r="BC147" i="1"/>
  <c r="BM147" i="1" s="1"/>
  <c r="BE144" i="1"/>
  <c r="BO144" i="1" s="1"/>
  <c r="BC143" i="1"/>
  <c r="BM143" i="1" s="1"/>
  <c r="BE140" i="1"/>
  <c r="BO140" i="1" s="1"/>
  <c r="BC139" i="1"/>
  <c r="BM139" i="1" s="1"/>
  <c r="BC135" i="1"/>
  <c r="BM135" i="1" s="1"/>
  <c r="BC131" i="1"/>
  <c r="BM131" i="1" s="1"/>
  <c r="BC127" i="1"/>
  <c r="BM127" i="1" s="1"/>
  <c r="BC123" i="1"/>
  <c r="BM123" i="1" s="1"/>
  <c r="BE120" i="1"/>
  <c r="BO120" i="1" s="1"/>
  <c r="BC119" i="1"/>
  <c r="BM119" i="1" s="1"/>
  <c r="BE116" i="1"/>
  <c r="BO116" i="1" s="1"/>
  <c r="BC115" i="1"/>
  <c r="BM115" i="1" s="1"/>
  <c r="BC111" i="1"/>
  <c r="BM111" i="1" s="1"/>
  <c r="BC107" i="1"/>
  <c r="BM107" i="1" s="1"/>
  <c r="BE104" i="1"/>
  <c r="BO104" i="1" s="1"/>
  <c r="BC103" i="1"/>
  <c r="BM103" i="1" s="1"/>
  <c r="BE100" i="1"/>
  <c r="BO100" i="1" s="1"/>
  <c r="BC99" i="1"/>
  <c r="BM99" i="1" s="1"/>
  <c r="BE96" i="1"/>
  <c r="BO96" i="1" s="1"/>
  <c r="BC95" i="1"/>
  <c r="BM95" i="1" s="1"/>
  <c r="BE92" i="1"/>
  <c r="BO92" i="1" s="1"/>
  <c r="BC91" i="1"/>
  <c r="BM91" i="1" s="1"/>
  <c r="BC87" i="1"/>
  <c r="BM87" i="1" s="1"/>
  <c r="BC83" i="1"/>
  <c r="BM83" i="1" s="1"/>
  <c r="BE80" i="1"/>
  <c r="BO80" i="1" s="1"/>
  <c r="BC79" i="1"/>
  <c r="BM79" i="1" s="1"/>
  <c r="BE76" i="1"/>
  <c r="BO76" i="1" s="1"/>
  <c r="BC75" i="1"/>
  <c r="BM75" i="1" s="1"/>
  <c r="BC71" i="1"/>
  <c r="BM71" i="1" s="1"/>
  <c r="BC67" i="1"/>
  <c r="BM67" i="1" s="1"/>
  <c r="BC63" i="1"/>
  <c r="BM63" i="1" s="1"/>
  <c r="BC59" i="1"/>
  <c r="BM59" i="1" s="1"/>
  <c r="BE56" i="1"/>
  <c r="BO56" i="1" s="1"/>
  <c r="BC55" i="1"/>
  <c r="BM55" i="1" s="1"/>
  <c r="BE52" i="1"/>
  <c r="BO52" i="1" s="1"/>
  <c r="BC51" i="1"/>
  <c r="BM51" i="1" s="1"/>
  <c r="BC47" i="1"/>
  <c r="BM47" i="1" s="1"/>
  <c r="BC43" i="1"/>
  <c r="BM43" i="1" s="1"/>
  <c r="BE40" i="1"/>
  <c r="BO40" i="1" s="1"/>
  <c r="BC39" i="1"/>
  <c r="BM39" i="1" s="1"/>
  <c r="BE36" i="1"/>
  <c r="BO36" i="1" s="1"/>
  <c r="BC35" i="1"/>
  <c r="BM35" i="1" s="1"/>
  <c r="BE32" i="1"/>
  <c r="BO32" i="1" s="1"/>
  <c r="BC31" i="1"/>
  <c r="BM31" i="1" s="1"/>
  <c r="BE28" i="1"/>
  <c r="BO28" i="1" s="1"/>
  <c r="BC27" i="1"/>
  <c r="BM27" i="1" s="1"/>
  <c r="BC23" i="1"/>
  <c r="BM23" i="1" s="1"/>
  <c r="BD180" i="1"/>
  <c r="BN180" i="1" s="1"/>
  <c r="BC244" i="1"/>
  <c r="BM244" i="1" s="1"/>
  <c r="BC236" i="1"/>
  <c r="BM236" i="1" s="1"/>
  <c r="BE233" i="1"/>
  <c r="BO233" i="1" s="1"/>
  <c r="BC228" i="1"/>
  <c r="BM228" i="1" s="1"/>
  <c r="BE225" i="1"/>
  <c r="BO225" i="1" s="1"/>
  <c r="BC220" i="1"/>
  <c r="BM220" i="1" s="1"/>
  <c r="BE217" i="1"/>
  <c r="BO217" i="1" s="1"/>
  <c r="BC212" i="1"/>
  <c r="BM212" i="1" s="1"/>
  <c r="BE209" i="1"/>
  <c r="BO209" i="1" s="1"/>
  <c r="BC204" i="1"/>
  <c r="BM204" i="1" s="1"/>
  <c r="BE201" i="1"/>
  <c r="BO201" i="1" s="1"/>
  <c r="BC196" i="1"/>
  <c r="BM196" i="1" s="1"/>
  <c r="BE193" i="1"/>
  <c r="BO193" i="1" s="1"/>
  <c r="BC188" i="1"/>
  <c r="BM188" i="1" s="1"/>
  <c r="BE185" i="1"/>
  <c r="BO185" i="1" s="1"/>
  <c r="BC180" i="1"/>
  <c r="BM180" i="1" s="1"/>
  <c r="BE177" i="1"/>
  <c r="BO177" i="1" s="1"/>
  <c r="BC172" i="1"/>
  <c r="BM172" i="1" s="1"/>
  <c r="BE169" i="1"/>
  <c r="BO169" i="1" s="1"/>
  <c r="BC164" i="1"/>
  <c r="BM164" i="1" s="1"/>
  <c r="BE161" i="1"/>
  <c r="BO161" i="1" s="1"/>
  <c r="BC156" i="1"/>
  <c r="BM156" i="1" s="1"/>
  <c r="BE153" i="1"/>
  <c r="BO153" i="1" s="1"/>
  <c r="BC152" i="1"/>
  <c r="BM152" i="1" s="1"/>
  <c r="BE149" i="1"/>
  <c r="BO149" i="1" s="1"/>
  <c r="BC148" i="1"/>
  <c r="BM148" i="1" s="1"/>
  <c r="BE145" i="1"/>
  <c r="BO145" i="1" s="1"/>
  <c r="BE141" i="1"/>
  <c r="BO141" i="1" s="1"/>
  <c r="BC140" i="1"/>
  <c r="BM140" i="1" s="1"/>
  <c r="BE137" i="1"/>
  <c r="BO137" i="1" s="1"/>
  <c r="BC136" i="1"/>
  <c r="BM136" i="1" s="1"/>
  <c r="BE133" i="1"/>
  <c r="BO133" i="1" s="1"/>
  <c r="BC132" i="1"/>
  <c r="BM132" i="1" s="1"/>
  <c r="BE129" i="1"/>
  <c r="BO129" i="1" s="1"/>
  <c r="BE125" i="1"/>
  <c r="BO125" i="1" s="1"/>
  <c r="BC124" i="1"/>
  <c r="BM124" i="1" s="1"/>
  <c r="BE121" i="1"/>
  <c r="BO121" i="1" s="1"/>
  <c r="BE117" i="1"/>
  <c r="BO117" i="1" s="1"/>
  <c r="BC116" i="1"/>
  <c r="BM116" i="1" s="1"/>
  <c r="BE113" i="1"/>
  <c r="BO113" i="1" s="1"/>
  <c r="BC112" i="1"/>
  <c r="BM112" i="1" s="1"/>
  <c r="BE109" i="1"/>
  <c r="BO109" i="1" s="1"/>
  <c r="BC108" i="1"/>
  <c r="BM108" i="1" s="1"/>
  <c r="BE105" i="1"/>
  <c r="BO105" i="1" s="1"/>
  <c r="BE101" i="1"/>
  <c r="BO101" i="1" s="1"/>
  <c r="BC100" i="1"/>
  <c r="BM100" i="1" s="1"/>
  <c r="BE97" i="1"/>
  <c r="BO97" i="1" s="1"/>
  <c r="BC96" i="1"/>
  <c r="BM96" i="1" s="1"/>
  <c r="BE93" i="1"/>
  <c r="BO93" i="1" s="1"/>
  <c r="BC92" i="1"/>
  <c r="BM92" i="1" s="1"/>
  <c r="BE89" i="1"/>
  <c r="BO89" i="1" s="1"/>
  <c r="BC88" i="1"/>
  <c r="BM88" i="1" s="1"/>
  <c r="BE85" i="1"/>
  <c r="BO85" i="1" s="1"/>
  <c r="BC84" i="1"/>
  <c r="BM84" i="1" s="1"/>
  <c r="BE81" i="1"/>
  <c r="BO81" i="1" s="1"/>
  <c r="BE77" i="1"/>
  <c r="BO77" i="1" s="1"/>
  <c r="BC76" i="1"/>
  <c r="BM76" i="1" s="1"/>
  <c r="BE73" i="1"/>
  <c r="BO73" i="1" s="1"/>
  <c r="BC72" i="1"/>
  <c r="BM72" i="1" s="1"/>
  <c r="BE69" i="1"/>
  <c r="BO69" i="1" s="1"/>
  <c r="BC68" i="1"/>
  <c r="BM68" i="1" s="1"/>
  <c r="BE65" i="1"/>
  <c r="BO65" i="1" s="1"/>
  <c r="BE61" i="1"/>
  <c r="BO61" i="1" s="1"/>
  <c r="BC60" i="1"/>
  <c r="BM60" i="1" s="1"/>
  <c r="BE57" i="1"/>
  <c r="BO57" i="1" s="1"/>
  <c r="BE53" i="1"/>
  <c r="BO53" i="1" s="1"/>
  <c r="BC52" i="1"/>
  <c r="BM52" i="1" s="1"/>
  <c r="BE49" i="1"/>
  <c r="BO49" i="1" s="1"/>
  <c r="BC48" i="1"/>
  <c r="BM48" i="1" s="1"/>
  <c r="BE45" i="1"/>
  <c r="BO45" i="1" s="1"/>
  <c r="BC44" i="1"/>
  <c r="BM44" i="1" s="1"/>
  <c r="BE41" i="1"/>
  <c r="BO41" i="1" s="1"/>
  <c r="BE37" i="1"/>
  <c r="BO37" i="1" s="1"/>
  <c r="BC36" i="1"/>
  <c r="BM36" i="1" s="1"/>
  <c r="BE33" i="1"/>
  <c r="BO33" i="1" s="1"/>
  <c r="BC32" i="1"/>
  <c r="BM32" i="1" s="1"/>
  <c r="BE29" i="1"/>
  <c r="BO29" i="1" s="1"/>
  <c r="BC28" i="1"/>
  <c r="BM28" i="1" s="1"/>
  <c r="BE25" i="1"/>
  <c r="BO25" i="1" s="1"/>
  <c r="BC24" i="1"/>
  <c r="BM24" i="1" s="1"/>
  <c r="BE21" i="1"/>
  <c r="BO21" i="1" s="1"/>
  <c r="BC20" i="1"/>
  <c r="BM20" i="1" s="1"/>
  <c r="T294" i="1"/>
  <c r="X292" i="1"/>
  <c r="V291" i="1"/>
  <c r="T290" i="1"/>
  <c r="X288" i="1"/>
  <c r="V287" i="1"/>
  <c r="T286" i="1"/>
  <c r="X284" i="1"/>
  <c r="V283" i="1"/>
  <c r="T282" i="1"/>
  <c r="X280" i="1"/>
  <c r="V279" i="1"/>
  <c r="T278" i="1"/>
  <c r="X276" i="1"/>
  <c r="V275" i="1"/>
  <c r="T274" i="1"/>
  <c r="X272" i="1"/>
  <c r="V271" i="1"/>
  <c r="T270" i="1"/>
  <c r="X268" i="1"/>
  <c r="V267" i="1"/>
  <c r="T266" i="1"/>
  <c r="X264" i="1"/>
  <c r="V263" i="1"/>
  <c r="T262" i="1"/>
  <c r="X260" i="1"/>
  <c r="V259" i="1"/>
  <c r="T258" i="1"/>
  <c r="X256" i="1"/>
  <c r="V255" i="1"/>
  <c r="T254" i="1"/>
  <c r="X252" i="1"/>
  <c r="V251" i="1"/>
  <c r="T250" i="1"/>
  <c r="X248" i="1"/>
  <c r="V247" i="1"/>
  <c r="T246" i="1"/>
  <c r="X244" i="1"/>
  <c r="V243" i="1"/>
  <c r="T242" i="1"/>
  <c r="X240" i="1"/>
  <c r="V239" i="1"/>
  <c r="T238" i="1"/>
  <c r="X236" i="1"/>
  <c r="V235" i="1"/>
  <c r="T234" i="1"/>
  <c r="X232" i="1"/>
  <c r="V231" i="1"/>
  <c r="T230" i="1"/>
  <c r="X228" i="1"/>
  <c r="V227" i="1"/>
  <c r="T226" i="1"/>
  <c r="X224" i="1"/>
  <c r="V223" i="1"/>
  <c r="T222" i="1"/>
  <c r="X220" i="1"/>
  <c r="V219" i="1"/>
  <c r="T218" i="1"/>
  <c r="X216" i="1"/>
  <c r="V215" i="1"/>
  <c r="T214" i="1"/>
  <c r="X212" i="1"/>
  <c r="V211" i="1"/>
  <c r="X208" i="1"/>
  <c r="V207" i="1"/>
  <c r="T206" i="1"/>
  <c r="X204" i="1"/>
  <c r="V203" i="1"/>
  <c r="T202" i="1"/>
  <c r="X200" i="1"/>
  <c r="V199" i="1"/>
  <c r="T198" i="1"/>
  <c r="X196" i="1"/>
  <c r="V195" i="1"/>
  <c r="T194" i="1"/>
  <c r="X192" i="1"/>
  <c r="V191" i="1"/>
  <c r="T190" i="1"/>
  <c r="X188" i="1"/>
  <c r="V187" i="1"/>
  <c r="T186" i="1"/>
  <c r="X184" i="1"/>
  <c r="V183" i="1"/>
  <c r="T182" i="1"/>
  <c r="X180" i="1"/>
  <c r="V179" i="1"/>
  <c r="T178" i="1"/>
  <c r="X176" i="1"/>
  <c r="V175" i="1"/>
  <c r="T174" i="1"/>
  <c r="X172" i="1"/>
  <c r="V171" i="1"/>
  <c r="X293" i="1"/>
  <c r="V292" i="1"/>
  <c r="T291" i="1"/>
  <c r="X289" i="1"/>
  <c r="V288" i="1"/>
  <c r="T287" i="1"/>
  <c r="X285" i="1"/>
  <c r="V284" i="1"/>
  <c r="T283" i="1"/>
  <c r="X281" i="1"/>
  <c r="V280" i="1"/>
  <c r="T279" i="1"/>
  <c r="X277" i="1"/>
  <c r="V276" i="1"/>
  <c r="T275" i="1"/>
  <c r="X273" i="1"/>
  <c r="V272" i="1"/>
  <c r="T271" i="1"/>
  <c r="X269" i="1"/>
  <c r="V268" i="1"/>
  <c r="T267" i="1"/>
  <c r="X265" i="1"/>
  <c r="V264" i="1"/>
  <c r="T263" i="1"/>
  <c r="X261" i="1"/>
  <c r="V260" i="1"/>
  <c r="T259" i="1"/>
  <c r="X257" i="1"/>
  <c r="V256" i="1"/>
  <c r="T255" i="1"/>
  <c r="V164" i="1"/>
  <c r="T163" i="1"/>
  <c r="X161" i="1"/>
  <c r="V160" i="1"/>
  <c r="X157" i="1"/>
  <c r="V156" i="1"/>
  <c r="T170" i="1"/>
  <c r="X168" i="1"/>
  <c r="V167" i="1"/>
  <c r="T166" i="1"/>
  <c r="X164" i="1"/>
  <c r="V163" i="1"/>
  <c r="T162" i="1"/>
  <c r="X160" i="1"/>
  <c r="V159" i="1"/>
  <c r="T158" i="1"/>
  <c r="X156" i="1"/>
  <c r="V155" i="1"/>
  <c r="T154" i="1"/>
  <c r="X152" i="1"/>
  <c r="V151" i="1"/>
  <c r="T150" i="1"/>
  <c r="X148" i="1"/>
  <c r="V147" i="1"/>
  <c r="V143" i="1"/>
  <c r="T142" i="1"/>
  <c r="X140" i="1"/>
  <c r="V139" i="1"/>
  <c r="T138" i="1"/>
  <c r="X136" i="1"/>
  <c r="V135" i="1"/>
  <c r="T134" i="1"/>
  <c r="X132" i="1"/>
  <c r="V131" i="1"/>
  <c r="T130" i="1"/>
  <c r="X128" i="1"/>
  <c r="V127" i="1"/>
  <c r="T126" i="1"/>
  <c r="X124" i="1"/>
  <c r="V123" i="1"/>
  <c r="T122" i="1"/>
  <c r="X120" i="1"/>
  <c r="V119" i="1"/>
  <c r="T118" i="1"/>
  <c r="X116" i="1"/>
  <c r="V115" i="1"/>
  <c r="T114" i="1"/>
  <c r="X112" i="1"/>
  <c r="V111" i="1"/>
  <c r="T110" i="1"/>
  <c r="X108" i="1"/>
  <c r="V107" i="1"/>
  <c r="T106" i="1"/>
  <c r="X104" i="1"/>
  <c r="V103" i="1"/>
  <c r="T102" i="1"/>
  <c r="X100" i="1"/>
  <c r="V99" i="1"/>
  <c r="T98" i="1"/>
  <c r="X96" i="1"/>
  <c r="V95" i="1"/>
  <c r="T94" i="1"/>
  <c r="X92" i="1"/>
  <c r="V91" i="1"/>
  <c r="T90" i="1"/>
  <c r="X88" i="1"/>
  <c r="V87" i="1"/>
  <c r="T86" i="1"/>
  <c r="X84" i="1"/>
  <c r="V83" i="1"/>
  <c r="T82" i="1"/>
  <c r="X80" i="1"/>
  <c r="V79" i="1"/>
  <c r="T78" i="1"/>
  <c r="X76" i="1"/>
  <c r="V75" i="1"/>
  <c r="T74" i="1"/>
  <c r="X72" i="1"/>
  <c r="V71" i="1"/>
  <c r="T70" i="1"/>
  <c r="X68" i="1"/>
  <c r="V67" i="1"/>
  <c r="T66" i="1"/>
  <c r="X64" i="1"/>
  <c r="V63" i="1"/>
  <c r="T62" i="1"/>
  <c r="X60" i="1"/>
  <c r="V59" i="1"/>
  <c r="T58" i="1"/>
  <c r="X56" i="1"/>
  <c r="V55" i="1"/>
  <c r="W16" i="1"/>
  <c r="X290" i="1"/>
  <c r="V289" i="1"/>
  <c r="T288" i="1"/>
  <c r="X286" i="1"/>
  <c r="V285" i="1"/>
  <c r="T284" i="1"/>
  <c r="U16" i="1"/>
  <c r="X282" i="1"/>
  <c r="X294" i="1"/>
  <c r="V293" i="1"/>
  <c r="T292" i="1"/>
  <c r="V281" i="1"/>
  <c r="T280" i="1"/>
  <c r="X266" i="1"/>
  <c r="V265" i="1"/>
  <c r="T264" i="1"/>
  <c r="X262" i="1"/>
  <c r="V261" i="1"/>
  <c r="T260" i="1"/>
  <c r="X258" i="1"/>
  <c r="V257" i="1"/>
  <c r="T256" i="1"/>
  <c r="V294" i="1"/>
  <c r="T293" i="1"/>
  <c r="X291" i="1"/>
  <c r="V290" i="1"/>
  <c r="T289" i="1"/>
  <c r="X287" i="1"/>
  <c r="V286" i="1"/>
  <c r="T285" i="1"/>
  <c r="X283" i="1"/>
  <c r="V282" i="1"/>
  <c r="T281" i="1"/>
  <c r="X279" i="1"/>
  <c r="V278" i="1"/>
  <c r="T277" i="1"/>
  <c r="X275" i="1"/>
  <c r="V274" i="1"/>
  <c r="T273" i="1"/>
  <c r="X271" i="1"/>
  <c r="V270" i="1"/>
  <c r="T269" i="1"/>
  <c r="X267" i="1"/>
  <c r="V266" i="1"/>
  <c r="T265" i="1"/>
  <c r="X263" i="1"/>
  <c r="V262" i="1"/>
  <c r="T261" i="1"/>
  <c r="X259" i="1"/>
  <c r="V258" i="1"/>
  <c r="T257" i="1"/>
  <c r="X255" i="1"/>
  <c r="V254" i="1"/>
  <c r="T253" i="1"/>
  <c r="X251" i="1"/>
  <c r="V250" i="1"/>
  <c r="T249" i="1"/>
  <c r="X247" i="1"/>
  <c r="T155" i="1"/>
  <c r="X153" i="1"/>
  <c r="V152" i="1"/>
  <c r="T151" i="1"/>
  <c r="X149" i="1"/>
  <c r="V148" i="1"/>
  <c r="T147" i="1"/>
  <c r="X145" i="1"/>
  <c r="V144" i="1"/>
  <c r="T143" i="1"/>
  <c r="X141" i="1"/>
  <c r="V140" i="1"/>
  <c r="T139" i="1"/>
  <c r="X137" i="1"/>
  <c r="V136" i="1"/>
  <c r="T135" i="1"/>
  <c r="X133" i="1"/>
  <c r="V132" i="1"/>
  <c r="T131" i="1"/>
  <c r="X129" i="1"/>
  <c r="V128" i="1"/>
  <c r="T127" i="1"/>
  <c r="X125" i="1"/>
  <c r="V124" i="1"/>
  <c r="T123" i="1"/>
  <c r="X121" i="1"/>
  <c r="V120" i="1"/>
  <c r="T119" i="1"/>
  <c r="X117" i="1"/>
  <c r="V116" i="1"/>
  <c r="T115" i="1"/>
  <c r="X113" i="1"/>
  <c r="V112" i="1"/>
  <c r="T111" i="1"/>
  <c r="X109" i="1"/>
  <c r="V108" i="1"/>
  <c r="T107" i="1"/>
  <c r="X105" i="1"/>
  <c r="V104" i="1"/>
  <c r="T103" i="1"/>
  <c r="X101" i="1"/>
  <c r="V100" i="1"/>
  <c r="T99" i="1"/>
  <c r="X97" i="1"/>
  <c r="V96" i="1"/>
  <c r="T95" i="1"/>
  <c r="X93" i="1"/>
  <c r="V92" i="1"/>
  <c r="T91" i="1"/>
  <c r="X89" i="1"/>
  <c r="V88" i="1"/>
  <c r="T87" i="1"/>
  <c r="X85" i="1"/>
  <c r="V84" i="1"/>
  <c r="T83" i="1"/>
  <c r="X81" i="1"/>
  <c r="V80" i="1"/>
  <c r="T79" i="1"/>
  <c r="X77" i="1"/>
  <c r="V76" i="1"/>
  <c r="T75" i="1"/>
  <c r="X73" i="1"/>
  <c r="V72" i="1"/>
  <c r="T71" i="1"/>
  <c r="X69" i="1"/>
  <c r="V68" i="1"/>
  <c r="T67" i="1"/>
  <c r="X65" i="1"/>
  <c r="V64" i="1"/>
  <c r="T63" i="1"/>
  <c r="X61" i="1"/>
  <c r="V60" i="1"/>
  <c r="T59" i="1"/>
  <c r="X57" i="1"/>
  <c r="V56" i="1"/>
  <c r="T55" i="1"/>
  <c r="X53" i="1"/>
  <c r="V52" i="1"/>
  <c r="T51" i="1"/>
  <c r="X49" i="1"/>
  <c r="V48" i="1"/>
  <c r="T47" i="1"/>
  <c r="X45" i="1"/>
  <c r="V44" i="1"/>
  <c r="T43" i="1"/>
  <c r="V246" i="1"/>
  <c r="T245" i="1"/>
  <c r="W34" i="1"/>
  <c r="U33" i="1"/>
  <c r="W30" i="1"/>
  <c r="W26" i="1"/>
  <c r="U25" i="1"/>
  <c r="W22" i="1"/>
  <c r="U21" i="1"/>
  <c r="W18" i="1"/>
  <c r="U38" i="1"/>
  <c r="W35" i="1"/>
  <c r="U34" i="1"/>
  <c r="W31" i="1"/>
  <c r="U30" i="1"/>
  <c r="W27" i="1"/>
  <c r="U26" i="1"/>
  <c r="W23" i="1"/>
  <c r="U22" i="1"/>
  <c r="W19" i="1"/>
  <c r="U18" i="1"/>
  <c r="X243" i="1"/>
  <c r="V242" i="1"/>
  <c r="T241" i="1"/>
  <c r="X239" i="1"/>
  <c r="V238" i="1"/>
  <c r="T237" i="1"/>
  <c r="X235" i="1"/>
  <c r="V234" i="1"/>
  <c r="T233" i="1"/>
  <c r="X231" i="1"/>
  <c r="V230" i="1"/>
  <c r="T229" i="1"/>
  <c r="X227" i="1"/>
  <c r="V226" i="1"/>
  <c r="T225" i="1"/>
  <c r="X223" i="1"/>
  <c r="V222" i="1"/>
  <c r="T221" i="1"/>
  <c r="X219" i="1"/>
  <c r="V218" i="1"/>
  <c r="T217" i="1"/>
  <c r="X215" i="1"/>
  <c r="V214" i="1"/>
  <c r="T213" i="1"/>
  <c r="X211" i="1"/>
  <c r="V210" i="1"/>
  <c r="T209" i="1"/>
  <c r="U232" i="1"/>
  <c r="U224" i="1"/>
  <c r="W213" i="1"/>
  <c r="U212" i="1"/>
  <c r="W209" i="1"/>
  <c r="U208" i="1"/>
  <c r="W205" i="1"/>
  <c r="U204" i="1"/>
  <c r="W201" i="1"/>
  <c r="W197" i="1"/>
  <c r="W173" i="1"/>
  <c r="X207" i="1"/>
  <c r="V206" i="1"/>
  <c r="T205" i="1"/>
  <c r="X203" i="1"/>
  <c r="V202" i="1"/>
  <c r="T201" i="1"/>
  <c r="X199" i="1"/>
  <c r="V198" i="1"/>
  <c r="T197" i="1"/>
  <c r="X195" i="1"/>
  <c r="V194" i="1"/>
  <c r="T193" i="1"/>
  <c r="X191" i="1"/>
  <c r="V190" i="1"/>
  <c r="T189" i="1"/>
  <c r="X187" i="1"/>
  <c r="V186" i="1"/>
  <c r="T185" i="1"/>
  <c r="X183" i="1"/>
  <c r="V182" i="1"/>
  <c r="T181" i="1"/>
  <c r="X179" i="1"/>
  <c r="V178" i="1"/>
  <c r="T177" i="1"/>
  <c r="X175" i="1"/>
  <c r="V174" i="1"/>
  <c r="T173" i="1"/>
  <c r="X171" i="1"/>
  <c r="V170" i="1"/>
  <c r="T169" i="1"/>
  <c r="X167" i="1"/>
  <c r="V166" i="1"/>
  <c r="T165" i="1"/>
  <c r="X163" i="1"/>
  <c r="V162" i="1"/>
  <c r="T161" i="1"/>
  <c r="X159" i="1"/>
  <c r="V158" i="1"/>
  <c r="T157" i="1"/>
  <c r="X155" i="1"/>
  <c r="V154" i="1"/>
  <c r="T153" i="1"/>
  <c r="X151" i="1"/>
  <c r="V150" i="1"/>
  <c r="T149" i="1"/>
  <c r="X147" i="1"/>
  <c r="V146" i="1"/>
  <c r="T145" i="1"/>
  <c r="X143" i="1"/>
  <c r="V142" i="1"/>
  <c r="T141" i="1"/>
  <c r="X139" i="1"/>
  <c r="V138" i="1"/>
  <c r="T137" i="1"/>
  <c r="X135" i="1"/>
  <c r="V134" i="1"/>
  <c r="T133" i="1"/>
  <c r="X131" i="1"/>
  <c r="V130" i="1"/>
  <c r="T129" i="1"/>
  <c r="X127" i="1"/>
  <c r="V126" i="1"/>
  <c r="T125" i="1"/>
  <c r="X123" i="1"/>
  <c r="V122" i="1"/>
  <c r="T121" i="1"/>
  <c r="X119" i="1"/>
  <c r="V118" i="1"/>
  <c r="T117" i="1"/>
  <c r="X115" i="1"/>
  <c r="V114" i="1"/>
  <c r="T113" i="1"/>
  <c r="X111" i="1"/>
  <c r="V110" i="1"/>
  <c r="T109" i="1"/>
  <c r="X107" i="1"/>
  <c r="V106" i="1"/>
  <c r="T105" i="1"/>
  <c r="X103" i="1"/>
  <c r="V102" i="1"/>
  <c r="T101" i="1"/>
  <c r="X99" i="1"/>
  <c r="V98" i="1"/>
  <c r="T97" i="1"/>
  <c r="X95" i="1"/>
  <c r="V94" i="1"/>
  <c r="T54" i="1"/>
  <c r="X52" i="1"/>
  <c r="V51" i="1"/>
  <c r="W152" i="1"/>
  <c r="W148" i="1"/>
  <c r="U147" i="1"/>
  <c r="W144" i="1"/>
  <c r="W96" i="1"/>
  <c r="U95" i="1"/>
  <c r="W92" i="1"/>
  <c r="U91" i="1"/>
  <c r="W84" i="1"/>
  <c r="W80" i="1"/>
  <c r="U79" i="1"/>
  <c r="W76" i="1"/>
  <c r="U75" i="1"/>
  <c r="W72" i="1"/>
  <c r="U71" i="1"/>
  <c r="W68" i="1"/>
  <c r="W64" i="1"/>
  <c r="U63" i="1"/>
  <c r="W60" i="1"/>
  <c r="U59" i="1"/>
  <c r="W56" i="1"/>
  <c r="U31" i="1"/>
  <c r="W28" i="1"/>
  <c r="U27" i="1"/>
  <c r="W24" i="1"/>
  <c r="W20" i="1"/>
  <c r="U19" i="1"/>
  <c r="U288" i="1"/>
  <c r="U264" i="1"/>
  <c r="U256" i="1"/>
  <c r="X254" i="1"/>
  <c r="V253" i="1"/>
  <c r="T252" i="1"/>
  <c r="X250" i="1"/>
  <c r="V249" i="1"/>
  <c r="T248" i="1"/>
  <c r="X246" i="1"/>
  <c r="V245" i="1"/>
  <c r="T244" i="1"/>
  <c r="X242" i="1"/>
  <c r="V241" i="1"/>
  <c r="T240" i="1"/>
  <c r="X238" i="1"/>
  <c r="V237" i="1"/>
  <c r="T236" i="1"/>
  <c r="X234" i="1"/>
  <c r="V233" i="1"/>
  <c r="T232" i="1"/>
  <c r="X230" i="1"/>
  <c r="V229" i="1"/>
  <c r="T228" i="1"/>
  <c r="X226" i="1"/>
  <c r="V225" i="1"/>
  <c r="X210" i="1"/>
  <c r="V209" i="1"/>
  <c r="T208" i="1"/>
  <c r="X206" i="1"/>
  <c r="V205" i="1"/>
  <c r="T204" i="1"/>
  <c r="X202" i="1"/>
  <c r="V201" i="1"/>
  <c r="T200" i="1"/>
  <c r="X198" i="1"/>
  <c r="V197" i="1"/>
  <c r="T196" i="1"/>
  <c r="X194" i="1"/>
  <c r="V193" i="1"/>
  <c r="T192" i="1"/>
  <c r="X190" i="1"/>
  <c r="V189" i="1"/>
  <c r="T188" i="1"/>
  <c r="X186" i="1"/>
  <c r="V185" i="1"/>
  <c r="T184" i="1"/>
  <c r="X182" i="1"/>
  <c r="V181" i="1"/>
  <c r="T180" i="1"/>
  <c r="X178" i="1"/>
  <c r="V177" i="1"/>
  <c r="T176" i="1"/>
  <c r="X174" i="1"/>
  <c r="V173" i="1"/>
  <c r="T172" i="1"/>
  <c r="X170" i="1"/>
  <c r="V169" i="1"/>
  <c r="T168" i="1"/>
  <c r="X166" i="1"/>
  <c r="V165" i="1"/>
  <c r="T164" i="1"/>
  <c r="X162" i="1"/>
  <c r="V161" i="1"/>
  <c r="T160" i="1"/>
  <c r="X158" i="1"/>
  <c r="V157" i="1"/>
  <c r="T156" i="1"/>
  <c r="X154" i="1"/>
  <c r="V153" i="1"/>
  <c r="T152" i="1"/>
  <c r="X150" i="1"/>
  <c r="V149" i="1"/>
  <c r="T148" i="1"/>
  <c r="X146" i="1"/>
  <c r="V145" i="1"/>
  <c r="T144" i="1"/>
  <c r="X142" i="1"/>
  <c r="V141" i="1"/>
  <c r="T140" i="1"/>
  <c r="X138" i="1"/>
  <c r="V137" i="1"/>
  <c r="T136" i="1"/>
  <c r="X134" i="1"/>
  <c r="V133" i="1"/>
  <c r="T132" i="1"/>
  <c r="X130" i="1"/>
  <c r="V129" i="1"/>
  <c r="T146" i="1"/>
  <c r="X144" i="1"/>
  <c r="U259" i="1"/>
  <c r="W256" i="1"/>
  <c r="W252" i="1"/>
  <c r="U251" i="1"/>
  <c r="W248" i="1"/>
  <c r="W244" i="1"/>
  <c r="W240" i="1"/>
  <c r="W236" i="1"/>
  <c r="W232" i="1"/>
  <c r="U231" i="1"/>
  <c r="W228" i="1"/>
  <c r="U227" i="1"/>
  <c r="U199" i="1"/>
  <c r="U167" i="1"/>
  <c r="U159" i="1"/>
  <c r="W156" i="1"/>
  <c r="U143" i="1"/>
  <c r="X253" i="1"/>
  <c r="V252" i="1"/>
  <c r="T251" i="1"/>
  <c r="X249" i="1"/>
  <c r="V248" i="1"/>
  <c r="T247" i="1"/>
  <c r="X245" i="1"/>
  <c r="V244" i="1"/>
  <c r="T243" i="1"/>
  <c r="X241" i="1"/>
  <c r="V240" i="1"/>
  <c r="T239" i="1"/>
  <c r="X237" i="1"/>
  <c r="V236" i="1"/>
  <c r="T235" i="1"/>
  <c r="X233" i="1"/>
  <c r="V232" i="1"/>
  <c r="T231" i="1"/>
  <c r="X229" i="1"/>
  <c r="V228" i="1"/>
  <c r="T227" i="1"/>
  <c r="X225" i="1"/>
  <c r="V224" i="1"/>
  <c r="T223" i="1"/>
  <c r="X221" i="1"/>
  <c r="V220" i="1"/>
  <c r="T219" i="1"/>
  <c r="X217" i="1"/>
  <c r="V216" i="1"/>
  <c r="T215" i="1"/>
  <c r="X213" i="1"/>
  <c r="V212" i="1"/>
  <c r="T211" i="1"/>
  <c r="X209" i="1"/>
  <c r="V208" i="1"/>
  <c r="T207" i="1"/>
  <c r="X205" i="1"/>
  <c r="V204" i="1"/>
  <c r="T203" i="1"/>
  <c r="X201" i="1"/>
  <c r="V200" i="1"/>
  <c r="T199" i="1"/>
  <c r="X197" i="1"/>
  <c r="V196" i="1"/>
  <c r="T195" i="1"/>
  <c r="X193" i="1"/>
  <c r="V192" i="1"/>
  <c r="T191" i="1"/>
  <c r="X189" i="1"/>
  <c r="V188" i="1"/>
  <c r="T187" i="1"/>
  <c r="X185" i="1"/>
  <c r="V184" i="1"/>
  <c r="T183" i="1"/>
  <c r="X181" i="1"/>
  <c r="V180" i="1"/>
  <c r="T179" i="1"/>
  <c r="X177" i="1"/>
  <c r="V176" i="1"/>
  <c r="T175" i="1"/>
  <c r="X173" i="1"/>
  <c r="V172" i="1"/>
  <c r="T171" i="1"/>
  <c r="X169" i="1"/>
  <c r="V168" i="1"/>
  <c r="T167" i="1"/>
  <c r="X165" i="1"/>
  <c r="T93" i="1"/>
  <c r="X91" i="1"/>
  <c r="V90" i="1"/>
  <c r="T89" i="1"/>
  <c r="X87" i="1"/>
  <c r="V86" i="1"/>
  <c r="T85" i="1"/>
  <c r="X83" i="1"/>
  <c r="V82" i="1"/>
  <c r="T81" i="1"/>
  <c r="X79" i="1"/>
  <c r="V78" i="1"/>
  <c r="T77" i="1"/>
  <c r="X75" i="1"/>
  <c r="V74" i="1"/>
  <c r="T73" i="1"/>
  <c r="X71" i="1"/>
  <c r="V70" i="1"/>
  <c r="T69" i="1"/>
  <c r="X67" i="1"/>
  <c r="V66" i="1"/>
  <c r="T65" i="1"/>
  <c r="X63" i="1"/>
  <c r="V62" i="1"/>
  <c r="T61" i="1"/>
  <c r="X59" i="1"/>
  <c r="V58" i="1"/>
  <c r="T57" i="1"/>
  <c r="X55" i="1"/>
  <c r="V54" i="1"/>
  <c r="T53" i="1"/>
  <c r="X51" i="1"/>
  <c r="V50" i="1"/>
  <c r="T49" i="1"/>
  <c r="X47" i="1"/>
  <c r="V46" i="1"/>
  <c r="T45" i="1"/>
  <c r="X43" i="1"/>
  <c r="V42" i="1"/>
  <c r="T41" i="1"/>
  <c r="X39" i="1"/>
  <c r="V38" i="1"/>
  <c r="T50" i="1"/>
  <c r="X48" i="1"/>
  <c r="V47" i="1"/>
  <c r="T46" i="1"/>
  <c r="X44" i="1"/>
  <c r="V43" i="1"/>
  <c r="T42" i="1"/>
  <c r="X40" i="1"/>
  <c r="V39" i="1"/>
  <c r="W140" i="1"/>
  <c r="U139" i="1"/>
  <c r="W136" i="1"/>
  <c r="U135" i="1"/>
  <c r="W132" i="1"/>
  <c r="U131" i="1"/>
  <c r="W128" i="1"/>
  <c r="U127" i="1"/>
  <c r="W124" i="1"/>
  <c r="U123" i="1"/>
  <c r="W120" i="1"/>
  <c r="U119" i="1"/>
  <c r="W116" i="1"/>
  <c r="U115" i="1"/>
  <c r="W112" i="1"/>
  <c r="U111" i="1"/>
  <c r="W88" i="1"/>
  <c r="U87" i="1"/>
  <c r="U83" i="1"/>
  <c r="U67" i="1"/>
  <c r="U55" i="1"/>
  <c r="W52" i="1"/>
  <c r="U51" i="1"/>
  <c r="W48" i="1"/>
  <c r="U47" i="1"/>
  <c r="W44" i="1"/>
  <c r="U43" i="1"/>
  <c r="W40" i="1"/>
  <c r="U39" i="1"/>
  <c r="W36" i="1"/>
  <c r="U35" i="1"/>
  <c r="W32" i="1"/>
  <c r="U23" i="1"/>
  <c r="X41" i="1"/>
  <c r="V40" i="1"/>
  <c r="T39" i="1"/>
  <c r="X37" i="1"/>
  <c r="V36" i="1"/>
  <c r="T35" i="1"/>
  <c r="X33" i="1"/>
  <c r="V32" i="1"/>
  <c r="T31" i="1"/>
  <c r="X29" i="1"/>
  <c r="V28" i="1"/>
  <c r="T27" i="1"/>
  <c r="X25" i="1"/>
  <c r="V24" i="1"/>
  <c r="T23" i="1"/>
  <c r="X21" i="1"/>
  <c r="V20" i="1"/>
  <c r="T19" i="1"/>
  <c r="W157" i="1"/>
  <c r="U156" i="1"/>
  <c r="W153" i="1"/>
  <c r="U152" i="1"/>
  <c r="W149" i="1"/>
  <c r="T128" i="1"/>
  <c r="X126" i="1"/>
  <c r="V125" i="1"/>
  <c r="T124" i="1"/>
  <c r="X122" i="1"/>
  <c r="V121" i="1"/>
  <c r="T120" i="1"/>
  <c r="X118" i="1"/>
  <c r="V117" i="1"/>
  <c r="T116" i="1"/>
  <c r="X114" i="1"/>
  <c r="V113" i="1"/>
  <c r="T112" i="1"/>
  <c r="X110" i="1"/>
  <c r="V109" i="1"/>
  <c r="T108" i="1"/>
  <c r="X106" i="1"/>
  <c r="V105" i="1"/>
  <c r="T104" i="1"/>
  <c r="X102" i="1"/>
  <c r="V101" i="1"/>
  <c r="T100" i="1"/>
  <c r="X98" i="1"/>
  <c r="V97" i="1"/>
  <c r="T96" i="1"/>
  <c r="X94" i="1"/>
  <c r="V93" i="1"/>
  <c r="T92" i="1"/>
  <c r="X90" i="1"/>
  <c r="V89" i="1"/>
  <c r="T88" i="1"/>
  <c r="X86" i="1"/>
  <c r="V85" i="1"/>
  <c r="T84" i="1"/>
  <c r="X82" i="1"/>
  <c r="V81" i="1"/>
  <c r="T80" i="1"/>
  <c r="X78" i="1"/>
  <c r="V77" i="1"/>
  <c r="T76" i="1"/>
  <c r="X74" i="1"/>
  <c r="V73" i="1"/>
  <c r="T72" i="1"/>
  <c r="X70" i="1"/>
  <c r="V69" i="1"/>
  <c r="T68" i="1"/>
  <c r="X66" i="1"/>
  <c r="V65" i="1"/>
  <c r="T64" i="1"/>
  <c r="X62" i="1"/>
  <c r="V61" i="1"/>
  <c r="T60" i="1"/>
  <c r="X58" i="1"/>
  <c r="V57" i="1"/>
  <c r="T56" i="1"/>
  <c r="X54" i="1"/>
  <c r="V53" i="1"/>
  <c r="T52" i="1"/>
  <c r="X50" i="1"/>
  <c r="V49" i="1"/>
  <c r="T48" i="1"/>
  <c r="X46" i="1"/>
  <c r="V45" i="1"/>
  <c r="T44" i="1"/>
  <c r="X42" i="1"/>
  <c r="V41" i="1"/>
  <c r="T40" i="1"/>
  <c r="X38" i="1"/>
  <c r="V37" i="1"/>
  <c r="T36" i="1"/>
  <c r="X34" i="1"/>
  <c r="V33" i="1"/>
  <c r="T32" i="1"/>
  <c r="X30" i="1"/>
  <c r="V29" i="1"/>
  <c r="T28" i="1"/>
  <c r="X26" i="1"/>
  <c r="V25" i="1"/>
  <c r="T24" i="1"/>
  <c r="X22" i="1"/>
  <c r="V21" i="1"/>
  <c r="T20" i="1"/>
  <c r="X18" i="1"/>
  <c r="W67" i="1"/>
  <c r="W270" i="1"/>
  <c r="W294" i="1"/>
  <c r="W262" i="1"/>
  <c r="W238" i="1"/>
  <c r="W230" i="1"/>
  <c r="W110" i="1"/>
  <c r="T16" i="1"/>
  <c r="U294" i="1"/>
  <c r="W291" i="1"/>
  <c r="U290" i="1"/>
  <c r="W287" i="1"/>
  <c r="U286" i="1"/>
  <c r="W283" i="1"/>
  <c r="U282" i="1"/>
  <c r="W279" i="1"/>
  <c r="U278" i="1"/>
  <c r="W275" i="1"/>
  <c r="U274" i="1"/>
  <c r="W271" i="1"/>
  <c r="U270" i="1"/>
  <c r="W267" i="1"/>
  <c r="U266" i="1"/>
  <c r="W263" i="1"/>
  <c r="U262" i="1"/>
  <c r="W259" i="1"/>
  <c r="U258" i="1"/>
  <c r="W255" i="1"/>
  <c r="U254" i="1"/>
  <c r="W251" i="1"/>
  <c r="U250" i="1"/>
  <c r="W247" i="1"/>
  <c r="U246" i="1"/>
  <c r="W243" i="1"/>
  <c r="U242" i="1"/>
  <c r="W239" i="1"/>
  <c r="U238" i="1"/>
  <c r="W235" i="1"/>
  <c r="U234" i="1"/>
  <c r="W231" i="1"/>
  <c r="U230" i="1"/>
  <c r="W227" i="1"/>
  <c r="U226" i="1"/>
  <c r="W223" i="1"/>
  <c r="U222" i="1"/>
  <c r="W219" i="1"/>
  <c r="U218" i="1"/>
  <c r="W215" i="1"/>
  <c r="U214" i="1"/>
  <c r="W211" i="1"/>
  <c r="U210" i="1"/>
  <c r="W207" i="1"/>
  <c r="U206" i="1"/>
  <c r="W203" i="1"/>
  <c r="U202" i="1"/>
  <c r="W199" i="1"/>
  <c r="U198" i="1"/>
  <c r="W195" i="1"/>
  <c r="U194" i="1"/>
  <c r="W191" i="1"/>
  <c r="U190" i="1"/>
  <c r="W187" i="1"/>
  <c r="U186" i="1"/>
  <c r="W183" i="1"/>
  <c r="U182" i="1"/>
  <c r="W179" i="1"/>
  <c r="U178" i="1"/>
  <c r="W175" i="1"/>
  <c r="U174" i="1"/>
  <c r="W171" i="1"/>
  <c r="U170" i="1"/>
  <c r="W167" i="1"/>
  <c r="U166" i="1"/>
  <c r="W163" i="1"/>
  <c r="U162" i="1"/>
  <c r="W159" i="1"/>
  <c r="U158" i="1"/>
  <c r="W155" i="1"/>
  <c r="U154" i="1"/>
  <c r="W151" i="1"/>
  <c r="U150" i="1"/>
  <c r="W147" i="1"/>
  <c r="U146" i="1"/>
  <c r="W143" i="1"/>
  <c r="U142" i="1"/>
  <c r="W139" i="1"/>
  <c r="U138" i="1"/>
  <c r="W135" i="1"/>
  <c r="U134" i="1"/>
  <c r="W131" i="1"/>
  <c r="U130" i="1"/>
  <c r="W127" i="1"/>
  <c r="U126" i="1"/>
  <c r="W123" i="1"/>
  <c r="U122" i="1"/>
  <c r="W119" i="1"/>
  <c r="U118" i="1"/>
  <c r="W115" i="1"/>
  <c r="U114" i="1"/>
  <c r="W111" i="1"/>
  <c r="U110" i="1"/>
  <c r="W107" i="1"/>
  <c r="U106" i="1"/>
  <c r="W103" i="1"/>
  <c r="U102" i="1"/>
  <c r="W99" i="1"/>
  <c r="U98" i="1"/>
  <c r="W95" i="1"/>
  <c r="U94" i="1"/>
  <c r="W91" i="1"/>
  <c r="U90" i="1"/>
  <c r="W87" i="1"/>
  <c r="U86" i="1"/>
  <c r="W83" i="1"/>
  <c r="U82" i="1"/>
  <c r="W79" i="1"/>
  <c r="U78" i="1"/>
  <c r="W75" i="1"/>
  <c r="U74" i="1"/>
  <c r="W71" i="1"/>
  <c r="U70" i="1"/>
  <c r="U66" i="1"/>
  <c r="W63" i="1"/>
  <c r="U62" i="1"/>
  <c r="W59" i="1"/>
  <c r="U58" i="1"/>
  <c r="W55" i="1"/>
  <c r="U54" i="1"/>
  <c r="W51" i="1"/>
  <c r="U50" i="1"/>
  <c r="W47" i="1"/>
  <c r="U46" i="1"/>
  <c r="W43" i="1"/>
  <c r="U42" i="1"/>
  <c r="W39" i="1"/>
  <c r="V16" i="1"/>
  <c r="W292" i="1"/>
  <c r="U291" i="1"/>
  <c r="W288" i="1"/>
  <c r="U287" i="1"/>
  <c r="W284" i="1"/>
  <c r="U283" i="1"/>
  <c r="W280" i="1"/>
  <c r="U279" i="1"/>
  <c r="W276" i="1"/>
  <c r="U275" i="1"/>
  <c r="W272" i="1"/>
  <c r="U271" i="1"/>
  <c r="W268" i="1"/>
  <c r="U267" i="1"/>
  <c r="W264" i="1"/>
  <c r="U263" i="1"/>
  <c r="W260" i="1"/>
  <c r="U255" i="1"/>
  <c r="U247" i="1"/>
  <c r="U243" i="1"/>
  <c r="U239" i="1"/>
  <c r="U235" i="1"/>
  <c r="W224" i="1"/>
  <c r="U223" i="1"/>
  <c r="W220" i="1"/>
  <c r="U219" i="1"/>
  <c r="W216" i="1"/>
  <c r="U215" i="1"/>
  <c r="W212" i="1"/>
  <c r="U211" i="1"/>
  <c r="W208" i="1"/>
  <c r="U207" i="1"/>
  <c r="W204" i="1"/>
  <c r="U203" i="1"/>
  <c r="W200" i="1"/>
  <c r="W196" i="1"/>
  <c r="U195" i="1"/>
  <c r="W192" i="1"/>
  <c r="U191" i="1"/>
  <c r="W188" i="1"/>
  <c r="U187" i="1"/>
  <c r="W184" i="1"/>
  <c r="U183" i="1"/>
  <c r="W180" i="1"/>
  <c r="U179" i="1"/>
  <c r="W176" i="1"/>
  <c r="U175" i="1"/>
  <c r="W172" i="1"/>
  <c r="U171" i="1"/>
  <c r="W168" i="1"/>
  <c r="W164" i="1"/>
  <c r="U163" i="1"/>
  <c r="W160" i="1"/>
  <c r="U155" i="1"/>
  <c r="U151" i="1"/>
  <c r="W108" i="1"/>
  <c r="U107" i="1"/>
  <c r="W104" i="1"/>
  <c r="U103" i="1"/>
  <c r="W100" i="1"/>
  <c r="U99" i="1"/>
  <c r="T159" i="1"/>
  <c r="X16" i="1"/>
  <c r="W293" i="1"/>
  <c r="U292" i="1"/>
  <c r="W289" i="1"/>
  <c r="W285" i="1"/>
  <c r="U284" i="1"/>
  <c r="W281" i="1"/>
  <c r="U280" i="1"/>
  <c r="W277" i="1"/>
  <c r="U276" i="1"/>
  <c r="W273" i="1"/>
  <c r="U272" i="1"/>
  <c r="W269" i="1"/>
  <c r="U268" i="1"/>
  <c r="W265" i="1"/>
  <c r="W261" i="1"/>
  <c r="U260" i="1"/>
  <c r="W257" i="1"/>
  <c r="W253" i="1"/>
  <c r="U252" i="1"/>
  <c r="W249" i="1"/>
  <c r="U248" i="1"/>
  <c r="W245" i="1"/>
  <c r="U244" i="1"/>
  <c r="W241" i="1"/>
  <c r="U240" i="1"/>
  <c r="W237" i="1"/>
  <c r="U236" i="1"/>
  <c r="W233" i="1"/>
  <c r="W229" i="1"/>
  <c r="U228" i="1"/>
  <c r="W225" i="1"/>
  <c r="W221" i="1"/>
  <c r="U220" i="1"/>
  <c r="W217" i="1"/>
  <c r="U216" i="1"/>
  <c r="U200" i="1"/>
  <c r="U196" i="1"/>
  <c r="W193" i="1"/>
  <c r="U192" i="1"/>
  <c r="W189" i="1"/>
  <c r="U188" i="1"/>
  <c r="W185" i="1"/>
  <c r="U184" i="1"/>
  <c r="W181" i="1"/>
  <c r="U180" i="1"/>
  <c r="W177" i="1"/>
  <c r="U176" i="1"/>
  <c r="U172" i="1"/>
  <c r="W169" i="1"/>
  <c r="U168" i="1"/>
  <c r="W165" i="1"/>
  <c r="U164" i="1"/>
  <c r="W161" i="1"/>
  <c r="U160" i="1"/>
  <c r="U148" i="1"/>
  <c r="W145" i="1"/>
  <c r="U144" i="1"/>
  <c r="W141" i="1"/>
  <c r="U140" i="1"/>
  <c r="W137" i="1"/>
  <c r="U136" i="1"/>
  <c r="W133" i="1"/>
  <c r="U132" i="1"/>
  <c r="W129" i="1"/>
  <c r="U128" i="1"/>
  <c r="W125" i="1"/>
  <c r="U124" i="1"/>
  <c r="W121" i="1"/>
  <c r="U120" i="1"/>
  <c r="W117" i="1"/>
  <c r="U116" i="1"/>
  <c r="W113" i="1"/>
  <c r="U112" i="1"/>
  <c r="W109" i="1"/>
  <c r="U108" i="1"/>
  <c r="W105" i="1"/>
  <c r="U104" i="1"/>
  <c r="W101" i="1"/>
  <c r="U100" i="1"/>
  <c r="W97" i="1"/>
  <c r="U96" i="1"/>
  <c r="W93" i="1"/>
  <c r="U92" i="1"/>
  <c r="W89" i="1"/>
  <c r="U88" i="1"/>
  <c r="W85" i="1"/>
  <c r="U84" i="1"/>
  <c r="W81" i="1"/>
  <c r="U80" i="1"/>
  <c r="W77" i="1"/>
  <c r="U76" i="1"/>
  <c r="W73" i="1"/>
  <c r="U72" i="1"/>
  <c r="W69" i="1"/>
  <c r="U68" i="1"/>
  <c r="W65" i="1"/>
  <c r="U64" i="1"/>
  <c r="W61" i="1"/>
  <c r="U60" i="1"/>
  <c r="W57" i="1"/>
  <c r="U56" i="1"/>
  <c r="W53" i="1"/>
  <c r="U52" i="1"/>
  <c r="W49" i="1"/>
  <c r="U48" i="1"/>
  <c r="W45" i="1"/>
  <c r="U44" i="1"/>
  <c r="X278" i="1"/>
  <c r="V277" i="1"/>
  <c r="T276" i="1"/>
  <c r="X274" i="1"/>
  <c r="V273" i="1"/>
  <c r="T272" i="1"/>
  <c r="X270" i="1"/>
  <c r="V269" i="1"/>
  <c r="T268" i="1"/>
  <c r="T224" i="1"/>
  <c r="X222" i="1"/>
  <c r="V221" i="1"/>
  <c r="T220" i="1"/>
  <c r="X218" i="1"/>
  <c r="V217" i="1"/>
  <c r="T216" i="1"/>
  <c r="X214" i="1"/>
  <c r="V213" i="1"/>
  <c r="T212" i="1"/>
  <c r="U293" i="1"/>
  <c r="W290" i="1"/>
  <c r="U289" i="1"/>
  <c r="W286" i="1"/>
  <c r="U285" i="1"/>
  <c r="W282" i="1"/>
  <c r="U281" i="1"/>
  <c r="W278" i="1"/>
  <c r="U277" i="1"/>
  <c r="W274" i="1"/>
  <c r="U273" i="1"/>
  <c r="U269" i="1"/>
  <c r="W266" i="1"/>
  <c r="U265" i="1"/>
  <c r="U261" i="1"/>
  <c r="W258" i="1"/>
  <c r="U257" i="1"/>
  <c r="W254" i="1"/>
  <c r="U253" i="1"/>
  <c r="W250" i="1"/>
  <c r="U249" i="1"/>
  <c r="W246" i="1"/>
  <c r="U245" i="1"/>
  <c r="W242" i="1"/>
  <c r="U241" i="1"/>
  <c r="U237" i="1"/>
  <c r="W234" i="1"/>
  <c r="U233" i="1"/>
  <c r="U229" i="1"/>
  <c r="W226" i="1"/>
  <c r="U225" i="1"/>
  <c r="W222" i="1"/>
  <c r="U221" i="1"/>
  <c r="W218" i="1"/>
  <c r="U217" i="1"/>
  <c r="W214" i="1"/>
  <c r="U213" i="1"/>
  <c r="W210" i="1"/>
  <c r="U209" i="1"/>
  <c r="W206" i="1"/>
  <c r="U205" i="1"/>
  <c r="W202" i="1"/>
  <c r="U201" i="1"/>
  <c r="W198" i="1"/>
  <c r="U197" i="1"/>
  <c r="W194" i="1"/>
  <c r="U193" i="1"/>
  <c r="W190" i="1"/>
  <c r="U189" i="1"/>
  <c r="W186" i="1"/>
  <c r="U185" i="1"/>
  <c r="W182" i="1"/>
  <c r="U181" i="1"/>
  <c r="W178" i="1"/>
  <c r="U177" i="1"/>
  <c r="W174" i="1"/>
  <c r="U173" i="1"/>
  <c r="W170" i="1"/>
  <c r="U169" i="1"/>
  <c r="W166" i="1"/>
  <c r="U165" i="1"/>
  <c r="W162" i="1"/>
  <c r="U161" i="1"/>
  <c r="W158" i="1"/>
  <c r="U157" i="1"/>
  <c r="W154" i="1"/>
  <c r="U153" i="1"/>
  <c r="W150" i="1"/>
  <c r="U149" i="1"/>
  <c r="W146" i="1"/>
  <c r="U145" i="1"/>
  <c r="W142" i="1"/>
  <c r="U141" i="1"/>
  <c r="W138" i="1"/>
  <c r="U137" i="1"/>
  <c r="W134" i="1"/>
  <c r="U133" i="1"/>
  <c r="W130" i="1"/>
  <c r="U129" i="1"/>
  <c r="W126" i="1"/>
  <c r="U125" i="1"/>
  <c r="W122" i="1"/>
  <c r="U121" i="1"/>
  <c r="W118" i="1"/>
  <c r="U117" i="1"/>
  <c r="W114" i="1"/>
  <c r="U113" i="1"/>
  <c r="U109" i="1"/>
  <c r="W106" i="1"/>
  <c r="U105" i="1"/>
  <c r="W102" i="1"/>
  <c r="U101" i="1"/>
  <c r="W98" i="1"/>
  <c r="U97" i="1"/>
  <c r="W94" i="1"/>
  <c r="U93" i="1"/>
  <c r="W90" i="1"/>
  <c r="U89" i="1"/>
  <c r="W86" i="1"/>
  <c r="U85" i="1"/>
  <c r="W82" i="1"/>
  <c r="U81" i="1"/>
  <c r="W78" i="1"/>
  <c r="U77" i="1"/>
  <c r="W74" i="1"/>
  <c r="U73" i="1"/>
  <c r="W70" i="1"/>
  <c r="U69" i="1"/>
  <c r="W66" i="1"/>
  <c r="U65" i="1"/>
  <c r="W62" i="1"/>
  <c r="U61" i="1"/>
  <c r="W58" i="1"/>
  <c r="U57" i="1"/>
  <c r="W54" i="1"/>
  <c r="U53" i="1"/>
  <c r="W50" i="1"/>
  <c r="U49" i="1"/>
  <c r="W46" i="1"/>
  <c r="U45" i="1"/>
  <c r="W42" i="1"/>
  <c r="U41" i="1"/>
  <c r="T38" i="1"/>
  <c r="X36" i="1"/>
  <c r="V35" i="1"/>
  <c r="T34" i="1"/>
  <c r="X32" i="1"/>
  <c r="V31" i="1"/>
  <c r="T30" i="1"/>
  <c r="X28" i="1"/>
  <c r="V27" i="1"/>
  <c r="T26" i="1"/>
  <c r="X24" i="1"/>
  <c r="V23" i="1"/>
  <c r="T22" i="1"/>
  <c r="X20" i="1"/>
  <c r="V19" i="1"/>
  <c r="T18" i="1"/>
  <c r="W41" i="1"/>
  <c r="U40" i="1"/>
  <c r="W37" i="1"/>
  <c r="U36" i="1"/>
  <c r="W33" i="1"/>
  <c r="U32" i="1"/>
  <c r="W29" i="1"/>
  <c r="U28" i="1"/>
  <c r="W25" i="1"/>
  <c r="U24" i="1"/>
  <c r="W21" i="1"/>
  <c r="U20" i="1"/>
  <c r="W38" i="1"/>
  <c r="U37" i="1"/>
  <c r="U29" i="1"/>
  <c r="T37" i="1"/>
  <c r="X35" i="1"/>
  <c r="V34" i="1"/>
  <c r="T33" i="1"/>
  <c r="X31" i="1"/>
  <c r="V30" i="1"/>
  <c r="T29" i="1"/>
  <c r="X27" i="1"/>
  <c r="V26" i="1"/>
  <c r="T25" i="1"/>
  <c r="X23" i="1"/>
  <c r="V22" i="1"/>
  <c r="T21" i="1"/>
  <c r="X19" i="1"/>
  <c r="V18" i="1"/>
  <c r="AJ85" i="1" l="1"/>
  <c r="I85" i="1"/>
  <c r="AD85" i="1" s="1"/>
  <c r="AP85" i="1" s="1"/>
  <c r="AL49" i="1"/>
  <c r="K49" i="1"/>
  <c r="AF49" i="1" s="1"/>
  <c r="AJ257" i="1"/>
  <c r="I257" i="1"/>
  <c r="AD257" i="1" s="1"/>
  <c r="AK234" i="1"/>
  <c r="J234" i="1"/>
  <c r="AE234" i="1" s="1"/>
  <c r="AQ234" i="1" s="1"/>
  <c r="AM107" i="1"/>
  <c r="L107" i="1"/>
  <c r="AG107" i="1" s="1"/>
  <c r="AJ23" i="1"/>
  <c r="I23" i="1"/>
  <c r="AD23" i="1" s="1"/>
  <c r="AK72" i="1"/>
  <c r="J72" i="1"/>
  <c r="AE72" i="1" s="1"/>
  <c r="AQ72" i="1" s="1"/>
  <c r="AM239" i="1"/>
  <c r="L239" i="1"/>
  <c r="AG239" i="1" s="1"/>
  <c r="AS239" i="1" s="1"/>
  <c r="AK35" i="1"/>
  <c r="J35" i="1"/>
  <c r="AE35" i="1" s="1"/>
  <c r="AQ35" i="1" s="1"/>
  <c r="AJ49" i="1"/>
  <c r="I49" i="1"/>
  <c r="AD49" i="1" s="1"/>
  <c r="AP49" i="1" s="1"/>
  <c r="AL70" i="1"/>
  <c r="K70" i="1"/>
  <c r="AF70" i="1" s="1"/>
  <c r="AR70" i="1" s="1"/>
  <c r="AN91" i="1"/>
  <c r="M91" i="1"/>
  <c r="AH91" i="1" s="1"/>
  <c r="AT91" i="1" s="1"/>
  <c r="AN205" i="1"/>
  <c r="M205" i="1"/>
  <c r="AH205" i="1" s="1"/>
  <c r="AJ227" i="1"/>
  <c r="I227" i="1"/>
  <c r="AD227" i="1" s="1"/>
  <c r="AL248" i="1"/>
  <c r="K248" i="1"/>
  <c r="AF248" i="1" s="1"/>
  <c r="AM244" i="1"/>
  <c r="L244" i="1"/>
  <c r="AG244" i="1" s="1"/>
  <c r="AS244" i="1" s="1"/>
  <c r="AJ140" i="1"/>
  <c r="I140" i="1"/>
  <c r="AD140" i="1" s="1"/>
  <c r="AL161" i="1"/>
  <c r="K161" i="1"/>
  <c r="AF161" i="1" s="1"/>
  <c r="AR161" i="1" s="1"/>
  <c r="AN182" i="1"/>
  <c r="M182" i="1"/>
  <c r="AH182" i="1" s="1"/>
  <c r="AT182" i="1" s="1"/>
  <c r="AJ204" i="1"/>
  <c r="I204" i="1"/>
  <c r="AD204" i="1" s="1"/>
  <c r="AN238" i="1"/>
  <c r="M238" i="1"/>
  <c r="AH238" i="1" s="1"/>
  <c r="AK19" i="1"/>
  <c r="J19" i="1"/>
  <c r="AE19" i="1" s="1"/>
  <c r="AK79" i="1"/>
  <c r="J79" i="1"/>
  <c r="AE79" i="1" s="1"/>
  <c r="AQ79" i="1" s="1"/>
  <c r="AN139" i="1"/>
  <c r="M139" i="1"/>
  <c r="AH139" i="1" s="1"/>
  <c r="AT139" i="1" s="1"/>
  <c r="AJ161" i="1"/>
  <c r="I161" i="1"/>
  <c r="AD161" i="1" s="1"/>
  <c r="AP161" i="1" s="1"/>
  <c r="AL182" i="1"/>
  <c r="K182" i="1"/>
  <c r="AF182" i="1" s="1"/>
  <c r="AR182" i="1" s="1"/>
  <c r="AN203" i="1"/>
  <c r="M203" i="1"/>
  <c r="AH203" i="1" s="1"/>
  <c r="AT203" i="1" s="1"/>
  <c r="AL210" i="1"/>
  <c r="K210" i="1"/>
  <c r="AF210" i="1" s="1"/>
  <c r="AN231" i="1"/>
  <c r="M231" i="1"/>
  <c r="AH231" i="1" s="1"/>
  <c r="AK30" i="1"/>
  <c r="J30" i="1"/>
  <c r="AE30" i="1" s="1"/>
  <c r="AL44" i="1"/>
  <c r="K44" i="1"/>
  <c r="AF44" i="1" s="1"/>
  <c r="AR44" i="1" s="1"/>
  <c r="AN65" i="1"/>
  <c r="M65" i="1"/>
  <c r="AH65" i="1" s="1"/>
  <c r="AT65" i="1" s="1"/>
  <c r="AJ87" i="1"/>
  <c r="I87" i="1"/>
  <c r="AD87" i="1" s="1"/>
  <c r="AL108" i="1"/>
  <c r="K108" i="1"/>
  <c r="AF108" i="1" s="1"/>
  <c r="AR108" i="1" s="1"/>
  <c r="AN129" i="1"/>
  <c r="M129" i="1"/>
  <c r="AH129" i="1" s="1"/>
  <c r="AT129" i="1" s="1"/>
  <c r="AJ151" i="1"/>
  <c r="I151" i="1"/>
  <c r="AD151" i="1" s="1"/>
  <c r="AN263" i="1"/>
  <c r="M263" i="1"/>
  <c r="AH263" i="1" s="1"/>
  <c r="AJ285" i="1"/>
  <c r="I285" i="1"/>
  <c r="AD285" i="1" s="1"/>
  <c r="AN266" i="1"/>
  <c r="M266" i="1"/>
  <c r="AH266" i="1" s="1"/>
  <c r="AT266" i="1" s="1"/>
  <c r="AN56" i="1"/>
  <c r="AO56" i="1" s="1"/>
  <c r="M56" i="1"/>
  <c r="AH56" i="1" s="1"/>
  <c r="AT56" i="1" s="1"/>
  <c r="AJ78" i="1"/>
  <c r="I78" i="1"/>
  <c r="AD78" i="1" s="1"/>
  <c r="AP78" i="1" s="1"/>
  <c r="AL99" i="1"/>
  <c r="K99" i="1"/>
  <c r="AF99" i="1" s="1"/>
  <c r="AR99" i="1" s="1"/>
  <c r="AN120" i="1"/>
  <c r="M120" i="1"/>
  <c r="AH120" i="1" s="1"/>
  <c r="AT120" i="1" s="1"/>
  <c r="AJ142" i="1"/>
  <c r="I142" i="1"/>
  <c r="AD142" i="1" s="1"/>
  <c r="AP142" i="1" s="1"/>
  <c r="AJ166" i="1"/>
  <c r="I166" i="1"/>
  <c r="AD166" i="1" s="1"/>
  <c r="AJ263" i="1"/>
  <c r="I263" i="1"/>
  <c r="AD263" i="1" s="1"/>
  <c r="AL284" i="1"/>
  <c r="K284" i="1"/>
  <c r="AF284" i="1" s="1"/>
  <c r="AJ182" i="1"/>
  <c r="AO182" i="1" s="1"/>
  <c r="I182" i="1"/>
  <c r="AD182" i="1" s="1"/>
  <c r="AP182" i="1" s="1"/>
  <c r="AL203" i="1"/>
  <c r="K203" i="1"/>
  <c r="AF203" i="1" s="1"/>
  <c r="AR203" i="1" s="1"/>
  <c r="AJ226" i="1"/>
  <c r="I226" i="1"/>
  <c r="AD226" i="1" s="1"/>
  <c r="AL247" i="1"/>
  <c r="K247" i="1"/>
  <c r="AF247" i="1" s="1"/>
  <c r="AR247" i="1" s="1"/>
  <c r="AN268" i="1"/>
  <c r="M268" i="1"/>
  <c r="AH268" i="1" s="1"/>
  <c r="AT268" i="1" s="1"/>
  <c r="AJ290" i="1"/>
  <c r="I290" i="1"/>
  <c r="AD290" i="1" s="1"/>
  <c r="AK24" i="1"/>
  <c r="J24" i="1"/>
  <c r="AE24" i="1" s="1"/>
  <c r="AM250" i="1"/>
  <c r="L250" i="1"/>
  <c r="AG250" i="1" s="1"/>
  <c r="AS250" i="1" s="1"/>
  <c r="AM253" i="1"/>
  <c r="AO253" i="1" s="1"/>
  <c r="L253" i="1"/>
  <c r="AG253" i="1" s="1"/>
  <c r="AS253" i="1" s="1"/>
  <c r="AK134" i="1"/>
  <c r="J134" i="1"/>
  <c r="AE134" i="1" s="1"/>
  <c r="AM157" i="1"/>
  <c r="L157" i="1"/>
  <c r="AG157" i="1" s="1"/>
  <c r="AL220" i="1"/>
  <c r="K220" i="1"/>
  <c r="AF220" i="1" s="1"/>
  <c r="AR220" i="1" s="1"/>
  <c r="AJ232" i="1"/>
  <c r="I232" i="1"/>
  <c r="AD232" i="1" s="1"/>
  <c r="AP232" i="1" s="1"/>
  <c r="AJ197" i="1"/>
  <c r="I197" i="1"/>
  <c r="AD197" i="1" s="1"/>
  <c r="AL80" i="1"/>
  <c r="K80" i="1"/>
  <c r="AF80" i="1" s="1"/>
  <c r="AR80" i="1" s="1"/>
  <c r="AL71" i="1"/>
  <c r="K71" i="1"/>
  <c r="AF71" i="1" s="1"/>
  <c r="AR71" i="1" s="1"/>
  <c r="AN196" i="1"/>
  <c r="AO196" i="1" s="1"/>
  <c r="M196" i="1"/>
  <c r="AH196" i="1" s="1"/>
  <c r="AT196" i="1" s="1"/>
  <c r="AL29" i="1"/>
  <c r="K29" i="1"/>
  <c r="AF29" i="1" s="1"/>
  <c r="AR29" i="1" s="1"/>
  <c r="AN28" i="1"/>
  <c r="M28" i="1"/>
  <c r="AH28" i="1" s="1"/>
  <c r="AT28" i="1" s="1"/>
  <c r="AM221" i="1"/>
  <c r="L221" i="1"/>
  <c r="AG221" i="1" s="1"/>
  <c r="AS221" i="1" s="1"/>
  <c r="AN30" i="1"/>
  <c r="M30" i="1"/>
  <c r="AH30" i="1" s="1"/>
  <c r="AT30" i="1" s="1"/>
  <c r="AJ223" i="1"/>
  <c r="I223" i="1"/>
  <c r="AD223" i="1" s="1"/>
  <c r="AL114" i="1"/>
  <c r="K114" i="1"/>
  <c r="AF114" i="1" s="1"/>
  <c r="AR114" i="1" s="1"/>
  <c r="AJ83" i="1"/>
  <c r="AO83" i="1" s="1"/>
  <c r="I83" i="1"/>
  <c r="AD83" i="1" s="1"/>
  <c r="AN116" i="1"/>
  <c r="M116" i="1"/>
  <c r="AH116" i="1" s="1"/>
  <c r="AT116" i="1" s="1"/>
  <c r="AM29" i="1"/>
  <c r="L29" i="1"/>
  <c r="AG29" i="1" s="1"/>
  <c r="AK68" i="1"/>
  <c r="J68" i="1"/>
  <c r="AE68" i="1" s="1"/>
  <c r="AQ68" i="1" s="1"/>
  <c r="AM75" i="1"/>
  <c r="L75" i="1"/>
  <c r="AG75" i="1" s="1"/>
  <c r="AS75" i="1" s="1"/>
  <c r="AL117" i="1"/>
  <c r="K117" i="1"/>
  <c r="AF117" i="1" s="1"/>
  <c r="AR117" i="1" s="1"/>
  <c r="AL137" i="1"/>
  <c r="K137" i="1"/>
  <c r="AF137" i="1" s="1"/>
  <c r="AK26" i="1"/>
  <c r="J26" i="1"/>
  <c r="AE26" i="1" s="1"/>
  <c r="AL139" i="1"/>
  <c r="K139" i="1"/>
  <c r="AF139" i="1" s="1"/>
  <c r="AR139" i="1" s="1"/>
  <c r="AK32" i="1"/>
  <c r="AO32" i="1" s="1"/>
  <c r="J32" i="1"/>
  <c r="AE32" i="1" s="1"/>
  <c r="AQ32" i="1" s="1"/>
  <c r="AK228" i="1"/>
  <c r="J228" i="1"/>
  <c r="AE228" i="1" s="1"/>
  <c r="AQ228" i="1" s="1"/>
  <c r="AL33" i="1"/>
  <c r="K33" i="1"/>
  <c r="AF33" i="1" s="1"/>
  <c r="AR33" i="1" s="1"/>
  <c r="AM240" i="1"/>
  <c r="L240" i="1"/>
  <c r="AG240" i="1" s="1"/>
  <c r="AS240" i="1" s="1"/>
  <c r="AJ209" i="1"/>
  <c r="I209" i="1"/>
  <c r="AD209" i="1" s="1"/>
  <c r="AP209" i="1" s="1"/>
  <c r="AN76" i="1"/>
  <c r="M76" i="1"/>
  <c r="AH76" i="1" s="1"/>
  <c r="AT76" i="1" s="1"/>
  <c r="AN288" i="1"/>
  <c r="M288" i="1"/>
  <c r="AH288" i="1" s="1"/>
  <c r="AT288" i="1" s="1"/>
  <c r="AN32" i="1"/>
  <c r="M32" i="1"/>
  <c r="AH32" i="1" s="1"/>
  <c r="AT32" i="1" s="1"/>
  <c r="AL213" i="1"/>
  <c r="AO213" i="1" s="1"/>
  <c r="K213" i="1"/>
  <c r="AF213" i="1" s="1"/>
  <c r="AR213" i="1" s="1"/>
  <c r="AM100" i="1"/>
  <c r="L100" i="1"/>
  <c r="AG100" i="1" s="1"/>
  <c r="AS100" i="1" s="1"/>
  <c r="AM111" i="1"/>
  <c r="L111" i="1"/>
  <c r="AG111" i="1" s="1"/>
  <c r="AS111" i="1" s="1"/>
  <c r="AM175" i="1"/>
  <c r="L175" i="1"/>
  <c r="AG175" i="1" s="1"/>
  <c r="AS175" i="1" s="1"/>
  <c r="AM262" i="1"/>
  <c r="L262" i="1"/>
  <c r="AG262" i="1" s="1"/>
  <c r="AS262" i="1" s="1"/>
  <c r="AN40" i="1"/>
  <c r="M40" i="1"/>
  <c r="AH40" i="1" s="1"/>
  <c r="AT40" i="1" s="1"/>
  <c r="AJ97" i="1"/>
  <c r="I97" i="1"/>
  <c r="AD97" i="1" s="1"/>
  <c r="AP97" i="1" s="1"/>
  <c r="AN31" i="1"/>
  <c r="M31" i="1"/>
  <c r="AH31" i="1" s="1"/>
  <c r="AT31" i="1" s="1"/>
  <c r="AK36" i="1"/>
  <c r="AO36" i="1" s="1"/>
  <c r="J36" i="1"/>
  <c r="AE36" i="1" s="1"/>
  <c r="AQ36" i="1" s="1"/>
  <c r="AJ34" i="1"/>
  <c r="I34" i="1"/>
  <c r="AD34" i="1" s="1"/>
  <c r="AP34" i="1" s="1"/>
  <c r="AK65" i="1"/>
  <c r="J65" i="1"/>
  <c r="AE65" i="1" s="1"/>
  <c r="AQ65" i="1" s="1"/>
  <c r="AK97" i="1"/>
  <c r="J97" i="1"/>
  <c r="AE97" i="1" s="1"/>
  <c r="AQ97" i="1" s="1"/>
  <c r="AM130" i="1"/>
  <c r="L130" i="1"/>
  <c r="AG130" i="1" s="1"/>
  <c r="AS130" i="1" s="1"/>
  <c r="AM162" i="1"/>
  <c r="L162" i="1"/>
  <c r="AG162" i="1" s="1"/>
  <c r="AS162" i="1" s="1"/>
  <c r="AM194" i="1"/>
  <c r="L194" i="1"/>
  <c r="AG194" i="1" s="1"/>
  <c r="AS194" i="1" s="1"/>
  <c r="AM226" i="1"/>
  <c r="L226" i="1"/>
  <c r="AG226" i="1" s="1"/>
  <c r="AS226" i="1" s="1"/>
  <c r="AK265" i="1"/>
  <c r="AO265" i="1" s="1"/>
  <c r="J265" i="1"/>
  <c r="AE265" i="1" s="1"/>
  <c r="AQ265" i="1" s="1"/>
  <c r="AN214" i="1"/>
  <c r="M214" i="1"/>
  <c r="AH214" i="1" s="1"/>
  <c r="AT214" i="1" s="1"/>
  <c r="AN278" i="1"/>
  <c r="M278" i="1"/>
  <c r="AH278" i="1" s="1"/>
  <c r="AT278" i="1" s="1"/>
  <c r="AM73" i="1"/>
  <c r="L73" i="1"/>
  <c r="AG73" i="1" s="1"/>
  <c r="AM105" i="1"/>
  <c r="L105" i="1"/>
  <c r="AG105" i="1" s="1"/>
  <c r="AM137" i="1"/>
  <c r="L137" i="1"/>
  <c r="AG137" i="1" s="1"/>
  <c r="AM181" i="1"/>
  <c r="L181" i="1"/>
  <c r="AG181" i="1" s="1"/>
  <c r="AM233" i="1"/>
  <c r="AO233" i="1" s="1"/>
  <c r="L233" i="1"/>
  <c r="AG233" i="1" s="1"/>
  <c r="AS233" i="1" s="1"/>
  <c r="AM269" i="1"/>
  <c r="L269" i="1"/>
  <c r="AG269" i="1" s="1"/>
  <c r="AS269" i="1" s="1"/>
  <c r="AK103" i="1"/>
  <c r="J103" i="1"/>
  <c r="AE103" i="1" s="1"/>
  <c r="AK183" i="1"/>
  <c r="J183" i="1"/>
  <c r="AE183" i="1" s="1"/>
  <c r="AQ183" i="1" s="1"/>
  <c r="AM216" i="1"/>
  <c r="L216" i="1"/>
  <c r="AG216" i="1" s="1"/>
  <c r="AS216" i="1" s="1"/>
  <c r="AM272" i="1"/>
  <c r="L272" i="1"/>
  <c r="AG272" i="1" s="1"/>
  <c r="AS272" i="1" s="1"/>
  <c r="AM47" i="1"/>
  <c r="L47" i="1"/>
  <c r="AG47" i="1" s="1"/>
  <c r="AS47" i="1" s="1"/>
  <c r="AK82" i="1"/>
  <c r="J82" i="1"/>
  <c r="AE82" i="1" s="1"/>
  <c r="AK114" i="1"/>
  <c r="J114" i="1"/>
  <c r="AE114" i="1" s="1"/>
  <c r="AK146" i="1"/>
  <c r="J146" i="1"/>
  <c r="AE146" i="1" s="1"/>
  <c r="AK178" i="1"/>
  <c r="J178" i="1"/>
  <c r="AE178" i="1" s="1"/>
  <c r="AK210" i="1"/>
  <c r="J210" i="1"/>
  <c r="AE210" i="1" s="1"/>
  <c r="AQ210" i="1" s="1"/>
  <c r="AK242" i="1"/>
  <c r="J242" i="1"/>
  <c r="AE242" i="1" s="1"/>
  <c r="AQ242" i="1" s="1"/>
  <c r="AK274" i="1"/>
  <c r="J274" i="1"/>
  <c r="AE274" i="1" s="1"/>
  <c r="AQ274" i="1" s="1"/>
  <c r="AM294" i="1"/>
  <c r="L294" i="1"/>
  <c r="AG294" i="1" s="1"/>
  <c r="AS294" i="1" s="1"/>
  <c r="AJ36" i="1"/>
  <c r="I36" i="1"/>
  <c r="AD36" i="1" s="1"/>
  <c r="AL57" i="1"/>
  <c r="AO57" i="1" s="1"/>
  <c r="K57" i="1"/>
  <c r="AF57" i="1" s="1"/>
  <c r="AR57" i="1" s="1"/>
  <c r="AN78" i="1"/>
  <c r="AO78" i="1" s="1"/>
  <c r="M78" i="1"/>
  <c r="AH78" i="1" s="1"/>
  <c r="AT78" i="1" s="1"/>
  <c r="AJ100" i="1"/>
  <c r="I100" i="1"/>
  <c r="AD100" i="1" s="1"/>
  <c r="AL121" i="1"/>
  <c r="K121" i="1"/>
  <c r="AF121" i="1" s="1"/>
  <c r="AR121" i="1" s="1"/>
  <c r="AN25" i="1"/>
  <c r="M25" i="1"/>
  <c r="AH25" i="1" s="1"/>
  <c r="AT25" i="1" s="1"/>
  <c r="AM36" i="1"/>
  <c r="L36" i="1"/>
  <c r="AG36" i="1" s="1"/>
  <c r="AS36" i="1" s="1"/>
  <c r="AK115" i="1"/>
  <c r="J115" i="1"/>
  <c r="AE115" i="1" s="1"/>
  <c r="AQ115" i="1" s="1"/>
  <c r="AJ42" i="1"/>
  <c r="I42" i="1"/>
  <c r="AD42" i="1" s="1"/>
  <c r="AP42" i="1" s="1"/>
  <c r="AL50" i="1"/>
  <c r="K50" i="1"/>
  <c r="AF50" i="1" s="1"/>
  <c r="AR50" i="1" s="1"/>
  <c r="AN71" i="1"/>
  <c r="M71" i="1"/>
  <c r="AH71" i="1" s="1"/>
  <c r="AT71" i="1" s="1"/>
  <c r="AJ93" i="1"/>
  <c r="I93" i="1"/>
  <c r="AD93" i="1" s="1"/>
  <c r="AP93" i="1" s="1"/>
  <c r="AN185" i="1"/>
  <c r="M185" i="1"/>
  <c r="AH185" i="1" s="1"/>
  <c r="AT185" i="1" s="1"/>
  <c r="AJ207" i="1"/>
  <c r="I207" i="1"/>
  <c r="AD207" i="1" s="1"/>
  <c r="AL228" i="1"/>
  <c r="K228" i="1"/>
  <c r="AF228" i="1" s="1"/>
  <c r="AN249" i="1"/>
  <c r="M249" i="1"/>
  <c r="AH249" i="1" s="1"/>
  <c r="AT249" i="1" s="1"/>
  <c r="AM248" i="1"/>
  <c r="L248" i="1"/>
  <c r="AG248" i="1" s="1"/>
  <c r="AS248" i="1" s="1"/>
  <c r="AL141" i="1"/>
  <c r="K141" i="1"/>
  <c r="AF141" i="1" s="1"/>
  <c r="AR141" i="1" s="1"/>
  <c r="AN162" i="1"/>
  <c r="M162" i="1"/>
  <c r="AH162" i="1" s="1"/>
  <c r="AT162" i="1" s="1"/>
  <c r="AJ184" i="1"/>
  <c r="I184" i="1"/>
  <c r="AD184" i="1" s="1"/>
  <c r="AL205" i="1"/>
  <c r="K205" i="1"/>
  <c r="AF205" i="1" s="1"/>
  <c r="AR205" i="1" s="1"/>
  <c r="AJ240" i="1"/>
  <c r="I240" i="1"/>
  <c r="AD240" i="1" s="1"/>
  <c r="AP240" i="1" s="1"/>
  <c r="AM20" i="1"/>
  <c r="L20" i="1"/>
  <c r="AG20" i="1" s="1"/>
  <c r="AS20" i="1" s="1"/>
  <c r="AM80" i="1"/>
  <c r="L80" i="1"/>
  <c r="AG80" i="1" s="1"/>
  <c r="AS80" i="1" s="1"/>
  <c r="AL98" i="1"/>
  <c r="K98" i="1"/>
  <c r="AF98" i="1" s="1"/>
  <c r="AR98" i="1" s="1"/>
  <c r="AN119" i="1"/>
  <c r="M119" i="1"/>
  <c r="AH119" i="1" s="1"/>
  <c r="AT119" i="1" s="1"/>
  <c r="AJ141" i="1"/>
  <c r="AO141" i="1" s="1"/>
  <c r="I141" i="1"/>
  <c r="AD141" i="1" s="1"/>
  <c r="AP141" i="1" s="1"/>
  <c r="AL162" i="1"/>
  <c r="K162" i="1"/>
  <c r="AF162" i="1" s="1"/>
  <c r="AR162" i="1" s="1"/>
  <c r="AN183" i="1"/>
  <c r="M183" i="1"/>
  <c r="AH183" i="1" s="1"/>
  <c r="AT183" i="1" s="1"/>
  <c r="AJ205" i="1"/>
  <c r="I205" i="1"/>
  <c r="AD205" i="1" s="1"/>
  <c r="AP205" i="1" s="1"/>
  <c r="AN211" i="1"/>
  <c r="M211" i="1"/>
  <c r="AH211" i="1" s="1"/>
  <c r="AT211" i="1" s="1"/>
  <c r="AJ233" i="1"/>
  <c r="I233" i="1"/>
  <c r="AD233" i="1" s="1"/>
  <c r="AM31" i="1"/>
  <c r="L31" i="1"/>
  <c r="AG31" i="1" s="1"/>
  <c r="AS31" i="1" s="1"/>
  <c r="AN45" i="1"/>
  <c r="M45" i="1"/>
  <c r="AH45" i="1" s="1"/>
  <c r="AT45" i="1" s="1"/>
  <c r="AJ67" i="1"/>
  <c r="I67" i="1"/>
  <c r="AD67" i="1" s="1"/>
  <c r="AL88" i="1"/>
  <c r="K88" i="1"/>
  <c r="AF88" i="1" s="1"/>
  <c r="AR88" i="1" s="1"/>
  <c r="AN109" i="1"/>
  <c r="M109" i="1"/>
  <c r="AH109" i="1" s="1"/>
  <c r="AT109" i="1" s="1"/>
  <c r="AJ131" i="1"/>
  <c r="I131" i="1"/>
  <c r="AD131" i="1" s="1"/>
  <c r="AL152" i="1"/>
  <c r="K152" i="1"/>
  <c r="AF152" i="1" s="1"/>
  <c r="AR152" i="1" s="1"/>
  <c r="AJ265" i="1"/>
  <c r="I265" i="1"/>
  <c r="AD265" i="1" s="1"/>
  <c r="AL286" i="1"/>
  <c r="K286" i="1"/>
  <c r="AF286" i="1" s="1"/>
  <c r="AR286" i="1" s="1"/>
  <c r="AJ280" i="1"/>
  <c r="AO280" i="1" s="1"/>
  <c r="I280" i="1"/>
  <c r="AD280" i="1" s="1"/>
  <c r="AP280" i="1" s="1"/>
  <c r="AJ58" i="1"/>
  <c r="AO58" i="1" s="1"/>
  <c r="I58" i="1"/>
  <c r="AD58" i="1" s="1"/>
  <c r="AP58" i="1" s="1"/>
  <c r="AL79" i="1"/>
  <c r="K79" i="1"/>
  <c r="AF79" i="1" s="1"/>
  <c r="AR79" i="1" s="1"/>
  <c r="AN100" i="1"/>
  <c r="M100" i="1"/>
  <c r="AH100" i="1" s="1"/>
  <c r="AT100" i="1" s="1"/>
  <c r="AJ122" i="1"/>
  <c r="I122" i="1"/>
  <c r="AD122" i="1" s="1"/>
  <c r="AP122" i="1" s="1"/>
  <c r="AL143" i="1"/>
  <c r="K143" i="1"/>
  <c r="AF143" i="1" s="1"/>
  <c r="AR143" i="1" s="1"/>
  <c r="AL167" i="1"/>
  <c r="K167" i="1"/>
  <c r="AF167" i="1" s="1"/>
  <c r="AR167" i="1" s="1"/>
  <c r="AL264" i="1"/>
  <c r="K264" i="1"/>
  <c r="AF264" i="1" s="1"/>
  <c r="AN285" i="1"/>
  <c r="M285" i="1"/>
  <c r="AH285" i="1" s="1"/>
  <c r="AT285" i="1" s="1"/>
  <c r="AL183" i="1"/>
  <c r="AO183" i="1" s="1"/>
  <c r="K183" i="1"/>
  <c r="AF183" i="1" s="1"/>
  <c r="AR183" i="1" s="1"/>
  <c r="AN204" i="1"/>
  <c r="M204" i="1"/>
  <c r="AH204" i="1" s="1"/>
  <c r="AT204" i="1" s="1"/>
  <c r="AL227" i="1"/>
  <c r="K227" i="1"/>
  <c r="AF227" i="1" s="1"/>
  <c r="AR227" i="1" s="1"/>
  <c r="AN248" i="1"/>
  <c r="M248" i="1"/>
  <c r="AH248" i="1" s="1"/>
  <c r="AT248" i="1" s="1"/>
  <c r="AJ270" i="1"/>
  <c r="I270" i="1"/>
  <c r="AD270" i="1" s="1"/>
  <c r="AL291" i="1"/>
  <c r="K291" i="1"/>
  <c r="AF291" i="1" s="1"/>
  <c r="AR291" i="1" s="1"/>
  <c r="CV164" i="1"/>
  <c r="AM150" i="1"/>
  <c r="L150" i="1"/>
  <c r="AG150" i="1" s="1"/>
  <c r="AS150" i="1" s="1"/>
  <c r="AM93" i="1"/>
  <c r="L93" i="1"/>
  <c r="AG93" i="1" s="1"/>
  <c r="AM260" i="1"/>
  <c r="AO260" i="1" s="1"/>
  <c r="L260" i="1"/>
  <c r="AG260" i="1" s="1"/>
  <c r="AK262" i="1"/>
  <c r="J262" i="1"/>
  <c r="AE262" i="1" s="1"/>
  <c r="AK67" i="1"/>
  <c r="J67" i="1"/>
  <c r="AE67" i="1" s="1"/>
  <c r="AN241" i="1"/>
  <c r="M241" i="1"/>
  <c r="AH241" i="1" s="1"/>
  <c r="AL253" i="1"/>
  <c r="K253" i="1"/>
  <c r="AF253" i="1" s="1"/>
  <c r="AK212" i="1"/>
  <c r="J212" i="1"/>
  <c r="AE212" i="1" s="1"/>
  <c r="AJ123" i="1"/>
  <c r="I123" i="1"/>
  <c r="AD123" i="1" s="1"/>
  <c r="AJ114" i="1"/>
  <c r="AO114" i="1" s="1"/>
  <c r="I114" i="1"/>
  <c r="AD114" i="1" s="1"/>
  <c r="AP114" i="1" s="1"/>
  <c r="AN240" i="1"/>
  <c r="M240" i="1"/>
  <c r="AH240" i="1" s="1"/>
  <c r="AJ16" i="1"/>
  <c r="AP16" i="1" s="1"/>
  <c r="I16" i="1"/>
  <c r="AD16" i="1" s="1"/>
  <c r="AM186" i="1"/>
  <c r="L186" i="1"/>
  <c r="AG186" i="1" s="1"/>
  <c r="AM208" i="1"/>
  <c r="L208" i="1"/>
  <c r="AG208" i="1" s="1"/>
  <c r="AN94" i="1"/>
  <c r="M94" i="1"/>
  <c r="AH94" i="1" s="1"/>
  <c r="AL244" i="1"/>
  <c r="K244" i="1"/>
  <c r="AF244" i="1" s="1"/>
  <c r="AN135" i="1"/>
  <c r="M135" i="1"/>
  <c r="AH135" i="1" s="1"/>
  <c r="AT135" i="1" s="1"/>
  <c r="AN259" i="1"/>
  <c r="M259" i="1"/>
  <c r="AH259" i="1" s="1"/>
  <c r="AT259" i="1" s="1"/>
  <c r="AL199" i="1"/>
  <c r="AO199" i="1" s="1"/>
  <c r="K199" i="1"/>
  <c r="AF199" i="1" s="1"/>
  <c r="AM90" i="1"/>
  <c r="L90" i="1"/>
  <c r="AG90" i="1" s="1"/>
  <c r="AM225" i="1"/>
  <c r="L225" i="1"/>
  <c r="AG225" i="1" s="1"/>
  <c r="AJ32" i="1"/>
  <c r="I32" i="1"/>
  <c r="AD32" i="1" s="1"/>
  <c r="AN181" i="1"/>
  <c r="M181" i="1"/>
  <c r="AH181" i="1" s="1"/>
  <c r="AK75" i="1"/>
  <c r="J75" i="1"/>
  <c r="AE75" i="1" s="1"/>
  <c r="AN105" i="1"/>
  <c r="M105" i="1"/>
  <c r="AH105" i="1" s="1"/>
  <c r="AT105" i="1" s="1"/>
  <c r="AL163" i="1"/>
  <c r="AO163" i="1" s="1"/>
  <c r="K163" i="1"/>
  <c r="AF163" i="1" s="1"/>
  <c r="AR163" i="1" s="1"/>
  <c r="AJ212" i="1"/>
  <c r="I212" i="1"/>
  <c r="AD212" i="1" s="1"/>
  <c r="AK174" i="1"/>
  <c r="J174" i="1"/>
  <c r="AE174" i="1" s="1"/>
  <c r="AL90" i="1"/>
  <c r="K90" i="1"/>
  <c r="AF90" i="1" s="1"/>
  <c r="AJ181" i="1"/>
  <c r="I181" i="1"/>
  <c r="AD181" i="1" s="1"/>
  <c r="AL265" i="1"/>
  <c r="K265" i="1"/>
  <c r="AF265" i="1" s="1"/>
  <c r="AJ246" i="1"/>
  <c r="I246" i="1"/>
  <c r="AD246" i="1" s="1"/>
  <c r="AK225" i="1"/>
  <c r="J225" i="1"/>
  <c r="AE225" i="1" s="1"/>
  <c r="AQ225" i="1" s="1"/>
  <c r="AK268" i="1"/>
  <c r="AO268" i="1" s="1"/>
  <c r="J268" i="1"/>
  <c r="AE268" i="1" s="1"/>
  <c r="AQ268" i="1" s="1"/>
  <c r="AM79" i="1"/>
  <c r="AO79" i="1" s="1"/>
  <c r="L79" i="1"/>
  <c r="AG79" i="1" s="1"/>
  <c r="AM143" i="1"/>
  <c r="L143" i="1"/>
  <c r="AG143" i="1" s="1"/>
  <c r="AS143" i="1" s="1"/>
  <c r="AM271" i="1"/>
  <c r="L271" i="1"/>
  <c r="AG271" i="1" s="1"/>
  <c r="AM112" i="1"/>
  <c r="L112" i="1"/>
  <c r="AG112" i="1" s="1"/>
  <c r="AL118" i="1"/>
  <c r="K118" i="1"/>
  <c r="AF118" i="1" s="1"/>
  <c r="AJ33" i="1"/>
  <c r="I33" i="1"/>
  <c r="AD33" i="1" s="1"/>
  <c r="AM37" i="1"/>
  <c r="L37" i="1"/>
  <c r="AG37" i="1" s="1"/>
  <c r="AL35" i="1"/>
  <c r="AO35" i="1" s="1"/>
  <c r="K35" i="1"/>
  <c r="AF35" i="1" s="1"/>
  <c r="AR35" i="1" s="1"/>
  <c r="AM66" i="1"/>
  <c r="L66" i="1"/>
  <c r="AG66" i="1" s="1"/>
  <c r="AM98" i="1"/>
  <c r="L98" i="1"/>
  <c r="AG98" i="1" s="1"/>
  <c r="AS98" i="1" s="1"/>
  <c r="AK133" i="1"/>
  <c r="J133" i="1"/>
  <c r="AE133" i="1" s="1"/>
  <c r="AK165" i="1"/>
  <c r="J165" i="1"/>
  <c r="AE165" i="1" s="1"/>
  <c r="AK197" i="1"/>
  <c r="J197" i="1"/>
  <c r="AE197" i="1" s="1"/>
  <c r="AK229" i="1"/>
  <c r="J229" i="1"/>
  <c r="AE229" i="1" s="1"/>
  <c r="AM266" i="1"/>
  <c r="L266" i="1"/>
  <c r="AG266" i="1" s="1"/>
  <c r="AS266" i="1" s="1"/>
  <c r="AJ216" i="1"/>
  <c r="AO216" i="1" s="1"/>
  <c r="I216" i="1"/>
  <c r="AD216" i="1" s="1"/>
  <c r="AK44" i="1"/>
  <c r="J44" i="1"/>
  <c r="AE44" i="1" s="1"/>
  <c r="AK76" i="1"/>
  <c r="J76" i="1"/>
  <c r="AE76" i="1" s="1"/>
  <c r="AQ76" i="1" s="1"/>
  <c r="AK108" i="1"/>
  <c r="J108" i="1"/>
  <c r="AE108" i="1" s="1"/>
  <c r="AK140" i="1"/>
  <c r="J140" i="1"/>
  <c r="AE140" i="1" s="1"/>
  <c r="AK184" i="1"/>
  <c r="J184" i="1"/>
  <c r="AE184" i="1" s="1"/>
  <c r="AK236" i="1"/>
  <c r="J236" i="1"/>
  <c r="AE236" i="1" s="1"/>
  <c r="AK272" i="1"/>
  <c r="J272" i="1"/>
  <c r="AE272" i="1" s="1"/>
  <c r="AQ272" i="1" s="1"/>
  <c r="AM104" i="1"/>
  <c r="L104" i="1"/>
  <c r="AG104" i="1" s="1"/>
  <c r="AS104" i="1" s="1"/>
  <c r="AM184" i="1"/>
  <c r="AO184" i="1" s="1"/>
  <c r="L184" i="1"/>
  <c r="AG184" i="1" s="1"/>
  <c r="AK219" i="1"/>
  <c r="J219" i="1"/>
  <c r="AE219" i="1" s="1"/>
  <c r="AQ219" i="1" s="1"/>
  <c r="AK275" i="1"/>
  <c r="J275" i="1"/>
  <c r="AE275" i="1" s="1"/>
  <c r="AK50" i="1"/>
  <c r="J50" i="1"/>
  <c r="AE50" i="1" s="1"/>
  <c r="AM83" i="1"/>
  <c r="L83" i="1"/>
  <c r="AG83" i="1" s="1"/>
  <c r="AM115" i="1"/>
  <c r="L115" i="1"/>
  <c r="AG115" i="1" s="1"/>
  <c r="AM147" i="1"/>
  <c r="L147" i="1"/>
  <c r="AG147" i="1" s="1"/>
  <c r="AS147" i="1" s="1"/>
  <c r="AM179" i="1"/>
  <c r="AO179" i="1" s="1"/>
  <c r="L179" i="1"/>
  <c r="AG179" i="1" s="1"/>
  <c r="AS179" i="1" s="1"/>
  <c r="AM211" i="1"/>
  <c r="L211" i="1"/>
  <c r="AG211" i="1" s="1"/>
  <c r="AM243" i="1"/>
  <c r="L243" i="1"/>
  <c r="AG243" i="1" s="1"/>
  <c r="AS243" i="1" s="1"/>
  <c r="AM275" i="1"/>
  <c r="L275" i="1"/>
  <c r="AG275" i="1" s="1"/>
  <c r="AM270" i="1"/>
  <c r="L270" i="1"/>
  <c r="AG270" i="1" s="1"/>
  <c r="AL37" i="1"/>
  <c r="K37" i="1"/>
  <c r="AF37" i="1" s="1"/>
  <c r="AN58" i="1"/>
  <c r="M58" i="1"/>
  <c r="AH58" i="1" s="1"/>
  <c r="AJ80" i="1"/>
  <c r="I80" i="1"/>
  <c r="AD80" i="1" s="1"/>
  <c r="AL101" i="1"/>
  <c r="AO101" i="1" s="1"/>
  <c r="K101" i="1"/>
  <c r="AF101" i="1" s="1"/>
  <c r="AR101" i="1" s="1"/>
  <c r="AN122" i="1"/>
  <c r="AO122" i="1" s="1"/>
  <c r="M122" i="1"/>
  <c r="AH122" i="1" s="1"/>
  <c r="AJ27" i="1"/>
  <c r="I27" i="1"/>
  <c r="AD27" i="1" s="1"/>
  <c r="AK39" i="1"/>
  <c r="J39" i="1"/>
  <c r="AE39" i="1" s="1"/>
  <c r="AM116" i="1"/>
  <c r="L116" i="1"/>
  <c r="AG116" i="1" s="1"/>
  <c r="AL43" i="1"/>
  <c r="K43" i="1"/>
  <c r="AF43" i="1" s="1"/>
  <c r="AN51" i="1"/>
  <c r="M51" i="1"/>
  <c r="AH51" i="1" s="1"/>
  <c r="AJ73" i="1"/>
  <c r="I73" i="1"/>
  <c r="AD73" i="1" s="1"/>
  <c r="AP73" i="1" s="1"/>
  <c r="AN165" i="1"/>
  <c r="M165" i="1"/>
  <c r="AH165" i="1" s="1"/>
  <c r="AT165" i="1" s="1"/>
  <c r="AJ187" i="1"/>
  <c r="AO187" i="1" s="1"/>
  <c r="I187" i="1"/>
  <c r="AD187" i="1" s="1"/>
  <c r="AL208" i="1"/>
  <c r="K208" i="1"/>
  <c r="AF208" i="1" s="1"/>
  <c r="AR208" i="1" s="1"/>
  <c r="AN229" i="1"/>
  <c r="M229" i="1"/>
  <c r="AH229" i="1" s="1"/>
  <c r="AJ251" i="1"/>
  <c r="I251" i="1"/>
  <c r="AD251" i="1" s="1"/>
  <c r="AK251" i="1"/>
  <c r="J251" i="1"/>
  <c r="AE251" i="1" s="1"/>
  <c r="AN142" i="1"/>
  <c r="M142" i="1"/>
  <c r="AH142" i="1" s="1"/>
  <c r="AJ164" i="1"/>
  <c r="I164" i="1"/>
  <c r="AD164" i="1" s="1"/>
  <c r="AL185" i="1"/>
  <c r="K185" i="1"/>
  <c r="AF185" i="1" s="1"/>
  <c r="AR185" i="1" s="1"/>
  <c r="AN206" i="1"/>
  <c r="M206" i="1"/>
  <c r="AH206" i="1" s="1"/>
  <c r="AL241" i="1"/>
  <c r="K241" i="1"/>
  <c r="AF241" i="1" s="1"/>
  <c r="AR241" i="1" s="1"/>
  <c r="AM24" i="1"/>
  <c r="L24" i="1"/>
  <c r="AG24" i="1" s="1"/>
  <c r="AM84" i="1"/>
  <c r="L84" i="1"/>
  <c r="AG84" i="1" s="1"/>
  <c r="AN99" i="1"/>
  <c r="M99" i="1"/>
  <c r="AH99" i="1" s="1"/>
  <c r="AJ121" i="1"/>
  <c r="I121" i="1"/>
  <c r="AD121" i="1" s="1"/>
  <c r="AL142" i="1"/>
  <c r="K142" i="1"/>
  <c r="AF142" i="1" s="1"/>
  <c r="AR142" i="1" s="1"/>
  <c r="AN163" i="1"/>
  <c r="M163" i="1"/>
  <c r="AH163" i="1" s="1"/>
  <c r="AT163" i="1" s="1"/>
  <c r="AJ185" i="1"/>
  <c r="AO185" i="1" s="1"/>
  <c r="I185" i="1"/>
  <c r="AD185" i="1" s="1"/>
  <c r="AL206" i="1"/>
  <c r="K206" i="1"/>
  <c r="AF206" i="1" s="1"/>
  <c r="AR206" i="1" s="1"/>
  <c r="AJ213" i="1"/>
  <c r="I213" i="1"/>
  <c r="AD213" i="1" s="1"/>
  <c r="AL234" i="1"/>
  <c r="K234" i="1"/>
  <c r="AF234" i="1" s="1"/>
  <c r="AK34" i="1"/>
  <c r="J34" i="1"/>
  <c r="AE34" i="1" s="1"/>
  <c r="AJ47" i="1"/>
  <c r="I47" i="1"/>
  <c r="AD47" i="1" s="1"/>
  <c r="AL68" i="1"/>
  <c r="K68" i="1"/>
  <c r="AF68" i="1" s="1"/>
  <c r="AR68" i="1" s="1"/>
  <c r="AN89" i="1"/>
  <c r="M89" i="1"/>
  <c r="AH89" i="1" s="1"/>
  <c r="AT89" i="1" s="1"/>
  <c r="AJ111" i="1"/>
  <c r="AO111" i="1" s="1"/>
  <c r="I111" i="1"/>
  <c r="AD111" i="1" s="1"/>
  <c r="AL132" i="1"/>
  <c r="K132" i="1"/>
  <c r="AF132" i="1" s="1"/>
  <c r="AR132" i="1" s="1"/>
  <c r="AN153" i="1"/>
  <c r="M153" i="1"/>
  <c r="AH153" i="1" s="1"/>
  <c r="AL266" i="1"/>
  <c r="K266" i="1"/>
  <c r="AF266" i="1" s="1"/>
  <c r="AN287" i="1"/>
  <c r="M287" i="1"/>
  <c r="AH287" i="1" s="1"/>
  <c r="AL281" i="1"/>
  <c r="K281" i="1"/>
  <c r="AF281" i="1" s="1"/>
  <c r="AL59" i="1"/>
  <c r="K59" i="1"/>
  <c r="AF59" i="1" s="1"/>
  <c r="AR59" i="1" s="1"/>
  <c r="AN80" i="1"/>
  <c r="AO80" i="1" s="1"/>
  <c r="M80" i="1"/>
  <c r="AH80" i="1" s="1"/>
  <c r="AT80" i="1" s="1"/>
  <c r="AJ102" i="1"/>
  <c r="AO102" i="1" s="1"/>
  <c r="I102" i="1"/>
  <c r="AD102" i="1" s="1"/>
  <c r="AL123" i="1"/>
  <c r="K123" i="1"/>
  <c r="AF123" i="1" s="1"/>
  <c r="AR123" i="1" s="1"/>
  <c r="AL147" i="1"/>
  <c r="K147" i="1"/>
  <c r="AF147" i="1" s="1"/>
  <c r="AN168" i="1"/>
  <c r="M168" i="1"/>
  <c r="AH168" i="1" s="1"/>
  <c r="AN265" i="1"/>
  <c r="M265" i="1"/>
  <c r="AH265" i="1" s="1"/>
  <c r="AJ287" i="1"/>
  <c r="I287" i="1"/>
  <c r="AD287" i="1" s="1"/>
  <c r="AN184" i="1"/>
  <c r="M184" i="1"/>
  <c r="AH184" i="1" s="1"/>
  <c r="AT184" i="1" s="1"/>
  <c r="AJ206" i="1"/>
  <c r="AO206" i="1" s="1"/>
  <c r="I206" i="1"/>
  <c r="AD206" i="1" s="1"/>
  <c r="AP206" i="1" s="1"/>
  <c r="AN228" i="1"/>
  <c r="AO228" i="1" s="1"/>
  <c r="M228" i="1"/>
  <c r="AH228" i="1" s="1"/>
  <c r="AJ250" i="1"/>
  <c r="I250" i="1"/>
  <c r="AD250" i="1" s="1"/>
  <c r="AL271" i="1"/>
  <c r="K271" i="1"/>
  <c r="AF271" i="1" s="1"/>
  <c r="AN292" i="1"/>
  <c r="M292" i="1"/>
  <c r="AH292" i="1" s="1"/>
  <c r="CU148" i="1"/>
  <c r="AK53" i="1"/>
  <c r="J53" i="1"/>
  <c r="AE53" i="1" s="1"/>
  <c r="AQ53" i="1" s="1"/>
  <c r="AM286" i="1"/>
  <c r="L286" i="1"/>
  <c r="AG286" i="1" s="1"/>
  <c r="AS286" i="1" s="1"/>
  <c r="AK292" i="1"/>
  <c r="AO292" i="1" s="1"/>
  <c r="J292" i="1"/>
  <c r="AE292" i="1" s="1"/>
  <c r="AQ292" i="1" s="1"/>
  <c r="AK102" i="1"/>
  <c r="J102" i="1"/>
  <c r="AE102" i="1" s="1"/>
  <c r="AJ92" i="1"/>
  <c r="I92" i="1"/>
  <c r="AD92" i="1" s="1"/>
  <c r="AL42" i="1"/>
  <c r="K42" i="1"/>
  <c r="AF42" i="1" s="1"/>
  <c r="AR42" i="1" s="1"/>
  <c r="AN154" i="1"/>
  <c r="M154" i="1"/>
  <c r="AH154" i="1" s="1"/>
  <c r="AT154" i="1" s="1"/>
  <c r="AJ133" i="1"/>
  <c r="I133" i="1"/>
  <c r="AD133" i="1" s="1"/>
  <c r="AP133" i="1" s="1"/>
  <c r="AM19" i="1"/>
  <c r="L19" i="1"/>
  <c r="AG19" i="1" s="1"/>
  <c r="AS19" i="1" s="1"/>
  <c r="AL278" i="1"/>
  <c r="K278" i="1"/>
  <c r="AF278" i="1" s="1"/>
  <c r="AR278" i="1" s="1"/>
  <c r="AL135" i="1"/>
  <c r="K135" i="1"/>
  <c r="AF135" i="1" s="1"/>
  <c r="AR135" i="1" s="1"/>
  <c r="AJ262" i="1"/>
  <c r="I262" i="1"/>
  <c r="AD262" i="1" s="1"/>
  <c r="AM54" i="1"/>
  <c r="L54" i="1"/>
  <c r="AG54" i="1" s="1"/>
  <c r="AS54" i="1" s="1"/>
  <c r="AK289" i="1"/>
  <c r="J289" i="1"/>
  <c r="AE289" i="1" s="1"/>
  <c r="AQ289" i="1" s="1"/>
  <c r="AM257" i="1"/>
  <c r="L257" i="1"/>
  <c r="AG257" i="1" s="1"/>
  <c r="AS257" i="1" s="1"/>
  <c r="AM71" i="1"/>
  <c r="L71" i="1"/>
  <c r="AG71" i="1" s="1"/>
  <c r="AS71" i="1" s="1"/>
  <c r="AM263" i="1"/>
  <c r="L263" i="1"/>
  <c r="AG263" i="1" s="1"/>
  <c r="AS263" i="1" s="1"/>
  <c r="AL40" i="1"/>
  <c r="K40" i="1"/>
  <c r="AF40" i="1" s="1"/>
  <c r="AR40" i="1" s="1"/>
  <c r="AN221" i="1"/>
  <c r="M221" i="1"/>
  <c r="AH221" i="1" s="1"/>
  <c r="AT221" i="1" s="1"/>
  <c r="AK71" i="1"/>
  <c r="AO71" i="1" s="1"/>
  <c r="J71" i="1"/>
  <c r="AE71" i="1" s="1"/>
  <c r="AQ71" i="1" s="1"/>
  <c r="AL226" i="1"/>
  <c r="K226" i="1"/>
  <c r="AF226" i="1" s="1"/>
  <c r="AR226" i="1" s="1"/>
  <c r="AL289" i="1"/>
  <c r="K289" i="1"/>
  <c r="AF289" i="1" s="1"/>
  <c r="AR289" i="1" s="1"/>
  <c r="AN176" i="1"/>
  <c r="M176" i="1"/>
  <c r="AH176" i="1" s="1"/>
  <c r="AT176" i="1" s="1"/>
  <c r="AM122" i="1"/>
  <c r="L122" i="1"/>
  <c r="AG122" i="1" s="1"/>
  <c r="AS122" i="1" s="1"/>
  <c r="AL273" i="1"/>
  <c r="K273" i="1"/>
  <c r="AF273" i="1" s="1"/>
  <c r="AR273" i="1" s="1"/>
  <c r="AK260" i="1"/>
  <c r="J260" i="1"/>
  <c r="AE260" i="1" s="1"/>
  <c r="AQ260" i="1" s="1"/>
  <c r="AM39" i="1"/>
  <c r="L39" i="1"/>
  <c r="AG39" i="1" s="1"/>
  <c r="AS39" i="1" s="1"/>
  <c r="AK202" i="1"/>
  <c r="AO202" i="1" s="1"/>
  <c r="J202" i="1"/>
  <c r="AE202" i="1" s="1"/>
  <c r="AJ116" i="1"/>
  <c r="I116" i="1"/>
  <c r="AD116" i="1" s="1"/>
  <c r="AJ45" i="1"/>
  <c r="I45" i="1"/>
  <c r="AD45" i="1" s="1"/>
  <c r="AP45" i="1" s="1"/>
  <c r="AM232" i="1"/>
  <c r="L232" i="1"/>
  <c r="AG232" i="1" s="1"/>
  <c r="AS232" i="1" s="1"/>
  <c r="AJ200" i="1"/>
  <c r="I200" i="1"/>
  <c r="AD200" i="1" s="1"/>
  <c r="AJ157" i="1"/>
  <c r="I157" i="1"/>
  <c r="AD157" i="1" s="1"/>
  <c r="AP157" i="1" s="1"/>
  <c r="AN61" i="1"/>
  <c r="M61" i="1"/>
  <c r="AH61" i="1" s="1"/>
  <c r="AT61" i="1" s="1"/>
  <c r="AJ281" i="1"/>
  <c r="I281" i="1"/>
  <c r="AD281" i="1" s="1"/>
  <c r="AJ138" i="1"/>
  <c r="AO138" i="1" s="1"/>
  <c r="I138" i="1"/>
  <c r="AD138" i="1" s="1"/>
  <c r="AP138" i="1" s="1"/>
  <c r="AL243" i="1"/>
  <c r="K243" i="1"/>
  <c r="AF243" i="1" s="1"/>
  <c r="AR243" i="1" s="1"/>
  <c r="AK125" i="1"/>
  <c r="J125" i="1"/>
  <c r="AE125" i="1" s="1"/>
  <c r="AQ125" i="1" s="1"/>
  <c r="AK100" i="1"/>
  <c r="J100" i="1"/>
  <c r="AE100" i="1" s="1"/>
  <c r="AQ100" i="1" s="1"/>
  <c r="AK211" i="1"/>
  <c r="J211" i="1"/>
  <c r="AE211" i="1" s="1"/>
  <c r="AQ211" i="1" s="1"/>
  <c r="AM203" i="1"/>
  <c r="L203" i="1"/>
  <c r="AG203" i="1" s="1"/>
  <c r="AS203" i="1" s="1"/>
  <c r="AJ96" i="1"/>
  <c r="I96" i="1"/>
  <c r="AD96" i="1" s="1"/>
  <c r="AL46" i="1"/>
  <c r="AO46" i="1" s="1"/>
  <c r="K46" i="1"/>
  <c r="AF46" i="1" s="1"/>
  <c r="AR46" i="1" s="1"/>
  <c r="AN245" i="1"/>
  <c r="M245" i="1"/>
  <c r="AH245" i="1" s="1"/>
  <c r="AT245" i="1" s="1"/>
  <c r="AK264" i="1"/>
  <c r="J264" i="1"/>
  <c r="AE264" i="1" s="1"/>
  <c r="AQ264" i="1" s="1"/>
  <c r="AL158" i="1"/>
  <c r="K158" i="1"/>
  <c r="AF158" i="1" s="1"/>
  <c r="AR158" i="1" s="1"/>
  <c r="AL246" i="1"/>
  <c r="K246" i="1"/>
  <c r="AF246" i="1" s="1"/>
  <c r="AR246" i="1" s="1"/>
  <c r="AL148" i="1"/>
  <c r="K148" i="1"/>
  <c r="AF148" i="1" s="1"/>
  <c r="AR148" i="1" s="1"/>
  <c r="AN96" i="1"/>
  <c r="M96" i="1"/>
  <c r="AH96" i="1" s="1"/>
  <c r="AT96" i="1" s="1"/>
  <c r="AN281" i="1"/>
  <c r="M281" i="1"/>
  <c r="AH281" i="1" s="1"/>
  <c r="AT281" i="1" s="1"/>
  <c r="AM158" i="1"/>
  <c r="L158" i="1"/>
  <c r="AG158" i="1" s="1"/>
  <c r="AS158" i="1" s="1"/>
  <c r="AM101" i="1"/>
  <c r="L101" i="1"/>
  <c r="AG101" i="1" s="1"/>
  <c r="AK78" i="1"/>
  <c r="J78" i="1"/>
  <c r="AE78" i="1" s="1"/>
  <c r="AJ76" i="1"/>
  <c r="I76" i="1"/>
  <c r="AD76" i="1" s="1"/>
  <c r="AL204" i="1"/>
  <c r="K204" i="1"/>
  <c r="AF204" i="1" s="1"/>
  <c r="AR204" i="1" s="1"/>
  <c r="AK288" i="1"/>
  <c r="J288" i="1"/>
  <c r="AE288" i="1" s="1"/>
  <c r="AM27" i="1"/>
  <c r="L27" i="1"/>
  <c r="AG27" i="1" s="1"/>
  <c r="AS27" i="1" s="1"/>
  <c r="AN283" i="1"/>
  <c r="M283" i="1"/>
  <c r="AH283" i="1" s="1"/>
  <c r="AT283" i="1" s="1"/>
  <c r="AN180" i="1"/>
  <c r="AO180" i="1" s="1"/>
  <c r="M180" i="1"/>
  <c r="AH180" i="1" s="1"/>
  <c r="AT180" i="1" s="1"/>
  <c r="AK161" i="1"/>
  <c r="AO161" i="1" s="1"/>
  <c r="J161" i="1"/>
  <c r="AE161" i="1" s="1"/>
  <c r="AQ161" i="1" s="1"/>
  <c r="AK104" i="1"/>
  <c r="J104" i="1"/>
  <c r="AE104" i="1" s="1"/>
  <c r="AQ104" i="1" s="1"/>
  <c r="AK215" i="1"/>
  <c r="J215" i="1"/>
  <c r="AE215" i="1" s="1"/>
  <c r="AQ215" i="1" s="1"/>
  <c r="AM207" i="1"/>
  <c r="L207" i="1"/>
  <c r="AG207" i="1" s="1"/>
  <c r="AS207" i="1" s="1"/>
  <c r="AL184" i="1"/>
  <c r="K184" i="1"/>
  <c r="AF184" i="1" s="1"/>
  <c r="AR184" i="1" s="1"/>
  <c r="AL34" i="1"/>
  <c r="K34" i="1"/>
  <c r="AF34" i="1" s="1"/>
  <c r="AR34" i="1" s="1"/>
  <c r="AK40" i="1"/>
  <c r="J40" i="1"/>
  <c r="AE40" i="1" s="1"/>
  <c r="AQ40" i="1" s="1"/>
  <c r="AN36" i="1"/>
  <c r="M36" i="1"/>
  <c r="AH36" i="1" s="1"/>
  <c r="AT36" i="1" s="1"/>
  <c r="AK69" i="1"/>
  <c r="J69" i="1"/>
  <c r="AE69" i="1" s="1"/>
  <c r="AQ69" i="1" s="1"/>
  <c r="AK101" i="1"/>
  <c r="J101" i="1"/>
  <c r="AE101" i="1" s="1"/>
  <c r="AQ101" i="1" s="1"/>
  <c r="AM134" i="1"/>
  <c r="L134" i="1"/>
  <c r="AG134" i="1" s="1"/>
  <c r="AS134" i="1" s="1"/>
  <c r="AM166" i="1"/>
  <c r="L166" i="1"/>
  <c r="AG166" i="1" s="1"/>
  <c r="AS166" i="1" s="1"/>
  <c r="AM198" i="1"/>
  <c r="L198" i="1"/>
  <c r="AG198" i="1" s="1"/>
  <c r="AS198" i="1" s="1"/>
  <c r="AK233" i="1"/>
  <c r="J233" i="1"/>
  <c r="AE233" i="1" s="1"/>
  <c r="AQ233" i="1" s="1"/>
  <c r="AK269" i="1"/>
  <c r="J269" i="1"/>
  <c r="AE269" i="1" s="1"/>
  <c r="AQ269" i="1" s="1"/>
  <c r="AL217" i="1"/>
  <c r="K217" i="1"/>
  <c r="AF217" i="1" s="1"/>
  <c r="AR217" i="1" s="1"/>
  <c r="AM45" i="1"/>
  <c r="AO45" i="1" s="1"/>
  <c r="L45" i="1"/>
  <c r="AG45" i="1" s="1"/>
  <c r="AM77" i="1"/>
  <c r="L77" i="1"/>
  <c r="AG77" i="1" s="1"/>
  <c r="AM109" i="1"/>
  <c r="L109" i="1"/>
  <c r="AG109" i="1" s="1"/>
  <c r="AM141" i="1"/>
  <c r="L141" i="1"/>
  <c r="AG141" i="1" s="1"/>
  <c r="AM185" i="1"/>
  <c r="L185" i="1"/>
  <c r="AG185" i="1" s="1"/>
  <c r="AM237" i="1"/>
  <c r="L237" i="1"/>
  <c r="AG237" i="1" s="1"/>
  <c r="AS237" i="1" s="1"/>
  <c r="AM273" i="1"/>
  <c r="L273" i="1"/>
  <c r="AG273" i="1" s="1"/>
  <c r="AS273" i="1" s="1"/>
  <c r="AK107" i="1"/>
  <c r="J107" i="1"/>
  <c r="AE107" i="1" s="1"/>
  <c r="AK187" i="1"/>
  <c r="J187" i="1"/>
  <c r="AE187" i="1" s="1"/>
  <c r="AQ187" i="1" s="1"/>
  <c r="AM220" i="1"/>
  <c r="L220" i="1"/>
  <c r="AG220" i="1" s="1"/>
  <c r="AS220" i="1" s="1"/>
  <c r="AM276" i="1"/>
  <c r="L276" i="1"/>
  <c r="AG276" i="1" s="1"/>
  <c r="AS276" i="1" s="1"/>
  <c r="AM51" i="1"/>
  <c r="L51" i="1"/>
  <c r="AG51" i="1" s="1"/>
  <c r="AS51" i="1" s="1"/>
  <c r="AK86" i="1"/>
  <c r="J86" i="1"/>
  <c r="AE86" i="1" s="1"/>
  <c r="AK118" i="1"/>
  <c r="J118" i="1"/>
  <c r="AE118" i="1" s="1"/>
  <c r="AK150" i="1"/>
  <c r="J150" i="1"/>
  <c r="AE150" i="1" s="1"/>
  <c r="AK182" i="1"/>
  <c r="J182" i="1"/>
  <c r="AE182" i="1" s="1"/>
  <c r="AK214" i="1"/>
  <c r="AO214" i="1" s="1"/>
  <c r="J214" i="1"/>
  <c r="AE214" i="1" s="1"/>
  <c r="AQ214" i="1" s="1"/>
  <c r="AK246" i="1"/>
  <c r="J246" i="1"/>
  <c r="AE246" i="1" s="1"/>
  <c r="AQ246" i="1" s="1"/>
  <c r="AK278" i="1"/>
  <c r="J278" i="1"/>
  <c r="AE278" i="1" s="1"/>
  <c r="AQ278" i="1" s="1"/>
  <c r="AM67" i="1"/>
  <c r="L67" i="1"/>
  <c r="AG67" i="1" s="1"/>
  <c r="AS67" i="1" s="1"/>
  <c r="AN38" i="1"/>
  <c r="M38" i="1"/>
  <c r="AH38" i="1" s="1"/>
  <c r="AT38" i="1" s="1"/>
  <c r="AJ60" i="1"/>
  <c r="I60" i="1"/>
  <c r="AD60" i="1" s="1"/>
  <c r="AL81" i="1"/>
  <c r="K81" i="1"/>
  <c r="AF81" i="1" s="1"/>
  <c r="AR81" i="1" s="1"/>
  <c r="AN102" i="1"/>
  <c r="M102" i="1"/>
  <c r="AH102" i="1" s="1"/>
  <c r="AT102" i="1" s="1"/>
  <c r="AJ124" i="1"/>
  <c r="AO124" i="1" s="1"/>
  <c r="I124" i="1"/>
  <c r="AD124" i="1" s="1"/>
  <c r="AL28" i="1"/>
  <c r="K28" i="1"/>
  <c r="AF28" i="1" s="1"/>
  <c r="AR28" i="1" s="1"/>
  <c r="AM40" i="1"/>
  <c r="L40" i="1"/>
  <c r="AG40" i="1" s="1"/>
  <c r="AS40" i="1" s="1"/>
  <c r="AK119" i="1"/>
  <c r="J119" i="1"/>
  <c r="AE119" i="1" s="1"/>
  <c r="AQ119" i="1" s="1"/>
  <c r="AN44" i="1"/>
  <c r="M44" i="1"/>
  <c r="AH44" i="1" s="1"/>
  <c r="AT44" i="1" s="1"/>
  <c r="AJ53" i="1"/>
  <c r="I53" i="1"/>
  <c r="AD53" i="1" s="1"/>
  <c r="AP53" i="1" s="1"/>
  <c r="AL74" i="1"/>
  <c r="K74" i="1"/>
  <c r="AF74" i="1" s="1"/>
  <c r="AR74" i="1" s="1"/>
  <c r="AJ167" i="1"/>
  <c r="I167" i="1"/>
  <c r="AD167" i="1" s="1"/>
  <c r="AL188" i="1"/>
  <c r="AO188" i="1" s="1"/>
  <c r="K188" i="1"/>
  <c r="AF188" i="1" s="1"/>
  <c r="AR188" i="1" s="1"/>
  <c r="AN209" i="1"/>
  <c r="M209" i="1"/>
  <c r="AH209" i="1" s="1"/>
  <c r="AT209" i="1" s="1"/>
  <c r="AJ231" i="1"/>
  <c r="I231" i="1"/>
  <c r="AD231" i="1" s="1"/>
  <c r="AL252" i="1"/>
  <c r="K252" i="1"/>
  <c r="AF252" i="1" s="1"/>
  <c r="AM252" i="1"/>
  <c r="L252" i="1"/>
  <c r="AG252" i="1" s="1"/>
  <c r="AS252" i="1" s="1"/>
  <c r="AJ144" i="1"/>
  <c r="I144" i="1"/>
  <c r="AD144" i="1" s="1"/>
  <c r="AL165" i="1"/>
  <c r="K165" i="1"/>
  <c r="AF165" i="1" s="1"/>
  <c r="AR165" i="1" s="1"/>
  <c r="AN186" i="1"/>
  <c r="M186" i="1"/>
  <c r="AH186" i="1" s="1"/>
  <c r="AT186" i="1" s="1"/>
  <c r="AJ208" i="1"/>
  <c r="AO208" i="1" s="1"/>
  <c r="I208" i="1"/>
  <c r="AD208" i="1" s="1"/>
  <c r="AN242" i="1"/>
  <c r="M242" i="1"/>
  <c r="AH242" i="1" s="1"/>
  <c r="AT242" i="1" s="1"/>
  <c r="AK27" i="1"/>
  <c r="J27" i="1"/>
  <c r="AE27" i="1" s="1"/>
  <c r="AQ27" i="1" s="1"/>
  <c r="AK91" i="1"/>
  <c r="J91" i="1"/>
  <c r="AE91" i="1" s="1"/>
  <c r="AQ91" i="1" s="1"/>
  <c r="AJ101" i="1"/>
  <c r="I101" i="1"/>
  <c r="AD101" i="1" s="1"/>
  <c r="AP101" i="1" s="1"/>
  <c r="AL122" i="1"/>
  <c r="K122" i="1"/>
  <c r="AF122" i="1" s="1"/>
  <c r="AR122" i="1" s="1"/>
  <c r="AN143" i="1"/>
  <c r="M143" i="1"/>
  <c r="AH143" i="1" s="1"/>
  <c r="AT143" i="1" s="1"/>
  <c r="AJ165" i="1"/>
  <c r="I165" i="1"/>
  <c r="AD165" i="1" s="1"/>
  <c r="AP165" i="1" s="1"/>
  <c r="AL186" i="1"/>
  <c r="K186" i="1"/>
  <c r="AF186" i="1" s="1"/>
  <c r="AR186" i="1" s="1"/>
  <c r="AN207" i="1"/>
  <c r="M207" i="1"/>
  <c r="AH207" i="1" s="1"/>
  <c r="AT207" i="1" s="1"/>
  <c r="AL214" i="1"/>
  <c r="K214" i="1"/>
  <c r="AF214" i="1" s="1"/>
  <c r="AR214" i="1" s="1"/>
  <c r="AN235" i="1"/>
  <c r="M235" i="1"/>
  <c r="AH235" i="1" s="1"/>
  <c r="AT235" i="1" s="1"/>
  <c r="AM35" i="1"/>
  <c r="L35" i="1"/>
  <c r="AG35" i="1" s="1"/>
  <c r="AS35" i="1" s="1"/>
  <c r="AL48" i="1"/>
  <c r="K48" i="1"/>
  <c r="AF48" i="1" s="1"/>
  <c r="AR48" i="1" s="1"/>
  <c r="AN69" i="1"/>
  <c r="M69" i="1"/>
  <c r="AH69" i="1" s="1"/>
  <c r="AT69" i="1" s="1"/>
  <c r="AJ91" i="1"/>
  <c r="I91" i="1"/>
  <c r="AD91" i="1" s="1"/>
  <c r="AL112" i="1"/>
  <c r="K112" i="1"/>
  <c r="AF112" i="1" s="1"/>
  <c r="AR112" i="1" s="1"/>
  <c r="AN133" i="1"/>
  <c r="M133" i="1"/>
  <c r="AH133" i="1" s="1"/>
  <c r="AT133" i="1" s="1"/>
  <c r="AJ155" i="1"/>
  <c r="I155" i="1"/>
  <c r="AD155" i="1" s="1"/>
  <c r="AN267" i="1"/>
  <c r="M267" i="1"/>
  <c r="AH267" i="1" s="1"/>
  <c r="AT267" i="1" s="1"/>
  <c r="AJ289" i="1"/>
  <c r="I289" i="1"/>
  <c r="AD289" i="1" s="1"/>
  <c r="AJ292" i="1"/>
  <c r="I292" i="1"/>
  <c r="AD292" i="1" s="1"/>
  <c r="AP292" i="1" s="1"/>
  <c r="AN60" i="1"/>
  <c r="M60" i="1"/>
  <c r="AH60" i="1" s="1"/>
  <c r="AT60" i="1" s="1"/>
  <c r="AJ82" i="1"/>
  <c r="AO82" i="1" s="1"/>
  <c r="I82" i="1"/>
  <c r="AD82" i="1" s="1"/>
  <c r="AP82" i="1" s="1"/>
  <c r="AL103" i="1"/>
  <c r="AO103" i="1" s="1"/>
  <c r="K103" i="1"/>
  <c r="AF103" i="1" s="1"/>
  <c r="AR103" i="1" s="1"/>
  <c r="AN124" i="1"/>
  <c r="M124" i="1"/>
  <c r="AH124" i="1" s="1"/>
  <c r="AT124" i="1" s="1"/>
  <c r="AN148" i="1"/>
  <c r="M148" i="1"/>
  <c r="AH148" i="1" s="1"/>
  <c r="AT148" i="1" s="1"/>
  <c r="AJ170" i="1"/>
  <c r="I170" i="1"/>
  <c r="AD170" i="1" s="1"/>
  <c r="AP170" i="1" s="1"/>
  <c r="AJ267" i="1"/>
  <c r="I267" i="1"/>
  <c r="AD267" i="1" s="1"/>
  <c r="AL288" i="1"/>
  <c r="K288" i="1"/>
  <c r="AF288" i="1" s="1"/>
  <c r="AR288" i="1" s="1"/>
  <c r="AJ186" i="1"/>
  <c r="I186" i="1"/>
  <c r="AD186" i="1" s="1"/>
  <c r="AP186" i="1" s="1"/>
  <c r="AL207" i="1"/>
  <c r="AO207" i="1" s="1"/>
  <c r="K207" i="1"/>
  <c r="AF207" i="1" s="1"/>
  <c r="AR207" i="1" s="1"/>
  <c r="AJ230" i="1"/>
  <c r="I230" i="1"/>
  <c r="AD230" i="1" s="1"/>
  <c r="AL251" i="1"/>
  <c r="K251" i="1"/>
  <c r="AF251" i="1" s="1"/>
  <c r="AR251" i="1" s="1"/>
  <c r="AN272" i="1"/>
  <c r="M272" i="1"/>
  <c r="AH272" i="1" s="1"/>
  <c r="AT272" i="1" s="1"/>
  <c r="AJ294" i="1"/>
  <c r="I294" i="1"/>
  <c r="AD294" i="1" s="1"/>
  <c r="CU218" i="1"/>
  <c r="AM118" i="1"/>
  <c r="L118" i="1"/>
  <c r="AG118" i="1" s="1"/>
  <c r="AM61" i="1"/>
  <c r="L61" i="1"/>
  <c r="AG61" i="1" s="1"/>
  <c r="AM204" i="1"/>
  <c r="L204" i="1"/>
  <c r="AG204" i="1" s="1"/>
  <c r="AS204" i="1" s="1"/>
  <c r="AK166" i="1"/>
  <c r="AO166" i="1" s="1"/>
  <c r="J166" i="1"/>
  <c r="AE166" i="1" s="1"/>
  <c r="AL113" i="1"/>
  <c r="AO113" i="1" s="1"/>
  <c r="K113" i="1"/>
  <c r="AF113" i="1" s="1"/>
  <c r="AN63" i="1"/>
  <c r="M63" i="1"/>
  <c r="AH63" i="1" s="1"/>
  <c r="AJ176" i="1"/>
  <c r="I176" i="1"/>
  <c r="AD176" i="1" s="1"/>
  <c r="AL154" i="1"/>
  <c r="K154" i="1"/>
  <c r="AF154" i="1" s="1"/>
  <c r="AK33" i="1"/>
  <c r="J33" i="1"/>
  <c r="AE33" i="1" s="1"/>
  <c r="AJ260" i="1"/>
  <c r="I260" i="1"/>
  <c r="AD260" i="1" s="1"/>
  <c r="AL256" i="1"/>
  <c r="K256" i="1"/>
  <c r="AF256" i="1" s="1"/>
  <c r="AL283" i="1"/>
  <c r="AO283" i="1" s="1"/>
  <c r="K283" i="1"/>
  <c r="AF283" i="1" s="1"/>
  <c r="AR283" i="1" s="1"/>
  <c r="AK153" i="1"/>
  <c r="J153" i="1"/>
  <c r="AE153" i="1" s="1"/>
  <c r="AK64" i="1"/>
  <c r="J64" i="1"/>
  <c r="AE64" i="1" s="1"/>
  <c r="AM293" i="1"/>
  <c r="L293" i="1"/>
  <c r="AG293" i="1" s="1"/>
  <c r="AM103" i="1"/>
  <c r="L103" i="1"/>
  <c r="AG103" i="1" s="1"/>
  <c r="AN50" i="1"/>
  <c r="M50" i="1"/>
  <c r="AH50" i="1" s="1"/>
  <c r="AM136" i="1"/>
  <c r="L136" i="1"/>
  <c r="AG136" i="1" s="1"/>
  <c r="AJ243" i="1"/>
  <c r="I243" i="1"/>
  <c r="AD243" i="1" s="1"/>
  <c r="AN52" i="1"/>
  <c r="M52" i="1"/>
  <c r="AH52" i="1" s="1"/>
  <c r="AT52" i="1" s="1"/>
  <c r="AK22" i="1"/>
  <c r="J22" i="1"/>
  <c r="AE22" i="1" s="1"/>
  <c r="AL261" i="1"/>
  <c r="K261" i="1"/>
  <c r="AF261" i="1" s="1"/>
  <c r="AJ279" i="1"/>
  <c r="I279" i="1"/>
  <c r="AD279" i="1" s="1"/>
  <c r="AK89" i="1"/>
  <c r="J89" i="1"/>
  <c r="AE89" i="1" s="1"/>
  <c r="AM254" i="1"/>
  <c r="L254" i="1"/>
  <c r="AG254" i="1" s="1"/>
  <c r="AM97" i="1"/>
  <c r="L97" i="1"/>
  <c r="AG97" i="1" s="1"/>
  <c r="AK175" i="1"/>
  <c r="J175" i="1"/>
  <c r="AE175" i="1" s="1"/>
  <c r="AQ175" i="1" s="1"/>
  <c r="AK106" i="1"/>
  <c r="J106" i="1"/>
  <c r="AE106" i="1" s="1"/>
  <c r="AM110" i="1"/>
  <c r="AO110" i="1" s="1"/>
  <c r="L110" i="1"/>
  <c r="AG110" i="1" s="1"/>
  <c r="AN41" i="1"/>
  <c r="M41" i="1"/>
  <c r="AH41" i="1" s="1"/>
  <c r="AN201" i="1"/>
  <c r="M201" i="1"/>
  <c r="AH201" i="1" s="1"/>
  <c r="AJ136" i="1"/>
  <c r="I136" i="1"/>
  <c r="AD136" i="1" s="1"/>
  <c r="AJ54" i="1"/>
  <c r="I54" i="1"/>
  <c r="AD54" i="1" s="1"/>
  <c r="AK224" i="1"/>
  <c r="J224" i="1"/>
  <c r="AE224" i="1" s="1"/>
  <c r="AL104" i="1"/>
  <c r="K104" i="1"/>
  <c r="AF104" i="1" s="1"/>
  <c r="AR104" i="1" s="1"/>
  <c r="AN290" i="1"/>
  <c r="M290" i="1"/>
  <c r="AH290" i="1" s="1"/>
  <c r="AT290" i="1" s="1"/>
  <c r="AL280" i="1"/>
  <c r="K280" i="1"/>
  <c r="AF280" i="1" s="1"/>
  <c r="AN264" i="1"/>
  <c r="M264" i="1"/>
  <c r="AH264" i="1" s="1"/>
  <c r="AJ30" i="1"/>
  <c r="I30" i="1"/>
  <c r="AD30" i="1" s="1"/>
  <c r="AK293" i="1"/>
  <c r="J293" i="1"/>
  <c r="AE293" i="1" s="1"/>
  <c r="AM261" i="1"/>
  <c r="L261" i="1"/>
  <c r="AG261" i="1" s="1"/>
  <c r="AM139" i="1"/>
  <c r="L139" i="1"/>
  <c r="AG139" i="1" s="1"/>
  <c r="AN74" i="1"/>
  <c r="M74" i="1"/>
  <c r="AH74" i="1" s="1"/>
  <c r="AT74" i="1" s="1"/>
  <c r="AM88" i="1"/>
  <c r="L88" i="1"/>
  <c r="AG88" i="1" s="1"/>
  <c r="AS88" i="1" s="1"/>
  <c r="AL224" i="1"/>
  <c r="AO224" i="1" s="1"/>
  <c r="K224" i="1"/>
  <c r="AF224" i="1" s="1"/>
  <c r="AL201" i="1"/>
  <c r="K201" i="1"/>
  <c r="AF201" i="1" s="1"/>
  <c r="AR201" i="1" s="1"/>
  <c r="AN115" i="1"/>
  <c r="M115" i="1"/>
  <c r="AH115" i="1" s="1"/>
  <c r="AK232" i="1"/>
  <c r="J232" i="1"/>
  <c r="AE232" i="1" s="1"/>
  <c r="AJ127" i="1"/>
  <c r="I127" i="1"/>
  <c r="AD127" i="1" s="1"/>
  <c r="AJ264" i="1"/>
  <c r="I264" i="1"/>
  <c r="AD264" i="1" s="1"/>
  <c r="AL260" i="1"/>
  <c r="K260" i="1"/>
  <c r="AF260" i="1" s="1"/>
  <c r="AJ266" i="1"/>
  <c r="AO266" i="1" s="1"/>
  <c r="I266" i="1"/>
  <c r="AD266" i="1" s="1"/>
  <c r="AM190" i="1"/>
  <c r="AO190" i="1" s="1"/>
  <c r="L190" i="1"/>
  <c r="AG190" i="1" s="1"/>
  <c r="AM177" i="1"/>
  <c r="L177" i="1"/>
  <c r="AG177" i="1" s="1"/>
  <c r="AK110" i="1"/>
  <c r="J110" i="1"/>
  <c r="AE110" i="1" s="1"/>
  <c r="AL97" i="1"/>
  <c r="K97" i="1"/>
  <c r="AF97" i="1" s="1"/>
  <c r="AJ69" i="1"/>
  <c r="I69" i="1"/>
  <c r="AD69" i="1" s="1"/>
  <c r="AN202" i="1"/>
  <c r="M202" i="1"/>
  <c r="AH202" i="1" s="1"/>
  <c r="AL202" i="1"/>
  <c r="K202" i="1"/>
  <c r="AF202" i="1" s="1"/>
  <c r="AR202" i="1" s="1"/>
  <c r="AL128" i="1"/>
  <c r="AO128" i="1" s="1"/>
  <c r="K128" i="1"/>
  <c r="AF128" i="1" s="1"/>
  <c r="AR128" i="1" s="1"/>
  <c r="AN164" i="1"/>
  <c r="AO164" i="1" s="1"/>
  <c r="M164" i="1"/>
  <c r="AH164" i="1" s="1"/>
  <c r="AM94" i="1"/>
  <c r="L94" i="1"/>
  <c r="AG94" i="1" s="1"/>
  <c r="AS94" i="1" s="1"/>
  <c r="AK180" i="1"/>
  <c r="J180" i="1"/>
  <c r="AE180" i="1" s="1"/>
  <c r="AN34" i="1"/>
  <c r="M34" i="1"/>
  <c r="AH34" i="1" s="1"/>
  <c r="AK137" i="1"/>
  <c r="J137" i="1"/>
  <c r="AE137" i="1" s="1"/>
  <c r="AK80" i="1"/>
  <c r="J80" i="1"/>
  <c r="AE80" i="1" s="1"/>
  <c r="AK276" i="1"/>
  <c r="J276" i="1"/>
  <c r="AE276" i="1" s="1"/>
  <c r="AQ276" i="1" s="1"/>
  <c r="AK54" i="1"/>
  <c r="AO54" i="1" s="1"/>
  <c r="J54" i="1"/>
  <c r="AE54" i="1" s="1"/>
  <c r="AM119" i="1"/>
  <c r="AO119" i="1" s="1"/>
  <c r="L119" i="1"/>
  <c r="AG119" i="1" s="1"/>
  <c r="AM151" i="1"/>
  <c r="L151" i="1"/>
  <c r="AG151" i="1" s="1"/>
  <c r="AS151" i="1" s="1"/>
  <c r="AM183" i="1"/>
  <c r="L183" i="1"/>
  <c r="AG183" i="1" s="1"/>
  <c r="AM215" i="1"/>
  <c r="L215" i="1"/>
  <c r="AG215" i="1" s="1"/>
  <c r="AM279" i="1"/>
  <c r="L279" i="1"/>
  <c r="AG279" i="1" s="1"/>
  <c r="AN18" i="1"/>
  <c r="M18" i="1"/>
  <c r="AH18" i="1" s="1"/>
  <c r="AJ40" i="1"/>
  <c r="I40" i="1"/>
  <c r="AD40" i="1" s="1"/>
  <c r="AN82" i="1"/>
  <c r="M82" i="1"/>
  <c r="AH82" i="1" s="1"/>
  <c r="AT82" i="1" s="1"/>
  <c r="AL125" i="1"/>
  <c r="AO125" i="1" s="1"/>
  <c r="K125" i="1"/>
  <c r="AF125" i="1" s="1"/>
  <c r="AM120" i="1"/>
  <c r="L120" i="1"/>
  <c r="AG120" i="1" s="1"/>
  <c r="AS120" i="1" s="1"/>
  <c r="AJ46" i="1"/>
  <c r="I46" i="1"/>
  <c r="AD46" i="1" s="1"/>
  <c r="AL54" i="1"/>
  <c r="K54" i="1"/>
  <c r="AF54" i="1" s="1"/>
  <c r="AN75" i="1"/>
  <c r="M75" i="1"/>
  <c r="AH75" i="1" s="1"/>
  <c r="AL168" i="1"/>
  <c r="K168" i="1"/>
  <c r="AF168" i="1" s="1"/>
  <c r="AN189" i="1"/>
  <c r="M189" i="1"/>
  <c r="AH189" i="1" s="1"/>
  <c r="AT189" i="1" s="1"/>
  <c r="AJ211" i="1"/>
  <c r="AO211" i="1" s="1"/>
  <c r="I211" i="1"/>
  <c r="AD211" i="1" s="1"/>
  <c r="AL232" i="1"/>
  <c r="AO232" i="1" s="1"/>
  <c r="K232" i="1"/>
  <c r="AF232" i="1" s="1"/>
  <c r="AN253" i="1"/>
  <c r="M253" i="1"/>
  <c r="AH253" i="1" s="1"/>
  <c r="AT253" i="1" s="1"/>
  <c r="AM256" i="1"/>
  <c r="L256" i="1"/>
  <c r="AG256" i="1" s="1"/>
  <c r="AL145" i="1"/>
  <c r="K145" i="1"/>
  <c r="AF145" i="1" s="1"/>
  <c r="AN166" i="1"/>
  <c r="M166" i="1"/>
  <c r="AH166" i="1" s="1"/>
  <c r="AJ188" i="1"/>
  <c r="I188" i="1"/>
  <c r="AD188" i="1" s="1"/>
  <c r="AL209" i="1"/>
  <c r="K209" i="1"/>
  <c r="AF209" i="1" s="1"/>
  <c r="AR209" i="1" s="1"/>
  <c r="AJ244" i="1"/>
  <c r="AO244" i="1" s="1"/>
  <c r="I244" i="1"/>
  <c r="AD244" i="1" s="1"/>
  <c r="AP244" i="1" s="1"/>
  <c r="AM28" i="1"/>
  <c r="AO28" i="1" s="1"/>
  <c r="L28" i="1"/>
  <c r="AG28" i="1" s="1"/>
  <c r="AM92" i="1"/>
  <c r="L92" i="1"/>
  <c r="AG92" i="1" s="1"/>
  <c r="AS92" i="1" s="1"/>
  <c r="AL102" i="1"/>
  <c r="K102" i="1"/>
  <c r="AF102" i="1" s="1"/>
  <c r="AN123" i="1"/>
  <c r="M123" i="1"/>
  <c r="AH123" i="1" s="1"/>
  <c r="AJ145" i="1"/>
  <c r="I145" i="1"/>
  <c r="AD145" i="1" s="1"/>
  <c r="AL166" i="1"/>
  <c r="K166" i="1"/>
  <c r="AF166" i="1" s="1"/>
  <c r="AN187" i="1"/>
  <c r="M187" i="1"/>
  <c r="AH187" i="1" s="1"/>
  <c r="AT187" i="1" s="1"/>
  <c r="AM173" i="1"/>
  <c r="L173" i="1"/>
  <c r="AG173" i="1" s="1"/>
  <c r="AN215" i="1"/>
  <c r="AO215" i="1" s="1"/>
  <c r="M215" i="1"/>
  <c r="AH215" i="1" s="1"/>
  <c r="AJ237" i="1"/>
  <c r="I237" i="1"/>
  <c r="AD237" i="1" s="1"/>
  <c r="AK38" i="1"/>
  <c r="J38" i="1"/>
  <c r="AE38" i="1" s="1"/>
  <c r="AN49" i="1"/>
  <c r="M49" i="1"/>
  <c r="AH49" i="1" s="1"/>
  <c r="AJ71" i="1"/>
  <c r="I71" i="1"/>
  <c r="AD71" i="1" s="1"/>
  <c r="AL92" i="1"/>
  <c r="K92" i="1"/>
  <c r="AF92" i="1" s="1"/>
  <c r="AN113" i="1"/>
  <c r="M113" i="1"/>
  <c r="AH113" i="1" s="1"/>
  <c r="AT113" i="1" s="1"/>
  <c r="AJ135" i="1"/>
  <c r="AO135" i="1" s="1"/>
  <c r="I135" i="1"/>
  <c r="AD135" i="1" s="1"/>
  <c r="AN247" i="1"/>
  <c r="M247" i="1"/>
  <c r="AH247" i="1" s="1"/>
  <c r="AJ269" i="1"/>
  <c r="I269" i="1"/>
  <c r="AD269" i="1" s="1"/>
  <c r="AL290" i="1"/>
  <c r="K290" i="1"/>
  <c r="AF290" i="1" s="1"/>
  <c r="AL293" i="1"/>
  <c r="K293" i="1"/>
  <c r="AF293" i="1" s="1"/>
  <c r="AJ62" i="1"/>
  <c r="I62" i="1"/>
  <c r="AD62" i="1" s="1"/>
  <c r="AL83" i="1"/>
  <c r="K83" i="1"/>
  <c r="AF83" i="1" s="1"/>
  <c r="AN104" i="1"/>
  <c r="M104" i="1"/>
  <c r="AH104" i="1" s="1"/>
  <c r="AT104" i="1" s="1"/>
  <c r="AJ126" i="1"/>
  <c r="I126" i="1"/>
  <c r="AD126" i="1" s="1"/>
  <c r="AP126" i="1" s="1"/>
  <c r="AJ150" i="1"/>
  <c r="AO150" i="1" s="1"/>
  <c r="I150" i="1"/>
  <c r="AD150" i="1" s="1"/>
  <c r="AL156" i="1"/>
  <c r="K156" i="1"/>
  <c r="AF156" i="1" s="1"/>
  <c r="AR156" i="1" s="1"/>
  <c r="AL268" i="1"/>
  <c r="K268" i="1"/>
  <c r="AF268" i="1" s="1"/>
  <c r="AN289" i="1"/>
  <c r="M289" i="1"/>
  <c r="AH289" i="1" s="1"/>
  <c r="AL187" i="1"/>
  <c r="K187" i="1"/>
  <c r="AF187" i="1" s="1"/>
  <c r="AN208" i="1"/>
  <c r="M208" i="1"/>
  <c r="AH208" i="1" s="1"/>
  <c r="AL231" i="1"/>
  <c r="K231" i="1"/>
  <c r="AF231" i="1" s="1"/>
  <c r="AR231" i="1" s="1"/>
  <c r="AN252" i="1"/>
  <c r="M252" i="1"/>
  <c r="AH252" i="1" s="1"/>
  <c r="AT252" i="1" s="1"/>
  <c r="AJ274" i="1"/>
  <c r="AO274" i="1" s="1"/>
  <c r="I274" i="1"/>
  <c r="AD274" i="1" s="1"/>
  <c r="AK85" i="1"/>
  <c r="J85" i="1"/>
  <c r="AE85" i="1" s="1"/>
  <c r="AQ85" i="1" s="1"/>
  <c r="AK198" i="1"/>
  <c r="J198" i="1"/>
  <c r="AE198" i="1" s="1"/>
  <c r="AM68" i="1"/>
  <c r="L68" i="1"/>
  <c r="AG68" i="1" s="1"/>
  <c r="AL219" i="1"/>
  <c r="K219" i="1"/>
  <c r="AF219" i="1" s="1"/>
  <c r="AM25" i="1"/>
  <c r="L25" i="1"/>
  <c r="AG25" i="1" s="1"/>
  <c r="AK253" i="1"/>
  <c r="J253" i="1"/>
  <c r="AE253" i="1" s="1"/>
  <c r="AQ253" i="1" s="1"/>
  <c r="AM172" i="1"/>
  <c r="L172" i="1"/>
  <c r="AG172" i="1" s="1"/>
  <c r="AS172" i="1" s="1"/>
  <c r="AM167" i="1"/>
  <c r="L167" i="1"/>
  <c r="AG167" i="1" s="1"/>
  <c r="AJ19" i="1"/>
  <c r="I19" i="1"/>
  <c r="AD19" i="1" s="1"/>
  <c r="AJ179" i="1"/>
  <c r="I179" i="1"/>
  <c r="AD179" i="1" s="1"/>
  <c r="AN198" i="1"/>
  <c r="M198" i="1"/>
  <c r="AH198" i="1" s="1"/>
  <c r="AN155" i="1"/>
  <c r="M155" i="1"/>
  <c r="AH155" i="1" s="1"/>
  <c r="AL60" i="1"/>
  <c r="K60" i="1"/>
  <c r="AF60" i="1" s="1"/>
  <c r="AN279" i="1"/>
  <c r="M279" i="1"/>
  <c r="AH279" i="1" s="1"/>
  <c r="AT279" i="1" s="1"/>
  <c r="AN160" i="1"/>
  <c r="M160" i="1"/>
  <c r="AH160" i="1" s="1"/>
  <c r="AT160" i="1" s="1"/>
  <c r="AN284" i="1"/>
  <c r="M284" i="1"/>
  <c r="AH284" i="1" s="1"/>
  <c r="AK28" i="1"/>
  <c r="J28" i="1"/>
  <c r="AE28" i="1" s="1"/>
  <c r="AQ28" i="1" s="1"/>
  <c r="AM129" i="1"/>
  <c r="L129" i="1"/>
  <c r="AG129" i="1" s="1"/>
  <c r="AK170" i="1"/>
  <c r="J170" i="1"/>
  <c r="AE170" i="1" s="1"/>
  <c r="AL66" i="1"/>
  <c r="K66" i="1"/>
  <c r="AF66" i="1" s="1"/>
  <c r="AM72" i="1"/>
  <c r="L72" i="1"/>
  <c r="AG72" i="1" s="1"/>
  <c r="AJ245" i="1"/>
  <c r="I245" i="1"/>
  <c r="AD245" i="1" s="1"/>
  <c r="AL95" i="1"/>
  <c r="AO95" i="1" s="1"/>
  <c r="K95" i="1"/>
  <c r="AF95" i="1" s="1"/>
  <c r="AR95" i="1" s="1"/>
  <c r="AK257" i="1"/>
  <c r="AO257" i="1" s="1"/>
  <c r="J257" i="1"/>
  <c r="AE257" i="1" s="1"/>
  <c r="AM171" i="1"/>
  <c r="L171" i="1"/>
  <c r="AG171" i="1" s="1"/>
  <c r="AS171" i="1" s="1"/>
  <c r="AJ89" i="1"/>
  <c r="I89" i="1"/>
  <c r="AD89" i="1" s="1"/>
  <c r="AL94" i="1"/>
  <c r="K94" i="1"/>
  <c r="AF94" i="1" s="1"/>
  <c r="AJ63" i="1"/>
  <c r="I63" i="1"/>
  <c r="AD63" i="1" s="1"/>
  <c r="AJ118" i="1"/>
  <c r="I118" i="1"/>
  <c r="AD118" i="1" s="1"/>
  <c r="AL287" i="1"/>
  <c r="K287" i="1"/>
  <c r="AF287" i="1" s="1"/>
  <c r="AR287" i="1" s="1"/>
  <c r="AK61" i="1"/>
  <c r="J61" i="1"/>
  <c r="AE61" i="1" s="1"/>
  <c r="AQ61" i="1" s="1"/>
  <c r="AM265" i="1"/>
  <c r="L265" i="1"/>
  <c r="AG265" i="1" s="1"/>
  <c r="AK270" i="1"/>
  <c r="J270" i="1"/>
  <c r="AE270" i="1" s="1"/>
  <c r="AQ270" i="1" s="1"/>
  <c r="AJ183" i="1"/>
  <c r="I183" i="1"/>
  <c r="AD183" i="1" s="1"/>
  <c r="AJ117" i="1"/>
  <c r="I117" i="1"/>
  <c r="AD117" i="1" s="1"/>
  <c r="AN149" i="1"/>
  <c r="M149" i="1"/>
  <c r="AH149" i="1" s="1"/>
  <c r="AJ283" i="1"/>
  <c r="I283" i="1"/>
  <c r="AD283" i="1" s="1"/>
  <c r="AM33" i="1"/>
  <c r="L33" i="1"/>
  <c r="AG33" i="1" s="1"/>
  <c r="AK136" i="1"/>
  <c r="J136" i="1"/>
  <c r="AE136" i="1" s="1"/>
  <c r="AQ136" i="1" s="1"/>
  <c r="AL24" i="1"/>
  <c r="AO24" i="1" s="1"/>
  <c r="K24" i="1"/>
  <c r="AF24" i="1" s="1"/>
  <c r="AJ38" i="1"/>
  <c r="I38" i="1"/>
  <c r="AD38" i="1" s="1"/>
  <c r="AP38" i="1" s="1"/>
  <c r="AK201" i="1"/>
  <c r="J201" i="1"/>
  <c r="AE201" i="1" s="1"/>
  <c r="AN218" i="1"/>
  <c r="M218" i="1"/>
  <c r="AH218" i="1" s="1"/>
  <c r="AK188" i="1"/>
  <c r="J188" i="1"/>
  <c r="AE188" i="1" s="1"/>
  <c r="AM108" i="1"/>
  <c r="L108" i="1"/>
  <c r="AG108" i="1" s="1"/>
  <c r="AM247" i="1"/>
  <c r="L247" i="1"/>
  <c r="AG247" i="1" s="1"/>
  <c r="AS247" i="1" s="1"/>
  <c r="AK73" i="1"/>
  <c r="AO73" i="1" s="1"/>
  <c r="J73" i="1"/>
  <c r="AE73" i="1" s="1"/>
  <c r="AQ73" i="1" s="1"/>
  <c r="AM81" i="1"/>
  <c r="L81" i="1"/>
  <c r="AG81" i="1" s="1"/>
  <c r="AM241" i="1"/>
  <c r="L241" i="1"/>
  <c r="AG241" i="1" s="1"/>
  <c r="AS241" i="1" s="1"/>
  <c r="AK151" i="1"/>
  <c r="J151" i="1"/>
  <c r="AE151" i="1" s="1"/>
  <c r="AM224" i="1"/>
  <c r="L224" i="1"/>
  <c r="AG224" i="1" s="1"/>
  <c r="AM280" i="1"/>
  <c r="L280" i="1"/>
  <c r="AG280" i="1" s="1"/>
  <c r="AM55" i="1"/>
  <c r="L55" i="1"/>
  <c r="AG55" i="1" s="1"/>
  <c r="AK154" i="1"/>
  <c r="J154" i="1"/>
  <c r="AE154" i="1" s="1"/>
  <c r="AK186" i="1"/>
  <c r="AO186" i="1" s="1"/>
  <c r="J186" i="1"/>
  <c r="AE186" i="1" s="1"/>
  <c r="AK250" i="1"/>
  <c r="AO250" i="1" s="1"/>
  <c r="J250" i="1"/>
  <c r="AE250" i="1" s="1"/>
  <c r="AK282" i="1"/>
  <c r="J282" i="1"/>
  <c r="AE282" i="1" s="1"/>
  <c r="AQ282" i="1" s="1"/>
  <c r="AJ20" i="1"/>
  <c r="I20" i="1"/>
  <c r="AD20" i="1" s="1"/>
  <c r="AL41" i="1"/>
  <c r="K41" i="1"/>
  <c r="AF41" i="1" s="1"/>
  <c r="AN62" i="1"/>
  <c r="M62" i="1"/>
  <c r="AH62" i="1" s="1"/>
  <c r="AJ84" i="1"/>
  <c r="I84" i="1"/>
  <c r="AD84" i="1" s="1"/>
  <c r="AL105" i="1"/>
  <c r="K105" i="1"/>
  <c r="AF105" i="1" s="1"/>
  <c r="AR105" i="1" s="1"/>
  <c r="AN126" i="1"/>
  <c r="M126" i="1"/>
  <c r="AH126" i="1" s="1"/>
  <c r="AT126" i="1" s="1"/>
  <c r="AJ31" i="1"/>
  <c r="AO31" i="1" s="1"/>
  <c r="I31" i="1"/>
  <c r="AD31" i="1" s="1"/>
  <c r="AM44" i="1"/>
  <c r="L44" i="1"/>
  <c r="AG44" i="1" s="1"/>
  <c r="AS44" i="1" s="1"/>
  <c r="AK123" i="1"/>
  <c r="J123" i="1"/>
  <c r="AE123" i="1" s="1"/>
  <c r="AL47" i="1"/>
  <c r="K47" i="1"/>
  <c r="AF47" i="1" s="1"/>
  <c r="AN55" i="1"/>
  <c r="M55" i="1"/>
  <c r="AH55" i="1" s="1"/>
  <c r="AJ77" i="1"/>
  <c r="I77" i="1"/>
  <c r="AD77" i="1" s="1"/>
  <c r="AN169" i="1"/>
  <c r="M169" i="1"/>
  <c r="AH169" i="1" s="1"/>
  <c r="AT169" i="1" s="1"/>
  <c r="AJ191" i="1"/>
  <c r="AO191" i="1" s="1"/>
  <c r="I191" i="1"/>
  <c r="AD191" i="1" s="1"/>
  <c r="AL212" i="1"/>
  <c r="K212" i="1"/>
  <c r="AF212" i="1" s="1"/>
  <c r="AN233" i="1"/>
  <c r="M233" i="1"/>
  <c r="AH233" i="1" s="1"/>
  <c r="AT233" i="1" s="1"/>
  <c r="AK143" i="1"/>
  <c r="J143" i="1"/>
  <c r="AE143" i="1" s="1"/>
  <c r="AK259" i="1"/>
  <c r="J259" i="1"/>
  <c r="AE259" i="1" s="1"/>
  <c r="AN146" i="1"/>
  <c r="M146" i="1"/>
  <c r="AH146" i="1" s="1"/>
  <c r="AJ168" i="1"/>
  <c r="I168" i="1"/>
  <c r="AD168" i="1" s="1"/>
  <c r="AL189" i="1"/>
  <c r="K189" i="1"/>
  <c r="AF189" i="1" s="1"/>
  <c r="AR189" i="1" s="1"/>
  <c r="AN210" i="1"/>
  <c r="M210" i="1"/>
  <c r="AH210" i="1" s="1"/>
  <c r="AT210" i="1" s="1"/>
  <c r="AL245" i="1"/>
  <c r="K245" i="1"/>
  <c r="AF245" i="1" s="1"/>
  <c r="AK31" i="1"/>
  <c r="J31" i="1"/>
  <c r="AE31" i="1" s="1"/>
  <c r="AQ31" i="1" s="1"/>
  <c r="AK95" i="1"/>
  <c r="J95" i="1"/>
  <c r="AE95" i="1" s="1"/>
  <c r="AN103" i="1"/>
  <c r="M103" i="1"/>
  <c r="AH103" i="1" s="1"/>
  <c r="AJ125" i="1"/>
  <c r="I125" i="1"/>
  <c r="AD125" i="1" s="1"/>
  <c r="AL146" i="1"/>
  <c r="K146" i="1"/>
  <c r="AF146" i="1" s="1"/>
  <c r="AN167" i="1"/>
  <c r="M167" i="1"/>
  <c r="AH167" i="1" s="1"/>
  <c r="AT167" i="1" s="1"/>
  <c r="AJ189" i="1"/>
  <c r="AO189" i="1" s="1"/>
  <c r="I189" i="1"/>
  <c r="AD189" i="1" s="1"/>
  <c r="AP189" i="1" s="1"/>
  <c r="AM197" i="1"/>
  <c r="L197" i="1"/>
  <c r="AG197" i="1" s="1"/>
  <c r="AJ217" i="1"/>
  <c r="I217" i="1"/>
  <c r="AD217" i="1" s="1"/>
  <c r="AL238" i="1"/>
  <c r="K238" i="1"/>
  <c r="AF238" i="1" s="1"/>
  <c r="AR238" i="1" s="1"/>
  <c r="AM18" i="1"/>
  <c r="L18" i="1"/>
  <c r="AG18" i="1" s="1"/>
  <c r="AS18" i="1" s="1"/>
  <c r="AJ51" i="1"/>
  <c r="I51" i="1"/>
  <c r="AD51" i="1" s="1"/>
  <c r="AL72" i="1"/>
  <c r="K72" i="1"/>
  <c r="AF72" i="1" s="1"/>
  <c r="AN93" i="1"/>
  <c r="M93" i="1"/>
  <c r="AH93" i="1" s="1"/>
  <c r="AT93" i="1" s="1"/>
  <c r="AJ115" i="1"/>
  <c r="AO115" i="1" s="1"/>
  <c r="I115" i="1"/>
  <c r="AD115" i="1" s="1"/>
  <c r="AL136" i="1"/>
  <c r="K136" i="1"/>
  <c r="AF136" i="1" s="1"/>
  <c r="AJ249" i="1"/>
  <c r="I249" i="1"/>
  <c r="AD249" i="1" s="1"/>
  <c r="AL270" i="1"/>
  <c r="K270" i="1"/>
  <c r="AF270" i="1" s="1"/>
  <c r="AR270" i="1" s="1"/>
  <c r="AN291" i="1"/>
  <c r="M291" i="1"/>
  <c r="AH291" i="1" s="1"/>
  <c r="AT291" i="1" s="1"/>
  <c r="AN294" i="1"/>
  <c r="M294" i="1"/>
  <c r="AH294" i="1" s="1"/>
  <c r="AL63" i="1"/>
  <c r="K63" i="1"/>
  <c r="AF63" i="1" s="1"/>
  <c r="AN84" i="1"/>
  <c r="M84" i="1"/>
  <c r="AH84" i="1" s="1"/>
  <c r="AT84" i="1" s="1"/>
  <c r="AJ106" i="1"/>
  <c r="AO106" i="1" s="1"/>
  <c r="I106" i="1"/>
  <c r="AD106" i="1" s="1"/>
  <c r="AP106" i="1" s="1"/>
  <c r="AL127" i="1"/>
  <c r="K127" i="1"/>
  <c r="AF127" i="1" s="1"/>
  <c r="AL151" i="1"/>
  <c r="K151" i="1"/>
  <c r="AF151" i="1" s="1"/>
  <c r="AR151" i="1" s="1"/>
  <c r="AN157" i="1"/>
  <c r="M157" i="1"/>
  <c r="AH157" i="1" s="1"/>
  <c r="AT157" i="1" s="1"/>
  <c r="AN269" i="1"/>
  <c r="M269" i="1"/>
  <c r="AH269" i="1" s="1"/>
  <c r="AT269" i="1" s="1"/>
  <c r="AJ291" i="1"/>
  <c r="I291" i="1"/>
  <c r="AD291" i="1" s="1"/>
  <c r="AN188" i="1"/>
  <c r="M188" i="1"/>
  <c r="AH188" i="1" s="1"/>
  <c r="AL211" i="1"/>
  <c r="K211" i="1"/>
  <c r="AF211" i="1" s="1"/>
  <c r="AR211" i="1" s="1"/>
  <c r="AN232" i="1"/>
  <c r="M232" i="1"/>
  <c r="AH232" i="1" s="1"/>
  <c r="AT232" i="1" s="1"/>
  <c r="AJ254" i="1"/>
  <c r="AO254" i="1" s="1"/>
  <c r="I254" i="1"/>
  <c r="AD254" i="1" s="1"/>
  <c r="AL275" i="1"/>
  <c r="K275" i="1"/>
  <c r="AF275" i="1" s="1"/>
  <c r="AR275" i="1" s="1"/>
  <c r="AK168" i="1"/>
  <c r="J168" i="1"/>
  <c r="AE168" i="1" s="1"/>
  <c r="AQ168" i="1" s="1"/>
  <c r="AK294" i="1"/>
  <c r="J294" i="1"/>
  <c r="AE294" i="1" s="1"/>
  <c r="AQ294" i="1" s="1"/>
  <c r="AN177" i="1"/>
  <c r="M177" i="1"/>
  <c r="AH177" i="1" s="1"/>
  <c r="AN111" i="1"/>
  <c r="M111" i="1"/>
  <c r="AH111" i="1" s="1"/>
  <c r="AN101" i="1"/>
  <c r="M101" i="1"/>
  <c r="AH101" i="1" s="1"/>
  <c r="AT101" i="1" s="1"/>
  <c r="AL159" i="1"/>
  <c r="K159" i="1"/>
  <c r="AF159" i="1" s="1"/>
  <c r="AR159" i="1" s="1"/>
  <c r="AL27" i="1"/>
  <c r="AO27" i="1" s="1"/>
  <c r="K27" i="1"/>
  <c r="AF27" i="1" s="1"/>
  <c r="AK185" i="1"/>
  <c r="J185" i="1"/>
  <c r="AE185" i="1" s="1"/>
  <c r="AQ185" i="1" s="1"/>
  <c r="AJ272" i="1"/>
  <c r="I272" i="1"/>
  <c r="AD272" i="1" s="1"/>
  <c r="AP272" i="1" s="1"/>
  <c r="AK220" i="1"/>
  <c r="J220" i="1"/>
  <c r="AE220" i="1" s="1"/>
  <c r="AQ220" i="1" s="1"/>
  <c r="AK207" i="1"/>
  <c r="J207" i="1"/>
  <c r="AE207" i="1" s="1"/>
  <c r="AM135" i="1"/>
  <c r="L135" i="1"/>
  <c r="AG135" i="1" s="1"/>
  <c r="AJ72" i="1"/>
  <c r="I72" i="1"/>
  <c r="AD72" i="1" s="1"/>
  <c r="AN43" i="1"/>
  <c r="M43" i="1"/>
  <c r="AH43" i="1" s="1"/>
  <c r="AT43" i="1" s="1"/>
  <c r="AJ156" i="1"/>
  <c r="AO156" i="1" s="1"/>
  <c r="I156" i="1"/>
  <c r="AD156" i="1" s="1"/>
  <c r="AJ177" i="1"/>
  <c r="I177" i="1"/>
  <c r="AD177" i="1" s="1"/>
  <c r="AP177" i="1" s="1"/>
  <c r="AJ103" i="1"/>
  <c r="I103" i="1"/>
  <c r="AD103" i="1" s="1"/>
  <c r="AP103" i="1" s="1"/>
  <c r="AJ94" i="1"/>
  <c r="I94" i="1"/>
  <c r="AD94" i="1" s="1"/>
  <c r="AP94" i="1" s="1"/>
  <c r="AN220" i="1"/>
  <c r="M220" i="1"/>
  <c r="AH220" i="1" s="1"/>
  <c r="AK57" i="1"/>
  <c r="J57" i="1"/>
  <c r="AE57" i="1" s="1"/>
  <c r="AM65" i="1"/>
  <c r="L65" i="1"/>
  <c r="AG65" i="1" s="1"/>
  <c r="AK74" i="1"/>
  <c r="AO74" i="1" s="1"/>
  <c r="J74" i="1"/>
  <c r="AE74" i="1" s="1"/>
  <c r="AL73" i="1"/>
  <c r="K73" i="1"/>
  <c r="AF73" i="1" s="1"/>
  <c r="AL180" i="1"/>
  <c r="K180" i="1"/>
  <c r="AF180" i="1" s="1"/>
  <c r="AR180" i="1" s="1"/>
  <c r="AK256" i="1"/>
  <c r="J256" i="1"/>
  <c r="AE256" i="1" s="1"/>
  <c r="AQ256" i="1" s="1"/>
  <c r="AN227" i="1"/>
  <c r="M227" i="1"/>
  <c r="AH227" i="1" s="1"/>
  <c r="AT227" i="1" s="1"/>
  <c r="AN262" i="1"/>
  <c r="M262" i="1"/>
  <c r="AH262" i="1" s="1"/>
  <c r="AJ178" i="1"/>
  <c r="I178" i="1"/>
  <c r="AD178" i="1" s="1"/>
  <c r="AN27" i="1"/>
  <c r="M27" i="1"/>
  <c r="AH27" i="1" s="1"/>
  <c r="AT27" i="1" s="1"/>
  <c r="AK221" i="1"/>
  <c r="J221" i="1"/>
  <c r="AE221" i="1" s="1"/>
  <c r="AQ221" i="1" s="1"/>
  <c r="AJ159" i="1"/>
  <c r="AO159" i="1" s="1"/>
  <c r="I159" i="1"/>
  <c r="AD159" i="1" s="1"/>
  <c r="AM235" i="1"/>
  <c r="L235" i="1"/>
  <c r="AG235" i="1" s="1"/>
  <c r="AS235" i="1" s="1"/>
  <c r="AN67" i="1"/>
  <c r="M67" i="1"/>
  <c r="AH67" i="1" s="1"/>
  <c r="AT67" i="1" s="1"/>
  <c r="AJ180" i="1"/>
  <c r="I180" i="1"/>
  <c r="AD180" i="1" s="1"/>
  <c r="AJ201" i="1"/>
  <c r="I201" i="1"/>
  <c r="AD201" i="1" s="1"/>
  <c r="AM16" i="1"/>
  <c r="L16" i="1"/>
  <c r="AG16" i="1" s="1"/>
  <c r="AN244" i="1"/>
  <c r="M244" i="1"/>
  <c r="AH244" i="1" s="1"/>
  <c r="AT244" i="1" s="1"/>
  <c r="AK93" i="1"/>
  <c r="AO93" i="1" s="1"/>
  <c r="J93" i="1"/>
  <c r="AE93" i="1" s="1"/>
  <c r="AQ93" i="1" s="1"/>
  <c r="AM69" i="1"/>
  <c r="L69" i="1"/>
  <c r="AG69" i="1" s="1"/>
  <c r="AM268" i="1"/>
  <c r="L268" i="1"/>
  <c r="AG268" i="1" s="1"/>
  <c r="AS268" i="1" s="1"/>
  <c r="AM238" i="1"/>
  <c r="L238" i="1"/>
  <c r="AG238" i="1" s="1"/>
  <c r="AS238" i="1" s="1"/>
  <c r="AL39" i="1"/>
  <c r="K39" i="1"/>
  <c r="AF39" i="1" s="1"/>
  <c r="AR39" i="1" s="1"/>
  <c r="AJ160" i="1"/>
  <c r="I160" i="1"/>
  <c r="AD160" i="1" s="1"/>
  <c r="AN159" i="1"/>
  <c r="M159" i="1"/>
  <c r="AH159" i="1" s="1"/>
  <c r="AJ107" i="1"/>
  <c r="I107" i="1"/>
  <c r="AD107" i="1" s="1"/>
  <c r="AP107" i="1" s="1"/>
  <c r="AN140" i="1"/>
  <c r="AO140" i="1" s="1"/>
  <c r="M140" i="1"/>
  <c r="AH140" i="1" s="1"/>
  <c r="AT140" i="1" s="1"/>
  <c r="AM62" i="1"/>
  <c r="AO62" i="1" s="1"/>
  <c r="L62" i="1"/>
  <c r="AG62" i="1" s="1"/>
  <c r="AL277" i="1"/>
  <c r="K277" i="1"/>
  <c r="AF277" i="1" s="1"/>
  <c r="AR277" i="1" s="1"/>
  <c r="AK271" i="1"/>
  <c r="J271" i="1"/>
  <c r="AE271" i="1" s="1"/>
  <c r="AQ271" i="1" s="1"/>
  <c r="AJ56" i="1"/>
  <c r="I56" i="1"/>
  <c r="AD56" i="1" s="1"/>
  <c r="AM70" i="1"/>
  <c r="L70" i="1"/>
  <c r="AG70" i="1" s="1"/>
  <c r="AK48" i="1"/>
  <c r="J48" i="1"/>
  <c r="AE48" i="1" s="1"/>
  <c r="AK279" i="1"/>
  <c r="J279" i="1"/>
  <c r="AE279" i="1" s="1"/>
  <c r="AQ279" i="1" s="1"/>
  <c r="AN29" i="1"/>
  <c r="M29" i="1"/>
  <c r="AH29" i="1" s="1"/>
  <c r="AT29" i="1" s="1"/>
  <c r="AJ37" i="1"/>
  <c r="AO37" i="1" s="1"/>
  <c r="I37" i="1"/>
  <c r="AD37" i="1" s="1"/>
  <c r="AK105" i="1"/>
  <c r="J105" i="1"/>
  <c r="AE105" i="1" s="1"/>
  <c r="AQ105" i="1" s="1"/>
  <c r="AK237" i="1"/>
  <c r="J237" i="1"/>
  <c r="AE237" i="1" s="1"/>
  <c r="AQ237" i="1" s="1"/>
  <c r="AM113" i="1"/>
  <c r="L113" i="1"/>
  <c r="AG113" i="1" s="1"/>
  <c r="AK122" i="1"/>
  <c r="J122" i="1"/>
  <c r="AE122" i="1" s="1"/>
  <c r="AL19" i="1"/>
  <c r="K19" i="1"/>
  <c r="AF19" i="1" s="1"/>
  <c r="AM106" i="1"/>
  <c r="L106" i="1"/>
  <c r="AG106" i="1" s="1"/>
  <c r="AS106" i="1" s="1"/>
  <c r="AK173" i="1"/>
  <c r="AO173" i="1" s="1"/>
  <c r="J173" i="1"/>
  <c r="AE173" i="1" s="1"/>
  <c r="AQ173" i="1" s="1"/>
  <c r="AK205" i="1"/>
  <c r="AO205" i="1" s="1"/>
  <c r="J205" i="1"/>
  <c r="AE205" i="1" s="1"/>
  <c r="AK241" i="1"/>
  <c r="J241" i="1"/>
  <c r="AE241" i="1" s="1"/>
  <c r="AQ241" i="1" s="1"/>
  <c r="AK277" i="1"/>
  <c r="J277" i="1"/>
  <c r="AE277" i="1" s="1"/>
  <c r="AQ277" i="1" s="1"/>
  <c r="AL221" i="1"/>
  <c r="K221" i="1"/>
  <c r="AF221" i="1" s="1"/>
  <c r="AR221" i="1" s="1"/>
  <c r="AK52" i="1"/>
  <c r="J52" i="1"/>
  <c r="AE52" i="1" s="1"/>
  <c r="AK84" i="1"/>
  <c r="J84" i="1"/>
  <c r="AE84" i="1" s="1"/>
  <c r="AK116" i="1"/>
  <c r="J116" i="1"/>
  <c r="AE116" i="1" s="1"/>
  <c r="AQ116" i="1" s="1"/>
  <c r="AK148" i="1"/>
  <c r="AO148" i="1" s="1"/>
  <c r="J148" i="1"/>
  <c r="AE148" i="1" s="1"/>
  <c r="AQ148" i="1" s="1"/>
  <c r="AK192" i="1"/>
  <c r="AO192" i="1" s="1"/>
  <c r="J192" i="1"/>
  <c r="AE192" i="1" s="1"/>
  <c r="AK244" i="1"/>
  <c r="J244" i="1"/>
  <c r="AE244" i="1" s="1"/>
  <c r="AQ244" i="1" s="1"/>
  <c r="AK280" i="1"/>
  <c r="J280" i="1"/>
  <c r="AE280" i="1" s="1"/>
  <c r="AQ280" i="1" s="1"/>
  <c r="AK155" i="1"/>
  <c r="J155" i="1"/>
  <c r="AE155" i="1" s="1"/>
  <c r="AQ155" i="1" s="1"/>
  <c r="AM192" i="1"/>
  <c r="L192" i="1"/>
  <c r="AG192" i="1" s="1"/>
  <c r="AK235" i="1"/>
  <c r="J235" i="1"/>
  <c r="AE235" i="1" s="1"/>
  <c r="AK283" i="1"/>
  <c r="J283" i="1"/>
  <c r="AE283" i="1" s="1"/>
  <c r="AQ283" i="1" s="1"/>
  <c r="AK58" i="1"/>
  <c r="J58" i="1"/>
  <c r="AE58" i="1" s="1"/>
  <c r="AM91" i="1"/>
  <c r="AO91" i="1" s="1"/>
  <c r="L91" i="1"/>
  <c r="AG91" i="1" s="1"/>
  <c r="AM123" i="1"/>
  <c r="L123" i="1"/>
  <c r="AG123" i="1" s="1"/>
  <c r="AS123" i="1" s="1"/>
  <c r="AM155" i="1"/>
  <c r="L155" i="1"/>
  <c r="AG155" i="1" s="1"/>
  <c r="AS155" i="1" s="1"/>
  <c r="AM187" i="1"/>
  <c r="L187" i="1"/>
  <c r="AG187" i="1" s="1"/>
  <c r="AS187" i="1" s="1"/>
  <c r="AM219" i="1"/>
  <c r="L219" i="1"/>
  <c r="AG219" i="1" s="1"/>
  <c r="AM251" i="1"/>
  <c r="L251" i="1"/>
  <c r="AG251" i="1" s="1"/>
  <c r="AM283" i="1"/>
  <c r="L283" i="1"/>
  <c r="AG283" i="1" s="1"/>
  <c r="AS283" i="1" s="1"/>
  <c r="AL21" i="1"/>
  <c r="K21" i="1"/>
  <c r="AF21" i="1" s="1"/>
  <c r="AR21" i="1" s="1"/>
  <c r="AN42" i="1"/>
  <c r="M42" i="1"/>
  <c r="AH42" i="1" s="1"/>
  <c r="AJ64" i="1"/>
  <c r="I64" i="1"/>
  <c r="AD64" i="1" s="1"/>
  <c r="AL85" i="1"/>
  <c r="K85" i="1"/>
  <c r="AF85" i="1" s="1"/>
  <c r="AR85" i="1" s="1"/>
  <c r="AN106" i="1"/>
  <c r="M106" i="1"/>
  <c r="AH106" i="1" s="1"/>
  <c r="AT106" i="1" s="1"/>
  <c r="AJ128" i="1"/>
  <c r="I128" i="1"/>
  <c r="AD128" i="1" s="1"/>
  <c r="AL32" i="1"/>
  <c r="K32" i="1"/>
  <c r="AF32" i="1" s="1"/>
  <c r="AK47" i="1"/>
  <c r="J47" i="1"/>
  <c r="AE47" i="1" s="1"/>
  <c r="AQ47" i="1" s="1"/>
  <c r="AM124" i="1"/>
  <c r="L124" i="1"/>
  <c r="AG124" i="1" s="1"/>
  <c r="AS124" i="1" s="1"/>
  <c r="AN48" i="1"/>
  <c r="AO48" i="1" s="1"/>
  <c r="M48" i="1"/>
  <c r="AH48" i="1" s="1"/>
  <c r="AJ57" i="1"/>
  <c r="I57" i="1"/>
  <c r="AD57" i="1" s="1"/>
  <c r="AP57" i="1" s="1"/>
  <c r="AL78" i="1"/>
  <c r="K78" i="1"/>
  <c r="AF78" i="1" s="1"/>
  <c r="AR78" i="1" s="1"/>
  <c r="AJ171" i="1"/>
  <c r="I171" i="1"/>
  <c r="AD171" i="1" s="1"/>
  <c r="AL192" i="1"/>
  <c r="K192" i="1"/>
  <c r="AF192" i="1" s="1"/>
  <c r="AN213" i="1"/>
  <c r="M213" i="1"/>
  <c r="AH213" i="1" s="1"/>
  <c r="AJ235" i="1"/>
  <c r="I235" i="1"/>
  <c r="AD235" i="1" s="1"/>
  <c r="AM156" i="1"/>
  <c r="L156" i="1"/>
  <c r="AG156" i="1" s="1"/>
  <c r="AS156" i="1" s="1"/>
  <c r="AN144" i="1"/>
  <c r="M144" i="1"/>
  <c r="AH144" i="1" s="1"/>
  <c r="AJ148" i="1"/>
  <c r="I148" i="1"/>
  <c r="AD148" i="1" s="1"/>
  <c r="AL169" i="1"/>
  <c r="K169" i="1"/>
  <c r="AF169" i="1" s="1"/>
  <c r="AR169" i="1" s="1"/>
  <c r="AN190" i="1"/>
  <c r="M190" i="1"/>
  <c r="AH190" i="1" s="1"/>
  <c r="AT190" i="1" s="1"/>
  <c r="AL225" i="1"/>
  <c r="AO225" i="1" s="1"/>
  <c r="K225" i="1"/>
  <c r="AF225" i="1" s="1"/>
  <c r="AN246" i="1"/>
  <c r="M246" i="1"/>
  <c r="AH246" i="1" s="1"/>
  <c r="AT246" i="1" s="1"/>
  <c r="AM56" i="1"/>
  <c r="L56" i="1"/>
  <c r="AG56" i="1" s="1"/>
  <c r="AS56" i="1" s="1"/>
  <c r="AM96" i="1"/>
  <c r="AO96" i="1" s="1"/>
  <c r="L96" i="1"/>
  <c r="AG96" i="1" s="1"/>
  <c r="AS96" i="1" s="1"/>
  <c r="AJ105" i="1"/>
  <c r="AO105" i="1" s="1"/>
  <c r="I105" i="1"/>
  <c r="AD105" i="1" s="1"/>
  <c r="AL126" i="1"/>
  <c r="K126" i="1"/>
  <c r="AF126" i="1" s="1"/>
  <c r="AR126" i="1" s="1"/>
  <c r="AN147" i="1"/>
  <c r="M147" i="1"/>
  <c r="AH147" i="1" s="1"/>
  <c r="AT147" i="1" s="1"/>
  <c r="AJ169" i="1"/>
  <c r="I169" i="1"/>
  <c r="AD169" i="1" s="1"/>
  <c r="AP169" i="1" s="1"/>
  <c r="AL190" i="1"/>
  <c r="K190" i="1"/>
  <c r="AF190" i="1" s="1"/>
  <c r="AM201" i="1"/>
  <c r="L201" i="1"/>
  <c r="AG201" i="1" s="1"/>
  <c r="AL218" i="1"/>
  <c r="K218" i="1"/>
  <c r="AF218" i="1" s="1"/>
  <c r="AR218" i="1" s="1"/>
  <c r="AN239" i="1"/>
  <c r="M239" i="1"/>
  <c r="AH239" i="1" s="1"/>
  <c r="AT239" i="1" s="1"/>
  <c r="AK21" i="1"/>
  <c r="AO21" i="1" s="1"/>
  <c r="J21" i="1"/>
  <c r="AE21" i="1" s="1"/>
  <c r="AL52" i="1"/>
  <c r="K52" i="1"/>
  <c r="AF52" i="1" s="1"/>
  <c r="AR52" i="1" s="1"/>
  <c r="AN73" i="1"/>
  <c r="M73" i="1"/>
  <c r="AH73" i="1" s="1"/>
  <c r="AT73" i="1" s="1"/>
  <c r="AJ95" i="1"/>
  <c r="I95" i="1"/>
  <c r="AD95" i="1" s="1"/>
  <c r="AP95" i="1" s="1"/>
  <c r="AL116" i="1"/>
  <c r="AO116" i="1" s="1"/>
  <c r="K116" i="1"/>
  <c r="AF116" i="1" s="1"/>
  <c r="AN137" i="1"/>
  <c r="M137" i="1"/>
  <c r="AH137" i="1" s="1"/>
  <c r="AT137" i="1" s="1"/>
  <c r="AL250" i="1"/>
  <c r="K250" i="1"/>
  <c r="AF250" i="1" s="1"/>
  <c r="AR250" i="1" s="1"/>
  <c r="AN271" i="1"/>
  <c r="M271" i="1"/>
  <c r="AH271" i="1" s="1"/>
  <c r="AT271" i="1" s="1"/>
  <c r="AJ293" i="1"/>
  <c r="AO293" i="1" s="1"/>
  <c r="I293" i="1"/>
  <c r="AD293" i="1" s="1"/>
  <c r="AN282" i="1"/>
  <c r="M282" i="1"/>
  <c r="AH282" i="1" s="1"/>
  <c r="AT282" i="1" s="1"/>
  <c r="AN64" i="1"/>
  <c r="M64" i="1"/>
  <c r="AH64" i="1" s="1"/>
  <c r="AT64" i="1" s="1"/>
  <c r="AJ86" i="1"/>
  <c r="I86" i="1"/>
  <c r="AD86" i="1" s="1"/>
  <c r="AP86" i="1" s="1"/>
  <c r="AL107" i="1"/>
  <c r="K107" i="1"/>
  <c r="AF107" i="1" s="1"/>
  <c r="AN128" i="1"/>
  <c r="M128" i="1"/>
  <c r="AH128" i="1" s="1"/>
  <c r="AT128" i="1" s="1"/>
  <c r="AN152" i="1"/>
  <c r="M152" i="1"/>
  <c r="AH152" i="1" s="1"/>
  <c r="AT152" i="1" s="1"/>
  <c r="AL160" i="1"/>
  <c r="K160" i="1"/>
  <c r="AF160" i="1" s="1"/>
  <c r="AR160" i="1" s="1"/>
  <c r="AJ271" i="1"/>
  <c r="AO271" i="1" s="1"/>
  <c r="I271" i="1"/>
  <c r="AD271" i="1" s="1"/>
  <c r="AL292" i="1"/>
  <c r="K292" i="1"/>
  <c r="AF292" i="1" s="1"/>
  <c r="AJ190" i="1"/>
  <c r="I190" i="1"/>
  <c r="AD190" i="1" s="1"/>
  <c r="AP190" i="1" s="1"/>
  <c r="AN212" i="1"/>
  <c r="M212" i="1"/>
  <c r="AH212" i="1" s="1"/>
  <c r="AT212" i="1" s="1"/>
  <c r="AJ234" i="1"/>
  <c r="AO234" i="1" s="1"/>
  <c r="I234" i="1"/>
  <c r="AD234" i="1" s="1"/>
  <c r="AL255" i="1"/>
  <c r="K255" i="1"/>
  <c r="AF255" i="1" s="1"/>
  <c r="AR255" i="1" s="1"/>
  <c r="AN276" i="1"/>
  <c r="M276" i="1"/>
  <c r="AH276" i="1" s="1"/>
  <c r="AT276" i="1" s="1"/>
  <c r="CV218" i="1"/>
  <c r="AM182" i="1"/>
  <c r="L182" i="1"/>
  <c r="AG182" i="1" s="1"/>
  <c r="AS182" i="1" s="1"/>
  <c r="AN270" i="1"/>
  <c r="M270" i="1"/>
  <c r="AH270" i="1" s="1"/>
  <c r="AM217" i="1"/>
  <c r="L217" i="1"/>
  <c r="AG217" i="1" s="1"/>
  <c r="AM292" i="1"/>
  <c r="L292" i="1"/>
  <c r="AG292" i="1" s="1"/>
  <c r="AJ28" i="1"/>
  <c r="I28" i="1"/>
  <c r="AD28" i="1" s="1"/>
  <c r="AJ39" i="1"/>
  <c r="I39" i="1"/>
  <c r="AD39" i="1" s="1"/>
  <c r="AJ199" i="1"/>
  <c r="I199" i="1"/>
  <c r="AD199" i="1" s="1"/>
  <c r="AL197" i="1"/>
  <c r="K197" i="1"/>
  <c r="AF197" i="1" s="1"/>
  <c r="AR197" i="1" s="1"/>
  <c r="AN175" i="1"/>
  <c r="AO175" i="1" s="1"/>
  <c r="M175" i="1"/>
  <c r="AH175" i="1" s="1"/>
  <c r="AT175" i="1" s="1"/>
  <c r="AJ59" i="1"/>
  <c r="I59" i="1"/>
  <c r="AD59" i="1" s="1"/>
  <c r="AJ288" i="1"/>
  <c r="I288" i="1"/>
  <c r="AD288" i="1" s="1"/>
  <c r="AN277" i="1"/>
  <c r="M277" i="1"/>
  <c r="AH277" i="1" s="1"/>
  <c r="AK121" i="1"/>
  <c r="J121" i="1"/>
  <c r="AE121" i="1" s="1"/>
  <c r="AQ121" i="1" s="1"/>
  <c r="AK96" i="1"/>
  <c r="J96" i="1"/>
  <c r="AE96" i="1" s="1"/>
  <c r="AL16" i="1"/>
  <c r="K16" i="1"/>
  <c r="AF16" i="1" s="1"/>
  <c r="AR16" i="1" s="1"/>
  <c r="AM231" i="1"/>
  <c r="AO231" i="1" s="1"/>
  <c r="L231" i="1"/>
  <c r="AG231" i="1" s="1"/>
  <c r="AS231" i="1" s="1"/>
  <c r="AL93" i="1"/>
  <c r="K93" i="1"/>
  <c r="AF93" i="1" s="1"/>
  <c r="AR93" i="1" s="1"/>
  <c r="AK83" i="1"/>
  <c r="J83" i="1"/>
  <c r="AE83" i="1" s="1"/>
  <c r="AL86" i="1"/>
  <c r="K86" i="1"/>
  <c r="AF86" i="1" s="1"/>
  <c r="AK231" i="1"/>
  <c r="J231" i="1"/>
  <c r="AE231" i="1" s="1"/>
  <c r="AL233" i="1"/>
  <c r="K233" i="1"/>
  <c r="AF233" i="1" s="1"/>
  <c r="AR233" i="1" s="1"/>
  <c r="AJ113" i="1"/>
  <c r="I113" i="1"/>
  <c r="AD113" i="1" s="1"/>
  <c r="AM213" i="1"/>
  <c r="L213" i="1"/>
  <c r="AG213" i="1" s="1"/>
  <c r="AS213" i="1" s="1"/>
  <c r="AN81" i="1"/>
  <c r="M81" i="1"/>
  <c r="AH81" i="1" s="1"/>
  <c r="AT81" i="1" s="1"/>
  <c r="AL258" i="1"/>
  <c r="AO258" i="1" s="1"/>
  <c r="K258" i="1"/>
  <c r="AF258" i="1" s="1"/>
  <c r="AR258" i="1" s="1"/>
  <c r="AL115" i="1"/>
  <c r="K115" i="1"/>
  <c r="AF115" i="1" s="1"/>
  <c r="AJ198" i="1"/>
  <c r="I198" i="1"/>
  <c r="AD198" i="1" s="1"/>
  <c r="AM154" i="1"/>
  <c r="L154" i="1"/>
  <c r="AG154" i="1" s="1"/>
  <c r="AK172" i="1"/>
  <c r="J172" i="1"/>
  <c r="AE172" i="1" s="1"/>
  <c r="AQ172" i="1" s="1"/>
  <c r="AK138" i="1"/>
  <c r="J138" i="1"/>
  <c r="AE138" i="1" s="1"/>
  <c r="AK87" i="1"/>
  <c r="J87" i="1"/>
  <c r="AE87" i="1" s="1"/>
  <c r="AQ87" i="1" s="1"/>
  <c r="AL157" i="1"/>
  <c r="K157" i="1"/>
  <c r="AF157" i="1" s="1"/>
  <c r="AR157" i="1" s="1"/>
  <c r="AL178" i="1"/>
  <c r="AO178" i="1" s="1"/>
  <c r="K178" i="1"/>
  <c r="AF178" i="1" s="1"/>
  <c r="AR178" i="1" s="1"/>
  <c r="AN125" i="1"/>
  <c r="M125" i="1"/>
  <c r="AH125" i="1" s="1"/>
  <c r="AJ162" i="1"/>
  <c r="I162" i="1"/>
  <c r="AD162" i="1" s="1"/>
  <c r="AJ286" i="1"/>
  <c r="I286" i="1"/>
  <c r="AD286" i="1" s="1"/>
  <c r="AM58" i="1"/>
  <c r="L58" i="1"/>
  <c r="AG58" i="1" s="1"/>
  <c r="AS58" i="1" s="1"/>
  <c r="AN274" i="1"/>
  <c r="M274" i="1"/>
  <c r="AH274" i="1" s="1"/>
  <c r="AM176" i="1"/>
  <c r="L176" i="1"/>
  <c r="AG176" i="1" s="1"/>
  <c r="AS176" i="1" s="1"/>
  <c r="AM267" i="1"/>
  <c r="L267" i="1"/>
  <c r="AG267" i="1" s="1"/>
  <c r="AS267" i="1" s="1"/>
  <c r="AN21" i="1"/>
  <c r="M21" i="1"/>
  <c r="AH21" i="1" s="1"/>
  <c r="AT21" i="1" s="1"/>
  <c r="AJ203" i="1"/>
  <c r="I203" i="1"/>
  <c r="AD203" i="1" s="1"/>
  <c r="AJ236" i="1"/>
  <c r="I236" i="1"/>
  <c r="AD236" i="1" s="1"/>
  <c r="AJ229" i="1"/>
  <c r="I229" i="1"/>
  <c r="AD229" i="1" s="1"/>
  <c r="AL282" i="1"/>
  <c r="K282" i="1"/>
  <c r="AF282" i="1" s="1"/>
  <c r="AR282" i="1" s="1"/>
  <c r="AL179" i="1"/>
  <c r="K179" i="1"/>
  <c r="AF179" i="1" s="1"/>
  <c r="AM126" i="1"/>
  <c r="L126" i="1"/>
  <c r="AG126" i="1" s="1"/>
  <c r="AS126" i="1" s="1"/>
  <c r="AJ276" i="1"/>
  <c r="AO276" i="1" s="1"/>
  <c r="I276" i="1"/>
  <c r="AD276" i="1" s="1"/>
  <c r="AP276" i="1" s="1"/>
  <c r="AK99" i="1"/>
  <c r="AO99" i="1" s="1"/>
  <c r="J99" i="1"/>
  <c r="AE99" i="1" s="1"/>
  <c r="AM43" i="1"/>
  <c r="L43" i="1"/>
  <c r="AG43" i="1" s="1"/>
  <c r="AK238" i="1"/>
  <c r="J238" i="1"/>
  <c r="AE238" i="1" s="1"/>
  <c r="AN118" i="1"/>
  <c r="M118" i="1"/>
  <c r="AH118" i="1" s="1"/>
  <c r="AT118" i="1" s="1"/>
  <c r="AN47" i="1"/>
  <c r="M47" i="1"/>
  <c r="AH47" i="1" s="1"/>
  <c r="AT47" i="1" s="1"/>
  <c r="AN138" i="1"/>
  <c r="M138" i="1"/>
  <c r="AH138" i="1" s="1"/>
  <c r="AL237" i="1"/>
  <c r="K237" i="1"/>
  <c r="AF237" i="1" s="1"/>
  <c r="AR237" i="1" s="1"/>
  <c r="AL138" i="1"/>
  <c r="K138" i="1"/>
  <c r="AF138" i="1" s="1"/>
  <c r="AR138" i="1" s="1"/>
  <c r="AJ43" i="1"/>
  <c r="AO43" i="1" s="1"/>
  <c r="I43" i="1"/>
  <c r="AD43" i="1" s="1"/>
  <c r="AL262" i="1"/>
  <c r="K262" i="1"/>
  <c r="AF262" i="1" s="1"/>
  <c r="AL119" i="1"/>
  <c r="K119" i="1"/>
  <c r="AF119" i="1" s="1"/>
  <c r="AJ202" i="1"/>
  <c r="I202" i="1"/>
  <c r="AD202" i="1" s="1"/>
  <c r="AP202" i="1" s="1"/>
  <c r="AK129" i="1"/>
  <c r="J129" i="1"/>
  <c r="AE129" i="1" s="1"/>
  <c r="AQ129" i="1" s="1"/>
  <c r="AM229" i="1"/>
  <c r="L229" i="1"/>
  <c r="AG229" i="1" s="1"/>
  <c r="AJ120" i="1"/>
  <c r="I120" i="1"/>
  <c r="AD120" i="1" s="1"/>
  <c r="AK169" i="1"/>
  <c r="AO169" i="1" s="1"/>
  <c r="J169" i="1"/>
  <c r="AE169" i="1" s="1"/>
  <c r="AQ169" i="1" s="1"/>
  <c r="AK144" i="1"/>
  <c r="AO144" i="1" s="1"/>
  <c r="J144" i="1"/>
  <c r="AE144" i="1" s="1"/>
  <c r="AQ144" i="1" s="1"/>
  <c r="AK223" i="1"/>
  <c r="J223" i="1"/>
  <c r="AE223" i="1" s="1"/>
  <c r="AJ104" i="1"/>
  <c r="I104" i="1"/>
  <c r="AD104" i="1" s="1"/>
  <c r="AJ18" i="1"/>
  <c r="I18" i="1"/>
  <c r="AD18" i="1" s="1"/>
  <c r="AP18" i="1" s="1"/>
  <c r="AM138" i="1"/>
  <c r="L138" i="1"/>
  <c r="AG138" i="1" s="1"/>
  <c r="AS138" i="1" s="1"/>
  <c r="AM202" i="1"/>
  <c r="L202" i="1"/>
  <c r="AG202" i="1" s="1"/>
  <c r="AM274" i="1"/>
  <c r="L274" i="1"/>
  <c r="AG274" i="1" s="1"/>
  <c r="AS274" i="1" s="1"/>
  <c r="AM49" i="1"/>
  <c r="L49" i="1"/>
  <c r="AG49" i="1" s="1"/>
  <c r="AM145" i="1"/>
  <c r="AO145" i="1" s="1"/>
  <c r="L145" i="1"/>
  <c r="AG145" i="1" s="1"/>
  <c r="AM277" i="1"/>
  <c r="L277" i="1"/>
  <c r="AG277" i="1" s="1"/>
  <c r="AK191" i="1"/>
  <c r="J191" i="1"/>
  <c r="AE191" i="1" s="1"/>
  <c r="AQ191" i="1" s="1"/>
  <c r="AK218" i="1"/>
  <c r="J218" i="1"/>
  <c r="AE218" i="1" s="1"/>
  <c r="AQ218" i="1" s="1"/>
  <c r="AK29" i="1"/>
  <c r="J29" i="1"/>
  <c r="AE29" i="1" s="1"/>
  <c r="AQ29" i="1" s="1"/>
  <c r="AM42" i="1"/>
  <c r="L42" i="1"/>
  <c r="AG42" i="1" s="1"/>
  <c r="AM74" i="1"/>
  <c r="L74" i="1"/>
  <c r="AG74" i="1" s="1"/>
  <c r="AS74" i="1" s="1"/>
  <c r="AK141" i="1"/>
  <c r="J141" i="1"/>
  <c r="AE141" i="1" s="1"/>
  <c r="AQ141" i="1" s="1"/>
  <c r="AL18" i="1"/>
  <c r="K18" i="1"/>
  <c r="AF18" i="1" s="1"/>
  <c r="AR18" i="1" s="1"/>
  <c r="AK37" i="1"/>
  <c r="J37" i="1"/>
  <c r="AE37" i="1" s="1"/>
  <c r="AQ37" i="1" s="1"/>
  <c r="AN20" i="1"/>
  <c r="M20" i="1"/>
  <c r="AH20" i="1" s="1"/>
  <c r="AT20" i="1" s="1"/>
  <c r="AK45" i="1"/>
  <c r="J45" i="1"/>
  <c r="AE45" i="1" s="1"/>
  <c r="AQ45" i="1" s="1"/>
  <c r="AK77" i="1"/>
  <c r="J77" i="1"/>
  <c r="AE77" i="1" s="1"/>
  <c r="AQ77" i="1" s="1"/>
  <c r="AK109" i="1"/>
  <c r="J109" i="1"/>
  <c r="AE109" i="1" s="1"/>
  <c r="AM142" i="1"/>
  <c r="L142" i="1"/>
  <c r="AG142" i="1" s="1"/>
  <c r="AS142" i="1" s="1"/>
  <c r="AM174" i="1"/>
  <c r="L174" i="1"/>
  <c r="AG174" i="1" s="1"/>
  <c r="AS174" i="1" s="1"/>
  <c r="AM206" i="1"/>
  <c r="L206" i="1"/>
  <c r="AG206" i="1" s="1"/>
  <c r="AS206" i="1" s="1"/>
  <c r="AM242" i="1"/>
  <c r="L242" i="1"/>
  <c r="AG242" i="1" s="1"/>
  <c r="AS242" i="1" s="1"/>
  <c r="AM278" i="1"/>
  <c r="L278" i="1"/>
  <c r="AG278" i="1" s="1"/>
  <c r="AS278" i="1" s="1"/>
  <c r="AN222" i="1"/>
  <c r="M222" i="1"/>
  <c r="AH222" i="1" s="1"/>
  <c r="AT222" i="1" s="1"/>
  <c r="AM53" i="1"/>
  <c r="L53" i="1"/>
  <c r="AG53" i="1" s="1"/>
  <c r="AM85" i="1"/>
  <c r="L85" i="1"/>
  <c r="AG85" i="1" s="1"/>
  <c r="AM117" i="1"/>
  <c r="L117" i="1"/>
  <c r="AG117" i="1" s="1"/>
  <c r="AK160" i="1"/>
  <c r="AO160" i="1" s="1"/>
  <c r="J160" i="1"/>
  <c r="AE160" i="1" s="1"/>
  <c r="AQ160" i="1" s="1"/>
  <c r="AM193" i="1"/>
  <c r="AO193" i="1" s="1"/>
  <c r="L193" i="1"/>
  <c r="AG193" i="1" s="1"/>
  <c r="AM245" i="1"/>
  <c r="L245" i="1"/>
  <c r="AG245" i="1" s="1"/>
  <c r="AS245" i="1" s="1"/>
  <c r="AM281" i="1"/>
  <c r="L281" i="1"/>
  <c r="AG281" i="1" s="1"/>
  <c r="AS281" i="1" s="1"/>
  <c r="AM160" i="1"/>
  <c r="L160" i="1"/>
  <c r="AG160" i="1" s="1"/>
  <c r="AS160" i="1" s="1"/>
  <c r="AK195" i="1"/>
  <c r="J195" i="1"/>
  <c r="AE195" i="1" s="1"/>
  <c r="AQ195" i="1" s="1"/>
  <c r="AK239" i="1"/>
  <c r="J239" i="1"/>
  <c r="AE239" i="1" s="1"/>
  <c r="AM284" i="1"/>
  <c r="L284" i="1"/>
  <c r="AG284" i="1" s="1"/>
  <c r="AS284" i="1" s="1"/>
  <c r="AM59" i="1"/>
  <c r="L59" i="1"/>
  <c r="AG59" i="1" s="1"/>
  <c r="AS59" i="1" s="1"/>
  <c r="AK94" i="1"/>
  <c r="J94" i="1"/>
  <c r="AE94" i="1" s="1"/>
  <c r="AK126" i="1"/>
  <c r="J126" i="1"/>
  <c r="AE126" i="1" s="1"/>
  <c r="AK158" i="1"/>
  <c r="J158" i="1"/>
  <c r="AE158" i="1" s="1"/>
  <c r="AK190" i="1"/>
  <c r="J190" i="1"/>
  <c r="AE190" i="1" s="1"/>
  <c r="AK222" i="1"/>
  <c r="J222" i="1"/>
  <c r="AE222" i="1" s="1"/>
  <c r="AQ222" i="1" s="1"/>
  <c r="AK254" i="1"/>
  <c r="J254" i="1"/>
  <c r="AE254" i="1" s="1"/>
  <c r="AK286" i="1"/>
  <c r="J286" i="1"/>
  <c r="AE286" i="1" s="1"/>
  <c r="AQ286" i="1" s="1"/>
  <c r="AN22" i="1"/>
  <c r="M22" i="1"/>
  <c r="AH22" i="1" s="1"/>
  <c r="AT22" i="1" s="1"/>
  <c r="AJ44" i="1"/>
  <c r="AO44" i="1" s="1"/>
  <c r="I44" i="1"/>
  <c r="AD44" i="1" s="1"/>
  <c r="AL65" i="1"/>
  <c r="K65" i="1"/>
  <c r="AF65" i="1" s="1"/>
  <c r="AR65" i="1" s="1"/>
  <c r="AN86" i="1"/>
  <c r="M86" i="1"/>
  <c r="AH86" i="1" s="1"/>
  <c r="AT86" i="1" s="1"/>
  <c r="AJ108" i="1"/>
  <c r="I108" i="1"/>
  <c r="AD108" i="1" s="1"/>
  <c r="AM149" i="1"/>
  <c r="L149" i="1"/>
  <c r="AG149" i="1" s="1"/>
  <c r="AN33" i="1"/>
  <c r="M33" i="1"/>
  <c r="AH33" i="1" s="1"/>
  <c r="AM48" i="1"/>
  <c r="L48" i="1"/>
  <c r="AG48" i="1" s="1"/>
  <c r="AS48" i="1" s="1"/>
  <c r="AK127" i="1"/>
  <c r="AO127" i="1" s="1"/>
  <c r="J127" i="1"/>
  <c r="AE127" i="1" s="1"/>
  <c r="AQ127" i="1" s="1"/>
  <c r="AJ50" i="1"/>
  <c r="AO50" i="1" s="1"/>
  <c r="I50" i="1"/>
  <c r="AD50" i="1" s="1"/>
  <c r="AP50" i="1" s="1"/>
  <c r="AL58" i="1"/>
  <c r="K58" i="1"/>
  <c r="AF58" i="1" s="1"/>
  <c r="AR58" i="1" s="1"/>
  <c r="AN79" i="1"/>
  <c r="M79" i="1"/>
  <c r="AH79" i="1" s="1"/>
  <c r="AT79" i="1" s="1"/>
  <c r="AL172" i="1"/>
  <c r="K172" i="1"/>
  <c r="AF172" i="1" s="1"/>
  <c r="AR172" i="1" s="1"/>
  <c r="AN193" i="1"/>
  <c r="M193" i="1"/>
  <c r="AH193" i="1" s="1"/>
  <c r="AT193" i="1" s="1"/>
  <c r="AJ215" i="1"/>
  <c r="I215" i="1"/>
  <c r="AD215" i="1" s="1"/>
  <c r="AL236" i="1"/>
  <c r="K236" i="1"/>
  <c r="AF236" i="1" s="1"/>
  <c r="AK159" i="1"/>
  <c r="J159" i="1"/>
  <c r="AE159" i="1" s="1"/>
  <c r="AQ159" i="1" s="1"/>
  <c r="AJ146" i="1"/>
  <c r="AO146" i="1" s="1"/>
  <c r="I146" i="1"/>
  <c r="AD146" i="1" s="1"/>
  <c r="AP146" i="1" s="1"/>
  <c r="AL149" i="1"/>
  <c r="K149" i="1"/>
  <c r="AF149" i="1" s="1"/>
  <c r="AR149" i="1" s="1"/>
  <c r="AN170" i="1"/>
  <c r="M170" i="1"/>
  <c r="AH170" i="1" s="1"/>
  <c r="AT170" i="1" s="1"/>
  <c r="AJ192" i="1"/>
  <c r="I192" i="1"/>
  <c r="AD192" i="1" s="1"/>
  <c r="AN226" i="1"/>
  <c r="M226" i="1"/>
  <c r="AH226" i="1" s="1"/>
  <c r="AT226" i="1" s="1"/>
  <c r="AJ248" i="1"/>
  <c r="I248" i="1"/>
  <c r="AD248" i="1" s="1"/>
  <c r="AK59" i="1"/>
  <c r="J59" i="1"/>
  <c r="AE59" i="1" s="1"/>
  <c r="AQ59" i="1" s="1"/>
  <c r="AM144" i="1"/>
  <c r="L144" i="1"/>
  <c r="AG144" i="1" s="1"/>
  <c r="AS144" i="1" s="1"/>
  <c r="AL106" i="1"/>
  <c r="K106" i="1"/>
  <c r="AF106" i="1" s="1"/>
  <c r="AR106" i="1" s="1"/>
  <c r="AN127" i="1"/>
  <c r="M127" i="1"/>
  <c r="AH127" i="1" s="1"/>
  <c r="AT127" i="1" s="1"/>
  <c r="AJ149" i="1"/>
  <c r="I149" i="1"/>
  <c r="AD149" i="1" s="1"/>
  <c r="AP149" i="1" s="1"/>
  <c r="AL170" i="1"/>
  <c r="K170" i="1"/>
  <c r="AF170" i="1" s="1"/>
  <c r="AR170" i="1" s="1"/>
  <c r="AN191" i="1"/>
  <c r="M191" i="1"/>
  <c r="AH191" i="1" s="1"/>
  <c r="AT191" i="1" s="1"/>
  <c r="AK204" i="1"/>
  <c r="J204" i="1"/>
  <c r="AE204" i="1" s="1"/>
  <c r="AN219" i="1"/>
  <c r="M219" i="1"/>
  <c r="AH219" i="1" s="1"/>
  <c r="AT219" i="1" s="1"/>
  <c r="AJ241" i="1"/>
  <c r="AO241" i="1" s="1"/>
  <c r="I241" i="1"/>
  <c r="AD241" i="1" s="1"/>
  <c r="AM22" i="1"/>
  <c r="L22" i="1"/>
  <c r="AG22" i="1" s="1"/>
  <c r="AS22" i="1" s="1"/>
  <c r="AN53" i="1"/>
  <c r="M53" i="1"/>
  <c r="AH53" i="1" s="1"/>
  <c r="AT53" i="1" s="1"/>
  <c r="AJ75" i="1"/>
  <c r="I75" i="1"/>
  <c r="AD75" i="1" s="1"/>
  <c r="AL96" i="1"/>
  <c r="K96" i="1"/>
  <c r="AF96" i="1" s="1"/>
  <c r="AR96" i="1" s="1"/>
  <c r="AN117" i="1"/>
  <c r="M117" i="1"/>
  <c r="AH117" i="1" s="1"/>
  <c r="AT117" i="1" s="1"/>
  <c r="AJ139" i="1"/>
  <c r="I139" i="1"/>
  <c r="AD139" i="1" s="1"/>
  <c r="AN251" i="1"/>
  <c r="M251" i="1"/>
  <c r="AH251" i="1" s="1"/>
  <c r="AT251" i="1" s="1"/>
  <c r="AJ273" i="1"/>
  <c r="AO273" i="1" s="1"/>
  <c r="I273" i="1"/>
  <c r="AD273" i="1" s="1"/>
  <c r="AL294" i="1"/>
  <c r="AO294" i="1" s="1"/>
  <c r="K294" i="1"/>
  <c r="AF294" i="1" s="1"/>
  <c r="AR294" i="1" s="1"/>
  <c r="AK16" i="1"/>
  <c r="J16" i="1"/>
  <c r="AE16" i="1" s="1"/>
  <c r="AQ16" i="1" s="1"/>
  <c r="AJ66" i="1"/>
  <c r="I66" i="1"/>
  <c r="AD66" i="1" s="1"/>
  <c r="AP66" i="1" s="1"/>
  <c r="AL87" i="1"/>
  <c r="K87" i="1"/>
  <c r="AF87" i="1" s="1"/>
  <c r="AR87" i="1" s="1"/>
  <c r="AN108" i="1"/>
  <c r="M108" i="1"/>
  <c r="AH108" i="1" s="1"/>
  <c r="AT108" i="1" s="1"/>
  <c r="AJ130" i="1"/>
  <c r="I130" i="1"/>
  <c r="AD130" i="1" s="1"/>
  <c r="AJ154" i="1"/>
  <c r="I154" i="1"/>
  <c r="AD154" i="1" s="1"/>
  <c r="AP154" i="1" s="1"/>
  <c r="AN161" i="1"/>
  <c r="M161" i="1"/>
  <c r="AH161" i="1" s="1"/>
  <c r="AT161" i="1" s="1"/>
  <c r="AL272" i="1"/>
  <c r="AO272" i="1" s="1"/>
  <c r="K272" i="1"/>
  <c r="AF272" i="1" s="1"/>
  <c r="AN293" i="1"/>
  <c r="M293" i="1"/>
  <c r="AH293" i="1" s="1"/>
  <c r="AT293" i="1" s="1"/>
  <c r="AL191" i="1"/>
  <c r="K191" i="1"/>
  <c r="AF191" i="1" s="1"/>
  <c r="AR191" i="1" s="1"/>
  <c r="AJ214" i="1"/>
  <c r="I214" i="1"/>
  <c r="AD214" i="1" s="1"/>
  <c r="AL235" i="1"/>
  <c r="K235" i="1"/>
  <c r="AF235" i="1" s="1"/>
  <c r="AR235" i="1" s="1"/>
  <c r="AN256" i="1"/>
  <c r="M256" i="1"/>
  <c r="AH256" i="1" s="1"/>
  <c r="AJ278" i="1"/>
  <c r="I278" i="1"/>
  <c r="AD278" i="1" s="1"/>
  <c r="AK230" i="1"/>
  <c r="J230" i="1"/>
  <c r="AE230" i="1" s="1"/>
  <c r="AQ230" i="1" s="1"/>
  <c r="AJ25" i="1"/>
  <c r="AO25" i="1" s="1"/>
  <c r="I25" i="1"/>
  <c r="AD25" i="1" s="1"/>
  <c r="AP25" i="1" s="1"/>
  <c r="AM86" i="1"/>
  <c r="L86" i="1"/>
  <c r="AG86" i="1" s="1"/>
  <c r="AS86" i="1" s="1"/>
  <c r="AK217" i="1"/>
  <c r="J217" i="1"/>
  <c r="AE217" i="1" s="1"/>
  <c r="AQ217" i="1" s="1"/>
  <c r="AK128" i="1"/>
  <c r="J128" i="1"/>
  <c r="AE128" i="1" s="1"/>
  <c r="AQ128" i="1" s="1"/>
  <c r="AK263" i="1"/>
  <c r="J263" i="1"/>
  <c r="AE263" i="1" s="1"/>
  <c r="AQ263" i="1" s="1"/>
  <c r="AM199" i="1"/>
  <c r="L199" i="1"/>
  <c r="AG199" i="1" s="1"/>
  <c r="AN114" i="1"/>
  <c r="M114" i="1"/>
  <c r="AH114" i="1" s="1"/>
  <c r="AT114" i="1" s="1"/>
  <c r="AJ65" i="1"/>
  <c r="AO65" i="1" s="1"/>
  <c r="I65" i="1"/>
  <c r="AD65" i="1" s="1"/>
  <c r="AP65" i="1" s="1"/>
  <c r="AL177" i="1"/>
  <c r="AO177" i="1" s="1"/>
  <c r="K177" i="1"/>
  <c r="AF177" i="1" s="1"/>
  <c r="AR177" i="1" s="1"/>
  <c r="AL198" i="1"/>
  <c r="K198" i="1"/>
  <c r="AF198" i="1" s="1"/>
  <c r="AR198" i="1" s="1"/>
  <c r="AN145" i="1"/>
  <c r="M145" i="1"/>
  <c r="AH145" i="1" s="1"/>
  <c r="AT145" i="1" s="1"/>
  <c r="AN136" i="1"/>
  <c r="M136" i="1"/>
  <c r="AH136" i="1" s="1"/>
  <c r="AT136" i="1" s="1"/>
  <c r="AJ242" i="1"/>
  <c r="I242" i="1"/>
  <c r="AD242" i="1" s="1"/>
  <c r="AL26" i="1"/>
  <c r="K26" i="1"/>
  <c r="AF26" i="1" s="1"/>
  <c r="AM290" i="1"/>
  <c r="L290" i="1"/>
  <c r="AG290" i="1" s="1"/>
  <c r="AS290" i="1" s="1"/>
  <c r="AM264" i="1"/>
  <c r="L264" i="1"/>
  <c r="AG264" i="1" s="1"/>
  <c r="AS264" i="1" s="1"/>
  <c r="AJ52" i="1"/>
  <c r="AO52" i="1" s="1"/>
  <c r="I52" i="1"/>
  <c r="AD52" i="1" s="1"/>
  <c r="AN87" i="1"/>
  <c r="M87" i="1"/>
  <c r="AH87" i="1" s="1"/>
  <c r="AT87" i="1" s="1"/>
  <c r="AN234" i="1"/>
  <c r="M234" i="1"/>
  <c r="AH234" i="1" s="1"/>
  <c r="AT234" i="1" s="1"/>
  <c r="AM23" i="1"/>
  <c r="L23" i="1"/>
  <c r="AG23" i="1" s="1"/>
  <c r="AS23" i="1" s="1"/>
  <c r="AJ74" i="1"/>
  <c r="I74" i="1"/>
  <c r="AD74" i="1" s="1"/>
  <c r="AP74" i="1" s="1"/>
  <c r="AJ222" i="1"/>
  <c r="I222" i="1"/>
  <c r="AD222" i="1" s="1"/>
  <c r="AK189" i="1"/>
  <c r="J189" i="1"/>
  <c r="AE189" i="1" s="1"/>
  <c r="AQ189" i="1" s="1"/>
  <c r="AK176" i="1"/>
  <c r="AO176" i="1" s="1"/>
  <c r="J176" i="1"/>
  <c r="AE176" i="1" s="1"/>
  <c r="AQ176" i="1" s="1"/>
  <c r="AK42" i="1"/>
  <c r="AO42" i="1" s="1"/>
  <c r="J42" i="1"/>
  <c r="AE42" i="1" s="1"/>
  <c r="AL53" i="1"/>
  <c r="K53" i="1"/>
  <c r="AF53" i="1" s="1"/>
  <c r="AR53" i="1" s="1"/>
  <c r="AM140" i="1"/>
  <c r="L140" i="1"/>
  <c r="AG140" i="1" s="1"/>
  <c r="AS140" i="1" s="1"/>
  <c r="AN158" i="1"/>
  <c r="M158" i="1"/>
  <c r="AH158" i="1" s="1"/>
  <c r="AT158" i="1" s="1"/>
  <c r="AN179" i="1"/>
  <c r="M179" i="1"/>
  <c r="AH179" i="1" s="1"/>
  <c r="AT179" i="1" s="1"/>
  <c r="AJ261" i="1"/>
  <c r="I261" i="1"/>
  <c r="AD261" i="1" s="1"/>
  <c r="AN200" i="1"/>
  <c r="M200" i="1"/>
  <c r="AH200" i="1" s="1"/>
  <c r="AT200" i="1" s="1"/>
  <c r="AJ29" i="1"/>
  <c r="AO29" i="1" s="1"/>
  <c r="I29" i="1"/>
  <c r="AD29" i="1" s="1"/>
  <c r="AP29" i="1" s="1"/>
  <c r="AM258" i="1"/>
  <c r="L258" i="1"/>
  <c r="AG258" i="1" s="1"/>
  <c r="AS258" i="1" s="1"/>
  <c r="AK179" i="1"/>
  <c r="J179" i="1"/>
  <c r="AE179" i="1" s="1"/>
  <c r="AQ179" i="1" s="1"/>
  <c r="AK206" i="1"/>
  <c r="J206" i="1"/>
  <c r="AE206" i="1" s="1"/>
  <c r="AM32" i="1"/>
  <c r="L32" i="1"/>
  <c r="AG32" i="1" s="1"/>
  <c r="AS32" i="1" s="1"/>
  <c r="AJ247" i="1"/>
  <c r="I247" i="1"/>
  <c r="AD247" i="1" s="1"/>
  <c r="AM76" i="1"/>
  <c r="L76" i="1"/>
  <c r="AG76" i="1" s="1"/>
  <c r="AL64" i="1"/>
  <c r="K64" i="1"/>
  <c r="AF64" i="1" s="1"/>
  <c r="AR64" i="1" s="1"/>
  <c r="AJ98" i="1"/>
  <c r="AO98" i="1" s="1"/>
  <c r="I98" i="1"/>
  <c r="AD98" i="1" s="1"/>
  <c r="AP98" i="1" s="1"/>
  <c r="AN224" i="1"/>
  <c r="M224" i="1"/>
  <c r="AH224" i="1" s="1"/>
  <c r="AT224" i="1" s="1"/>
  <c r="AL30" i="1"/>
  <c r="K30" i="1"/>
  <c r="AF30" i="1" s="1"/>
  <c r="AR30" i="1" s="1"/>
  <c r="AK193" i="1"/>
  <c r="J193" i="1"/>
  <c r="AE193" i="1" s="1"/>
  <c r="AQ193" i="1" s="1"/>
  <c r="AM180" i="1"/>
  <c r="L180" i="1"/>
  <c r="AG180" i="1" s="1"/>
  <c r="AS180" i="1" s="1"/>
  <c r="AL77" i="1"/>
  <c r="K77" i="1"/>
  <c r="AF77" i="1" s="1"/>
  <c r="AR77" i="1" s="1"/>
  <c r="AM41" i="1"/>
  <c r="L41" i="1"/>
  <c r="AG41" i="1" s="1"/>
  <c r="AK273" i="1"/>
  <c r="J273" i="1"/>
  <c r="AE273" i="1" s="1"/>
  <c r="AQ273" i="1" s="1"/>
  <c r="AM188" i="1"/>
  <c r="L188" i="1"/>
  <c r="AG188" i="1" s="1"/>
  <c r="AS188" i="1" s="1"/>
  <c r="AK43" i="1"/>
  <c r="J43" i="1"/>
  <c r="AE43" i="1" s="1"/>
  <c r="AQ43" i="1" s="1"/>
  <c r="AK41" i="1"/>
  <c r="J41" i="1"/>
  <c r="AE41" i="1" s="1"/>
  <c r="AQ41" i="1" s="1"/>
  <c r="AM170" i="1"/>
  <c r="L170" i="1"/>
  <c r="AG170" i="1" s="1"/>
  <c r="AS170" i="1" s="1"/>
  <c r="AJ220" i="1"/>
  <c r="I220" i="1"/>
  <c r="AD220" i="1" s="1"/>
  <c r="AM189" i="1"/>
  <c r="L189" i="1"/>
  <c r="AG189" i="1" s="1"/>
  <c r="AK90" i="1"/>
  <c r="J90" i="1"/>
  <c r="AE90" i="1" s="1"/>
  <c r="AN19" i="1"/>
  <c r="M19" i="1"/>
  <c r="AH19" i="1" s="1"/>
  <c r="AT19" i="1" s="1"/>
  <c r="AM38" i="1"/>
  <c r="L38" i="1"/>
  <c r="AG38" i="1" s="1"/>
  <c r="AS38" i="1" s="1"/>
  <c r="AJ22" i="1"/>
  <c r="AO22" i="1" s="1"/>
  <c r="I22" i="1"/>
  <c r="AD22" i="1" s="1"/>
  <c r="AP22" i="1" s="1"/>
  <c r="AM46" i="1"/>
  <c r="L46" i="1"/>
  <c r="AG46" i="1" s="1"/>
  <c r="AS46" i="1" s="1"/>
  <c r="AM78" i="1"/>
  <c r="L78" i="1"/>
  <c r="AG78" i="1" s="1"/>
  <c r="AS78" i="1" s="1"/>
  <c r="AK113" i="1"/>
  <c r="J113" i="1"/>
  <c r="AE113" i="1" s="1"/>
  <c r="AQ113" i="1" s="1"/>
  <c r="AK145" i="1"/>
  <c r="J145" i="1"/>
  <c r="AE145" i="1" s="1"/>
  <c r="AQ145" i="1" s="1"/>
  <c r="AK177" i="1"/>
  <c r="J177" i="1"/>
  <c r="AE177" i="1" s="1"/>
  <c r="AK209" i="1"/>
  <c r="J209" i="1"/>
  <c r="AE209" i="1" s="1"/>
  <c r="AQ209" i="1" s="1"/>
  <c r="AK245" i="1"/>
  <c r="AO245" i="1" s="1"/>
  <c r="J245" i="1"/>
  <c r="AE245" i="1" s="1"/>
  <c r="AQ245" i="1" s="1"/>
  <c r="AK281" i="1"/>
  <c r="AO281" i="1" s="1"/>
  <c r="J281" i="1"/>
  <c r="AE281" i="1" s="1"/>
  <c r="AQ281" i="1" s="1"/>
  <c r="AJ224" i="1"/>
  <c r="I224" i="1"/>
  <c r="AD224" i="1" s="1"/>
  <c r="AP224" i="1" s="1"/>
  <c r="AK56" i="1"/>
  <c r="J56" i="1"/>
  <c r="AE56" i="1" s="1"/>
  <c r="AQ56" i="1" s="1"/>
  <c r="AK88" i="1"/>
  <c r="J88" i="1"/>
  <c r="AE88" i="1" s="1"/>
  <c r="AQ88" i="1" s="1"/>
  <c r="AK120" i="1"/>
  <c r="J120" i="1"/>
  <c r="AE120" i="1" s="1"/>
  <c r="AQ120" i="1" s="1"/>
  <c r="AM161" i="1"/>
  <c r="L161" i="1"/>
  <c r="AG161" i="1" s="1"/>
  <c r="AK196" i="1"/>
  <c r="J196" i="1"/>
  <c r="AE196" i="1" s="1"/>
  <c r="AQ196" i="1" s="1"/>
  <c r="AK248" i="1"/>
  <c r="AO248" i="1" s="1"/>
  <c r="J248" i="1"/>
  <c r="AE248" i="1" s="1"/>
  <c r="AQ248" i="1" s="1"/>
  <c r="AK284" i="1"/>
  <c r="J284" i="1"/>
  <c r="AE284" i="1" s="1"/>
  <c r="AQ284" i="1" s="1"/>
  <c r="AK163" i="1"/>
  <c r="J163" i="1"/>
  <c r="AE163" i="1" s="1"/>
  <c r="AQ163" i="1" s="1"/>
  <c r="AM196" i="1"/>
  <c r="L196" i="1"/>
  <c r="AG196" i="1" s="1"/>
  <c r="AS196" i="1" s="1"/>
  <c r="AK243" i="1"/>
  <c r="J243" i="1"/>
  <c r="AE243" i="1" s="1"/>
  <c r="AQ243" i="1" s="1"/>
  <c r="AK287" i="1"/>
  <c r="J287" i="1"/>
  <c r="AE287" i="1" s="1"/>
  <c r="AQ287" i="1" s="1"/>
  <c r="AK62" i="1"/>
  <c r="J62" i="1"/>
  <c r="AE62" i="1" s="1"/>
  <c r="AM95" i="1"/>
  <c r="L95" i="1"/>
  <c r="AG95" i="1" s="1"/>
  <c r="AS95" i="1" s="1"/>
  <c r="AM127" i="1"/>
  <c r="L127" i="1"/>
  <c r="AG127" i="1" s="1"/>
  <c r="AS127" i="1" s="1"/>
  <c r="AM159" i="1"/>
  <c r="L159" i="1"/>
  <c r="AG159" i="1" s="1"/>
  <c r="AS159" i="1" s="1"/>
  <c r="AM191" i="1"/>
  <c r="L191" i="1"/>
  <c r="AG191" i="1" s="1"/>
  <c r="AS191" i="1" s="1"/>
  <c r="AM223" i="1"/>
  <c r="L223" i="1"/>
  <c r="AG223" i="1" s="1"/>
  <c r="AS223" i="1" s="1"/>
  <c r="AM255" i="1"/>
  <c r="L255" i="1"/>
  <c r="AG255" i="1" s="1"/>
  <c r="AS255" i="1" s="1"/>
  <c r="AM287" i="1"/>
  <c r="L287" i="1"/>
  <c r="AG287" i="1" s="1"/>
  <c r="AS287" i="1" s="1"/>
  <c r="AJ24" i="1"/>
  <c r="I24" i="1"/>
  <c r="AD24" i="1" s="1"/>
  <c r="AL45" i="1"/>
  <c r="K45" i="1"/>
  <c r="AF45" i="1" s="1"/>
  <c r="AR45" i="1" s="1"/>
  <c r="AN66" i="1"/>
  <c r="M66" i="1"/>
  <c r="AH66" i="1" s="1"/>
  <c r="AT66" i="1" s="1"/>
  <c r="AJ88" i="1"/>
  <c r="AO88" i="1" s="1"/>
  <c r="I88" i="1"/>
  <c r="AD88" i="1" s="1"/>
  <c r="AL109" i="1"/>
  <c r="K109" i="1"/>
  <c r="AF109" i="1" s="1"/>
  <c r="AR109" i="1" s="1"/>
  <c r="AK152" i="1"/>
  <c r="J152" i="1"/>
  <c r="AE152" i="1" s="1"/>
  <c r="AQ152" i="1" s="1"/>
  <c r="AJ35" i="1"/>
  <c r="I35" i="1"/>
  <c r="AD35" i="1" s="1"/>
  <c r="AK51" i="1"/>
  <c r="J51" i="1"/>
  <c r="AE51" i="1" s="1"/>
  <c r="AQ51" i="1" s="1"/>
  <c r="AM128" i="1"/>
  <c r="L128" i="1"/>
  <c r="AG128" i="1" s="1"/>
  <c r="AL38" i="1"/>
  <c r="K38" i="1"/>
  <c r="AF38" i="1" s="1"/>
  <c r="AR38" i="1" s="1"/>
  <c r="AN59" i="1"/>
  <c r="M59" i="1"/>
  <c r="AH59" i="1" s="1"/>
  <c r="AT59" i="1" s="1"/>
  <c r="AJ81" i="1"/>
  <c r="AO81" i="1" s="1"/>
  <c r="I81" i="1"/>
  <c r="AD81" i="1" s="1"/>
  <c r="AP81" i="1" s="1"/>
  <c r="AN173" i="1"/>
  <c r="M173" i="1"/>
  <c r="AH173" i="1" s="1"/>
  <c r="AT173" i="1" s="1"/>
  <c r="AJ195" i="1"/>
  <c r="I195" i="1"/>
  <c r="AD195" i="1" s="1"/>
  <c r="AL216" i="1"/>
  <c r="K216" i="1"/>
  <c r="AF216" i="1" s="1"/>
  <c r="AR216" i="1" s="1"/>
  <c r="AN237" i="1"/>
  <c r="M237" i="1"/>
  <c r="AH237" i="1" s="1"/>
  <c r="AT237" i="1" s="1"/>
  <c r="AK167" i="1"/>
  <c r="J167" i="1"/>
  <c r="AE167" i="1" s="1"/>
  <c r="AL129" i="1"/>
  <c r="K129" i="1"/>
  <c r="AF129" i="1" s="1"/>
  <c r="AR129" i="1" s="1"/>
  <c r="AN150" i="1"/>
  <c r="M150" i="1"/>
  <c r="AH150" i="1" s="1"/>
  <c r="AT150" i="1" s="1"/>
  <c r="AJ172" i="1"/>
  <c r="AO172" i="1" s="1"/>
  <c r="I172" i="1"/>
  <c r="AD172" i="1" s="1"/>
  <c r="AL193" i="1"/>
  <c r="K193" i="1"/>
  <c r="AF193" i="1" s="1"/>
  <c r="AR193" i="1" s="1"/>
  <c r="AJ228" i="1"/>
  <c r="I228" i="1"/>
  <c r="AD228" i="1" s="1"/>
  <c r="AP228" i="1" s="1"/>
  <c r="AL249" i="1"/>
  <c r="K249" i="1"/>
  <c r="AF249" i="1" s="1"/>
  <c r="AR249" i="1" s="1"/>
  <c r="AM60" i="1"/>
  <c r="L60" i="1"/>
  <c r="AG60" i="1" s="1"/>
  <c r="AS60" i="1" s="1"/>
  <c r="AK147" i="1"/>
  <c r="J147" i="1"/>
  <c r="AE147" i="1" s="1"/>
  <c r="AN107" i="1"/>
  <c r="M107" i="1"/>
  <c r="AH107" i="1" s="1"/>
  <c r="AT107" i="1" s="1"/>
  <c r="AJ129" i="1"/>
  <c r="AO129" i="1" s="1"/>
  <c r="I129" i="1"/>
  <c r="AD129" i="1" s="1"/>
  <c r="AP129" i="1" s="1"/>
  <c r="AL150" i="1"/>
  <c r="K150" i="1"/>
  <c r="AF150" i="1" s="1"/>
  <c r="AR150" i="1" s="1"/>
  <c r="AN171" i="1"/>
  <c r="M171" i="1"/>
  <c r="AH171" i="1" s="1"/>
  <c r="AT171" i="1" s="1"/>
  <c r="AJ193" i="1"/>
  <c r="I193" i="1"/>
  <c r="AD193" i="1" s="1"/>
  <c r="AP193" i="1" s="1"/>
  <c r="AM205" i="1"/>
  <c r="L205" i="1"/>
  <c r="AG205" i="1" s="1"/>
  <c r="AJ221" i="1"/>
  <c r="I221" i="1"/>
  <c r="AD221" i="1" s="1"/>
  <c r="AL242" i="1"/>
  <c r="K242" i="1"/>
  <c r="AF242" i="1" s="1"/>
  <c r="AR242" i="1" s="1"/>
  <c r="AK25" i="1"/>
  <c r="J25" i="1"/>
  <c r="AE25" i="1" s="1"/>
  <c r="AQ25" i="1" s="1"/>
  <c r="AJ55" i="1"/>
  <c r="I55" i="1"/>
  <c r="AD55" i="1" s="1"/>
  <c r="AL76" i="1"/>
  <c r="AO76" i="1" s="1"/>
  <c r="K76" i="1"/>
  <c r="AF76" i="1" s="1"/>
  <c r="AR76" i="1" s="1"/>
  <c r="AN97" i="1"/>
  <c r="M97" i="1"/>
  <c r="AH97" i="1" s="1"/>
  <c r="AT97" i="1" s="1"/>
  <c r="AJ119" i="1"/>
  <c r="I119" i="1"/>
  <c r="AD119" i="1" s="1"/>
  <c r="AL140" i="1"/>
  <c r="K140" i="1"/>
  <c r="AF140" i="1" s="1"/>
  <c r="AR140" i="1" s="1"/>
  <c r="AJ253" i="1"/>
  <c r="I253" i="1"/>
  <c r="AD253" i="1" s="1"/>
  <c r="AL274" i="1"/>
  <c r="K274" i="1"/>
  <c r="AF274" i="1" s="1"/>
  <c r="AR274" i="1" s="1"/>
  <c r="AJ256" i="1"/>
  <c r="I256" i="1"/>
  <c r="AD256" i="1" s="1"/>
  <c r="AP256" i="1" s="1"/>
  <c r="AJ284" i="1"/>
  <c r="AO284" i="1" s="1"/>
  <c r="I284" i="1"/>
  <c r="AD284" i="1" s="1"/>
  <c r="AP284" i="1" s="1"/>
  <c r="AL67" i="1"/>
  <c r="K67" i="1"/>
  <c r="AF67" i="1" s="1"/>
  <c r="AR67" i="1" s="1"/>
  <c r="AN88" i="1"/>
  <c r="M88" i="1"/>
  <c r="AH88" i="1" s="1"/>
  <c r="AT88" i="1" s="1"/>
  <c r="AJ110" i="1"/>
  <c r="I110" i="1"/>
  <c r="AD110" i="1" s="1"/>
  <c r="AP110" i="1" s="1"/>
  <c r="AL131" i="1"/>
  <c r="K131" i="1"/>
  <c r="AF131" i="1" s="1"/>
  <c r="AR131" i="1" s="1"/>
  <c r="AL155" i="1"/>
  <c r="K155" i="1"/>
  <c r="AF155" i="1" s="1"/>
  <c r="AR155" i="1" s="1"/>
  <c r="AJ163" i="1"/>
  <c r="I163" i="1"/>
  <c r="AD163" i="1" s="1"/>
  <c r="AN273" i="1"/>
  <c r="M273" i="1"/>
  <c r="AH273" i="1" s="1"/>
  <c r="AT273" i="1" s="1"/>
  <c r="AL171" i="1"/>
  <c r="K171" i="1"/>
  <c r="AF171" i="1" s="1"/>
  <c r="AR171" i="1" s="1"/>
  <c r="AN192" i="1"/>
  <c r="M192" i="1"/>
  <c r="AH192" i="1" s="1"/>
  <c r="AT192" i="1" s="1"/>
  <c r="AL215" i="1"/>
  <c r="K215" i="1"/>
  <c r="AF215" i="1" s="1"/>
  <c r="AR215" i="1" s="1"/>
  <c r="AN236" i="1"/>
  <c r="M236" i="1"/>
  <c r="AH236" i="1" s="1"/>
  <c r="AT236" i="1" s="1"/>
  <c r="AJ258" i="1"/>
  <c r="I258" i="1"/>
  <c r="AD258" i="1" s="1"/>
  <c r="AL279" i="1"/>
  <c r="K279" i="1"/>
  <c r="AF279" i="1" s="1"/>
  <c r="AR279" i="1" s="1"/>
  <c r="CV162" i="1"/>
  <c r="AN23" i="1"/>
  <c r="M23" i="1"/>
  <c r="AH23" i="1" s="1"/>
  <c r="AM228" i="1"/>
  <c r="L228" i="1"/>
  <c r="AG228" i="1" s="1"/>
  <c r="AS228" i="1" s="1"/>
  <c r="AM169" i="1"/>
  <c r="L169" i="1"/>
  <c r="AG169" i="1" s="1"/>
  <c r="AL20" i="1"/>
  <c r="K20" i="1"/>
  <c r="AF20" i="1" s="1"/>
  <c r="AM288" i="1"/>
  <c r="L288" i="1"/>
  <c r="AG288" i="1" s="1"/>
  <c r="AK98" i="1"/>
  <c r="J98" i="1"/>
  <c r="AE98" i="1" s="1"/>
  <c r="AK130" i="1"/>
  <c r="AO130" i="1" s="1"/>
  <c r="J130" i="1"/>
  <c r="AE130" i="1" s="1"/>
  <c r="AK162" i="1"/>
  <c r="J162" i="1"/>
  <c r="AE162" i="1" s="1"/>
  <c r="AK194" i="1"/>
  <c r="J194" i="1"/>
  <c r="AE194" i="1" s="1"/>
  <c r="AK226" i="1"/>
  <c r="J226" i="1"/>
  <c r="AE226" i="1" s="1"/>
  <c r="AQ226" i="1" s="1"/>
  <c r="AK258" i="1"/>
  <c r="J258" i="1"/>
  <c r="AE258" i="1" s="1"/>
  <c r="AQ258" i="1" s="1"/>
  <c r="AK290" i="1"/>
  <c r="AO290" i="1" s="1"/>
  <c r="J290" i="1"/>
  <c r="AE290" i="1" s="1"/>
  <c r="AL25" i="1"/>
  <c r="K25" i="1"/>
  <c r="AF25" i="1" s="1"/>
  <c r="AN46" i="1"/>
  <c r="M46" i="1"/>
  <c r="AH46" i="1" s="1"/>
  <c r="AJ68" i="1"/>
  <c r="I68" i="1"/>
  <c r="AD68" i="1" s="1"/>
  <c r="AL89" i="1"/>
  <c r="K89" i="1"/>
  <c r="AF89" i="1" s="1"/>
  <c r="AN110" i="1"/>
  <c r="M110" i="1"/>
  <c r="AH110" i="1" s="1"/>
  <c r="AM153" i="1"/>
  <c r="L153" i="1"/>
  <c r="AG153" i="1" s="1"/>
  <c r="AL36" i="1"/>
  <c r="K36" i="1"/>
  <c r="AF36" i="1" s="1"/>
  <c r="AR36" i="1" s="1"/>
  <c r="AM52" i="1"/>
  <c r="L52" i="1"/>
  <c r="AG52" i="1" s="1"/>
  <c r="AK131" i="1"/>
  <c r="J131" i="1"/>
  <c r="AE131" i="1" s="1"/>
  <c r="AN39" i="1"/>
  <c r="M39" i="1"/>
  <c r="AH39" i="1" s="1"/>
  <c r="AT39" i="1" s="1"/>
  <c r="AJ61" i="1"/>
  <c r="AO61" i="1" s="1"/>
  <c r="I61" i="1"/>
  <c r="AD61" i="1" s="1"/>
  <c r="AL82" i="1"/>
  <c r="K82" i="1"/>
  <c r="AF82" i="1" s="1"/>
  <c r="AJ175" i="1"/>
  <c r="I175" i="1"/>
  <c r="AD175" i="1" s="1"/>
  <c r="AL196" i="1"/>
  <c r="K196" i="1"/>
  <c r="AF196" i="1" s="1"/>
  <c r="AR196" i="1" s="1"/>
  <c r="AN217" i="1"/>
  <c r="M217" i="1"/>
  <c r="AH217" i="1" s="1"/>
  <c r="AT217" i="1" s="1"/>
  <c r="AJ239" i="1"/>
  <c r="AO239" i="1" s="1"/>
  <c r="I239" i="1"/>
  <c r="AD239" i="1" s="1"/>
  <c r="AK199" i="1"/>
  <c r="J199" i="1"/>
  <c r="AE199" i="1" s="1"/>
  <c r="AN130" i="1"/>
  <c r="M130" i="1"/>
  <c r="AH130" i="1" s="1"/>
  <c r="AT130" i="1" s="1"/>
  <c r="AJ152" i="1"/>
  <c r="I152" i="1"/>
  <c r="AD152" i="1" s="1"/>
  <c r="AL173" i="1"/>
  <c r="K173" i="1"/>
  <c r="AF173" i="1" s="1"/>
  <c r="AN194" i="1"/>
  <c r="M194" i="1"/>
  <c r="AH194" i="1" s="1"/>
  <c r="AL229" i="1"/>
  <c r="K229" i="1"/>
  <c r="AF229" i="1" s="1"/>
  <c r="AR229" i="1" s="1"/>
  <c r="AN250" i="1"/>
  <c r="M250" i="1"/>
  <c r="AH250" i="1" s="1"/>
  <c r="AT250" i="1" s="1"/>
  <c r="AK63" i="1"/>
  <c r="J63" i="1"/>
  <c r="AE63" i="1" s="1"/>
  <c r="AM148" i="1"/>
  <c r="L148" i="1"/>
  <c r="AG148" i="1" s="1"/>
  <c r="AJ109" i="1"/>
  <c r="I109" i="1"/>
  <c r="AD109" i="1" s="1"/>
  <c r="AP109" i="1" s="1"/>
  <c r="AL130" i="1"/>
  <c r="K130" i="1"/>
  <c r="AF130" i="1" s="1"/>
  <c r="AN151" i="1"/>
  <c r="AO151" i="1" s="1"/>
  <c r="M151" i="1"/>
  <c r="AH151" i="1" s="1"/>
  <c r="AJ173" i="1"/>
  <c r="I173" i="1"/>
  <c r="AD173" i="1" s="1"/>
  <c r="AL194" i="1"/>
  <c r="K194" i="1"/>
  <c r="AF194" i="1" s="1"/>
  <c r="AR194" i="1" s="1"/>
  <c r="AK208" i="1"/>
  <c r="J208" i="1"/>
  <c r="AE208" i="1" s="1"/>
  <c r="AQ208" i="1" s="1"/>
  <c r="AL222" i="1"/>
  <c r="AO222" i="1" s="1"/>
  <c r="K222" i="1"/>
  <c r="AF222" i="1" s="1"/>
  <c r="AN243" i="1"/>
  <c r="M243" i="1"/>
  <c r="AH243" i="1" s="1"/>
  <c r="AM26" i="1"/>
  <c r="L26" i="1"/>
  <c r="AG26" i="1" s="1"/>
  <c r="AS26" i="1" s="1"/>
  <c r="AL56" i="1"/>
  <c r="K56" i="1"/>
  <c r="AF56" i="1" s="1"/>
  <c r="AN77" i="1"/>
  <c r="AO77" i="1" s="1"/>
  <c r="M77" i="1"/>
  <c r="AH77" i="1" s="1"/>
  <c r="AJ99" i="1"/>
  <c r="I99" i="1"/>
  <c r="AD99" i="1" s="1"/>
  <c r="AL120" i="1"/>
  <c r="K120" i="1"/>
  <c r="AF120" i="1" s="1"/>
  <c r="AR120" i="1" s="1"/>
  <c r="AN141" i="1"/>
  <c r="M141" i="1"/>
  <c r="AH141" i="1" s="1"/>
  <c r="AT141" i="1" s="1"/>
  <c r="AL254" i="1"/>
  <c r="K254" i="1"/>
  <c r="AF254" i="1" s="1"/>
  <c r="AN275" i="1"/>
  <c r="M275" i="1"/>
  <c r="AH275" i="1" s="1"/>
  <c r="AL257" i="1"/>
  <c r="K257" i="1"/>
  <c r="AF257" i="1" s="1"/>
  <c r="AR257" i="1" s="1"/>
  <c r="AL285" i="1"/>
  <c r="K285" i="1"/>
  <c r="AF285" i="1" s="1"/>
  <c r="AN68" i="1"/>
  <c r="M68" i="1"/>
  <c r="AH68" i="1" s="1"/>
  <c r="AJ90" i="1"/>
  <c r="I90" i="1"/>
  <c r="AD90" i="1" s="1"/>
  <c r="AL111" i="1"/>
  <c r="K111" i="1"/>
  <c r="AF111" i="1" s="1"/>
  <c r="AR111" i="1" s="1"/>
  <c r="AN132" i="1"/>
  <c r="M132" i="1"/>
  <c r="AH132" i="1" s="1"/>
  <c r="AT132" i="1" s="1"/>
  <c r="AN156" i="1"/>
  <c r="M156" i="1"/>
  <c r="AH156" i="1" s="1"/>
  <c r="AL164" i="1"/>
  <c r="K164" i="1"/>
  <c r="AF164" i="1" s="1"/>
  <c r="AJ275" i="1"/>
  <c r="I275" i="1"/>
  <c r="AD275" i="1" s="1"/>
  <c r="AN172" i="1"/>
  <c r="M172" i="1"/>
  <c r="AH172" i="1" s="1"/>
  <c r="AJ194" i="1"/>
  <c r="AO194" i="1" s="1"/>
  <c r="I194" i="1"/>
  <c r="AD194" i="1" s="1"/>
  <c r="AN216" i="1"/>
  <c r="M216" i="1"/>
  <c r="AH216" i="1" s="1"/>
  <c r="AJ238" i="1"/>
  <c r="I238" i="1"/>
  <c r="AD238" i="1" s="1"/>
  <c r="AL259" i="1"/>
  <c r="K259" i="1"/>
  <c r="AF259" i="1" s="1"/>
  <c r="AR259" i="1" s="1"/>
  <c r="AN280" i="1"/>
  <c r="M280" i="1"/>
  <c r="AH280" i="1" s="1"/>
  <c r="AJ26" i="1"/>
  <c r="I26" i="1"/>
  <c r="AD26" i="1" s="1"/>
  <c r="AM214" i="1"/>
  <c r="L214" i="1"/>
  <c r="AG214" i="1" s="1"/>
  <c r="AS214" i="1" s="1"/>
  <c r="AM125" i="1"/>
  <c r="L125" i="1"/>
  <c r="AG125" i="1" s="1"/>
  <c r="AK171" i="1"/>
  <c r="J171" i="1"/>
  <c r="AE171" i="1" s="1"/>
  <c r="AK70" i="1"/>
  <c r="J70" i="1"/>
  <c r="AE70" i="1" s="1"/>
  <c r="AN70" i="1"/>
  <c r="M70" i="1"/>
  <c r="AH70" i="1" s="1"/>
  <c r="AT70" i="1" s="1"/>
  <c r="AK135" i="1"/>
  <c r="J135" i="1"/>
  <c r="AE135" i="1" s="1"/>
  <c r="AQ135" i="1" s="1"/>
  <c r="AL133" i="1"/>
  <c r="AO133" i="1" s="1"/>
  <c r="K133" i="1"/>
  <c r="AF133" i="1" s="1"/>
  <c r="AL51" i="1"/>
  <c r="K51" i="1"/>
  <c r="AF51" i="1" s="1"/>
  <c r="AJ225" i="1"/>
  <c r="I225" i="1"/>
  <c r="AD225" i="1" s="1"/>
  <c r="AL144" i="1"/>
  <c r="K144" i="1"/>
  <c r="AF144" i="1" s="1"/>
  <c r="AN92" i="1"/>
  <c r="AO92" i="1" s="1"/>
  <c r="M92" i="1"/>
  <c r="AH92" i="1" s="1"/>
  <c r="AL175" i="1"/>
  <c r="K175" i="1"/>
  <c r="AF175" i="1" s="1"/>
  <c r="AL200" i="1"/>
  <c r="K200" i="1"/>
  <c r="AF200" i="1" s="1"/>
  <c r="AR200" i="1" s="1"/>
  <c r="AN134" i="1"/>
  <c r="AO134" i="1" s="1"/>
  <c r="M134" i="1"/>
  <c r="AH134" i="1" s="1"/>
  <c r="AT134" i="1" s="1"/>
  <c r="AN254" i="1"/>
  <c r="M254" i="1"/>
  <c r="AH254" i="1" s="1"/>
  <c r="AL134" i="1"/>
  <c r="K134" i="1"/>
  <c r="AF134" i="1" s="1"/>
  <c r="AM34" i="1"/>
  <c r="L34" i="1"/>
  <c r="AG34" i="1" s="1"/>
  <c r="AS34" i="1" s="1"/>
  <c r="AL124" i="1"/>
  <c r="K124" i="1"/>
  <c r="AF124" i="1" s="1"/>
  <c r="AN72" i="1"/>
  <c r="M72" i="1"/>
  <c r="AH72" i="1" s="1"/>
  <c r="AN257" i="1"/>
  <c r="M257" i="1"/>
  <c r="AH257" i="1" s="1"/>
  <c r="AL263" i="1"/>
  <c r="K263" i="1"/>
  <c r="AF263" i="1" s="1"/>
  <c r="AR263" i="1" s="1"/>
  <c r="AM218" i="1"/>
  <c r="L218" i="1"/>
  <c r="AG218" i="1" s="1"/>
  <c r="AS218" i="1" s="1"/>
  <c r="AN16" i="1"/>
  <c r="AO16" i="1" s="1"/>
  <c r="M16" i="1"/>
  <c r="AH16" i="1" s="1"/>
  <c r="AK266" i="1"/>
  <c r="J266" i="1"/>
  <c r="AE266" i="1" s="1"/>
  <c r="AQ266" i="1" s="1"/>
  <c r="AK139" i="1"/>
  <c r="J139" i="1"/>
  <c r="AE139" i="1" s="1"/>
  <c r="AQ139" i="1" s="1"/>
  <c r="AN178" i="1"/>
  <c r="M178" i="1"/>
  <c r="AH178" i="1" s="1"/>
  <c r="AN199" i="1"/>
  <c r="M199" i="1"/>
  <c r="AH199" i="1" s="1"/>
  <c r="AJ147" i="1"/>
  <c r="I147" i="1"/>
  <c r="AD147" i="1" s="1"/>
  <c r="AJ259" i="1"/>
  <c r="I259" i="1"/>
  <c r="AD259" i="1" s="1"/>
  <c r="AK157" i="1"/>
  <c r="AO157" i="1" s="1"/>
  <c r="J157" i="1"/>
  <c r="AE157" i="1" s="1"/>
  <c r="AQ157" i="1" s="1"/>
  <c r="AK132" i="1"/>
  <c r="AO132" i="1" s="1"/>
  <c r="J132" i="1"/>
  <c r="AE132" i="1" s="1"/>
  <c r="AK267" i="1"/>
  <c r="J267" i="1"/>
  <c r="AE267" i="1" s="1"/>
  <c r="AQ267" i="1" s="1"/>
  <c r="AM230" i="1"/>
  <c r="L230" i="1"/>
  <c r="AG230" i="1" s="1"/>
  <c r="AS230" i="1" s="1"/>
  <c r="AK23" i="1"/>
  <c r="J23" i="1"/>
  <c r="AE23" i="1" s="1"/>
  <c r="AM236" i="1"/>
  <c r="AO236" i="1" s="1"/>
  <c r="L236" i="1"/>
  <c r="AG236" i="1" s="1"/>
  <c r="AJ137" i="1"/>
  <c r="I137" i="1"/>
  <c r="AD137" i="1" s="1"/>
  <c r="AL84" i="1"/>
  <c r="K84" i="1"/>
  <c r="AF84" i="1" s="1"/>
  <c r="AR84" i="1" s="1"/>
  <c r="AL75" i="1"/>
  <c r="K75" i="1"/>
  <c r="AF75" i="1" s="1"/>
  <c r="AR75" i="1" s="1"/>
  <c r="AL223" i="1"/>
  <c r="AO223" i="1" s="1"/>
  <c r="K223" i="1"/>
  <c r="AF223" i="1" s="1"/>
  <c r="AL31" i="1"/>
  <c r="K31" i="1"/>
  <c r="AF31" i="1" s="1"/>
  <c r="AR31" i="1" s="1"/>
  <c r="AM222" i="1"/>
  <c r="L222" i="1"/>
  <c r="AG222" i="1" s="1"/>
  <c r="AS222" i="1" s="1"/>
  <c r="AM133" i="1"/>
  <c r="L133" i="1"/>
  <c r="AG133" i="1" s="1"/>
  <c r="AM212" i="1"/>
  <c r="L212" i="1"/>
  <c r="AG212" i="1" s="1"/>
  <c r="AK142" i="1"/>
  <c r="J142" i="1"/>
  <c r="AE142" i="1" s="1"/>
  <c r="AN54" i="1"/>
  <c r="M54" i="1"/>
  <c r="AH54" i="1" s="1"/>
  <c r="AT54" i="1" s="1"/>
  <c r="AK111" i="1"/>
  <c r="J111" i="1"/>
  <c r="AE111" i="1" s="1"/>
  <c r="AN225" i="1"/>
  <c r="M225" i="1"/>
  <c r="AH225" i="1" s="1"/>
  <c r="AL181" i="1"/>
  <c r="K181" i="1"/>
  <c r="AF181" i="1" s="1"/>
  <c r="AR181" i="1" s="1"/>
  <c r="AN95" i="1"/>
  <c r="M95" i="1"/>
  <c r="AH95" i="1" s="1"/>
  <c r="AT95" i="1" s="1"/>
  <c r="AL230" i="1"/>
  <c r="K230" i="1"/>
  <c r="AF230" i="1" s="1"/>
  <c r="AN85" i="1"/>
  <c r="M85" i="1"/>
  <c r="AH85" i="1" s="1"/>
  <c r="AL55" i="1"/>
  <c r="K55" i="1"/>
  <c r="AF55" i="1" s="1"/>
  <c r="AN261" i="1"/>
  <c r="M261" i="1"/>
  <c r="AH261" i="1" s="1"/>
  <c r="AT261" i="1" s="1"/>
  <c r="AL267" i="1"/>
  <c r="AO267" i="1" s="1"/>
  <c r="K267" i="1"/>
  <c r="AF267" i="1" s="1"/>
  <c r="AR267" i="1" s="1"/>
  <c r="AK261" i="1"/>
  <c r="AO261" i="1" s="1"/>
  <c r="J261" i="1"/>
  <c r="AE261" i="1" s="1"/>
  <c r="AK46" i="1"/>
  <c r="J46" i="1"/>
  <c r="AE46" i="1" s="1"/>
  <c r="AN98" i="1"/>
  <c r="M98" i="1"/>
  <c r="AH98" i="1" s="1"/>
  <c r="AT98" i="1" s="1"/>
  <c r="AN35" i="1"/>
  <c r="M35" i="1"/>
  <c r="AH35" i="1" s="1"/>
  <c r="AM102" i="1"/>
  <c r="L102" i="1"/>
  <c r="AG102" i="1" s="1"/>
  <c r="AM234" i="1"/>
  <c r="L234" i="1"/>
  <c r="AG234" i="1" s="1"/>
  <c r="AK112" i="1"/>
  <c r="J112" i="1"/>
  <c r="AE112" i="1" s="1"/>
  <c r="AQ112" i="1" s="1"/>
  <c r="AK240" i="1"/>
  <c r="AO240" i="1" s="1"/>
  <c r="J240" i="1"/>
  <c r="AE240" i="1" s="1"/>
  <c r="AQ240" i="1" s="1"/>
  <c r="AM87" i="1"/>
  <c r="AO87" i="1" s="1"/>
  <c r="L87" i="1"/>
  <c r="AG87" i="1" s="1"/>
  <c r="AL61" i="1"/>
  <c r="K61" i="1"/>
  <c r="AF61" i="1" s="1"/>
  <c r="AR61" i="1" s="1"/>
  <c r="AJ21" i="1"/>
  <c r="I21" i="1"/>
  <c r="AD21" i="1" s="1"/>
  <c r="AP21" i="1" s="1"/>
  <c r="AK20" i="1"/>
  <c r="J20" i="1"/>
  <c r="AE20" i="1" s="1"/>
  <c r="AL23" i="1"/>
  <c r="AO23" i="1" s="1"/>
  <c r="K23" i="1"/>
  <c r="AF23" i="1" s="1"/>
  <c r="AK49" i="1"/>
  <c r="J49" i="1"/>
  <c r="AE49" i="1" s="1"/>
  <c r="AK81" i="1"/>
  <c r="J81" i="1"/>
  <c r="AE81" i="1" s="1"/>
  <c r="AQ81" i="1" s="1"/>
  <c r="AM114" i="1"/>
  <c r="L114" i="1"/>
  <c r="AG114" i="1" s="1"/>
  <c r="AS114" i="1" s="1"/>
  <c r="AM146" i="1"/>
  <c r="L146" i="1"/>
  <c r="AG146" i="1" s="1"/>
  <c r="AM178" i="1"/>
  <c r="L178" i="1"/>
  <c r="AG178" i="1" s="1"/>
  <c r="AS178" i="1" s="1"/>
  <c r="AM210" i="1"/>
  <c r="L210" i="1"/>
  <c r="AG210" i="1" s="1"/>
  <c r="AS210" i="1" s="1"/>
  <c r="AM246" i="1"/>
  <c r="L246" i="1"/>
  <c r="AG246" i="1" s="1"/>
  <c r="AM282" i="1"/>
  <c r="L282" i="1"/>
  <c r="AG282" i="1" s="1"/>
  <c r="AJ268" i="1"/>
  <c r="I268" i="1"/>
  <c r="AD268" i="1" s="1"/>
  <c r="AM57" i="1"/>
  <c r="L57" i="1"/>
  <c r="AG57" i="1" s="1"/>
  <c r="AM89" i="1"/>
  <c r="L89" i="1"/>
  <c r="AG89" i="1" s="1"/>
  <c r="AM121" i="1"/>
  <c r="AO121" i="1" s="1"/>
  <c r="L121" i="1"/>
  <c r="AG121" i="1" s="1"/>
  <c r="AK164" i="1"/>
  <c r="J164" i="1"/>
  <c r="AE164" i="1" s="1"/>
  <c r="AQ164" i="1" s="1"/>
  <c r="AK200" i="1"/>
  <c r="J200" i="1"/>
  <c r="AE200" i="1" s="1"/>
  <c r="AQ200" i="1" s="1"/>
  <c r="AM249" i="1"/>
  <c r="L249" i="1"/>
  <c r="AG249" i="1" s="1"/>
  <c r="AM285" i="1"/>
  <c r="AO285" i="1" s="1"/>
  <c r="L285" i="1"/>
  <c r="AG285" i="1" s="1"/>
  <c r="AM164" i="1"/>
  <c r="L164" i="1"/>
  <c r="AG164" i="1" s="1"/>
  <c r="AM200" i="1"/>
  <c r="L200" i="1"/>
  <c r="AG200" i="1" s="1"/>
  <c r="AS200" i="1" s="1"/>
  <c r="AK247" i="1"/>
  <c r="J247" i="1"/>
  <c r="AE247" i="1" s="1"/>
  <c r="AQ247" i="1" s="1"/>
  <c r="AM63" i="1"/>
  <c r="L63" i="1"/>
  <c r="AG63" i="1" s="1"/>
  <c r="AL22" i="1"/>
  <c r="K22" i="1"/>
  <c r="AF22" i="1" s="1"/>
  <c r="AR22" i="1" s="1"/>
  <c r="AM21" i="1"/>
  <c r="L21" i="1"/>
  <c r="AG21" i="1" s="1"/>
  <c r="AN24" i="1"/>
  <c r="M24" i="1"/>
  <c r="AH24" i="1" s="1"/>
  <c r="AM50" i="1"/>
  <c r="L50" i="1"/>
  <c r="AG50" i="1" s="1"/>
  <c r="AM82" i="1"/>
  <c r="L82" i="1"/>
  <c r="AG82" i="1" s="1"/>
  <c r="AK117" i="1"/>
  <c r="J117" i="1"/>
  <c r="AE117" i="1" s="1"/>
  <c r="AQ117" i="1" s="1"/>
  <c r="AK149" i="1"/>
  <c r="AO149" i="1" s="1"/>
  <c r="J149" i="1"/>
  <c r="AE149" i="1" s="1"/>
  <c r="AQ149" i="1" s="1"/>
  <c r="AK181" i="1"/>
  <c r="AO181" i="1" s="1"/>
  <c r="J181" i="1"/>
  <c r="AE181" i="1" s="1"/>
  <c r="AK213" i="1"/>
  <c r="J213" i="1"/>
  <c r="AE213" i="1" s="1"/>
  <c r="AQ213" i="1" s="1"/>
  <c r="AK249" i="1"/>
  <c r="J249" i="1"/>
  <c r="AE249" i="1" s="1"/>
  <c r="AQ249" i="1" s="1"/>
  <c r="AK285" i="1"/>
  <c r="J285" i="1"/>
  <c r="AE285" i="1" s="1"/>
  <c r="AL269" i="1"/>
  <c r="AO269" i="1" s="1"/>
  <c r="K269" i="1"/>
  <c r="AF269" i="1" s="1"/>
  <c r="AK60" i="1"/>
  <c r="J60" i="1"/>
  <c r="AE60" i="1" s="1"/>
  <c r="AK92" i="1"/>
  <c r="J92" i="1"/>
  <c r="AE92" i="1" s="1"/>
  <c r="AQ92" i="1" s="1"/>
  <c r="AK124" i="1"/>
  <c r="J124" i="1"/>
  <c r="AE124" i="1" s="1"/>
  <c r="AQ124" i="1" s="1"/>
  <c r="AM165" i="1"/>
  <c r="L165" i="1"/>
  <c r="AG165" i="1" s="1"/>
  <c r="AK216" i="1"/>
  <c r="J216" i="1"/>
  <c r="AE216" i="1" s="1"/>
  <c r="AQ216" i="1" s="1"/>
  <c r="AK252" i="1"/>
  <c r="J252" i="1"/>
  <c r="AE252" i="1" s="1"/>
  <c r="AQ252" i="1" s="1"/>
  <c r="AM289" i="1"/>
  <c r="AO289" i="1" s="1"/>
  <c r="L289" i="1"/>
  <c r="AG289" i="1" s="1"/>
  <c r="AM168" i="1"/>
  <c r="L168" i="1"/>
  <c r="AG168" i="1" s="1"/>
  <c r="AK203" i="1"/>
  <c r="J203" i="1"/>
  <c r="AE203" i="1" s="1"/>
  <c r="AK255" i="1"/>
  <c r="J255" i="1"/>
  <c r="AE255" i="1" s="1"/>
  <c r="AQ255" i="1" s="1"/>
  <c r="AK291" i="1"/>
  <c r="AO291" i="1" s="1"/>
  <c r="J291" i="1"/>
  <c r="AE291" i="1" s="1"/>
  <c r="AQ291" i="1" s="1"/>
  <c r="AK66" i="1"/>
  <c r="AO66" i="1" s="1"/>
  <c r="J66" i="1"/>
  <c r="AE66" i="1" s="1"/>
  <c r="AM99" i="1"/>
  <c r="L99" i="1"/>
  <c r="AG99" i="1" s="1"/>
  <c r="AS99" i="1" s="1"/>
  <c r="AM131" i="1"/>
  <c r="L131" i="1"/>
  <c r="AG131" i="1" s="1"/>
  <c r="AS131" i="1" s="1"/>
  <c r="AM163" i="1"/>
  <c r="L163" i="1"/>
  <c r="AG163" i="1" s="1"/>
  <c r="AM195" i="1"/>
  <c r="L195" i="1"/>
  <c r="AG195" i="1" s="1"/>
  <c r="AM227" i="1"/>
  <c r="L227" i="1"/>
  <c r="AG227" i="1" s="1"/>
  <c r="AM259" i="1"/>
  <c r="L259" i="1"/>
  <c r="AG259" i="1" s="1"/>
  <c r="AS259" i="1" s="1"/>
  <c r="AM291" i="1"/>
  <c r="L291" i="1"/>
  <c r="AG291" i="1" s="1"/>
  <c r="AS291" i="1" s="1"/>
  <c r="AN26" i="1"/>
  <c r="AO26" i="1" s="1"/>
  <c r="M26" i="1"/>
  <c r="AH26" i="1" s="1"/>
  <c r="AJ48" i="1"/>
  <c r="I48" i="1"/>
  <c r="AD48" i="1" s="1"/>
  <c r="AL69" i="1"/>
  <c r="K69" i="1"/>
  <c r="AF69" i="1" s="1"/>
  <c r="AR69" i="1" s="1"/>
  <c r="AN90" i="1"/>
  <c r="M90" i="1"/>
  <c r="AH90" i="1" s="1"/>
  <c r="AJ112" i="1"/>
  <c r="AO112" i="1" s="1"/>
  <c r="I112" i="1"/>
  <c r="AD112" i="1" s="1"/>
  <c r="AK156" i="1"/>
  <c r="J156" i="1"/>
  <c r="AE156" i="1" s="1"/>
  <c r="AN37" i="1"/>
  <c r="M37" i="1"/>
  <c r="AH37" i="1" s="1"/>
  <c r="AT37" i="1" s="1"/>
  <c r="AK55" i="1"/>
  <c r="J55" i="1"/>
  <c r="AE55" i="1" s="1"/>
  <c r="AQ55" i="1" s="1"/>
  <c r="AM132" i="1"/>
  <c r="L132" i="1"/>
  <c r="AG132" i="1" s="1"/>
  <c r="AJ41" i="1"/>
  <c r="I41" i="1"/>
  <c r="AD41" i="1" s="1"/>
  <c r="AP41" i="1" s="1"/>
  <c r="AL62" i="1"/>
  <c r="K62" i="1"/>
  <c r="AF62" i="1" s="1"/>
  <c r="AR62" i="1" s="1"/>
  <c r="AN83" i="1"/>
  <c r="M83" i="1"/>
  <c r="AH83" i="1" s="1"/>
  <c r="AL176" i="1"/>
  <c r="K176" i="1"/>
  <c r="AF176" i="1" s="1"/>
  <c r="AN197" i="1"/>
  <c r="M197" i="1"/>
  <c r="AH197" i="1" s="1"/>
  <c r="AJ219" i="1"/>
  <c r="I219" i="1"/>
  <c r="AD219" i="1" s="1"/>
  <c r="AL240" i="1"/>
  <c r="K240" i="1"/>
  <c r="AF240" i="1" s="1"/>
  <c r="AK227" i="1"/>
  <c r="J227" i="1"/>
  <c r="AE227" i="1" s="1"/>
  <c r="AJ132" i="1"/>
  <c r="I132" i="1"/>
  <c r="AD132" i="1" s="1"/>
  <c r="AL153" i="1"/>
  <c r="K153" i="1"/>
  <c r="AF153" i="1" s="1"/>
  <c r="AR153" i="1" s="1"/>
  <c r="AN174" i="1"/>
  <c r="M174" i="1"/>
  <c r="AH174" i="1" s="1"/>
  <c r="AJ196" i="1"/>
  <c r="I196" i="1"/>
  <c r="AD196" i="1" s="1"/>
  <c r="AN230" i="1"/>
  <c r="M230" i="1"/>
  <c r="AH230" i="1" s="1"/>
  <c r="AJ252" i="1"/>
  <c r="I252" i="1"/>
  <c r="AD252" i="1" s="1"/>
  <c r="AP252" i="1" s="1"/>
  <c r="AM64" i="1"/>
  <c r="AO64" i="1" s="1"/>
  <c r="L64" i="1"/>
  <c r="AG64" i="1" s="1"/>
  <c r="AS64" i="1" s="1"/>
  <c r="AM152" i="1"/>
  <c r="AO152" i="1" s="1"/>
  <c r="L152" i="1"/>
  <c r="AG152" i="1" s="1"/>
  <c r="AL110" i="1"/>
  <c r="K110" i="1"/>
  <c r="AF110" i="1" s="1"/>
  <c r="AR110" i="1" s="1"/>
  <c r="AN131" i="1"/>
  <c r="M131" i="1"/>
  <c r="AH131" i="1" s="1"/>
  <c r="AT131" i="1" s="1"/>
  <c r="AJ153" i="1"/>
  <c r="AO153" i="1" s="1"/>
  <c r="I153" i="1"/>
  <c r="AD153" i="1" s="1"/>
  <c r="AL174" i="1"/>
  <c r="K174" i="1"/>
  <c r="AF174" i="1" s="1"/>
  <c r="AN195" i="1"/>
  <c r="M195" i="1"/>
  <c r="AH195" i="1" s="1"/>
  <c r="AM209" i="1"/>
  <c r="L209" i="1"/>
  <c r="AG209" i="1" s="1"/>
  <c r="AN223" i="1"/>
  <c r="M223" i="1"/>
  <c r="AH223" i="1" s="1"/>
  <c r="AT223" i="1" s="1"/>
  <c r="AK18" i="1"/>
  <c r="AO18" i="1" s="1"/>
  <c r="J18" i="1"/>
  <c r="AE18" i="1" s="1"/>
  <c r="AM30" i="1"/>
  <c r="L30" i="1"/>
  <c r="AG30" i="1" s="1"/>
  <c r="AS30" i="1" s="1"/>
  <c r="AN57" i="1"/>
  <c r="M57" i="1"/>
  <c r="AH57" i="1" s="1"/>
  <c r="AT57" i="1" s="1"/>
  <c r="AJ79" i="1"/>
  <c r="I79" i="1"/>
  <c r="AD79" i="1" s="1"/>
  <c r="AL100" i="1"/>
  <c r="K100" i="1"/>
  <c r="AF100" i="1" s="1"/>
  <c r="AN121" i="1"/>
  <c r="M121" i="1"/>
  <c r="AH121" i="1" s="1"/>
  <c r="AJ143" i="1"/>
  <c r="I143" i="1"/>
  <c r="AD143" i="1" s="1"/>
  <c r="AN255" i="1"/>
  <c r="M255" i="1"/>
  <c r="AH255" i="1" s="1"/>
  <c r="AT255" i="1" s="1"/>
  <c r="AJ277" i="1"/>
  <c r="AO277" i="1" s="1"/>
  <c r="I277" i="1"/>
  <c r="AD277" i="1" s="1"/>
  <c r="AN258" i="1"/>
  <c r="M258" i="1"/>
  <c r="AH258" i="1" s="1"/>
  <c r="AT258" i="1" s="1"/>
  <c r="AN286" i="1"/>
  <c r="M286" i="1"/>
  <c r="AH286" i="1" s="1"/>
  <c r="AT286" i="1" s="1"/>
  <c r="AJ70" i="1"/>
  <c r="AO70" i="1" s="1"/>
  <c r="I70" i="1"/>
  <c r="AD70" i="1" s="1"/>
  <c r="AL91" i="1"/>
  <c r="K91" i="1"/>
  <c r="AF91" i="1" s="1"/>
  <c r="AN112" i="1"/>
  <c r="M112" i="1"/>
  <c r="AH112" i="1" s="1"/>
  <c r="AJ134" i="1"/>
  <c r="I134" i="1"/>
  <c r="AD134" i="1" s="1"/>
  <c r="AP134" i="1" s="1"/>
  <c r="AJ158" i="1"/>
  <c r="AO158" i="1" s="1"/>
  <c r="I158" i="1"/>
  <c r="AD158" i="1" s="1"/>
  <c r="AP158" i="1" s="1"/>
  <c r="AJ255" i="1"/>
  <c r="AO255" i="1" s="1"/>
  <c r="I255" i="1"/>
  <c r="AD255" i="1" s="1"/>
  <c r="AL276" i="1"/>
  <c r="K276" i="1"/>
  <c r="AF276" i="1" s="1"/>
  <c r="AJ174" i="1"/>
  <c r="I174" i="1"/>
  <c r="AD174" i="1" s="1"/>
  <c r="AP174" i="1" s="1"/>
  <c r="AL195" i="1"/>
  <c r="K195" i="1"/>
  <c r="AF195" i="1" s="1"/>
  <c r="AJ218" i="1"/>
  <c r="AO218" i="1" s="1"/>
  <c r="I218" i="1"/>
  <c r="AD218" i="1" s="1"/>
  <c r="AL239" i="1"/>
  <c r="K239" i="1"/>
  <c r="AF239" i="1" s="1"/>
  <c r="AN260" i="1"/>
  <c r="M260" i="1"/>
  <c r="AH260" i="1" s="1"/>
  <c r="AT260" i="1" s="1"/>
  <c r="AJ282" i="1"/>
  <c r="AO282" i="1" s="1"/>
  <c r="I282" i="1"/>
  <c r="AD282" i="1" s="1"/>
  <c r="CU273" i="1"/>
  <c r="CU29" i="1"/>
  <c r="CU109" i="1"/>
  <c r="CV277" i="1"/>
  <c r="CV86" i="1"/>
  <c r="CU77" i="1"/>
  <c r="CV29" i="1"/>
  <c r="CU293" i="1"/>
  <c r="CV26" i="1"/>
  <c r="CU165" i="1"/>
  <c r="CU197" i="1"/>
  <c r="CV293" i="1"/>
  <c r="CV215" i="1"/>
  <c r="CU138" i="1"/>
  <c r="CV58" i="1"/>
  <c r="CU216" i="1"/>
  <c r="CV203" i="1"/>
  <c r="CV200" i="1"/>
  <c r="CU89" i="1"/>
  <c r="CU151" i="1"/>
  <c r="CV101" i="1"/>
  <c r="CU72" i="1"/>
  <c r="CV242" i="1"/>
  <c r="CV213" i="1"/>
  <c r="CU272" i="1"/>
  <c r="CU84" i="1"/>
  <c r="CU160" i="1"/>
  <c r="ED53" i="1"/>
  <c r="GK53" i="1" s="1"/>
  <c r="ED185" i="1"/>
  <c r="GK185" i="1" s="1"/>
  <c r="CV77" i="1"/>
  <c r="CU166" i="1"/>
  <c r="CU206" i="1"/>
  <c r="CV294" i="1"/>
  <c r="CU199" i="1"/>
  <c r="CV19" i="1"/>
  <c r="CV94" i="1"/>
  <c r="CU55" i="1"/>
  <c r="CV238" i="1"/>
  <c r="CV28" i="1"/>
  <c r="CV165" i="1"/>
  <c r="EB16" i="1"/>
  <c r="ED269" i="1"/>
  <c r="GK269" i="1" s="1"/>
  <c r="ED150" i="1"/>
  <c r="GK150" i="1" s="1"/>
  <c r="CV60" i="1"/>
  <c r="CV35" i="1"/>
  <c r="CU271" i="1"/>
  <c r="CV148" i="1"/>
  <c r="CU91" i="1"/>
  <c r="CV169" i="1"/>
  <c r="CU277" i="1"/>
  <c r="CV85" i="1"/>
  <c r="CV161" i="1"/>
  <c r="CV73" i="1"/>
  <c r="CU269" i="1"/>
  <c r="CV37" i="1"/>
  <c r="CV109" i="1"/>
  <c r="CV177" i="1"/>
  <c r="CU63" i="1"/>
  <c r="CU85" i="1"/>
  <c r="CV36" i="1"/>
  <c r="CV71" i="1"/>
  <c r="CU52" i="1"/>
  <c r="CU28" i="1"/>
  <c r="AO210" i="1"/>
  <c r="CU132" i="1"/>
  <c r="CV147" i="1"/>
  <c r="CU204" i="1"/>
  <c r="CU215" i="1"/>
  <c r="CU162" i="1"/>
  <c r="CV49" i="1"/>
  <c r="CV53" i="1"/>
  <c r="CU103" i="1"/>
  <c r="ED161" i="1"/>
  <c r="GK161" i="1" s="1"/>
  <c r="CU92" i="1"/>
  <c r="CV209" i="1"/>
  <c r="CV16" i="1"/>
  <c r="CV245" i="1"/>
  <c r="CV180" i="1"/>
  <c r="CU283" i="1"/>
  <c r="CU79" i="1"/>
  <c r="ED246" i="1"/>
  <c r="GK246" i="1" s="1"/>
  <c r="CV83" i="1"/>
  <c r="CV286" i="1"/>
  <c r="CV189" i="1"/>
  <c r="CV64" i="1"/>
  <c r="CU119" i="1"/>
  <c r="CU136" i="1"/>
  <c r="AO34" i="1"/>
  <c r="AO108" i="1"/>
  <c r="AO247" i="1"/>
  <c r="AO30" i="1"/>
  <c r="AO84" i="1"/>
  <c r="AO168" i="1"/>
  <c r="AO200" i="1"/>
  <c r="AO109" i="1"/>
  <c r="AO256" i="1"/>
  <c r="AO171" i="1"/>
  <c r="AO203" i="1"/>
  <c r="AO235" i="1"/>
  <c r="AO75" i="1"/>
  <c r="AO107" i="1"/>
  <c r="AO139" i="1"/>
  <c r="AO86" i="1"/>
  <c r="AO118" i="1"/>
  <c r="AO154" i="1"/>
  <c r="AO246" i="1"/>
  <c r="AO278" i="1"/>
  <c r="AO33" i="1"/>
  <c r="AO220" i="1"/>
  <c r="AO120" i="1"/>
  <c r="AO49" i="1"/>
  <c r="AO195" i="1"/>
  <c r="AO227" i="1"/>
  <c r="AO204" i="1"/>
  <c r="AO237" i="1"/>
  <c r="AO67" i="1"/>
  <c r="AO131" i="1"/>
  <c r="AO142" i="1"/>
  <c r="AO263" i="1"/>
  <c r="AO226" i="1"/>
  <c r="AO68" i="1"/>
  <c r="AO100" i="1"/>
  <c r="AO217" i="1"/>
  <c r="AO47" i="1"/>
  <c r="AO143" i="1"/>
  <c r="AO90" i="1"/>
  <c r="AO275" i="1"/>
  <c r="AO174" i="1"/>
  <c r="AO238" i="1"/>
  <c r="AO270" i="1"/>
  <c r="AO38" i="1"/>
  <c r="AO212" i="1"/>
  <c r="AO41" i="1"/>
  <c r="AO219" i="1"/>
  <c r="AO251" i="1"/>
  <c r="AO252" i="1"/>
  <c r="AO137" i="1"/>
  <c r="AO201" i="1"/>
  <c r="AO229" i="1"/>
  <c r="AO59" i="1"/>
  <c r="AO123" i="1"/>
  <c r="AO155" i="1"/>
  <c r="AO287" i="1"/>
  <c r="AO286" i="1"/>
  <c r="AO60" i="1"/>
  <c r="AO39" i="1"/>
  <c r="AO53" i="1"/>
  <c r="AO85" i="1"/>
  <c r="AO167" i="1"/>
  <c r="AO117" i="1"/>
  <c r="AO209" i="1"/>
  <c r="AO264" i="1"/>
  <c r="AO170" i="1"/>
  <c r="AO198" i="1"/>
  <c r="AO230" i="1"/>
  <c r="AO262" i="1"/>
  <c r="AO40" i="1"/>
  <c r="AO72" i="1"/>
  <c r="AO104" i="1"/>
  <c r="AO19" i="1"/>
  <c r="AO243" i="1"/>
  <c r="AO97" i="1"/>
  <c r="AO221" i="1"/>
  <c r="AO51" i="1"/>
  <c r="AO147" i="1"/>
  <c r="AO249" i="1"/>
  <c r="AO288" i="1"/>
  <c r="AO94" i="1"/>
  <c r="AO126" i="1"/>
  <c r="AO279" i="1"/>
  <c r="AO242" i="1"/>
  <c r="CV99" i="1"/>
  <c r="CU140" i="1"/>
  <c r="CU99" i="1"/>
  <c r="CV43" i="1"/>
  <c r="CU229" i="1"/>
  <c r="CU161" i="1"/>
  <c r="CU139" i="1"/>
  <c r="CU112" i="1"/>
  <c r="ED181" i="1"/>
  <c r="GK181" i="1" s="1"/>
  <c r="ED258" i="1"/>
  <c r="GK258" i="1" s="1"/>
  <c r="ED253" i="1"/>
  <c r="GK253" i="1" s="1"/>
  <c r="EA16" i="1"/>
  <c r="CU205" i="1"/>
  <c r="CU146" i="1"/>
  <c r="ED125" i="1"/>
  <c r="GK125" i="1" s="1"/>
  <c r="ED189" i="1"/>
  <c r="GK189" i="1" s="1"/>
  <c r="ED264" i="1"/>
  <c r="GK264" i="1" s="1"/>
  <c r="CV206" i="1"/>
  <c r="CU153" i="1"/>
  <c r="CU257" i="1"/>
  <c r="CV273" i="1"/>
  <c r="CU104" i="1"/>
  <c r="CU192" i="1"/>
  <c r="ED282" i="1"/>
  <c r="GK282" i="1" s="1"/>
  <c r="ED33" i="1"/>
  <c r="GK33" i="1" s="1"/>
  <c r="ED234" i="1"/>
  <c r="GK234" i="1" s="1"/>
  <c r="ED220" i="1"/>
  <c r="GK220" i="1" s="1"/>
  <c r="CV253" i="1"/>
  <c r="CV236" i="1"/>
  <c r="CU168" i="1"/>
  <c r="BQ23" i="1"/>
  <c r="BQ223" i="1"/>
  <c r="CU37" i="1"/>
  <c r="CU76" i="1"/>
  <c r="CV143" i="1"/>
  <c r="CV48" i="1"/>
  <c r="BQ122" i="1"/>
  <c r="CU212" i="1"/>
  <c r="CU16" i="1"/>
  <c r="CV167" i="1"/>
  <c r="CV146" i="1"/>
  <c r="CV137" i="1"/>
  <c r="CV168" i="1"/>
  <c r="CU287" i="1"/>
  <c r="CU32" i="1"/>
  <c r="CU150" i="1"/>
  <c r="CU56" i="1"/>
  <c r="CU50" i="1"/>
  <c r="ED174" i="1"/>
  <c r="GK174" i="1" s="1"/>
  <c r="ED279" i="1"/>
  <c r="GK279" i="1" s="1"/>
  <c r="CV67" i="1"/>
  <c r="CU143" i="1"/>
  <c r="CV108" i="1"/>
  <c r="ED37" i="1"/>
  <c r="GK37" i="1" s="1"/>
  <c r="ED101" i="1"/>
  <c r="GK101" i="1" s="1"/>
  <c r="ED165" i="1"/>
  <c r="GK165" i="1" s="1"/>
  <c r="ED121" i="1"/>
  <c r="GK121" i="1" s="1"/>
  <c r="CU100" i="1"/>
  <c r="CV211" i="1"/>
  <c r="CV230" i="1"/>
  <c r="CV158" i="1"/>
  <c r="CU61" i="1"/>
  <c r="ED209" i="1"/>
  <c r="GK209" i="1" s="1"/>
  <c r="CU259" i="1"/>
  <c r="CU188" i="1"/>
  <c r="CV72" i="1"/>
  <c r="CU137" i="1"/>
  <c r="CV96" i="1"/>
  <c r="CV140" i="1"/>
  <c r="CU203" i="1"/>
  <c r="CU80" i="1"/>
  <c r="CU144" i="1"/>
  <c r="CU18" i="1"/>
  <c r="CU39" i="1"/>
  <c r="CV136" i="1"/>
  <c r="CV243" i="1"/>
  <c r="CV70" i="1"/>
  <c r="CV190" i="1"/>
  <c r="CV199" i="1"/>
  <c r="ED249" i="1"/>
  <c r="GK249" i="1" s="1"/>
  <c r="ED272" i="1"/>
  <c r="GK272" i="1" s="1"/>
  <c r="CU51" i="1"/>
  <c r="CV38" i="1"/>
  <c r="CU239" i="1"/>
  <c r="CU173" i="1"/>
  <c r="CU248" i="1"/>
  <c r="CU38" i="1"/>
  <c r="CU86" i="1"/>
  <c r="ED77" i="1"/>
  <c r="GK77" i="1" s="1"/>
  <c r="ED141" i="1"/>
  <c r="GK141" i="1" s="1"/>
  <c r="ED205" i="1"/>
  <c r="GK205" i="1" s="1"/>
  <c r="ED97" i="1"/>
  <c r="GK97" i="1" s="1"/>
  <c r="ED225" i="1"/>
  <c r="GK225" i="1" s="1"/>
  <c r="ED274" i="1"/>
  <c r="GK274" i="1" s="1"/>
  <c r="CV20" i="1"/>
  <c r="CU243" i="1"/>
  <c r="CU220" i="1"/>
  <c r="CV173" i="1"/>
  <c r="CU73" i="1"/>
  <c r="CU246" i="1"/>
  <c r="CU256" i="1"/>
  <c r="ED293" i="1"/>
  <c r="GK293" i="1" s="1"/>
  <c r="CV57" i="1"/>
  <c r="CV197" i="1"/>
  <c r="CV241" i="1"/>
  <c r="ED289" i="1"/>
  <c r="GK289" i="1" s="1"/>
  <c r="CV33" i="1"/>
  <c r="CV263" i="1"/>
  <c r="CU202" i="1"/>
  <c r="CV68" i="1"/>
  <c r="CU149" i="1"/>
  <c r="CV256" i="1"/>
  <c r="BQ235" i="1"/>
  <c r="BQ19" i="1"/>
  <c r="BQ210" i="1"/>
  <c r="ED134" i="1"/>
  <c r="GK134" i="1" s="1"/>
  <c r="CU233" i="1"/>
  <c r="ED41" i="1"/>
  <c r="GK41" i="1" s="1"/>
  <c r="ED169" i="1"/>
  <c r="GK169" i="1" s="1"/>
  <c r="BQ219" i="1"/>
  <c r="BQ217" i="1"/>
  <c r="CV156" i="1"/>
  <c r="BQ34" i="1"/>
  <c r="BQ130" i="1"/>
  <c r="CV131" i="1"/>
  <c r="CV153" i="1"/>
  <c r="CV257" i="1"/>
  <c r="CU111" i="1"/>
  <c r="CU183" i="1"/>
  <c r="CV204" i="1"/>
  <c r="CU224" i="1"/>
  <c r="BQ93" i="1"/>
  <c r="BQ90" i="1"/>
  <c r="BQ108" i="1"/>
  <c r="BQ126" i="1"/>
  <c r="BQ114" i="1"/>
  <c r="BQ250" i="1"/>
  <c r="BQ236" i="1"/>
  <c r="BQ228" i="1"/>
  <c r="BQ221" i="1"/>
  <c r="BQ214" i="1"/>
  <c r="ED105" i="1"/>
  <c r="GK105" i="1" s="1"/>
  <c r="ED204" i="1"/>
  <c r="GK204" i="1" s="1"/>
  <c r="ED273" i="1"/>
  <c r="GK273" i="1" s="1"/>
  <c r="ED285" i="1"/>
  <c r="GK285" i="1" s="1"/>
  <c r="ED198" i="1"/>
  <c r="GK198" i="1" s="1"/>
  <c r="ED70" i="1"/>
  <c r="GK70" i="1" s="1"/>
  <c r="ED277" i="1"/>
  <c r="GK277" i="1" s="1"/>
  <c r="ED69" i="1"/>
  <c r="GK69" i="1" s="1"/>
  <c r="ED197" i="1"/>
  <c r="GK197" i="1" s="1"/>
  <c r="ED238" i="1"/>
  <c r="GK238" i="1" s="1"/>
  <c r="ED49" i="1"/>
  <c r="GK49" i="1" s="1"/>
  <c r="ED113" i="1"/>
  <c r="GK113" i="1" s="1"/>
  <c r="ED263" i="1"/>
  <c r="GK263" i="1" s="1"/>
  <c r="CU94" i="1"/>
  <c r="CU70" i="1"/>
  <c r="CV198" i="1"/>
  <c r="CV284" i="1"/>
  <c r="CV234" i="1"/>
  <c r="CV79" i="1"/>
  <c r="CU71" i="1"/>
  <c r="CU190" i="1"/>
  <c r="ED22" i="1"/>
  <c r="GK22" i="1" s="1"/>
  <c r="ED86" i="1"/>
  <c r="GK86" i="1" s="1"/>
  <c r="ED196" i="1"/>
  <c r="GK196" i="1" s="1"/>
  <c r="CV42" i="1"/>
  <c r="CU156" i="1"/>
  <c r="CV175" i="1"/>
  <c r="CV81" i="1"/>
  <c r="CV142" i="1"/>
  <c r="CV270" i="1"/>
  <c r="CV239" i="1"/>
  <c r="CV24" i="1"/>
  <c r="CU40" i="1"/>
  <c r="CV155" i="1"/>
  <c r="CU64" i="1"/>
  <c r="CU46" i="1"/>
  <c r="CV55" i="1"/>
  <c r="ED271" i="1"/>
  <c r="GK271" i="1" s="1"/>
  <c r="CV149" i="1"/>
  <c r="CV176" i="1"/>
  <c r="CU200" i="1"/>
  <c r="ED158" i="1"/>
  <c r="GK158" i="1" s="1"/>
  <c r="CU60" i="1"/>
  <c r="CU108" i="1"/>
  <c r="CV193" i="1"/>
  <c r="ED21" i="1"/>
  <c r="GK21" i="1" s="1"/>
  <c r="ED233" i="1"/>
  <c r="GK233" i="1" s="1"/>
  <c r="CV264" i="1"/>
  <c r="CU207" i="1"/>
  <c r="CV80" i="1"/>
  <c r="CV208" i="1"/>
  <c r="CV66" i="1"/>
  <c r="CV122" i="1"/>
  <c r="CU26" i="1"/>
  <c r="ED65" i="1"/>
  <c r="GK65" i="1" s="1"/>
  <c r="ED129" i="1"/>
  <c r="GK129" i="1" s="1"/>
  <c r="ED193" i="1"/>
  <c r="GK193" i="1" s="1"/>
  <c r="CU36" i="1"/>
  <c r="CV229" i="1"/>
  <c r="CU147" i="1"/>
  <c r="CV271" i="1"/>
  <c r="CU134" i="1"/>
  <c r="CU222" i="1"/>
  <c r="CU288" i="1"/>
  <c r="CU22" i="1"/>
  <c r="CU159" i="1"/>
  <c r="CV111" i="1"/>
  <c r="ED214" i="1"/>
  <c r="GK214" i="1" s="1"/>
  <c r="ED281" i="1"/>
  <c r="GK281" i="1" s="1"/>
  <c r="ED250" i="1"/>
  <c r="GK250" i="1" s="1"/>
  <c r="ED245" i="1"/>
  <c r="GK245" i="1" s="1"/>
  <c r="ED222" i="1"/>
  <c r="GK222" i="1" s="1"/>
  <c r="ED57" i="1"/>
  <c r="GK57" i="1" s="1"/>
  <c r="ED85" i="1"/>
  <c r="GK85" i="1" s="1"/>
  <c r="ED149" i="1"/>
  <c r="GK149" i="1" s="1"/>
  <c r="ED213" i="1"/>
  <c r="GK213" i="1" s="1"/>
  <c r="ED30" i="1"/>
  <c r="GK30" i="1" s="1"/>
  <c r="ED94" i="1"/>
  <c r="GK94" i="1" s="1"/>
  <c r="ED244" i="1"/>
  <c r="GK244" i="1" s="1"/>
  <c r="ED166" i="1"/>
  <c r="GK166" i="1" s="1"/>
  <c r="ED29" i="1"/>
  <c r="GK29" i="1" s="1"/>
  <c r="ED93" i="1"/>
  <c r="GK93" i="1" s="1"/>
  <c r="ED157" i="1"/>
  <c r="GK157" i="1" s="1"/>
  <c r="ED38" i="1"/>
  <c r="GK38" i="1" s="1"/>
  <c r="ED102" i="1"/>
  <c r="GK102" i="1" s="1"/>
  <c r="ED241" i="1"/>
  <c r="GK241" i="1" s="1"/>
  <c r="ED212" i="1"/>
  <c r="GK212" i="1" s="1"/>
  <c r="ED261" i="1"/>
  <c r="GK261" i="1" s="1"/>
  <c r="ED73" i="1"/>
  <c r="GK73" i="1" s="1"/>
  <c r="ED137" i="1"/>
  <c r="GK137" i="1" s="1"/>
  <c r="ED201" i="1"/>
  <c r="GK201" i="1" s="1"/>
  <c r="ED276" i="1"/>
  <c r="GK276" i="1" s="1"/>
  <c r="CU62" i="1"/>
  <c r="ED66" i="1"/>
  <c r="GK66" i="1" s="1"/>
  <c r="ED130" i="1"/>
  <c r="GK130" i="1" s="1"/>
  <c r="ED67" i="1"/>
  <c r="GK67" i="1" s="1"/>
  <c r="ED195" i="1"/>
  <c r="GK195" i="1" s="1"/>
  <c r="ED68" i="1"/>
  <c r="GK68" i="1" s="1"/>
  <c r="ED132" i="1"/>
  <c r="GK132" i="1" s="1"/>
  <c r="ED236" i="1"/>
  <c r="GK236" i="1" s="1"/>
  <c r="ED31" i="1"/>
  <c r="GK31" i="1" s="1"/>
  <c r="ED127" i="1"/>
  <c r="GK127" i="1" s="1"/>
  <c r="ED175" i="1"/>
  <c r="GK175" i="1" s="1"/>
  <c r="ED239" i="1"/>
  <c r="GK239" i="1" s="1"/>
  <c r="ED72" i="1"/>
  <c r="GK72" i="1" s="1"/>
  <c r="ED168" i="1"/>
  <c r="GK168" i="1" s="1"/>
  <c r="ED128" i="1"/>
  <c r="GK128" i="1" s="1"/>
  <c r="ED262" i="1"/>
  <c r="GK262" i="1" s="1"/>
  <c r="ED284" i="1"/>
  <c r="GK284" i="1" s="1"/>
  <c r="ED268" i="1"/>
  <c r="GK268" i="1" s="1"/>
  <c r="ED90" i="1"/>
  <c r="GK90" i="1" s="1"/>
  <c r="ED230" i="1"/>
  <c r="GK230" i="1" s="1"/>
  <c r="ED103" i="1"/>
  <c r="GK103" i="1" s="1"/>
  <c r="ED190" i="1"/>
  <c r="GK190" i="1" s="1"/>
  <c r="ED242" i="1"/>
  <c r="GK242" i="1" s="1"/>
  <c r="ED243" i="1"/>
  <c r="GK243" i="1" s="1"/>
  <c r="CV56" i="1"/>
  <c r="CU179" i="1"/>
  <c r="CU242" i="1"/>
  <c r="ED46" i="1"/>
  <c r="GK46" i="1" s="1"/>
  <c r="ED154" i="1"/>
  <c r="GK154" i="1" s="1"/>
  <c r="ED27" i="1"/>
  <c r="GK27" i="1" s="1"/>
  <c r="ED91" i="1"/>
  <c r="GK91" i="1" s="1"/>
  <c r="ED155" i="1"/>
  <c r="GK155" i="1" s="1"/>
  <c r="ED219" i="1"/>
  <c r="GK219" i="1" s="1"/>
  <c r="ED28" i="1"/>
  <c r="GK28" i="1" s="1"/>
  <c r="ED92" i="1"/>
  <c r="GK92" i="1" s="1"/>
  <c r="ED156" i="1"/>
  <c r="GK156" i="1" s="1"/>
  <c r="ED177" i="1"/>
  <c r="GK177" i="1" s="1"/>
  <c r="ED260" i="1"/>
  <c r="GK260" i="1" s="1"/>
  <c r="ED210" i="1"/>
  <c r="GK210" i="1" s="1"/>
  <c r="EC16" i="1"/>
  <c r="ED55" i="1"/>
  <c r="GK55" i="1" s="1"/>
  <c r="ED79" i="1"/>
  <c r="GK79" i="1" s="1"/>
  <c r="ED199" i="1"/>
  <c r="GK199" i="1" s="1"/>
  <c r="ED80" i="1"/>
  <c r="GK80" i="1" s="1"/>
  <c r="ED280" i="1"/>
  <c r="GK280" i="1" s="1"/>
  <c r="ED152" i="1"/>
  <c r="GK152" i="1" s="1"/>
  <c r="ED278" i="1"/>
  <c r="GK278" i="1" s="1"/>
  <c r="ED283" i="1"/>
  <c r="GK283" i="1" s="1"/>
  <c r="ED151" i="1"/>
  <c r="GK151" i="1" s="1"/>
  <c r="CV76" i="1"/>
  <c r="CV44" i="1"/>
  <c r="CV54" i="1"/>
  <c r="CU267" i="1"/>
  <c r="CU158" i="1"/>
  <c r="CV251" i="1"/>
  <c r="CU58" i="1"/>
  <c r="ED61" i="1"/>
  <c r="GK61" i="1" s="1"/>
  <c r="ED81" i="1"/>
  <c r="GK81" i="1" s="1"/>
  <c r="ED145" i="1"/>
  <c r="GK145" i="1" s="1"/>
  <c r="ED26" i="1"/>
  <c r="GK26" i="1" s="1"/>
  <c r="ED50" i="1"/>
  <c r="GK50" i="1" s="1"/>
  <c r="ED114" i="1"/>
  <c r="ED178" i="1"/>
  <c r="GK178" i="1" s="1"/>
  <c r="ED265" i="1"/>
  <c r="GK265" i="1" s="1"/>
  <c r="ED51" i="1"/>
  <c r="GK51" i="1" s="1"/>
  <c r="ED115" i="1"/>
  <c r="GK115" i="1" s="1"/>
  <c r="ED179" i="1"/>
  <c r="GK179" i="1" s="1"/>
  <c r="ED52" i="1"/>
  <c r="GK52" i="1" s="1"/>
  <c r="ED116" i="1"/>
  <c r="GK116" i="1" s="1"/>
  <c r="ED180" i="1"/>
  <c r="GK180" i="1" s="1"/>
  <c r="ED287" i="1"/>
  <c r="GK287" i="1" s="1"/>
  <c r="ED229" i="1"/>
  <c r="GK229" i="1" s="1"/>
  <c r="ED223" i="1"/>
  <c r="GK223" i="1" s="1"/>
  <c r="ED267" i="1"/>
  <c r="GK267" i="1" s="1"/>
  <c r="ED88" i="1"/>
  <c r="GK88" i="1" s="1"/>
  <c r="ED200" i="1"/>
  <c r="GK200" i="1" s="1"/>
  <c r="ED288" i="1"/>
  <c r="GK288" i="1" s="1"/>
  <c r="ED176" i="1"/>
  <c r="GK176" i="1" s="1"/>
  <c r="ED286" i="1"/>
  <c r="GK286" i="1" s="1"/>
  <c r="CU276" i="1"/>
  <c r="CV210" i="1"/>
  <c r="CU241" i="1"/>
  <c r="CU69" i="1"/>
  <c r="CU102" i="1"/>
  <c r="ED118" i="1"/>
  <c r="GK118" i="1" s="1"/>
  <c r="ED182" i="1"/>
  <c r="GK182" i="1" s="1"/>
  <c r="ED206" i="1"/>
  <c r="GK206" i="1" s="1"/>
  <c r="ED74" i="1"/>
  <c r="GK74" i="1" s="1"/>
  <c r="ED138" i="1"/>
  <c r="GK138" i="1" s="1"/>
  <c r="ED75" i="1"/>
  <c r="GK75" i="1" s="1"/>
  <c r="ED139" i="1"/>
  <c r="GK139" i="1" s="1"/>
  <c r="ED203" i="1"/>
  <c r="GK203" i="1" s="1"/>
  <c r="ED76" i="1"/>
  <c r="GK76" i="1" s="1"/>
  <c r="ED140" i="1"/>
  <c r="GK140" i="1" s="1"/>
  <c r="ED39" i="1"/>
  <c r="GK39" i="1" s="1"/>
  <c r="ED63" i="1"/>
  <c r="GK63" i="1" s="1"/>
  <c r="ED87" i="1"/>
  <c r="GK87" i="1" s="1"/>
  <c r="ED111" i="1"/>
  <c r="GK111" i="1" s="1"/>
  <c r="ED135" i="1"/>
  <c r="GK135" i="1" s="1"/>
  <c r="ED159" i="1"/>
  <c r="GK159" i="1" s="1"/>
  <c r="ED183" i="1"/>
  <c r="GK183" i="1" s="1"/>
  <c r="ED247" i="1"/>
  <c r="GK247" i="1" s="1"/>
  <c r="ED104" i="1"/>
  <c r="GK104" i="1" s="1"/>
  <c r="ED216" i="1"/>
  <c r="GK216" i="1" s="1"/>
  <c r="ED251" i="1"/>
  <c r="GK251" i="1" s="1"/>
  <c r="ED184" i="1"/>
  <c r="GK184" i="1" s="1"/>
  <c r="ED294" i="1"/>
  <c r="GK294" i="1" s="1"/>
  <c r="ED131" i="1"/>
  <c r="GK131" i="1" s="1"/>
  <c r="CV98" i="1"/>
  <c r="CU196" i="1"/>
  <c r="CV132" i="1"/>
  <c r="CV225" i="1"/>
  <c r="CU145" i="1"/>
  <c r="CU178" i="1"/>
  <c r="CU152" i="1"/>
  <c r="CV151" i="1"/>
  <c r="ED45" i="1"/>
  <c r="GK45" i="1" s="1"/>
  <c r="ED109" i="1"/>
  <c r="GK109" i="1" s="1"/>
  <c r="ED173" i="1"/>
  <c r="GK173" i="1" s="1"/>
  <c r="ED54" i="1"/>
  <c r="GK54" i="1" s="1"/>
  <c r="ED142" i="1"/>
  <c r="GK142" i="1" s="1"/>
  <c r="ED34" i="1"/>
  <c r="GK34" i="1" s="1"/>
  <c r="ED98" i="1"/>
  <c r="GK98" i="1" s="1"/>
  <c r="ED162" i="1"/>
  <c r="GK162" i="1" s="1"/>
  <c r="ED35" i="1"/>
  <c r="GK35" i="1" s="1"/>
  <c r="ED99" i="1"/>
  <c r="GK99" i="1" s="1"/>
  <c r="ED163" i="1"/>
  <c r="GK163" i="1" s="1"/>
  <c r="ED227" i="1"/>
  <c r="GK227" i="1" s="1"/>
  <c r="ED36" i="1"/>
  <c r="GK36" i="1" s="1"/>
  <c r="ED100" i="1"/>
  <c r="GK100" i="1" s="1"/>
  <c r="ED164" i="1"/>
  <c r="GK164" i="1" s="1"/>
  <c r="ED228" i="1"/>
  <c r="GK228" i="1" s="1"/>
  <c r="ED218" i="1"/>
  <c r="GK218" i="1" s="1"/>
  <c r="ED207" i="1"/>
  <c r="GK207" i="1" s="1"/>
  <c r="ED24" i="1"/>
  <c r="GK24" i="1" s="1"/>
  <c r="ED112" i="1"/>
  <c r="GK112" i="1" s="1"/>
  <c r="ED224" i="1"/>
  <c r="GK224" i="1" s="1"/>
  <c r="ED259" i="1"/>
  <c r="GK259" i="1" s="1"/>
  <c r="ED40" i="1"/>
  <c r="GK40" i="1" s="1"/>
  <c r="ED208" i="1"/>
  <c r="GK208" i="1" s="1"/>
  <c r="ED270" i="1"/>
  <c r="GK270" i="1" s="1"/>
  <c r="CU83" i="1"/>
  <c r="CU211" i="1"/>
  <c r="CV78" i="1"/>
  <c r="CV181" i="1"/>
  <c r="CV212" i="1"/>
  <c r="CV207" i="1"/>
  <c r="CU110" i="1"/>
  <c r="CU270" i="1"/>
  <c r="ED133" i="1"/>
  <c r="GK133" i="1" s="1"/>
  <c r="ED78" i="1"/>
  <c r="GK78" i="1" s="1"/>
  <c r="ED25" i="1"/>
  <c r="GK25" i="1" s="1"/>
  <c r="ED89" i="1"/>
  <c r="GK89" i="1" s="1"/>
  <c r="ED153" i="1"/>
  <c r="GK153" i="1" s="1"/>
  <c r="ED217" i="1"/>
  <c r="GK217" i="1" s="1"/>
  <c r="ED58" i="1"/>
  <c r="GK58" i="1" s="1"/>
  <c r="ED122" i="1"/>
  <c r="GK122" i="1" s="1"/>
  <c r="ED186" i="1"/>
  <c r="GK186" i="1" s="1"/>
  <c r="ED59" i="1"/>
  <c r="GK59" i="1" s="1"/>
  <c r="ED123" i="1"/>
  <c r="GK123" i="1" s="1"/>
  <c r="ED187" i="1"/>
  <c r="GK187" i="1" s="1"/>
  <c r="ED60" i="1"/>
  <c r="GK60" i="1" s="1"/>
  <c r="ED124" i="1"/>
  <c r="GK124" i="1" s="1"/>
  <c r="ED292" i="1"/>
  <c r="GK292" i="1" s="1"/>
  <c r="ED237" i="1"/>
  <c r="GK237" i="1" s="1"/>
  <c r="ED23" i="1"/>
  <c r="GK23" i="1" s="1"/>
  <c r="ED188" i="1"/>
  <c r="GK188" i="1" s="1"/>
  <c r="ED231" i="1"/>
  <c r="GK231" i="1" s="1"/>
  <c r="ED32" i="1"/>
  <c r="GK32" i="1" s="1"/>
  <c r="ED136" i="1"/>
  <c r="GK136" i="1" s="1"/>
  <c r="ED240" i="1"/>
  <c r="GK240" i="1" s="1"/>
  <c r="ED275" i="1"/>
  <c r="GK275" i="1" s="1"/>
  <c r="ED64" i="1"/>
  <c r="GK64" i="1" s="1"/>
  <c r="ED232" i="1"/>
  <c r="GK232" i="1" s="1"/>
  <c r="ED194" i="1"/>
  <c r="GK194" i="1" s="1"/>
  <c r="CV130" i="1"/>
  <c r="CV166" i="1"/>
  <c r="CV22" i="1"/>
  <c r="CV75" i="1"/>
  <c r="ED221" i="1"/>
  <c r="GK221" i="1" s="1"/>
  <c r="ED167" i="1"/>
  <c r="GK167" i="1" s="1"/>
  <c r="ED126" i="1"/>
  <c r="GK126" i="1" s="1"/>
  <c r="ED82" i="1"/>
  <c r="GK82" i="1" s="1"/>
  <c r="ED146" i="1"/>
  <c r="GK146" i="1" s="1"/>
  <c r="ED19" i="1"/>
  <c r="GK19" i="1" s="1"/>
  <c r="ED83" i="1"/>
  <c r="GK83" i="1" s="1"/>
  <c r="ED147" i="1"/>
  <c r="GK147" i="1" s="1"/>
  <c r="ED211" i="1"/>
  <c r="GK211" i="1" s="1"/>
  <c r="ED20" i="1"/>
  <c r="GK20" i="1" s="1"/>
  <c r="ED84" i="1"/>
  <c r="GK84" i="1" s="1"/>
  <c r="ED148" i="1"/>
  <c r="GK148" i="1" s="1"/>
  <c r="ED252" i="1"/>
  <c r="GK252" i="1" s="1"/>
  <c r="ED202" i="1"/>
  <c r="GK202" i="1" s="1"/>
  <c r="ED266" i="1"/>
  <c r="GK266" i="1" s="1"/>
  <c r="ED47" i="1"/>
  <c r="GK47" i="1" s="1"/>
  <c r="ED71" i="1"/>
  <c r="GK71" i="1" s="1"/>
  <c r="ED95" i="1"/>
  <c r="GK95" i="1" s="1"/>
  <c r="ED119" i="1"/>
  <c r="GK119" i="1" s="1"/>
  <c r="ED143" i="1"/>
  <c r="GK143" i="1" s="1"/>
  <c r="ED191" i="1"/>
  <c r="GK191" i="1" s="1"/>
  <c r="ED255" i="1"/>
  <c r="GK255" i="1" s="1"/>
  <c r="ED48" i="1"/>
  <c r="GK48" i="1" s="1"/>
  <c r="ED144" i="1"/>
  <c r="GK144" i="1" s="1"/>
  <c r="ED256" i="1"/>
  <c r="GK256" i="1" s="1"/>
  <c r="ED291" i="1"/>
  <c r="GK291" i="1" s="1"/>
  <c r="ED96" i="1"/>
  <c r="GK96" i="1" s="1"/>
  <c r="ED248" i="1"/>
  <c r="GK248" i="1" s="1"/>
  <c r="ED110" i="1"/>
  <c r="GK110" i="1" s="1"/>
  <c r="CV261" i="1"/>
  <c r="CV110" i="1"/>
  <c r="CV178" i="1"/>
  <c r="CV154" i="1"/>
  <c r="CV92" i="1"/>
  <c r="CU247" i="1"/>
  <c r="CU82" i="1"/>
  <c r="ED62" i="1"/>
  <c r="GK62" i="1" s="1"/>
  <c r="ED18" i="1"/>
  <c r="GK18" i="1" s="1"/>
  <c r="ED42" i="1"/>
  <c r="GK42" i="1" s="1"/>
  <c r="ED106" i="1"/>
  <c r="GK106" i="1" s="1"/>
  <c r="ED170" i="1"/>
  <c r="GK170" i="1" s="1"/>
  <c r="ED257" i="1"/>
  <c r="GK257" i="1" s="1"/>
  <c r="ED43" i="1"/>
  <c r="GK43" i="1" s="1"/>
  <c r="ED107" i="1"/>
  <c r="GK107" i="1" s="1"/>
  <c r="ED171" i="1"/>
  <c r="GK171" i="1" s="1"/>
  <c r="ED192" i="1"/>
  <c r="GK192" i="1" s="1"/>
  <c r="ED235" i="1"/>
  <c r="GK235" i="1" s="1"/>
  <c r="ED44" i="1"/>
  <c r="GK44" i="1" s="1"/>
  <c r="ED108" i="1"/>
  <c r="GK108" i="1" s="1"/>
  <c r="ED172" i="1"/>
  <c r="GK172" i="1" s="1"/>
  <c r="ED226" i="1"/>
  <c r="GK226" i="1" s="1"/>
  <c r="ED290" i="1"/>
  <c r="GK290" i="1" s="1"/>
  <c r="ED215" i="1"/>
  <c r="GK215" i="1" s="1"/>
  <c r="ED56" i="1"/>
  <c r="GK56" i="1" s="1"/>
  <c r="ED160" i="1"/>
  <c r="GK160" i="1" s="1"/>
  <c r="ED120" i="1"/>
  <c r="GK120" i="1" s="1"/>
  <c r="ED254" i="1"/>
  <c r="GK254" i="1" s="1"/>
  <c r="CU59" i="1"/>
  <c r="CV248" i="1"/>
  <c r="CV69" i="1"/>
  <c r="CU81" i="1"/>
  <c r="CU281" i="1"/>
  <c r="CV84" i="1"/>
  <c r="CV50" i="1"/>
  <c r="CU264" i="1"/>
  <c r="CV51" i="1"/>
  <c r="CV227" i="1"/>
  <c r="CV113" i="1"/>
  <c r="CV260" i="1"/>
  <c r="CV205" i="1"/>
  <c r="CU133" i="1"/>
  <c r="CV65" i="1"/>
  <c r="CV32" i="1"/>
  <c r="CU213" i="1"/>
  <c r="CV21" i="1"/>
  <c r="CV172" i="1"/>
  <c r="CV188" i="1"/>
  <c r="CV276" i="1"/>
  <c r="CV237" i="1"/>
  <c r="CU47" i="1"/>
  <c r="CU96" i="1"/>
  <c r="CU210" i="1"/>
  <c r="CV18" i="1"/>
  <c r="CV152" i="1"/>
  <c r="CV220" i="1"/>
  <c r="CU164" i="1"/>
  <c r="CU157" i="1"/>
  <c r="CV139" i="1"/>
  <c r="CU44" i="1"/>
  <c r="CV30" i="1"/>
  <c r="CU252" i="1"/>
  <c r="CV45" i="1"/>
  <c r="CU57" i="1"/>
  <c r="CU113" i="1"/>
  <c r="CU101" i="1"/>
  <c r="CV289" i="1"/>
  <c r="CU30" i="1"/>
  <c r="CU78" i="1"/>
  <c r="CV282" i="1"/>
  <c r="CU169" i="1"/>
  <c r="CU135" i="1"/>
  <c r="CU184" i="1"/>
  <c r="CV233" i="1"/>
  <c r="CV159" i="1"/>
  <c r="CU87" i="1"/>
  <c r="CV63" i="1"/>
  <c r="CU33" i="1"/>
  <c r="CV100" i="1"/>
  <c r="CV107" i="1"/>
  <c r="CU21" i="1"/>
  <c r="CU68" i="1"/>
  <c r="CU35" i="1"/>
  <c r="CV259" i="1"/>
  <c r="CV201" i="1"/>
  <c r="CV150" i="1"/>
  <c r="CV74" i="1"/>
  <c r="CV133" i="1"/>
  <c r="CV88" i="1"/>
  <c r="CV216" i="1"/>
  <c r="CV222" i="1"/>
  <c r="CU292" i="1"/>
  <c r="CV292" i="1"/>
  <c r="CV112" i="1"/>
  <c r="CU24" i="1"/>
  <c r="CV39" i="1"/>
  <c r="CV135" i="1"/>
  <c r="CV163" i="1"/>
  <c r="CV291" i="1"/>
  <c r="CV269" i="1"/>
  <c r="CV287" i="1"/>
  <c r="CU251" i="1"/>
  <c r="CU142" i="1"/>
  <c r="CU48" i="1"/>
  <c r="CV126" i="1"/>
  <c r="CU260" i="1"/>
  <c r="CU175" i="1"/>
  <c r="CV157" i="1"/>
  <c r="CV272" i="1"/>
  <c r="CU65" i="1"/>
  <c r="CV87" i="1"/>
  <c r="CU20" i="1"/>
  <c r="CU285" i="1"/>
  <c r="CU155" i="1"/>
  <c r="CU177" i="1"/>
  <c r="CU225" i="1"/>
  <c r="CU53" i="1"/>
  <c r="CV183" i="1"/>
  <c r="CV224" i="1"/>
  <c r="CV285" i="1"/>
  <c r="CU163" i="1"/>
  <c r="CU291" i="1"/>
  <c r="CV283" i="1"/>
  <c r="CU180" i="1"/>
  <c r="CU286" i="1"/>
  <c r="CV246" i="1"/>
  <c r="CU294" i="1"/>
  <c r="CV221" i="1"/>
  <c r="CV196" i="1"/>
  <c r="BQ197" i="1"/>
  <c r="BQ152" i="1"/>
  <c r="BQ293" i="1"/>
  <c r="BQ277" i="1"/>
  <c r="BQ232" i="1"/>
  <c r="BQ112" i="1"/>
  <c r="BQ244" i="1"/>
  <c r="BQ174" i="1"/>
  <c r="BQ229" i="1"/>
  <c r="BQ170" i="1"/>
  <c r="BQ202" i="1"/>
  <c r="BQ246" i="1"/>
  <c r="BQ278" i="1"/>
  <c r="BQ76" i="1"/>
  <c r="BQ132" i="1"/>
  <c r="BQ106" i="1"/>
  <c r="BQ146" i="1"/>
  <c r="BQ137" i="1"/>
  <c r="BQ128" i="1"/>
  <c r="BQ216" i="1"/>
  <c r="BQ180" i="1"/>
  <c r="BQ29" i="1"/>
  <c r="BQ85" i="1"/>
  <c r="BQ225" i="1"/>
  <c r="BQ195" i="1"/>
  <c r="BQ253" i="1"/>
  <c r="BQ136" i="1"/>
  <c r="BQ173" i="1"/>
  <c r="BQ205" i="1"/>
  <c r="BQ237" i="1"/>
  <c r="BQ71" i="1"/>
  <c r="BQ291" i="1"/>
  <c r="BQ105" i="1"/>
  <c r="BQ161" i="1"/>
  <c r="BQ165" i="1"/>
  <c r="BQ268" i="1"/>
  <c r="BQ116" i="1"/>
  <c r="BQ87" i="1"/>
  <c r="BQ243" i="1"/>
  <c r="BQ188" i="1"/>
  <c r="BQ68" i="1"/>
  <c r="BQ276" i="1"/>
  <c r="BQ142" i="1"/>
  <c r="BQ182" i="1"/>
  <c r="BQ30" i="1"/>
  <c r="BQ198" i="1"/>
  <c r="BQ60" i="1"/>
  <c r="BQ39" i="1"/>
  <c r="BQ123" i="1"/>
  <c r="BQ147" i="1"/>
  <c r="BQ178" i="1"/>
  <c r="BQ242" i="1"/>
  <c r="BQ283" i="1"/>
  <c r="BQ269" i="1"/>
  <c r="BQ248" i="1"/>
  <c r="BQ117" i="1"/>
  <c r="BQ118" i="1"/>
  <c r="BQ254" i="1"/>
  <c r="BQ270" i="1"/>
  <c r="BQ286" i="1"/>
  <c r="BQ257" i="1"/>
  <c r="BQ203" i="1"/>
  <c r="BQ69" i="1"/>
  <c r="BQ196" i="1"/>
  <c r="BQ163" i="1"/>
  <c r="BQ162" i="1"/>
  <c r="BQ194" i="1"/>
  <c r="BQ226" i="1"/>
  <c r="BQ272" i="1"/>
  <c r="BQ181" i="1"/>
  <c r="BQ213" i="1"/>
  <c r="BQ33" i="1"/>
  <c r="BQ72" i="1"/>
  <c r="BQ172" i="1"/>
  <c r="BQ134" i="1"/>
  <c r="BQ96" i="1"/>
  <c r="BQ212" i="1"/>
  <c r="BQ187" i="1"/>
  <c r="BQ193" i="1"/>
  <c r="BQ266" i="1"/>
  <c r="BQ282" i="1"/>
  <c r="BQ285" i="1"/>
  <c r="BQ40" i="1"/>
  <c r="BQ222" i="1"/>
  <c r="BQ84" i="1"/>
  <c r="BQ100" i="1"/>
  <c r="BQ156" i="1"/>
  <c r="BQ220" i="1"/>
  <c r="BQ107" i="1"/>
  <c r="BQ131" i="1"/>
  <c r="BQ154" i="1"/>
  <c r="BQ186" i="1"/>
  <c r="BQ218" i="1"/>
  <c r="BQ53" i="1"/>
  <c r="BQ89" i="1"/>
  <c r="BQ109" i="1"/>
  <c r="BQ145" i="1"/>
  <c r="BQ201" i="1"/>
  <c r="BQ171" i="1"/>
  <c r="BQ267" i="1"/>
  <c r="BQ288" i="1"/>
  <c r="BQ138" i="1"/>
  <c r="BQ273" i="1"/>
  <c r="BQ252" i="1"/>
  <c r="BQ144" i="1"/>
  <c r="BQ37" i="1"/>
  <c r="BQ129" i="1"/>
  <c r="BQ190" i="1"/>
  <c r="BQ64" i="1"/>
  <c r="BQ168" i="1"/>
  <c r="BQ184" i="1"/>
  <c r="BQ245" i="1"/>
  <c r="BQ211" i="1"/>
  <c r="BQ158" i="1"/>
  <c r="BQ148" i="1"/>
  <c r="BQ294" i="1"/>
  <c r="BQ157" i="1"/>
  <c r="BQ249" i="1"/>
  <c r="BQ63" i="1"/>
  <c r="BQ125" i="1"/>
  <c r="BQ141" i="1"/>
  <c r="BQ160" i="1"/>
  <c r="BQ192" i="1"/>
  <c r="BQ224" i="1"/>
  <c r="BQ292" i="1"/>
  <c r="BQ230" i="1"/>
  <c r="BQ48" i="1"/>
  <c r="BQ140" i="1"/>
  <c r="BQ57" i="1"/>
  <c r="BQ200" i="1"/>
  <c r="BQ289" i="1"/>
  <c r="BQ49" i="1"/>
  <c r="BQ88" i="1"/>
  <c r="BQ124" i="1"/>
  <c r="BQ164" i="1"/>
  <c r="BQ31" i="1"/>
  <c r="BQ95" i="1"/>
  <c r="BQ115" i="1"/>
  <c r="BQ139" i="1"/>
  <c r="BQ99" i="1"/>
  <c r="BQ21" i="1"/>
  <c r="BQ41" i="1"/>
  <c r="BQ113" i="1"/>
  <c r="BQ149" i="1"/>
  <c r="BQ177" i="1"/>
  <c r="BQ209" i="1"/>
  <c r="BQ241" i="1"/>
  <c r="BQ179" i="1"/>
  <c r="BQ227" i="1"/>
  <c r="BQ251" i="1"/>
  <c r="BQ26" i="1"/>
  <c r="BQ70" i="1"/>
  <c r="BQ155" i="1"/>
  <c r="BQ238" i="1"/>
  <c r="BQ258" i="1"/>
  <c r="BQ274" i="1"/>
  <c r="BQ290" i="1"/>
  <c r="BQ102" i="1"/>
  <c r="BQ261" i="1"/>
  <c r="BQ80" i="1"/>
  <c r="BQ280" i="1"/>
  <c r="BQ110" i="1"/>
  <c r="BQ24" i="1"/>
  <c r="BQ83" i="1"/>
  <c r="BQ65" i="1"/>
  <c r="BQ135" i="1"/>
  <c r="BQ199" i="1"/>
  <c r="BQ263" i="1"/>
  <c r="BQ52" i="1"/>
  <c r="BQ169" i="1"/>
  <c r="BQ233" i="1"/>
  <c r="BQ61" i="1"/>
  <c r="BQ77" i="1"/>
  <c r="BQ97" i="1"/>
  <c r="BQ133" i="1"/>
  <c r="BQ150" i="1"/>
  <c r="BQ275" i="1"/>
  <c r="BQ82" i="1"/>
  <c r="BQ262" i="1"/>
  <c r="BQ104" i="1"/>
  <c r="BQ176" i="1"/>
  <c r="BQ208" i="1"/>
  <c r="BQ240" i="1"/>
  <c r="BQ260" i="1"/>
  <c r="BQ281" i="1"/>
  <c r="BQ166" i="1"/>
  <c r="BQ56" i="1"/>
  <c r="BQ143" i="1"/>
  <c r="BQ271" i="1"/>
  <c r="BQ73" i="1"/>
  <c r="BQ92" i="1"/>
  <c r="BQ204" i="1"/>
  <c r="BQ55" i="1"/>
  <c r="BQ234" i="1"/>
  <c r="BQ25" i="1"/>
  <c r="BQ45" i="1"/>
  <c r="BQ81" i="1"/>
  <c r="BQ153" i="1"/>
  <c r="BQ185" i="1"/>
  <c r="BQ256" i="1"/>
  <c r="BQ50" i="1"/>
  <c r="BQ94" i="1"/>
  <c r="BQ206" i="1"/>
  <c r="BQ189" i="1"/>
  <c r="BQ265" i="1"/>
  <c r="BQ120" i="1"/>
  <c r="BQ264" i="1"/>
  <c r="BQ284" i="1"/>
  <c r="BQ215" i="1"/>
  <c r="BQ279" i="1"/>
  <c r="BQ101" i="1"/>
  <c r="BQ121" i="1"/>
  <c r="BQ259" i="1"/>
  <c r="BQ36" i="1"/>
  <c r="BQ207" i="1"/>
  <c r="BQ16" i="1"/>
  <c r="BQ18" i="1"/>
  <c r="BQ79" i="1"/>
  <c r="BQ151" i="1"/>
  <c r="BQ38" i="1"/>
  <c r="BQ51" i="1"/>
  <c r="BQ62" i="1"/>
  <c r="BQ74" i="1"/>
  <c r="BQ28" i="1"/>
  <c r="BQ27" i="1"/>
  <c r="BQ59" i="1"/>
  <c r="BQ91" i="1"/>
  <c r="BQ159" i="1"/>
  <c r="BQ287" i="1"/>
  <c r="BQ58" i="1"/>
  <c r="BQ42" i="1"/>
  <c r="BQ86" i="1"/>
  <c r="BQ103" i="1"/>
  <c r="BQ167" i="1"/>
  <c r="BQ231" i="1"/>
  <c r="BQ22" i="1"/>
  <c r="BQ54" i="1"/>
  <c r="BQ20" i="1"/>
  <c r="BQ35" i="1"/>
  <c r="BQ67" i="1"/>
  <c r="BQ111" i="1"/>
  <c r="BQ175" i="1"/>
  <c r="BQ239" i="1"/>
  <c r="BQ66" i="1"/>
  <c r="BQ78" i="1"/>
  <c r="BQ32" i="1"/>
  <c r="BQ119" i="1"/>
  <c r="BQ183" i="1"/>
  <c r="BQ247" i="1"/>
  <c r="BQ46" i="1"/>
  <c r="BQ44" i="1"/>
  <c r="BQ43" i="1"/>
  <c r="BQ75" i="1"/>
  <c r="BQ98" i="1"/>
  <c r="BQ47" i="1"/>
  <c r="BQ127" i="1"/>
  <c r="BQ191" i="1"/>
  <c r="BQ255" i="1"/>
  <c r="AI94" i="1" l="1"/>
  <c r="GE94" i="1" s="1"/>
  <c r="GH94" i="1" s="1"/>
  <c r="AQ94" i="1"/>
  <c r="AI43" i="1"/>
  <c r="GE43" i="1" s="1"/>
  <c r="GH43" i="1" s="1"/>
  <c r="AP43" i="1"/>
  <c r="AI191" i="1"/>
  <c r="GE191" i="1" s="1"/>
  <c r="GH191" i="1" s="1"/>
  <c r="AP191" i="1"/>
  <c r="AI173" i="1"/>
  <c r="GE173" i="1" s="1"/>
  <c r="GH173" i="1" s="1"/>
  <c r="AS173" i="1"/>
  <c r="AI284" i="1"/>
  <c r="GE284" i="1" s="1"/>
  <c r="GH284" i="1" s="1"/>
  <c r="AR284" i="1"/>
  <c r="AI219" i="1"/>
  <c r="GE219" i="1" s="1"/>
  <c r="GH219" i="1" s="1"/>
  <c r="AP219" i="1"/>
  <c r="AI153" i="1"/>
  <c r="GE153" i="1" s="1"/>
  <c r="GH153" i="1" s="1"/>
  <c r="AS153" i="1"/>
  <c r="AI154" i="1"/>
  <c r="GE154" i="1" s="1"/>
  <c r="GH154" i="1" s="1"/>
  <c r="AQ154" i="1"/>
  <c r="AU154" i="1" s="1"/>
  <c r="BX154" i="1" s="1"/>
  <c r="AI245" i="1"/>
  <c r="GE245" i="1" s="1"/>
  <c r="GH245" i="1" s="1"/>
  <c r="AP245" i="1"/>
  <c r="AI260" i="1"/>
  <c r="GE260" i="1" s="1"/>
  <c r="GH260" i="1" s="1"/>
  <c r="AR260" i="1"/>
  <c r="AI243" i="1"/>
  <c r="GE243" i="1" s="1"/>
  <c r="GH243" i="1" s="1"/>
  <c r="AP243" i="1"/>
  <c r="AI123" i="1"/>
  <c r="GE123" i="1" s="1"/>
  <c r="GH123" i="1" s="1"/>
  <c r="AP123" i="1"/>
  <c r="AO259" i="1"/>
  <c r="AP88" i="1"/>
  <c r="AI88" i="1"/>
  <c r="GE88" i="1" s="1"/>
  <c r="GH88" i="1" s="1"/>
  <c r="AI272" i="1"/>
  <c r="GE272" i="1" s="1"/>
  <c r="GH272" i="1" s="1"/>
  <c r="AR272" i="1"/>
  <c r="AU272" i="1" s="1"/>
  <c r="BX272" i="1" s="1"/>
  <c r="AP44" i="1"/>
  <c r="AU44" i="1" s="1"/>
  <c r="BX44" i="1" s="1"/>
  <c r="AI44" i="1"/>
  <c r="GE44" i="1" s="1"/>
  <c r="GH44" i="1" s="1"/>
  <c r="AI262" i="1"/>
  <c r="GE262" i="1" s="1"/>
  <c r="GH262" i="1" s="1"/>
  <c r="AP262" i="1"/>
  <c r="AI186" i="1"/>
  <c r="GE186" i="1" s="1"/>
  <c r="GH186" i="1" s="1"/>
  <c r="AQ186" i="1"/>
  <c r="AI106" i="1"/>
  <c r="GE106" i="1" s="1"/>
  <c r="GH106" i="1" s="1"/>
  <c r="AQ106" i="1"/>
  <c r="AI93" i="1"/>
  <c r="GE93" i="1" s="1"/>
  <c r="GH93" i="1" s="1"/>
  <c r="AS93" i="1"/>
  <c r="AO55" i="1"/>
  <c r="AI235" i="1"/>
  <c r="GE235" i="1" s="1"/>
  <c r="GH235" i="1" s="1"/>
  <c r="AP235" i="1"/>
  <c r="AO165" i="1"/>
  <c r="GA165" i="1" s="1"/>
  <c r="GD165" i="1" s="1"/>
  <c r="GI165" i="1" s="1"/>
  <c r="GA55" i="1"/>
  <c r="GD55" i="1" s="1"/>
  <c r="GI55" i="1" s="1"/>
  <c r="AP172" i="1"/>
  <c r="AU172" i="1" s="1"/>
  <c r="BX172" i="1" s="1"/>
  <c r="AI172" i="1"/>
  <c r="GE172" i="1" s="1"/>
  <c r="GH172" i="1" s="1"/>
  <c r="AI208" i="1"/>
  <c r="GE208" i="1" s="1"/>
  <c r="GH208" i="1" s="1"/>
  <c r="AP208" i="1"/>
  <c r="AU208" i="1" s="1"/>
  <c r="BX208" i="1" s="1"/>
  <c r="AI102" i="1"/>
  <c r="GE102" i="1" s="1"/>
  <c r="GH102" i="1" s="1"/>
  <c r="AQ102" i="1"/>
  <c r="AI146" i="1"/>
  <c r="GE146" i="1" s="1"/>
  <c r="GH146" i="1" s="1"/>
  <c r="AQ146" i="1"/>
  <c r="AI282" i="1"/>
  <c r="GE282" i="1" s="1"/>
  <c r="GH282" i="1" s="1"/>
  <c r="AP282" i="1"/>
  <c r="AI55" i="1"/>
  <c r="GE55" i="1" s="1"/>
  <c r="GH55" i="1" s="1"/>
  <c r="AP55" i="1"/>
  <c r="AI167" i="1"/>
  <c r="GE167" i="1" s="1"/>
  <c r="GH167" i="1" s="1"/>
  <c r="AP167" i="1"/>
  <c r="AI209" i="1"/>
  <c r="GE209" i="1" s="1"/>
  <c r="GH209" i="1" s="1"/>
  <c r="AS209" i="1"/>
  <c r="AI72" i="1"/>
  <c r="GE72" i="1" s="1"/>
  <c r="GH72" i="1" s="1"/>
  <c r="AP72" i="1"/>
  <c r="AI33" i="1"/>
  <c r="GE33" i="1" s="1"/>
  <c r="GH33" i="1" s="1"/>
  <c r="AS33" i="1"/>
  <c r="AP40" i="1"/>
  <c r="AI40" i="1"/>
  <c r="GE40" i="1" s="1"/>
  <c r="GH40" i="1" s="1"/>
  <c r="AI256" i="1"/>
  <c r="GE256" i="1" s="1"/>
  <c r="GH256" i="1" s="1"/>
  <c r="AR256" i="1"/>
  <c r="AI80" i="1"/>
  <c r="GE80" i="1" s="1"/>
  <c r="GH80" i="1" s="1"/>
  <c r="AP80" i="1"/>
  <c r="AI37" i="1"/>
  <c r="GE37" i="1" s="1"/>
  <c r="GH37" i="1" s="1"/>
  <c r="AS37" i="1"/>
  <c r="AO63" i="1"/>
  <c r="AI42" i="1"/>
  <c r="GE42" i="1" s="1"/>
  <c r="GH42" i="1" s="1"/>
  <c r="AQ42" i="1"/>
  <c r="AI45" i="1"/>
  <c r="GE45" i="1" s="1"/>
  <c r="GH45" i="1" s="1"/>
  <c r="AS45" i="1"/>
  <c r="AU45" i="1" s="1"/>
  <c r="BX45" i="1" s="1"/>
  <c r="AI202" i="1"/>
  <c r="GE202" i="1" s="1"/>
  <c r="GH202" i="1" s="1"/>
  <c r="AQ202" i="1"/>
  <c r="AU202" i="1" s="1"/>
  <c r="BX202" i="1" s="1"/>
  <c r="AI266" i="1"/>
  <c r="GE266" i="1" s="1"/>
  <c r="GH266" i="1" s="1"/>
  <c r="AP266" i="1"/>
  <c r="AI49" i="1"/>
  <c r="GE49" i="1" s="1"/>
  <c r="GH49" i="1" s="1"/>
  <c r="AS49" i="1"/>
  <c r="AI114" i="1"/>
  <c r="GE114" i="1" s="1"/>
  <c r="GH114" i="1" s="1"/>
  <c r="AQ114" i="1"/>
  <c r="AI83" i="1"/>
  <c r="GE83" i="1" s="1"/>
  <c r="GH83" i="1" s="1"/>
  <c r="AP83" i="1"/>
  <c r="AI143" i="1"/>
  <c r="GE143" i="1" s="1"/>
  <c r="GH143" i="1" s="1"/>
  <c r="AP143" i="1"/>
  <c r="AI57" i="1"/>
  <c r="GE57" i="1" s="1"/>
  <c r="GH57" i="1" s="1"/>
  <c r="AS57" i="1"/>
  <c r="AI259" i="1"/>
  <c r="GE259" i="1" s="1"/>
  <c r="GH259" i="1" s="1"/>
  <c r="AP259" i="1"/>
  <c r="AI238" i="1"/>
  <c r="GE238" i="1" s="1"/>
  <c r="GH238" i="1" s="1"/>
  <c r="AP238" i="1"/>
  <c r="AU238" i="1" s="1"/>
  <c r="BX238" i="1" s="1"/>
  <c r="AO197" i="1"/>
  <c r="GA197" i="1" s="1"/>
  <c r="GD197" i="1" s="1"/>
  <c r="GI197" i="1" s="1"/>
  <c r="AI65" i="1"/>
  <c r="GE65" i="1" s="1"/>
  <c r="GH65" i="1" s="1"/>
  <c r="AS65" i="1"/>
  <c r="AI164" i="1"/>
  <c r="GE164" i="1" s="1"/>
  <c r="GH164" i="1" s="1"/>
  <c r="AP164" i="1"/>
  <c r="AI218" i="1"/>
  <c r="GE218" i="1" s="1"/>
  <c r="GH218" i="1" s="1"/>
  <c r="AP218" i="1"/>
  <c r="AR91" i="1"/>
  <c r="AR100" i="1"/>
  <c r="AR174" i="1"/>
  <c r="AP196" i="1"/>
  <c r="AI196" i="1"/>
  <c r="GE196" i="1" s="1"/>
  <c r="GH196" i="1" s="1"/>
  <c r="AR176" i="1"/>
  <c r="AI112" i="1"/>
  <c r="GE112" i="1" s="1"/>
  <c r="GH112" i="1" s="1"/>
  <c r="AP112" i="1"/>
  <c r="AU112" i="1" s="1"/>
  <c r="BX112" i="1" s="1"/>
  <c r="AS195" i="1"/>
  <c r="AU195" i="1" s="1"/>
  <c r="BX195" i="1" s="1"/>
  <c r="AI101" i="1"/>
  <c r="GE101" i="1" s="1"/>
  <c r="GH101" i="1" s="1"/>
  <c r="AS101" i="1"/>
  <c r="AI67" i="1"/>
  <c r="GE67" i="1" s="1"/>
  <c r="GH67" i="1" s="1"/>
  <c r="AP67" i="1"/>
  <c r="AI182" i="1"/>
  <c r="GE182" i="1" s="1"/>
  <c r="GH182" i="1" s="1"/>
  <c r="AQ182" i="1"/>
  <c r="AI189" i="1"/>
  <c r="GE189" i="1" s="1"/>
  <c r="GH189" i="1" s="1"/>
  <c r="AS189" i="1"/>
  <c r="AI247" i="1"/>
  <c r="GE247" i="1" s="1"/>
  <c r="GH247" i="1" s="1"/>
  <c r="AP247" i="1"/>
  <c r="AI242" i="1"/>
  <c r="GE242" i="1" s="1"/>
  <c r="GH242" i="1" s="1"/>
  <c r="AP242" i="1"/>
  <c r="AI53" i="1"/>
  <c r="GE53" i="1" s="1"/>
  <c r="GH53" i="1" s="1"/>
  <c r="AS53" i="1"/>
  <c r="AP28" i="1"/>
  <c r="AU28" i="1" s="1"/>
  <c r="BX28" i="1" s="1"/>
  <c r="AI28" i="1"/>
  <c r="GE28" i="1" s="1"/>
  <c r="GH28" i="1" s="1"/>
  <c r="AI240" i="1"/>
  <c r="GE240" i="1" s="1"/>
  <c r="GH240" i="1" s="1"/>
  <c r="AR240" i="1"/>
  <c r="AO69" i="1"/>
  <c r="GA69" i="1" s="1"/>
  <c r="GD69" i="1" s="1"/>
  <c r="GI69" i="1" s="1"/>
  <c r="GA25" i="1"/>
  <c r="GD25" i="1" s="1"/>
  <c r="AR195" i="1"/>
  <c r="AI230" i="1"/>
  <c r="GE230" i="1" s="1"/>
  <c r="GH230" i="1" s="1"/>
  <c r="AP230" i="1"/>
  <c r="AI111" i="1"/>
  <c r="GE111" i="1" s="1"/>
  <c r="GH111" i="1" s="1"/>
  <c r="AQ111" i="1"/>
  <c r="AI166" i="1"/>
  <c r="GE166" i="1" s="1"/>
  <c r="GH166" i="1" s="1"/>
  <c r="AQ166" i="1"/>
  <c r="GA76" i="1"/>
  <c r="GD76" i="1" s="1"/>
  <c r="AO20" i="1"/>
  <c r="GA20" i="1" s="1"/>
  <c r="GD20" i="1" s="1"/>
  <c r="GI20" i="1" s="1"/>
  <c r="AI258" i="1"/>
  <c r="GE258" i="1" s="1"/>
  <c r="GH258" i="1" s="1"/>
  <c r="AP258" i="1"/>
  <c r="AU258" i="1" s="1"/>
  <c r="BX258" i="1" s="1"/>
  <c r="AI205" i="1"/>
  <c r="GE205" i="1" s="1"/>
  <c r="GH205" i="1" s="1"/>
  <c r="AS205" i="1"/>
  <c r="AI35" i="1"/>
  <c r="GE35" i="1" s="1"/>
  <c r="GH35" i="1" s="1"/>
  <c r="AP35" i="1"/>
  <c r="AI220" i="1"/>
  <c r="GE220" i="1" s="1"/>
  <c r="GH220" i="1" s="1"/>
  <c r="AP220" i="1"/>
  <c r="AI214" i="1"/>
  <c r="GE214" i="1" s="1"/>
  <c r="GH214" i="1" s="1"/>
  <c r="AP214" i="1"/>
  <c r="AP192" i="1"/>
  <c r="AI192" i="1"/>
  <c r="GE192" i="1" s="1"/>
  <c r="GH192" i="1" s="1"/>
  <c r="AP108" i="1"/>
  <c r="AI108" i="1"/>
  <c r="GE108" i="1" s="1"/>
  <c r="GH108" i="1" s="1"/>
  <c r="AI190" i="1"/>
  <c r="GE190" i="1" s="1"/>
  <c r="GH190" i="1" s="1"/>
  <c r="AQ190" i="1"/>
  <c r="AI229" i="1"/>
  <c r="GE229" i="1" s="1"/>
  <c r="GH229" i="1" s="1"/>
  <c r="AP229" i="1"/>
  <c r="AI286" i="1"/>
  <c r="GE286" i="1" s="1"/>
  <c r="GH286" i="1" s="1"/>
  <c r="AP286" i="1"/>
  <c r="AU286" i="1" s="1"/>
  <c r="BX286" i="1" s="1"/>
  <c r="AP52" i="1"/>
  <c r="AI52" i="1"/>
  <c r="GE52" i="1" s="1"/>
  <c r="GH52" i="1" s="1"/>
  <c r="AI193" i="1"/>
  <c r="GE193" i="1" s="1"/>
  <c r="GH193" i="1" s="1"/>
  <c r="AS193" i="1"/>
  <c r="AP124" i="1"/>
  <c r="AI124" i="1"/>
  <c r="GE124" i="1" s="1"/>
  <c r="GH124" i="1" s="1"/>
  <c r="AI211" i="1"/>
  <c r="GE211" i="1" s="1"/>
  <c r="GH211" i="1" s="1"/>
  <c r="AP211" i="1"/>
  <c r="AI241" i="1"/>
  <c r="GE241" i="1" s="1"/>
  <c r="GH241" i="1" s="1"/>
  <c r="AP241" i="1"/>
  <c r="AO136" i="1"/>
  <c r="AI107" i="1"/>
  <c r="GE107" i="1" s="1"/>
  <c r="GH107" i="1" s="1"/>
  <c r="AQ107" i="1"/>
  <c r="AU107" i="1" s="1"/>
  <c r="BX107" i="1" s="1"/>
  <c r="AI281" i="1"/>
  <c r="GE281" i="1" s="1"/>
  <c r="GH281" i="1" s="1"/>
  <c r="AP281" i="1"/>
  <c r="AU281" i="1" s="1"/>
  <c r="BX281" i="1" s="1"/>
  <c r="AO162" i="1"/>
  <c r="GA162" i="1" s="1"/>
  <c r="GD162" i="1" s="1"/>
  <c r="GI162" i="1" s="1"/>
  <c r="AI221" i="1"/>
  <c r="GE221" i="1" s="1"/>
  <c r="GH221" i="1" s="1"/>
  <c r="AP221" i="1"/>
  <c r="AI149" i="1"/>
  <c r="GE149" i="1" s="1"/>
  <c r="GH149" i="1" s="1"/>
  <c r="AS149" i="1"/>
  <c r="GA108" i="1"/>
  <c r="GD108" i="1" s="1"/>
  <c r="AI21" i="1"/>
  <c r="GE21" i="1" s="1"/>
  <c r="GH21" i="1" s="1"/>
  <c r="AS21" i="1"/>
  <c r="AI225" i="1"/>
  <c r="GE225" i="1" s="1"/>
  <c r="GH225" i="1" s="1"/>
  <c r="AP225" i="1"/>
  <c r="AI275" i="1"/>
  <c r="GE275" i="1" s="1"/>
  <c r="GH275" i="1" s="1"/>
  <c r="AP275" i="1"/>
  <c r="AI135" i="1"/>
  <c r="GE135" i="1" s="1"/>
  <c r="GH135" i="1" s="1"/>
  <c r="AP135" i="1"/>
  <c r="AU135" i="1" s="1"/>
  <c r="BX135" i="1" s="1"/>
  <c r="AI99" i="1"/>
  <c r="GE99" i="1" s="1"/>
  <c r="GH99" i="1" s="1"/>
  <c r="AQ99" i="1"/>
  <c r="AU99" i="1" s="1"/>
  <c r="BX99" i="1" s="1"/>
  <c r="AI169" i="1"/>
  <c r="GE169" i="1" s="1"/>
  <c r="GH169" i="1" s="1"/>
  <c r="AS169" i="1"/>
  <c r="AI74" i="1"/>
  <c r="GE74" i="1" s="1"/>
  <c r="GH74" i="1" s="1"/>
  <c r="AQ74" i="1"/>
  <c r="AI54" i="1"/>
  <c r="GE54" i="1" s="1"/>
  <c r="GH54" i="1" s="1"/>
  <c r="AQ54" i="1"/>
  <c r="AI273" i="1"/>
  <c r="GE273" i="1" s="1"/>
  <c r="GH273" i="1" s="1"/>
  <c r="AP273" i="1"/>
  <c r="AI91" i="1"/>
  <c r="GE91" i="1" s="1"/>
  <c r="GH91" i="1" s="1"/>
  <c r="AP91" i="1"/>
  <c r="AI248" i="1"/>
  <c r="GE248" i="1" s="1"/>
  <c r="GH248" i="1" s="1"/>
  <c r="AR248" i="1"/>
  <c r="AI145" i="1"/>
  <c r="GE145" i="1" s="1"/>
  <c r="GH145" i="1" s="1"/>
  <c r="AS145" i="1"/>
  <c r="AI89" i="1"/>
  <c r="GE89" i="1" s="1"/>
  <c r="GH89" i="1" s="1"/>
  <c r="AS89" i="1"/>
  <c r="AU89" i="1" s="1"/>
  <c r="BX89" i="1" s="1"/>
  <c r="AI58" i="1"/>
  <c r="GE58" i="1" s="1"/>
  <c r="GH58" i="1" s="1"/>
  <c r="AQ58" i="1"/>
  <c r="AI115" i="1"/>
  <c r="GE115" i="1" s="1"/>
  <c r="GH115" i="1" s="1"/>
  <c r="AP115" i="1"/>
  <c r="AI216" i="1"/>
  <c r="GE216" i="1" s="1"/>
  <c r="GH216" i="1" s="1"/>
  <c r="AP216" i="1"/>
  <c r="AO89" i="1"/>
  <c r="AI253" i="1"/>
  <c r="GE253" i="1" s="1"/>
  <c r="GH253" i="1" s="1"/>
  <c r="AP253" i="1"/>
  <c r="GA183" i="1"/>
  <c r="GD183" i="1" s="1"/>
  <c r="AI278" i="1"/>
  <c r="GE278" i="1" s="1"/>
  <c r="GH278" i="1" s="1"/>
  <c r="AP278" i="1"/>
  <c r="AI236" i="1"/>
  <c r="GE236" i="1" s="1"/>
  <c r="GH236" i="1" s="1"/>
  <c r="AR236" i="1"/>
  <c r="AI117" i="1"/>
  <c r="GE117" i="1" s="1"/>
  <c r="GH117" i="1" s="1"/>
  <c r="AS117" i="1"/>
  <c r="AI120" i="1"/>
  <c r="GE120" i="1" s="1"/>
  <c r="GH120" i="1" s="1"/>
  <c r="AP120" i="1"/>
  <c r="AI199" i="1"/>
  <c r="GE199" i="1" s="1"/>
  <c r="GH199" i="1" s="1"/>
  <c r="AP199" i="1"/>
  <c r="AI150" i="1"/>
  <c r="GE150" i="1" s="1"/>
  <c r="GH150" i="1" s="1"/>
  <c r="AQ150" i="1"/>
  <c r="AI96" i="1"/>
  <c r="GE96" i="1" s="1"/>
  <c r="GH96" i="1" s="1"/>
  <c r="AP96" i="1"/>
  <c r="AI264" i="1"/>
  <c r="GE264" i="1" s="1"/>
  <c r="GH264" i="1" s="1"/>
  <c r="AR264" i="1"/>
  <c r="AI36" i="1"/>
  <c r="GE36" i="1" s="1"/>
  <c r="GH36" i="1" s="1"/>
  <c r="AP36" i="1"/>
  <c r="AI82" i="1"/>
  <c r="GE82" i="1" s="1"/>
  <c r="GH82" i="1" s="1"/>
  <c r="AQ82" i="1"/>
  <c r="AU82" i="1" s="1"/>
  <c r="BX82" i="1" s="1"/>
  <c r="AI181" i="1"/>
  <c r="GE181" i="1" s="1"/>
  <c r="GH181" i="1" s="1"/>
  <c r="AS181" i="1"/>
  <c r="AU181" i="1" s="1"/>
  <c r="BX181" i="1" s="1"/>
  <c r="AI26" i="1"/>
  <c r="GE26" i="1" s="1"/>
  <c r="GH26" i="1" s="1"/>
  <c r="AQ26" i="1"/>
  <c r="AI24" i="1"/>
  <c r="GE24" i="1" s="1"/>
  <c r="GH24" i="1" s="1"/>
  <c r="AQ24" i="1"/>
  <c r="AI263" i="1"/>
  <c r="GE263" i="1" s="1"/>
  <c r="GH263" i="1" s="1"/>
  <c r="AP263" i="1"/>
  <c r="AI285" i="1"/>
  <c r="GE285" i="1" s="1"/>
  <c r="GH285" i="1" s="1"/>
  <c r="AP285" i="1"/>
  <c r="AI30" i="1"/>
  <c r="GE30" i="1" s="1"/>
  <c r="GH30" i="1" s="1"/>
  <c r="AQ30" i="1"/>
  <c r="AQ19" i="1"/>
  <c r="AI227" i="1"/>
  <c r="GE227" i="1" s="1"/>
  <c r="GH227" i="1" s="1"/>
  <c r="AP227" i="1"/>
  <c r="AU227" i="1" s="1"/>
  <c r="BX227" i="1" s="1"/>
  <c r="AI23" i="1"/>
  <c r="GE23" i="1" s="1"/>
  <c r="GH23" i="1" s="1"/>
  <c r="AP23" i="1"/>
  <c r="AU23" i="1" s="1"/>
  <c r="BX23" i="1" s="1"/>
  <c r="AR239" i="1"/>
  <c r="AU239" i="1" s="1"/>
  <c r="BX239" i="1" s="1"/>
  <c r="AT112" i="1"/>
  <c r="AT121" i="1"/>
  <c r="AT195" i="1"/>
  <c r="AT230" i="1"/>
  <c r="AT197" i="1"/>
  <c r="AQ156" i="1"/>
  <c r="AS227" i="1"/>
  <c r="AQ203" i="1"/>
  <c r="AQ60" i="1"/>
  <c r="AS82" i="1"/>
  <c r="AS164" i="1"/>
  <c r="AP268" i="1"/>
  <c r="AU268" i="1" s="1"/>
  <c r="BX268" i="1" s="1"/>
  <c r="AQ49" i="1"/>
  <c r="AS234" i="1"/>
  <c r="AR55" i="1"/>
  <c r="AU55" i="1" s="1"/>
  <c r="BX55" i="1" s="1"/>
  <c r="AI142" i="1"/>
  <c r="GE142" i="1" s="1"/>
  <c r="GH142" i="1" s="1"/>
  <c r="AQ142" i="1"/>
  <c r="AP137" i="1"/>
  <c r="AI147" i="1"/>
  <c r="GE147" i="1" s="1"/>
  <c r="GH147" i="1" s="1"/>
  <c r="AP147" i="1"/>
  <c r="AT257" i="1"/>
  <c r="AR175" i="1"/>
  <c r="AI70" i="1"/>
  <c r="GE70" i="1" s="1"/>
  <c r="GH70" i="1" s="1"/>
  <c r="AQ70" i="1"/>
  <c r="AT216" i="1"/>
  <c r="AP90" i="1"/>
  <c r="AP99" i="1"/>
  <c r="AP173" i="1"/>
  <c r="AT194" i="1"/>
  <c r="AI175" i="1"/>
  <c r="GE175" i="1" s="1"/>
  <c r="GH175" i="1" s="1"/>
  <c r="AP175" i="1"/>
  <c r="AU175" i="1" s="1"/>
  <c r="BX175" i="1" s="1"/>
  <c r="AT110" i="1"/>
  <c r="AU110" i="1" s="1"/>
  <c r="BX110" i="1" s="1"/>
  <c r="AI194" i="1"/>
  <c r="GE194" i="1" s="1"/>
  <c r="GH194" i="1" s="1"/>
  <c r="AQ194" i="1"/>
  <c r="AT23" i="1"/>
  <c r="AI201" i="1"/>
  <c r="GE201" i="1" s="1"/>
  <c r="GH201" i="1" s="1"/>
  <c r="AS201" i="1"/>
  <c r="AT213" i="1"/>
  <c r="AR32" i="1"/>
  <c r="AS251" i="1"/>
  <c r="AQ235" i="1"/>
  <c r="AQ84" i="1"/>
  <c r="AR19" i="1"/>
  <c r="AQ48" i="1"/>
  <c r="AT159" i="1"/>
  <c r="AS16" i="1"/>
  <c r="AU16" i="1" s="1"/>
  <c r="BX16" i="1" s="1"/>
  <c r="AP178" i="1"/>
  <c r="AU178" i="1" s="1"/>
  <c r="BX178" i="1" s="1"/>
  <c r="AQ57" i="1"/>
  <c r="AU57" i="1" s="1"/>
  <c r="BX57" i="1" s="1"/>
  <c r="AS135" i="1"/>
  <c r="AT111" i="1"/>
  <c r="AT188" i="1"/>
  <c r="AR63" i="1"/>
  <c r="AR72" i="1"/>
  <c r="AR146" i="1"/>
  <c r="AP168" i="1"/>
  <c r="AI168" i="1"/>
  <c r="GE168" i="1" s="1"/>
  <c r="GH168" i="1" s="1"/>
  <c r="AP77" i="1"/>
  <c r="AI84" i="1"/>
  <c r="GE84" i="1" s="1"/>
  <c r="GH84" i="1" s="1"/>
  <c r="AP84" i="1"/>
  <c r="AS55" i="1"/>
  <c r="AS108" i="1"/>
  <c r="AU108" i="1" s="1"/>
  <c r="BX108" i="1" s="1"/>
  <c r="AI283" i="1"/>
  <c r="GE283" i="1" s="1"/>
  <c r="GH283" i="1" s="1"/>
  <c r="AP283" i="1"/>
  <c r="AU283" i="1" s="1"/>
  <c r="BX283" i="1" s="1"/>
  <c r="AP118" i="1"/>
  <c r="AU118" i="1" s="1"/>
  <c r="BX118" i="1" s="1"/>
  <c r="AS72" i="1"/>
  <c r="AR60" i="1"/>
  <c r="AI25" i="1"/>
  <c r="GE25" i="1" s="1"/>
  <c r="GH25" i="1" s="1"/>
  <c r="AS25" i="1"/>
  <c r="AT208" i="1"/>
  <c r="AR83" i="1"/>
  <c r="AR92" i="1"/>
  <c r="AR166" i="1"/>
  <c r="AP188" i="1"/>
  <c r="AI188" i="1"/>
  <c r="GE188" i="1" s="1"/>
  <c r="GH188" i="1" s="1"/>
  <c r="AR168" i="1"/>
  <c r="AT18" i="1"/>
  <c r="AQ80" i="1"/>
  <c r="AT202" i="1"/>
  <c r="AP264" i="1"/>
  <c r="AU264" i="1" s="1"/>
  <c r="BX264" i="1" s="1"/>
  <c r="AS139" i="1"/>
  <c r="AU139" i="1" s="1"/>
  <c r="BX139" i="1" s="1"/>
  <c r="AI224" i="1"/>
  <c r="GE224" i="1" s="1"/>
  <c r="GH224" i="1" s="1"/>
  <c r="AQ224" i="1"/>
  <c r="AI97" i="1"/>
  <c r="GE97" i="1" s="1"/>
  <c r="GH97" i="1" s="1"/>
  <c r="AS97" i="1"/>
  <c r="AS136" i="1"/>
  <c r="AP260" i="1"/>
  <c r="AI61" i="1"/>
  <c r="GE61" i="1" s="1"/>
  <c r="GH61" i="1" s="1"/>
  <c r="AS61" i="1"/>
  <c r="AI287" i="1"/>
  <c r="GE287" i="1" s="1"/>
  <c r="GH287" i="1" s="1"/>
  <c r="AP287" i="1"/>
  <c r="AR281" i="1"/>
  <c r="AI47" i="1"/>
  <c r="GE47" i="1" s="1"/>
  <c r="GH47" i="1" s="1"/>
  <c r="AP47" i="1"/>
  <c r="AP121" i="1"/>
  <c r="AU121" i="1" s="1"/>
  <c r="BX121" i="1" s="1"/>
  <c r="AT142" i="1"/>
  <c r="AU142" i="1" s="1"/>
  <c r="BX142" i="1" s="1"/>
  <c r="AT51" i="1"/>
  <c r="AT58" i="1"/>
  <c r="AS115" i="1"/>
  <c r="AQ236" i="1"/>
  <c r="AQ229" i="1"/>
  <c r="AP33" i="1"/>
  <c r="AI246" i="1"/>
  <c r="GE246" i="1" s="1"/>
  <c r="GH246" i="1" s="1"/>
  <c r="AP246" i="1"/>
  <c r="AQ75" i="1"/>
  <c r="AI244" i="1"/>
  <c r="GE244" i="1" s="1"/>
  <c r="GH244" i="1" s="1"/>
  <c r="AR244" i="1"/>
  <c r="AI212" i="1"/>
  <c r="GE212" i="1" s="1"/>
  <c r="GH212" i="1" s="1"/>
  <c r="AQ212" i="1"/>
  <c r="AI163" i="1"/>
  <c r="GE163" i="1" s="1"/>
  <c r="GH163" i="1" s="1"/>
  <c r="AP163" i="1"/>
  <c r="AU163" i="1" s="1"/>
  <c r="BX163" i="1" s="1"/>
  <c r="AQ147" i="1"/>
  <c r="AU147" i="1" s="1"/>
  <c r="BX147" i="1" s="1"/>
  <c r="AQ167" i="1"/>
  <c r="AU167" i="1" s="1"/>
  <c r="BX167" i="1" s="1"/>
  <c r="AS128" i="1"/>
  <c r="AP24" i="1"/>
  <c r="AI62" i="1"/>
  <c r="GE62" i="1" s="1"/>
  <c r="GH62" i="1" s="1"/>
  <c r="AQ62" i="1"/>
  <c r="AI161" i="1"/>
  <c r="GE161" i="1" s="1"/>
  <c r="GH161" i="1" s="1"/>
  <c r="AS161" i="1"/>
  <c r="AQ177" i="1"/>
  <c r="AI90" i="1"/>
  <c r="GE90" i="1" s="1"/>
  <c r="GH90" i="1" s="1"/>
  <c r="AQ90" i="1"/>
  <c r="AI41" i="1"/>
  <c r="GE41" i="1" s="1"/>
  <c r="GH41" i="1" s="1"/>
  <c r="AS41" i="1"/>
  <c r="AS76" i="1"/>
  <c r="AI261" i="1"/>
  <c r="GE261" i="1" s="1"/>
  <c r="GH261" i="1" s="1"/>
  <c r="AP261" i="1"/>
  <c r="AU261" i="1" s="1"/>
  <c r="BX261" i="1" s="1"/>
  <c r="AI222" i="1"/>
  <c r="GE222" i="1" s="1"/>
  <c r="GH222" i="1" s="1"/>
  <c r="AP222" i="1"/>
  <c r="AU222" i="1" s="1"/>
  <c r="BX222" i="1" s="1"/>
  <c r="AR26" i="1"/>
  <c r="AS199" i="1"/>
  <c r="AT256" i="1"/>
  <c r="AP130" i="1"/>
  <c r="AI139" i="1"/>
  <c r="GE139" i="1" s="1"/>
  <c r="GH139" i="1" s="1"/>
  <c r="AP139" i="1"/>
  <c r="AQ204" i="1"/>
  <c r="AP248" i="1"/>
  <c r="AI215" i="1"/>
  <c r="GE215" i="1" s="1"/>
  <c r="GH215" i="1" s="1"/>
  <c r="AP215" i="1"/>
  <c r="AT33" i="1"/>
  <c r="AQ254" i="1"/>
  <c r="AQ239" i="1"/>
  <c r="AI85" i="1"/>
  <c r="GE85" i="1" s="1"/>
  <c r="GH85" i="1" s="1"/>
  <c r="AS85" i="1"/>
  <c r="AU85" i="1" s="1"/>
  <c r="BX85" i="1" s="1"/>
  <c r="AQ109" i="1"/>
  <c r="AU109" i="1" s="1"/>
  <c r="BX109" i="1" s="1"/>
  <c r="AS42" i="1"/>
  <c r="AS202" i="1"/>
  <c r="AS229" i="1"/>
  <c r="AT138" i="1"/>
  <c r="AR179" i="1"/>
  <c r="AT274" i="1"/>
  <c r="AI138" i="1"/>
  <c r="GE138" i="1" s="1"/>
  <c r="GH138" i="1" s="1"/>
  <c r="AQ138" i="1"/>
  <c r="AP113" i="1"/>
  <c r="AQ96" i="1"/>
  <c r="AI39" i="1"/>
  <c r="GE39" i="1" s="1"/>
  <c r="GH39" i="1" s="1"/>
  <c r="AP39" i="1"/>
  <c r="AP144" i="1"/>
  <c r="AU144" i="1" s="1"/>
  <c r="BX144" i="1" s="1"/>
  <c r="AI144" i="1"/>
  <c r="GE144" i="1" s="1"/>
  <c r="GH144" i="1" s="1"/>
  <c r="AI60" i="1"/>
  <c r="GE60" i="1" s="1"/>
  <c r="GH60" i="1" s="1"/>
  <c r="AP60" i="1"/>
  <c r="AU60" i="1" s="1"/>
  <c r="BX60" i="1" s="1"/>
  <c r="AI118" i="1"/>
  <c r="GE118" i="1" s="1"/>
  <c r="GH118" i="1" s="1"/>
  <c r="AQ118" i="1"/>
  <c r="AI265" i="1"/>
  <c r="GE265" i="1" s="1"/>
  <c r="GH265" i="1" s="1"/>
  <c r="AP265" i="1"/>
  <c r="AI233" i="1"/>
  <c r="GE233" i="1" s="1"/>
  <c r="GH233" i="1" s="1"/>
  <c r="AP233" i="1"/>
  <c r="AI137" i="1"/>
  <c r="GE137" i="1" s="1"/>
  <c r="GH137" i="1" s="1"/>
  <c r="AS137" i="1"/>
  <c r="AR137" i="1"/>
  <c r="AI223" i="1"/>
  <c r="GE223" i="1" s="1"/>
  <c r="GH223" i="1" s="1"/>
  <c r="AP223" i="1"/>
  <c r="AP197" i="1"/>
  <c r="AI290" i="1"/>
  <c r="GE290" i="1" s="1"/>
  <c r="GH290" i="1" s="1"/>
  <c r="AP290" i="1"/>
  <c r="AU290" i="1" s="1"/>
  <c r="BX290" i="1" s="1"/>
  <c r="AP166" i="1"/>
  <c r="AU166" i="1" s="1"/>
  <c r="BX166" i="1" s="1"/>
  <c r="AT263" i="1"/>
  <c r="AU263" i="1" s="1"/>
  <c r="BX263" i="1" s="1"/>
  <c r="AT231" i="1"/>
  <c r="AT238" i="1"/>
  <c r="AT205" i="1"/>
  <c r="AS107" i="1"/>
  <c r="AS168" i="1"/>
  <c r="AR269" i="1"/>
  <c r="AS50" i="1"/>
  <c r="AS285" i="1"/>
  <c r="AS282" i="1"/>
  <c r="AR23" i="1"/>
  <c r="AS102" i="1"/>
  <c r="AT85" i="1"/>
  <c r="AS212" i="1"/>
  <c r="AS236" i="1"/>
  <c r="AT199" i="1"/>
  <c r="AU199" i="1" s="1"/>
  <c r="BX199" i="1" s="1"/>
  <c r="AT72" i="1"/>
  <c r="AU72" i="1" s="1"/>
  <c r="BX72" i="1" s="1"/>
  <c r="AT92" i="1"/>
  <c r="AQ171" i="1"/>
  <c r="AU171" i="1" s="1"/>
  <c r="BX171" i="1" s="1"/>
  <c r="AP194" i="1"/>
  <c r="AT68" i="1"/>
  <c r="AT77" i="1"/>
  <c r="AT151" i="1"/>
  <c r="AR173" i="1"/>
  <c r="AR82" i="1"/>
  <c r="AR89" i="1"/>
  <c r="AI162" i="1"/>
  <c r="GE162" i="1" s="1"/>
  <c r="GH162" i="1" s="1"/>
  <c r="AQ162" i="1"/>
  <c r="AI234" i="1"/>
  <c r="GE234" i="1" s="1"/>
  <c r="GH234" i="1" s="1"/>
  <c r="AP234" i="1"/>
  <c r="AU234" i="1" s="1"/>
  <c r="BX234" i="1" s="1"/>
  <c r="AR107" i="1"/>
  <c r="AR116" i="1"/>
  <c r="AU116" i="1" s="1"/>
  <c r="BX116" i="1" s="1"/>
  <c r="AR190" i="1"/>
  <c r="AU190" i="1" s="1"/>
  <c r="BX190" i="1" s="1"/>
  <c r="AR225" i="1"/>
  <c r="AR192" i="1"/>
  <c r="AP128" i="1"/>
  <c r="AI128" i="1"/>
  <c r="GE128" i="1" s="1"/>
  <c r="GH128" i="1" s="1"/>
  <c r="AS219" i="1"/>
  <c r="AS192" i="1"/>
  <c r="AQ52" i="1"/>
  <c r="AI122" i="1"/>
  <c r="GE122" i="1" s="1"/>
  <c r="GH122" i="1" s="1"/>
  <c r="AQ122" i="1"/>
  <c r="AS70" i="1"/>
  <c r="AP160" i="1"/>
  <c r="AI160" i="1"/>
  <c r="GE160" i="1" s="1"/>
  <c r="GH160" i="1" s="1"/>
  <c r="AP201" i="1"/>
  <c r="AU201" i="1" s="1"/>
  <c r="BX201" i="1" s="1"/>
  <c r="AT262" i="1"/>
  <c r="AU262" i="1" s="1"/>
  <c r="BX262" i="1" s="1"/>
  <c r="AT220" i="1"/>
  <c r="AU220" i="1" s="1"/>
  <c r="BX220" i="1" s="1"/>
  <c r="AQ207" i="1"/>
  <c r="AU207" i="1" s="1"/>
  <c r="BX207" i="1" s="1"/>
  <c r="AT177" i="1"/>
  <c r="AI291" i="1"/>
  <c r="GE291" i="1" s="1"/>
  <c r="GH291" i="1" s="1"/>
  <c r="AP291" i="1"/>
  <c r="AT294" i="1"/>
  <c r="AI51" i="1"/>
  <c r="GE51" i="1" s="1"/>
  <c r="GH51" i="1" s="1"/>
  <c r="AP51" i="1"/>
  <c r="AP125" i="1"/>
  <c r="AT146" i="1"/>
  <c r="AT55" i="1"/>
  <c r="AT62" i="1"/>
  <c r="AS280" i="1"/>
  <c r="AQ188" i="1"/>
  <c r="AT149" i="1"/>
  <c r="AI63" i="1"/>
  <c r="GE63" i="1" s="1"/>
  <c r="GH63" i="1" s="1"/>
  <c r="AP63" i="1"/>
  <c r="AU63" i="1" s="1"/>
  <c r="BX63" i="1" s="1"/>
  <c r="AR66" i="1"/>
  <c r="AU66" i="1" s="1"/>
  <c r="BX66" i="1" s="1"/>
  <c r="AT155" i="1"/>
  <c r="AR219" i="1"/>
  <c r="AU219" i="1" s="1"/>
  <c r="BX219" i="1" s="1"/>
  <c r="AR187" i="1"/>
  <c r="AP62" i="1"/>
  <c r="AI71" i="1"/>
  <c r="GE71" i="1" s="1"/>
  <c r="GH71" i="1" s="1"/>
  <c r="AP71" i="1"/>
  <c r="AP145" i="1"/>
  <c r="AT166" i="1"/>
  <c r="AT75" i="1"/>
  <c r="AS279" i="1"/>
  <c r="AQ137" i="1"/>
  <c r="AP69" i="1"/>
  <c r="AI127" i="1"/>
  <c r="GE127" i="1" s="1"/>
  <c r="GH127" i="1" s="1"/>
  <c r="AP127" i="1"/>
  <c r="AS261" i="1"/>
  <c r="AP54" i="1"/>
  <c r="AU54" i="1" s="1"/>
  <c r="BX54" i="1" s="1"/>
  <c r="AS254" i="1"/>
  <c r="AT50" i="1"/>
  <c r="AQ33" i="1"/>
  <c r="AS118" i="1"/>
  <c r="AT265" i="1"/>
  <c r="AT287" i="1"/>
  <c r="AI34" i="1"/>
  <c r="GE34" i="1" s="1"/>
  <c r="GH34" i="1" s="1"/>
  <c r="AQ34" i="1"/>
  <c r="AT99" i="1"/>
  <c r="AQ251" i="1"/>
  <c r="AR43" i="1"/>
  <c r="AR37" i="1"/>
  <c r="AS83" i="1"/>
  <c r="AQ184" i="1"/>
  <c r="AQ197" i="1"/>
  <c r="AU197" i="1" s="1"/>
  <c r="BX197" i="1" s="1"/>
  <c r="AR118" i="1"/>
  <c r="AR265" i="1"/>
  <c r="AT181" i="1"/>
  <c r="AT94" i="1"/>
  <c r="AR253" i="1"/>
  <c r="AI267" i="1"/>
  <c r="GE267" i="1" s="1"/>
  <c r="GH267" i="1" s="1"/>
  <c r="AP267" i="1"/>
  <c r="AI289" i="1"/>
  <c r="GE289" i="1" s="1"/>
  <c r="GH289" i="1" s="1"/>
  <c r="AP289" i="1"/>
  <c r="AI86" i="1"/>
  <c r="GE86" i="1" s="1"/>
  <c r="GH86" i="1" s="1"/>
  <c r="AQ86" i="1"/>
  <c r="AI185" i="1"/>
  <c r="GE185" i="1" s="1"/>
  <c r="GH185" i="1" s="1"/>
  <c r="AS185" i="1"/>
  <c r="AI288" i="1"/>
  <c r="GE288" i="1" s="1"/>
  <c r="GH288" i="1" s="1"/>
  <c r="AQ288" i="1"/>
  <c r="AU288" i="1" s="1"/>
  <c r="BX288" i="1" s="1"/>
  <c r="AP200" i="1"/>
  <c r="AU200" i="1" s="1"/>
  <c r="BX200" i="1" s="1"/>
  <c r="AI200" i="1"/>
  <c r="GE200" i="1" s="1"/>
  <c r="GH200" i="1" s="1"/>
  <c r="AI270" i="1"/>
  <c r="GE270" i="1" s="1"/>
  <c r="GH270" i="1" s="1"/>
  <c r="AP270" i="1"/>
  <c r="AI228" i="1"/>
  <c r="GE228" i="1" s="1"/>
  <c r="GH228" i="1" s="1"/>
  <c r="AR228" i="1"/>
  <c r="AI105" i="1"/>
  <c r="GE105" i="1" s="1"/>
  <c r="GH105" i="1" s="1"/>
  <c r="AS105" i="1"/>
  <c r="AI151" i="1"/>
  <c r="GE151" i="1" s="1"/>
  <c r="GH151" i="1" s="1"/>
  <c r="AP151" i="1"/>
  <c r="AI210" i="1"/>
  <c r="GE210" i="1" s="1"/>
  <c r="GH210" i="1" s="1"/>
  <c r="AR210" i="1"/>
  <c r="AP204" i="1"/>
  <c r="AI204" i="1"/>
  <c r="GE204" i="1" s="1"/>
  <c r="GH204" i="1" s="1"/>
  <c r="AP70" i="1"/>
  <c r="AU70" i="1" s="1"/>
  <c r="BX70" i="1" s="1"/>
  <c r="AI79" i="1"/>
  <c r="GE79" i="1" s="1"/>
  <c r="GH79" i="1" s="1"/>
  <c r="AP79" i="1"/>
  <c r="AU79" i="1" s="1"/>
  <c r="BX79" i="1" s="1"/>
  <c r="AP153" i="1"/>
  <c r="AU153" i="1" s="1"/>
  <c r="BX153" i="1" s="1"/>
  <c r="AT174" i="1"/>
  <c r="AT83" i="1"/>
  <c r="AT90" i="1"/>
  <c r="AS163" i="1"/>
  <c r="AS289" i="1"/>
  <c r="AQ285" i="1"/>
  <c r="AT24" i="1"/>
  <c r="AS249" i="1"/>
  <c r="AS246" i="1"/>
  <c r="AQ20" i="1"/>
  <c r="AT35" i="1"/>
  <c r="AR230" i="1"/>
  <c r="AI133" i="1"/>
  <c r="GE133" i="1" s="1"/>
  <c r="GH133" i="1" s="1"/>
  <c r="AS133" i="1"/>
  <c r="AU133" i="1" s="1"/>
  <c r="BX133" i="1" s="1"/>
  <c r="AQ23" i="1"/>
  <c r="AT178" i="1"/>
  <c r="AR124" i="1"/>
  <c r="AR144" i="1"/>
  <c r="AI125" i="1"/>
  <c r="GE125" i="1" s="1"/>
  <c r="GH125" i="1" s="1"/>
  <c r="AS125" i="1"/>
  <c r="AT172" i="1"/>
  <c r="AR285" i="1"/>
  <c r="AR56" i="1"/>
  <c r="AR130" i="1"/>
  <c r="AP152" i="1"/>
  <c r="AI152" i="1"/>
  <c r="GE152" i="1" s="1"/>
  <c r="GH152" i="1" s="1"/>
  <c r="AP61" i="1"/>
  <c r="AP68" i="1"/>
  <c r="AI68" i="1"/>
  <c r="GE68" i="1" s="1"/>
  <c r="GH68" i="1" s="1"/>
  <c r="AI130" i="1"/>
  <c r="GE130" i="1" s="1"/>
  <c r="GH130" i="1" s="1"/>
  <c r="AQ130" i="1"/>
  <c r="AU130" i="1" s="1"/>
  <c r="BX130" i="1" s="1"/>
  <c r="AI171" i="1"/>
  <c r="GE171" i="1" s="1"/>
  <c r="GH171" i="1" s="1"/>
  <c r="AP171" i="1"/>
  <c r="AI113" i="1"/>
  <c r="GE113" i="1" s="1"/>
  <c r="GH113" i="1" s="1"/>
  <c r="AS113" i="1"/>
  <c r="AP56" i="1"/>
  <c r="AI56" i="1"/>
  <c r="GE56" i="1" s="1"/>
  <c r="GH56" i="1" s="1"/>
  <c r="AP180" i="1"/>
  <c r="AI180" i="1"/>
  <c r="GE180" i="1" s="1"/>
  <c r="GH180" i="1" s="1"/>
  <c r="AT103" i="1"/>
  <c r="AQ259" i="1"/>
  <c r="AR47" i="1"/>
  <c r="AR41" i="1"/>
  <c r="AS224" i="1"/>
  <c r="AT218" i="1"/>
  <c r="AP117" i="1"/>
  <c r="AU117" i="1" s="1"/>
  <c r="BX117" i="1" s="1"/>
  <c r="AR94" i="1"/>
  <c r="AU94" i="1" s="1"/>
  <c r="BX94" i="1" s="1"/>
  <c r="AI170" i="1"/>
  <c r="GE170" i="1" s="1"/>
  <c r="GH170" i="1" s="1"/>
  <c r="AQ170" i="1"/>
  <c r="AT198" i="1"/>
  <c r="AS68" i="1"/>
  <c r="AT289" i="1"/>
  <c r="AR293" i="1"/>
  <c r="AT49" i="1"/>
  <c r="AT123" i="1"/>
  <c r="AR145" i="1"/>
  <c r="AR54" i="1"/>
  <c r="AS215" i="1"/>
  <c r="AT34" i="1"/>
  <c r="AR97" i="1"/>
  <c r="AQ232" i="1"/>
  <c r="AU232" i="1" s="1"/>
  <c r="BX232" i="1" s="1"/>
  <c r="AQ293" i="1"/>
  <c r="AU293" i="1" s="1"/>
  <c r="BX293" i="1" s="1"/>
  <c r="AP136" i="1"/>
  <c r="AU136" i="1" s="1"/>
  <c r="BX136" i="1" s="1"/>
  <c r="AI136" i="1"/>
  <c r="GE136" i="1" s="1"/>
  <c r="GH136" i="1" s="1"/>
  <c r="AQ89" i="1"/>
  <c r="AS103" i="1"/>
  <c r="AU103" i="1" s="1"/>
  <c r="BX103" i="1" s="1"/>
  <c r="AR154" i="1"/>
  <c r="AT292" i="1"/>
  <c r="AT168" i="1"/>
  <c r="AR266" i="1"/>
  <c r="AR234" i="1"/>
  <c r="AS84" i="1"/>
  <c r="AI251" i="1"/>
  <c r="GE251" i="1" s="1"/>
  <c r="GH251" i="1" s="1"/>
  <c r="AP251" i="1"/>
  <c r="AS116" i="1"/>
  <c r="AS270" i="1"/>
  <c r="AI50" i="1"/>
  <c r="GE50" i="1" s="1"/>
  <c r="GH50" i="1" s="1"/>
  <c r="AQ50" i="1"/>
  <c r="AU50" i="1" s="1"/>
  <c r="BX50" i="1" s="1"/>
  <c r="AQ140" i="1"/>
  <c r="AU140" i="1" s="1"/>
  <c r="BX140" i="1" s="1"/>
  <c r="AQ165" i="1"/>
  <c r="AU165" i="1" s="1"/>
  <c r="BX165" i="1" s="1"/>
  <c r="AS112" i="1"/>
  <c r="AP181" i="1"/>
  <c r="AI32" i="1"/>
  <c r="GE32" i="1" s="1"/>
  <c r="GH32" i="1" s="1"/>
  <c r="AP32" i="1"/>
  <c r="AS208" i="1"/>
  <c r="AT241" i="1"/>
  <c r="AS154" i="1"/>
  <c r="AQ231" i="1"/>
  <c r="AT277" i="1"/>
  <c r="AS292" i="1"/>
  <c r="AI294" i="1"/>
  <c r="GE294" i="1" s="1"/>
  <c r="GH294" i="1" s="1"/>
  <c r="AP294" i="1"/>
  <c r="AU294" i="1" s="1"/>
  <c r="BX294" i="1" s="1"/>
  <c r="AI252" i="1"/>
  <c r="GE252" i="1" s="1"/>
  <c r="GH252" i="1" s="1"/>
  <c r="AR252" i="1"/>
  <c r="AU252" i="1" s="1"/>
  <c r="BX252" i="1" s="1"/>
  <c r="AI141" i="1"/>
  <c r="GE141" i="1" s="1"/>
  <c r="GH141" i="1" s="1"/>
  <c r="AS141" i="1"/>
  <c r="AU141" i="1" s="1"/>
  <c r="BX141" i="1" s="1"/>
  <c r="AI131" i="1"/>
  <c r="GE131" i="1" s="1"/>
  <c r="GH131" i="1" s="1"/>
  <c r="AP131" i="1"/>
  <c r="AI207" i="1"/>
  <c r="GE207" i="1" s="1"/>
  <c r="GH207" i="1" s="1"/>
  <c r="AP207" i="1"/>
  <c r="AI73" i="1"/>
  <c r="GE73" i="1" s="1"/>
  <c r="GH73" i="1" s="1"/>
  <c r="AS73" i="1"/>
  <c r="AI257" i="1"/>
  <c r="GE257" i="1" s="1"/>
  <c r="GH257" i="1" s="1"/>
  <c r="AP257" i="1"/>
  <c r="AT46" i="1"/>
  <c r="AI98" i="1"/>
  <c r="GE98" i="1" s="1"/>
  <c r="GH98" i="1" s="1"/>
  <c r="AQ98" i="1"/>
  <c r="AI95" i="1"/>
  <c r="GE95" i="1" s="1"/>
  <c r="GH95" i="1" s="1"/>
  <c r="AQ95" i="1"/>
  <c r="AU95" i="1" s="1"/>
  <c r="BX95" i="1" s="1"/>
  <c r="AQ143" i="1"/>
  <c r="AQ123" i="1"/>
  <c r="AU123" i="1" s="1"/>
  <c r="BX123" i="1" s="1"/>
  <c r="AI20" i="1"/>
  <c r="GE20" i="1" s="1"/>
  <c r="GH20" i="1" s="1"/>
  <c r="AP20" i="1"/>
  <c r="AQ151" i="1"/>
  <c r="AQ201" i="1"/>
  <c r="AI183" i="1"/>
  <c r="GE183" i="1" s="1"/>
  <c r="GH183" i="1" s="1"/>
  <c r="AP183" i="1"/>
  <c r="AP89" i="1"/>
  <c r="AI129" i="1"/>
  <c r="GE129" i="1" s="1"/>
  <c r="GH129" i="1" s="1"/>
  <c r="AS129" i="1"/>
  <c r="AI179" i="1"/>
  <c r="GE179" i="1" s="1"/>
  <c r="GH179" i="1" s="1"/>
  <c r="AP179" i="1"/>
  <c r="AI198" i="1"/>
  <c r="GE198" i="1" s="1"/>
  <c r="GH198" i="1" s="1"/>
  <c r="AQ198" i="1"/>
  <c r="AI268" i="1"/>
  <c r="GE268" i="1" s="1"/>
  <c r="GH268" i="1" s="1"/>
  <c r="AR268" i="1"/>
  <c r="AR290" i="1"/>
  <c r="AI38" i="1"/>
  <c r="GE38" i="1" s="1"/>
  <c r="GH38" i="1" s="1"/>
  <c r="AQ38" i="1"/>
  <c r="AR102" i="1"/>
  <c r="AS256" i="1"/>
  <c r="AP46" i="1"/>
  <c r="AS183" i="1"/>
  <c r="AQ180" i="1"/>
  <c r="AI110" i="1"/>
  <c r="GE110" i="1" s="1"/>
  <c r="GH110" i="1" s="1"/>
  <c r="AQ110" i="1"/>
  <c r="AT115" i="1"/>
  <c r="AP30" i="1"/>
  <c r="AT201" i="1"/>
  <c r="AI279" i="1"/>
  <c r="GE279" i="1" s="1"/>
  <c r="GH279" i="1" s="1"/>
  <c r="AP279" i="1"/>
  <c r="AU279" i="1" s="1"/>
  <c r="BX279" i="1" s="1"/>
  <c r="AS293" i="1"/>
  <c r="AP176" i="1"/>
  <c r="AU176" i="1" s="1"/>
  <c r="BX176" i="1" s="1"/>
  <c r="AI176" i="1"/>
  <c r="GE176" i="1" s="1"/>
  <c r="GH176" i="1" s="1"/>
  <c r="AR271" i="1"/>
  <c r="AR147" i="1"/>
  <c r="AT153" i="1"/>
  <c r="AI213" i="1"/>
  <c r="GE213" i="1" s="1"/>
  <c r="GH213" i="1" s="1"/>
  <c r="AP213" i="1"/>
  <c r="AS24" i="1"/>
  <c r="AT229" i="1"/>
  <c r="AQ39" i="1"/>
  <c r="AS275" i="1"/>
  <c r="AQ275" i="1"/>
  <c r="AQ108" i="1"/>
  <c r="AQ133" i="1"/>
  <c r="AS271" i="1"/>
  <c r="AR90" i="1"/>
  <c r="AU90" i="1" s="1"/>
  <c r="BX90" i="1" s="1"/>
  <c r="AS225" i="1"/>
  <c r="AU225" i="1" s="1"/>
  <c r="BX225" i="1" s="1"/>
  <c r="AS186" i="1"/>
  <c r="AU186" i="1" s="1"/>
  <c r="BX186" i="1" s="1"/>
  <c r="AQ67" i="1"/>
  <c r="AI119" i="1"/>
  <c r="GE119" i="1" s="1"/>
  <c r="GH119" i="1" s="1"/>
  <c r="AP119" i="1"/>
  <c r="AI195" i="1"/>
  <c r="GE195" i="1" s="1"/>
  <c r="GH195" i="1" s="1"/>
  <c r="AP195" i="1"/>
  <c r="AI206" i="1"/>
  <c r="GE206" i="1" s="1"/>
  <c r="GH206" i="1" s="1"/>
  <c r="AQ206" i="1"/>
  <c r="AI75" i="1"/>
  <c r="GE75" i="1" s="1"/>
  <c r="GH75" i="1" s="1"/>
  <c r="AP75" i="1"/>
  <c r="AI158" i="1"/>
  <c r="GE158" i="1" s="1"/>
  <c r="GH158" i="1" s="1"/>
  <c r="AQ158" i="1"/>
  <c r="AI104" i="1"/>
  <c r="GE104" i="1" s="1"/>
  <c r="GH104" i="1" s="1"/>
  <c r="AP104" i="1"/>
  <c r="AU104" i="1" s="1"/>
  <c r="BX104" i="1" s="1"/>
  <c r="AR119" i="1"/>
  <c r="AQ238" i="1"/>
  <c r="AP236" i="1"/>
  <c r="AU236" i="1" s="1"/>
  <c r="BX236" i="1" s="1"/>
  <c r="AP162" i="1"/>
  <c r="AP198" i="1"/>
  <c r="AR86" i="1"/>
  <c r="AP288" i="1"/>
  <c r="AS217" i="1"/>
  <c r="AI155" i="1"/>
  <c r="GE155" i="1" s="1"/>
  <c r="GH155" i="1" s="1"/>
  <c r="AP155" i="1"/>
  <c r="AI231" i="1"/>
  <c r="GE231" i="1" s="1"/>
  <c r="GH231" i="1" s="1"/>
  <c r="AP231" i="1"/>
  <c r="AI109" i="1"/>
  <c r="GE109" i="1" s="1"/>
  <c r="GH109" i="1" s="1"/>
  <c r="AS109" i="1"/>
  <c r="AP76" i="1"/>
  <c r="AU76" i="1" s="1"/>
  <c r="BX76" i="1" s="1"/>
  <c r="AI76" i="1"/>
  <c r="GE76" i="1" s="1"/>
  <c r="GH76" i="1" s="1"/>
  <c r="GI76" i="1" s="1"/>
  <c r="AI157" i="1"/>
  <c r="GE157" i="1" s="1"/>
  <c r="GH157" i="1" s="1"/>
  <c r="AS157" i="1"/>
  <c r="AU157" i="1" s="1"/>
  <c r="BX157" i="1" s="1"/>
  <c r="AI226" i="1"/>
  <c r="GE226" i="1" s="1"/>
  <c r="GH226" i="1" s="1"/>
  <c r="AP226" i="1"/>
  <c r="AR49" i="1"/>
  <c r="AI276" i="1"/>
  <c r="GE276" i="1" s="1"/>
  <c r="GH276" i="1" s="1"/>
  <c r="AR276" i="1"/>
  <c r="AP132" i="1"/>
  <c r="AI132" i="1"/>
  <c r="GE132" i="1" s="1"/>
  <c r="GH132" i="1" s="1"/>
  <c r="AI48" i="1"/>
  <c r="GE48" i="1" s="1"/>
  <c r="GH48" i="1" s="1"/>
  <c r="AP48" i="1"/>
  <c r="AI46" i="1"/>
  <c r="GE46" i="1" s="1"/>
  <c r="GH46" i="1" s="1"/>
  <c r="AQ46" i="1"/>
  <c r="AR134" i="1"/>
  <c r="AR51" i="1"/>
  <c r="AU51" i="1" s="1"/>
  <c r="BX51" i="1" s="1"/>
  <c r="AP26" i="1"/>
  <c r="AU26" i="1" s="1"/>
  <c r="BX26" i="1" s="1"/>
  <c r="AR164" i="1"/>
  <c r="AT275" i="1"/>
  <c r="AU275" i="1" s="1"/>
  <c r="BX275" i="1" s="1"/>
  <c r="AT243" i="1"/>
  <c r="AU243" i="1" s="1"/>
  <c r="BX243" i="1" s="1"/>
  <c r="AS148" i="1"/>
  <c r="AQ199" i="1"/>
  <c r="AQ131" i="1"/>
  <c r="AR25" i="1"/>
  <c r="AS288" i="1"/>
  <c r="AI292" i="1"/>
  <c r="GE292" i="1" s="1"/>
  <c r="GH292" i="1" s="1"/>
  <c r="AR292" i="1"/>
  <c r="AP148" i="1"/>
  <c r="AI148" i="1"/>
  <c r="GE148" i="1" s="1"/>
  <c r="GH148" i="1" s="1"/>
  <c r="AP64" i="1"/>
  <c r="AI64" i="1"/>
  <c r="GE64" i="1" s="1"/>
  <c r="GH64" i="1" s="1"/>
  <c r="AI249" i="1"/>
  <c r="GE249" i="1" s="1"/>
  <c r="GH249" i="1" s="1"/>
  <c r="AP249" i="1"/>
  <c r="AI217" i="1"/>
  <c r="GE217" i="1" s="1"/>
  <c r="GH217" i="1" s="1"/>
  <c r="AP217" i="1"/>
  <c r="AI19" i="1"/>
  <c r="GE19" i="1" s="1"/>
  <c r="GH19" i="1" s="1"/>
  <c r="AP19" i="1"/>
  <c r="AI269" i="1"/>
  <c r="GE269" i="1" s="1"/>
  <c r="GH269" i="1" s="1"/>
  <c r="AP269" i="1"/>
  <c r="AI237" i="1"/>
  <c r="GE237" i="1" s="1"/>
  <c r="GH237" i="1" s="1"/>
  <c r="AP237" i="1"/>
  <c r="AI177" i="1"/>
  <c r="GE177" i="1" s="1"/>
  <c r="GH177" i="1" s="1"/>
  <c r="AS177" i="1"/>
  <c r="AT264" i="1"/>
  <c r="AT41" i="1"/>
  <c r="AR261" i="1"/>
  <c r="AQ64" i="1"/>
  <c r="AT63" i="1"/>
  <c r="AI250" i="1"/>
  <c r="GE250" i="1" s="1"/>
  <c r="GH250" i="1" s="1"/>
  <c r="AP250" i="1"/>
  <c r="AU250" i="1" s="1"/>
  <c r="BX250" i="1" s="1"/>
  <c r="AI27" i="1"/>
  <c r="GE27" i="1" s="1"/>
  <c r="GH27" i="1" s="1"/>
  <c r="AP27" i="1"/>
  <c r="AU27" i="1" s="1"/>
  <c r="BX27" i="1" s="1"/>
  <c r="AI174" i="1"/>
  <c r="GE174" i="1" s="1"/>
  <c r="GH174" i="1" s="1"/>
  <c r="AQ174" i="1"/>
  <c r="AS90" i="1"/>
  <c r="AI16" i="1"/>
  <c r="GE16" i="1" s="1"/>
  <c r="GH16" i="1" s="1"/>
  <c r="AQ262" i="1"/>
  <c r="AI126" i="1"/>
  <c r="GE126" i="1" s="1"/>
  <c r="GH126" i="1" s="1"/>
  <c r="AQ126" i="1"/>
  <c r="AS277" i="1"/>
  <c r="AQ223" i="1"/>
  <c r="AR262" i="1"/>
  <c r="AS43" i="1"/>
  <c r="AI203" i="1"/>
  <c r="GE203" i="1" s="1"/>
  <c r="GH203" i="1" s="1"/>
  <c r="AP203" i="1"/>
  <c r="AU203" i="1" s="1"/>
  <c r="BX203" i="1" s="1"/>
  <c r="AT125" i="1"/>
  <c r="AU125" i="1" s="1"/>
  <c r="BX125" i="1" s="1"/>
  <c r="AR115" i="1"/>
  <c r="AU115" i="1" s="1"/>
  <c r="BX115" i="1" s="1"/>
  <c r="AQ83" i="1"/>
  <c r="AU83" i="1" s="1"/>
  <c r="BX83" i="1" s="1"/>
  <c r="AI59" i="1"/>
  <c r="GE59" i="1" s="1"/>
  <c r="GH59" i="1" s="1"/>
  <c r="AP59" i="1"/>
  <c r="AT270" i="1"/>
  <c r="AI77" i="1"/>
  <c r="GE77" i="1" s="1"/>
  <c r="GH77" i="1" s="1"/>
  <c r="AS77" i="1"/>
  <c r="AI78" i="1"/>
  <c r="GE78" i="1" s="1"/>
  <c r="GH78" i="1" s="1"/>
  <c r="AQ78" i="1"/>
  <c r="AP116" i="1"/>
  <c r="AI116" i="1"/>
  <c r="GE116" i="1" s="1"/>
  <c r="GH116" i="1" s="1"/>
  <c r="AI92" i="1"/>
  <c r="GE92" i="1" s="1"/>
  <c r="GH92" i="1" s="1"/>
  <c r="AP92" i="1"/>
  <c r="AP184" i="1"/>
  <c r="AU184" i="1" s="1"/>
  <c r="BX184" i="1" s="1"/>
  <c r="AI184" i="1"/>
  <c r="GE184" i="1" s="1"/>
  <c r="GH184" i="1" s="1"/>
  <c r="AI100" i="1"/>
  <c r="GE100" i="1" s="1"/>
  <c r="GH100" i="1" s="1"/>
  <c r="AP100" i="1"/>
  <c r="AU100" i="1" s="1"/>
  <c r="BX100" i="1" s="1"/>
  <c r="AI178" i="1"/>
  <c r="GE178" i="1" s="1"/>
  <c r="GH178" i="1" s="1"/>
  <c r="AQ178" i="1"/>
  <c r="AI103" i="1"/>
  <c r="GE103" i="1" s="1"/>
  <c r="GH103" i="1" s="1"/>
  <c r="AQ103" i="1"/>
  <c r="AI29" i="1"/>
  <c r="GE29" i="1" s="1"/>
  <c r="GH29" i="1" s="1"/>
  <c r="AS29" i="1"/>
  <c r="AI134" i="1"/>
  <c r="GE134" i="1" s="1"/>
  <c r="GH134" i="1" s="1"/>
  <c r="AQ134" i="1"/>
  <c r="AI87" i="1"/>
  <c r="GE87" i="1" s="1"/>
  <c r="GH87" i="1" s="1"/>
  <c r="AP87" i="1"/>
  <c r="AP140" i="1"/>
  <c r="AI140" i="1"/>
  <c r="GE140" i="1" s="1"/>
  <c r="GH140" i="1" s="1"/>
  <c r="AI255" i="1"/>
  <c r="GE255" i="1" s="1"/>
  <c r="GH255" i="1" s="1"/>
  <c r="AP255" i="1"/>
  <c r="AI277" i="1"/>
  <c r="GE277" i="1" s="1"/>
  <c r="GH277" i="1" s="1"/>
  <c r="AP277" i="1"/>
  <c r="AU277" i="1" s="1"/>
  <c r="BX277" i="1" s="1"/>
  <c r="AI18" i="1"/>
  <c r="GE18" i="1" s="1"/>
  <c r="GH18" i="1" s="1"/>
  <c r="AQ18" i="1"/>
  <c r="AS152" i="1"/>
  <c r="AQ227" i="1"/>
  <c r="AS132" i="1"/>
  <c r="AT26" i="1"/>
  <c r="AI66" i="1"/>
  <c r="GE66" i="1" s="1"/>
  <c r="GH66" i="1" s="1"/>
  <c r="AQ66" i="1"/>
  <c r="AI165" i="1"/>
  <c r="GE165" i="1" s="1"/>
  <c r="GH165" i="1" s="1"/>
  <c r="AS165" i="1"/>
  <c r="AQ181" i="1"/>
  <c r="AS63" i="1"/>
  <c r="AI121" i="1"/>
  <c r="GE121" i="1" s="1"/>
  <c r="GH121" i="1" s="1"/>
  <c r="AS121" i="1"/>
  <c r="AS146" i="1"/>
  <c r="AU146" i="1" s="1"/>
  <c r="BX146" i="1" s="1"/>
  <c r="AS87" i="1"/>
  <c r="AU87" i="1" s="1"/>
  <c r="BX87" i="1" s="1"/>
  <c r="AQ261" i="1"/>
  <c r="AT225" i="1"/>
  <c r="AR223" i="1"/>
  <c r="AU223" i="1" s="1"/>
  <c r="BX223" i="1" s="1"/>
  <c r="AQ132" i="1"/>
  <c r="AT16" i="1"/>
  <c r="AT254" i="1"/>
  <c r="AR133" i="1"/>
  <c r="AT280" i="1"/>
  <c r="AT156" i="1"/>
  <c r="AR254" i="1"/>
  <c r="AR222" i="1"/>
  <c r="AQ63" i="1"/>
  <c r="AI239" i="1"/>
  <c r="GE239" i="1" s="1"/>
  <c r="GH239" i="1" s="1"/>
  <c r="AP239" i="1"/>
  <c r="AS52" i="1"/>
  <c r="AU52" i="1" s="1"/>
  <c r="BX52" i="1" s="1"/>
  <c r="AQ290" i="1"/>
  <c r="AR20" i="1"/>
  <c r="AU20" i="1" s="1"/>
  <c r="BX20" i="1" s="1"/>
  <c r="AI271" i="1"/>
  <c r="GE271" i="1" s="1"/>
  <c r="GH271" i="1" s="1"/>
  <c r="AP271" i="1"/>
  <c r="AI293" i="1"/>
  <c r="GE293" i="1" s="1"/>
  <c r="GH293" i="1" s="1"/>
  <c r="AP293" i="1"/>
  <c r="AQ21" i="1"/>
  <c r="AP105" i="1"/>
  <c r="AT144" i="1"/>
  <c r="AT48" i="1"/>
  <c r="AT42" i="1"/>
  <c r="AS91" i="1"/>
  <c r="AQ192" i="1"/>
  <c r="AQ205" i="1"/>
  <c r="AU205" i="1" s="1"/>
  <c r="BX205" i="1" s="1"/>
  <c r="AP37" i="1"/>
  <c r="AU37" i="1" s="1"/>
  <c r="BX37" i="1" s="1"/>
  <c r="AS62" i="1"/>
  <c r="AI69" i="1"/>
  <c r="GE69" i="1" s="1"/>
  <c r="GH69" i="1" s="1"/>
  <c r="AS69" i="1"/>
  <c r="AU69" i="1" s="1"/>
  <c r="BX69" i="1" s="1"/>
  <c r="AI159" i="1"/>
  <c r="GE159" i="1" s="1"/>
  <c r="GH159" i="1" s="1"/>
  <c r="AP159" i="1"/>
  <c r="AR73" i="1"/>
  <c r="AP156" i="1"/>
  <c r="AI156" i="1"/>
  <c r="GE156" i="1" s="1"/>
  <c r="GH156" i="1" s="1"/>
  <c r="AR27" i="1"/>
  <c r="AI254" i="1"/>
  <c r="GE254" i="1" s="1"/>
  <c r="GH254" i="1" s="1"/>
  <c r="AP254" i="1"/>
  <c r="AR127" i="1"/>
  <c r="AR136" i="1"/>
  <c r="AI197" i="1"/>
  <c r="GE197" i="1" s="1"/>
  <c r="GH197" i="1" s="1"/>
  <c r="AS197" i="1"/>
  <c r="AR245" i="1"/>
  <c r="AU245" i="1" s="1"/>
  <c r="BX245" i="1" s="1"/>
  <c r="AR212" i="1"/>
  <c r="AU212" i="1" s="1"/>
  <c r="BX212" i="1" s="1"/>
  <c r="AI31" i="1"/>
  <c r="GE31" i="1" s="1"/>
  <c r="GH31" i="1" s="1"/>
  <c r="AP31" i="1"/>
  <c r="AU31" i="1" s="1"/>
  <c r="BX31" i="1" s="1"/>
  <c r="AQ250" i="1"/>
  <c r="AI81" i="1"/>
  <c r="GE81" i="1" s="1"/>
  <c r="GH81" i="1" s="1"/>
  <c r="AS81" i="1"/>
  <c r="AR24" i="1"/>
  <c r="AS265" i="1"/>
  <c r="AQ257" i="1"/>
  <c r="AT284" i="1"/>
  <c r="AS167" i="1"/>
  <c r="AI274" i="1"/>
  <c r="GE274" i="1" s="1"/>
  <c r="GH274" i="1" s="1"/>
  <c r="AP274" i="1"/>
  <c r="AP150" i="1"/>
  <c r="AT247" i="1"/>
  <c r="AT215" i="1"/>
  <c r="AU215" i="1" s="1"/>
  <c r="BX215" i="1" s="1"/>
  <c r="AS28" i="1"/>
  <c r="AI232" i="1"/>
  <c r="GE232" i="1" s="1"/>
  <c r="GH232" i="1" s="1"/>
  <c r="AR232" i="1"/>
  <c r="AR125" i="1"/>
  <c r="AS119" i="1"/>
  <c r="AT164" i="1"/>
  <c r="AS190" i="1"/>
  <c r="AR224" i="1"/>
  <c r="AI280" i="1"/>
  <c r="GE280" i="1" s="1"/>
  <c r="GH280" i="1" s="1"/>
  <c r="AR280" i="1"/>
  <c r="AS110" i="1"/>
  <c r="AI22" i="1"/>
  <c r="GE22" i="1" s="1"/>
  <c r="GH22" i="1" s="1"/>
  <c r="AQ22" i="1"/>
  <c r="AQ153" i="1"/>
  <c r="AR113" i="1"/>
  <c r="AU113" i="1" s="1"/>
  <c r="BX113" i="1" s="1"/>
  <c r="AT228" i="1"/>
  <c r="AU228" i="1" s="1"/>
  <c r="BX228" i="1" s="1"/>
  <c r="AP102" i="1"/>
  <c r="AP111" i="1"/>
  <c r="AU111" i="1" s="1"/>
  <c r="BX111" i="1" s="1"/>
  <c r="AP185" i="1"/>
  <c r="AU185" i="1" s="1"/>
  <c r="BX185" i="1" s="1"/>
  <c r="AT206" i="1"/>
  <c r="AI187" i="1"/>
  <c r="GE187" i="1" s="1"/>
  <c r="GH187" i="1" s="1"/>
  <c r="AP187" i="1"/>
  <c r="AT122" i="1"/>
  <c r="AS211" i="1"/>
  <c r="AS184" i="1"/>
  <c r="AQ44" i="1"/>
  <c r="AS66" i="1"/>
  <c r="AS79" i="1"/>
  <c r="AP212" i="1"/>
  <c r="AR199" i="1"/>
  <c r="AT240" i="1"/>
  <c r="AS260" i="1"/>
  <c r="AU260" i="1" s="1"/>
  <c r="BX260" i="1" s="1"/>
  <c r="GI183" i="1"/>
  <c r="GA119" i="1"/>
  <c r="GD119" i="1" s="1"/>
  <c r="GI119" i="1" s="1"/>
  <c r="GI25" i="1"/>
  <c r="ED16" i="1"/>
  <c r="GK16" i="1" s="1"/>
  <c r="GA216" i="1"/>
  <c r="GD216" i="1" s="1"/>
  <c r="GI216" i="1" s="1"/>
  <c r="GA210" i="1"/>
  <c r="GD210" i="1" s="1"/>
  <c r="GI210" i="1" s="1"/>
  <c r="GK114" i="1"/>
  <c r="EE114" i="1"/>
  <c r="GA160" i="1"/>
  <c r="GD160" i="1" s="1"/>
  <c r="GI108" i="1"/>
  <c r="GA37" i="1"/>
  <c r="GD37" i="1" s="1"/>
  <c r="GI37" i="1" s="1"/>
  <c r="GA44" i="1"/>
  <c r="GD44" i="1" s="1"/>
  <c r="GA34" i="1"/>
  <c r="GD34" i="1" s="1"/>
  <c r="GI34" i="1" s="1"/>
  <c r="GA30" i="1"/>
  <c r="GD30" i="1" s="1"/>
  <c r="GI30" i="1" s="1"/>
  <c r="GA192" i="1"/>
  <c r="GD192" i="1" s="1"/>
  <c r="GI192" i="1" s="1"/>
  <c r="GA21" i="1"/>
  <c r="GD21" i="1" s="1"/>
  <c r="GI21" i="1" s="1"/>
  <c r="GA247" i="1"/>
  <c r="GD247" i="1" s="1"/>
  <c r="GA272" i="1"/>
  <c r="GD272" i="1" s="1"/>
  <c r="GI272" i="1" s="1"/>
  <c r="GA133" i="1"/>
  <c r="GD133" i="1" s="1"/>
  <c r="GA101" i="1"/>
  <c r="GD101" i="1" s="1"/>
  <c r="GA268" i="1"/>
  <c r="GD268" i="1" s="1"/>
  <c r="GA248" i="1"/>
  <c r="GD248" i="1" s="1"/>
  <c r="GI248" i="1" s="1"/>
  <c r="GA50" i="1"/>
  <c r="GD50" i="1" s="1"/>
  <c r="GA215" i="1"/>
  <c r="GD215" i="1" s="1"/>
  <c r="GI215" i="1" s="1"/>
  <c r="GA87" i="1"/>
  <c r="GD87" i="1" s="1"/>
  <c r="GA242" i="1"/>
  <c r="GD242" i="1" s="1"/>
  <c r="GI242" i="1" s="1"/>
  <c r="GA249" i="1"/>
  <c r="GD249" i="1" s="1"/>
  <c r="GI249" i="1" s="1"/>
  <c r="GA161" i="1"/>
  <c r="GD161" i="1" s="1"/>
  <c r="GI161" i="1" s="1"/>
  <c r="GA179" i="1"/>
  <c r="GD179" i="1" s="1"/>
  <c r="GI179" i="1" s="1"/>
  <c r="GA181" i="1"/>
  <c r="GD181" i="1" s="1"/>
  <c r="GI181" i="1" s="1"/>
  <c r="GA199" i="1"/>
  <c r="GD199" i="1" s="1"/>
  <c r="GA28" i="1"/>
  <c r="GD28" i="1" s="1"/>
  <c r="GA158" i="1"/>
  <c r="GD158" i="1" s="1"/>
  <c r="GI158" i="1" s="1"/>
  <c r="GA164" i="1"/>
  <c r="GD164" i="1" s="1"/>
  <c r="GI164" i="1" s="1"/>
  <c r="GA112" i="1"/>
  <c r="GD112" i="1" s="1"/>
  <c r="GA122" i="1"/>
  <c r="GD122" i="1" s="1"/>
  <c r="GA217" i="1"/>
  <c r="GD217" i="1" s="1"/>
  <c r="GA239" i="1"/>
  <c r="GD239" i="1" s="1"/>
  <c r="GA36" i="1"/>
  <c r="GD36" i="1" s="1"/>
  <c r="GI36" i="1" s="1"/>
  <c r="GA142" i="1"/>
  <c r="GD142" i="1" s="1"/>
  <c r="GA67" i="1"/>
  <c r="GD67" i="1" s="1"/>
  <c r="GA237" i="1"/>
  <c r="GD237" i="1" s="1"/>
  <c r="GI237" i="1" s="1"/>
  <c r="GA227" i="1"/>
  <c r="GD227" i="1" s="1"/>
  <c r="GI227" i="1" s="1"/>
  <c r="GA24" i="1"/>
  <c r="GD24" i="1" s="1"/>
  <c r="GI24" i="1" s="1"/>
  <c r="GA130" i="1"/>
  <c r="GD130" i="1" s="1"/>
  <c r="GI130" i="1" s="1"/>
  <c r="GA273" i="1"/>
  <c r="GD273" i="1" s="1"/>
  <c r="GI273" i="1" s="1"/>
  <c r="GA121" i="1"/>
  <c r="GD121" i="1" s="1"/>
  <c r="GA57" i="1"/>
  <c r="GD57" i="1" s="1"/>
  <c r="GI57" i="1" s="1"/>
  <c r="GA190" i="1"/>
  <c r="GD190" i="1" s="1"/>
  <c r="GI190" i="1" s="1"/>
  <c r="GA127" i="1"/>
  <c r="GD127" i="1" s="1"/>
  <c r="GA200" i="1"/>
  <c r="GD200" i="1" s="1"/>
  <c r="GA116" i="1"/>
  <c r="GD116" i="1" s="1"/>
  <c r="GA178" i="1"/>
  <c r="GD178" i="1" s="1"/>
  <c r="GA147" i="1"/>
  <c r="GD147" i="1" s="1"/>
  <c r="GI147" i="1" s="1"/>
  <c r="GA129" i="1"/>
  <c r="GD129" i="1" s="1"/>
  <c r="GI129" i="1" s="1"/>
  <c r="GA65" i="1"/>
  <c r="GD65" i="1" s="1"/>
  <c r="GI65" i="1" s="1"/>
  <c r="GA262" i="1"/>
  <c r="GD262" i="1" s="1"/>
  <c r="GA264" i="1"/>
  <c r="GD264" i="1" s="1"/>
  <c r="GI264" i="1" s="1"/>
  <c r="GA149" i="1"/>
  <c r="GD149" i="1" s="1"/>
  <c r="GI149" i="1" s="1"/>
  <c r="GA167" i="1"/>
  <c r="GD167" i="1" s="1"/>
  <c r="GI167" i="1" s="1"/>
  <c r="GA224" i="1"/>
  <c r="GD224" i="1" s="1"/>
  <c r="GI224" i="1" s="1"/>
  <c r="GA282" i="1"/>
  <c r="GD282" i="1" s="1"/>
  <c r="GI282" i="1" s="1"/>
  <c r="GA134" i="1"/>
  <c r="GD134" i="1" s="1"/>
  <c r="GI134" i="1" s="1"/>
  <c r="GA229" i="1"/>
  <c r="GD229" i="1" s="1"/>
  <c r="GA132" i="1"/>
  <c r="GD132" i="1" s="1"/>
  <c r="GI132" i="1" s="1"/>
  <c r="GA80" i="1"/>
  <c r="GD80" i="1" s="1"/>
  <c r="GI80" i="1" s="1"/>
  <c r="GA90" i="1"/>
  <c r="GD90" i="1" s="1"/>
  <c r="GI90" i="1" s="1"/>
  <c r="GA284" i="1"/>
  <c r="GD284" i="1" s="1"/>
  <c r="GI284" i="1" s="1"/>
  <c r="GA189" i="1"/>
  <c r="GD189" i="1" s="1"/>
  <c r="GI189" i="1" s="1"/>
  <c r="GA207" i="1"/>
  <c r="GD207" i="1" s="1"/>
  <c r="GI207" i="1" s="1"/>
  <c r="GA26" i="1"/>
  <c r="GD26" i="1" s="1"/>
  <c r="GI26" i="1" s="1"/>
  <c r="GA110" i="1"/>
  <c r="GD110" i="1" s="1"/>
  <c r="GI110" i="1" s="1"/>
  <c r="GA177" i="1"/>
  <c r="GD177" i="1" s="1"/>
  <c r="GI177" i="1" s="1"/>
  <c r="GA195" i="1"/>
  <c r="GD195" i="1" s="1"/>
  <c r="GI195" i="1" s="1"/>
  <c r="GA159" i="1"/>
  <c r="GD159" i="1" s="1"/>
  <c r="GI159" i="1" s="1"/>
  <c r="GA98" i="1"/>
  <c r="GD98" i="1" s="1"/>
  <c r="GI98" i="1" s="1"/>
  <c r="GA266" i="1"/>
  <c r="GD266" i="1" s="1"/>
  <c r="GA139" i="1"/>
  <c r="GD139" i="1" s="1"/>
  <c r="GI139" i="1" s="1"/>
  <c r="GA236" i="1"/>
  <c r="GD236" i="1" s="1"/>
  <c r="GA128" i="1"/>
  <c r="GD128" i="1" s="1"/>
  <c r="GI128" i="1" s="1"/>
  <c r="GA290" i="1"/>
  <c r="GD290" i="1" s="1"/>
  <c r="GA95" i="1"/>
  <c r="GD95" i="1" s="1"/>
  <c r="GA168" i="1"/>
  <c r="GD168" i="1" s="1"/>
  <c r="GI168" i="1" s="1"/>
  <c r="GA84" i="1"/>
  <c r="GD84" i="1" s="1"/>
  <c r="GA279" i="1"/>
  <c r="GD279" i="1" s="1"/>
  <c r="GA115" i="1"/>
  <c r="GD115" i="1" s="1"/>
  <c r="GA97" i="1"/>
  <c r="GD97" i="1" s="1"/>
  <c r="GI97" i="1" s="1"/>
  <c r="GA46" i="1"/>
  <c r="GD46" i="1" s="1"/>
  <c r="GI46" i="1" s="1"/>
  <c r="GA230" i="1"/>
  <c r="GD230" i="1" s="1"/>
  <c r="GI230" i="1" s="1"/>
  <c r="GA117" i="1"/>
  <c r="GD117" i="1" s="1"/>
  <c r="GA85" i="1"/>
  <c r="GD85" i="1" s="1"/>
  <c r="GA18" i="1"/>
  <c r="GD18" i="1" s="1"/>
  <c r="GA250" i="1"/>
  <c r="GD250" i="1" s="1"/>
  <c r="GI250" i="1" s="1"/>
  <c r="GA102" i="1"/>
  <c r="GD102" i="1" s="1"/>
  <c r="GI102" i="1" s="1"/>
  <c r="GA289" i="1"/>
  <c r="GD289" i="1" s="1"/>
  <c r="GI289" i="1" s="1"/>
  <c r="GA201" i="1"/>
  <c r="GD201" i="1" s="1"/>
  <c r="GI201" i="1" s="1"/>
  <c r="GA251" i="1"/>
  <c r="GD251" i="1" s="1"/>
  <c r="GI251" i="1" s="1"/>
  <c r="GA48" i="1"/>
  <c r="GD48" i="1" s="1"/>
  <c r="GI48" i="1" s="1"/>
  <c r="GA58" i="1"/>
  <c r="GD58" i="1" s="1"/>
  <c r="GA157" i="1"/>
  <c r="GD157" i="1" s="1"/>
  <c r="GA175" i="1"/>
  <c r="GD175" i="1" s="1"/>
  <c r="GA258" i="1"/>
  <c r="GD258" i="1" s="1"/>
  <c r="GA78" i="1"/>
  <c r="GD78" i="1" s="1"/>
  <c r="GI78" i="1" s="1"/>
  <c r="GA292" i="1"/>
  <c r="GD292" i="1" s="1"/>
  <c r="GI292" i="1" s="1"/>
  <c r="GA145" i="1"/>
  <c r="GD145" i="1" s="1"/>
  <c r="GA81" i="1"/>
  <c r="GD81" i="1" s="1"/>
  <c r="GI81" i="1" s="1"/>
  <c r="GA220" i="1"/>
  <c r="GD220" i="1" s="1"/>
  <c r="GI220" i="1" s="1"/>
  <c r="GA278" i="1"/>
  <c r="GD278" i="1" s="1"/>
  <c r="GI278" i="1" s="1"/>
  <c r="GA66" i="1"/>
  <c r="GD66" i="1" s="1"/>
  <c r="GI66" i="1" s="1"/>
  <c r="GA225" i="1"/>
  <c r="GD225" i="1" s="1"/>
  <c r="GI225" i="1" s="1"/>
  <c r="GA234" i="1"/>
  <c r="GD234" i="1" s="1"/>
  <c r="GA107" i="1"/>
  <c r="GD107" i="1" s="1"/>
  <c r="GI107" i="1" s="1"/>
  <c r="GA180" i="1"/>
  <c r="GD180" i="1" s="1"/>
  <c r="GI180" i="1" s="1"/>
  <c r="GA96" i="1"/>
  <c r="GD96" i="1" s="1"/>
  <c r="GI96" i="1" s="1"/>
  <c r="GA291" i="1"/>
  <c r="GD291" i="1" s="1"/>
  <c r="GA63" i="1"/>
  <c r="GD63" i="1" s="1"/>
  <c r="GA136" i="1"/>
  <c r="GD136" i="1" s="1"/>
  <c r="GA52" i="1"/>
  <c r="GD52" i="1" s="1"/>
  <c r="GI52" i="1" s="1"/>
  <c r="GA150" i="1"/>
  <c r="GD150" i="1" s="1"/>
  <c r="GI150" i="1" s="1"/>
  <c r="GA83" i="1"/>
  <c r="GD83" i="1" s="1"/>
  <c r="GI83" i="1" s="1"/>
  <c r="GA244" i="1"/>
  <c r="GD244" i="1" s="1"/>
  <c r="GI244" i="1" s="1"/>
  <c r="GA19" i="1"/>
  <c r="GD19" i="1" s="1"/>
  <c r="GA198" i="1"/>
  <c r="GD198" i="1" s="1"/>
  <c r="GI198" i="1" s="1"/>
  <c r="GA269" i="1"/>
  <c r="GD269" i="1" s="1"/>
  <c r="GI269" i="1" s="1"/>
  <c r="GA232" i="1"/>
  <c r="GD232" i="1" s="1"/>
  <c r="GI232" i="1" s="1"/>
  <c r="GA53" i="1"/>
  <c r="GD53" i="1" s="1"/>
  <c r="GI53" i="1" s="1"/>
  <c r="GA218" i="1"/>
  <c r="GD218" i="1" s="1"/>
  <c r="GI218" i="1" s="1"/>
  <c r="GA70" i="1"/>
  <c r="GD70" i="1" s="1"/>
  <c r="GI70" i="1" s="1"/>
  <c r="GA257" i="1"/>
  <c r="GD257" i="1" s="1"/>
  <c r="GI257" i="1" s="1"/>
  <c r="GA169" i="1"/>
  <c r="GD169" i="1" s="1"/>
  <c r="GA219" i="1"/>
  <c r="GD219" i="1" s="1"/>
  <c r="GI219" i="1" s="1"/>
  <c r="GA276" i="1"/>
  <c r="GD276" i="1" s="1"/>
  <c r="GA270" i="1"/>
  <c r="GD270" i="1" s="1"/>
  <c r="GI270" i="1" s="1"/>
  <c r="GA277" i="1"/>
  <c r="GD277" i="1" s="1"/>
  <c r="GA125" i="1"/>
  <c r="GD125" i="1" s="1"/>
  <c r="GI125" i="1" s="1"/>
  <c r="GA93" i="1"/>
  <c r="GD93" i="1" s="1"/>
  <c r="GI93" i="1" s="1"/>
  <c r="GA23" i="1"/>
  <c r="GD23" i="1" s="1"/>
  <c r="GA226" i="1"/>
  <c r="GD226" i="1" s="1"/>
  <c r="GA260" i="1"/>
  <c r="GD260" i="1" s="1"/>
  <c r="GI260" i="1" s="1"/>
  <c r="GA113" i="1"/>
  <c r="GD113" i="1" s="1"/>
  <c r="GI113" i="1" s="1"/>
  <c r="GA49" i="1"/>
  <c r="GD49" i="1" s="1"/>
  <c r="GI49" i="1" s="1"/>
  <c r="GA33" i="1"/>
  <c r="GD33" i="1" s="1"/>
  <c r="GI33" i="1" s="1"/>
  <c r="GA246" i="1"/>
  <c r="GD246" i="1" s="1"/>
  <c r="GI246" i="1" s="1"/>
  <c r="GA285" i="1"/>
  <c r="GD285" i="1" s="1"/>
  <c r="GI285" i="1" s="1"/>
  <c r="GA202" i="1"/>
  <c r="GD202" i="1" s="1"/>
  <c r="GA75" i="1"/>
  <c r="GD75" i="1" s="1"/>
  <c r="GI75" i="1" s="1"/>
  <c r="GA148" i="1"/>
  <c r="GD148" i="1" s="1"/>
  <c r="GI148" i="1" s="1"/>
  <c r="GA64" i="1"/>
  <c r="GD64" i="1" s="1"/>
  <c r="GA259" i="1"/>
  <c r="GD259" i="1" s="1"/>
  <c r="GA233" i="1"/>
  <c r="GD233" i="1" s="1"/>
  <c r="GI233" i="1" s="1"/>
  <c r="GA223" i="1"/>
  <c r="GD223" i="1" s="1"/>
  <c r="GI223" i="1" s="1"/>
  <c r="GA126" i="1"/>
  <c r="GD126" i="1" s="1"/>
  <c r="GI126" i="1" s="1"/>
  <c r="GA288" i="1"/>
  <c r="GD288" i="1" s="1"/>
  <c r="GA51" i="1"/>
  <c r="GD51" i="1" s="1"/>
  <c r="GI51" i="1" s="1"/>
  <c r="GA188" i="1"/>
  <c r="GD188" i="1" s="1"/>
  <c r="GI188" i="1" s="1"/>
  <c r="GA104" i="1"/>
  <c r="GD104" i="1" s="1"/>
  <c r="GI104" i="1" s="1"/>
  <c r="GA267" i="1"/>
  <c r="GD267" i="1" s="1"/>
  <c r="GI267" i="1" s="1"/>
  <c r="GA135" i="1"/>
  <c r="GD135" i="1" s="1"/>
  <c r="GA208" i="1"/>
  <c r="GD208" i="1" s="1"/>
  <c r="GA39" i="1"/>
  <c r="GD39" i="1" s="1"/>
  <c r="GI39" i="1" s="1"/>
  <c r="GA186" i="1"/>
  <c r="GD186" i="1" s="1"/>
  <c r="GI186" i="1" s="1"/>
  <c r="GA155" i="1"/>
  <c r="GD155" i="1" s="1"/>
  <c r="GI155" i="1" s="1"/>
  <c r="GA137" i="1"/>
  <c r="GD137" i="1" s="1"/>
  <c r="GI137" i="1" s="1"/>
  <c r="GA187" i="1"/>
  <c r="GD187" i="1" s="1"/>
  <c r="GA212" i="1"/>
  <c r="GD212" i="1" s="1"/>
  <c r="GI212" i="1" s="1"/>
  <c r="GA238" i="1"/>
  <c r="GD238" i="1" s="1"/>
  <c r="GA143" i="1"/>
  <c r="GD143" i="1" s="1"/>
  <c r="GI143" i="1" s="1"/>
  <c r="GA54" i="1"/>
  <c r="GD54" i="1" s="1"/>
  <c r="GI54" i="1" s="1"/>
  <c r="GA61" i="1"/>
  <c r="GD61" i="1" s="1"/>
  <c r="GI61" i="1" s="1"/>
  <c r="GA194" i="1"/>
  <c r="GD194" i="1" s="1"/>
  <c r="GI194" i="1" s="1"/>
  <c r="GA228" i="1"/>
  <c r="GD228" i="1" s="1"/>
  <c r="GI228" i="1" s="1"/>
  <c r="GA35" i="1"/>
  <c r="GD35" i="1" s="1"/>
  <c r="GI35" i="1" s="1"/>
  <c r="GA214" i="1"/>
  <c r="GD214" i="1" s="1"/>
  <c r="GI214" i="1" s="1"/>
  <c r="GA253" i="1"/>
  <c r="GD253" i="1" s="1"/>
  <c r="GI253" i="1" s="1"/>
  <c r="GA271" i="1"/>
  <c r="GD271" i="1" s="1"/>
  <c r="GI271" i="1" s="1"/>
  <c r="GA43" i="1"/>
  <c r="GD43" i="1" s="1"/>
  <c r="GI43" i="1" s="1"/>
  <c r="GA235" i="1"/>
  <c r="GD235" i="1" s="1"/>
  <c r="GI235" i="1" s="1"/>
  <c r="GA32" i="1"/>
  <c r="GD32" i="1" s="1"/>
  <c r="GI32" i="1" s="1"/>
  <c r="GA205" i="1"/>
  <c r="GD205" i="1" s="1"/>
  <c r="GA191" i="1"/>
  <c r="GD191" i="1" s="1"/>
  <c r="GI191" i="1" s="1"/>
  <c r="GA16" i="1"/>
  <c r="GD16" i="1" s="1"/>
  <c r="GI16" i="1" s="1"/>
  <c r="GA94" i="1"/>
  <c r="GD94" i="1" s="1"/>
  <c r="GI94" i="1" s="1"/>
  <c r="GA245" i="1"/>
  <c r="GD245" i="1" s="1"/>
  <c r="GI245" i="1" s="1"/>
  <c r="GA156" i="1"/>
  <c r="GD156" i="1" s="1"/>
  <c r="GI156" i="1" s="1"/>
  <c r="GA72" i="1"/>
  <c r="GD72" i="1" s="1"/>
  <c r="GI72" i="1" s="1"/>
  <c r="GA170" i="1"/>
  <c r="GD170" i="1" s="1"/>
  <c r="GA103" i="1"/>
  <c r="GD103" i="1" s="1"/>
  <c r="GI103" i="1" s="1"/>
  <c r="GA176" i="1"/>
  <c r="GD176" i="1" s="1"/>
  <c r="GI176" i="1" s="1"/>
  <c r="GA124" i="1"/>
  <c r="GD124" i="1" s="1"/>
  <c r="GI124" i="1" s="1"/>
  <c r="GA286" i="1"/>
  <c r="GD286" i="1" s="1"/>
  <c r="GA123" i="1"/>
  <c r="GD123" i="1" s="1"/>
  <c r="GI123" i="1" s="1"/>
  <c r="GA105" i="1"/>
  <c r="GD105" i="1" s="1"/>
  <c r="GI105" i="1" s="1"/>
  <c r="GA73" i="1"/>
  <c r="GD73" i="1" s="1"/>
  <c r="GI73" i="1" s="1"/>
  <c r="GA38" i="1"/>
  <c r="GD38" i="1" s="1"/>
  <c r="GA206" i="1"/>
  <c r="GD206" i="1" s="1"/>
  <c r="GI206" i="1" s="1"/>
  <c r="GA111" i="1"/>
  <c r="GD111" i="1" s="1"/>
  <c r="GI111" i="1" s="1"/>
  <c r="GA240" i="1"/>
  <c r="GD240" i="1" s="1"/>
  <c r="GA42" i="1"/>
  <c r="GD42" i="1" s="1"/>
  <c r="GI42" i="1" s="1"/>
  <c r="GA294" i="1"/>
  <c r="GD294" i="1" s="1"/>
  <c r="GI294" i="1" s="1"/>
  <c r="GA263" i="1"/>
  <c r="GD263" i="1" s="1"/>
  <c r="GI263" i="1" s="1"/>
  <c r="GA265" i="1"/>
  <c r="GD265" i="1" s="1"/>
  <c r="GI265" i="1" s="1"/>
  <c r="GA204" i="1"/>
  <c r="GD204" i="1" s="1"/>
  <c r="GI204" i="1" s="1"/>
  <c r="GA120" i="1"/>
  <c r="GD120" i="1" s="1"/>
  <c r="GI120" i="1" s="1"/>
  <c r="GA182" i="1"/>
  <c r="GD182" i="1" s="1"/>
  <c r="GI182" i="1" s="1"/>
  <c r="GA151" i="1"/>
  <c r="GD151" i="1" s="1"/>
  <c r="GI151" i="1" s="1"/>
  <c r="GA118" i="1"/>
  <c r="GD118" i="1" s="1"/>
  <c r="GI118" i="1" s="1"/>
  <c r="GA213" i="1"/>
  <c r="GD213" i="1" s="1"/>
  <c r="GI213" i="1" s="1"/>
  <c r="GA203" i="1"/>
  <c r="GD203" i="1" s="1"/>
  <c r="GA22" i="1"/>
  <c r="GD22" i="1" s="1"/>
  <c r="GI22" i="1" s="1"/>
  <c r="GA138" i="1"/>
  <c r="GD138" i="1" s="1"/>
  <c r="GI138" i="1" s="1"/>
  <c r="GA256" i="1"/>
  <c r="GD256" i="1" s="1"/>
  <c r="GI256" i="1" s="1"/>
  <c r="GA173" i="1"/>
  <c r="GD173" i="1" s="1"/>
  <c r="GI173" i="1" s="1"/>
  <c r="GA77" i="1"/>
  <c r="GD77" i="1" s="1"/>
  <c r="GI77" i="1" s="1"/>
  <c r="GA62" i="1"/>
  <c r="GD62" i="1" s="1"/>
  <c r="GI62" i="1" s="1"/>
  <c r="GA221" i="1"/>
  <c r="GD221" i="1" s="1"/>
  <c r="GI221" i="1" s="1"/>
  <c r="GA243" i="1"/>
  <c r="GD243" i="1" s="1"/>
  <c r="GI243" i="1" s="1"/>
  <c r="GA40" i="1"/>
  <c r="GD40" i="1" s="1"/>
  <c r="GI40" i="1" s="1"/>
  <c r="GA114" i="1"/>
  <c r="GD114" i="1" s="1"/>
  <c r="GI114" i="1" s="1"/>
  <c r="GA71" i="1"/>
  <c r="GD71" i="1" s="1"/>
  <c r="GI71" i="1" s="1"/>
  <c r="GA241" i="1"/>
  <c r="GD241" i="1" s="1"/>
  <c r="GI241" i="1" s="1"/>
  <c r="GA144" i="1"/>
  <c r="GD144" i="1" s="1"/>
  <c r="GA92" i="1"/>
  <c r="GD92" i="1" s="1"/>
  <c r="GI92" i="1" s="1"/>
  <c r="GA287" i="1"/>
  <c r="GD287" i="1" s="1"/>
  <c r="GI287" i="1" s="1"/>
  <c r="GA91" i="1"/>
  <c r="GD91" i="1" s="1"/>
  <c r="GI91" i="1" s="1"/>
  <c r="GA252" i="1"/>
  <c r="GD252" i="1" s="1"/>
  <c r="GA41" i="1"/>
  <c r="GD41" i="1" s="1"/>
  <c r="GI41" i="1" s="1"/>
  <c r="GA174" i="1"/>
  <c r="GD174" i="1" s="1"/>
  <c r="GI174" i="1" s="1"/>
  <c r="GA79" i="1"/>
  <c r="GD79" i="1" s="1"/>
  <c r="GA184" i="1"/>
  <c r="GD184" i="1" s="1"/>
  <c r="GA100" i="1"/>
  <c r="GD100" i="1" s="1"/>
  <c r="GA163" i="1"/>
  <c r="GD163" i="1" s="1"/>
  <c r="GA131" i="1"/>
  <c r="GD131" i="1" s="1"/>
  <c r="GI131" i="1" s="1"/>
  <c r="GA172" i="1"/>
  <c r="GD172" i="1" s="1"/>
  <c r="GA88" i="1"/>
  <c r="GD88" i="1" s="1"/>
  <c r="GI88" i="1" s="1"/>
  <c r="GA283" i="1"/>
  <c r="GD283" i="1" s="1"/>
  <c r="GI283" i="1" s="1"/>
  <c r="GA86" i="1"/>
  <c r="GD86" i="1" s="1"/>
  <c r="GI86" i="1" s="1"/>
  <c r="GA280" i="1"/>
  <c r="GD280" i="1" s="1"/>
  <c r="GI280" i="1" s="1"/>
  <c r="GA185" i="1"/>
  <c r="GD185" i="1" s="1"/>
  <c r="GI185" i="1" s="1"/>
  <c r="GA171" i="1"/>
  <c r="GD171" i="1" s="1"/>
  <c r="GA254" i="1"/>
  <c r="GD254" i="1" s="1"/>
  <c r="GI254" i="1" s="1"/>
  <c r="GA106" i="1"/>
  <c r="GD106" i="1" s="1"/>
  <c r="GI106" i="1" s="1"/>
  <c r="GA293" i="1"/>
  <c r="GD293" i="1" s="1"/>
  <c r="GA141" i="1"/>
  <c r="GD141" i="1" s="1"/>
  <c r="GA45" i="1"/>
  <c r="GD45" i="1" s="1"/>
  <c r="GI45" i="1" s="1"/>
  <c r="GA29" i="1"/>
  <c r="GD29" i="1" s="1"/>
  <c r="GI29" i="1" s="1"/>
  <c r="GA274" i="1"/>
  <c r="GD274" i="1" s="1"/>
  <c r="GI274" i="1" s="1"/>
  <c r="GA281" i="1"/>
  <c r="GD281" i="1" s="1"/>
  <c r="GA193" i="1"/>
  <c r="GD193" i="1" s="1"/>
  <c r="GI193" i="1" s="1"/>
  <c r="GA211" i="1"/>
  <c r="GD211" i="1" s="1"/>
  <c r="GI211" i="1" s="1"/>
  <c r="GA82" i="1"/>
  <c r="GD82" i="1" s="1"/>
  <c r="GI82" i="1" s="1"/>
  <c r="GA209" i="1"/>
  <c r="GD209" i="1" s="1"/>
  <c r="GI209" i="1" s="1"/>
  <c r="GA231" i="1"/>
  <c r="GD231" i="1" s="1"/>
  <c r="GI231" i="1" s="1"/>
  <c r="GA60" i="1"/>
  <c r="GD60" i="1" s="1"/>
  <c r="GA255" i="1"/>
  <c r="GD255" i="1" s="1"/>
  <c r="GI255" i="1" s="1"/>
  <c r="GA59" i="1"/>
  <c r="GD59" i="1" s="1"/>
  <c r="GI59" i="1" s="1"/>
  <c r="GA196" i="1"/>
  <c r="GD196" i="1" s="1"/>
  <c r="GI196" i="1" s="1"/>
  <c r="GA27" i="1"/>
  <c r="GD27" i="1" s="1"/>
  <c r="GA146" i="1"/>
  <c r="GD146" i="1" s="1"/>
  <c r="GI146" i="1" s="1"/>
  <c r="GA275" i="1"/>
  <c r="GD275" i="1" s="1"/>
  <c r="GI275" i="1" s="1"/>
  <c r="GA47" i="1"/>
  <c r="GD47" i="1" s="1"/>
  <c r="GI47" i="1" s="1"/>
  <c r="GA152" i="1"/>
  <c r="GD152" i="1" s="1"/>
  <c r="GI152" i="1" s="1"/>
  <c r="GA68" i="1"/>
  <c r="GD68" i="1" s="1"/>
  <c r="GA166" i="1"/>
  <c r="GD166" i="1" s="1"/>
  <c r="GI166" i="1" s="1"/>
  <c r="GA99" i="1"/>
  <c r="GD99" i="1" s="1"/>
  <c r="GA140" i="1"/>
  <c r="GD140" i="1" s="1"/>
  <c r="GI140" i="1" s="1"/>
  <c r="GA56" i="1"/>
  <c r="GD56" i="1" s="1"/>
  <c r="GI56" i="1" s="1"/>
  <c r="GA154" i="1"/>
  <c r="GD154" i="1" s="1"/>
  <c r="GI154" i="1" s="1"/>
  <c r="GA153" i="1"/>
  <c r="GD153" i="1" s="1"/>
  <c r="GI153" i="1" s="1"/>
  <c r="GA89" i="1"/>
  <c r="GD89" i="1" s="1"/>
  <c r="GA222" i="1"/>
  <c r="GD222" i="1" s="1"/>
  <c r="GA74" i="1"/>
  <c r="GD74" i="1" s="1"/>
  <c r="GI74" i="1" s="1"/>
  <c r="GA261" i="1"/>
  <c r="GD261" i="1" s="1"/>
  <c r="GA109" i="1"/>
  <c r="GD109" i="1" s="1"/>
  <c r="GI109" i="1" s="1"/>
  <c r="GA31" i="1"/>
  <c r="GD31" i="1" s="1"/>
  <c r="CW285" i="1"/>
  <c r="CX285" i="1" s="1"/>
  <c r="CW28" i="1"/>
  <c r="CX28" i="1" s="1"/>
  <c r="CW113" i="1"/>
  <c r="CX113" i="1" s="1"/>
  <c r="CW145" i="1"/>
  <c r="CX145" i="1" s="1"/>
  <c r="CW110" i="1"/>
  <c r="CX110" i="1" s="1"/>
  <c r="CW126" i="1"/>
  <c r="CX126" i="1" s="1"/>
  <c r="CW266" i="1"/>
  <c r="CX266" i="1" s="1"/>
  <c r="CW277" i="1"/>
  <c r="CX277" i="1" s="1"/>
  <c r="CW76" i="1"/>
  <c r="CX76" i="1" s="1"/>
  <c r="CW213" i="1"/>
  <c r="CX213" i="1" s="1"/>
  <c r="CW181" i="1"/>
  <c r="CX181" i="1" s="1"/>
  <c r="CW177" i="1"/>
  <c r="CX177" i="1" s="1"/>
  <c r="CW137" i="1"/>
  <c r="CX137" i="1" s="1"/>
  <c r="CW211" i="1"/>
  <c r="CX211" i="1" s="1"/>
  <c r="CW199" i="1"/>
  <c r="CX199" i="1" s="1"/>
  <c r="CW147" i="1"/>
  <c r="CX147" i="1" s="1"/>
  <c r="CW173" i="1"/>
  <c r="CX173" i="1" s="1"/>
  <c r="CW235" i="1"/>
  <c r="CX235" i="1" s="1"/>
  <c r="CW153" i="1"/>
  <c r="CX153" i="1" s="1"/>
  <c r="CW117" i="1"/>
  <c r="CX117" i="1" s="1"/>
  <c r="CW171" i="1"/>
  <c r="CX171" i="1" s="1"/>
  <c r="CW124" i="1"/>
  <c r="CX124" i="1" s="1"/>
  <c r="CW172" i="1"/>
  <c r="CX172" i="1" s="1"/>
  <c r="CW73" i="1"/>
  <c r="CX73" i="1" s="1"/>
  <c r="CW132" i="1"/>
  <c r="CX132" i="1" s="1"/>
  <c r="CW142" i="1"/>
  <c r="CX142" i="1" s="1"/>
  <c r="CW30" i="1"/>
  <c r="CX30" i="1" s="1"/>
  <c r="CW70" i="1"/>
  <c r="CX70" i="1" s="1"/>
  <c r="CW101" i="1"/>
  <c r="CX101" i="1" s="1"/>
  <c r="CW184" i="1"/>
  <c r="CX184" i="1" s="1"/>
  <c r="CW206" i="1"/>
  <c r="CX206" i="1" s="1"/>
  <c r="CW119" i="1"/>
  <c r="CX119" i="1" s="1"/>
  <c r="CW38" i="1"/>
  <c r="CX38" i="1" s="1"/>
  <c r="CW254" i="1"/>
  <c r="CX254" i="1" s="1"/>
  <c r="CW242" i="1"/>
  <c r="CX242" i="1" s="1"/>
  <c r="CW226" i="1"/>
  <c r="CX226" i="1" s="1"/>
  <c r="CW74" i="1"/>
  <c r="CX74" i="1" s="1"/>
  <c r="CW103" i="1"/>
  <c r="CX103" i="1" s="1"/>
  <c r="CW194" i="1"/>
  <c r="CX194" i="1" s="1"/>
  <c r="CW71" i="1"/>
  <c r="CX71" i="1" s="1"/>
  <c r="CW291" i="1"/>
  <c r="CX291" i="1" s="1"/>
  <c r="CW20" i="1"/>
  <c r="CX20" i="1" s="1"/>
  <c r="CW185" i="1"/>
  <c r="CX185" i="1" s="1"/>
  <c r="CW271" i="1"/>
  <c r="CX271" i="1" s="1"/>
  <c r="CW270" i="1"/>
  <c r="CX270" i="1" s="1"/>
  <c r="CW50" i="1"/>
  <c r="CX50" i="1" s="1"/>
  <c r="CW282" i="1"/>
  <c r="CX282" i="1" s="1"/>
  <c r="CW253" i="1"/>
  <c r="CX253" i="1" s="1"/>
  <c r="CW175" i="1"/>
  <c r="CX175" i="1" s="1"/>
  <c r="CW52" i="1"/>
  <c r="CX52" i="1" s="1"/>
  <c r="CW223" i="1"/>
  <c r="CX223" i="1" s="1"/>
  <c r="CW292" i="1"/>
  <c r="CX292" i="1" s="1"/>
  <c r="CW43" i="1"/>
  <c r="CX43" i="1" s="1"/>
  <c r="CW276" i="1"/>
  <c r="CX276" i="1" s="1"/>
  <c r="CX135" i="1"/>
  <c r="GJ135" i="1" s="1"/>
  <c r="CW125" i="1"/>
  <c r="CX125" i="1" s="1"/>
  <c r="CW77" i="1"/>
  <c r="CX77" i="1" s="1"/>
  <c r="CW268" i="1"/>
  <c r="CX268" i="1" s="1"/>
  <c r="CW209" i="1"/>
  <c r="CX209" i="1" s="1"/>
  <c r="CW105" i="1"/>
  <c r="CX105" i="1" s="1"/>
  <c r="CW139" i="1"/>
  <c r="CX139" i="1" s="1"/>
  <c r="CW279" i="1"/>
  <c r="CX279" i="1" s="1"/>
  <c r="CW238" i="1"/>
  <c r="CX238" i="1" s="1"/>
  <c r="CW146" i="1"/>
  <c r="CX146" i="1" s="1"/>
  <c r="CW251" i="1"/>
  <c r="CX251" i="1" s="1"/>
  <c r="CW265" i="1"/>
  <c r="CX265" i="1" s="1"/>
  <c r="CW208" i="1"/>
  <c r="CX208" i="1" s="1"/>
  <c r="CW64" i="1"/>
  <c r="CX64" i="1" s="1"/>
  <c r="CW134" i="1"/>
  <c r="CX134" i="1" s="1"/>
  <c r="CW203" i="1"/>
  <c r="CX203" i="1" s="1"/>
  <c r="CW120" i="1"/>
  <c r="CX120" i="1" s="1"/>
  <c r="CW140" i="1"/>
  <c r="CX140" i="1" s="1"/>
  <c r="CW283" i="1"/>
  <c r="CX283" i="1" s="1"/>
  <c r="CW274" i="1"/>
  <c r="CX274" i="1" s="1"/>
  <c r="CW232" i="1"/>
  <c r="CX232" i="1" s="1"/>
  <c r="CW90" i="1"/>
  <c r="CX90" i="1" s="1"/>
  <c r="CW94" i="1"/>
  <c r="CX94" i="1" s="1"/>
  <c r="CW111" i="1"/>
  <c r="CX111" i="1" s="1"/>
  <c r="CW286" i="1"/>
  <c r="CX286" i="1" s="1"/>
  <c r="CW144" i="1"/>
  <c r="CX144" i="1" s="1"/>
  <c r="CW122" i="1"/>
  <c r="CX122" i="1" s="1"/>
  <c r="CW207" i="1"/>
  <c r="CX207" i="1" s="1"/>
  <c r="CW29" i="1"/>
  <c r="CX29" i="1" s="1"/>
  <c r="CW143" i="1"/>
  <c r="CX143" i="1" s="1"/>
  <c r="CW248" i="1"/>
  <c r="CX248" i="1" s="1"/>
  <c r="CW39" i="1"/>
  <c r="CX39" i="1" s="1"/>
  <c r="CW255" i="1"/>
  <c r="CX255" i="1" s="1"/>
  <c r="CW245" i="1"/>
  <c r="CX245" i="1" s="1"/>
  <c r="CW241" i="1"/>
  <c r="CX241" i="1" s="1"/>
  <c r="CW164" i="1"/>
  <c r="CX164" i="1" s="1"/>
  <c r="CW57" i="1"/>
  <c r="CX57" i="1" s="1"/>
  <c r="CW190" i="1"/>
  <c r="CX190" i="1" s="1"/>
  <c r="CW237" i="1"/>
  <c r="CX237" i="1" s="1"/>
  <c r="CW61" i="1"/>
  <c r="CX61" i="1" s="1"/>
  <c r="CW121" i="1"/>
  <c r="CX121" i="1" s="1"/>
  <c r="CW32" i="1"/>
  <c r="CX32" i="1" s="1"/>
  <c r="CW182" i="1"/>
  <c r="CX182" i="1" s="1"/>
  <c r="CW45" i="1"/>
  <c r="CX45" i="1" s="1"/>
  <c r="CW225" i="1"/>
  <c r="CX225" i="1" s="1"/>
  <c r="CW220" i="1"/>
  <c r="CX220" i="1" s="1"/>
  <c r="CW212" i="1"/>
  <c r="CX212" i="1" s="1"/>
  <c r="CW215" i="1"/>
  <c r="CX215" i="1" s="1"/>
  <c r="CW27" i="1"/>
  <c r="CX27" i="1" s="1"/>
  <c r="CW80" i="1"/>
  <c r="CX80" i="1" s="1"/>
  <c r="CW247" i="1"/>
  <c r="CX247" i="1" s="1"/>
  <c r="CW257" i="1"/>
  <c r="CX257" i="1" s="1"/>
  <c r="CW267" i="1"/>
  <c r="CX267" i="1" s="1"/>
  <c r="CW59" i="1"/>
  <c r="CX59" i="1" s="1"/>
  <c r="CW195" i="1"/>
  <c r="CX195" i="1" s="1"/>
  <c r="CW170" i="1"/>
  <c r="CX170" i="1" s="1"/>
  <c r="CW280" i="1"/>
  <c r="CX280" i="1" s="1"/>
  <c r="CW168" i="1"/>
  <c r="CX168" i="1" s="1"/>
  <c r="CW55" i="1"/>
  <c r="CX55" i="1" s="1"/>
  <c r="CW91" i="1"/>
  <c r="CX91" i="1" s="1"/>
  <c r="CW56" i="1"/>
  <c r="CX56" i="1" s="1"/>
  <c r="CW47" i="1"/>
  <c r="CX47" i="1" s="1"/>
  <c r="CW107" i="1"/>
  <c r="CX107" i="1" s="1"/>
  <c r="CW224" i="1"/>
  <c r="CX224" i="1" s="1"/>
  <c r="CW244" i="1"/>
  <c r="CX244" i="1" s="1"/>
  <c r="CW155" i="1"/>
  <c r="CX155" i="1" s="1"/>
  <c r="CW260" i="1"/>
  <c r="CX260" i="1" s="1"/>
  <c r="CW92" i="1"/>
  <c r="CX92" i="1" s="1"/>
  <c r="CW129" i="1"/>
  <c r="CX129" i="1" s="1"/>
  <c r="CW63" i="1"/>
  <c r="CX63" i="1" s="1"/>
  <c r="CW191" i="1"/>
  <c r="CX191" i="1" s="1"/>
  <c r="CW60" i="1"/>
  <c r="CX60" i="1" s="1"/>
  <c r="CW79" i="1"/>
  <c r="CX79" i="1" s="1"/>
  <c r="CW25" i="1"/>
  <c r="CX25" i="1" s="1"/>
  <c r="CW198" i="1"/>
  <c r="CX198" i="1" s="1"/>
  <c r="CW281" i="1"/>
  <c r="CX281" i="1" s="1"/>
  <c r="CW141" i="1"/>
  <c r="CX141" i="1" s="1"/>
  <c r="CW252" i="1"/>
  <c r="CX252" i="1" s="1"/>
  <c r="CW201" i="1"/>
  <c r="CX201" i="1" s="1"/>
  <c r="CW189" i="1"/>
  <c r="CX189" i="1" s="1"/>
  <c r="CW187" i="1"/>
  <c r="CX187" i="1" s="1"/>
  <c r="CW205" i="1"/>
  <c r="CX205" i="1" s="1"/>
  <c r="CW68" i="1"/>
  <c r="CX68" i="1" s="1"/>
  <c r="CW100" i="1"/>
  <c r="CX100" i="1" s="1"/>
  <c r="CW289" i="1"/>
  <c r="CX289" i="1" s="1"/>
  <c r="CW158" i="1"/>
  <c r="CX158" i="1" s="1"/>
  <c r="CW259" i="1"/>
  <c r="CX259" i="1" s="1"/>
  <c r="CW157" i="1"/>
  <c r="CX157" i="1" s="1"/>
  <c r="CW72" i="1"/>
  <c r="CX72" i="1" s="1"/>
  <c r="CW217" i="1"/>
  <c r="CX217" i="1" s="1"/>
  <c r="CW204" i="1"/>
  <c r="CX204" i="1" s="1"/>
  <c r="CW78" i="1"/>
  <c r="CX78" i="1" s="1"/>
  <c r="CW176" i="1"/>
  <c r="CX176" i="1" s="1"/>
  <c r="CW240" i="1"/>
  <c r="CX240" i="1" s="1"/>
  <c r="CW278" i="1"/>
  <c r="CX278" i="1" s="1"/>
  <c r="CW234" i="1"/>
  <c r="CX234" i="1" s="1"/>
  <c r="CW216" i="1"/>
  <c r="CX216" i="1" s="1"/>
  <c r="CW104" i="1"/>
  <c r="CX104" i="1" s="1"/>
  <c r="CW183" i="1"/>
  <c r="CX183" i="1" s="1"/>
  <c r="CW167" i="1"/>
  <c r="CX167" i="1" s="1"/>
  <c r="CW162" i="1"/>
  <c r="CX162" i="1" s="1"/>
  <c r="CW202" i="1"/>
  <c r="CX202" i="1" s="1"/>
  <c r="CW138" i="1"/>
  <c r="CX138" i="1" s="1"/>
  <c r="CW82" i="1"/>
  <c r="CX82" i="1" s="1"/>
  <c r="CW163" i="1"/>
  <c r="CX163" i="1" s="1"/>
  <c r="CW16" i="1"/>
  <c r="CX16" i="1" s="1"/>
  <c r="CW65" i="1"/>
  <c r="CX65" i="1" s="1"/>
  <c r="CW115" i="1"/>
  <c r="CX115" i="1" s="1"/>
  <c r="CW174" i="1"/>
  <c r="CX174" i="1" s="1"/>
  <c r="CW95" i="1"/>
  <c r="CX95" i="1" s="1"/>
  <c r="CW229" i="1"/>
  <c r="CX229" i="1" s="1"/>
  <c r="CW159" i="1"/>
  <c r="CX159" i="1" s="1"/>
  <c r="CW293" i="1"/>
  <c r="CX293" i="1" s="1"/>
  <c r="CW284" i="1"/>
  <c r="CX284" i="1" s="1"/>
  <c r="CW31" i="1"/>
  <c r="CX31" i="1" s="1"/>
  <c r="CW40" i="1"/>
  <c r="CX40" i="1" s="1"/>
  <c r="CW35" i="1"/>
  <c r="CX35" i="1" s="1"/>
  <c r="CW263" i="1"/>
  <c r="CX263" i="1" s="1"/>
  <c r="CW97" i="1"/>
  <c r="CX97" i="1" s="1"/>
  <c r="CW99" i="1"/>
  <c r="CX99" i="1" s="1"/>
  <c r="CW109" i="1"/>
  <c r="CX109" i="1" s="1"/>
  <c r="CW231" i="1"/>
  <c r="CX231" i="1" s="1"/>
  <c r="CW131" i="1"/>
  <c r="CX131" i="1" s="1"/>
  <c r="CW69" i="1"/>
  <c r="CX69" i="1" s="1"/>
  <c r="CW193" i="1"/>
  <c r="CX193" i="1" s="1"/>
  <c r="CW178" i="1"/>
  <c r="CX178" i="1" s="1"/>
  <c r="CW33" i="1"/>
  <c r="CX33" i="1" s="1"/>
  <c r="CW221" i="1"/>
  <c r="CX221" i="1" s="1"/>
  <c r="CW264" i="1"/>
  <c r="CX264" i="1" s="1"/>
  <c r="CW93" i="1"/>
  <c r="CX93" i="1" s="1"/>
  <c r="CW192" i="1"/>
  <c r="CX192" i="1" s="1"/>
  <c r="CW222" i="1"/>
  <c r="CX222" i="1" s="1"/>
  <c r="CW128" i="1"/>
  <c r="CX128" i="1" s="1"/>
  <c r="CW62" i="1"/>
  <c r="CX62" i="1" s="1"/>
  <c r="CW112" i="1"/>
  <c r="CX112" i="1" s="1"/>
  <c r="CW24" i="1"/>
  <c r="CX24" i="1" s="1"/>
  <c r="CW210" i="1"/>
  <c r="CX210" i="1" s="1"/>
  <c r="CW152" i="1"/>
  <c r="CX152" i="1" s="1"/>
  <c r="CW51" i="1"/>
  <c r="CX51" i="1" s="1"/>
  <c r="CW106" i="1"/>
  <c r="CX106" i="1" s="1"/>
  <c r="CW160" i="1"/>
  <c r="CX160" i="1" s="1"/>
  <c r="CW288" i="1"/>
  <c r="CX288" i="1" s="1"/>
  <c r="CW151" i="1"/>
  <c r="CX151" i="1" s="1"/>
  <c r="CW18" i="1"/>
  <c r="CX18" i="1" s="1"/>
  <c r="CW250" i="1"/>
  <c r="CX250" i="1" s="1"/>
  <c r="CW188" i="1"/>
  <c r="CX188" i="1" s="1"/>
  <c r="CW197" i="1"/>
  <c r="CX197" i="1" s="1"/>
  <c r="CW19" i="1"/>
  <c r="CX19" i="1" s="1"/>
  <c r="CW21" i="1"/>
  <c r="CX21" i="1" s="1"/>
  <c r="CW84" i="1"/>
  <c r="CX84" i="1" s="1"/>
  <c r="CW243" i="1"/>
  <c r="CX243" i="1" s="1"/>
  <c r="CW133" i="1"/>
  <c r="CX133" i="1" s="1"/>
  <c r="CW239" i="1"/>
  <c r="CX239" i="1" s="1"/>
  <c r="CW249" i="1"/>
  <c r="CX249" i="1" s="1"/>
  <c r="CW108" i="1"/>
  <c r="CX108" i="1" s="1"/>
  <c r="CW230" i="1"/>
  <c r="CX230" i="1" s="1"/>
  <c r="CW227" i="1"/>
  <c r="CX227" i="1" s="1"/>
  <c r="CW67" i="1"/>
  <c r="CX67" i="1" s="1"/>
  <c r="CW83" i="1"/>
  <c r="CX83" i="1" s="1"/>
  <c r="CW89" i="1"/>
  <c r="CX89" i="1" s="1"/>
  <c r="CW81" i="1"/>
  <c r="CX81" i="1" s="1"/>
  <c r="CW196" i="1"/>
  <c r="CX196" i="1" s="1"/>
  <c r="CW200" i="1"/>
  <c r="CX200" i="1" s="1"/>
  <c r="CW273" i="1"/>
  <c r="CX273" i="1" s="1"/>
  <c r="CW85" i="1"/>
  <c r="CX85" i="1" s="1"/>
  <c r="CW22" i="1"/>
  <c r="CX22" i="1" s="1"/>
  <c r="CW123" i="1"/>
  <c r="CX123" i="1" s="1"/>
  <c r="CW54" i="1"/>
  <c r="CX54" i="1" s="1"/>
  <c r="CW256" i="1"/>
  <c r="CX256" i="1" s="1"/>
  <c r="CW149" i="1"/>
  <c r="CX149" i="1" s="1"/>
  <c r="CW34" i="1"/>
  <c r="CX34" i="1" s="1"/>
  <c r="CW88" i="1"/>
  <c r="CX88" i="1" s="1"/>
  <c r="CW58" i="1"/>
  <c r="CX58" i="1" s="1"/>
  <c r="CW86" i="1"/>
  <c r="CX86" i="1" s="1"/>
  <c r="CW46" i="1"/>
  <c r="CX46" i="1" s="1"/>
  <c r="CW96" i="1"/>
  <c r="CX96" i="1" s="1"/>
  <c r="CW66" i="1"/>
  <c r="CX66" i="1" s="1"/>
  <c r="CW258" i="1"/>
  <c r="CX258" i="1" s="1"/>
  <c r="CW130" i="1"/>
  <c r="CX130" i="1" s="1"/>
  <c r="CW161" i="1"/>
  <c r="CX161" i="1" s="1"/>
  <c r="CW246" i="1"/>
  <c r="CX246" i="1" s="1"/>
  <c r="CW37" i="1"/>
  <c r="CX37" i="1" s="1"/>
  <c r="CW228" i="1"/>
  <c r="CX228" i="1" s="1"/>
  <c r="CW116" i="1"/>
  <c r="CX116" i="1" s="1"/>
  <c r="CW75" i="1"/>
  <c r="CX75" i="1" s="1"/>
  <c r="CW48" i="1"/>
  <c r="CX48" i="1" s="1"/>
  <c r="CW42" i="1"/>
  <c r="CX42" i="1" s="1"/>
  <c r="CW87" i="1"/>
  <c r="CX87" i="1" s="1"/>
  <c r="CW44" i="1"/>
  <c r="CX44" i="1" s="1"/>
  <c r="CW36" i="1"/>
  <c r="CX36" i="1" s="1"/>
  <c r="CW261" i="1"/>
  <c r="CX261" i="1" s="1"/>
  <c r="CW148" i="1"/>
  <c r="CX148" i="1" s="1"/>
  <c r="CW269" i="1"/>
  <c r="CX269" i="1" s="1"/>
  <c r="CW23" i="1"/>
  <c r="CX23" i="1" s="1"/>
  <c r="CW127" i="1"/>
  <c r="CX127" i="1" s="1"/>
  <c r="CW275" i="1"/>
  <c r="CX275" i="1" s="1"/>
  <c r="CW236" i="1"/>
  <c r="CX236" i="1" s="1"/>
  <c r="CW150" i="1"/>
  <c r="CX150" i="1" s="1"/>
  <c r="CW41" i="1"/>
  <c r="CX41" i="1" s="1"/>
  <c r="CW49" i="1"/>
  <c r="CX49" i="1" s="1"/>
  <c r="CW53" i="1"/>
  <c r="CX53" i="1" s="1"/>
  <c r="CW219" i="1"/>
  <c r="CX219" i="1" s="1"/>
  <c r="CW179" i="1"/>
  <c r="CX179" i="1" s="1"/>
  <c r="CW156" i="1"/>
  <c r="CX156" i="1" s="1"/>
  <c r="CW233" i="1"/>
  <c r="CX233" i="1" s="1"/>
  <c r="CW136" i="1"/>
  <c r="CX136" i="1" s="1"/>
  <c r="CW118" i="1"/>
  <c r="CX118" i="1" s="1"/>
  <c r="CW169" i="1"/>
  <c r="CX169" i="1" s="1"/>
  <c r="CW165" i="1"/>
  <c r="CX165" i="1" s="1"/>
  <c r="CW287" i="1"/>
  <c r="CX287" i="1" s="1"/>
  <c r="CW102" i="1"/>
  <c r="CX102" i="1" s="1"/>
  <c r="CW166" i="1"/>
  <c r="CX166" i="1" s="1"/>
  <c r="CW272" i="1"/>
  <c r="CX272" i="1" s="1"/>
  <c r="CW154" i="1"/>
  <c r="CX154" i="1" s="1"/>
  <c r="CW186" i="1"/>
  <c r="CX186" i="1" s="1"/>
  <c r="CW294" i="1"/>
  <c r="CX294" i="1" s="1"/>
  <c r="CW290" i="1"/>
  <c r="CX290" i="1" s="1"/>
  <c r="CW214" i="1"/>
  <c r="CX214" i="1" s="1"/>
  <c r="CW218" i="1"/>
  <c r="CX218" i="1" s="1"/>
  <c r="CW26" i="1"/>
  <c r="CX26" i="1" s="1"/>
  <c r="CW98" i="1"/>
  <c r="CX98" i="1" s="1"/>
  <c r="CW262" i="1"/>
  <c r="CX262" i="1" s="1"/>
  <c r="CW180" i="1"/>
  <c r="CX180" i="1" s="1"/>
  <c r="AU259" i="1"/>
  <c r="BX259" i="1" s="1"/>
  <c r="AU24" i="1"/>
  <c r="BX24" i="1" s="1"/>
  <c r="AU56" i="1"/>
  <c r="BX56" i="1" s="1"/>
  <c r="AU151" i="1"/>
  <c r="BX151" i="1" s="1"/>
  <c r="AU256" i="1"/>
  <c r="BX256" i="1" s="1"/>
  <c r="AU266" i="1"/>
  <c r="BX266" i="1" s="1"/>
  <c r="AU84" i="1"/>
  <c r="BX84" i="1" s="1"/>
  <c r="AU189" i="1"/>
  <c r="BX189" i="1" s="1"/>
  <c r="AU149" i="1"/>
  <c r="BX149" i="1" s="1"/>
  <c r="AU33" i="1"/>
  <c r="BX33" i="1" s="1"/>
  <c r="AU210" i="1"/>
  <c r="BX210" i="1" s="1"/>
  <c r="AU75" i="1"/>
  <c r="BX75" i="1" s="1"/>
  <c r="AU287" i="1"/>
  <c r="BX287" i="1" s="1"/>
  <c r="AU159" i="1"/>
  <c r="BX159" i="1" s="1"/>
  <c r="AU101" i="1"/>
  <c r="BX101" i="1" s="1"/>
  <c r="AU235" i="1"/>
  <c r="BX235" i="1" s="1"/>
  <c r="AU22" i="1"/>
  <c r="BX22" i="1" s="1"/>
  <c r="AU127" i="1"/>
  <c r="BX127" i="1" s="1"/>
  <c r="AU65" i="1"/>
  <c r="BX65" i="1" s="1"/>
  <c r="AU43" i="1"/>
  <c r="BX43" i="1" s="1"/>
  <c r="AU105" i="1"/>
  <c r="BX105" i="1" s="1"/>
  <c r="AU81" i="1"/>
  <c r="BX81" i="1" s="1"/>
  <c r="AU19" i="1"/>
  <c r="BX19" i="1" s="1"/>
  <c r="AU78" i="1"/>
  <c r="BX78" i="1" s="1"/>
  <c r="AU240" i="1"/>
  <c r="BX240" i="1" s="1"/>
  <c r="AU128" i="1"/>
  <c r="BX128" i="1" s="1"/>
  <c r="AU67" i="1"/>
  <c r="BX67" i="1" s="1"/>
  <c r="AU96" i="1"/>
  <c r="BX96" i="1" s="1"/>
  <c r="AU71" i="1"/>
  <c r="BX71" i="1" s="1"/>
  <c r="AU150" i="1"/>
  <c r="BX150" i="1" s="1"/>
  <c r="AU247" i="1"/>
  <c r="BX247" i="1" s="1"/>
  <c r="AU18" i="1"/>
  <c r="BX18" i="1" s="1"/>
  <c r="AU255" i="1"/>
  <c r="BX255" i="1" s="1"/>
  <c r="AU119" i="1"/>
  <c r="BX119" i="1" s="1"/>
  <c r="AU58" i="1"/>
  <c r="BX58" i="1" s="1"/>
  <c r="AU253" i="1"/>
  <c r="BX253" i="1" s="1"/>
  <c r="AU61" i="1"/>
  <c r="BX61" i="1" s="1"/>
  <c r="AU59" i="1"/>
  <c r="BX59" i="1" s="1"/>
  <c r="AU152" i="1"/>
  <c r="BX152" i="1" s="1"/>
  <c r="AU183" i="1"/>
  <c r="BX183" i="1" s="1"/>
  <c r="AU192" i="1"/>
  <c r="BX192" i="1" s="1"/>
  <c r="AU230" i="1"/>
  <c r="BX230" i="1" s="1"/>
  <c r="AU86" i="1"/>
  <c r="BX86" i="1" s="1"/>
  <c r="AU274" i="1"/>
  <c r="BX274" i="1" s="1"/>
  <c r="AU216" i="1"/>
  <c r="BX216" i="1" s="1"/>
  <c r="AU40" i="1"/>
  <c r="BX40" i="1" s="1"/>
  <c r="AU138" i="1"/>
  <c r="BX138" i="1" s="1"/>
  <c r="AU265" i="1"/>
  <c r="BX265" i="1" s="1"/>
  <c r="AU126" i="1"/>
  <c r="BX126" i="1" s="1"/>
  <c r="AU129" i="1"/>
  <c r="BX129" i="1" s="1"/>
  <c r="AU226" i="1"/>
  <c r="BX226" i="1" s="1"/>
  <c r="AU194" i="1"/>
  <c r="BX194" i="1" s="1"/>
  <c r="AU291" i="1"/>
  <c r="BX291" i="1" s="1"/>
  <c r="AU282" i="1"/>
  <c r="BX282" i="1" s="1"/>
  <c r="AU91" i="1"/>
  <c r="BX91" i="1" s="1"/>
  <c r="AU137" i="1"/>
  <c r="BX137" i="1" s="1"/>
  <c r="AU204" i="1"/>
  <c r="BX204" i="1" s="1"/>
  <c r="AU273" i="1"/>
  <c r="BX273" i="1" s="1"/>
  <c r="AU174" i="1"/>
  <c r="BX174" i="1" s="1"/>
  <c r="AU156" i="1"/>
  <c r="BX156" i="1" s="1"/>
  <c r="AU271" i="1"/>
  <c r="BX271" i="1" s="1"/>
  <c r="AU49" i="1"/>
  <c r="BX49" i="1" s="1"/>
  <c r="AU217" i="1"/>
  <c r="BX217" i="1" s="1"/>
  <c r="AU42" i="1"/>
  <c r="BX42" i="1" s="1"/>
  <c r="AU206" i="1"/>
  <c r="BX206" i="1" s="1"/>
  <c r="AU148" i="1"/>
  <c r="BX148" i="1" s="1"/>
  <c r="AU276" i="1"/>
  <c r="BX276" i="1" s="1"/>
  <c r="AU39" i="1"/>
  <c r="BX39" i="1" s="1"/>
  <c r="AU73" i="1"/>
  <c r="BX73" i="1" s="1"/>
  <c r="AU254" i="1"/>
  <c r="BX254" i="1" s="1"/>
  <c r="AU62" i="1"/>
  <c r="BX62" i="1" s="1"/>
  <c r="AU41" i="1"/>
  <c r="BX41" i="1" s="1"/>
  <c r="AU145" i="1"/>
  <c r="BX145" i="1" s="1"/>
  <c r="AU131" i="1"/>
  <c r="BX131" i="1" s="1"/>
  <c r="AU246" i="1"/>
  <c r="BX246" i="1" s="1"/>
  <c r="AU170" i="1"/>
  <c r="BX170" i="1" s="1"/>
  <c r="AU224" i="1"/>
  <c r="BX224" i="1" s="1"/>
  <c r="AU106" i="1"/>
  <c r="BX106" i="1" s="1"/>
  <c r="AU124" i="1"/>
  <c r="BX124" i="1" s="1"/>
  <c r="AU198" i="1"/>
  <c r="BX198" i="1" s="1"/>
  <c r="AU169" i="1"/>
  <c r="BX169" i="1" s="1"/>
  <c r="AU64" i="1"/>
  <c r="BX64" i="1" s="1"/>
  <c r="AU134" i="1"/>
  <c r="BX134" i="1" s="1"/>
  <c r="AU74" i="1"/>
  <c r="BX74" i="1" s="1"/>
  <c r="AU155" i="1"/>
  <c r="BX155" i="1" s="1"/>
  <c r="AU214" i="1"/>
  <c r="BX214" i="1" s="1"/>
  <c r="AU196" i="1"/>
  <c r="BX196" i="1" s="1"/>
  <c r="AU278" i="1"/>
  <c r="BX278" i="1" s="1"/>
  <c r="AU191" i="1"/>
  <c r="BX191" i="1" s="1"/>
  <c r="AU218" i="1"/>
  <c r="BX218" i="1" s="1"/>
  <c r="AU38" i="1"/>
  <c r="BX38" i="1" s="1"/>
  <c r="AU249" i="1"/>
  <c r="BX249" i="1" s="1"/>
  <c r="AU280" i="1"/>
  <c r="BX280" i="1" s="1"/>
  <c r="AU48" i="1"/>
  <c r="BX48" i="1" s="1"/>
  <c r="AU122" i="1"/>
  <c r="BX122" i="1" s="1"/>
  <c r="AU213" i="1"/>
  <c r="BX213" i="1" s="1"/>
  <c r="AU114" i="1"/>
  <c r="BX114" i="1" s="1"/>
  <c r="AU30" i="1"/>
  <c r="BX30" i="1" s="1"/>
  <c r="AU97" i="1"/>
  <c r="BX97" i="1" s="1"/>
  <c r="AU177" i="1"/>
  <c r="BX177" i="1" s="1"/>
  <c r="AU162" i="1"/>
  <c r="BX162" i="1" s="1"/>
  <c r="AU32" i="1"/>
  <c r="BX32" i="1" s="1"/>
  <c r="AU164" i="1"/>
  <c r="BX164" i="1" s="1"/>
  <c r="AU47" i="1"/>
  <c r="BX47" i="1" s="1"/>
  <c r="AU248" i="1"/>
  <c r="BX248" i="1" s="1"/>
  <c r="AU267" i="1"/>
  <c r="BX267" i="1" s="1"/>
  <c r="AU242" i="1"/>
  <c r="BX242" i="1" s="1"/>
  <c r="AU98" i="1"/>
  <c r="BX98" i="1" s="1"/>
  <c r="AU25" i="1"/>
  <c r="BX25" i="1" s="1"/>
  <c r="AU289" i="1"/>
  <c r="BX289" i="1" s="1"/>
  <c r="AU161" i="1"/>
  <c r="BX161" i="1" s="1"/>
  <c r="AU182" i="1"/>
  <c r="BX182" i="1" s="1"/>
  <c r="AU251" i="1"/>
  <c r="BX251" i="1" s="1"/>
  <c r="AU270" i="1"/>
  <c r="BX270" i="1" s="1"/>
  <c r="AU102" i="1"/>
  <c r="BX102" i="1" s="1"/>
  <c r="AU292" i="1"/>
  <c r="BX292" i="1" s="1"/>
  <c r="AU168" i="1"/>
  <c r="BX168" i="1" s="1"/>
  <c r="AU211" i="1"/>
  <c r="BX211" i="1" s="1"/>
  <c r="AU92" i="1"/>
  <c r="BX92" i="1" s="1"/>
  <c r="AU29" i="1"/>
  <c r="BX29" i="1" s="1"/>
  <c r="AU233" i="1"/>
  <c r="BX233" i="1" s="1"/>
  <c r="AU180" i="1"/>
  <c r="BX180" i="1" s="1"/>
  <c r="AU158" i="1"/>
  <c r="BX158" i="1" s="1"/>
  <c r="AU285" i="1"/>
  <c r="BX285" i="1" s="1"/>
  <c r="AU120" i="1"/>
  <c r="BX120" i="1" s="1"/>
  <c r="AU93" i="1"/>
  <c r="BX93" i="1" s="1"/>
  <c r="AU269" i="1"/>
  <c r="BX269" i="1" s="1"/>
  <c r="AU34" i="1"/>
  <c r="BX34" i="1" s="1"/>
  <c r="AU173" i="1"/>
  <c r="BX173" i="1" s="1"/>
  <c r="AU241" i="1"/>
  <c r="BX241" i="1" s="1"/>
  <c r="AU179" i="1"/>
  <c r="BX179" i="1" s="1"/>
  <c r="AU53" i="1"/>
  <c r="BX53" i="1" s="1"/>
  <c r="AU229" i="1"/>
  <c r="BX229" i="1" s="1"/>
  <c r="AU68" i="1"/>
  <c r="BX68" i="1" s="1"/>
  <c r="AU77" i="1"/>
  <c r="BX77" i="1" s="1"/>
  <c r="AU21" i="1"/>
  <c r="BX21" i="1" s="1"/>
  <c r="AU237" i="1"/>
  <c r="BX237" i="1" s="1"/>
  <c r="AU284" i="1"/>
  <c r="BX284" i="1" s="1"/>
  <c r="AU88" i="1"/>
  <c r="BX88" i="1" s="1"/>
  <c r="AU35" i="1"/>
  <c r="BX35" i="1" s="1"/>
  <c r="AU257" i="1"/>
  <c r="BX257" i="1" s="1"/>
  <c r="AU160" i="1"/>
  <c r="BX160" i="1" s="1"/>
  <c r="AU221" i="1"/>
  <c r="BX221" i="1" s="1"/>
  <c r="AU231" i="1"/>
  <c r="BX231" i="1" s="1"/>
  <c r="AU80" i="1"/>
  <c r="BX80" i="1" s="1"/>
  <c r="AU187" i="1"/>
  <c r="BX187" i="1" s="1"/>
  <c r="AU132" i="1"/>
  <c r="BX132" i="1" s="1"/>
  <c r="AU36" i="1"/>
  <c r="BX36" i="1" s="1"/>
  <c r="AU193" i="1"/>
  <c r="BX193" i="1" s="1"/>
  <c r="AU209" i="1"/>
  <c r="BX209" i="1" s="1"/>
  <c r="AU188" i="1"/>
  <c r="BX188" i="1" s="1"/>
  <c r="AU46" i="1"/>
  <c r="BX46" i="1" s="1"/>
  <c r="AU143" i="1"/>
  <c r="BX143" i="1" s="1"/>
  <c r="AU244" i="1"/>
  <c r="BX244" i="1" s="1"/>
  <c r="GI18" i="1" l="1"/>
  <c r="GI288" i="1"/>
  <c r="GI226" i="1"/>
  <c r="GI19" i="1"/>
  <c r="GI117" i="1"/>
  <c r="GI281" i="1"/>
  <c r="GI163" i="1"/>
  <c r="GI23" i="1"/>
  <c r="GI145" i="1"/>
  <c r="GI262" i="1"/>
  <c r="GI67" i="1"/>
  <c r="GI87" i="1"/>
  <c r="GI44" i="1"/>
  <c r="GI68" i="1"/>
  <c r="GI100" i="1"/>
  <c r="GI142" i="1"/>
  <c r="GI172" i="1"/>
  <c r="GI85" i="1"/>
  <c r="GI184" i="1"/>
  <c r="GI240" i="1"/>
  <c r="GI238" i="1"/>
  <c r="GI79" i="1"/>
  <c r="GI277" i="1"/>
  <c r="GI258" i="1"/>
  <c r="GI115" i="1"/>
  <c r="GI239" i="1"/>
  <c r="GI50" i="1"/>
  <c r="GI99" i="1"/>
  <c r="GI141" i="1"/>
  <c r="GI205" i="1"/>
  <c r="GI187" i="1"/>
  <c r="GI259" i="1"/>
  <c r="GI136" i="1"/>
  <c r="GI175" i="1"/>
  <c r="GI279" i="1"/>
  <c r="GI178" i="1"/>
  <c r="GI217" i="1"/>
  <c r="GI31" i="1"/>
  <c r="GI293" i="1"/>
  <c r="GI38" i="1"/>
  <c r="GI64" i="1"/>
  <c r="GI276" i="1"/>
  <c r="GI63" i="1"/>
  <c r="GI157" i="1"/>
  <c r="GI84" i="1"/>
  <c r="GI116" i="1"/>
  <c r="GI122" i="1"/>
  <c r="GI268" i="1"/>
  <c r="GI160" i="1"/>
  <c r="GI27" i="1"/>
  <c r="GI252" i="1"/>
  <c r="GI291" i="1"/>
  <c r="GI58" i="1"/>
  <c r="GI200" i="1"/>
  <c r="GI112" i="1"/>
  <c r="GI261" i="1"/>
  <c r="GI203" i="1"/>
  <c r="GI169" i="1"/>
  <c r="GI95" i="1"/>
  <c r="GI127" i="1"/>
  <c r="GI101" i="1"/>
  <c r="GI171" i="1"/>
  <c r="GI202" i="1"/>
  <c r="GI290" i="1"/>
  <c r="GI133" i="1"/>
  <c r="GI170" i="1"/>
  <c r="GI229" i="1"/>
  <c r="GI28" i="1"/>
  <c r="GI266" i="1"/>
  <c r="GI222" i="1"/>
  <c r="GI286" i="1"/>
  <c r="GI208" i="1"/>
  <c r="GI89" i="1"/>
  <c r="GI60" i="1"/>
  <c r="GI144" i="1"/>
  <c r="GI135" i="1"/>
  <c r="GI234" i="1"/>
  <c r="GI236" i="1"/>
  <c r="GI121" i="1"/>
  <c r="GI199" i="1"/>
  <c r="GI247" i="1"/>
  <c r="EE31" i="1"/>
  <c r="GJ31" i="1"/>
  <c r="GP31" i="1" s="1"/>
  <c r="GQ31" i="1" s="1"/>
  <c r="GS31" i="1" s="1"/>
  <c r="GT31" i="1" s="1"/>
  <c r="EE41" i="1"/>
  <c r="GJ41" i="1"/>
  <c r="GP41" i="1" s="1"/>
  <c r="GQ41" i="1" s="1"/>
  <c r="GS41" i="1" s="1"/>
  <c r="GT41" i="1" s="1"/>
  <c r="EE261" i="1"/>
  <c r="EF261" i="1" s="1"/>
  <c r="GJ261" i="1"/>
  <c r="GP261" i="1" s="1"/>
  <c r="EE42" i="1"/>
  <c r="EF42" i="1" s="1"/>
  <c r="GJ42" i="1"/>
  <c r="GP42" i="1" s="1"/>
  <c r="GQ42" i="1" s="1"/>
  <c r="GS42" i="1" s="1"/>
  <c r="GT42" i="1" s="1"/>
  <c r="EE228" i="1"/>
  <c r="EF228" i="1" s="1"/>
  <c r="GJ228" i="1"/>
  <c r="GP228" i="1" s="1"/>
  <c r="GQ228" i="1" s="1"/>
  <c r="GS228" i="1" s="1"/>
  <c r="GT228" i="1" s="1"/>
  <c r="EE258" i="1"/>
  <c r="EF258" i="1" s="1"/>
  <c r="GJ258" i="1"/>
  <c r="GP258" i="1" s="1"/>
  <c r="GQ258" i="1" s="1"/>
  <c r="GS258" i="1" s="1"/>
  <c r="GT258" i="1" s="1"/>
  <c r="EE86" i="1"/>
  <c r="EF86" i="1" s="1"/>
  <c r="GJ86" i="1"/>
  <c r="GP86" i="1" s="1"/>
  <c r="GQ86" i="1" s="1"/>
  <c r="GS86" i="1" s="1"/>
  <c r="GT86" i="1" s="1"/>
  <c r="EE149" i="1"/>
  <c r="EF149" i="1" s="1"/>
  <c r="GJ149" i="1"/>
  <c r="GP149" i="1" s="1"/>
  <c r="GQ149" i="1" s="1"/>
  <c r="GS149" i="1" s="1"/>
  <c r="GT149" i="1" s="1"/>
  <c r="EE22" i="1"/>
  <c r="EF22" i="1" s="1"/>
  <c r="GJ22" i="1"/>
  <c r="GP22" i="1" s="1"/>
  <c r="GQ22" i="1" s="1"/>
  <c r="GS22" i="1" s="1"/>
  <c r="GT22" i="1" s="1"/>
  <c r="EE180" i="1"/>
  <c r="GJ180" i="1"/>
  <c r="GP180" i="1" s="1"/>
  <c r="GQ180" i="1" s="1"/>
  <c r="GS180" i="1" s="1"/>
  <c r="GT180" i="1" s="1"/>
  <c r="EE186" i="1"/>
  <c r="EF186" i="1" s="1"/>
  <c r="GJ186" i="1"/>
  <c r="GP186" i="1" s="1"/>
  <c r="GQ186" i="1" s="1"/>
  <c r="GS186" i="1" s="1"/>
  <c r="GT186" i="1" s="1"/>
  <c r="EE102" i="1"/>
  <c r="EF102" i="1" s="1"/>
  <c r="GJ102" i="1"/>
  <c r="GP102" i="1" s="1"/>
  <c r="GQ102" i="1" s="1"/>
  <c r="GS102" i="1" s="1"/>
  <c r="GT102" i="1" s="1"/>
  <c r="EE118" i="1"/>
  <c r="EF118" i="1" s="1"/>
  <c r="GJ118" i="1"/>
  <c r="GP118" i="1" s="1"/>
  <c r="GQ118" i="1" s="1"/>
  <c r="GS118" i="1" s="1"/>
  <c r="GT118" i="1" s="1"/>
  <c r="EE127" i="1"/>
  <c r="EF127" i="1" s="1"/>
  <c r="GJ127" i="1"/>
  <c r="GP127" i="1" s="1"/>
  <c r="GQ127" i="1" s="1"/>
  <c r="GS127" i="1" s="1"/>
  <c r="GT127" i="1" s="1"/>
  <c r="EE218" i="1"/>
  <c r="EF218" i="1" s="1"/>
  <c r="GJ218" i="1"/>
  <c r="GP218" i="1" s="1"/>
  <c r="GQ218" i="1" s="1"/>
  <c r="GS218" i="1" s="1"/>
  <c r="GT218" i="1" s="1"/>
  <c r="EE179" i="1"/>
  <c r="EF179" i="1" s="1"/>
  <c r="GJ179" i="1"/>
  <c r="GP179" i="1" s="1"/>
  <c r="GQ179" i="1" s="1"/>
  <c r="GS179" i="1" s="1"/>
  <c r="GT179" i="1" s="1"/>
  <c r="EE188" i="1"/>
  <c r="GJ188" i="1"/>
  <c r="GP188" i="1" s="1"/>
  <c r="GQ188" i="1" s="1"/>
  <c r="GS188" i="1" s="1"/>
  <c r="GT188" i="1" s="1"/>
  <c r="EE93" i="1"/>
  <c r="GJ93" i="1"/>
  <c r="GP93" i="1" s="1"/>
  <c r="GQ93" i="1" s="1"/>
  <c r="GS93" i="1" s="1"/>
  <c r="GT93" i="1" s="1"/>
  <c r="EE263" i="1"/>
  <c r="EF263" i="1" s="1"/>
  <c r="GJ263" i="1"/>
  <c r="GP263" i="1" s="1"/>
  <c r="GQ263" i="1" s="1"/>
  <c r="GS263" i="1" s="1"/>
  <c r="GT263" i="1" s="1"/>
  <c r="EE202" i="1"/>
  <c r="EF202" i="1" s="1"/>
  <c r="GJ202" i="1"/>
  <c r="GP202" i="1" s="1"/>
  <c r="GQ202" i="1" s="1"/>
  <c r="GS202" i="1" s="1"/>
  <c r="GT202" i="1" s="1"/>
  <c r="EE104" i="1"/>
  <c r="EF104" i="1" s="1"/>
  <c r="GJ104" i="1"/>
  <c r="GP104" i="1" s="1"/>
  <c r="GQ104" i="1" s="1"/>
  <c r="GS104" i="1" s="1"/>
  <c r="GT104" i="1" s="1"/>
  <c r="EE240" i="1"/>
  <c r="EF240" i="1" s="1"/>
  <c r="GJ240" i="1"/>
  <c r="GP240" i="1" s="1"/>
  <c r="GQ240" i="1" s="1"/>
  <c r="GS240" i="1" s="1"/>
  <c r="GT240" i="1" s="1"/>
  <c r="EE205" i="1"/>
  <c r="EF205" i="1" s="1"/>
  <c r="GJ205" i="1"/>
  <c r="GP205" i="1" s="1"/>
  <c r="EE63" i="1"/>
  <c r="EF63" i="1" s="1"/>
  <c r="GJ63" i="1"/>
  <c r="GP63" i="1" s="1"/>
  <c r="EE155" i="1"/>
  <c r="GJ155" i="1"/>
  <c r="GP155" i="1" s="1"/>
  <c r="GQ155" i="1" s="1"/>
  <c r="GS155" i="1" s="1"/>
  <c r="GT155" i="1" s="1"/>
  <c r="EE56" i="1"/>
  <c r="EF56" i="1" s="1"/>
  <c r="GJ56" i="1"/>
  <c r="GP56" i="1" s="1"/>
  <c r="GQ56" i="1" s="1"/>
  <c r="GS56" i="1" s="1"/>
  <c r="GT56" i="1" s="1"/>
  <c r="EE168" i="1"/>
  <c r="EF168" i="1" s="1"/>
  <c r="GJ168" i="1"/>
  <c r="GP168" i="1" s="1"/>
  <c r="GQ168" i="1" s="1"/>
  <c r="GS168" i="1" s="1"/>
  <c r="GT168" i="1" s="1"/>
  <c r="EE59" i="1"/>
  <c r="EF59" i="1" s="1"/>
  <c r="GJ59" i="1"/>
  <c r="GP59" i="1" s="1"/>
  <c r="GQ59" i="1" s="1"/>
  <c r="GS59" i="1" s="1"/>
  <c r="GT59" i="1" s="1"/>
  <c r="EE80" i="1"/>
  <c r="GJ80" i="1"/>
  <c r="GP80" i="1" s="1"/>
  <c r="GQ80" i="1" s="1"/>
  <c r="GS80" i="1" s="1"/>
  <c r="GT80" i="1" s="1"/>
  <c r="EE220" i="1"/>
  <c r="EF220" i="1" s="1"/>
  <c r="GJ220" i="1"/>
  <c r="GP220" i="1" s="1"/>
  <c r="GQ220" i="1" s="1"/>
  <c r="GS220" i="1" s="1"/>
  <c r="GT220" i="1" s="1"/>
  <c r="EE32" i="1"/>
  <c r="EF32" i="1" s="1"/>
  <c r="GJ32" i="1"/>
  <c r="GP32" i="1" s="1"/>
  <c r="GQ32" i="1" s="1"/>
  <c r="GS32" i="1" s="1"/>
  <c r="GT32" i="1" s="1"/>
  <c r="EE190" i="1"/>
  <c r="EF190" i="1" s="1"/>
  <c r="GJ190" i="1"/>
  <c r="GP190" i="1" s="1"/>
  <c r="GQ190" i="1" s="1"/>
  <c r="GS190" i="1" s="1"/>
  <c r="GT190" i="1" s="1"/>
  <c r="EE245" i="1"/>
  <c r="EF245" i="1" s="1"/>
  <c r="GJ245" i="1"/>
  <c r="GP245" i="1" s="1"/>
  <c r="GQ245" i="1" s="1"/>
  <c r="GS245" i="1" s="1"/>
  <c r="GT245" i="1" s="1"/>
  <c r="EE143" i="1"/>
  <c r="EF143" i="1" s="1"/>
  <c r="GJ143" i="1"/>
  <c r="GP143" i="1" s="1"/>
  <c r="GQ143" i="1" s="1"/>
  <c r="GS143" i="1" s="1"/>
  <c r="GT143" i="1" s="1"/>
  <c r="EE144" i="1"/>
  <c r="EF144" i="1" s="1"/>
  <c r="GJ144" i="1"/>
  <c r="GP144" i="1" s="1"/>
  <c r="GQ144" i="1" s="1"/>
  <c r="GS144" i="1" s="1"/>
  <c r="GT144" i="1" s="1"/>
  <c r="EE90" i="1"/>
  <c r="EF90" i="1" s="1"/>
  <c r="GJ90" i="1"/>
  <c r="GP90" i="1" s="1"/>
  <c r="GQ90" i="1" s="1"/>
  <c r="GS90" i="1" s="1"/>
  <c r="GT90" i="1" s="1"/>
  <c r="EE140" i="1"/>
  <c r="EF140" i="1" s="1"/>
  <c r="GJ140" i="1"/>
  <c r="GP140" i="1" s="1"/>
  <c r="GQ140" i="1" s="1"/>
  <c r="GS140" i="1" s="1"/>
  <c r="GT140" i="1" s="1"/>
  <c r="EE64" i="1"/>
  <c r="EF64" i="1" s="1"/>
  <c r="GJ64" i="1"/>
  <c r="GP64" i="1" s="1"/>
  <c r="GQ64" i="1" s="1"/>
  <c r="GS64" i="1" s="1"/>
  <c r="GT64" i="1" s="1"/>
  <c r="EE146" i="1"/>
  <c r="EF146" i="1" s="1"/>
  <c r="GJ146" i="1"/>
  <c r="GP146" i="1" s="1"/>
  <c r="GQ146" i="1" s="1"/>
  <c r="GS146" i="1" s="1"/>
  <c r="GT146" i="1" s="1"/>
  <c r="EE105" i="1"/>
  <c r="EF105" i="1" s="1"/>
  <c r="GJ105" i="1"/>
  <c r="GP105" i="1" s="1"/>
  <c r="GQ105" i="1" s="1"/>
  <c r="GS105" i="1" s="1"/>
  <c r="GT105" i="1" s="1"/>
  <c r="EE125" i="1"/>
  <c r="EF125" i="1" s="1"/>
  <c r="GJ125" i="1"/>
  <c r="GP125" i="1" s="1"/>
  <c r="GQ125" i="1" s="1"/>
  <c r="GS125" i="1" s="1"/>
  <c r="GT125" i="1" s="1"/>
  <c r="EE292" i="1"/>
  <c r="EF292" i="1" s="1"/>
  <c r="GJ292" i="1"/>
  <c r="GP292" i="1" s="1"/>
  <c r="GQ292" i="1" s="1"/>
  <c r="GS292" i="1" s="1"/>
  <c r="GT292" i="1" s="1"/>
  <c r="EE253" i="1"/>
  <c r="EF253" i="1" s="1"/>
  <c r="GJ253" i="1"/>
  <c r="GP253" i="1" s="1"/>
  <c r="GQ253" i="1" s="1"/>
  <c r="GS253" i="1" s="1"/>
  <c r="GT253" i="1" s="1"/>
  <c r="EE271" i="1"/>
  <c r="EF271" i="1" s="1"/>
  <c r="GJ271" i="1"/>
  <c r="GP271" i="1" s="1"/>
  <c r="GQ271" i="1" s="1"/>
  <c r="GS271" i="1" s="1"/>
  <c r="GT271" i="1" s="1"/>
  <c r="EE71" i="1"/>
  <c r="GJ71" i="1"/>
  <c r="GP71" i="1" s="1"/>
  <c r="GQ71" i="1" s="1"/>
  <c r="GS71" i="1" s="1"/>
  <c r="GT71" i="1" s="1"/>
  <c r="EE226" i="1"/>
  <c r="EF226" i="1" s="1"/>
  <c r="GJ226" i="1"/>
  <c r="GP226" i="1" s="1"/>
  <c r="GQ226" i="1" s="1"/>
  <c r="GS226" i="1" s="1"/>
  <c r="GT226" i="1" s="1"/>
  <c r="EE119" i="1"/>
  <c r="EF119" i="1" s="1"/>
  <c r="GJ119" i="1"/>
  <c r="GP119" i="1" s="1"/>
  <c r="GQ119" i="1" s="1"/>
  <c r="GS119" i="1" s="1"/>
  <c r="GT119" i="1" s="1"/>
  <c r="EE70" i="1"/>
  <c r="EF70" i="1" s="1"/>
  <c r="GJ70" i="1"/>
  <c r="GP70" i="1" s="1"/>
  <c r="GQ70" i="1" s="1"/>
  <c r="GS70" i="1" s="1"/>
  <c r="GT70" i="1" s="1"/>
  <c r="EE73" i="1"/>
  <c r="GJ73" i="1"/>
  <c r="GP73" i="1" s="1"/>
  <c r="GQ73" i="1" s="1"/>
  <c r="GS73" i="1" s="1"/>
  <c r="GT73" i="1" s="1"/>
  <c r="EE117" i="1"/>
  <c r="EF117" i="1" s="1"/>
  <c r="GJ117" i="1"/>
  <c r="GP117" i="1" s="1"/>
  <c r="GQ117" i="1" s="1"/>
  <c r="GS117" i="1" s="1"/>
  <c r="GT117" i="1" s="1"/>
  <c r="EE147" i="1"/>
  <c r="EF147" i="1" s="1"/>
  <c r="GJ147" i="1"/>
  <c r="GP147" i="1" s="1"/>
  <c r="GQ147" i="1" s="1"/>
  <c r="GS147" i="1" s="1"/>
  <c r="GT147" i="1" s="1"/>
  <c r="EE177" i="1"/>
  <c r="EF177" i="1" s="1"/>
  <c r="GJ177" i="1"/>
  <c r="GP177" i="1" s="1"/>
  <c r="GQ177" i="1" s="1"/>
  <c r="GS177" i="1" s="1"/>
  <c r="GT177" i="1" s="1"/>
  <c r="EE277" i="1"/>
  <c r="EF277" i="1" s="1"/>
  <c r="GJ277" i="1"/>
  <c r="GP277" i="1" s="1"/>
  <c r="GQ277" i="1" s="1"/>
  <c r="GS277" i="1" s="1"/>
  <c r="GT277" i="1" s="1"/>
  <c r="EE145" i="1"/>
  <c r="EF145" i="1" s="1"/>
  <c r="GJ145" i="1"/>
  <c r="GP145" i="1" s="1"/>
  <c r="GQ145" i="1" s="1"/>
  <c r="GS145" i="1" s="1"/>
  <c r="GT145" i="1" s="1"/>
  <c r="EE249" i="1"/>
  <c r="EF249" i="1" s="1"/>
  <c r="GJ249" i="1"/>
  <c r="GP249" i="1" s="1"/>
  <c r="GQ249" i="1" s="1"/>
  <c r="GS249" i="1" s="1"/>
  <c r="GT249" i="1" s="1"/>
  <c r="EE178" i="1"/>
  <c r="EF178" i="1" s="1"/>
  <c r="GJ178" i="1"/>
  <c r="GP178" i="1" s="1"/>
  <c r="GQ178" i="1" s="1"/>
  <c r="GS178" i="1" s="1"/>
  <c r="GT178" i="1" s="1"/>
  <c r="EE217" i="1"/>
  <c r="EF217" i="1" s="1"/>
  <c r="GJ217" i="1"/>
  <c r="GP217" i="1" s="1"/>
  <c r="GQ217" i="1" s="1"/>
  <c r="GS217" i="1" s="1"/>
  <c r="GT217" i="1" s="1"/>
  <c r="EE219" i="1"/>
  <c r="GJ219" i="1"/>
  <c r="GP219" i="1" s="1"/>
  <c r="GQ219" i="1" s="1"/>
  <c r="GS219" i="1" s="1"/>
  <c r="GT219" i="1" s="1"/>
  <c r="EE48" i="1"/>
  <c r="EF48" i="1" s="1"/>
  <c r="GJ48" i="1"/>
  <c r="GP48" i="1" s="1"/>
  <c r="GQ48" i="1" s="1"/>
  <c r="GS48" i="1" s="1"/>
  <c r="GT48" i="1" s="1"/>
  <c r="EE256" i="1"/>
  <c r="EF256" i="1" s="1"/>
  <c r="GJ256" i="1"/>
  <c r="GP256" i="1" s="1"/>
  <c r="GQ256" i="1" s="1"/>
  <c r="GS256" i="1" s="1"/>
  <c r="GT256" i="1" s="1"/>
  <c r="EE21" i="1"/>
  <c r="EF21" i="1" s="1"/>
  <c r="GJ21" i="1"/>
  <c r="GP21" i="1" s="1"/>
  <c r="GQ21" i="1" s="1"/>
  <c r="GS21" i="1" s="1"/>
  <c r="GT21" i="1" s="1"/>
  <c r="EE128" i="1"/>
  <c r="EF128" i="1" s="1"/>
  <c r="GJ128" i="1"/>
  <c r="GP128" i="1" s="1"/>
  <c r="GQ128" i="1" s="1"/>
  <c r="GS128" i="1" s="1"/>
  <c r="GT128" i="1" s="1"/>
  <c r="EE35" i="1"/>
  <c r="EF35" i="1" s="1"/>
  <c r="GJ35" i="1"/>
  <c r="GP35" i="1" s="1"/>
  <c r="GQ35" i="1" s="1"/>
  <c r="GS35" i="1" s="1"/>
  <c r="GT35" i="1" s="1"/>
  <c r="EE216" i="1"/>
  <c r="EF216" i="1" s="1"/>
  <c r="GJ216" i="1"/>
  <c r="GP216" i="1" s="1"/>
  <c r="GQ216" i="1" s="1"/>
  <c r="GS216" i="1" s="1"/>
  <c r="GT216" i="1" s="1"/>
  <c r="EE79" i="1"/>
  <c r="GJ79" i="1"/>
  <c r="GP79" i="1" s="1"/>
  <c r="GQ79" i="1" s="1"/>
  <c r="GS79" i="1" s="1"/>
  <c r="GT79" i="1" s="1"/>
  <c r="EE84" i="1"/>
  <c r="EF84" i="1" s="1"/>
  <c r="GJ84" i="1"/>
  <c r="GP84" i="1" s="1"/>
  <c r="EE62" i="1"/>
  <c r="EF62" i="1" s="1"/>
  <c r="GJ62" i="1"/>
  <c r="GP62" i="1" s="1"/>
  <c r="GQ62" i="1" s="1"/>
  <c r="GS62" i="1" s="1"/>
  <c r="GT62" i="1" s="1"/>
  <c r="EE284" i="1"/>
  <c r="EF284" i="1" s="1"/>
  <c r="GJ284" i="1"/>
  <c r="GP284" i="1" s="1"/>
  <c r="GQ284" i="1" s="1"/>
  <c r="GS284" i="1" s="1"/>
  <c r="GT284" i="1" s="1"/>
  <c r="EE158" i="1"/>
  <c r="EF158" i="1" s="1"/>
  <c r="GJ158" i="1"/>
  <c r="GP158" i="1" s="1"/>
  <c r="GQ158" i="1" s="1"/>
  <c r="GS158" i="1" s="1"/>
  <c r="GT158" i="1" s="1"/>
  <c r="EE262" i="1"/>
  <c r="GJ262" i="1"/>
  <c r="GP262" i="1" s="1"/>
  <c r="GQ262" i="1" s="1"/>
  <c r="GS262" i="1" s="1"/>
  <c r="GT262" i="1" s="1"/>
  <c r="EE136" i="1"/>
  <c r="EF136" i="1" s="1"/>
  <c r="GJ136" i="1"/>
  <c r="GP136" i="1" s="1"/>
  <c r="GQ136" i="1" s="1"/>
  <c r="GS136" i="1" s="1"/>
  <c r="GT136" i="1" s="1"/>
  <c r="EE36" i="1"/>
  <c r="EF36" i="1" s="1"/>
  <c r="GJ36" i="1"/>
  <c r="GP36" i="1" s="1"/>
  <c r="GQ36" i="1" s="1"/>
  <c r="GS36" i="1" s="1"/>
  <c r="GT36" i="1" s="1"/>
  <c r="EE58" i="1"/>
  <c r="EF58" i="1" s="1"/>
  <c r="GJ58" i="1"/>
  <c r="GP58" i="1" s="1"/>
  <c r="GQ58" i="1" s="1"/>
  <c r="GS58" i="1" s="1"/>
  <c r="GT58" i="1" s="1"/>
  <c r="EE239" i="1"/>
  <c r="EF239" i="1" s="1"/>
  <c r="GJ239" i="1"/>
  <c r="GP239" i="1" s="1"/>
  <c r="GQ239" i="1" s="1"/>
  <c r="GS239" i="1" s="1"/>
  <c r="GT239" i="1" s="1"/>
  <c r="EE72" i="1"/>
  <c r="EF72" i="1" s="1"/>
  <c r="GJ72" i="1"/>
  <c r="GP72" i="1" s="1"/>
  <c r="GQ72" i="1" s="1"/>
  <c r="GS72" i="1" s="1"/>
  <c r="GT72" i="1" s="1"/>
  <c r="EE242" i="1"/>
  <c r="EF242" i="1" s="1"/>
  <c r="GJ242" i="1"/>
  <c r="GP242" i="1" s="1"/>
  <c r="GQ242" i="1" s="1"/>
  <c r="GS242" i="1" s="1"/>
  <c r="GT242" i="1" s="1"/>
  <c r="EE196" i="1"/>
  <c r="EF196" i="1" s="1"/>
  <c r="GJ196" i="1"/>
  <c r="GP196" i="1" s="1"/>
  <c r="GQ196" i="1" s="1"/>
  <c r="GS196" i="1" s="1"/>
  <c r="GT196" i="1" s="1"/>
  <c r="EE152" i="1"/>
  <c r="EF152" i="1" s="1"/>
  <c r="GJ152" i="1"/>
  <c r="GP152" i="1" s="1"/>
  <c r="GQ152" i="1" s="1"/>
  <c r="GS152" i="1" s="1"/>
  <c r="GT152" i="1" s="1"/>
  <c r="EE95" i="1"/>
  <c r="EF95" i="1" s="1"/>
  <c r="GJ95" i="1"/>
  <c r="GP95" i="1" s="1"/>
  <c r="GQ95" i="1" s="1"/>
  <c r="GS95" i="1" s="1"/>
  <c r="GT95" i="1" s="1"/>
  <c r="EE25" i="1"/>
  <c r="EF25" i="1" s="1"/>
  <c r="GJ25" i="1"/>
  <c r="GP25" i="1" s="1"/>
  <c r="GQ25" i="1" s="1"/>
  <c r="GS25" i="1" s="1"/>
  <c r="GT25" i="1" s="1"/>
  <c r="EE214" i="1"/>
  <c r="EF214" i="1" s="1"/>
  <c r="GJ214" i="1"/>
  <c r="GP214" i="1" s="1"/>
  <c r="GQ214" i="1" s="1"/>
  <c r="GS214" i="1" s="1"/>
  <c r="GT214" i="1" s="1"/>
  <c r="EE287" i="1"/>
  <c r="EF287" i="1" s="1"/>
  <c r="GJ287" i="1"/>
  <c r="GP287" i="1" s="1"/>
  <c r="GQ287" i="1" s="1"/>
  <c r="GS287" i="1" s="1"/>
  <c r="GT287" i="1" s="1"/>
  <c r="EE23" i="1"/>
  <c r="EF23" i="1" s="1"/>
  <c r="GJ23" i="1"/>
  <c r="GP23" i="1" s="1"/>
  <c r="GQ23" i="1" s="1"/>
  <c r="GS23" i="1" s="1"/>
  <c r="GT23" i="1" s="1"/>
  <c r="EE66" i="1"/>
  <c r="EF66" i="1" s="1"/>
  <c r="GJ66" i="1"/>
  <c r="GP66" i="1" s="1"/>
  <c r="GQ66" i="1" s="1"/>
  <c r="GS66" i="1" s="1"/>
  <c r="GT66" i="1" s="1"/>
  <c r="EE81" i="1"/>
  <c r="EF81" i="1" s="1"/>
  <c r="GJ81" i="1"/>
  <c r="GP81" i="1" s="1"/>
  <c r="GQ81" i="1" s="1"/>
  <c r="GS81" i="1" s="1"/>
  <c r="GT81" i="1" s="1"/>
  <c r="EE250" i="1"/>
  <c r="EF250" i="1" s="1"/>
  <c r="GJ250" i="1"/>
  <c r="GP250" i="1" s="1"/>
  <c r="GQ250" i="1" s="1"/>
  <c r="GS250" i="1" s="1"/>
  <c r="GT250" i="1" s="1"/>
  <c r="EE210" i="1"/>
  <c r="EF210" i="1" s="1"/>
  <c r="GJ210" i="1"/>
  <c r="GP210" i="1" s="1"/>
  <c r="GQ210" i="1" s="1"/>
  <c r="GS210" i="1" s="1"/>
  <c r="GT210" i="1" s="1"/>
  <c r="EE193" i="1"/>
  <c r="EF193" i="1" s="1"/>
  <c r="GJ193" i="1"/>
  <c r="GP193" i="1" s="1"/>
  <c r="GQ193" i="1" s="1"/>
  <c r="GS193" i="1" s="1"/>
  <c r="GT193" i="1" s="1"/>
  <c r="EE293" i="1"/>
  <c r="GJ293" i="1"/>
  <c r="GP293" i="1" s="1"/>
  <c r="GQ293" i="1" s="1"/>
  <c r="GS293" i="1" s="1"/>
  <c r="GT293" i="1" s="1"/>
  <c r="EE162" i="1"/>
  <c r="EF162" i="1" s="1"/>
  <c r="GJ162" i="1"/>
  <c r="GP162" i="1" s="1"/>
  <c r="GQ162" i="1" s="1"/>
  <c r="GS162" i="1" s="1"/>
  <c r="GT162" i="1" s="1"/>
  <c r="EE289" i="1"/>
  <c r="EF289" i="1" s="1"/>
  <c r="GJ289" i="1"/>
  <c r="GP289" i="1" s="1"/>
  <c r="GQ289" i="1" s="1"/>
  <c r="GS289" i="1" s="1"/>
  <c r="GT289" i="1" s="1"/>
  <c r="EE141" i="1"/>
  <c r="EF141" i="1" s="1"/>
  <c r="GJ141" i="1"/>
  <c r="GP141" i="1" s="1"/>
  <c r="EE244" i="1"/>
  <c r="EF244" i="1" s="1"/>
  <c r="GJ244" i="1"/>
  <c r="GP244" i="1" s="1"/>
  <c r="GQ244" i="1" s="1"/>
  <c r="GS244" i="1" s="1"/>
  <c r="GT244" i="1" s="1"/>
  <c r="EE91" i="1"/>
  <c r="EF91" i="1" s="1"/>
  <c r="GJ91" i="1"/>
  <c r="GP91" i="1" s="1"/>
  <c r="GQ91" i="1" s="1"/>
  <c r="GS91" i="1" s="1"/>
  <c r="GT91" i="1" s="1"/>
  <c r="EE267" i="1"/>
  <c r="EF267" i="1" s="1"/>
  <c r="GJ267" i="1"/>
  <c r="GP267" i="1" s="1"/>
  <c r="GQ267" i="1" s="1"/>
  <c r="GS267" i="1" s="1"/>
  <c r="GT267" i="1" s="1"/>
  <c r="EE225" i="1"/>
  <c r="EF225" i="1" s="1"/>
  <c r="GJ225" i="1"/>
  <c r="GP225" i="1" s="1"/>
  <c r="GQ225" i="1" s="1"/>
  <c r="GS225" i="1" s="1"/>
  <c r="GT225" i="1" s="1"/>
  <c r="EE57" i="1"/>
  <c r="EF57" i="1" s="1"/>
  <c r="GJ57" i="1"/>
  <c r="GP57" i="1" s="1"/>
  <c r="GQ57" i="1" s="1"/>
  <c r="GS57" i="1" s="1"/>
  <c r="GT57" i="1" s="1"/>
  <c r="EE29" i="1"/>
  <c r="GJ29" i="1"/>
  <c r="GP29" i="1" s="1"/>
  <c r="GQ29" i="1" s="1"/>
  <c r="GS29" i="1" s="1"/>
  <c r="GT29" i="1" s="1"/>
  <c r="EE232" i="1"/>
  <c r="EF232" i="1" s="1"/>
  <c r="GJ232" i="1"/>
  <c r="GP232" i="1" s="1"/>
  <c r="GQ232" i="1" s="1"/>
  <c r="GS232" i="1" s="1"/>
  <c r="GT232" i="1" s="1"/>
  <c r="EE208" i="1"/>
  <c r="EF208" i="1" s="1"/>
  <c r="GJ208" i="1"/>
  <c r="GP208" i="1" s="1"/>
  <c r="GQ208" i="1" s="1"/>
  <c r="GS208" i="1" s="1"/>
  <c r="GT208" i="1" s="1"/>
  <c r="EE209" i="1"/>
  <c r="EF209" i="1" s="1"/>
  <c r="GJ209" i="1"/>
  <c r="GP209" i="1" s="1"/>
  <c r="GQ209" i="1" s="1"/>
  <c r="GS209" i="1" s="1"/>
  <c r="GT209" i="1" s="1"/>
  <c r="EE223" i="1"/>
  <c r="GJ223" i="1"/>
  <c r="GP223" i="1" s="1"/>
  <c r="GQ223" i="1" s="1"/>
  <c r="GS223" i="1" s="1"/>
  <c r="GT223" i="1" s="1"/>
  <c r="EE185" i="1"/>
  <c r="EF185" i="1" s="1"/>
  <c r="GJ185" i="1"/>
  <c r="GP185" i="1" s="1"/>
  <c r="GQ185" i="1" s="1"/>
  <c r="GS185" i="1" s="1"/>
  <c r="GT185" i="1" s="1"/>
  <c r="EE206" i="1"/>
  <c r="EF206" i="1" s="1"/>
  <c r="GJ206" i="1"/>
  <c r="GP206" i="1" s="1"/>
  <c r="GQ206" i="1" s="1"/>
  <c r="GS206" i="1" s="1"/>
  <c r="GT206" i="1" s="1"/>
  <c r="EE172" i="1"/>
  <c r="EF172" i="1" s="1"/>
  <c r="GJ172" i="1"/>
  <c r="GP172" i="1" s="1"/>
  <c r="GQ172" i="1" s="1"/>
  <c r="GS172" i="1" s="1"/>
  <c r="GT172" i="1" s="1"/>
  <c r="EE199" i="1"/>
  <c r="GJ199" i="1"/>
  <c r="GP199" i="1" s="1"/>
  <c r="EE266" i="1"/>
  <c r="GJ266" i="1"/>
  <c r="GP266" i="1" s="1"/>
  <c r="GQ266" i="1" s="1"/>
  <c r="GS266" i="1" s="1"/>
  <c r="GT266" i="1" s="1"/>
  <c r="EE98" i="1"/>
  <c r="EF98" i="1" s="1"/>
  <c r="GJ98" i="1"/>
  <c r="GP98" i="1" s="1"/>
  <c r="GQ98" i="1" s="1"/>
  <c r="GS98" i="1" s="1"/>
  <c r="GT98" i="1" s="1"/>
  <c r="EE290" i="1"/>
  <c r="EF290" i="1" s="1"/>
  <c r="GJ290" i="1"/>
  <c r="GP290" i="1" s="1"/>
  <c r="EE272" i="1"/>
  <c r="EF272" i="1" s="1"/>
  <c r="GJ272" i="1"/>
  <c r="GP272" i="1" s="1"/>
  <c r="GQ272" i="1" s="1"/>
  <c r="GS272" i="1" s="1"/>
  <c r="GT272" i="1" s="1"/>
  <c r="EE165" i="1"/>
  <c r="EF165" i="1" s="1"/>
  <c r="GJ165" i="1"/>
  <c r="GP165" i="1" s="1"/>
  <c r="GQ165" i="1" s="1"/>
  <c r="GS165" i="1" s="1"/>
  <c r="GT165" i="1" s="1"/>
  <c r="EE233" i="1"/>
  <c r="EF233" i="1" s="1"/>
  <c r="GJ233" i="1"/>
  <c r="GP233" i="1" s="1"/>
  <c r="GQ233" i="1" s="1"/>
  <c r="GS233" i="1" s="1"/>
  <c r="GT233" i="1" s="1"/>
  <c r="EE53" i="1"/>
  <c r="EF53" i="1" s="1"/>
  <c r="GJ53" i="1"/>
  <c r="GP53" i="1" s="1"/>
  <c r="GQ53" i="1" s="1"/>
  <c r="GS53" i="1" s="1"/>
  <c r="GT53" i="1" s="1"/>
  <c r="EE236" i="1"/>
  <c r="EF236" i="1" s="1"/>
  <c r="GJ236" i="1"/>
  <c r="GP236" i="1" s="1"/>
  <c r="EE269" i="1"/>
  <c r="EF269" i="1" s="1"/>
  <c r="GJ269" i="1"/>
  <c r="GP269" i="1" s="1"/>
  <c r="GQ269" i="1" s="1"/>
  <c r="GS269" i="1" s="1"/>
  <c r="GT269" i="1" s="1"/>
  <c r="EE44" i="1"/>
  <c r="EF44" i="1" s="1"/>
  <c r="GJ44" i="1"/>
  <c r="GP44" i="1" s="1"/>
  <c r="EE75" i="1"/>
  <c r="EF75" i="1" s="1"/>
  <c r="GJ75" i="1"/>
  <c r="GP75" i="1" s="1"/>
  <c r="GQ75" i="1" s="1"/>
  <c r="GS75" i="1" s="1"/>
  <c r="GT75" i="1" s="1"/>
  <c r="EE246" i="1"/>
  <c r="EF246" i="1" s="1"/>
  <c r="GJ246" i="1"/>
  <c r="GP246" i="1" s="1"/>
  <c r="GQ246" i="1" s="1"/>
  <c r="GS246" i="1" s="1"/>
  <c r="GT246" i="1" s="1"/>
  <c r="EE96" i="1"/>
  <c r="EF96" i="1" s="1"/>
  <c r="GJ96" i="1"/>
  <c r="GP96" i="1" s="1"/>
  <c r="GQ96" i="1" s="1"/>
  <c r="GS96" i="1" s="1"/>
  <c r="GT96" i="1" s="1"/>
  <c r="EE88" i="1"/>
  <c r="EF88" i="1" s="1"/>
  <c r="GJ88" i="1"/>
  <c r="GP88" i="1" s="1"/>
  <c r="GQ88" i="1" s="1"/>
  <c r="GS88" i="1" s="1"/>
  <c r="GT88" i="1" s="1"/>
  <c r="EE54" i="1"/>
  <c r="EF54" i="1" s="1"/>
  <c r="GJ54" i="1"/>
  <c r="GP54" i="1" s="1"/>
  <c r="GQ54" i="1" s="1"/>
  <c r="GS54" i="1" s="1"/>
  <c r="GT54" i="1" s="1"/>
  <c r="EE273" i="1"/>
  <c r="EF273" i="1" s="1"/>
  <c r="GJ273" i="1"/>
  <c r="GP273" i="1" s="1"/>
  <c r="GQ273" i="1" s="1"/>
  <c r="GS273" i="1" s="1"/>
  <c r="GT273" i="1" s="1"/>
  <c r="EE89" i="1"/>
  <c r="EF89" i="1" s="1"/>
  <c r="GJ89" i="1"/>
  <c r="GP89" i="1" s="1"/>
  <c r="GQ89" i="1" s="1"/>
  <c r="GS89" i="1" s="1"/>
  <c r="GT89" i="1" s="1"/>
  <c r="EE230" i="1"/>
  <c r="EF230" i="1" s="1"/>
  <c r="GJ230" i="1"/>
  <c r="GP230" i="1" s="1"/>
  <c r="GQ230" i="1" s="1"/>
  <c r="GS230" i="1" s="1"/>
  <c r="GT230" i="1" s="1"/>
  <c r="EE133" i="1"/>
  <c r="EF133" i="1" s="1"/>
  <c r="GJ133" i="1"/>
  <c r="GP133" i="1" s="1"/>
  <c r="GQ133" i="1" s="1"/>
  <c r="GS133" i="1" s="1"/>
  <c r="GT133" i="1" s="1"/>
  <c r="EE19" i="1"/>
  <c r="EF19" i="1" s="1"/>
  <c r="GJ19" i="1"/>
  <c r="GP19" i="1" s="1"/>
  <c r="GQ19" i="1" s="1"/>
  <c r="GS19" i="1" s="1"/>
  <c r="GT19" i="1" s="1"/>
  <c r="EE18" i="1"/>
  <c r="EF18" i="1" s="1"/>
  <c r="GJ18" i="1"/>
  <c r="GP18" i="1" s="1"/>
  <c r="GQ18" i="1" s="1"/>
  <c r="GS18" i="1" s="1"/>
  <c r="GT18" i="1" s="1"/>
  <c r="EE106" i="1"/>
  <c r="EF106" i="1" s="1"/>
  <c r="GJ106" i="1"/>
  <c r="GP106" i="1" s="1"/>
  <c r="GQ106" i="1" s="1"/>
  <c r="GS106" i="1" s="1"/>
  <c r="GT106" i="1" s="1"/>
  <c r="EE222" i="1"/>
  <c r="EF222" i="1" s="1"/>
  <c r="GJ222" i="1"/>
  <c r="GP222" i="1" s="1"/>
  <c r="GQ222" i="1" s="1"/>
  <c r="GS222" i="1" s="1"/>
  <c r="GT222" i="1" s="1"/>
  <c r="EE221" i="1"/>
  <c r="EF221" i="1" s="1"/>
  <c r="GJ221" i="1"/>
  <c r="GP221" i="1" s="1"/>
  <c r="GQ221" i="1" s="1"/>
  <c r="GS221" i="1" s="1"/>
  <c r="GT221" i="1" s="1"/>
  <c r="EE69" i="1"/>
  <c r="EF69" i="1" s="1"/>
  <c r="GJ69" i="1"/>
  <c r="GP69" i="1" s="1"/>
  <c r="GQ69" i="1" s="1"/>
  <c r="GS69" i="1" s="1"/>
  <c r="GT69" i="1" s="1"/>
  <c r="EE99" i="1"/>
  <c r="EF99" i="1" s="1"/>
  <c r="GJ99" i="1"/>
  <c r="GP99" i="1" s="1"/>
  <c r="EE40" i="1"/>
  <c r="GJ40" i="1"/>
  <c r="GP40" i="1" s="1"/>
  <c r="GQ40" i="1" s="1"/>
  <c r="GS40" i="1" s="1"/>
  <c r="GT40" i="1" s="1"/>
  <c r="EE159" i="1"/>
  <c r="EF159" i="1" s="1"/>
  <c r="GJ159" i="1"/>
  <c r="GP159" i="1" s="1"/>
  <c r="GQ159" i="1" s="1"/>
  <c r="GS159" i="1" s="1"/>
  <c r="GT159" i="1" s="1"/>
  <c r="EE115" i="1"/>
  <c r="EF115" i="1" s="1"/>
  <c r="GJ115" i="1"/>
  <c r="GP115" i="1" s="1"/>
  <c r="GQ115" i="1" s="1"/>
  <c r="GS115" i="1" s="1"/>
  <c r="GT115" i="1" s="1"/>
  <c r="EE82" i="1"/>
  <c r="EF82" i="1" s="1"/>
  <c r="GJ82" i="1"/>
  <c r="GP82" i="1" s="1"/>
  <c r="GQ82" i="1" s="1"/>
  <c r="GS82" i="1" s="1"/>
  <c r="GT82" i="1" s="1"/>
  <c r="EE167" i="1"/>
  <c r="EF167" i="1" s="1"/>
  <c r="GJ167" i="1"/>
  <c r="GP167" i="1" s="1"/>
  <c r="GQ167" i="1" s="1"/>
  <c r="GS167" i="1" s="1"/>
  <c r="GT167" i="1" s="1"/>
  <c r="EE234" i="1"/>
  <c r="GJ234" i="1"/>
  <c r="GP234" i="1" s="1"/>
  <c r="EE78" i="1"/>
  <c r="EF78" i="1" s="1"/>
  <c r="GJ78" i="1"/>
  <c r="GP78" i="1" s="1"/>
  <c r="GQ78" i="1" s="1"/>
  <c r="GS78" i="1" s="1"/>
  <c r="GT78" i="1" s="1"/>
  <c r="EE157" i="1"/>
  <c r="EF157" i="1" s="1"/>
  <c r="GJ157" i="1"/>
  <c r="GP157" i="1" s="1"/>
  <c r="EE100" i="1"/>
  <c r="EF100" i="1" s="1"/>
  <c r="GJ100" i="1"/>
  <c r="GP100" i="1" s="1"/>
  <c r="GQ100" i="1" s="1"/>
  <c r="GS100" i="1" s="1"/>
  <c r="GT100" i="1" s="1"/>
  <c r="EE189" i="1"/>
  <c r="EF189" i="1" s="1"/>
  <c r="GJ189" i="1"/>
  <c r="GP189" i="1" s="1"/>
  <c r="GQ189" i="1" s="1"/>
  <c r="GS189" i="1" s="1"/>
  <c r="GT189" i="1" s="1"/>
  <c r="EE281" i="1"/>
  <c r="EF281" i="1" s="1"/>
  <c r="GJ281" i="1"/>
  <c r="GP281" i="1" s="1"/>
  <c r="GQ281" i="1" s="1"/>
  <c r="GS281" i="1" s="1"/>
  <c r="GT281" i="1" s="1"/>
  <c r="EE60" i="1"/>
  <c r="EF60" i="1" s="1"/>
  <c r="GJ60" i="1"/>
  <c r="GP60" i="1" s="1"/>
  <c r="GQ60" i="1" s="1"/>
  <c r="GS60" i="1" s="1"/>
  <c r="GT60" i="1" s="1"/>
  <c r="EE92" i="1"/>
  <c r="EF92" i="1" s="1"/>
  <c r="GJ92" i="1"/>
  <c r="GP92" i="1" s="1"/>
  <c r="GQ92" i="1" s="1"/>
  <c r="GS92" i="1" s="1"/>
  <c r="GT92" i="1" s="1"/>
  <c r="EE224" i="1"/>
  <c r="GJ224" i="1"/>
  <c r="GP224" i="1" s="1"/>
  <c r="GQ224" i="1" s="1"/>
  <c r="GS224" i="1" s="1"/>
  <c r="GT224" i="1" s="1"/>
  <c r="EE67" i="1"/>
  <c r="EF67" i="1" s="1"/>
  <c r="GJ67" i="1"/>
  <c r="GP67" i="1" s="1"/>
  <c r="GQ67" i="1" s="1"/>
  <c r="GS67" i="1" s="1"/>
  <c r="GT67" i="1" s="1"/>
  <c r="EE288" i="1"/>
  <c r="EF288" i="1" s="1"/>
  <c r="GJ288" i="1"/>
  <c r="GP288" i="1" s="1"/>
  <c r="GQ288" i="1" s="1"/>
  <c r="GS288" i="1" s="1"/>
  <c r="GT288" i="1" s="1"/>
  <c r="EE231" i="1"/>
  <c r="EF231" i="1" s="1"/>
  <c r="GJ231" i="1"/>
  <c r="GP231" i="1" s="1"/>
  <c r="GQ231" i="1" s="1"/>
  <c r="GS231" i="1" s="1"/>
  <c r="GT231" i="1" s="1"/>
  <c r="EE252" i="1"/>
  <c r="EF252" i="1" s="1"/>
  <c r="GJ252" i="1"/>
  <c r="GP252" i="1" s="1"/>
  <c r="GQ252" i="1" s="1"/>
  <c r="GS252" i="1" s="1"/>
  <c r="GT252" i="1" s="1"/>
  <c r="EE154" i="1"/>
  <c r="EF154" i="1" s="1"/>
  <c r="GJ154" i="1"/>
  <c r="GP154" i="1" s="1"/>
  <c r="GQ154" i="1" s="1"/>
  <c r="GS154" i="1" s="1"/>
  <c r="GT154" i="1" s="1"/>
  <c r="EE150" i="1"/>
  <c r="EF150" i="1" s="1"/>
  <c r="GJ150" i="1"/>
  <c r="GP150" i="1" s="1"/>
  <c r="GQ150" i="1" s="1"/>
  <c r="GS150" i="1" s="1"/>
  <c r="GT150" i="1" s="1"/>
  <c r="EE37" i="1"/>
  <c r="EF37" i="1" s="1"/>
  <c r="GJ37" i="1"/>
  <c r="GP37" i="1" s="1"/>
  <c r="GQ37" i="1" s="1"/>
  <c r="GS37" i="1" s="1"/>
  <c r="GT37" i="1" s="1"/>
  <c r="EE85" i="1"/>
  <c r="GJ85" i="1"/>
  <c r="GP85" i="1" s="1"/>
  <c r="GQ85" i="1" s="1"/>
  <c r="GS85" i="1" s="1"/>
  <c r="GT85" i="1" s="1"/>
  <c r="EE227" i="1"/>
  <c r="EF227" i="1" s="1"/>
  <c r="GJ227" i="1"/>
  <c r="GP227" i="1" s="1"/>
  <c r="GQ227" i="1" s="1"/>
  <c r="GS227" i="1" s="1"/>
  <c r="GT227" i="1" s="1"/>
  <c r="EE160" i="1"/>
  <c r="EF160" i="1" s="1"/>
  <c r="GJ160" i="1"/>
  <c r="GP160" i="1" s="1"/>
  <c r="GQ160" i="1" s="1"/>
  <c r="GS160" i="1" s="1"/>
  <c r="GT160" i="1" s="1"/>
  <c r="EE264" i="1"/>
  <c r="EF264" i="1" s="1"/>
  <c r="GJ264" i="1"/>
  <c r="GP264" i="1" s="1"/>
  <c r="GQ264" i="1" s="1"/>
  <c r="GS264" i="1" s="1"/>
  <c r="GT264" i="1" s="1"/>
  <c r="EE109" i="1"/>
  <c r="EF109" i="1" s="1"/>
  <c r="GJ109" i="1"/>
  <c r="GP109" i="1" s="1"/>
  <c r="GQ109" i="1" s="1"/>
  <c r="GS109" i="1" s="1"/>
  <c r="GT109" i="1" s="1"/>
  <c r="EE174" i="1"/>
  <c r="EF174" i="1" s="1"/>
  <c r="GJ174" i="1"/>
  <c r="GP174" i="1" s="1"/>
  <c r="GQ174" i="1" s="1"/>
  <c r="GS174" i="1" s="1"/>
  <c r="GT174" i="1" s="1"/>
  <c r="EE163" i="1"/>
  <c r="EF163" i="1" s="1"/>
  <c r="GJ163" i="1"/>
  <c r="GP163" i="1" s="1"/>
  <c r="GQ163" i="1" s="1"/>
  <c r="GS163" i="1" s="1"/>
  <c r="GT163" i="1" s="1"/>
  <c r="EE176" i="1"/>
  <c r="EF176" i="1" s="1"/>
  <c r="GJ176" i="1"/>
  <c r="GP176" i="1" s="1"/>
  <c r="GQ176" i="1" s="1"/>
  <c r="GS176" i="1" s="1"/>
  <c r="GT176" i="1" s="1"/>
  <c r="EE187" i="1"/>
  <c r="EF187" i="1" s="1"/>
  <c r="GJ187" i="1"/>
  <c r="GP187" i="1" s="1"/>
  <c r="GQ187" i="1" s="1"/>
  <c r="GS187" i="1" s="1"/>
  <c r="GT187" i="1" s="1"/>
  <c r="EE129" i="1"/>
  <c r="EF129" i="1" s="1"/>
  <c r="GJ129" i="1"/>
  <c r="GP129" i="1" s="1"/>
  <c r="GQ129" i="1" s="1"/>
  <c r="GS129" i="1" s="1"/>
  <c r="GT129" i="1" s="1"/>
  <c r="EE280" i="1"/>
  <c r="EF280" i="1" s="1"/>
  <c r="GJ280" i="1"/>
  <c r="GP280" i="1" s="1"/>
  <c r="GQ280" i="1" s="1"/>
  <c r="GS280" i="1" s="1"/>
  <c r="GT280" i="1" s="1"/>
  <c r="EE27" i="1"/>
  <c r="EF27" i="1" s="1"/>
  <c r="GJ27" i="1"/>
  <c r="GP27" i="1" s="1"/>
  <c r="GQ27" i="1" s="1"/>
  <c r="GS27" i="1" s="1"/>
  <c r="GT27" i="1" s="1"/>
  <c r="EE121" i="1"/>
  <c r="EF121" i="1" s="1"/>
  <c r="GJ121" i="1"/>
  <c r="GP121" i="1" s="1"/>
  <c r="GQ121" i="1" s="1"/>
  <c r="GS121" i="1" s="1"/>
  <c r="GT121" i="1" s="1"/>
  <c r="EE255" i="1"/>
  <c r="EF255" i="1" s="1"/>
  <c r="GJ255" i="1"/>
  <c r="GP255" i="1" s="1"/>
  <c r="GQ255" i="1" s="1"/>
  <c r="GS255" i="1" s="1"/>
  <c r="GT255" i="1" s="1"/>
  <c r="EE286" i="1"/>
  <c r="EF286" i="1" s="1"/>
  <c r="GJ286" i="1"/>
  <c r="GP286" i="1" s="1"/>
  <c r="GQ286" i="1" s="1"/>
  <c r="GS286" i="1" s="1"/>
  <c r="GT286" i="1" s="1"/>
  <c r="EE120" i="1"/>
  <c r="EF120" i="1" s="1"/>
  <c r="GJ120" i="1"/>
  <c r="GP120" i="1" s="1"/>
  <c r="GQ120" i="1" s="1"/>
  <c r="GS120" i="1" s="1"/>
  <c r="GT120" i="1" s="1"/>
  <c r="EE238" i="1"/>
  <c r="EF238" i="1" s="1"/>
  <c r="GJ238" i="1"/>
  <c r="GP238" i="1" s="1"/>
  <c r="GQ238" i="1" s="1"/>
  <c r="GS238" i="1" s="1"/>
  <c r="GT238" i="1" s="1"/>
  <c r="EE135" i="1"/>
  <c r="EF135" i="1" s="1"/>
  <c r="GP135" i="1"/>
  <c r="EE282" i="1"/>
  <c r="EF282" i="1" s="1"/>
  <c r="GJ282" i="1"/>
  <c r="GP282" i="1" s="1"/>
  <c r="GQ282" i="1" s="1"/>
  <c r="GS282" i="1" s="1"/>
  <c r="GT282" i="1" s="1"/>
  <c r="EE194" i="1"/>
  <c r="EF194" i="1" s="1"/>
  <c r="GJ194" i="1"/>
  <c r="GP194" i="1" s="1"/>
  <c r="GQ194" i="1" s="1"/>
  <c r="GS194" i="1" s="1"/>
  <c r="GT194" i="1" s="1"/>
  <c r="EE30" i="1"/>
  <c r="EF30" i="1" s="1"/>
  <c r="GJ30" i="1"/>
  <c r="GP30" i="1" s="1"/>
  <c r="GQ30" i="1" s="1"/>
  <c r="GS30" i="1" s="1"/>
  <c r="GT30" i="1" s="1"/>
  <c r="EE153" i="1"/>
  <c r="EF153" i="1" s="1"/>
  <c r="GJ153" i="1"/>
  <c r="GP153" i="1" s="1"/>
  <c r="GQ153" i="1" s="1"/>
  <c r="GS153" i="1" s="1"/>
  <c r="GT153" i="1" s="1"/>
  <c r="EE181" i="1"/>
  <c r="EF181" i="1" s="1"/>
  <c r="GJ181" i="1"/>
  <c r="GP181" i="1" s="1"/>
  <c r="GQ181" i="1" s="1"/>
  <c r="GS181" i="1" s="1"/>
  <c r="GT181" i="1" s="1"/>
  <c r="EE113" i="1"/>
  <c r="EF113" i="1" s="1"/>
  <c r="GJ113" i="1"/>
  <c r="GP113" i="1" s="1"/>
  <c r="GQ113" i="1" s="1"/>
  <c r="GS113" i="1" s="1"/>
  <c r="GT113" i="1" s="1"/>
  <c r="EE161" i="1"/>
  <c r="EF161" i="1" s="1"/>
  <c r="GJ161" i="1"/>
  <c r="GP161" i="1" s="1"/>
  <c r="GQ161" i="1" s="1"/>
  <c r="GS161" i="1" s="1"/>
  <c r="GT161" i="1" s="1"/>
  <c r="EE107" i="1"/>
  <c r="EF107" i="1" s="1"/>
  <c r="GJ107" i="1"/>
  <c r="GP107" i="1" s="1"/>
  <c r="GQ107" i="1" s="1"/>
  <c r="GS107" i="1" s="1"/>
  <c r="GT107" i="1" s="1"/>
  <c r="EF114" i="1"/>
  <c r="GJ114" i="1"/>
  <c r="GP114" i="1" s="1"/>
  <c r="GQ114" i="1" s="1"/>
  <c r="GS114" i="1" s="1"/>
  <c r="GT114" i="1" s="1"/>
  <c r="EE170" i="1"/>
  <c r="EF170" i="1" s="1"/>
  <c r="GJ170" i="1"/>
  <c r="GP170" i="1" s="1"/>
  <c r="GQ170" i="1" s="1"/>
  <c r="GS170" i="1" s="1"/>
  <c r="GT170" i="1" s="1"/>
  <c r="EE257" i="1"/>
  <c r="EF257" i="1" s="1"/>
  <c r="GJ257" i="1"/>
  <c r="GP257" i="1" s="1"/>
  <c r="GQ257" i="1" s="1"/>
  <c r="GS257" i="1" s="1"/>
  <c r="GT257" i="1" s="1"/>
  <c r="EE215" i="1"/>
  <c r="EF215" i="1" s="1"/>
  <c r="GJ215" i="1"/>
  <c r="GP215" i="1" s="1"/>
  <c r="GQ215" i="1" s="1"/>
  <c r="GS215" i="1" s="1"/>
  <c r="GT215" i="1" s="1"/>
  <c r="EE45" i="1"/>
  <c r="EF45" i="1" s="1"/>
  <c r="GJ45" i="1"/>
  <c r="GP45" i="1" s="1"/>
  <c r="GQ45" i="1" s="1"/>
  <c r="GS45" i="1" s="1"/>
  <c r="GT45" i="1" s="1"/>
  <c r="EE61" i="1"/>
  <c r="EF61" i="1" s="1"/>
  <c r="GJ61" i="1"/>
  <c r="GP61" i="1" s="1"/>
  <c r="GQ61" i="1" s="1"/>
  <c r="GS61" i="1" s="1"/>
  <c r="GT61" i="1" s="1"/>
  <c r="EE164" i="1"/>
  <c r="EF164" i="1" s="1"/>
  <c r="GJ164" i="1"/>
  <c r="GP164" i="1" s="1"/>
  <c r="GQ164" i="1" s="1"/>
  <c r="GS164" i="1" s="1"/>
  <c r="GT164" i="1" s="1"/>
  <c r="EE39" i="1"/>
  <c r="EF39" i="1" s="1"/>
  <c r="GJ39" i="1"/>
  <c r="GP39" i="1" s="1"/>
  <c r="GQ39" i="1" s="1"/>
  <c r="GS39" i="1" s="1"/>
  <c r="GT39" i="1" s="1"/>
  <c r="EE207" i="1"/>
  <c r="EF207" i="1" s="1"/>
  <c r="GJ207" i="1"/>
  <c r="GP207" i="1" s="1"/>
  <c r="GQ207" i="1" s="1"/>
  <c r="GS207" i="1" s="1"/>
  <c r="GT207" i="1" s="1"/>
  <c r="EE111" i="1"/>
  <c r="EF111" i="1" s="1"/>
  <c r="GJ111" i="1"/>
  <c r="GP111" i="1" s="1"/>
  <c r="GQ111" i="1" s="1"/>
  <c r="GS111" i="1" s="1"/>
  <c r="GT111" i="1" s="1"/>
  <c r="EE274" i="1"/>
  <c r="EF274" i="1" s="1"/>
  <c r="GJ274" i="1"/>
  <c r="GP274" i="1" s="1"/>
  <c r="GQ274" i="1" s="1"/>
  <c r="GS274" i="1" s="1"/>
  <c r="GT274" i="1" s="1"/>
  <c r="EE203" i="1"/>
  <c r="EF203" i="1" s="1"/>
  <c r="GJ203" i="1"/>
  <c r="GP203" i="1" s="1"/>
  <c r="GQ203" i="1" s="1"/>
  <c r="GS203" i="1" s="1"/>
  <c r="GT203" i="1" s="1"/>
  <c r="EE265" i="1"/>
  <c r="EF265" i="1" s="1"/>
  <c r="GJ265" i="1"/>
  <c r="GP265" i="1" s="1"/>
  <c r="GQ265" i="1" s="1"/>
  <c r="GS265" i="1" s="1"/>
  <c r="GT265" i="1" s="1"/>
  <c r="EE279" i="1"/>
  <c r="EF279" i="1" s="1"/>
  <c r="GJ279" i="1"/>
  <c r="GP279" i="1" s="1"/>
  <c r="GQ279" i="1" s="1"/>
  <c r="GS279" i="1" s="1"/>
  <c r="GT279" i="1" s="1"/>
  <c r="EE268" i="1"/>
  <c r="EF268" i="1" s="1"/>
  <c r="GJ268" i="1"/>
  <c r="GP268" i="1" s="1"/>
  <c r="EE276" i="1"/>
  <c r="EF276" i="1" s="1"/>
  <c r="GJ276" i="1"/>
  <c r="GP276" i="1" s="1"/>
  <c r="GQ276" i="1" s="1"/>
  <c r="GS276" i="1" s="1"/>
  <c r="GT276" i="1" s="1"/>
  <c r="EE52" i="1"/>
  <c r="EF52" i="1" s="1"/>
  <c r="GJ52" i="1"/>
  <c r="GP52" i="1" s="1"/>
  <c r="GQ52" i="1" s="1"/>
  <c r="GS52" i="1" s="1"/>
  <c r="GT52" i="1" s="1"/>
  <c r="EE50" i="1"/>
  <c r="EF50" i="1" s="1"/>
  <c r="GJ50" i="1"/>
  <c r="GP50" i="1" s="1"/>
  <c r="GQ50" i="1" s="1"/>
  <c r="GS50" i="1" s="1"/>
  <c r="GT50" i="1" s="1"/>
  <c r="EE20" i="1"/>
  <c r="EF20" i="1" s="1"/>
  <c r="GJ20" i="1"/>
  <c r="GP20" i="1" s="1"/>
  <c r="GQ20" i="1" s="1"/>
  <c r="GS20" i="1" s="1"/>
  <c r="GT20" i="1" s="1"/>
  <c r="EE103" i="1"/>
  <c r="EF103" i="1" s="1"/>
  <c r="GJ103" i="1"/>
  <c r="GP103" i="1" s="1"/>
  <c r="GQ103" i="1" s="1"/>
  <c r="GS103" i="1" s="1"/>
  <c r="GT103" i="1" s="1"/>
  <c r="EE254" i="1"/>
  <c r="EF254" i="1" s="1"/>
  <c r="GJ254" i="1"/>
  <c r="GP254" i="1" s="1"/>
  <c r="GQ254" i="1" s="1"/>
  <c r="GS254" i="1" s="1"/>
  <c r="GT254" i="1" s="1"/>
  <c r="EE184" i="1"/>
  <c r="GJ184" i="1"/>
  <c r="GP184" i="1" s="1"/>
  <c r="GQ184" i="1" s="1"/>
  <c r="GS184" i="1" s="1"/>
  <c r="GT184" i="1" s="1"/>
  <c r="EE142" i="1"/>
  <c r="GJ142" i="1"/>
  <c r="GP142" i="1" s="1"/>
  <c r="EE124" i="1"/>
  <c r="EF124" i="1" s="1"/>
  <c r="GJ124" i="1"/>
  <c r="GP124" i="1" s="1"/>
  <c r="GQ124" i="1" s="1"/>
  <c r="GS124" i="1" s="1"/>
  <c r="GT124" i="1" s="1"/>
  <c r="EE235" i="1"/>
  <c r="EF235" i="1" s="1"/>
  <c r="GJ235" i="1"/>
  <c r="GP235" i="1" s="1"/>
  <c r="GQ235" i="1" s="1"/>
  <c r="GS235" i="1" s="1"/>
  <c r="GT235" i="1" s="1"/>
  <c r="EE211" i="1"/>
  <c r="EF211" i="1" s="1"/>
  <c r="GJ211" i="1"/>
  <c r="GP211" i="1" s="1"/>
  <c r="GQ211" i="1" s="1"/>
  <c r="GS211" i="1" s="1"/>
  <c r="GT211" i="1" s="1"/>
  <c r="EE213" i="1"/>
  <c r="EF213" i="1" s="1"/>
  <c r="GJ213" i="1"/>
  <c r="GP213" i="1" s="1"/>
  <c r="GQ213" i="1" s="1"/>
  <c r="GS213" i="1" s="1"/>
  <c r="GT213" i="1" s="1"/>
  <c r="EE126" i="1"/>
  <c r="EF126" i="1" s="1"/>
  <c r="GJ126" i="1"/>
  <c r="GP126" i="1" s="1"/>
  <c r="GQ126" i="1" s="1"/>
  <c r="GS126" i="1" s="1"/>
  <c r="GT126" i="1" s="1"/>
  <c r="EE28" i="1"/>
  <c r="EF28" i="1" s="1"/>
  <c r="GJ28" i="1"/>
  <c r="GP28" i="1" s="1"/>
  <c r="GQ28" i="1" s="1"/>
  <c r="GS28" i="1" s="1"/>
  <c r="GT28" i="1" s="1"/>
  <c r="EE26" i="1"/>
  <c r="EF26" i="1" s="1"/>
  <c r="GJ26" i="1"/>
  <c r="GP26" i="1" s="1"/>
  <c r="GQ26" i="1" s="1"/>
  <c r="GS26" i="1" s="1"/>
  <c r="GT26" i="1" s="1"/>
  <c r="EE294" i="1"/>
  <c r="GJ294" i="1"/>
  <c r="GP294" i="1" s="1"/>
  <c r="GQ294" i="1" s="1"/>
  <c r="GS294" i="1" s="1"/>
  <c r="GT294" i="1" s="1"/>
  <c r="EE166" i="1"/>
  <c r="EF166" i="1" s="1"/>
  <c r="GJ166" i="1"/>
  <c r="GP166" i="1" s="1"/>
  <c r="GQ166" i="1" s="1"/>
  <c r="GS166" i="1" s="1"/>
  <c r="GT166" i="1" s="1"/>
  <c r="EE169" i="1"/>
  <c r="EF169" i="1" s="1"/>
  <c r="GJ169" i="1"/>
  <c r="GP169" i="1" s="1"/>
  <c r="GQ169" i="1" s="1"/>
  <c r="GS169" i="1" s="1"/>
  <c r="GT169" i="1" s="1"/>
  <c r="EE156" i="1"/>
  <c r="EF156" i="1" s="1"/>
  <c r="GJ156" i="1"/>
  <c r="GP156" i="1" s="1"/>
  <c r="GQ156" i="1" s="1"/>
  <c r="GS156" i="1" s="1"/>
  <c r="GT156" i="1" s="1"/>
  <c r="EE49" i="1"/>
  <c r="EF49" i="1" s="1"/>
  <c r="GJ49" i="1"/>
  <c r="GP49" i="1" s="1"/>
  <c r="GQ49" i="1" s="1"/>
  <c r="GS49" i="1" s="1"/>
  <c r="GT49" i="1" s="1"/>
  <c r="EE275" i="1"/>
  <c r="EF275" i="1" s="1"/>
  <c r="GJ275" i="1"/>
  <c r="GP275" i="1" s="1"/>
  <c r="GQ275" i="1" s="1"/>
  <c r="GS275" i="1" s="1"/>
  <c r="GT275" i="1" s="1"/>
  <c r="EE148" i="1"/>
  <c r="EF148" i="1" s="1"/>
  <c r="GJ148" i="1"/>
  <c r="GP148" i="1" s="1"/>
  <c r="GQ148" i="1" s="1"/>
  <c r="GS148" i="1" s="1"/>
  <c r="GT148" i="1" s="1"/>
  <c r="EE87" i="1"/>
  <c r="EF87" i="1" s="1"/>
  <c r="GJ87" i="1"/>
  <c r="GP87" i="1" s="1"/>
  <c r="EE116" i="1"/>
  <c r="EF116" i="1" s="1"/>
  <c r="GJ116" i="1"/>
  <c r="GP116" i="1" s="1"/>
  <c r="EE130" i="1"/>
  <c r="EF130" i="1" s="1"/>
  <c r="GJ130" i="1"/>
  <c r="GP130" i="1" s="1"/>
  <c r="GQ130" i="1" s="1"/>
  <c r="GS130" i="1" s="1"/>
  <c r="GT130" i="1" s="1"/>
  <c r="EE46" i="1"/>
  <c r="EF46" i="1" s="1"/>
  <c r="GJ46" i="1"/>
  <c r="GP46" i="1" s="1"/>
  <c r="GQ46" i="1" s="1"/>
  <c r="GS46" i="1" s="1"/>
  <c r="GT46" i="1" s="1"/>
  <c r="EE34" i="1"/>
  <c r="GJ34" i="1"/>
  <c r="GP34" i="1" s="1"/>
  <c r="GQ34" i="1" s="1"/>
  <c r="GS34" i="1" s="1"/>
  <c r="GT34" i="1" s="1"/>
  <c r="EE123" i="1"/>
  <c r="EF123" i="1" s="1"/>
  <c r="GJ123" i="1"/>
  <c r="GP123" i="1" s="1"/>
  <c r="GQ123" i="1" s="1"/>
  <c r="GS123" i="1" s="1"/>
  <c r="GT123" i="1" s="1"/>
  <c r="EE200" i="1"/>
  <c r="EF200" i="1" s="1"/>
  <c r="GJ200" i="1"/>
  <c r="GP200" i="1" s="1"/>
  <c r="GQ200" i="1" s="1"/>
  <c r="GS200" i="1" s="1"/>
  <c r="GT200" i="1" s="1"/>
  <c r="EE83" i="1"/>
  <c r="EF83" i="1" s="1"/>
  <c r="GJ83" i="1"/>
  <c r="GP83" i="1" s="1"/>
  <c r="GQ83" i="1" s="1"/>
  <c r="GS83" i="1" s="1"/>
  <c r="GT83" i="1" s="1"/>
  <c r="EE108" i="1"/>
  <c r="EF108" i="1" s="1"/>
  <c r="GJ108" i="1"/>
  <c r="GP108" i="1" s="1"/>
  <c r="GQ108" i="1" s="1"/>
  <c r="GS108" i="1" s="1"/>
  <c r="GT108" i="1" s="1"/>
  <c r="EE243" i="1"/>
  <c r="EF243" i="1" s="1"/>
  <c r="GJ243" i="1"/>
  <c r="GP243" i="1" s="1"/>
  <c r="GQ243" i="1" s="1"/>
  <c r="GS243" i="1" s="1"/>
  <c r="GT243" i="1" s="1"/>
  <c r="EE197" i="1"/>
  <c r="EF197" i="1" s="1"/>
  <c r="GJ197" i="1"/>
  <c r="GP197" i="1" s="1"/>
  <c r="GQ197" i="1" s="1"/>
  <c r="GS197" i="1" s="1"/>
  <c r="GT197" i="1" s="1"/>
  <c r="EE151" i="1"/>
  <c r="EF151" i="1" s="1"/>
  <c r="GJ151" i="1"/>
  <c r="GP151" i="1" s="1"/>
  <c r="GQ151" i="1" s="1"/>
  <c r="GS151" i="1" s="1"/>
  <c r="GT151" i="1" s="1"/>
  <c r="EE51" i="1"/>
  <c r="EF51" i="1" s="1"/>
  <c r="GJ51" i="1"/>
  <c r="GP51" i="1" s="1"/>
  <c r="GQ51" i="1" s="1"/>
  <c r="GS51" i="1" s="1"/>
  <c r="GT51" i="1" s="1"/>
  <c r="EE112" i="1"/>
  <c r="EF112" i="1" s="1"/>
  <c r="GJ112" i="1"/>
  <c r="GP112" i="1" s="1"/>
  <c r="GQ112" i="1" s="1"/>
  <c r="GS112" i="1" s="1"/>
  <c r="GT112" i="1" s="1"/>
  <c r="EE192" i="1"/>
  <c r="EF192" i="1" s="1"/>
  <c r="GJ192" i="1"/>
  <c r="GP192" i="1" s="1"/>
  <c r="GQ192" i="1" s="1"/>
  <c r="GS192" i="1" s="1"/>
  <c r="GT192" i="1" s="1"/>
  <c r="EE33" i="1"/>
  <c r="EF33" i="1" s="1"/>
  <c r="GJ33" i="1"/>
  <c r="GP33" i="1" s="1"/>
  <c r="GQ33" i="1" s="1"/>
  <c r="GS33" i="1" s="1"/>
  <c r="GT33" i="1" s="1"/>
  <c r="EE131" i="1"/>
  <c r="EF131" i="1" s="1"/>
  <c r="GJ131" i="1"/>
  <c r="GP131" i="1" s="1"/>
  <c r="GQ131" i="1" s="1"/>
  <c r="GS131" i="1" s="1"/>
  <c r="GT131" i="1" s="1"/>
  <c r="EE97" i="1"/>
  <c r="EF97" i="1" s="1"/>
  <c r="GJ97" i="1"/>
  <c r="GP97" i="1" s="1"/>
  <c r="GQ97" i="1" s="1"/>
  <c r="GS97" i="1" s="1"/>
  <c r="GT97" i="1" s="1"/>
  <c r="EE229" i="1"/>
  <c r="EF229" i="1" s="1"/>
  <c r="GJ229" i="1"/>
  <c r="GP229" i="1" s="1"/>
  <c r="GQ229" i="1" s="1"/>
  <c r="GS229" i="1" s="1"/>
  <c r="GT229" i="1" s="1"/>
  <c r="EE65" i="1"/>
  <c r="EF65" i="1" s="1"/>
  <c r="GJ65" i="1"/>
  <c r="GP65" i="1" s="1"/>
  <c r="GQ65" i="1" s="1"/>
  <c r="GS65" i="1" s="1"/>
  <c r="GT65" i="1" s="1"/>
  <c r="EE138" i="1"/>
  <c r="EF138" i="1" s="1"/>
  <c r="GJ138" i="1"/>
  <c r="GP138" i="1" s="1"/>
  <c r="GQ138" i="1" s="1"/>
  <c r="GS138" i="1" s="1"/>
  <c r="GT138" i="1" s="1"/>
  <c r="EE183" i="1"/>
  <c r="EF183" i="1" s="1"/>
  <c r="GJ183" i="1"/>
  <c r="GP183" i="1" s="1"/>
  <c r="GQ183" i="1" s="1"/>
  <c r="GS183" i="1" s="1"/>
  <c r="GT183" i="1" s="1"/>
  <c r="EE278" i="1"/>
  <c r="EF278" i="1" s="1"/>
  <c r="GJ278" i="1"/>
  <c r="GP278" i="1" s="1"/>
  <c r="GQ278" i="1" s="1"/>
  <c r="GS278" i="1" s="1"/>
  <c r="GT278" i="1" s="1"/>
  <c r="EE204" i="1"/>
  <c r="EF204" i="1" s="1"/>
  <c r="GJ204" i="1"/>
  <c r="GP204" i="1" s="1"/>
  <c r="GQ204" i="1" s="1"/>
  <c r="GS204" i="1" s="1"/>
  <c r="GT204" i="1" s="1"/>
  <c r="EE259" i="1"/>
  <c r="EF259" i="1" s="1"/>
  <c r="GJ259" i="1"/>
  <c r="GP259" i="1" s="1"/>
  <c r="EE68" i="1"/>
  <c r="EF68" i="1" s="1"/>
  <c r="GJ68" i="1"/>
  <c r="GP68" i="1" s="1"/>
  <c r="EE201" i="1"/>
  <c r="EF201" i="1" s="1"/>
  <c r="GJ201" i="1"/>
  <c r="GP201" i="1" s="1"/>
  <c r="GQ201" i="1" s="1"/>
  <c r="GS201" i="1" s="1"/>
  <c r="GT201" i="1" s="1"/>
  <c r="EE198" i="1"/>
  <c r="EF198" i="1" s="1"/>
  <c r="GJ198" i="1"/>
  <c r="GP198" i="1" s="1"/>
  <c r="GQ198" i="1" s="1"/>
  <c r="GS198" i="1" s="1"/>
  <c r="GT198" i="1" s="1"/>
  <c r="EE191" i="1"/>
  <c r="EF191" i="1" s="1"/>
  <c r="GJ191" i="1"/>
  <c r="GP191" i="1" s="1"/>
  <c r="GQ191" i="1" s="1"/>
  <c r="GS191" i="1" s="1"/>
  <c r="GT191" i="1" s="1"/>
  <c r="EE260" i="1"/>
  <c r="EF260" i="1" s="1"/>
  <c r="GJ260" i="1"/>
  <c r="GP260" i="1" s="1"/>
  <c r="GQ260" i="1" s="1"/>
  <c r="GS260" i="1" s="1"/>
  <c r="GT260" i="1" s="1"/>
  <c r="EE47" i="1"/>
  <c r="EF47" i="1" s="1"/>
  <c r="GJ47" i="1"/>
  <c r="GP47" i="1" s="1"/>
  <c r="GQ47" i="1" s="1"/>
  <c r="GS47" i="1" s="1"/>
  <c r="GT47" i="1" s="1"/>
  <c r="EE55" i="1"/>
  <c r="EF55" i="1" s="1"/>
  <c r="GJ55" i="1"/>
  <c r="GP55" i="1" s="1"/>
  <c r="GQ55" i="1" s="1"/>
  <c r="GS55" i="1" s="1"/>
  <c r="GT55" i="1" s="1"/>
  <c r="EE195" i="1"/>
  <c r="EF195" i="1" s="1"/>
  <c r="GJ195" i="1"/>
  <c r="GP195" i="1" s="1"/>
  <c r="GQ195" i="1" s="1"/>
  <c r="GS195" i="1" s="1"/>
  <c r="GT195" i="1" s="1"/>
  <c r="EE247" i="1"/>
  <c r="EF247" i="1" s="1"/>
  <c r="GJ247" i="1"/>
  <c r="GP247" i="1" s="1"/>
  <c r="GQ247" i="1" s="1"/>
  <c r="GS247" i="1" s="1"/>
  <c r="GT247" i="1" s="1"/>
  <c r="EE212" i="1"/>
  <c r="EF212" i="1" s="1"/>
  <c r="GJ212" i="1"/>
  <c r="GP212" i="1" s="1"/>
  <c r="GQ212" i="1" s="1"/>
  <c r="GS212" i="1" s="1"/>
  <c r="GT212" i="1" s="1"/>
  <c r="EE182" i="1"/>
  <c r="EF182" i="1" s="1"/>
  <c r="GJ182" i="1"/>
  <c r="GP182" i="1" s="1"/>
  <c r="GQ182" i="1" s="1"/>
  <c r="GS182" i="1" s="1"/>
  <c r="GT182" i="1" s="1"/>
  <c r="EE237" i="1"/>
  <c r="EF237" i="1" s="1"/>
  <c r="GJ237" i="1"/>
  <c r="GP237" i="1" s="1"/>
  <c r="GQ237" i="1" s="1"/>
  <c r="GS237" i="1" s="1"/>
  <c r="GT237" i="1" s="1"/>
  <c r="EE241" i="1"/>
  <c r="EF241" i="1" s="1"/>
  <c r="GJ241" i="1"/>
  <c r="GP241" i="1" s="1"/>
  <c r="GQ241" i="1" s="1"/>
  <c r="GS241" i="1" s="1"/>
  <c r="GT241" i="1" s="1"/>
  <c r="EE248" i="1"/>
  <c r="EF248" i="1" s="1"/>
  <c r="GJ248" i="1"/>
  <c r="GP248" i="1" s="1"/>
  <c r="GQ248" i="1" s="1"/>
  <c r="GS248" i="1" s="1"/>
  <c r="GT248" i="1" s="1"/>
  <c r="EE122" i="1"/>
  <c r="EF122" i="1" s="1"/>
  <c r="GJ122" i="1"/>
  <c r="GP122" i="1" s="1"/>
  <c r="GQ122" i="1" s="1"/>
  <c r="GS122" i="1" s="1"/>
  <c r="GT122" i="1" s="1"/>
  <c r="EE94" i="1"/>
  <c r="EF94" i="1" s="1"/>
  <c r="GJ94" i="1"/>
  <c r="GP94" i="1" s="1"/>
  <c r="GQ94" i="1" s="1"/>
  <c r="GS94" i="1" s="1"/>
  <c r="GT94" i="1" s="1"/>
  <c r="EE283" i="1"/>
  <c r="EF283" i="1" s="1"/>
  <c r="GJ283" i="1"/>
  <c r="GP283" i="1" s="1"/>
  <c r="GQ283" i="1" s="1"/>
  <c r="GS283" i="1" s="1"/>
  <c r="GT283" i="1" s="1"/>
  <c r="EE134" i="1"/>
  <c r="EF134" i="1" s="1"/>
  <c r="GJ134" i="1"/>
  <c r="GP134" i="1" s="1"/>
  <c r="GQ134" i="1" s="1"/>
  <c r="GS134" i="1" s="1"/>
  <c r="GT134" i="1" s="1"/>
  <c r="EE251" i="1"/>
  <c r="EF251" i="1" s="1"/>
  <c r="GJ251" i="1"/>
  <c r="GP251" i="1" s="1"/>
  <c r="GQ251" i="1" s="1"/>
  <c r="GS251" i="1" s="1"/>
  <c r="GT251" i="1" s="1"/>
  <c r="EE139" i="1"/>
  <c r="EF139" i="1" s="1"/>
  <c r="GJ139" i="1"/>
  <c r="GP139" i="1" s="1"/>
  <c r="GQ139" i="1" s="1"/>
  <c r="GS139" i="1" s="1"/>
  <c r="GT139" i="1" s="1"/>
  <c r="EE77" i="1"/>
  <c r="EF77" i="1" s="1"/>
  <c r="GJ77" i="1"/>
  <c r="GP77" i="1" s="1"/>
  <c r="GQ77" i="1" s="1"/>
  <c r="GS77" i="1" s="1"/>
  <c r="GT77" i="1" s="1"/>
  <c r="EE43" i="1"/>
  <c r="EF43" i="1" s="1"/>
  <c r="GJ43" i="1"/>
  <c r="GP43" i="1" s="1"/>
  <c r="GQ43" i="1" s="1"/>
  <c r="GS43" i="1" s="1"/>
  <c r="GT43" i="1" s="1"/>
  <c r="EE175" i="1"/>
  <c r="EF175" i="1" s="1"/>
  <c r="GJ175" i="1"/>
  <c r="GP175" i="1" s="1"/>
  <c r="GQ175" i="1" s="1"/>
  <c r="GS175" i="1" s="1"/>
  <c r="GT175" i="1" s="1"/>
  <c r="EE270" i="1"/>
  <c r="EF270" i="1" s="1"/>
  <c r="GJ270" i="1"/>
  <c r="GP270" i="1" s="1"/>
  <c r="GQ270" i="1" s="1"/>
  <c r="GS270" i="1" s="1"/>
  <c r="GT270" i="1" s="1"/>
  <c r="EE291" i="1"/>
  <c r="EF291" i="1" s="1"/>
  <c r="GJ291" i="1"/>
  <c r="GP291" i="1" s="1"/>
  <c r="GQ291" i="1" s="1"/>
  <c r="GS291" i="1" s="1"/>
  <c r="GT291" i="1" s="1"/>
  <c r="EE74" i="1"/>
  <c r="EF74" i="1" s="1"/>
  <c r="GJ74" i="1"/>
  <c r="GP74" i="1" s="1"/>
  <c r="GQ74" i="1" s="1"/>
  <c r="GS74" i="1" s="1"/>
  <c r="GT74" i="1" s="1"/>
  <c r="EE38" i="1"/>
  <c r="EF38" i="1" s="1"/>
  <c r="GJ38" i="1"/>
  <c r="GP38" i="1" s="1"/>
  <c r="GQ38" i="1" s="1"/>
  <c r="GS38" i="1" s="1"/>
  <c r="GT38" i="1" s="1"/>
  <c r="EE101" i="1"/>
  <c r="EF101" i="1" s="1"/>
  <c r="GJ101" i="1"/>
  <c r="GP101" i="1" s="1"/>
  <c r="EE132" i="1"/>
  <c r="EF132" i="1" s="1"/>
  <c r="GJ132" i="1"/>
  <c r="GP132" i="1" s="1"/>
  <c r="GQ132" i="1" s="1"/>
  <c r="GS132" i="1" s="1"/>
  <c r="GT132" i="1" s="1"/>
  <c r="EE171" i="1"/>
  <c r="EF171" i="1" s="1"/>
  <c r="GJ171" i="1"/>
  <c r="GP171" i="1" s="1"/>
  <c r="EE173" i="1"/>
  <c r="EF173" i="1" s="1"/>
  <c r="GJ173" i="1"/>
  <c r="GP173" i="1" s="1"/>
  <c r="GQ173" i="1" s="1"/>
  <c r="GS173" i="1" s="1"/>
  <c r="GT173" i="1" s="1"/>
  <c r="EE137" i="1"/>
  <c r="EF137" i="1" s="1"/>
  <c r="GJ137" i="1"/>
  <c r="GP137" i="1" s="1"/>
  <c r="GQ137" i="1" s="1"/>
  <c r="GS137" i="1" s="1"/>
  <c r="GT137" i="1" s="1"/>
  <c r="EE76" i="1"/>
  <c r="EF76" i="1" s="1"/>
  <c r="GJ76" i="1"/>
  <c r="GP76" i="1" s="1"/>
  <c r="GQ76" i="1" s="1"/>
  <c r="GS76" i="1" s="1"/>
  <c r="GT76" i="1" s="1"/>
  <c r="EE110" i="1"/>
  <c r="EF110" i="1" s="1"/>
  <c r="GJ110" i="1"/>
  <c r="GP110" i="1" s="1"/>
  <c r="GQ110" i="1" s="1"/>
  <c r="GS110" i="1" s="1"/>
  <c r="GT110" i="1" s="1"/>
  <c r="EE285" i="1"/>
  <c r="EF285" i="1" s="1"/>
  <c r="GJ285" i="1"/>
  <c r="GP285" i="1" s="1"/>
  <c r="GQ285" i="1" s="1"/>
  <c r="GS285" i="1" s="1"/>
  <c r="GT285" i="1" s="1"/>
  <c r="EE24" i="1"/>
  <c r="EF24" i="1" s="1"/>
  <c r="GJ24" i="1"/>
  <c r="GP24" i="1" s="1"/>
  <c r="GQ24" i="1" s="1"/>
  <c r="GS24" i="1" s="1"/>
  <c r="GT24" i="1" s="1"/>
  <c r="EE16" i="1"/>
  <c r="EF16" i="1" s="1"/>
  <c r="GJ16" i="1"/>
  <c r="GP16" i="1" s="1"/>
  <c r="GQ16" i="1" s="1"/>
  <c r="GS16" i="1" s="1"/>
  <c r="GT16" i="1" s="1"/>
  <c r="EF262" i="1"/>
  <c r="EF219" i="1"/>
  <c r="EF85" i="1"/>
  <c r="EF293" i="1"/>
  <c r="EF80" i="1"/>
  <c r="EF79" i="1"/>
  <c r="EF71" i="1"/>
  <c r="EF73" i="1"/>
  <c r="EF40" i="1"/>
  <c r="EF29" i="1"/>
  <c r="EF234" i="1"/>
  <c r="EF224" i="1"/>
  <c r="EF223" i="1"/>
  <c r="EF199" i="1"/>
  <c r="EF266" i="1"/>
  <c r="EF294" i="1"/>
  <c r="EF34" i="1"/>
  <c r="EF31" i="1"/>
  <c r="EF184" i="1"/>
  <c r="EF142" i="1"/>
  <c r="EF180" i="1"/>
  <c r="EF41" i="1"/>
  <c r="EF188" i="1"/>
  <c r="EF93" i="1"/>
  <c r="EF155" i="1"/>
  <c r="GQ171" i="1" l="1"/>
  <c r="GS171" i="1" s="1"/>
  <c r="GT171" i="1" s="1"/>
  <c r="GQ205" i="1"/>
  <c r="GS205" i="1" s="1"/>
  <c r="GT205" i="1" s="1"/>
  <c r="GQ290" i="1"/>
  <c r="GS290" i="1" s="1"/>
  <c r="GT290" i="1" s="1"/>
  <c r="GQ157" i="1"/>
  <c r="GS157" i="1" s="1"/>
  <c r="GT157" i="1" s="1"/>
  <c r="GQ99" i="1"/>
  <c r="GS99" i="1" s="1"/>
  <c r="GT99" i="1" s="1"/>
  <c r="GQ44" i="1"/>
  <c r="GS44" i="1" s="1"/>
  <c r="GT44" i="1" s="1"/>
  <c r="GQ141" i="1"/>
  <c r="GS141" i="1" s="1"/>
  <c r="GT141" i="1" s="1"/>
  <c r="GQ135" i="1"/>
  <c r="GS135" i="1" s="1"/>
  <c r="GT135" i="1" s="1"/>
  <c r="GQ261" i="1"/>
  <c r="GS261" i="1" s="1"/>
  <c r="GT261" i="1" s="1"/>
  <c r="GQ236" i="1"/>
  <c r="GS236" i="1" s="1"/>
  <c r="GT236" i="1" s="1"/>
  <c r="GQ199" i="1"/>
  <c r="GS199" i="1" s="1"/>
  <c r="GT199" i="1" s="1"/>
  <c r="GQ84" i="1"/>
  <c r="GS84" i="1" s="1"/>
  <c r="GT84" i="1" s="1"/>
  <c r="GQ68" i="1"/>
  <c r="GS68" i="1" s="1"/>
  <c r="GT68" i="1" s="1"/>
  <c r="GQ116" i="1"/>
  <c r="GS116" i="1" s="1"/>
  <c r="GT116" i="1" s="1"/>
  <c r="GQ142" i="1"/>
  <c r="GS142" i="1" s="1"/>
  <c r="GT142" i="1" s="1"/>
  <c r="GQ268" i="1"/>
  <c r="GS268" i="1" s="1"/>
  <c r="GT268" i="1" s="1"/>
  <c r="GQ234" i="1"/>
  <c r="GS234" i="1" s="1"/>
  <c r="GT234" i="1" s="1"/>
  <c r="GQ259" i="1"/>
  <c r="GS259" i="1" s="1"/>
  <c r="GT259" i="1" s="1"/>
  <c r="GQ87" i="1"/>
  <c r="GS87" i="1" s="1"/>
  <c r="GT87" i="1" s="1"/>
  <c r="GQ101" i="1"/>
  <c r="GS101" i="1" s="1"/>
  <c r="GT101" i="1" s="1"/>
  <c r="GQ63" i="1"/>
  <c r="GS63" i="1" s="1"/>
  <c r="GT63" i="1" s="1"/>
  <c r="S6" i="2"/>
  <c r="T6" i="2"/>
  <c r="U6" i="2"/>
  <c r="V6" i="2"/>
  <c r="W6" i="2"/>
  <c r="X6" i="2"/>
  <c r="Y6" i="2"/>
  <c r="Z6" i="2"/>
  <c r="AA6" i="2"/>
  <c r="R6" i="2"/>
  <c r="Q6" i="2"/>
  <c r="D6" i="2"/>
  <c r="E6" i="2" s="1"/>
  <c r="F6" i="2" s="1"/>
  <c r="G6" i="2" s="1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tc={0308EC82-D19F-46F9-8D67-E5AA24CC36CC}</author>
    <author>tc={91A025CA-E54A-4FE4-A47C-605754D42256}</author>
  </authors>
  <commentList>
    <comment ref="BY14" authorId="0" shapeId="0" xr:uid="{0308EC82-D19F-46F9-8D67-E5AA24CC36C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주택총조사(거주지역주택소유물건수별 주택소유 가구수) 총계-1건
</t>
      </text>
    </comment>
    <comment ref="EG14" authorId="1" shapeId="0" xr:uid="{91A025CA-E54A-4FE4-A47C-605754D422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REPS단위당가격(실거래)</t>
      </text>
    </comment>
  </commentList>
</comments>
</file>

<file path=xl/sharedStrings.xml><?xml version="1.0" encoding="utf-8"?>
<sst xmlns="http://schemas.openxmlformats.org/spreadsheetml/2006/main" count="11779" uniqueCount="1044">
  <si>
    <t>구분</t>
    <phoneticPr fontId="4" type="noConversion"/>
  </si>
  <si>
    <t>권역</t>
    <phoneticPr fontId="4" type="noConversion"/>
  </si>
  <si>
    <t>지역</t>
    <phoneticPr fontId="4" type="noConversion"/>
  </si>
  <si>
    <t>강원도</t>
    <phoneticPr fontId="4" type="noConversion"/>
  </si>
  <si>
    <t>경기도</t>
    <phoneticPr fontId="4" type="noConversion"/>
  </si>
  <si>
    <t>대구광역시</t>
    <phoneticPr fontId="4" type="noConversion"/>
  </si>
  <si>
    <t>부산광역시</t>
    <phoneticPr fontId="4" type="noConversion"/>
  </si>
  <si>
    <t>서울특별시</t>
    <phoneticPr fontId="4" type="noConversion"/>
  </si>
  <si>
    <t>울산광역시</t>
    <phoneticPr fontId="4" type="noConversion"/>
  </si>
  <si>
    <t>인천광역시</t>
    <phoneticPr fontId="4" type="noConversion"/>
  </si>
  <si>
    <t>제주도</t>
    <phoneticPr fontId="4" type="noConversion"/>
  </si>
  <si>
    <t>전라남도</t>
    <phoneticPr fontId="4" type="noConversion"/>
  </si>
  <si>
    <t>전라북도</t>
    <phoneticPr fontId="4" type="noConversion"/>
  </si>
  <si>
    <t>충청남도</t>
    <phoneticPr fontId="4" type="noConversion"/>
  </si>
  <si>
    <t>충청북도</t>
    <phoneticPr fontId="4" type="noConversion"/>
  </si>
  <si>
    <t>자연발생수요(a)</t>
    <phoneticPr fontId="4" type="noConversion"/>
  </si>
  <si>
    <t>수요</t>
    <phoneticPr fontId="4" type="noConversion"/>
  </si>
  <si>
    <t>일반가구아파트수요</t>
    <phoneticPr fontId="4" type="noConversion"/>
  </si>
  <si>
    <t>외국인가구아파트수요</t>
    <phoneticPr fontId="4" type="noConversion"/>
  </si>
  <si>
    <t>계</t>
    <phoneticPr fontId="4" type="noConversion"/>
  </si>
  <si>
    <t>내부투자수요</t>
    <phoneticPr fontId="4" type="noConversion"/>
  </si>
  <si>
    <t>외부투자수요</t>
    <phoneticPr fontId="4" type="noConversion"/>
  </si>
  <si>
    <t>자가가구아파트이주수요</t>
    <phoneticPr fontId="4" type="noConversion"/>
  </si>
  <si>
    <t>비아파트이주수요</t>
    <phoneticPr fontId="4" type="noConversion"/>
  </si>
  <si>
    <t>1인가구증가</t>
    <phoneticPr fontId="4" type="noConversion"/>
  </si>
  <si>
    <t>일반가구아파트비율</t>
    <phoneticPr fontId="4" type="noConversion"/>
  </si>
  <si>
    <t>외국인가구증가</t>
    <phoneticPr fontId="4" type="noConversion"/>
  </si>
  <si>
    <t>외국인가구아파트비율</t>
    <phoneticPr fontId="4" type="noConversion"/>
  </si>
  <si>
    <t>외국인아파트가구증가</t>
    <phoneticPr fontId="4" type="noConversion"/>
  </si>
  <si>
    <t>결과_최근5개년소계평균</t>
    <phoneticPr fontId="4" type="noConversion"/>
  </si>
  <si>
    <t>자연발생수요(계)</t>
    <phoneticPr fontId="4" type="noConversion"/>
  </si>
  <si>
    <t>소계(a)</t>
    <phoneticPr fontId="4" type="noConversion"/>
  </si>
  <si>
    <t>외국인아파트가구증가_최근5개년평균(b)</t>
    <phoneticPr fontId="4" type="noConversion"/>
  </si>
  <si>
    <t>a+b+c</t>
    <phoneticPr fontId="4" type="noConversion"/>
  </si>
  <si>
    <t>다주택자</t>
    <phoneticPr fontId="4" type="noConversion"/>
  </si>
  <si>
    <t>내지인거래비율</t>
    <phoneticPr fontId="4" type="noConversion"/>
  </si>
  <si>
    <t>매매평균실거래</t>
    <phoneticPr fontId="4" type="noConversion"/>
  </si>
  <si>
    <t>평균분양가</t>
    <phoneticPr fontId="4" type="noConversion"/>
  </si>
  <si>
    <t>가격보정(실거래/분양가)</t>
    <phoneticPr fontId="4" type="noConversion"/>
  </si>
  <si>
    <t>3년 가중치</t>
    <phoneticPr fontId="4" type="noConversion"/>
  </si>
  <si>
    <t>다주택자증가(전년대비)</t>
    <phoneticPr fontId="4" type="noConversion"/>
  </si>
  <si>
    <t>분양물량</t>
    <phoneticPr fontId="4" type="noConversion"/>
  </si>
  <si>
    <t>연말 기준 미분양물량</t>
    <phoneticPr fontId="4" type="noConversion"/>
  </si>
  <si>
    <t>분양물량+전년미분양</t>
    <phoneticPr fontId="4" type="noConversion"/>
  </si>
  <si>
    <t>소화물량</t>
    <phoneticPr fontId="4" type="noConversion"/>
  </si>
  <si>
    <t>외지인거래비율</t>
    <phoneticPr fontId="4" type="noConversion"/>
  </si>
  <si>
    <t>투자수요(내부) 소계_a</t>
    <phoneticPr fontId="4" type="noConversion"/>
  </si>
  <si>
    <t>투자수요(외부) 소계_b</t>
    <phoneticPr fontId="4" type="noConversion"/>
  </si>
  <si>
    <t>a+b</t>
    <phoneticPr fontId="4" type="noConversion"/>
  </si>
  <si>
    <t>직전년 평균평단가</t>
    <phoneticPr fontId="4" type="noConversion"/>
  </si>
  <si>
    <t>직전년 평균분양가</t>
  </si>
  <si>
    <t>직전년 평균분양가</t>
    <phoneticPr fontId="4" type="noConversion"/>
  </si>
  <si>
    <t>직전년 평균분양가의 55%</t>
  </si>
  <si>
    <t>직전년 평균분양가의 55%</t>
    <phoneticPr fontId="4" type="noConversion"/>
  </si>
  <si>
    <t>기준가격 이상 apt 세대수(매매가)</t>
    <phoneticPr fontId="4" type="noConversion"/>
  </si>
  <si>
    <t>소득 분위</t>
    <phoneticPr fontId="4" type="noConversion"/>
  </si>
  <si>
    <t>자가가구 apt 이주 수요</t>
    <phoneticPr fontId="4" type="noConversion"/>
  </si>
  <si>
    <t>기준가격 이상 apt 세대수(전세가)</t>
  </si>
  <si>
    <t>금리</t>
    <phoneticPr fontId="4" type="noConversion"/>
  </si>
  <si>
    <t>LTV</t>
    <phoneticPr fontId="4" type="noConversion"/>
  </si>
  <si>
    <t>DTI</t>
    <phoneticPr fontId="4" type="noConversion"/>
  </si>
  <si>
    <t>상환기간(년)</t>
    <phoneticPr fontId="4" type="noConversion"/>
  </si>
  <si>
    <t>평균평당분양가(직전년도)_a</t>
    <phoneticPr fontId="4" type="noConversion"/>
  </si>
  <si>
    <t>평균분양가_b=a*34</t>
    <phoneticPr fontId="4" type="noConversion"/>
  </si>
  <si>
    <t>대출수준_c=b*LTV</t>
    <phoneticPr fontId="4" type="noConversion"/>
  </si>
  <si>
    <t>월상환금액(만원)</t>
    <phoneticPr fontId="4" type="noConversion"/>
  </si>
  <si>
    <t>연소득금액(만원)</t>
    <phoneticPr fontId="4" type="noConversion"/>
  </si>
  <si>
    <t>소득분위</t>
    <phoneticPr fontId="4" type="noConversion"/>
  </si>
  <si>
    <t>K-atlas 지역별 소득구간</t>
    <phoneticPr fontId="4" type="noConversion"/>
  </si>
  <si>
    <t>연소득금액대별가구수</t>
    <phoneticPr fontId="4" type="noConversion"/>
  </si>
  <si>
    <t>1500~2000만원미만</t>
    <phoneticPr fontId="4" type="noConversion"/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</si>
  <si>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</si>
  <si>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</si>
  <si>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</si>
  <si>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</si>
  <si>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</si>
  <si>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</si>
  <si>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</si>
  <si>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</si>
  <si>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연소득금액대별가구비중</t>
    <phoneticPr fontId="4" type="noConversion"/>
  </si>
  <si>
    <t>1인아파트가구증가_최근5년평균</t>
    <phoneticPr fontId="4" type="noConversion"/>
  </si>
  <si>
    <t>******</t>
    <phoneticPr fontId="4" type="noConversion"/>
  </si>
  <si>
    <t>자가거주비율</t>
  </si>
  <si>
    <t>이사계획 有</t>
  </si>
  <si>
    <t>고정값</t>
    <phoneticPr fontId="4" type="noConversion"/>
  </si>
  <si>
    <t>시점</t>
    <phoneticPr fontId="4" type="noConversion"/>
  </si>
  <si>
    <t>지역명</t>
  </si>
  <si>
    <t>구분</t>
  </si>
  <si>
    <t>강원도</t>
  </si>
  <si>
    <t>세대수</t>
  </si>
  <si>
    <t>원주시</t>
  </si>
  <si>
    <t>평창군</t>
  </si>
  <si>
    <t>화천군</t>
  </si>
  <si>
    <t>양양군</t>
  </si>
  <si>
    <t>정선군</t>
  </si>
  <si>
    <t>태백시</t>
  </si>
  <si>
    <t>동해시</t>
  </si>
  <si>
    <t>속초시</t>
  </si>
  <si>
    <t>인제군</t>
  </si>
  <si>
    <t>고성군</t>
  </si>
  <si>
    <t>삼척시</t>
  </si>
  <si>
    <t>춘천시</t>
  </si>
  <si>
    <t>양구군</t>
  </si>
  <si>
    <t>횡성군</t>
  </si>
  <si>
    <t>강릉시</t>
  </si>
  <si>
    <t>영월군</t>
  </si>
  <si>
    <t>홍천군</t>
  </si>
  <si>
    <t>철원군</t>
  </si>
  <si>
    <t>지역</t>
  </si>
  <si>
    <t>경기도</t>
  </si>
  <si>
    <t>양평군</t>
  </si>
  <si>
    <t>광주시</t>
  </si>
  <si>
    <t>여주시</t>
  </si>
  <si>
    <t>연천군</t>
  </si>
  <si>
    <t>평택시</t>
  </si>
  <si>
    <t>안산시</t>
  </si>
  <si>
    <t>안산시상록구</t>
  </si>
  <si>
    <t>안산시단원구</t>
  </si>
  <si>
    <t>고양시</t>
  </si>
  <si>
    <t>고양시덕양구</t>
  </si>
  <si>
    <t>고양시일산동구</t>
  </si>
  <si>
    <t>고양시일산서구</t>
  </si>
  <si>
    <t>성남시</t>
  </si>
  <si>
    <t>성남시분당구</t>
  </si>
  <si>
    <t>성남시중원구</t>
  </si>
  <si>
    <t>성남시수정구</t>
  </si>
  <si>
    <t>이천시</t>
  </si>
  <si>
    <t>시흥시</t>
  </si>
  <si>
    <t>동두천시</t>
  </si>
  <si>
    <t>광명시</t>
  </si>
  <si>
    <t>의왕시</t>
  </si>
  <si>
    <t>가평군</t>
  </si>
  <si>
    <t>안성시</t>
  </si>
  <si>
    <t>포천시</t>
  </si>
  <si>
    <t>부천시</t>
  </si>
  <si>
    <t>오산시</t>
  </si>
  <si>
    <t>양주시</t>
  </si>
  <si>
    <t>화성시</t>
  </si>
  <si>
    <t>하남시</t>
  </si>
  <si>
    <t>구리시</t>
  </si>
  <si>
    <t>수원시</t>
  </si>
  <si>
    <t>수원시영통구</t>
  </si>
  <si>
    <t>수원시팔달구</t>
  </si>
  <si>
    <t>수원시권선구</t>
  </si>
  <si>
    <t>수원시장안구</t>
  </si>
  <si>
    <t>용인시</t>
  </si>
  <si>
    <t>용인시처인구</t>
  </si>
  <si>
    <t>용인시수지구</t>
  </si>
  <si>
    <t>용인시기흥구</t>
  </si>
  <si>
    <t>파주시</t>
  </si>
  <si>
    <t>과천시</t>
  </si>
  <si>
    <t>군포시</t>
  </si>
  <si>
    <t>안양시</t>
  </si>
  <si>
    <t>안양시만안구</t>
  </si>
  <si>
    <t>안양시동안구</t>
  </si>
  <si>
    <t>남양주시</t>
  </si>
  <si>
    <t>김포시</t>
  </si>
  <si>
    <t>의정부시</t>
  </si>
  <si>
    <t>경상남도</t>
  </si>
  <si>
    <t>밀양시</t>
  </si>
  <si>
    <t>창원시</t>
  </si>
  <si>
    <t>창원시의창구</t>
  </si>
  <si>
    <t>창원시성산구</t>
  </si>
  <si>
    <t>창원시마산합포구</t>
  </si>
  <si>
    <t>창원시마산회원구</t>
  </si>
  <si>
    <t>창원시진해구</t>
  </si>
  <si>
    <t>창녕군</t>
  </si>
  <si>
    <t>남해군</t>
  </si>
  <si>
    <t>양산시</t>
  </si>
  <si>
    <t>김해시</t>
  </si>
  <si>
    <t>하동군</t>
  </si>
  <si>
    <t>함안군</t>
  </si>
  <si>
    <t>합천군</t>
  </si>
  <si>
    <t>함양군</t>
  </si>
  <si>
    <t>의령군</t>
  </si>
  <si>
    <t>통영시</t>
  </si>
  <si>
    <t>거창군</t>
  </si>
  <si>
    <t>거제시</t>
  </si>
  <si>
    <t>진주시</t>
  </si>
  <si>
    <t>사천시</t>
  </si>
  <si>
    <t>산청군</t>
  </si>
  <si>
    <t>경상북도</t>
  </si>
  <si>
    <t>청송군</t>
  </si>
  <si>
    <t>영양군</t>
  </si>
  <si>
    <t>포항시</t>
  </si>
  <si>
    <t>포항시남구</t>
  </si>
  <si>
    <t>포항시북구</t>
  </si>
  <si>
    <t>영덕군</t>
  </si>
  <si>
    <t>성주군</t>
  </si>
  <si>
    <t>구미시</t>
  </si>
  <si>
    <t>경산시</t>
  </si>
  <si>
    <t>예천군</t>
  </si>
  <si>
    <t>의성군</t>
  </si>
  <si>
    <t>경주시</t>
  </si>
  <si>
    <t>상주시</t>
  </si>
  <si>
    <t>영천시</t>
  </si>
  <si>
    <t>영주시</t>
  </si>
  <si>
    <t>김천시</t>
  </si>
  <si>
    <t>고령군</t>
  </si>
  <si>
    <t>안동시</t>
  </si>
  <si>
    <t>청도군</t>
  </si>
  <si>
    <t>울진군</t>
  </si>
  <si>
    <t>칠곡군</t>
  </si>
  <si>
    <t>울릉군</t>
  </si>
  <si>
    <t>봉화군</t>
  </si>
  <si>
    <t>문경시</t>
  </si>
  <si>
    <t>광주광역시</t>
  </si>
  <si>
    <t>서구</t>
  </si>
  <si>
    <t>북구</t>
  </si>
  <si>
    <t>남구</t>
  </si>
  <si>
    <t>광산구</t>
  </si>
  <si>
    <t>동구</t>
  </si>
  <si>
    <t>대구광역시</t>
  </si>
  <si>
    <t>수성구</t>
  </si>
  <si>
    <t>달서구</t>
  </si>
  <si>
    <t>달성군</t>
  </si>
  <si>
    <t>중구</t>
  </si>
  <si>
    <t>군위군</t>
  </si>
  <si>
    <t>대전광역시</t>
  </si>
  <si>
    <t>유성구</t>
  </si>
  <si>
    <t>대덕구</t>
  </si>
  <si>
    <t>부산광역시</t>
  </si>
  <si>
    <t>연제구</t>
  </si>
  <si>
    <t>강서구</t>
  </si>
  <si>
    <t>부산진구</t>
  </si>
  <si>
    <t>동래구</t>
  </si>
  <si>
    <t>금정구</t>
  </si>
  <si>
    <t>기장군</t>
  </si>
  <si>
    <t>해운대구</t>
  </si>
  <si>
    <t>수영구</t>
  </si>
  <si>
    <t>영도구</t>
  </si>
  <si>
    <t>사상구</t>
  </si>
  <si>
    <t>사하구</t>
  </si>
  <si>
    <t>서울특별시</t>
  </si>
  <si>
    <t>구로구</t>
  </si>
  <si>
    <t>노원구</t>
  </si>
  <si>
    <t>서초구</t>
  </si>
  <si>
    <t>광진구</t>
  </si>
  <si>
    <t>서대문구</t>
  </si>
  <si>
    <t>은평구</t>
  </si>
  <si>
    <t>동작구</t>
  </si>
  <si>
    <t>중랑구</t>
  </si>
  <si>
    <t>마포구</t>
  </si>
  <si>
    <t>강남구</t>
  </si>
  <si>
    <t>강동구</t>
  </si>
  <si>
    <t>용산구</t>
  </si>
  <si>
    <t>동대문구</t>
  </si>
  <si>
    <t>종로구</t>
  </si>
  <si>
    <t>성동구</t>
  </si>
  <si>
    <t>송파구</t>
  </si>
  <si>
    <t>영등포구</t>
  </si>
  <si>
    <t>성북구</t>
  </si>
  <si>
    <t>도봉구</t>
  </si>
  <si>
    <t>양천구</t>
  </si>
  <si>
    <t>금천구</t>
  </si>
  <si>
    <t>관악구</t>
  </si>
  <si>
    <t>강북구</t>
  </si>
  <si>
    <t>울산광역시</t>
  </si>
  <si>
    <t>울주군</t>
  </si>
  <si>
    <t>인천광역시</t>
  </si>
  <si>
    <t>부평구</t>
  </si>
  <si>
    <t>연수구</t>
  </si>
  <si>
    <t>남동구</t>
  </si>
  <si>
    <t>계양구</t>
  </si>
  <si>
    <t>옹진군</t>
  </si>
  <si>
    <t>강화군</t>
  </si>
  <si>
    <t>미추홀구</t>
  </si>
  <si>
    <t>전라남도</t>
  </si>
  <si>
    <t>전라북도</t>
  </si>
  <si>
    <t>충청남도</t>
  </si>
  <si>
    <t>충청북도</t>
  </si>
  <si>
    <t>제주도</t>
  </si>
  <si>
    <t>세종특별시</t>
  </si>
  <si>
    <t>강진군</t>
  </si>
  <si>
    <t>장흥군</t>
  </si>
  <si>
    <t>완도군</t>
  </si>
  <si>
    <t>여수시</t>
  </si>
  <si>
    <t>해남군</t>
  </si>
  <si>
    <t>장성군</t>
  </si>
  <si>
    <t>담양군</t>
  </si>
  <si>
    <t>진도군</t>
  </si>
  <si>
    <t>무안군</t>
  </si>
  <si>
    <t>목포시</t>
  </si>
  <si>
    <t>영광군</t>
  </si>
  <si>
    <t>함평군</t>
  </si>
  <si>
    <t>영암군</t>
  </si>
  <si>
    <t>화순군</t>
  </si>
  <si>
    <t>곡성군</t>
  </si>
  <si>
    <t>신안군</t>
  </si>
  <si>
    <t>고흥군</t>
  </si>
  <si>
    <t>광양시</t>
  </si>
  <si>
    <t>나주시</t>
  </si>
  <si>
    <t>구례군</t>
  </si>
  <si>
    <t>보성군</t>
  </si>
  <si>
    <t>순천시</t>
  </si>
  <si>
    <t>무주군</t>
  </si>
  <si>
    <t>정읍시</t>
  </si>
  <si>
    <t>남원시</t>
  </si>
  <si>
    <t>익산시</t>
  </si>
  <si>
    <t>전주시</t>
  </si>
  <si>
    <t>완주군</t>
  </si>
  <si>
    <t>고창군</t>
  </si>
  <si>
    <t>부안군</t>
  </si>
  <si>
    <t>순창군</t>
  </si>
  <si>
    <t>진안군</t>
  </si>
  <si>
    <t>김제시</t>
  </si>
  <si>
    <t>장수군</t>
  </si>
  <si>
    <t>임실군</t>
  </si>
  <si>
    <t>군산시</t>
  </si>
  <si>
    <t>서귀포시</t>
  </si>
  <si>
    <t>제주시</t>
  </si>
  <si>
    <t>금산군</t>
  </si>
  <si>
    <t>보령시</t>
  </si>
  <si>
    <t>천안시</t>
  </si>
  <si>
    <t>계룡시</t>
  </si>
  <si>
    <t>논산시</t>
  </si>
  <si>
    <t>서천군</t>
  </si>
  <si>
    <t>서산시</t>
  </si>
  <si>
    <t>청양군</t>
  </si>
  <si>
    <t>공주시</t>
  </si>
  <si>
    <t>예산군</t>
  </si>
  <si>
    <t>홍성군</t>
  </si>
  <si>
    <t>태안군</t>
  </si>
  <si>
    <t>부여군</t>
  </si>
  <si>
    <t>아산시</t>
  </si>
  <si>
    <t>당진시</t>
  </si>
  <si>
    <t>영동군</t>
  </si>
  <si>
    <t>보은군</t>
  </si>
  <si>
    <t>단양군</t>
  </si>
  <si>
    <t>제천시</t>
  </si>
  <si>
    <t>음성군</t>
  </si>
  <si>
    <t>진천군</t>
  </si>
  <si>
    <t>옥천군</t>
  </si>
  <si>
    <t>충주시</t>
  </si>
  <si>
    <t>증평군</t>
  </si>
  <si>
    <t>괴산군</t>
  </si>
  <si>
    <t>청주시</t>
  </si>
  <si>
    <t>세종시</t>
  </si>
  <si>
    <t>세종시</t>
    <phoneticPr fontId="4" type="noConversion"/>
  </si>
  <si>
    <t>행정구역별(시군구)</t>
  </si>
  <si>
    <t>거처의종류</t>
  </si>
  <si>
    <t>가구-계</t>
  </si>
  <si>
    <t>일반가구</t>
  </si>
  <si>
    <t>외국인가구</t>
  </si>
  <si>
    <t>주택</t>
  </si>
  <si>
    <t>아파트</t>
  </si>
  <si>
    <t>연립주택</t>
  </si>
  <si>
    <t>다세대주택</t>
  </si>
  <si>
    <t>세종특별자치시</t>
  </si>
  <si>
    <t>제주특별자치도</t>
  </si>
  <si>
    <t>연제구</t>
    <phoneticPr fontId="4" type="noConversion"/>
  </si>
  <si>
    <t>2017</t>
  </si>
  <si>
    <t>2018</t>
  </si>
  <si>
    <t>2019</t>
  </si>
  <si>
    <t>2020</t>
  </si>
  <si>
    <t>2021</t>
  </si>
  <si>
    <t>2022</t>
  </si>
  <si>
    <t>1인가구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</si>
  <si>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</si>
  <si>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</si>
  <si>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</si>
  <si>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</si>
  <si>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</si>
  <si>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</si>
  <si>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</si>
  <si>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</si>
  <si>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</si>
  <si>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</si>
  <si>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</si>
  <si>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</si>
  <si>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</si>
  <si>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</si>
  <si>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</si>
  <si>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</si>
  <si>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</si>
  <si>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</si>
  <si>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</si>
  <si>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</si>
  <si>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</si>
  <si>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</si>
  <si>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</si>
  <si>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</si>
  <si>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</si>
  <si>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</si>
  <si>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</si>
  <si>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</si>
  <si>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</si>
  <si>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</si>
  <si>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</si>
  <si>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</si>
  <si>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</si>
  <si>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</si>
  <si>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</si>
  <si>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</si>
  <si>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</si>
  <si>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</si>
  <si>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</si>
  <si>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　　　수성구</t>
  </si>
  <si>
    <t>　　　달서구</t>
  </si>
  <si>
    <t>　　　달성군</t>
  </si>
  <si>
    <t>-</t>
  </si>
  <si>
    <t>　　　연수구</t>
  </si>
  <si>
    <t>　　　남동구</t>
  </si>
  <si>
    <t>　　　부평구</t>
  </si>
  <si>
    <t>　　　계양구</t>
  </si>
  <si>
    <t>　　　미추홀구</t>
  </si>
  <si>
    <t>　　　강화군</t>
  </si>
  <si>
    <t>　　　옹진군</t>
  </si>
  <si>
    <t>　　　광산구</t>
  </si>
  <si>
    <t>　　　유성구</t>
  </si>
  <si>
    <t>　　　대덕구</t>
  </si>
  <si>
    <t>　　　울주군</t>
  </si>
  <si>
    <t>　　　세종시</t>
  </si>
  <si>
    <t>　　　수원시</t>
  </si>
  <si>
    <t>　　　성남시</t>
  </si>
  <si>
    <t>　　　의정부시</t>
  </si>
  <si>
    <t>　　　안양시</t>
  </si>
  <si>
    <t>　　　부천시</t>
  </si>
  <si>
    <t>　　　광명시</t>
  </si>
  <si>
    <t>　　　평택시</t>
  </si>
  <si>
    <t>　　　동두천시</t>
  </si>
  <si>
    <t>　　　안산시</t>
  </si>
  <si>
    <t>　　　과천시</t>
  </si>
  <si>
    <t>　　　구리시</t>
  </si>
  <si>
    <t>　　　남양주시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</si>
  <si>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</si>
  <si>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</si>
  <si>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</si>
  <si>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</si>
  <si>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</si>
  <si>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</si>
  <si>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파주시</t>
  </si>
  <si>
    <t>　　　이천시</t>
  </si>
  <si>
    <t>　　　안성시</t>
  </si>
  <si>
    <t>　　　김포시</t>
  </si>
  <si>
    <t>　　　화성시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</si>
  <si>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</si>
  <si>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</si>
  <si>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</si>
  <si>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</si>
  <si>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</si>
  <si>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</si>
  <si>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</si>
  <si>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</si>
  <si>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</si>
  <si>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</si>
  <si>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</si>
  <si>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</si>
  <si>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</si>
  <si>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</si>
  <si>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</si>
  <si>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</si>
  <si>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</si>
  <si>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</si>
  <si>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</si>
  <si>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</si>
  <si>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</si>
  <si>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</si>
  <si>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</si>
  <si>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</si>
  <si>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</si>
  <si>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　　　충주시</t>
  </si>
  <si>
    <t>　　　제천시</t>
  </si>
  <si>
    <t>　　　청주시</t>
  </si>
  <si>
    <t>　　　보은군</t>
  </si>
  <si>
    <t>　　　옥천군</t>
  </si>
  <si>
    <t>　　　영동군</t>
  </si>
  <si>
    <t>　　　진천군</t>
  </si>
  <si>
    <t>　　　괴산군</t>
  </si>
  <si>
    <t>　　　음성군</t>
  </si>
  <si>
    <t>　　　단양군</t>
  </si>
  <si>
    <t>　　　증평군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</si>
  <si>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</si>
  <si>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</si>
  <si>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</si>
  <si>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</si>
  <si>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</si>
  <si>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</si>
  <si>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당진시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</si>
  <si>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</si>
  <si>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</si>
  <si>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</si>
  <si>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</si>
  <si>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</si>
  <si>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</si>
  <si>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</si>
  <si>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</si>
  <si>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</si>
  <si>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</si>
  <si>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</si>
  <si>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</si>
  <si>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</si>
  <si>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</si>
  <si>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</si>
  <si>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</si>
  <si>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</si>
  <si>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</si>
  <si>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</si>
  <si>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</si>
  <si>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</si>
  <si>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</si>
  <si>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</si>
  <si>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</si>
  <si>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</si>
  <si>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</si>
  <si>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</si>
  <si>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</si>
  <si>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</si>
  <si>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</si>
  <si>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</si>
  <si>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</si>
  <si>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</si>
  <si>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</si>
  <si>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</si>
  <si>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</si>
  <si>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</si>
  <si>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</si>
  <si>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</si>
  <si>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</si>
  <si>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</si>
  <si>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</si>
  <si>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</si>
  <si>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</si>
  <si>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</si>
  <si>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</si>
  <si>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</si>
  <si>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</si>
  <si>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</si>
  <si>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</si>
  <si>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</si>
  <si>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군위군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</si>
  <si>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</si>
  <si>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</si>
  <si>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</si>
  <si>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</si>
  <si>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</si>
  <si>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</si>
  <si>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</si>
  <si>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</si>
  <si>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</si>
  <si>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</si>
  <si>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</si>
  <si>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</si>
  <si>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　　　진주시</t>
  </si>
  <si>
    <t>　　　통영시</t>
  </si>
  <si>
    <t>　　　사천시</t>
  </si>
  <si>
    <t>　　　김해시</t>
  </si>
  <si>
    <t>　　　밀양시</t>
  </si>
  <si>
    <t>　　　거제시</t>
  </si>
  <si>
    <t>　　　양산시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</si>
  <si>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</si>
  <si>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</si>
  <si>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</si>
  <si>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</si>
  <si>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</si>
  <si>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</si>
  <si>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</si>
  <si>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</si>
  <si>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</si>
  <si>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　　　제주시</t>
  </si>
  <si>
    <t>　　　서귀포시</t>
  </si>
  <si>
    <t>청주시 상당구</t>
    <phoneticPr fontId="4" type="noConversion"/>
  </si>
  <si>
    <t>청주시 서원구</t>
    <phoneticPr fontId="4" type="noConversion"/>
  </si>
  <si>
    <t>청주시 흥덕구</t>
    <phoneticPr fontId="4" type="noConversion"/>
  </si>
  <si>
    <t>거주지역별(1)</t>
  </si>
  <si>
    <t>거주지역별(2)</t>
  </si>
  <si>
    <t>총계</t>
  </si>
  <si>
    <t>1건</t>
  </si>
  <si>
    <t>2건</t>
  </si>
  <si>
    <t>3건 이상</t>
  </si>
  <si>
    <t>성남시</t>
    <phoneticPr fontId="4" type="noConversion"/>
  </si>
  <si>
    <t>수원시 영통구</t>
  </si>
  <si>
    <t>수원시 영통구</t>
    <phoneticPr fontId="4" type="noConversion"/>
  </si>
  <si>
    <t>수원시 팔달구</t>
  </si>
  <si>
    <t>수원시 팔달구</t>
    <phoneticPr fontId="4" type="noConversion"/>
  </si>
  <si>
    <t>수원시 권선구</t>
  </si>
  <si>
    <t>수원시 권선구</t>
    <phoneticPr fontId="4" type="noConversion"/>
  </si>
  <si>
    <t>수원시</t>
    <phoneticPr fontId="4" type="noConversion"/>
  </si>
  <si>
    <t>수원시 장안구</t>
  </si>
  <si>
    <t>수원시 장안구</t>
    <phoneticPr fontId="4" type="noConversion"/>
  </si>
  <si>
    <t>성남시 수정구</t>
  </si>
  <si>
    <t>성남시 수정구</t>
    <phoneticPr fontId="4" type="noConversion"/>
  </si>
  <si>
    <t>성남시 중원구</t>
  </si>
  <si>
    <t>성남시 중원구</t>
    <phoneticPr fontId="4" type="noConversion"/>
  </si>
  <si>
    <t>성남시 분당구</t>
  </si>
  <si>
    <t>성남시 분당구</t>
    <phoneticPr fontId="4" type="noConversion"/>
  </si>
  <si>
    <t>안양시 만안구</t>
  </si>
  <si>
    <t>안양시 만안구</t>
    <phoneticPr fontId="4" type="noConversion"/>
  </si>
  <si>
    <t>안양시 동안구</t>
  </si>
  <si>
    <t>안양시 동안구</t>
    <phoneticPr fontId="4" type="noConversion"/>
  </si>
  <si>
    <t>안산시</t>
    <phoneticPr fontId="4" type="noConversion"/>
  </si>
  <si>
    <t>안산시 상록구</t>
  </si>
  <si>
    <t>안산시 상록구</t>
    <phoneticPr fontId="4" type="noConversion"/>
  </si>
  <si>
    <t>안산시 단원구</t>
  </si>
  <si>
    <t>안산시 단원구</t>
    <phoneticPr fontId="4" type="noConversion"/>
  </si>
  <si>
    <t>고양시</t>
    <phoneticPr fontId="4" type="noConversion"/>
  </si>
  <si>
    <t>고양시 덕양구</t>
  </si>
  <si>
    <t>고양시 덕양구</t>
    <phoneticPr fontId="4" type="noConversion"/>
  </si>
  <si>
    <t>고양시 일산동구</t>
  </si>
  <si>
    <t>고양시 일산동구</t>
    <phoneticPr fontId="4" type="noConversion"/>
  </si>
  <si>
    <t>고양시 일산서구</t>
  </si>
  <si>
    <t>고양시 일산서구</t>
    <phoneticPr fontId="4" type="noConversion"/>
  </si>
  <si>
    <t>용인시</t>
    <phoneticPr fontId="4" type="noConversion"/>
  </si>
  <si>
    <t>용인시 처인구</t>
  </si>
  <si>
    <t>용인시 처인구</t>
    <phoneticPr fontId="4" type="noConversion"/>
  </si>
  <si>
    <t>용인시 기흥구</t>
  </si>
  <si>
    <t>용인시 기흥구</t>
    <phoneticPr fontId="4" type="noConversion"/>
  </si>
  <si>
    <t>용인시 수지구</t>
  </si>
  <si>
    <t>용인시 수지구</t>
    <phoneticPr fontId="4" type="noConversion"/>
  </si>
  <si>
    <t>청주시</t>
    <phoneticPr fontId="4" type="noConversion"/>
  </si>
  <si>
    <t>청주시 청원구</t>
    <phoneticPr fontId="4" type="noConversion"/>
  </si>
  <si>
    <t>천안시</t>
    <phoneticPr fontId="4" type="noConversion"/>
  </si>
  <si>
    <t>천안시 동남구</t>
    <phoneticPr fontId="4" type="noConversion"/>
  </si>
  <si>
    <t>천안시 서북구</t>
    <phoneticPr fontId="4" type="noConversion"/>
  </si>
  <si>
    <t>전주시</t>
    <phoneticPr fontId="4" type="noConversion"/>
  </si>
  <si>
    <t>전주시 완산구</t>
    <phoneticPr fontId="4" type="noConversion"/>
  </si>
  <si>
    <t>전주시 덕진구</t>
    <phoneticPr fontId="4" type="noConversion"/>
  </si>
  <si>
    <t>포항시</t>
    <phoneticPr fontId="4" type="noConversion"/>
  </si>
  <si>
    <t>포항시 북구</t>
  </si>
  <si>
    <t>포항시 북구</t>
    <phoneticPr fontId="4" type="noConversion"/>
  </si>
  <si>
    <t>창원시</t>
    <phoneticPr fontId="4" type="noConversion"/>
  </si>
  <si>
    <t>창원시 의창구</t>
  </si>
  <si>
    <t>창원시 의창구</t>
    <phoneticPr fontId="4" type="noConversion"/>
  </si>
  <si>
    <t>창원시 성산구</t>
  </si>
  <si>
    <t>창원시 성산구</t>
    <phoneticPr fontId="4" type="noConversion"/>
  </si>
  <si>
    <t>창원시 마산합포구</t>
  </si>
  <si>
    <t>창원시 마산합포구</t>
    <phoneticPr fontId="4" type="noConversion"/>
  </si>
  <si>
    <t>창원시 마산회원구</t>
  </si>
  <si>
    <t>창원시 마산회원구</t>
    <phoneticPr fontId="4" type="noConversion"/>
  </si>
  <si>
    <t>창원시 진해구</t>
  </si>
  <si>
    <t>창원시 진해구</t>
    <phoneticPr fontId="4" type="noConversion"/>
  </si>
  <si>
    <t>포항시 남구</t>
  </si>
  <si>
    <t>포항시 남구</t>
    <phoneticPr fontId="4" type="noConversion"/>
  </si>
  <si>
    <t>제천시</t>
    <phoneticPr fontId="4" type="noConversion"/>
  </si>
  <si>
    <t>부여군</t>
    <phoneticPr fontId="4" type="noConversion"/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</si>
  <si>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</si>
  <si>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</si>
  <si>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</si>
  <si>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</si>
  <si>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</si>
  <si>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</si>
  <si>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</si>
  <si>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</si>
  <si>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1500~2000만원미만</t>
  </si>
  <si>
    <t>강릉시</t>
    <phoneticPr fontId="4" type="noConversion"/>
  </si>
  <si>
    <t>고성군</t>
    <phoneticPr fontId="4" type="noConversion"/>
  </si>
  <si>
    <t>동해시</t>
    <phoneticPr fontId="4" type="noConversion"/>
  </si>
  <si>
    <t>삼척시</t>
    <phoneticPr fontId="4" type="noConversion"/>
  </si>
  <si>
    <t>속초시</t>
    <phoneticPr fontId="4" type="noConversion"/>
  </si>
  <si>
    <t>양구군</t>
    <phoneticPr fontId="4" type="noConversion"/>
  </si>
  <si>
    <t>양양군</t>
    <phoneticPr fontId="4" type="noConversion"/>
  </si>
  <si>
    <t>영월군</t>
    <phoneticPr fontId="4" type="noConversion"/>
  </si>
  <si>
    <t>원주시</t>
    <phoneticPr fontId="4" type="noConversion"/>
  </si>
  <si>
    <t>인제군</t>
    <phoneticPr fontId="4" type="noConversion"/>
  </si>
  <si>
    <t>정선군</t>
    <phoneticPr fontId="4" type="noConversion"/>
  </si>
  <si>
    <t>철원군</t>
    <phoneticPr fontId="4" type="noConversion"/>
  </si>
  <si>
    <t>춘천시</t>
    <phoneticPr fontId="4" type="noConversion"/>
  </si>
  <si>
    <t>태백시</t>
    <phoneticPr fontId="4" type="noConversion"/>
  </si>
  <si>
    <t>평창군</t>
    <phoneticPr fontId="4" type="noConversion"/>
  </si>
  <si>
    <t>홍천군</t>
    <phoneticPr fontId="4" type="noConversion"/>
  </si>
  <si>
    <t>화천군</t>
    <phoneticPr fontId="4" type="noConversion"/>
  </si>
  <si>
    <t>횡성군</t>
    <phoneticPr fontId="4" type="noConversion"/>
  </si>
  <si>
    <t>서귀포시</t>
    <phoneticPr fontId="4" type="noConversion"/>
  </si>
  <si>
    <t>제주시</t>
    <phoneticPr fontId="4" type="noConversion"/>
  </si>
  <si>
    <t>세종특별자치시</t>
    <phoneticPr fontId="4" type="noConversion"/>
  </si>
  <si>
    <t>괴산군</t>
    <phoneticPr fontId="4" type="noConversion"/>
  </si>
  <si>
    <t>단양군</t>
    <phoneticPr fontId="4" type="noConversion"/>
  </si>
  <si>
    <t>보은군</t>
    <phoneticPr fontId="4" type="noConversion"/>
  </si>
  <si>
    <t>영동군</t>
    <phoneticPr fontId="4" type="noConversion"/>
  </si>
  <si>
    <t>옥천군</t>
    <phoneticPr fontId="4" type="noConversion"/>
  </si>
  <si>
    <t>음성군</t>
    <phoneticPr fontId="4" type="noConversion"/>
  </si>
  <si>
    <t>증평군</t>
    <phoneticPr fontId="4" type="noConversion"/>
  </si>
  <si>
    <t>진천군</t>
    <phoneticPr fontId="4" type="noConversion"/>
  </si>
  <si>
    <t>충주시</t>
    <phoneticPr fontId="4" type="noConversion"/>
  </si>
  <si>
    <t>계룡시</t>
    <phoneticPr fontId="4" type="noConversion"/>
  </si>
  <si>
    <t>공주시</t>
    <phoneticPr fontId="4" type="noConversion"/>
  </si>
  <si>
    <t>금산군</t>
    <phoneticPr fontId="4" type="noConversion"/>
  </si>
  <si>
    <t>논산시</t>
    <phoneticPr fontId="4" type="noConversion"/>
  </si>
  <si>
    <t>당진시</t>
    <phoneticPr fontId="4" type="noConversion"/>
  </si>
  <si>
    <t>보령시</t>
    <phoneticPr fontId="4" type="noConversion"/>
  </si>
  <si>
    <t>서산시</t>
    <phoneticPr fontId="4" type="noConversion"/>
  </si>
  <si>
    <t>서천군</t>
    <phoneticPr fontId="4" type="noConversion"/>
  </si>
  <si>
    <t>아산시</t>
    <phoneticPr fontId="4" type="noConversion"/>
  </si>
  <si>
    <t>예산군</t>
    <phoneticPr fontId="4" type="noConversion"/>
  </si>
  <si>
    <t>청양군</t>
    <phoneticPr fontId="4" type="noConversion"/>
  </si>
  <si>
    <t>태안군</t>
    <phoneticPr fontId="4" type="noConversion"/>
  </si>
  <si>
    <t>홍성군</t>
    <phoneticPr fontId="4" type="noConversion"/>
  </si>
  <si>
    <t>강서구</t>
    <phoneticPr fontId="4" type="noConversion"/>
  </si>
  <si>
    <t>금정구</t>
    <phoneticPr fontId="4" type="noConversion"/>
  </si>
  <si>
    <t>기장군</t>
    <phoneticPr fontId="4" type="noConversion"/>
  </si>
  <si>
    <t>남구</t>
    <phoneticPr fontId="4" type="noConversion"/>
  </si>
  <si>
    <t>동구</t>
    <phoneticPr fontId="4" type="noConversion"/>
  </si>
  <si>
    <t>동래구</t>
    <phoneticPr fontId="4" type="noConversion"/>
  </si>
  <si>
    <t>부산진구</t>
    <phoneticPr fontId="4" type="noConversion"/>
  </si>
  <si>
    <t>북구</t>
    <phoneticPr fontId="4" type="noConversion"/>
  </si>
  <si>
    <t>사상구</t>
    <phoneticPr fontId="4" type="noConversion"/>
  </si>
  <si>
    <t>사하구</t>
    <phoneticPr fontId="4" type="noConversion"/>
  </si>
  <si>
    <t>서구</t>
    <phoneticPr fontId="4" type="noConversion"/>
  </si>
  <si>
    <t>수영구</t>
    <phoneticPr fontId="4" type="noConversion"/>
  </si>
  <si>
    <t>영도구</t>
    <phoneticPr fontId="4" type="noConversion"/>
  </si>
  <si>
    <t>중구</t>
    <phoneticPr fontId="4" type="noConversion"/>
  </si>
  <si>
    <t>해운대구</t>
    <phoneticPr fontId="4" type="noConversion"/>
  </si>
  <si>
    <t>강남구</t>
    <phoneticPr fontId="4" type="noConversion"/>
  </si>
  <si>
    <t>강동구</t>
    <phoneticPr fontId="4" type="noConversion"/>
  </si>
  <si>
    <t>강북구</t>
    <phoneticPr fontId="4" type="noConversion"/>
  </si>
  <si>
    <t>관악구</t>
    <phoneticPr fontId="4" type="noConversion"/>
  </si>
  <si>
    <t>광진구</t>
    <phoneticPr fontId="4" type="noConversion"/>
  </si>
  <si>
    <t>구로구</t>
    <phoneticPr fontId="4" type="noConversion"/>
  </si>
  <si>
    <t>금천구</t>
    <phoneticPr fontId="4" type="noConversion"/>
  </si>
  <si>
    <t>노원구</t>
    <phoneticPr fontId="4" type="noConversion"/>
  </si>
  <si>
    <t>도봉구</t>
    <phoneticPr fontId="4" type="noConversion"/>
  </si>
  <si>
    <t>동대문구</t>
    <phoneticPr fontId="4" type="noConversion"/>
  </si>
  <si>
    <t>동작구</t>
    <phoneticPr fontId="4" type="noConversion"/>
  </si>
  <si>
    <t>마포구</t>
    <phoneticPr fontId="4" type="noConversion"/>
  </si>
  <si>
    <t>서대문구</t>
    <phoneticPr fontId="4" type="noConversion"/>
  </si>
  <si>
    <t>서초구</t>
    <phoneticPr fontId="4" type="noConversion"/>
  </si>
  <si>
    <t>성동구</t>
    <phoneticPr fontId="4" type="noConversion"/>
  </si>
  <si>
    <t>성북구</t>
    <phoneticPr fontId="4" type="noConversion"/>
  </si>
  <si>
    <t>송파구</t>
    <phoneticPr fontId="4" type="noConversion"/>
  </si>
  <si>
    <t>양천구</t>
    <phoneticPr fontId="4" type="noConversion"/>
  </si>
  <si>
    <t>영등포구</t>
    <phoneticPr fontId="4" type="noConversion"/>
  </si>
  <si>
    <t>용산구</t>
    <phoneticPr fontId="4" type="noConversion"/>
  </si>
  <si>
    <t>은평구</t>
    <phoneticPr fontId="4" type="noConversion"/>
  </si>
  <si>
    <t>종로구</t>
    <phoneticPr fontId="4" type="noConversion"/>
  </si>
  <si>
    <t>중랑구</t>
    <phoneticPr fontId="4" type="noConversion"/>
  </si>
  <si>
    <t>울주군</t>
    <phoneticPr fontId="4" type="noConversion"/>
  </si>
  <si>
    <t>강화군</t>
    <phoneticPr fontId="4" type="noConversion"/>
  </si>
  <si>
    <t>계양구</t>
    <phoneticPr fontId="4" type="noConversion"/>
  </si>
  <si>
    <t>남동구</t>
    <phoneticPr fontId="4" type="noConversion"/>
  </si>
  <si>
    <t>미추홀구</t>
    <phoneticPr fontId="4" type="noConversion"/>
  </si>
  <si>
    <t>부평구</t>
    <phoneticPr fontId="4" type="noConversion"/>
  </si>
  <si>
    <t>연수구</t>
    <phoneticPr fontId="4" type="noConversion"/>
  </si>
  <si>
    <t>웅진군</t>
    <phoneticPr fontId="4" type="noConversion"/>
  </si>
  <si>
    <t>강진군</t>
    <phoneticPr fontId="4" type="noConversion"/>
  </si>
  <si>
    <t>-</t>
    <phoneticPr fontId="4" type="noConversion"/>
  </si>
  <si>
    <t>고흥군</t>
    <phoneticPr fontId="4" type="noConversion"/>
  </si>
  <si>
    <t>곡성군</t>
    <phoneticPr fontId="4" type="noConversion"/>
  </si>
  <si>
    <t>광양시</t>
    <phoneticPr fontId="4" type="noConversion"/>
  </si>
  <si>
    <t>구례군</t>
    <phoneticPr fontId="4" type="noConversion"/>
  </si>
  <si>
    <t>나주시</t>
    <phoneticPr fontId="4" type="noConversion"/>
  </si>
  <si>
    <t>담양군</t>
    <phoneticPr fontId="4" type="noConversion"/>
  </si>
  <si>
    <t>목포시</t>
    <phoneticPr fontId="4" type="noConversion"/>
  </si>
  <si>
    <t>무안군</t>
    <phoneticPr fontId="4" type="noConversion"/>
  </si>
  <si>
    <t>보성군</t>
    <phoneticPr fontId="4" type="noConversion"/>
  </si>
  <si>
    <t>순천시</t>
    <phoneticPr fontId="4" type="noConversion"/>
  </si>
  <si>
    <t>신안군</t>
    <phoneticPr fontId="4" type="noConversion"/>
  </si>
  <si>
    <t>여수시</t>
    <phoneticPr fontId="4" type="noConversion"/>
  </si>
  <si>
    <t>영광군</t>
    <phoneticPr fontId="4" type="noConversion"/>
  </si>
  <si>
    <t>영암군</t>
    <phoneticPr fontId="4" type="noConversion"/>
  </si>
  <si>
    <t>완도군</t>
    <phoneticPr fontId="4" type="noConversion"/>
  </si>
  <si>
    <t>장성군</t>
    <phoneticPr fontId="4" type="noConversion"/>
  </si>
  <si>
    <t>장흥군</t>
    <phoneticPr fontId="4" type="noConversion"/>
  </si>
  <si>
    <t>진도군</t>
    <phoneticPr fontId="4" type="noConversion"/>
  </si>
  <si>
    <t>함평군</t>
    <phoneticPr fontId="4" type="noConversion"/>
  </si>
  <si>
    <t>해남군</t>
    <phoneticPr fontId="4" type="noConversion"/>
  </si>
  <si>
    <t>화순군</t>
    <phoneticPr fontId="4" type="noConversion"/>
  </si>
  <si>
    <t>고창군</t>
    <phoneticPr fontId="4" type="noConversion"/>
  </si>
  <si>
    <t>군산시</t>
    <phoneticPr fontId="4" type="noConversion"/>
  </si>
  <si>
    <t>김제시</t>
    <phoneticPr fontId="4" type="noConversion"/>
  </si>
  <si>
    <t>남원시</t>
    <phoneticPr fontId="4" type="noConversion"/>
  </si>
  <si>
    <t>무주군</t>
    <phoneticPr fontId="4" type="noConversion"/>
  </si>
  <si>
    <t>부안군</t>
    <phoneticPr fontId="4" type="noConversion"/>
  </si>
  <si>
    <t>순창군</t>
    <phoneticPr fontId="4" type="noConversion"/>
  </si>
  <si>
    <t>완주군</t>
    <phoneticPr fontId="4" type="noConversion"/>
  </si>
  <si>
    <t>익산시</t>
    <phoneticPr fontId="4" type="noConversion"/>
  </si>
  <si>
    <t>임실군</t>
    <phoneticPr fontId="4" type="noConversion"/>
  </si>
  <si>
    <t>장수군</t>
    <phoneticPr fontId="4" type="noConversion"/>
  </si>
  <si>
    <t>정읍시</t>
    <phoneticPr fontId="4" type="noConversion"/>
  </si>
  <si>
    <t>진안군</t>
    <phoneticPr fontId="4" type="noConversion"/>
  </si>
  <si>
    <t>가평군</t>
    <phoneticPr fontId="4" type="noConversion"/>
  </si>
  <si>
    <t>군위군</t>
    <phoneticPr fontId="4" type="noConversion"/>
  </si>
  <si>
    <t>전주시덕진구</t>
  </si>
  <si>
    <t>전주시완산구</t>
  </si>
  <si>
    <t>천안시동남구</t>
  </si>
  <si>
    <t>천안시서북구</t>
  </si>
  <si>
    <t>청주시상당구</t>
  </si>
  <si>
    <t>청주시흥덕구</t>
  </si>
  <si>
    <t>청주시서원구</t>
  </si>
  <si>
    <t>청주시청원구</t>
  </si>
  <si>
    <t>가계대출신규</t>
  </si>
  <si>
    <t xml:space="preserve">        소액대출 (500 만원미만)</t>
  </si>
  <si>
    <t xml:space="preserve">        주택담보대출</t>
  </si>
  <si>
    <t xml:space="preserve">        예.적금담보대출</t>
  </si>
  <si>
    <t xml:space="preserve">        보증대출</t>
  </si>
  <si>
    <t>가계대출잔액</t>
  </si>
  <si>
    <t xml:space="preserve">        가계대출잔액 소액대출</t>
  </si>
  <si>
    <t xml:space="preserve">        가계대출잔액 주택담보대출</t>
  </si>
  <si>
    <t>합계</t>
  </si>
  <si>
    <t>관할시군구내</t>
  </si>
  <si>
    <t>관할시도내</t>
  </si>
  <si>
    <t>관할시도외_서울</t>
  </si>
  <si>
    <t>관할시도외_기타</t>
  </si>
  <si>
    <t>영양군</t>
    <phoneticPr fontId="4" type="noConversion"/>
  </si>
  <si>
    <t>　　　중구</t>
    <phoneticPr fontId="4" type="noConversion"/>
  </si>
  <si>
    <t>　　　구리시</t>
    <phoneticPr fontId="4" type="noConversion"/>
  </si>
  <si>
    <t>　　　고양시</t>
    <phoneticPr fontId="4" type="noConversion"/>
  </si>
  <si>
    <t>　　　고양시일산서구</t>
    <phoneticPr fontId="4" type="noConversion"/>
  </si>
  <si>
    <t>　　　고양시일산동구</t>
    <phoneticPr fontId="4" type="noConversion"/>
  </si>
  <si>
    <t>　　　고양시덕양구</t>
    <phoneticPr fontId="4" type="noConversion"/>
  </si>
  <si>
    <t>　　　안산시단원구</t>
    <phoneticPr fontId="4" type="noConversion"/>
  </si>
  <si>
    <t>　　　안양시동안구</t>
    <phoneticPr fontId="4" type="noConversion"/>
  </si>
  <si>
    <t>　　　안양시만안구</t>
    <phoneticPr fontId="4" type="noConversion"/>
  </si>
  <si>
    <t>　　　성남시분당구</t>
    <phoneticPr fontId="4" type="noConversion"/>
  </si>
  <si>
    <t>　　　성남시수정구</t>
    <phoneticPr fontId="4" type="noConversion"/>
  </si>
  <si>
    <t>　　　안산시상록구</t>
    <phoneticPr fontId="4" type="noConversion"/>
  </si>
  <si>
    <t>　　　용인시수지구</t>
    <phoneticPr fontId="4" type="noConversion"/>
  </si>
  <si>
    <t>　　　용인시기흥구</t>
    <phoneticPr fontId="4" type="noConversion"/>
  </si>
  <si>
    <t>　　　수원시권선구</t>
    <phoneticPr fontId="4" type="noConversion"/>
  </si>
  <si>
    <t>　　　수원시영통구</t>
    <phoneticPr fontId="4" type="noConversion"/>
  </si>
  <si>
    <t>　　　수원시장안구</t>
    <phoneticPr fontId="4" type="noConversion"/>
  </si>
  <si>
    <t>　　　성남시중원구</t>
    <phoneticPr fontId="4" type="noConversion"/>
  </si>
  <si>
    <t>　　　용인시처인구</t>
    <phoneticPr fontId="4" type="noConversion"/>
  </si>
  <si>
    <t>　　　수원시팔달구</t>
    <phoneticPr fontId="4" type="noConversion"/>
  </si>
  <si>
    <t>　　　청주시상당구</t>
    <phoneticPr fontId="4" type="noConversion"/>
  </si>
  <si>
    <t>　　　청주시서원구</t>
    <phoneticPr fontId="4" type="noConversion"/>
  </si>
  <si>
    <t>　　　청주시흥덕구</t>
    <phoneticPr fontId="4" type="noConversion"/>
  </si>
  <si>
    <t>　　　청주시청원구</t>
    <phoneticPr fontId="4" type="noConversion"/>
  </si>
  <si>
    <t>　　　천안시</t>
    <phoneticPr fontId="4" type="noConversion"/>
  </si>
  <si>
    <t>　　　천안시동남구</t>
    <phoneticPr fontId="4" type="noConversion"/>
  </si>
  <si>
    <t>　　　천안시서북구</t>
    <phoneticPr fontId="4" type="noConversion"/>
  </si>
  <si>
    <t>　　　전주시</t>
    <phoneticPr fontId="4" type="noConversion"/>
  </si>
  <si>
    <t>　　　전주시완산구</t>
    <phoneticPr fontId="4" type="noConversion"/>
  </si>
  <si>
    <t>　　　전주시덕진구</t>
    <phoneticPr fontId="4" type="noConversion"/>
  </si>
  <si>
    <t>　　　포항시</t>
    <phoneticPr fontId="4" type="noConversion"/>
  </si>
  <si>
    <t>　　　포항시남구</t>
    <phoneticPr fontId="4" type="noConversion"/>
  </si>
  <si>
    <t>　　　포항시북구</t>
    <phoneticPr fontId="4" type="noConversion"/>
  </si>
  <si>
    <t>　　　창원시</t>
    <phoneticPr fontId="4" type="noConversion"/>
  </si>
  <si>
    <t>　　　창원시의창구</t>
    <phoneticPr fontId="4" type="noConversion"/>
  </si>
  <si>
    <t>　　　창원시성산구</t>
    <phoneticPr fontId="4" type="noConversion"/>
  </si>
  <si>
    <t>　　　창원시마산합포구</t>
    <phoneticPr fontId="4" type="noConversion"/>
  </si>
  <si>
    <t>　　　창원시마산회원구</t>
    <phoneticPr fontId="4" type="noConversion"/>
  </si>
  <si>
    <t>　　　창원시진해구</t>
    <phoneticPr fontId="4" type="noConversion"/>
  </si>
  <si>
    <t>구분</t>
    <phoneticPr fontId="10" type="noConversion"/>
  </si>
  <si>
    <t>행정구역별(읍면동)</t>
  </si>
  <si>
    <t>단독주택-계</t>
  </si>
  <si>
    <t>　　　고양시</t>
    <phoneticPr fontId="10" type="noConversion"/>
  </si>
  <si>
    <t>　　　고양시덕양구</t>
    <phoneticPr fontId="10" type="noConversion"/>
  </si>
  <si>
    <t>　　　고양시일산동구</t>
    <phoneticPr fontId="10" type="noConversion"/>
  </si>
  <si>
    <t>　　　고양시일산서구</t>
    <phoneticPr fontId="10" type="noConversion"/>
  </si>
  <si>
    <t>　　　김포시</t>
    <phoneticPr fontId="10" type="noConversion"/>
  </si>
  <si>
    <t>　　　동두천시</t>
    <phoneticPr fontId="10" type="noConversion"/>
  </si>
  <si>
    <t>　　　성남시</t>
    <phoneticPr fontId="10" type="noConversion"/>
  </si>
  <si>
    <t>　　　성남시분당구</t>
    <phoneticPr fontId="10" type="noConversion"/>
  </si>
  <si>
    <t>　　　성남시수정구</t>
    <phoneticPr fontId="10" type="noConversion"/>
  </si>
  <si>
    <t>　　　성남시중원구</t>
    <phoneticPr fontId="10" type="noConversion"/>
  </si>
  <si>
    <t>　　　수원시</t>
    <phoneticPr fontId="10" type="noConversion"/>
  </si>
  <si>
    <t>　　　수원시권선구</t>
    <phoneticPr fontId="10" type="noConversion"/>
  </si>
  <si>
    <t>　　　수원시영통구</t>
    <phoneticPr fontId="10" type="noConversion"/>
  </si>
  <si>
    <t>　　　수원시장안구</t>
    <phoneticPr fontId="10" type="noConversion"/>
  </si>
  <si>
    <t>　　　수원시팔달구</t>
    <phoneticPr fontId="10" type="noConversion"/>
  </si>
  <si>
    <t>　　　안산시단원구</t>
    <phoneticPr fontId="10" type="noConversion"/>
  </si>
  <si>
    <t>　　　안산시상록구</t>
    <phoneticPr fontId="10" type="noConversion"/>
  </si>
  <si>
    <t>　　　안양시</t>
    <phoneticPr fontId="10" type="noConversion"/>
  </si>
  <si>
    <t>　　　안양시동안구</t>
    <phoneticPr fontId="10" type="noConversion"/>
  </si>
  <si>
    <t>　　　안양시만안구</t>
    <phoneticPr fontId="10" type="noConversion"/>
  </si>
  <si>
    <t>　　　용인시</t>
    <phoneticPr fontId="10" type="noConversion"/>
  </si>
  <si>
    <t>　　　용인시기흥구</t>
    <phoneticPr fontId="10" type="noConversion"/>
  </si>
  <si>
    <t>　　　용인시수지구</t>
    <phoneticPr fontId="10" type="noConversion"/>
  </si>
  <si>
    <t>　　　용인시처인구</t>
    <phoneticPr fontId="10" type="noConversion"/>
  </si>
  <si>
    <t>　　　창원시</t>
    <phoneticPr fontId="10" type="noConversion"/>
  </si>
  <si>
    <t>　　　창원시마산합포구</t>
    <phoneticPr fontId="10" type="noConversion"/>
  </si>
  <si>
    <t>　　　창원시마산회원구</t>
    <phoneticPr fontId="10" type="noConversion"/>
  </si>
  <si>
    <t>　　　창원시성산구</t>
    <phoneticPr fontId="10" type="noConversion"/>
  </si>
  <si>
    <t>　　　창원시의창구</t>
    <phoneticPr fontId="10" type="noConversion"/>
  </si>
  <si>
    <t>　　　창원시진해구</t>
    <phoneticPr fontId="10" type="noConversion"/>
  </si>
  <si>
    <t>　　　포항시</t>
    <phoneticPr fontId="10" type="noConversion"/>
  </si>
  <si>
    <t>　　　포항시남구</t>
    <phoneticPr fontId="10" type="noConversion"/>
  </si>
  <si>
    <t>　　　포항시북구</t>
    <phoneticPr fontId="10" type="noConversion"/>
  </si>
  <si>
    <t>　　　전주시</t>
    <phoneticPr fontId="10" type="noConversion"/>
  </si>
  <si>
    <t>　　　전주시덕진구</t>
    <phoneticPr fontId="10" type="noConversion"/>
  </si>
  <si>
    <t>　　　전주시완산구</t>
    <phoneticPr fontId="10" type="noConversion"/>
  </si>
  <si>
    <t>제주도</t>
    <phoneticPr fontId="10" type="noConversion"/>
  </si>
  <si>
    <t>　　　천안시</t>
    <phoneticPr fontId="10" type="noConversion"/>
  </si>
  <si>
    <t>　　　천안시동남구</t>
    <phoneticPr fontId="10" type="noConversion"/>
  </si>
  <si>
    <t>　　　천안시서북구</t>
    <phoneticPr fontId="10" type="noConversion"/>
  </si>
  <si>
    <t>　　　청주시</t>
    <phoneticPr fontId="10" type="noConversion"/>
  </si>
  <si>
    <t>　　　청주시상당구</t>
    <phoneticPr fontId="10" type="noConversion"/>
  </si>
  <si>
    <t>　　　청주시서원구</t>
    <phoneticPr fontId="10" type="noConversion"/>
  </si>
  <si>
    <t>　　　청주시청원구</t>
    <phoneticPr fontId="10" type="noConversion"/>
  </si>
  <si>
    <t>　　　청주시흥덕구</t>
    <phoneticPr fontId="10" type="noConversion"/>
  </si>
  <si>
    <t>　　　수원시</t>
    <phoneticPr fontId="4" type="noConversion"/>
  </si>
  <si>
    <t>　　　성남시</t>
    <phoneticPr fontId="4" type="noConversion"/>
  </si>
  <si>
    <t>　　　안양시</t>
    <phoneticPr fontId="4" type="noConversion"/>
  </si>
  <si>
    <t>　　　안산시</t>
    <phoneticPr fontId="4" type="noConversion"/>
  </si>
  <si>
    <t>　　　용인시</t>
    <phoneticPr fontId="4" type="noConversion"/>
  </si>
  <si>
    <t>　　　청주시</t>
    <phoneticPr fontId="4" type="noConversion"/>
  </si>
  <si>
    <t>일반가구수(통계청 주택총조사_일반,외국인가구)</t>
    <phoneticPr fontId="4" type="noConversion"/>
  </si>
  <si>
    <t>1인가구수(인구총조사_1인가구)</t>
    <phoneticPr fontId="4" type="noConversion"/>
  </si>
  <si>
    <t>거처의종류</t>
    <phoneticPr fontId="4" type="noConversion"/>
  </si>
  <si>
    <t>외국인가구수(주택총조사_일반,외국인가구)</t>
    <phoneticPr fontId="4" type="noConversion"/>
  </si>
  <si>
    <t>2022년</t>
    <phoneticPr fontId="4" type="noConversion"/>
  </si>
  <si>
    <t>2023년</t>
    <phoneticPr fontId="4" type="noConversion"/>
  </si>
  <si>
    <t>평균 분양가(34평 기준, 직전년 평균 분양가*34)</t>
    <phoneticPr fontId="4" type="noConversion"/>
  </si>
  <si>
    <t>대출 수준</t>
    <phoneticPr fontId="4" type="noConversion"/>
  </si>
  <si>
    <t>i</t>
    <phoneticPr fontId="4" type="noConversion"/>
  </si>
  <si>
    <t>자가거주비율</t>
    <phoneticPr fontId="4" type="noConversion"/>
  </si>
  <si>
    <t>이사계획 有</t>
    <phoneticPr fontId="4" type="noConversion"/>
  </si>
  <si>
    <t>투자수요</t>
    <phoneticPr fontId="4" type="noConversion"/>
  </si>
  <si>
    <t>투자수요 소계</t>
    <phoneticPr fontId="4" type="noConversion"/>
  </si>
  <si>
    <t>임차비율</t>
    <phoneticPr fontId="4" type="noConversion"/>
  </si>
  <si>
    <t>임차가구apt 이주 수요</t>
    <phoneticPr fontId="4" type="noConversion"/>
  </si>
  <si>
    <t>임차가구아파트 이주수요</t>
    <phoneticPr fontId="4" type="noConversion"/>
  </si>
  <si>
    <t>비apt 이주 수요</t>
    <phoneticPr fontId="4" type="noConversion"/>
  </si>
  <si>
    <t>아파트 가구 비율</t>
    <phoneticPr fontId="4" type="noConversion"/>
  </si>
  <si>
    <t>단독 가구 비율</t>
    <phoneticPr fontId="4" type="noConversion"/>
  </si>
  <si>
    <t>연립다세대 가구 비율</t>
    <phoneticPr fontId="4" type="noConversion"/>
  </si>
  <si>
    <t>(단독+다세대/아파트)가구 비율</t>
    <phoneticPr fontId="4" type="noConversion"/>
  </si>
  <si>
    <t>모수 보정</t>
    <phoneticPr fontId="4" type="noConversion"/>
  </si>
  <si>
    <t>이사계획 보정</t>
    <phoneticPr fontId="4" type="noConversion"/>
  </si>
  <si>
    <t>가격 보정</t>
    <phoneticPr fontId="4" type="noConversion"/>
  </si>
  <si>
    <t>단독다가구</t>
    <phoneticPr fontId="4" type="noConversion"/>
  </si>
  <si>
    <t>아파트</t>
    <phoneticPr fontId="4" type="noConversion"/>
  </si>
  <si>
    <t>연립다세대</t>
    <phoneticPr fontId="4" type="noConversion"/>
  </si>
  <si>
    <t>평균</t>
    <phoneticPr fontId="4" type="noConversion"/>
  </si>
  <si>
    <t>평균(결과)</t>
    <phoneticPr fontId="4" type="noConversion"/>
  </si>
  <si>
    <t>소득분위 계산</t>
    <phoneticPr fontId="4" type="noConversion"/>
  </si>
  <si>
    <t>신규수요</t>
    <phoneticPr fontId="4" type="noConversion"/>
  </si>
  <si>
    <t>자연발생수요+투자수요</t>
    <phoneticPr fontId="4" type="noConversion"/>
  </si>
  <si>
    <t>시도 멸실 아파트</t>
    <phoneticPr fontId="4" type="noConversion"/>
  </si>
  <si>
    <t>1인&amp;외국인가구 증가분</t>
    <phoneticPr fontId="4" type="noConversion"/>
  </si>
  <si>
    <t>자가점유율</t>
    <phoneticPr fontId="4" type="noConversion"/>
  </si>
  <si>
    <t>결과</t>
    <phoneticPr fontId="4" type="noConversion"/>
  </si>
  <si>
    <t>1인 外&amp;멸실가구 증가분</t>
    <phoneticPr fontId="4" type="noConversion"/>
  </si>
  <si>
    <t>1인&amp;외국인가구 증가, 유효수요</t>
    <phoneticPr fontId="4" type="noConversion"/>
  </si>
  <si>
    <t>1인 外&amp;멸실가구 증가, 유효수요</t>
    <phoneticPr fontId="4" type="noConversion"/>
  </si>
  <si>
    <t>유효수요</t>
    <phoneticPr fontId="4" type="noConversion"/>
  </si>
  <si>
    <t>투자수요내부</t>
    <phoneticPr fontId="4" type="noConversion"/>
  </si>
  <si>
    <t>투자수요외부</t>
    <phoneticPr fontId="4" type="noConversion"/>
  </si>
  <si>
    <t>미분양 수준 보정</t>
    <phoneticPr fontId="4" type="noConversion"/>
  </si>
  <si>
    <t>미분양</t>
    <phoneticPr fontId="4" type="noConversion"/>
  </si>
  <si>
    <t>지역 제고 아파트수(아파트+연립+다세대)</t>
    <phoneticPr fontId="4" type="noConversion"/>
  </si>
  <si>
    <t>미분양 수준</t>
    <phoneticPr fontId="4" type="noConversion"/>
  </si>
  <si>
    <t>이주수요 계</t>
    <phoneticPr fontId="4" type="noConversion"/>
  </si>
  <si>
    <t>가구증가 수요 계</t>
    <phoneticPr fontId="4" type="noConversion"/>
  </si>
  <si>
    <t>투자수요 계</t>
    <phoneticPr fontId="4" type="noConversion"/>
  </si>
  <si>
    <t>유효수요 계
(이전수요+가구증가수요+투자수요)</t>
    <phoneticPr fontId="4" type="noConversion"/>
  </si>
  <si>
    <t>공급물량(예정포함)</t>
    <phoneticPr fontId="4" type="noConversion"/>
  </si>
  <si>
    <t>C등급</t>
    <phoneticPr fontId="4" type="noConversion"/>
  </si>
  <si>
    <t>수급 등급
공급물량/APT유효수요
S등급 : 50% 이하
A등급 : 50%초과 100%이하
B등급 : 100%초과 150%이하
C등급 : 150%초과</t>
    <phoneticPr fontId="4" type="noConversion"/>
  </si>
  <si>
    <t>공급물량 대비 유효수요
(공급물량/유효수요)</t>
    <phoneticPr fontId="4" type="noConversion"/>
  </si>
  <si>
    <t>50%이하</t>
    <phoneticPr fontId="4" type="noConversion"/>
  </si>
  <si>
    <t>S등급</t>
    <phoneticPr fontId="4" type="noConversion"/>
  </si>
  <si>
    <t>50%초과~100%이하</t>
    <phoneticPr fontId="4" type="noConversion"/>
  </si>
  <si>
    <t>A등급</t>
    <phoneticPr fontId="4" type="noConversion"/>
  </si>
  <si>
    <t>100%초과~150%이하</t>
    <phoneticPr fontId="4" type="noConversion"/>
  </si>
  <si>
    <t>B등급</t>
    <phoneticPr fontId="4" type="noConversion"/>
  </si>
  <si>
    <t>150%초과</t>
    <phoneticPr fontId="4" type="noConversion"/>
  </si>
  <si>
    <t>등급 기준</t>
    <phoneticPr fontId="4" type="noConversion"/>
  </si>
  <si>
    <t>미분양관리지역</t>
    <phoneticPr fontId="4" type="noConversion"/>
  </si>
  <si>
    <t>0%~0.5%미만</t>
    <phoneticPr fontId="4" type="noConversion"/>
  </si>
  <si>
    <t>0.5%이상~1%미만</t>
    <phoneticPr fontId="4" type="noConversion"/>
  </si>
  <si>
    <t>1%이상~1.5%미만</t>
    <phoneticPr fontId="4" type="noConversion"/>
  </si>
  <si>
    <t>1.5%이상</t>
    <phoneticPr fontId="4" type="noConversion"/>
  </si>
  <si>
    <t>미분양수준보정</t>
    <phoneticPr fontId="4" type="noConversion"/>
  </si>
  <si>
    <t>대전광역시</t>
    <phoneticPr fontId="4" type="noConversion"/>
  </si>
  <si>
    <t>　　　중구</t>
    <phoneticPr fontId="4" type="noConversion"/>
  </si>
  <si>
    <t>2025년</t>
    <phoneticPr fontId="4" type="noConversion"/>
  </si>
  <si>
    <t>　　　달서구</t>
    <phoneticPr fontId="4" type="noConversion"/>
  </si>
  <si>
    <t>2025년</t>
  </si>
  <si>
    <t>2024년</t>
    <phoneticPr fontId="4" type="noConversion"/>
  </si>
  <si>
    <t>2025년</t>
    <phoneticPr fontId="4" type="noConversion"/>
  </si>
  <si>
    <t>2024년</t>
    <phoneticPr fontId="4" type="noConversion"/>
  </si>
  <si>
    <t>경상남도</t>
    <phoneticPr fontId="4" type="noConversion"/>
  </si>
  <si>
    <t>경상북도</t>
    <phoneticPr fontId="4" type="noConversion"/>
  </si>
  <si>
    <t>광주광역시</t>
    <phoneticPr fontId="4" type="noConversion"/>
  </si>
  <si>
    <t>세종</t>
    <phoneticPr fontId="4" type="noConversion"/>
  </si>
  <si>
    <t>지역명</t>
    <phoneticPr fontId="4" type="noConversion"/>
  </si>
  <si>
    <t>21.3q~22.2q</t>
    <phoneticPr fontId="4" type="noConversion"/>
  </si>
  <si>
    <t>22.3q~23.2q</t>
    <phoneticPr fontId="4" type="noConversion"/>
  </si>
  <si>
    <t>23.3q~24.2q</t>
    <phoneticPr fontId="4" type="noConversion"/>
  </si>
  <si>
    <t>24.3q~25.2q</t>
    <phoneticPr fontId="4" type="noConversion"/>
  </si>
  <si>
    <t>시군구별멸실아파트 5년 평균©</t>
    <phoneticPr fontId="4" type="noConversion"/>
  </si>
  <si>
    <t>2023~25</t>
    <phoneticPr fontId="4" type="noConversion"/>
  </si>
  <si>
    <t>전년대비 일반가구 증감수 5년 데이터 필요</t>
    <phoneticPr fontId="4" type="noConversion"/>
  </si>
  <si>
    <t>일반가구 증가수에 일반아파트 가구증가 비율을 *하여 산출
(동일 년도)
5년치 평균값을 구함</t>
    <phoneticPr fontId="4" type="noConversion"/>
  </si>
  <si>
    <t>1인가구 증가수에 일반아파트 가구증가 비율을 *하여 산출
(동일 년도)
5년치 평균값을 구함</t>
    <phoneticPr fontId="4" type="noConversion"/>
  </si>
  <si>
    <t>소계는 일반아파트가구증가_최근5년평균과 동일</t>
    <phoneticPr fontId="4" type="noConversion"/>
  </si>
  <si>
    <t>소계의 5개년
평균값</t>
    <phoneticPr fontId="4" type="noConversion"/>
  </si>
  <si>
    <t>수급 등급 결과값</t>
    <phoneticPr fontId="4" type="noConversion"/>
  </si>
  <si>
    <t>당해년 포함
최근 3개년
물량 합/3
(예정물량 포함)</t>
    <phoneticPr fontId="4" type="noConversion"/>
  </si>
  <si>
    <t>전년대비 1인가구 증감수 5년 데이터 필요</t>
    <phoneticPr fontId="4" type="noConversion"/>
  </si>
  <si>
    <t>전년대비 외국인가구 증감수 5년 데이터 필요</t>
    <phoneticPr fontId="4" type="noConversion"/>
  </si>
  <si>
    <t>외국인가구 증가수에 외국인아파트 가구 비율을 *하여 산출
(동일 년도)
5년치 평균값을 구함</t>
    <phoneticPr fontId="4" type="noConversion"/>
  </si>
  <si>
    <t>멸실 5년 평균</t>
    <phoneticPr fontId="4" type="noConversion"/>
  </si>
  <si>
    <t>일반아파트 가구증가 5년 평균 + 
외국인아파트  가구증가 5년 평균 + 시군구 멸실 아파트 5년 평균</t>
    <phoneticPr fontId="4" type="noConversion"/>
  </si>
  <si>
    <t>전년대비 다주택자 증감수 
3년 데이터 필요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</si>
  <si>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주택소유통계(다주택자)
4년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</si>
  <si>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REPS의 시도 단위 멸실 아파트 데이터 활용
5년치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</si>
  <si>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전체)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</si>
  <si>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인구총조사(가구, 1인가구)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</si>
  <si>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 데이터 필요, 아파트/전체(%)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</si>
  <si>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5년치 데이터 필요, 외국인 아파트/외국인(%)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</si>
  <si>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거래량통계(시군구내/전체)
3년 데이터 필요</t>
    </r>
    <phoneticPr fontId="4" type="noConversion"/>
  </si>
  <si>
    <t>분양가가 3개년 없는 경우 모두 0 처리
분양가가 3개년 모두 있는 경우 그대로 활용
분양가가 1or2개년 있는 경우 *5%로 분양가 생성
ex)1,312/0/0일경우 1,312/1,312*1.05/(1,312*1.05)*1.05</t>
    <phoneticPr fontId="4" type="noConversion"/>
  </si>
  <si>
    <t>매매평균실거래/평균분양가(%)</t>
    <phoneticPr fontId="4" type="noConversion"/>
  </si>
  <si>
    <t>3년 가중치 고정
20% / 30% / 50%</t>
    <phoneticPr fontId="4" type="noConversion"/>
  </si>
  <si>
    <t>다주택자증가*내지인거래비율*
가격보정(실거래/분양가)*3년 가중치
각 년도의 값에 맞게 계산</t>
    <phoneticPr fontId="4" type="noConversion"/>
  </si>
  <si>
    <t>데이터</t>
    <phoneticPr fontId="4" type="noConversion"/>
  </si>
  <si>
    <t>수식</t>
    <phoneticPr fontId="4" type="noConversion"/>
  </si>
  <si>
    <t>데이터 / 수식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</si>
  <si>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4년 데이터 필요</t>
    </r>
    <phoneticPr fontId="4" type="noConversion"/>
  </si>
  <si>
    <t>내부투자수요와 동일한 기준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</si>
  <si>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3년 데이터 필요</t>
    </r>
    <phoneticPr fontId="4" type="noConversion"/>
  </si>
  <si>
    <t>업데이트 : 연간 단위, 
EX)2024년 분양물량+2023년 미분양물량</t>
    <phoneticPr fontId="4" type="noConversion"/>
  </si>
  <si>
    <t>업데이트 : 연간 단위, 
2024(분양물량+전년미분양) - 
2024미분양물량</t>
    <phoneticPr fontId="4" type="noConversion"/>
  </si>
  <si>
    <t>소화물량*외지인거래비율*
가격보정(실거래/분양가)*3년 가중치
각 년도의 값에 맞게 계산</t>
    <phoneticPr fontId="4" type="noConversion"/>
  </si>
  <si>
    <t>외부투자수요
3년치 평균</t>
    <phoneticPr fontId="4" type="noConversion"/>
  </si>
  <si>
    <t>내부투자수요
3년치 평균</t>
    <phoneticPr fontId="4" type="noConversion"/>
  </si>
  <si>
    <t>내부투자수요3년치 평균+외부투자수요3년치 평균</t>
    <phoneticPr fontId="4" type="noConversion"/>
  </si>
  <si>
    <t>직전분양가의 55%
EI*0.55</t>
    <phoneticPr fontId="4" type="noConversion"/>
  </si>
  <si>
    <t>투자수요의 직전분양가 활용</t>
    <phoneticPr fontId="4" type="noConversion"/>
  </si>
  <si>
    <t>업데이트 : 분기 단위(1년4회)
EX)25.2월 = 24.1Q ~ 24.4Q 데이터
EX)25.5월 = 24.2Q ~ 25.1Q 데이터
REPS 단위당가격(평당가)</t>
    <phoneticPr fontId="4" type="noConversion"/>
  </si>
  <si>
    <t>업데이트 : 분기 단위(1년4회)
EX)25.2월 = 24.1Q ~ 24.4Q 데이터
EX)25.5월 = 24.2Q ~ 25.1Q 데이터
REPS 분양가(평당가)</t>
    <phoneticPr fontId="4" type="noConversion"/>
  </si>
  <si>
    <t>소득분위 계산값 활용 FZ</t>
    <phoneticPr fontId="4" type="noConversion"/>
  </si>
  <si>
    <t>3년 가중치 고정값
20% / 30% / 50%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</si>
  <si>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</t>
    </r>
    <r>
      <rPr>
        <sz val="11"/>
        <color theme="1"/>
        <rFont val="맑은 고딕"/>
        <family val="2"/>
        <charset val="129"/>
        <scheme val="minor"/>
      </rPr>
      <t xml:space="preserve">
매년 2월에 데이터 업데이트
REPS 실거래 단위당가격</t>
    </r>
    <phoneticPr fontId="4" type="noConversion"/>
  </si>
  <si>
    <t>직전분양가의 55%
ER*0.55</t>
    <phoneticPr fontId="4" type="noConversion"/>
  </si>
  <si>
    <t>기준가격이상세대수(EK)
* 소득분위(EL)
* 자가거주비율(EM)
* 이사계획(EN)</t>
    <phoneticPr fontId="4" type="noConversion"/>
  </si>
  <si>
    <t>기준가격이상세대수(ET)
* 소득분위(EU)
* 자가거주비율(EV)
* 이사계획(EW)</t>
    <phoneticPr fontId="4" type="noConversion"/>
  </si>
  <si>
    <t>데이터솔루션UNIT에서 작업 후 전달 1년 1회 업데이트, 매년 2월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</si>
  <si>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전세가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</si>
  <si>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매매가</t>
    </r>
    <phoneticPr fontId="4" type="noConversion"/>
  </si>
  <si>
    <t>공급물량GR/
유효수요GQ</t>
    <phoneticPr fontId="4" type="noConversion"/>
  </si>
  <si>
    <t>이음 계산</t>
    <phoneticPr fontId="4" type="noConversion"/>
  </si>
  <si>
    <t>자연발생수요(BX)
+
투자수요(EE)</t>
    <phoneticPr fontId="4" type="noConversion"/>
  </si>
  <si>
    <t>=EG</t>
    <phoneticPr fontId="4" type="noConversion"/>
  </si>
  <si>
    <t>주택총조사 주택의 종류 
데이터로 작업</t>
    <phoneticPr fontId="4" type="noConversion"/>
  </si>
  <si>
    <t>(EZ+FA)
/EY</t>
    <phoneticPr fontId="4" type="noConversion"/>
  </si>
  <si>
    <t>(EO+EX)
*FB</t>
    <phoneticPr fontId="4" type="noConversion"/>
  </si>
  <si>
    <t>FC*FD
*FE</t>
    <phoneticPr fontId="4" type="noConversion"/>
  </si>
  <si>
    <t>EO+EX
+FF</t>
    <phoneticPr fontId="4" type="noConversion"/>
  </si>
  <si>
    <t>FG+GI+GP</t>
    <phoneticPr fontId="4" type="noConversion"/>
  </si>
  <si>
    <t>=CX</t>
    <phoneticPr fontId="4" type="noConversion"/>
  </si>
  <si>
    <t>=ED</t>
    <phoneticPr fontId="4" type="noConversion"/>
  </si>
  <si>
    <t>전년도
미분양
데이터</t>
    <phoneticPr fontId="4" type="noConversion"/>
  </si>
  <si>
    <t>GM/GL</t>
    <phoneticPr fontId="4" type="noConversion"/>
  </si>
  <si>
    <t>미분양관리지역활용
분기별 업데이트</t>
    <phoneticPr fontId="4" type="noConversion"/>
  </si>
  <si>
    <t>(GJ+GK)
/GO</t>
    <phoneticPr fontId="4" type="noConversion"/>
  </si>
  <si>
    <t>GD+GH</t>
    <phoneticPr fontId="4" type="noConversion"/>
  </si>
  <si>
    <t>GA*GB
*GC</t>
    <phoneticPr fontId="4" type="noConversion"/>
  </si>
  <si>
    <t>GE*GF
*GG</t>
    <phoneticPr fontId="4" type="noConversion"/>
  </si>
  <si>
    <t>업데이트 : 연간 단위, 매년 2월 데이터 업데이트
통계청 주택총조사(주택의종류)
아파트+연립+다세대주택</t>
    <phoneticPr fontId="4" type="noConversion"/>
  </si>
  <si>
    <t>일반가구증가(1인가구 外 전년대비 증감수)</t>
    <phoneticPr fontId="4" type="noConversion"/>
  </si>
  <si>
    <r>
      <t>일반아파트가구증가(</t>
    </r>
    <r>
      <rPr>
        <sz val="11"/>
        <color rgb="FFFF0000"/>
        <rFont val="맑은 고딕"/>
        <family val="3"/>
        <charset val="129"/>
        <scheme val="minor"/>
      </rPr>
      <t>1인가구 外</t>
    </r>
    <r>
      <rPr>
        <sz val="11"/>
        <color theme="1"/>
        <rFont val="맑은 고딕"/>
        <family val="2"/>
        <charset val="129"/>
        <scheme val="minor"/>
      </rPr>
      <t>_최근5년평균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</si>
</sst>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.0%"/>
    <numFmt numFmtId="177" formatCode="0_);[Red]\(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777620"/>
      <name val="Arial"/>
      <family val="2"/>
    </font>
    <font>
      <sz val="10"/>
      <color rgb="FF2B2B2B"/>
      <name val="Arial"/>
      <family val="2"/>
    </font>
    <font>
      <sz val="11"/>
      <color theme="1"/>
      <name val="Cambria Math"/>
      <family val="2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theme="1"/>
      </bottom>
      <diagonal/>
    </border>
    <border>
      <left style="hair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Protection="0"/>
    <xf numFmtId="41" fontId="1" fillId="0" borderId="0" applyFont="0" applyFill="0" applyBorder="0" applyAlignment="0" applyProtection="0">
      <alignment vertical="center"/>
    </xf>
  </cellStyleXfs>
  <cellXfs count="325">
    <xf numFmtId="0" fontId="0" fillId="0" borderId="0" xfId="0">
      <alignment vertical="center"/>
    </xf>
    <xf numFmtId="0" fontId="0" fillId="0" borderId="0" xfId="0" applyAlignment="1">
      <alignment vertical="center" wrapText="1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7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8" xfId="0" applyBorder="1" applyAlignment="1">
      <alignment vertical="center" wrapText="1" shrinkToFit="1"/>
    </xf>
    <xf numFmtId="0" fontId="0" fillId="5" borderId="0" xfId="0" applyFill="1" applyAlignment="1">
      <alignment vertical="center" wrapText="1" shrinkToFit="1"/>
    </xf>
    <xf numFmtId="0" fontId="0" fillId="5" borderId="8" xfId="0" applyFill="1" applyBorder="1" applyAlignment="1">
      <alignment vertical="center" wrapText="1" shrinkToFi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8" xfId="0" applyBorder="1" applyAlignment="1">
      <alignment vertical="center" wrapText="1"/>
    </xf>
    <xf numFmtId="41" fontId="0" fillId="0" borderId="16" xfId="1" applyFont="1" applyBorder="1" applyAlignment="1"/>
    <xf numFmtId="41" fontId="0" fillId="0" borderId="0" xfId="0" applyNumberFormat="1" applyAlignment="1">
      <alignment vertical="center" wrapText="1"/>
    </xf>
    <xf numFmtId="176" fontId="0" fillId="0" borderId="16" xfId="2" applyNumberFormat="1" applyFont="1" applyBorder="1" applyAlignment="1"/>
    <xf numFmtId="0" fontId="0" fillId="6" borderId="8" xfId="0" applyFill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176" fontId="0" fillId="6" borderId="8" xfId="2" applyNumberFormat="1" applyFont="1" applyFill="1" applyBorder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 shrinkToFit="1"/>
    </xf>
    <xf numFmtId="0" fontId="5" fillId="2" borderId="19" xfId="0" applyFont="1" applyFill="1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0" fillId="9" borderId="22" xfId="0" applyFill="1" applyBorder="1" applyAlignment="1"/>
    <xf numFmtId="0" fontId="0" fillId="10" borderId="23" xfId="0" applyFill="1" applyBorder="1" applyAlignment="1"/>
    <xf numFmtId="3" fontId="0" fillId="0" borderId="22" xfId="0" applyNumberFormat="1" applyBorder="1" applyAlignment="1">
      <alignment horizontal="right"/>
    </xf>
    <xf numFmtId="0" fontId="0" fillId="10" borderId="22" xfId="0" applyFill="1" applyBorder="1" applyAlignment="1"/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right" vertical="center" wrapText="1"/>
    </xf>
    <xf numFmtId="3" fontId="8" fillId="11" borderId="22" xfId="0" applyNumberFormat="1" applyFont="1" applyFill="1" applyBorder="1" applyAlignment="1">
      <alignment horizontal="right" vertical="center" wrapText="1"/>
    </xf>
    <xf numFmtId="0" fontId="8" fillId="11" borderId="22" xfId="0" applyFont="1" applyFill="1" applyBorder="1" applyAlignment="1">
      <alignment horizontal="left" vertical="center" wrapText="1"/>
    </xf>
    <xf numFmtId="0" fontId="7" fillId="0" borderId="22" xfId="0" applyFont="1" applyBorder="1">
      <alignment vertical="center"/>
    </xf>
    <xf numFmtId="3" fontId="0" fillId="0" borderId="22" xfId="0" applyNumberFormat="1" applyBorder="1">
      <alignment vertical="center"/>
    </xf>
    <xf numFmtId="0" fontId="0" fillId="0" borderId="22" xfId="0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4" fontId="7" fillId="0" borderId="2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0" fillId="12" borderId="0" xfId="0" applyFill="1">
      <alignment vertical="center"/>
    </xf>
    <xf numFmtId="0" fontId="7" fillId="9" borderId="22" xfId="0" applyFont="1" applyFill="1" applyBorder="1" applyAlignment="1"/>
    <xf numFmtId="0" fontId="7" fillId="10" borderId="23" xfId="0" applyFont="1" applyFill="1" applyBorder="1" applyAlignment="1"/>
    <xf numFmtId="3" fontId="7" fillId="0" borderId="22" xfId="0" applyNumberFormat="1" applyFont="1" applyBorder="1" applyAlignment="1">
      <alignment horizontal="right"/>
    </xf>
    <xf numFmtId="0" fontId="7" fillId="10" borderId="22" xfId="0" applyFont="1" applyFill="1" applyBorder="1" applyAlignment="1"/>
    <xf numFmtId="0" fontId="0" fillId="0" borderId="22" xfId="0" applyBorder="1" applyAlignment="1">
      <alignment vertical="center" wrapText="1" shrinkToFit="1"/>
    </xf>
    <xf numFmtId="1" fontId="0" fillId="12" borderId="22" xfId="0" applyNumberFormat="1" applyFill="1" applyBorder="1" applyAlignment="1">
      <alignment vertical="center" wrapText="1" shrinkToFit="1"/>
    </xf>
    <xf numFmtId="0" fontId="0" fillId="12" borderId="22" xfId="0" applyFill="1" applyBorder="1" applyAlignment="1">
      <alignment vertical="center" wrapText="1" shrinkToFit="1"/>
    </xf>
    <xf numFmtId="3" fontId="0" fillId="0" borderId="22" xfId="0" applyNumberFormat="1" applyBorder="1" applyAlignment="1">
      <alignment vertical="center" wrapText="1" shrinkToFit="1"/>
    </xf>
    <xf numFmtId="9" fontId="0" fillId="0" borderId="22" xfId="2" applyFont="1" applyBorder="1" applyAlignment="1">
      <alignment vertical="center" wrapText="1" shrinkToFit="1"/>
    </xf>
    <xf numFmtId="1" fontId="0" fillId="0" borderId="22" xfId="0" applyNumberFormat="1" applyBorder="1" applyAlignment="1">
      <alignment vertical="center" wrapText="1" shrinkToFit="1"/>
    </xf>
    <xf numFmtId="9" fontId="0" fillId="0" borderId="22" xfId="0" applyNumberFormat="1" applyBorder="1" applyAlignment="1">
      <alignment vertical="center" wrapText="1" shrinkToFit="1"/>
    </xf>
    <xf numFmtId="3" fontId="7" fillId="0" borderId="22" xfId="0" applyNumberFormat="1" applyFont="1" applyBorder="1">
      <alignment vertical="center"/>
    </xf>
    <xf numFmtId="0" fontId="7" fillId="0" borderId="0" xfId="0" applyFont="1">
      <alignment vertical="center"/>
    </xf>
    <xf numFmtId="6" fontId="0" fillId="0" borderId="22" xfId="0" applyNumberFormat="1" applyBorder="1" applyAlignment="1">
      <alignment vertical="center" wrapText="1" shrinkToFit="1"/>
    </xf>
    <xf numFmtId="0" fontId="0" fillId="0" borderId="3" xfId="0" applyBorder="1">
      <alignment vertical="center"/>
    </xf>
    <xf numFmtId="0" fontId="0" fillId="0" borderId="29" xfId="0" applyBorder="1">
      <alignment vertical="center"/>
    </xf>
    <xf numFmtId="9" fontId="0" fillId="0" borderId="3" xfId="2" applyFont="1" applyBorder="1">
      <alignment vertical="center"/>
    </xf>
    <xf numFmtId="9" fontId="0" fillId="0" borderId="0" xfId="2" applyFont="1" applyBorder="1">
      <alignment vertical="center"/>
    </xf>
    <xf numFmtId="9" fontId="0" fillId="0" borderId="29" xfId="2" applyFont="1" applyBorder="1">
      <alignment vertical="center"/>
    </xf>
    <xf numFmtId="9" fontId="0" fillId="0" borderId="10" xfId="2" applyFont="1" applyBorder="1">
      <alignment vertical="center"/>
    </xf>
    <xf numFmtId="9" fontId="0" fillId="0" borderId="11" xfId="2" applyFont="1" applyBorder="1">
      <alignment vertical="center"/>
    </xf>
    <xf numFmtId="9" fontId="0" fillId="0" borderId="12" xfId="2" applyFont="1" applyBorder="1">
      <alignment vertical="center"/>
    </xf>
    <xf numFmtId="9" fontId="0" fillId="0" borderId="29" xfId="0" applyNumberFormat="1" applyBorder="1">
      <alignment vertical="center"/>
    </xf>
    <xf numFmtId="9" fontId="0" fillId="0" borderId="12" xfId="0" applyNumberFormat="1" applyBorder="1">
      <alignment vertical="center"/>
    </xf>
    <xf numFmtId="0" fontId="0" fillId="0" borderId="20" xfId="0" applyBorder="1" applyAlignment="1">
      <alignment vertical="center" wrapText="1" shrinkToFit="1"/>
    </xf>
    <xf numFmtId="0" fontId="0" fillId="0" borderId="21" xfId="0" applyBorder="1" applyAlignment="1">
      <alignment vertical="center" wrapText="1" shrinkToFit="1"/>
    </xf>
    <xf numFmtId="177" fontId="0" fillId="12" borderId="22" xfId="0" applyNumberFormat="1" applyFill="1" applyBorder="1" applyAlignment="1">
      <alignment vertical="center" wrapText="1" shrinkToFit="1"/>
    </xf>
    <xf numFmtId="177" fontId="0" fillId="0" borderId="22" xfId="0" applyNumberFormat="1" applyBorder="1" applyAlignment="1">
      <alignment vertical="center" wrapText="1" shrinkToFit="1"/>
    </xf>
    <xf numFmtId="0" fontId="0" fillId="0" borderId="24" xfId="0" applyBorder="1" applyAlignment="1">
      <alignment vertical="center" wrapText="1" shrinkToFit="1"/>
    </xf>
    <xf numFmtId="9" fontId="0" fillId="0" borderId="24" xfId="0" applyNumberFormat="1" applyBorder="1" applyAlignment="1">
      <alignment vertical="center" wrapText="1" shrinkToFit="1"/>
    </xf>
    <xf numFmtId="0" fontId="8" fillId="11" borderId="2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 shrinkToFit="1"/>
    </xf>
    <xf numFmtId="0" fontId="2" fillId="0" borderId="21" xfId="0" applyFont="1" applyBorder="1" applyAlignment="1">
      <alignment vertical="center" wrapText="1" shrinkToFit="1"/>
    </xf>
    <xf numFmtId="0" fontId="0" fillId="12" borderId="24" xfId="0" applyFill="1" applyBorder="1" applyAlignment="1">
      <alignment vertical="center" wrapText="1" shrinkToFit="1"/>
    </xf>
    <xf numFmtId="9" fontId="0" fillId="12" borderId="24" xfId="0" applyNumberFormat="1" applyFill="1" applyBorder="1" applyAlignment="1">
      <alignment vertical="center" wrapText="1" shrinkToFit="1"/>
    </xf>
    <xf numFmtId="0" fontId="0" fillId="17" borderId="11" xfId="0" applyFill="1" applyBorder="1" applyAlignment="1">
      <alignment vertical="center" wrapText="1" shrinkToFit="1"/>
    </xf>
    <xf numFmtId="1" fontId="0" fillId="17" borderId="22" xfId="0" applyNumberFormat="1" applyFill="1" applyBorder="1" applyAlignment="1">
      <alignment vertical="center" wrapText="1" shrinkToFit="1"/>
    </xf>
    <xf numFmtId="177" fontId="0" fillId="17" borderId="22" xfId="0" applyNumberFormat="1" applyFill="1" applyBorder="1" applyAlignment="1">
      <alignment vertical="center" wrapText="1" shrinkToFit="1"/>
    </xf>
    <xf numFmtId="0" fontId="11" fillId="18" borderId="24" xfId="0" applyFont="1" applyFill="1" applyBorder="1" applyAlignment="1">
      <alignment vertical="center" wrapText="1" shrinkToFit="1"/>
    </xf>
    <xf numFmtId="177" fontId="11" fillId="18" borderId="22" xfId="0" applyNumberFormat="1" applyFont="1" applyFill="1" applyBorder="1" applyAlignment="1">
      <alignment vertical="center" wrapText="1" shrinkToFit="1"/>
    </xf>
    <xf numFmtId="0" fontId="5" fillId="5" borderId="0" xfId="0" applyFont="1" applyFill="1" applyAlignment="1">
      <alignment vertical="center" wrapText="1" shrinkToFit="1"/>
    </xf>
    <xf numFmtId="0" fontId="5" fillId="0" borderId="0" xfId="0" applyFont="1" applyAlignment="1">
      <alignment vertical="center" wrapText="1" shrinkToFit="1"/>
    </xf>
    <xf numFmtId="0" fontId="12" fillId="18" borderId="24" xfId="0" applyFont="1" applyFill="1" applyBorder="1" applyAlignment="1">
      <alignment vertical="center" wrapText="1" shrinkToFit="1"/>
    </xf>
    <xf numFmtId="177" fontId="12" fillId="18" borderId="22" xfId="0" applyNumberFormat="1" applyFont="1" applyFill="1" applyBorder="1" applyAlignment="1">
      <alignment vertical="center" wrapText="1" shrinkToFit="1"/>
    </xf>
    <xf numFmtId="0" fontId="0" fillId="0" borderId="26" xfId="0" applyBorder="1" applyAlignment="1">
      <alignment vertical="center" wrapText="1" shrinkToFit="1"/>
    </xf>
    <xf numFmtId="0" fontId="2" fillId="0" borderId="26" xfId="0" applyFont="1" applyBorder="1" applyAlignment="1">
      <alignment vertical="center" wrapText="1" shrinkToFit="1"/>
    </xf>
    <xf numFmtId="0" fontId="2" fillId="12" borderId="26" xfId="0" applyFont="1" applyFill="1" applyBorder="1" applyAlignment="1">
      <alignment vertical="center" wrapText="1" shrinkToFit="1"/>
    </xf>
    <xf numFmtId="0" fontId="0" fillId="12" borderId="26" xfId="0" applyFill="1" applyBorder="1" applyAlignment="1">
      <alignment vertical="center" wrapText="1" shrinkToFit="1"/>
    </xf>
    <xf numFmtId="0" fontId="0" fillId="17" borderId="27" xfId="0" applyFill="1" applyBorder="1" applyAlignment="1">
      <alignment vertical="center" wrapText="1" shrinkToFit="1"/>
    </xf>
    <xf numFmtId="0" fontId="0" fillId="17" borderId="24" xfId="0" applyFill="1" applyBorder="1" applyAlignment="1">
      <alignment vertical="center" wrapText="1" shrinkToFit="1"/>
    </xf>
    <xf numFmtId="0" fontId="0" fillId="17" borderId="21" xfId="0" applyFill="1" applyBorder="1" applyAlignment="1">
      <alignment horizontal="left" vertical="center" wrapText="1" shrinkToFit="1"/>
    </xf>
    <xf numFmtId="0" fontId="2" fillId="17" borderId="20" xfId="0" applyFont="1" applyFill="1" applyBorder="1" applyAlignment="1">
      <alignment vertical="center" wrapText="1" shrinkToFit="1"/>
    </xf>
    <xf numFmtId="0" fontId="8" fillId="11" borderId="26" xfId="0" applyFont="1" applyFill="1" applyBorder="1" applyAlignment="1">
      <alignment horizontal="center" vertical="center" wrapText="1"/>
    </xf>
    <xf numFmtId="0" fontId="0" fillId="17" borderId="10" xfId="0" applyFill="1" applyBorder="1" applyAlignment="1">
      <alignment vertical="center" wrapText="1" shrinkToFit="1"/>
    </xf>
    <xf numFmtId="0" fontId="11" fillId="18" borderId="10" xfId="0" applyFont="1" applyFill="1" applyBorder="1" applyAlignment="1">
      <alignment vertical="center" wrapText="1" shrinkToFit="1"/>
    </xf>
    <xf numFmtId="10" fontId="0" fillId="0" borderId="22" xfId="2" applyNumberFormat="1" applyFont="1" applyBorder="1" applyAlignment="1">
      <alignment vertical="center" wrapText="1" shrinkToFit="1"/>
    </xf>
    <xf numFmtId="0" fontId="0" fillId="4" borderId="0" xfId="0" applyFill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3" borderId="0" xfId="0" applyFill="1" applyAlignment="1">
      <alignment horizontal="center" vertical="center" wrapText="1" shrinkToFit="1"/>
    </xf>
    <xf numFmtId="0" fontId="0" fillId="4" borderId="24" xfId="0" applyFill="1" applyBorder="1" applyAlignment="1">
      <alignment horizontal="center" vertical="center" wrapText="1" shrinkToFit="1"/>
    </xf>
    <xf numFmtId="0" fontId="0" fillId="4" borderId="22" xfId="0" applyFill="1" applyBorder="1" applyAlignment="1">
      <alignment horizontal="center" vertical="center" wrapText="1" shrinkToFit="1"/>
    </xf>
    <xf numFmtId="176" fontId="0" fillId="17" borderId="22" xfId="2" applyNumberFormat="1" applyFont="1" applyFill="1" applyBorder="1" applyAlignment="1">
      <alignment vertical="center" wrapText="1" shrinkToFit="1"/>
    </xf>
    <xf numFmtId="0" fontId="0" fillId="19" borderId="22" xfId="0" applyFill="1" applyBorder="1" applyAlignment="1">
      <alignment vertical="center" wrapText="1" shrinkToFit="1"/>
    </xf>
    <xf numFmtId="0" fontId="0" fillId="19" borderId="22" xfId="0" applyFill="1" applyBorder="1" applyAlignment="1">
      <alignment horizontal="center" vertical="center" wrapText="1" shrinkToFit="1"/>
    </xf>
    <xf numFmtId="10" fontId="0" fillId="19" borderId="22" xfId="0" applyNumberFormat="1" applyFill="1" applyBorder="1" applyAlignment="1">
      <alignment horizontal="center" vertical="center" wrapText="1" shrinkToFit="1"/>
    </xf>
    <xf numFmtId="9" fontId="0" fillId="19" borderId="22" xfId="0" applyNumberFormat="1" applyFill="1" applyBorder="1" applyAlignment="1">
      <alignment horizontal="center" vertical="center" wrapText="1" shrinkToFit="1"/>
    </xf>
    <xf numFmtId="1" fontId="0" fillId="12" borderId="24" xfId="0" applyNumberFormat="1" applyFill="1" applyBorder="1" applyAlignment="1">
      <alignment vertical="center" wrapText="1" shrinkToFit="1"/>
    </xf>
    <xf numFmtId="0" fontId="0" fillId="12" borderId="21" xfId="0" applyFill="1" applyBorder="1" applyAlignment="1">
      <alignment vertical="center" wrapText="1" shrinkToFit="1"/>
    </xf>
    <xf numFmtId="0" fontId="0" fillId="12" borderId="31" xfId="0" applyFill="1" applyBorder="1" applyAlignment="1">
      <alignment vertical="center" wrapText="1" shrinkToFit="1"/>
    </xf>
    <xf numFmtId="0" fontId="0" fillId="17" borderId="21" xfId="0" applyFill="1" applyBorder="1" applyAlignment="1">
      <alignment vertical="center" wrapText="1" shrinkToFit="1"/>
    </xf>
    <xf numFmtId="0" fontId="12" fillId="18" borderId="21" xfId="0" applyFont="1" applyFill="1" applyBorder="1" applyAlignment="1">
      <alignment vertical="center" wrapText="1" shrinkToFit="1"/>
    </xf>
    <xf numFmtId="0" fontId="0" fillId="17" borderId="26" xfId="0" applyFill="1" applyBorder="1" applyAlignment="1">
      <alignment vertical="center" wrapText="1" shrinkToFit="1"/>
    </xf>
    <xf numFmtId="0" fontId="5" fillId="0" borderId="22" xfId="0" applyFont="1" applyBorder="1" applyAlignment="1">
      <alignment vertical="center" wrapText="1" shrinkToFit="1"/>
    </xf>
    <xf numFmtId="0" fontId="0" fillId="5" borderId="22" xfId="0" applyFill="1" applyBorder="1" applyAlignment="1">
      <alignment vertical="center" wrapText="1" shrinkToFit="1"/>
    </xf>
    <xf numFmtId="9" fontId="0" fillId="5" borderId="22" xfId="0" applyNumberFormat="1" applyFill="1" applyBorder="1" applyAlignment="1">
      <alignment vertical="center" wrapText="1" shrinkToFit="1"/>
    </xf>
    <xf numFmtId="10" fontId="0" fillId="5" borderId="22" xfId="0" applyNumberFormat="1" applyFill="1" applyBorder="1" applyAlignment="1">
      <alignment vertical="center" wrapText="1" shrinkToFit="1"/>
    </xf>
    <xf numFmtId="0" fontId="0" fillId="20" borderId="22" xfId="0" applyFill="1" applyBorder="1" applyAlignment="1">
      <alignment vertical="center" wrapText="1" shrinkToFit="1"/>
    </xf>
    <xf numFmtId="9" fontId="0" fillId="20" borderId="22" xfId="0" applyNumberFormat="1" applyFill="1" applyBorder="1" applyAlignment="1">
      <alignment vertical="center" wrapText="1" shrinkToFit="1"/>
    </xf>
    <xf numFmtId="3" fontId="9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9" fillId="0" borderId="22" xfId="0" applyNumberFormat="1" applyFont="1" applyBorder="1" applyAlignment="1">
      <alignment horizontal="right"/>
    </xf>
    <xf numFmtId="0" fontId="0" fillId="9" borderId="22" xfId="0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3" fontId="16" fillId="3" borderId="32" xfId="0" applyNumberFormat="1" applyFont="1" applyFill="1" applyBorder="1" applyAlignment="1">
      <alignment horizontal="center" vertical="center" wrapText="1"/>
    </xf>
    <xf numFmtId="3" fontId="18" fillId="3" borderId="32" xfId="0" applyNumberFormat="1" applyFont="1" applyFill="1" applyBorder="1" applyAlignment="1">
      <alignment horizontal="center" vertical="center" wrapText="1"/>
    </xf>
    <xf numFmtId="3" fontId="17" fillId="3" borderId="32" xfId="0" applyNumberFormat="1" applyFon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41" fontId="0" fillId="0" borderId="32" xfId="1" applyFont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41" fontId="7" fillId="0" borderId="22" xfId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41" fontId="0" fillId="15" borderId="32" xfId="1" applyFont="1" applyFill="1" applyBorder="1" applyAlignment="1">
      <alignment horizontal="center" vertical="center"/>
    </xf>
    <xf numFmtId="41" fontId="0" fillId="19" borderId="32" xfId="1" applyFont="1" applyFill="1" applyBorder="1" applyAlignment="1">
      <alignment horizontal="center" vertical="center"/>
    </xf>
    <xf numFmtId="3" fontId="0" fillId="0" borderId="36" xfId="0" applyNumberFormat="1" applyBorder="1" applyAlignment="1">
      <alignment horizontal="right"/>
    </xf>
    <xf numFmtId="3" fontId="9" fillId="0" borderId="37" xfId="0" applyNumberFormat="1" applyFont="1" applyBorder="1" applyAlignment="1">
      <alignment horizontal="right"/>
    </xf>
    <xf numFmtId="0" fontId="9" fillId="3" borderId="22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3" fontId="9" fillId="0" borderId="38" xfId="0" applyNumberFormat="1" applyFont="1" applyBorder="1" applyAlignment="1">
      <alignment horizontal="right"/>
    </xf>
    <xf numFmtId="3" fontId="0" fillId="17" borderId="37" xfId="0" applyNumberFormat="1" applyFill="1" applyBorder="1" applyAlignment="1">
      <alignment vertical="center" wrapText="1" shrinkToFit="1"/>
    </xf>
    <xf numFmtId="9" fontId="0" fillId="12" borderId="37" xfId="2" applyFont="1" applyFill="1" applyBorder="1" applyAlignment="1">
      <alignment vertical="center" wrapText="1" shrinkToFit="1"/>
    </xf>
    <xf numFmtId="9" fontId="0" fillId="12" borderId="37" xfId="0" applyNumberFormat="1" applyFill="1" applyBorder="1" applyAlignment="1">
      <alignment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5" fillId="5" borderId="0" xfId="0" applyFont="1" applyFill="1" applyAlignment="1">
      <alignment horizontal="center" vertical="center" wrapText="1" shrinkToFit="1"/>
    </xf>
    <xf numFmtId="0" fontId="0" fillId="2" borderId="37" xfId="0" applyFill="1" applyBorder="1">
      <alignment vertical="center"/>
    </xf>
    <xf numFmtId="0" fontId="0" fillId="2" borderId="0" xfId="0" applyFill="1" applyAlignment="1">
      <alignment vertical="center" wrapText="1" shrinkToFit="1"/>
    </xf>
    <xf numFmtId="3" fontId="0" fillId="0" borderId="37" xfId="0" applyNumberFormat="1" applyBorder="1" applyAlignment="1">
      <alignment vertical="center" wrapText="1" shrinkToFit="1"/>
    </xf>
    <xf numFmtId="0" fontId="5" fillId="5" borderId="8" xfId="0" applyFont="1" applyFill="1" applyBorder="1" applyAlignment="1">
      <alignment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5" xfId="0" applyFont="1" applyFill="1" applyBorder="1" applyAlignment="1">
      <alignment vertical="center" wrapText="1" shrinkToFit="1"/>
    </xf>
    <xf numFmtId="177" fontId="0" fillId="3" borderId="22" xfId="0" applyNumberFormat="1" applyFill="1" applyBorder="1" applyAlignment="1">
      <alignment vertical="center" wrapText="1" shrinkToFit="1"/>
    </xf>
    <xf numFmtId="0" fontId="9" fillId="22" borderId="22" xfId="0" applyFont="1" applyFill="1" applyBorder="1" applyAlignment="1">
      <alignment horizontal="center" vertical="center"/>
    </xf>
    <xf numFmtId="3" fontId="0" fillId="22" borderId="22" xfId="0" applyNumberFormat="1" applyFill="1" applyBorder="1">
      <alignment vertical="center"/>
    </xf>
    <xf numFmtId="3" fontId="0" fillId="22" borderId="22" xfId="0" applyNumberFormat="1" applyFill="1" applyBorder="1" applyAlignment="1">
      <alignment vertical="center" wrapText="1" shrinkToFit="1"/>
    </xf>
    <xf numFmtId="3" fontId="0" fillId="22" borderId="22" xfId="0" applyNumberFormat="1" applyFill="1" applyBorder="1" applyAlignment="1">
      <alignment horizontal="right"/>
    </xf>
    <xf numFmtId="9" fontId="0" fillId="22" borderId="22" xfId="2" applyFont="1" applyFill="1" applyBorder="1" applyAlignment="1">
      <alignment vertical="center" wrapText="1" shrinkToFit="1"/>
    </xf>
    <xf numFmtId="1" fontId="0" fillId="22" borderId="22" xfId="0" applyNumberFormat="1" applyFill="1" applyBorder="1" applyAlignment="1">
      <alignment vertical="center" wrapText="1" shrinkToFit="1"/>
    </xf>
    <xf numFmtId="0" fontId="0" fillId="22" borderId="22" xfId="0" applyFill="1" applyBorder="1" applyAlignment="1">
      <alignment vertical="center" wrapText="1" shrinkToFit="1"/>
    </xf>
    <xf numFmtId="9" fontId="0" fillId="22" borderId="22" xfId="0" applyNumberFormat="1" applyFill="1" applyBorder="1" applyAlignment="1">
      <alignment vertical="center" wrapText="1" shrinkToFit="1"/>
    </xf>
    <xf numFmtId="177" fontId="0" fillId="22" borderId="22" xfId="0" applyNumberFormat="1" applyFill="1" applyBorder="1" applyAlignment="1">
      <alignment vertical="center" wrapText="1" shrinkToFit="1"/>
    </xf>
    <xf numFmtId="3" fontId="0" fillId="22" borderId="37" xfId="0" applyNumberFormat="1" applyFill="1" applyBorder="1" applyAlignment="1">
      <alignment vertical="center" wrapText="1" shrinkToFit="1"/>
    </xf>
    <xf numFmtId="41" fontId="9" fillId="22" borderId="22" xfId="1" applyFont="1" applyFill="1" applyBorder="1" applyAlignment="1">
      <alignment horizontal="center" vertical="center"/>
    </xf>
    <xf numFmtId="41" fontId="0" fillId="22" borderId="32" xfId="1" applyFont="1" applyFill="1" applyBorder="1" applyAlignment="1">
      <alignment horizontal="center" vertical="center"/>
    </xf>
    <xf numFmtId="177" fontId="12" fillId="22" borderId="22" xfId="0" applyNumberFormat="1" applyFont="1" applyFill="1" applyBorder="1" applyAlignment="1">
      <alignment vertical="center" wrapText="1" shrinkToFit="1"/>
    </xf>
    <xf numFmtId="0" fontId="0" fillId="22" borderId="37" xfId="0" applyFill="1" applyBorder="1">
      <alignment vertical="center"/>
    </xf>
    <xf numFmtId="6" fontId="0" fillId="22" borderId="22" xfId="0" applyNumberFormat="1" applyFill="1" applyBorder="1" applyAlignment="1">
      <alignment vertical="center" wrapText="1" shrinkToFit="1"/>
    </xf>
    <xf numFmtId="0" fontId="16" fillId="22" borderId="32" xfId="0" applyFont="1" applyFill="1" applyBorder="1" applyAlignment="1">
      <alignment horizontal="center" vertical="center" wrapText="1"/>
    </xf>
    <xf numFmtId="3" fontId="16" fillId="22" borderId="32" xfId="0" applyNumberFormat="1" applyFont="1" applyFill="1" applyBorder="1" applyAlignment="1">
      <alignment horizontal="center" vertical="center" wrapText="1"/>
    </xf>
    <xf numFmtId="3" fontId="8" fillId="22" borderId="22" xfId="0" applyNumberFormat="1" applyFont="1" applyFill="1" applyBorder="1" applyAlignment="1">
      <alignment horizontal="right" vertical="center" wrapText="1"/>
    </xf>
    <xf numFmtId="9" fontId="0" fillId="22" borderId="37" xfId="2" applyFont="1" applyFill="1" applyBorder="1" applyAlignment="1">
      <alignment vertical="center" wrapText="1" shrinkToFit="1"/>
    </xf>
    <xf numFmtId="10" fontId="0" fillId="22" borderId="22" xfId="2" applyNumberFormat="1" applyFont="1" applyFill="1" applyBorder="1" applyAlignment="1">
      <alignment vertical="center" wrapText="1" shrinkToFit="1"/>
    </xf>
    <xf numFmtId="177" fontId="11" fillId="22" borderId="22" xfId="0" applyNumberFormat="1" applyFont="1" applyFill="1" applyBorder="1" applyAlignment="1">
      <alignment vertical="center" wrapText="1" shrinkToFit="1"/>
    </xf>
    <xf numFmtId="176" fontId="0" fillId="22" borderId="22" xfId="2" applyNumberFormat="1" applyFont="1" applyFill="1" applyBorder="1" applyAlignment="1">
      <alignment vertical="center" wrapText="1" shrinkToFit="1"/>
    </xf>
    <xf numFmtId="0" fontId="0" fillId="22" borderId="22" xfId="0" applyFill="1" applyBorder="1" applyAlignment="1">
      <alignment horizontal="center" vertical="center" wrapText="1" shrinkToFit="1"/>
    </xf>
    <xf numFmtId="0" fontId="9" fillId="5" borderId="22" xfId="0" applyFont="1" applyFill="1" applyBorder="1" applyAlignment="1">
      <alignment horizontal="center" vertical="center"/>
    </xf>
    <xf numFmtId="3" fontId="0" fillId="5" borderId="22" xfId="0" applyNumberFormat="1" applyFill="1" applyBorder="1">
      <alignment vertical="center"/>
    </xf>
    <xf numFmtId="3" fontId="0" fillId="5" borderId="22" xfId="0" applyNumberFormat="1" applyFill="1" applyBorder="1" applyAlignment="1">
      <alignment vertical="center" wrapText="1" shrinkToFit="1"/>
    </xf>
    <xf numFmtId="3" fontId="0" fillId="5" borderId="22" xfId="0" applyNumberFormat="1" applyFill="1" applyBorder="1" applyAlignment="1">
      <alignment horizontal="right"/>
    </xf>
    <xf numFmtId="9" fontId="0" fillId="5" borderId="22" xfId="2" applyFont="1" applyFill="1" applyBorder="1" applyAlignment="1">
      <alignment vertical="center" wrapText="1" shrinkToFit="1"/>
    </xf>
    <xf numFmtId="1" fontId="0" fillId="5" borderId="22" xfId="0" applyNumberFormat="1" applyFill="1" applyBorder="1" applyAlignment="1">
      <alignment vertical="center" wrapText="1" shrinkToFit="1"/>
    </xf>
    <xf numFmtId="177" fontId="0" fillId="5" borderId="22" xfId="0" applyNumberFormat="1" applyFill="1" applyBorder="1" applyAlignment="1">
      <alignment vertical="center" wrapText="1" shrinkToFit="1"/>
    </xf>
    <xf numFmtId="3" fontId="0" fillId="5" borderId="37" xfId="0" applyNumberFormat="1" applyFill="1" applyBorder="1" applyAlignment="1">
      <alignment vertical="center" wrapText="1" shrinkToFit="1"/>
    </xf>
    <xf numFmtId="41" fontId="7" fillId="5" borderId="22" xfId="1" applyFont="1" applyFill="1" applyBorder="1" applyAlignment="1">
      <alignment horizontal="center" vertical="center"/>
    </xf>
    <xf numFmtId="41" fontId="0" fillId="5" borderId="32" xfId="1" applyFont="1" applyFill="1" applyBorder="1" applyAlignment="1">
      <alignment horizontal="center" vertical="center"/>
    </xf>
    <xf numFmtId="177" fontId="12" fillId="5" borderId="22" xfId="0" applyNumberFormat="1" applyFont="1" applyFill="1" applyBorder="1" applyAlignment="1">
      <alignment vertical="center" wrapText="1" shrinkToFit="1"/>
    </xf>
    <xf numFmtId="0" fontId="0" fillId="5" borderId="37" xfId="0" applyFill="1" applyBorder="1">
      <alignment vertical="center"/>
    </xf>
    <xf numFmtId="6" fontId="0" fillId="5" borderId="22" xfId="0" applyNumberFormat="1" applyFill="1" applyBorder="1" applyAlignment="1">
      <alignment vertical="center" wrapText="1" shrinkToFit="1"/>
    </xf>
    <xf numFmtId="0" fontId="16" fillId="5" borderId="32" xfId="0" applyFont="1" applyFill="1" applyBorder="1" applyAlignment="1">
      <alignment horizontal="center" vertical="center" wrapText="1"/>
    </xf>
    <xf numFmtId="3" fontId="16" fillId="5" borderId="32" xfId="0" applyNumberFormat="1" applyFont="1" applyFill="1" applyBorder="1" applyAlignment="1">
      <alignment horizontal="center" vertical="center" wrapText="1"/>
    </xf>
    <xf numFmtId="3" fontId="8" fillId="5" borderId="22" xfId="0" applyNumberFormat="1" applyFont="1" applyFill="1" applyBorder="1" applyAlignment="1">
      <alignment horizontal="right" vertical="center" wrapText="1"/>
    </xf>
    <xf numFmtId="9" fontId="0" fillId="5" borderId="37" xfId="2" applyFont="1" applyFill="1" applyBorder="1" applyAlignment="1">
      <alignment vertical="center" wrapText="1" shrinkToFit="1"/>
    </xf>
    <xf numFmtId="10" fontId="0" fillId="5" borderId="22" xfId="2" applyNumberFormat="1" applyFont="1" applyFill="1" applyBorder="1" applyAlignment="1">
      <alignment vertical="center" wrapText="1" shrinkToFit="1"/>
    </xf>
    <xf numFmtId="177" fontId="11" fillId="5" borderId="22" xfId="0" applyNumberFormat="1" applyFont="1" applyFill="1" applyBorder="1" applyAlignment="1">
      <alignment vertical="center" wrapText="1" shrinkToFit="1"/>
    </xf>
    <xf numFmtId="176" fontId="0" fillId="5" borderId="22" xfId="2" applyNumberFormat="1" applyFont="1" applyFill="1" applyBorder="1" applyAlignment="1">
      <alignment vertical="center" wrapText="1" shrinkToFit="1"/>
    </xf>
    <xf numFmtId="0" fontId="0" fillId="5" borderId="22" xfId="0" applyFill="1" applyBorder="1" applyAlignment="1">
      <alignment horizontal="center" vertical="center" wrapText="1" shrinkToFit="1"/>
    </xf>
    <xf numFmtId="3" fontId="0" fillId="0" borderId="40" xfId="0" applyNumberFormat="1" applyBorder="1" applyAlignment="1">
      <alignment vertical="center" wrapText="1" shrinkToFit="1"/>
    </xf>
    <xf numFmtId="1" fontId="0" fillId="0" borderId="40" xfId="0" applyNumberFormat="1" applyBorder="1" applyAlignment="1">
      <alignment vertical="center" wrapText="1" shrinkToFit="1"/>
    </xf>
    <xf numFmtId="0" fontId="0" fillId="5" borderId="41" xfId="0" applyFill="1" applyBorder="1" applyAlignment="1">
      <alignment horizontal="center" vertical="center" wrapText="1" shrinkToFit="1"/>
    </xf>
    <xf numFmtId="0" fontId="0" fillId="5" borderId="38" xfId="0" applyFill="1" applyBorder="1" applyAlignment="1">
      <alignment horizontal="center" vertical="center" wrapText="1" shrinkToFit="1"/>
    </xf>
    <xf numFmtId="0" fontId="0" fillId="5" borderId="24" xfId="0" applyFill="1" applyBorder="1" applyAlignment="1">
      <alignment horizontal="center" vertical="center" wrapText="1" shrinkToFit="1"/>
    </xf>
    <xf numFmtId="0" fontId="0" fillId="5" borderId="40" xfId="0" applyFill="1" applyBorder="1" applyAlignment="1">
      <alignment horizontal="center" vertical="center" wrapText="1" shrinkToFit="1"/>
    </xf>
    <xf numFmtId="0" fontId="20" fillId="5" borderId="41" xfId="0" applyFont="1" applyFill="1" applyBorder="1" applyAlignment="1">
      <alignment horizontal="center" vertical="center" wrapText="1" shrinkToFit="1"/>
    </xf>
    <xf numFmtId="0" fontId="20" fillId="5" borderId="38" xfId="0" applyFont="1" applyFill="1" applyBorder="1" applyAlignment="1">
      <alignment horizontal="center" vertical="center" wrapText="1" shrinkToFit="1"/>
    </xf>
    <xf numFmtId="0" fontId="20" fillId="5" borderId="24" xfId="0" applyFont="1" applyFill="1" applyBorder="1" applyAlignment="1">
      <alignment horizontal="center" vertical="center" wrapText="1" shrinkToFit="1"/>
    </xf>
    <xf numFmtId="0" fontId="5" fillId="5" borderId="0" xfId="0" applyFont="1" applyFill="1" applyAlignment="1">
      <alignment horizontal="center" vertical="center" wrapText="1" shrinkToFit="1"/>
    </xf>
    <xf numFmtId="0" fontId="20" fillId="5" borderId="40" xfId="0" applyFont="1" applyFill="1" applyBorder="1" applyAlignment="1">
      <alignment horizontal="center" vertical="center" wrapText="1" shrinkToFit="1"/>
    </xf>
    <xf numFmtId="0" fontId="5" fillId="5" borderId="41" xfId="0" applyFont="1" applyFill="1" applyBorder="1" applyAlignment="1">
      <alignment horizontal="center" vertical="center" wrapText="1" shrinkToFit="1"/>
    </xf>
    <xf numFmtId="0" fontId="5" fillId="5" borderId="38" xfId="0" applyFont="1" applyFill="1" applyBorder="1" applyAlignment="1">
      <alignment horizontal="center" vertical="center" wrapText="1" shrinkToFit="1"/>
    </xf>
    <xf numFmtId="0" fontId="5" fillId="5" borderId="24" xfId="0" applyFont="1" applyFill="1" applyBorder="1" applyAlignment="1">
      <alignment horizontal="center" vertical="center" wrapText="1" shrinkToFit="1"/>
    </xf>
    <xf numFmtId="0" fontId="5" fillId="5" borderId="5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6" xfId="0" applyFont="1" applyFill="1" applyBorder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5" borderId="42" xfId="0" applyFill="1" applyBorder="1" applyAlignment="1">
      <alignment horizontal="center" vertical="center" wrapText="1" shrinkToFit="1"/>
    </xf>
    <xf numFmtId="0" fontId="0" fillId="5" borderId="42" xfId="0" quotePrefix="1" applyFill="1" applyBorder="1" applyAlignment="1">
      <alignment horizontal="center" vertical="center" wrapText="1" shrinkToFit="1"/>
    </xf>
    <xf numFmtId="0" fontId="0" fillId="5" borderId="43" xfId="0" applyFill="1" applyBorder="1" applyAlignment="1">
      <alignment horizontal="center" vertical="center" wrapText="1" shrinkToFit="1"/>
    </xf>
    <xf numFmtId="0" fontId="0" fillId="5" borderId="44" xfId="0" applyFill="1" applyBorder="1" applyAlignment="1">
      <alignment horizontal="center" vertical="center" wrapText="1" shrinkToFit="1"/>
    </xf>
    <xf numFmtId="0" fontId="0" fillId="5" borderId="45" xfId="0" applyFill="1" applyBorder="1" applyAlignment="1">
      <alignment horizontal="center" vertical="center" wrapText="1" shrinkToFit="1"/>
    </xf>
    <xf numFmtId="0" fontId="0" fillId="5" borderId="39" xfId="0" applyFill="1" applyBorder="1" applyAlignment="1">
      <alignment horizontal="center"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0" fillId="5" borderId="46" xfId="0" applyFill="1" applyBorder="1" applyAlignment="1">
      <alignment horizontal="center" vertical="center" wrapText="1" shrinkToFit="1"/>
    </xf>
    <xf numFmtId="0" fontId="0" fillId="5" borderId="5" xfId="0" applyFill="1" applyBorder="1" applyAlignment="1">
      <alignment horizontal="center" vertical="center" wrapText="1" shrinkToFit="1"/>
    </xf>
    <xf numFmtId="0" fontId="0" fillId="5" borderId="25" xfId="0" applyFill="1" applyBorder="1" applyAlignment="1">
      <alignment horizontal="center" vertical="center" wrapText="1" shrinkToFit="1"/>
    </xf>
    <xf numFmtId="0" fontId="5" fillId="19" borderId="0" xfId="0" applyFont="1" applyFill="1" applyAlignment="1">
      <alignment horizontal="center" vertical="center" wrapText="1" shrinkToFit="1"/>
    </xf>
    <xf numFmtId="0" fontId="5" fillId="19" borderId="5" xfId="0" applyFont="1" applyFill="1" applyBorder="1" applyAlignment="1">
      <alignment horizontal="center" vertical="center" wrapText="1" shrinkToFit="1"/>
    </xf>
    <xf numFmtId="0" fontId="13" fillId="18" borderId="2" xfId="0" applyFont="1" applyFill="1" applyBorder="1" applyAlignment="1">
      <alignment horizontal="center" vertical="center" wrapText="1" shrinkToFit="1"/>
    </xf>
    <xf numFmtId="0" fontId="13" fillId="18" borderId="11" xfId="0" applyFont="1" applyFill="1" applyBorder="1" applyAlignment="1">
      <alignment horizontal="center" vertical="center" wrapText="1" shrinkToFit="1"/>
    </xf>
    <xf numFmtId="0" fontId="0" fillId="17" borderId="13" xfId="0" applyFill="1" applyBorder="1" applyAlignment="1">
      <alignment horizontal="center" vertical="center" wrapText="1" shrinkToFit="1"/>
    </xf>
    <xf numFmtId="0" fontId="0" fillId="17" borderId="30" xfId="0" applyFill="1" applyBorder="1" applyAlignment="1">
      <alignment horizontal="center" vertical="center" wrapText="1" shrinkToFit="1"/>
    </xf>
    <xf numFmtId="0" fontId="0" fillId="17" borderId="14" xfId="0" applyFill="1" applyBorder="1" applyAlignment="1">
      <alignment horizontal="center" vertical="center" wrapText="1" shrinkToFit="1"/>
    </xf>
    <xf numFmtId="0" fontId="0" fillId="4" borderId="13" xfId="0" applyFill="1" applyBorder="1" applyAlignment="1">
      <alignment horizontal="center" vertical="center" wrapText="1" shrinkToFit="1"/>
    </xf>
    <xf numFmtId="0" fontId="0" fillId="4" borderId="30" xfId="0" applyFill="1" applyBorder="1" applyAlignment="1">
      <alignment horizontal="center" vertical="center" wrapText="1" shrinkToFit="1"/>
    </xf>
    <xf numFmtId="0" fontId="0" fillId="4" borderId="14" xfId="0" applyFill="1" applyBorder="1" applyAlignment="1">
      <alignment horizontal="center" vertical="center" wrapText="1" shrinkToFit="1"/>
    </xf>
    <xf numFmtId="0" fontId="0" fillId="0" borderId="20" xfId="0" applyBorder="1" applyAlignment="1">
      <alignment horizontal="center" vertical="center" wrapText="1" shrinkToFit="1"/>
    </xf>
    <xf numFmtId="0" fontId="0" fillId="0" borderId="27" xfId="0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15" fillId="16" borderId="1" xfId="0" applyFont="1" applyFill="1" applyBorder="1" applyAlignment="1">
      <alignment horizontal="center" vertical="center" wrapText="1" shrinkToFit="1"/>
    </xf>
    <xf numFmtId="0" fontId="15" fillId="16" borderId="2" xfId="0" applyFont="1" applyFill="1" applyBorder="1" applyAlignment="1">
      <alignment horizontal="center" vertical="center" wrapText="1" shrinkToFit="1"/>
    </xf>
    <xf numFmtId="0" fontId="0" fillId="12" borderId="20" xfId="0" applyFill="1" applyBorder="1" applyAlignment="1">
      <alignment horizontal="center" vertical="center" wrapText="1" shrinkToFit="1"/>
    </xf>
    <xf numFmtId="0" fontId="0" fillId="12" borderId="21" xfId="0" applyFill="1" applyBorder="1" applyAlignment="1">
      <alignment horizontal="center" vertical="center" wrapText="1" shrinkToFit="1"/>
    </xf>
    <xf numFmtId="0" fontId="0" fillId="12" borderId="27" xfId="0" applyFill="1" applyBorder="1" applyAlignment="1">
      <alignment horizontal="center" vertical="center" wrapText="1" shrinkToFit="1"/>
    </xf>
    <xf numFmtId="0" fontId="0" fillId="3" borderId="20" xfId="0" applyFill="1" applyBorder="1" applyAlignment="1">
      <alignment horizontal="center" vertical="center" wrapText="1" shrinkToFit="1"/>
    </xf>
    <xf numFmtId="0" fontId="0" fillId="3" borderId="21" xfId="0" applyFill="1" applyBorder="1" applyAlignment="1">
      <alignment horizontal="center" vertical="center" wrapText="1" shrinkToFit="1"/>
    </xf>
    <xf numFmtId="0" fontId="0" fillId="3" borderId="27" xfId="0" applyFill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13" fillId="14" borderId="28" xfId="0" applyFont="1" applyFill="1" applyBorder="1" applyAlignment="1">
      <alignment horizontal="center" vertical="center" wrapText="1" shrinkToFit="1"/>
    </xf>
    <xf numFmtId="0" fontId="14" fillId="14" borderId="2" xfId="0" applyFont="1" applyFill="1" applyBorder="1" applyAlignment="1">
      <alignment horizontal="center" vertical="center" wrapText="1" shrinkToFit="1"/>
    </xf>
    <xf numFmtId="0" fontId="14" fillId="14" borderId="9" xfId="0" applyFont="1" applyFill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13" fillId="13" borderId="1" xfId="0" applyFont="1" applyFill="1" applyBorder="1" applyAlignment="1">
      <alignment horizontal="center" vertical="center" wrapText="1" shrinkToFit="1"/>
    </xf>
    <xf numFmtId="0" fontId="13" fillId="13" borderId="2" xfId="0" applyFont="1" applyFill="1" applyBorder="1" applyAlignment="1">
      <alignment horizontal="center" vertical="center" wrapText="1" shrinkToFit="1"/>
    </xf>
    <xf numFmtId="0" fontId="13" fillId="13" borderId="15" xfId="0" applyFont="1" applyFill="1" applyBorder="1" applyAlignment="1">
      <alignment horizontal="center" vertical="center" wrapText="1" shrinkToFit="1"/>
    </xf>
    <xf numFmtId="0" fontId="0" fillId="7" borderId="20" xfId="0" applyFill="1" applyBorder="1" applyAlignment="1">
      <alignment horizontal="center" vertical="center" wrapText="1" shrinkToFit="1"/>
    </xf>
    <xf numFmtId="0" fontId="0" fillId="7" borderId="21" xfId="0" applyFill="1" applyBorder="1" applyAlignment="1">
      <alignment horizontal="center" vertical="center" wrapText="1" shrinkToFit="1"/>
    </xf>
    <xf numFmtId="0" fontId="0" fillId="7" borderId="27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5" xfId="0" applyFont="1" applyFill="1" applyBorder="1" applyAlignment="1">
      <alignment horizontal="center" vertical="center" wrapText="1" shrinkToFit="1"/>
    </xf>
    <xf numFmtId="0" fontId="5" fillId="5" borderId="39" xfId="0" applyFont="1" applyFill="1" applyBorder="1" applyAlignment="1">
      <alignment horizontal="center"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25" xfId="0" applyFont="1" applyFill="1" applyBorder="1" applyAlignment="1">
      <alignment horizontal="center" vertical="center" wrapText="1" shrinkToFit="1"/>
    </xf>
    <xf numFmtId="0" fontId="0" fillId="5" borderId="43" xfId="0" quotePrefix="1" applyFill="1" applyBorder="1" applyAlignment="1">
      <alignment horizontal="center" vertical="center" wrapText="1" shrinkToFit="1"/>
    </xf>
    <xf numFmtId="0" fontId="7" fillId="9" borderId="22" xfId="0" applyFont="1" applyFill="1" applyBorder="1" applyAlignment="1"/>
    <xf numFmtId="0" fontId="9" fillId="0" borderId="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8" borderId="22" xfId="0" applyFont="1" applyFill="1" applyBorder="1">
      <alignment vertical="center"/>
    </xf>
    <xf numFmtId="0" fontId="0" fillId="8" borderId="22" xfId="0" applyFill="1" applyBorder="1">
      <alignment vertical="center"/>
    </xf>
    <xf numFmtId="0" fontId="0" fillId="9" borderId="22" xfId="0" applyFill="1" applyBorder="1" applyAlignment="1"/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  <xf numFmtId="1" fontId="0" fillId="12" borderId="40" xfId="0" applyNumberFormat="1" applyFill="1" applyBorder="1" applyAlignment="1">
      <alignment vertical="center" wrapText="1" shrinkToFit="1"/>
    </xf>
    <xf numFmtId="0" fontId="9" fillId="12" borderId="22" xfId="0" applyFont="1" applyFill="1" applyBorder="1" applyAlignment="1">
      <alignment horizontal="center" vertical="center"/>
    </xf>
    <xf numFmtId="3" fontId="0" fillId="12" borderId="40" xfId="0" applyNumberFormat="1" applyFill="1" applyBorder="1" applyAlignment="1">
      <alignment vertical="center" wrapText="1" shrinkToFit="1"/>
    </xf>
    <xf numFmtId="3" fontId="0" fillId="12" borderId="22" xfId="0" applyNumberFormat="1" applyFill="1" applyBorder="1" applyAlignment="1">
      <alignment vertical="center" wrapText="1" shrinkToFit="1"/>
    </xf>
    <xf numFmtId="9" fontId="0" fillId="12" borderId="22" xfId="2" applyFont="1" applyFill="1" applyBorder="1" applyAlignment="1">
      <alignment vertical="center" wrapText="1" shrinkToFit="1"/>
    </xf>
    <xf numFmtId="9" fontId="0" fillId="12" borderId="22" xfId="0" applyNumberFormat="1" applyFill="1" applyBorder="1" applyAlignment="1">
      <alignment vertical="center" wrapText="1" shrinkToFit="1"/>
    </xf>
    <xf numFmtId="3" fontId="0" fillId="12" borderId="37" xfId="0" applyNumberFormat="1" applyFill="1" applyBorder="1" applyAlignment="1">
      <alignment vertical="center" wrapText="1" shrinkToFit="1"/>
    </xf>
    <xf numFmtId="41" fontId="9" fillId="12" borderId="22" xfId="1" applyFont="1" applyFill="1" applyBorder="1" applyAlignment="1">
      <alignment horizontal="center" vertical="center"/>
    </xf>
    <xf numFmtId="41" fontId="0" fillId="12" borderId="32" xfId="1" applyFont="1" applyFill="1" applyBorder="1" applyAlignment="1">
      <alignment horizontal="center" vertical="center"/>
    </xf>
    <xf numFmtId="177" fontId="12" fillId="12" borderId="22" xfId="0" applyNumberFormat="1" applyFont="1" applyFill="1" applyBorder="1" applyAlignment="1">
      <alignment vertical="center" wrapText="1" shrinkToFit="1"/>
    </xf>
    <xf numFmtId="0" fontId="0" fillId="12" borderId="37" xfId="0" applyFill="1" applyBorder="1">
      <alignment vertical="center"/>
    </xf>
    <xf numFmtId="6" fontId="0" fillId="12" borderId="22" xfId="0" applyNumberFormat="1" applyFill="1" applyBorder="1" applyAlignment="1">
      <alignment vertical="center" wrapText="1" shrinkToFit="1"/>
    </xf>
    <xf numFmtId="0" fontId="16" fillId="12" borderId="32" xfId="0" applyFont="1" applyFill="1" applyBorder="1" applyAlignment="1">
      <alignment horizontal="center" vertical="center" wrapText="1"/>
    </xf>
    <xf numFmtId="3" fontId="16" fillId="12" borderId="32" xfId="0" applyNumberFormat="1" applyFont="1" applyFill="1" applyBorder="1" applyAlignment="1">
      <alignment horizontal="center" vertical="center" wrapText="1"/>
    </xf>
    <xf numFmtId="3" fontId="8" fillId="12" borderId="22" xfId="0" applyNumberFormat="1" applyFont="1" applyFill="1" applyBorder="1" applyAlignment="1">
      <alignment horizontal="right" vertical="center" wrapText="1"/>
    </xf>
    <xf numFmtId="10" fontId="0" fillId="12" borderId="22" xfId="2" applyNumberFormat="1" applyFont="1" applyFill="1" applyBorder="1" applyAlignment="1">
      <alignment vertical="center" wrapText="1" shrinkToFit="1"/>
    </xf>
    <xf numFmtId="177" fontId="11" fillId="12" borderId="22" xfId="0" applyNumberFormat="1" applyFont="1" applyFill="1" applyBorder="1" applyAlignment="1">
      <alignment vertical="center" wrapText="1" shrinkToFit="1"/>
    </xf>
    <xf numFmtId="176" fontId="0" fillId="12" borderId="22" xfId="2" applyNumberFormat="1" applyFont="1" applyFill="1" applyBorder="1" applyAlignment="1">
      <alignment vertical="center" wrapText="1" shrinkToFit="1"/>
    </xf>
    <xf numFmtId="0" fontId="0" fillId="12" borderId="22" xfId="0" applyFill="1" applyBorder="1" applyAlignment="1">
      <alignment horizontal="center" vertical="center" wrapText="1" shrinkToFit="1"/>
    </xf>
    <xf numFmtId="9" fontId="0" fillId="12" borderId="22" xfId="0" applyNumberFormat="1" applyFill="1" applyBorder="1" applyAlignment="1">
      <alignment horizontal="center" vertical="center" wrapText="1" shrinkToFit="1"/>
    </xf>
    <xf numFmtId="0" fontId="0" fillId="0" borderId="0" xfId="0" applyAlignment="1"/>
    <xf numFmtId="0" fontId="0" fillId="0" borderId="0" xfId="0" applyNumberFormat="1" applyAlignment="1"/>
  </cellXfs>
  <cellStyles count="5">
    <cellStyle name="Header" xfId="3" xr:uid="{5CC6B4FA-5583-4FEE-A46A-94A3ED8FB785}"/>
    <cellStyle name="백분율" xfId="2" builtinId="5"/>
    <cellStyle name="쉼표 [0]" xfId="1" builtinId="6"/>
    <cellStyle name="쉼표 [0] 2" xfId="4" xr:uid="{22B99CBF-97EA-44CF-876E-24F2D7CB45E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여경희" id="{F12E638C-3CD8-4374-92F2-146A0B1F5D27}" userId="S::kanna99@r114admin.onmicrosoft.com::ad972f97-614a-497e-afc1-48d89d5c615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Y14" dT="2024-05-30T07:47:21.89" personId="{F12E638C-3CD8-4374-92F2-146A0B1F5D27}" id="{0308EC82-D19F-46F9-8D67-E5AA24CC36CC}">
    <text xml:space="preserve">주택총조사(거주지역주택소유물건수별 주택소유 가구수) 총계-1건
</text>
  </threadedComment>
  <threadedComment ref="EG14" dT="2024-05-30T08:06:29.84" personId="{F12E638C-3CD8-4374-92F2-146A0B1F5D27}" id="{91A025CA-E54A-4FE4-A47C-605754D42256}">
    <text>REPS단위당가격(실거래)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EEEA-F6FA-4187-B762-1334136BBB35}">
  <dimension ref="A1:GX382"/>
  <sheetViews>
    <sheetView tabSelected="1" topLeftCell="BO13" zoomScale="85" zoomScaleNormal="85" workbookViewId="0">
      <selection activeCell="BU19" sqref="BU19"/>
    </sheetView>
  </sheetViews>
  <sheetFormatPr defaultColWidth="9" defaultRowHeight="17.399999999999999" x14ac:dyDescent="0.4"/>
  <cols>
    <col min="1" max="1" width="11" style="4" bestFit="1" customWidth="1"/>
    <col min="2" max="2" width="13" style="4" bestFit="1" customWidth="1"/>
    <col min="3" max="13" width="9.8984375" style="1" customWidth="1"/>
    <col min="14" max="19" width="10.09765625" style="1" customWidth="1"/>
    <col min="20" max="24" width="9.8984375" style="1" customWidth="1"/>
    <col min="25" max="29" width="12" style="1" customWidth="1"/>
    <col min="30" max="35" width="10.19921875" style="1" customWidth="1"/>
    <col min="36" max="41" width="9.5" style="1" customWidth="1"/>
    <col min="42" max="46" width="11.09765625" style="1" customWidth="1"/>
    <col min="47" max="47" width="13.8984375" style="1" customWidth="1"/>
    <col min="48" max="68" width="10.8984375" style="1" customWidth="1"/>
    <col min="69" max="69" width="10.69921875" style="1" customWidth="1"/>
    <col min="70" max="74" width="9" style="1"/>
    <col min="75" max="75" width="12" style="1" customWidth="1"/>
    <col min="76" max="76" width="30.09765625" style="5" customWidth="1"/>
    <col min="77" max="80" width="10.69921875" style="1" customWidth="1"/>
    <col min="81" max="89" width="12.19921875" style="1" customWidth="1"/>
    <col min="90" max="92" width="17.09765625" style="1" customWidth="1"/>
    <col min="93" max="95" width="12.19921875" style="1" customWidth="1"/>
    <col min="96" max="101" width="10.69921875" style="1" customWidth="1"/>
    <col min="102" max="102" width="11.69921875" style="5" customWidth="1"/>
    <col min="103" max="112" width="9" style="1"/>
    <col min="113" max="115" width="10.69921875" style="1" customWidth="1"/>
    <col min="116" max="130" width="9" style="1"/>
    <col min="131" max="133" width="12.09765625" style="1" customWidth="1"/>
    <col min="134" max="134" width="11.69921875" style="1" customWidth="1"/>
    <col min="135" max="135" width="15.19921875" style="1" customWidth="1"/>
    <col min="136" max="136" width="21.19921875" style="86" customWidth="1"/>
    <col min="137" max="137" width="25.19921875" style="1" customWidth="1"/>
    <col min="138" max="139" width="9" style="1"/>
    <col min="140" max="140" width="9.59765625" style="1" customWidth="1"/>
    <col min="141" max="141" width="29.19921875" style="1" customWidth="1"/>
    <col min="142" max="144" width="9" style="1"/>
    <col min="145" max="145" width="25" style="1" customWidth="1"/>
    <col min="146" max="149" width="9" style="1"/>
    <col min="150" max="150" width="27" style="1" customWidth="1"/>
    <col min="151" max="153" width="9" style="1"/>
    <col min="154" max="154" width="23.69921875" style="1" customWidth="1"/>
    <col min="155" max="163" width="9" style="1"/>
    <col min="164" max="164" width="25.19921875" style="1" customWidth="1"/>
    <col min="165" max="182" width="9" style="1"/>
    <col min="183" max="183" width="9.59765625" style="1" customWidth="1"/>
    <col min="184" max="191" width="9" style="1"/>
    <col min="192" max="192" width="9" style="5"/>
    <col min="193" max="193" width="9" style="1"/>
    <col min="194" max="194" width="43.09765625" style="1" customWidth="1"/>
    <col min="195" max="196" width="9" style="1"/>
    <col min="197" max="197" width="19" style="1" customWidth="1"/>
    <col min="198" max="198" width="9" style="1"/>
    <col min="199" max="199" width="17.5" style="1" customWidth="1"/>
    <col min="200" max="201" width="14" style="1" customWidth="1"/>
    <col min="202" max="202" width="31.59765625" style="101" customWidth="1"/>
    <col min="203" max="203" width="9" style="1"/>
    <col min="204" max="205" width="21.19921875" style="1" customWidth="1"/>
    <col min="206" max="16384" width="9" style="1"/>
  </cols>
  <sheetData>
    <row r="1" spans="1:206" x14ac:dyDescent="0.4">
      <c r="A1" s="261" t="s">
        <v>0</v>
      </c>
      <c r="B1" s="26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7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7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85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 t="s">
        <v>894</v>
      </c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7"/>
      <c r="GK1" s="6"/>
      <c r="GL1" s="6"/>
      <c r="GM1" s="6"/>
      <c r="GN1" s="6"/>
      <c r="GO1" s="6"/>
      <c r="GP1" s="6"/>
      <c r="GQ1" s="6"/>
      <c r="GR1" s="6"/>
      <c r="GS1" s="6"/>
      <c r="GT1" s="102"/>
    </row>
    <row r="2" spans="1:206" s="86" customFormat="1" x14ac:dyDescent="0.4">
      <c r="A2" s="263"/>
      <c r="B2" s="264"/>
      <c r="C2" s="216" t="s">
        <v>997</v>
      </c>
      <c r="D2" s="216"/>
      <c r="E2" s="216"/>
      <c r="F2" s="216"/>
      <c r="G2" s="216"/>
      <c r="H2" s="216"/>
      <c r="I2" s="216" t="s">
        <v>998</v>
      </c>
      <c r="J2" s="216"/>
      <c r="K2" s="216"/>
      <c r="L2" s="216"/>
      <c r="M2" s="216"/>
      <c r="N2" s="216" t="s">
        <v>997</v>
      </c>
      <c r="O2" s="216"/>
      <c r="P2" s="216"/>
      <c r="Q2" s="216"/>
      <c r="R2" s="216"/>
      <c r="S2" s="216"/>
      <c r="T2" s="216" t="s">
        <v>998</v>
      </c>
      <c r="U2" s="216"/>
      <c r="V2" s="216"/>
      <c r="W2" s="216"/>
      <c r="X2" s="216"/>
      <c r="Y2" s="216" t="s">
        <v>999</v>
      </c>
      <c r="Z2" s="216"/>
      <c r="AA2" s="216"/>
      <c r="AB2" s="216"/>
      <c r="AC2" s="216"/>
      <c r="AD2" s="216" t="s">
        <v>998</v>
      </c>
      <c r="AE2" s="216"/>
      <c r="AF2" s="216"/>
      <c r="AG2" s="216"/>
      <c r="AH2" s="216"/>
      <c r="AI2" s="216"/>
      <c r="AJ2" s="216" t="s">
        <v>998</v>
      </c>
      <c r="AK2" s="216"/>
      <c r="AL2" s="216"/>
      <c r="AM2" s="216"/>
      <c r="AN2" s="216"/>
      <c r="AO2" s="216"/>
      <c r="AP2" s="85"/>
      <c r="AQ2" s="85"/>
      <c r="AR2" s="85"/>
      <c r="AS2" s="85"/>
      <c r="AT2" s="85"/>
      <c r="AU2" s="155" t="s">
        <v>1023</v>
      </c>
      <c r="AV2" s="221" t="s">
        <v>997</v>
      </c>
      <c r="AW2" s="221"/>
      <c r="AX2" s="221"/>
      <c r="AY2" s="221"/>
      <c r="AZ2" s="221"/>
      <c r="BA2" s="221"/>
      <c r="BB2" s="221" t="s">
        <v>998</v>
      </c>
      <c r="BC2" s="221"/>
      <c r="BD2" s="221"/>
      <c r="BE2" s="221"/>
      <c r="BF2" s="221"/>
      <c r="BG2" s="221" t="s">
        <v>997</v>
      </c>
      <c r="BH2" s="221"/>
      <c r="BI2" s="221"/>
      <c r="BJ2" s="221"/>
      <c r="BK2" s="221"/>
      <c r="BL2" s="221" t="s">
        <v>998</v>
      </c>
      <c r="BM2" s="221"/>
      <c r="BN2" s="221"/>
      <c r="BO2" s="221"/>
      <c r="BP2" s="221"/>
      <c r="BQ2" s="161" t="s">
        <v>998</v>
      </c>
      <c r="BR2" s="221" t="s">
        <v>997</v>
      </c>
      <c r="BS2" s="221"/>
      <c r="BT2" s="221"/>
      <c r="BU2" s="221"/>
      <c r="BV2" s="221"/>
      <c r="BW2" s="155" t="s">
        <v>998</v>
      </c>
      <c r="BX2" s="160" t="s">
        <v>998</v>
      </c>
      <c r="BY2" s="223" t="s">
        <v>997</v>
      </c>
      <c r="BZ2" s="221"/>
      <c r="CA2" s="221"/>
      <c r="CB2" s="221"/>
      <c r="CC2" s="221" t="s">
        <v>998</v>
      </c>
      <c r="CD2" s="221"/>
      <c r="CE2" s="221"/>
      <c r="CF2" s="221" t="s">
        <v>997</v>
      </c>
      <c r="CG2" s="221"/>
      <c r="CH2" s="221"/>
      <c r="CI2" s="221" t="s">
        <v>997</v>
      </c>
      <c r="CJ2" s="221"/>
      <c r="CK2" s="221"/>
      <c r="CL2" s="221" t="s">
        <v>997</v>
      </c>
      <c r="CM2" s="221"/>
      <c r="CN2" s="221"/>
      <c r="CO2" s="221" t="s">
        <v>998</v>
      </c>
      <c r="CP2" s="221"/>
      <c r="CQ2" s="221"/>
      <c r="CR2" s="221" t="s">
        <v>84</v>
      </c>
      <c r="CS2" s="221"/>
      <c r="CT2" s="221"/>
      <c r="CU2" s="221" t="s">
        <v>998</v>
      </c>
      <c r="CV2" s="221"/>
      <c r="CW2" s="221"/>
      <c r="CX2" s="159" t="s">
        <v>998</v>
      </c>
      <c r="CY2" s="223" t="s">
        <v>997</v>
      </c>
      <c r="CZ2" s="221"/>
      <c r="DA2" s="221"/>
      <c r="DB2" s="221" t="s">
        <v>997</v>
      </c>
      <c r="DC2" s="221"/>
      <c r="DD2" s="221"/>
      <c r="DE2" s="221"/>
      <c r="DF2" s="221" t="s">
        <v>997</v>
      </c>
      <c r="DG2" s="221"/>
      <c r="DH2" s="221"/>
      <c r="DI2" s="221" t="s">
        <v>997</v>
      </c>
      <c r="DJ2" s="221"/>
      <c r="DK2" s="221"/>
      <c r="DL2" s="221" t="s">
        <v>997</v>
      </c>
      <c r="DM2" s="221"/>
      <c r="DN2" s="221"/>
      <c r="DO2" s="221"/>
      <c r="DP2" s="221"/>
      <c r="DQ2" s="221"/>
      <c r="DR2" s="221"/>
      <c r="DS2" s="221"/>
      <c r="DT2" s="221"/>
      <c r="DU2" s="221" t="s">
        <v>997</v>
      </c>
      <c r="DV2" s="221"/>
      <c r="DW2" s="221"/>
      <c r="DX2" s="221" t="s">
        <v>84</v>
      </c>
      <c r="DY2" s="221"/>
      <c r="DZ2" s="221"/>
      <c r="EA2" s="221" t="s">
        <v>998</v>
      </c>
      <c r="EB2" s="221"/>
      <c r="EC2" s="221"/>
      <c r="ED2" s="155" t="s">
        <v>998</v>
      </c>
      <c r="EE2" s="155" t="s">
        <v>998</v>
      </c>
      <c r="EF2" s="155" t="s">
        <v>998</v>
      </c>
      <c r="EG2" s="155" t="s">
        <v>997</v>
      </c>
      <c r="EH2" s="216" t="s">
        <v>997</v>
      </c>
      <c r="EI2" s="216"/>
      <c r="EJ2" s="155" t="s">
        <v>998</v>
      </c>
      <c r="EK2" s="155" t="s">
        <v>997</v>
      </c>
      <c r="EL2" s="155" t="s">
        <v>997</v>
      </c>
      <c r="EM2" s="155"/>
      <c r="EN2" s="155"/>
      <c r="EO2" s="155" t="s">
        <v>998</v>
      </c>
      <c r="EP2" s="85" t="s">
        <v>997</v>
      </c>
      <c r="EQ2" s="216" t="s">
        <v>997</v>
      </c>
      <c r="ER2" s="216"/>
      <c r="ES2" s="155" t="s">
        <v>998</v>
      </c>
      <c r="ET2" s="155" t="s">
        <v>997</v>
      </c>
      <c r="EU2" s="155" t="s">
        <v>997</v>
      </c>
      <c r="EV2" s="85"/>
      <c r="EW2" s="85"/>
      <c r="EX2" s="155" t="s">
        <v>998</v>
      </c>
      <c r="EY2" s="221" t="s">
        <v>998</v>
      </c>
      <c r="EZ2" s="221"/>
      <c r="FA2" s="221"/>
      <c r="FB2" s="155" t="s">
        <v>998</v>
      </c>
      <c r="FC2" s="155" t="s">
        <v>998</v>
      </c>
      <c r="FD2" s="85"/>
      <c r="FE2" s="85"/>
      <c r="FF2" s="155" t="s">
        <v>998</v>
      </c>
      <c r="FG2" s="155" t="s">
        <v>998</v>
      </c>
      <c r="FH2" s="15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155"/>
      <c r="GB2" s="155"/>
      <c r="GC2" s="160" t="s">
        <v>997</v>
      </c>
      <c r="GD2" s="155" t="s">
        <v>998</v>
      </c>
      <c r="GE2" s="155"/>
      <c r="GF2" s="155"/>
      <c r="GG2" s="160" t="s">
        <v>997</v>
      </c>
      <c r="GH2" s="155" t="s">
        <v>998</v>
      </c>
      <c r="GI2" s="155" t="s">
        <v>998</v>
      </c>
      <c r="GJ2" s="160" t="s">
        <v>997</v>
      </c>
      <c r="GK2" s="155" t="s">
        <v>997</v>
      </c>
      <c r="GL2" s="155" t="s">
        <v>997</v>
      </c>
      <c r="GM2" s="155" t="s">
        <v>997</v>
      </c>
      <c r="GN2" s="155" t="s">
        <v>998</v>
      </c>
      <c r="GO2" s="155" t="s">
        <v>997</v>
      </c>
      <c r="GP2" s="155" t="s">
        <v>998</v>
      </c>
      <c r="GQ2" s="155" t="s">
        <v>998</v>
      </c>
      <c r="GR2" s="155" t="s">
        <v>997</v>
      </c>
      <c r="GS2" s="155" t="s">
        <v>998</v>
      </c>
      <c r="GT2" s="155" t="s">
        <v>921</v>
      </c>
    </row>
    <row r="3" spans="1:206" ht="17.399999999999999" customHeight="1" x14ac:dyDescent="0.4">
      <c r="A3" s="263"/>
      <c r="B3" s="264"/>
      <c r="C3" s="217" t="s">
        <v>988</v>
      </c>
      <c r="D3" s="212"/>
      <c r="E3" s="212"/>
      <c r="F3" s="212"/>
      <c r="G3" s="212"/>
      <c r="H3" s="212"/>
      <c r="I3" s="212" t="s">
        <v>973</v>
      </c>
      <c r="J3" s="212"/>
      <c r="K3" s="212"/>
      <c r="L3" s="212"/>
      <c r="M3" s="212"/>
      <c r="N3" s="217" t="s">
        <v>989</v>
      </c>
      <c r="O3" s="212"/>
      <c r="P3" s="212"/>
      <c r="Q3" s="212"/>
      <c r="R3" s="212"/>
      <c r="S3" s="212"/>
      <c r="T3" s="212" t="s">
        <v>980</v>
      </c>
      <c r="U3" s="212"/>
      <c r="V3" s="212"/>
      <c r="W3" s="212"/>
      <c r="X3" s="212"/>
      <c r="Y3" s="217" t="s">
        <v>990</v>
      </c>
      <c r="Z3" s="212"/>
      <c r="AA3" s="212"/>
      <c r="AB3" s="212"/>
      <c r="AC3" s="212"/>
      <c r="AD3" s="212" t="s">
        <v>974</v>
      </c>
      <c r="AE3" s="212"/>
      <c r="AF3" s="212"/>
      <c r="AG3" s="212"/>
      <c r="AH3" s="212"/>
      <c r="AI3" s="212"/>
      <c r="AJ3" s="212" t="s">
        <v>975</v>
      </c>
      <c r="AK3" s="212"/>
      <c r="AL3" s="212"/>
      <c r="AM3" s="212"/>
      <c r="AN3" s="212"/>
      <c r="AO3" s="212"/>
      <c r="AP3" s="212" t="s">
        <v>976</v>
      </c>
      <c r="AQ3" s="212"/>
      <c r="AR3" s="212"/>
      <c r="AS3" s="212"/>
      <c r="AT3" s="212"/>
      <c r="AU3" s="212" t="s">
        <v>977</v>
      </c>
      <c r="AV3" s="217" t="s">
        <v>988</v>
      </c>
      <c r="AW3" s="212"/>
      <c r="AX3" s="212"/>
      <c r="AY3" s="212"/>
      <c r="AZ3" s="212"/>
      <c r="BA3" s="212"/>
      <c r="BB3" s="212" t="s">
        <v>981</v>
      </c>
      <c r="BC3" s="212"/>
      <c r="BD3" s="212"/>
      <c r="BE3" s="212"/>
      <c r="BF3" s="212"/>
      <c r="BG3" s="217" t="s">
        <v>991</v>
      </c>
      <c r="BH3" s="212"/>
      <c r="BI3" s="212"/>
      <c r="BJ3" s="212"/>
      <c r="BK3" s="212"/>
      <c r="BL3" s="227" t="s">
        <v>982</v>
      </c>
      <c r="BM3" s="228"/>
      <c r="BN3" s="228"/>
      <c r="BO3" s="228"/>
      <c r="BP3" s="229"/>
      <c r="BQ3" s="225"/>
      <c r="BR3" s="217" t="s">
        <v>987</v>
      </c>
      <c r="BS3" s="212"/>
      <c r="BT3" s="212"/>
      <c r="BU3" s="212"/>
      <c r="BV3" s="212"/>
      <c r="BW3" s="212" t="s">
        <v>983</v>
      </c>
      <c r="BX3" s="212" t="s">
        <v>984</v>
      </c>
      <c r="BY3" s="217" t="s">
        <v>986</v>
      </c>
      <c r="BZ3" s="212"/>
      <c r="CA3" s="212"/>
      <c r="CB3" s="212"/>
      <c r="CC3" s="212" t="s">
        <v>985</v>
      </c>
      <c r="CD3" s="212"/>
      <c r="CE3" s="212"/>
      <c r="CF3" s="217" t="s">
        <v>992</v>
      </c>
      <c r="CG3" s="212"/>
      <c r="CH3" s="212"/>
      <c r="CI3" s="222" t="s">
        <v>1011</v>
      </c>
      <c r="CJ3" s="212"/>
      <c r="CK3" s="212"/>
      <c r="CL3" s="222" t="s">
        <v>1012</v>
      </c>
      <c r="CM3" s="212"/>
      <c r="CN3" s="212"/>
      <c r="CO3" s="212" t="s">
        <v>994</v>
      </c>
      <c r="CP3" s="212"/>
      <c r="CQ3" s="212"/>
      <c r="CR3" s="212" t="s">
        <v>995</v>
      </c>
      <c r="CS3" s="212"/>
      <c r="CT3" s="212"/>
      <c r="CU3" s="212" t="s">
        <v>996</v>
      </c>
      <c r="CV3" s="212"/>
      <c r="CW3" s="212"/>
      <c r="CX3" s="212" t="s">
        <v>1007</v>
      </c>
      <c r="CY3" s="217" t="s">
        <v>1002</v>
      </c>
      <c r="CZ3" s="212"/>
      <c r="DA3" s="212"/>
      <c r="DB3" s="217" t="s">
        <v>1000</v>
      </c>
      <c r="DC3" s="217"/>
      <c r="DD3" s="217"/>
      <c r="DE3" s="217"/>
      <c r="DF3" s="222" t="s">
        <v>1003</v>
      </c>
      <c r="DG3" s="212"/>
      <c r="DH3" s="212"/>
      <c r="DI3" s="222" t="s">
        <v>1004</v>
      </c>
      <c r="DJ3" s="212"/>
      <c r="DK3" s="212"/>
      <c r="DL3" s="222" t="s">
        <v>1001</v>
      </c>
      <c r="DM3" s="222"/>
      <c r="DN3" s="222"/>
      <c r="DO3" s="222"/>
      <c r="DP3" s="222"/>
      <c r="DQ3" s="222"/>
      <c r="DR3" s="222"/>
      <c r="DS3" s="222"/>
      <c r="DT3" s="222"/>
      <c r="DU3" s="217" t="s">
        <v>1000</v>
      </c>
      <c r="DV3" s="217"/>
      <c r="DW3" s="217"/>
      <c r="DX3" s="212" t="s">
        <v>1014</v>
      </c>
      <c r="DY3" s="212"/>
      <c r="DZ3" s="212"/>
      <c r="EA3" s="212" t="s">
        <v>1005</v>
      </c>
      <c r="EB3" s="212"/>
      <c r="EC3" s="212"/>
      <c r="ED3" s="212" t="s">
        <v>1006</v>
      </c>
      <c r="EE3" s="212" t="s">
        <v>1008</v>
      </c>
      <c r="EF3" s="218" t="s">
        <v>1024</v>
      </c>
      <c r="EG3" s="217" t="s">
        <v>1015</v>
      </c>
      <c r="EH3" s="212" t="s">
        <v>1010</v>
      </c>
      <c r="EI3" s="212"/>
      <c r="EJ3" s="212" t="s">
        <v>1009</v>
      </c>
      <c r="EK3" s="217" t="s">
        <v>1021</v>
      </c>
      <c r="EL3" s="209" t="s">
        <v>1013</v>
      </c>
      <c r="EM3" s="209" t="s">
        <v>84</v>
      </c>
      <c r="EN3" s="209" t="s">
        <v>84</v>
      </c>
      <c r="EO3" s="209" t="s">
        <v>1017</v>
      </c>
      <c r="EP3" s="226" t="s">
        <v>1025</v>
      </c>
      <c r="EQ3" s="212" t="s">
        <v>1010</v>
      </c>
      <c r="ER3" s="212"/>
      <c r="ES3" s="212" t="s">
        <v>1016</v>
      </c>
      <c r="ET3" s="217" t="s">
        <v>1020</v>
      </c>
      <c r="EU3" s="209" t="s">
        <v>1013</v>
      </c>
      <c r="EV3" s="209" t="s">
        <v>84</v>
      </c>
      <c r="EW3" s="209" t="s">
        <v>84</v>
      </c>
      <c r="EX3" s="209" t="s">
        <v>1018</v>
      </c>
      <c r="EY3" s="227" t="s">
        <v>1026</v>
      </c>
      <c r="EZ3" s="228"/>
      <c r="FA3" s="229"/>
      <c r="FB3" s="212" t="s">
        <v>1027</v>
      </c>
      <c r="FC3" s="212" t="s">
        <v>1028</v>
      </c>
      <c r="FD3" s="209" t="s">
        <v>84</v>
      </c>
      <c r="FE3" s="209" t="s">
        <v>84</v>
      </c>
      <c r="FF3" s="212" t="s">
        <v>1029</v>
      </c>
      <c r="FG3" s="212" t="s">
        <v>1030</v>
      </c>
      <c r="FH3" s="275" t="s">
        <v>1019</v>
      </c>
      <c r="FI3" s="276"/>
      <c r="FJ3" s="276"/>
      <c r="FK3" s="276"/>
      <c r="FL3" s="276"/>
      <c r="FM3" s="276"/>
      <c r="FN3" s="276"/>
      <c r="FO3" s="276"/>
      <c r="FP3" s="276"/>
      <c r="FQ3" s="276"/>
      <c r="FR3" s="276"/>
      <c r="FS3" s="276"/>
      <c r="FT3" s="276"/>
      <c r="FU3" s="276"/>
      <c r="FV3" s="276"/>
      <c r="FW3" s="276"/>
      <c r="FX3" s="276"/>
      <c r="FY3" s="276"/>
      <c r="FZ3" s="277"/>
      <c r="GA3" s="213" t="s">
        <v>84</v>
      </c>
      <c r="GB3" s="213" t="s">
        <v>84</v>
      </c>
      <c r="GC3" s="209" t="s">
        <v>1013</v>
      </c>
      <c r="GD3" s="213" t="s">
        <v>1039</v>
      </c>
      <c r="GE3" s="213" t="s">
        <v>84</v>
      </c>
      <c r="GF3" s="213" t="s">
        <v>84</v>
      </c>
      <c r="GG3" s="209" t="s">
        <v>1013</v>
      </c>
      <c r="GH3" s="213" t="s">
        <v>1040</v>
      </c>
      <c r="GI3" s="213" t="s">
        <v>1038</v>
      </c>
      <c r="GJ3" s="226" t="s">
        <v>1032</v>
      </c>
      <c r="GK3" s="281" t="s">
        <v>1033</v>
      </c>
      <c r="GL3" s="225" t="s">
        <v>1041</v>
      </c>
      <c r="GM3" s="213" t="s">
        <v>1034</v>
      </c>
      <c r="GN3" s="213" t="s">
        <v>1035</v>
      </c>
      <c r="GO3" s="213" t="s">
        <v>1036</v>
      </c>
      <c r="GP3" s="213" t="s">
        <v>1037</v>
      </c>
      <c r="GQ3" s="225" t="s">
        <v>1031</v>
      </c>
      <c r="GR3" s="225" t="s">
        <v>979</v>
      </c>
      <c r="GS3" s="225" t="s">
        <v>1022</v>
      </c>
      <c r="GT3" s="225" t="s">
        <v>978</v>
      </c>
    </row>
    <row r="4" spans="1:206" x14ac:dyDescent="0.4">
      <c r="A4" s="263"/>
      <c r="B4" s="264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30"/>
      <c r="BM4" s="224"/>
      <c r="BN4" s="224"/>
      <c r="BO4" s="224"/>
      <c r="BP4" s="231"/>
      <c r="BQ4" s="210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7"/>
      <c r="DC4" s="217"/>
      <c r="DD4" s="217"/>
      <c r="DE4" s="217"/>
      <c r="DF4" s="212"/>
      <c r="DG4" s="212"/>
      <c r="DH4" s="212"/>
      <c r="DI4" s="212"/>
      <c r="DJ4" s="212"/>
      <c r="DK4" s="212"/>
      <c r="DL4" s="222"/>
      <c r="DM4" s="222"/>
      <c r="DN4" s="222"/>
      <c r="DO4" s="222"/>
      <c r="DP4" s="222"/>
      <c r="DQ4" s="222"/>
      <c r="DR4" s="222"/>
      <c r="DS4" s="222"/>
      <c r="DT4" s="222"/>
      <c r="DU4" s="217"/>
      <c r="DV4" s="217"/>
      <c r="DW4" s="217"/>
      <c r="DX4" s="212"/>
      <c r="DY4" s="212"/>
      <c r="DZ4" s="212"/>
      <c r="EA4" s="212"/>
      <c r="EB4" s="212"/>
      <c r="EC4" s="212"/>
      <c r="ED4" s="212"/>
      <c r="EE4" s="212"/>
      <c r="EF4" s="219"/>
      <c r="EG4" s="212"/>
      <c r="EH4" s="212"/>
      <c r="EI4" s="212"/>
      <c r="EJ4" s="212"/>
      <c r="EK4" s="212"/>
      <c r="EL4" s="210"/>
      <c r="EM4" s="210"/>
      <c r="EN4" s="210"/>
      <c r="EO4" s="210"/>
      <c r="EP4" s="210"/>
      <c r="EQ4" s="212"/>
      <c r="ER4" s="212"/>
      <c r="ES4" s="212"/>
      <c r="ET4" s="212"/>
      <c r="EU4" s="210"/>
      <c r="EV4" s="210"/>
      <c r="EW4" s="210"/>
      <c r="EX4" s="210"/>
      <c r="EY4" s="230"/>
      <c r="EZ4" s="224"/>
      <c r="FA4" s="231"/>
      <c r="FB4" s="212"/>
      <c r="FC4" s="212"/>
      <c r="FD4" s="210"/>
      <c r="FE4" s="210"/>
      <c r="FF4" s="212"/>
      <c r="FG4" s="212"/>
      <c r="FH4" s="278"/>
      <c r="FI4" s="216"/>
      <c r="FJ4" s="216"/>
      <c r="FK4" s="216"/>
      <c r="FL4" s="216"/>
      <c r="FM4" s="216"/>
      <c r="FN4" s="216"/>
      <c r="FO4" s="216"/>
      <c r="FP4" s="216"/>
      <c r="FQ4" s="216"/>
      <c r="FR4" s="216"/>
      <c r="FS4" s="216"/>
      <c r="FT4" s="216"/>
      <c r="FU4" s="216"/>
      <c r="FV4" s="216"/>
      <c r="FW4" s="216"/>
      <c r="FX4" s="216"/>
      <c r="FY4" s="216"/>
      <c r="FZ4" s="279"/>
      <c r="GA4" s="214"/>
      <c r="GB4" s="214"/>
      <c r="GC4" s="210"/>
      <c r="GD4" s="214"/>
      <c r="GE4" s="214"/>
      <c r="GF4" s="214"/>
      <c r="GG4" s="210"/>
      <c r="GH4" s="214"/>
      <c r="GI4" s="214"/>
      <c r="GJ4" s="210"/>
      <c r="GK4" s="230"/>
      <c r="GL4" s="210"/>
      <c r="GM4" s="214"/>
      <c r="GN4" s="214"/>
      <c r="GO4" s="214"/>
      <c r="GP4" s="214"/>
      <c r="GQ4" s="210"/>
      <c r="GR4" s="210"/>
      <c r="GS4" s="210"/>
      <c r="GT4" s="210"/>
    </row>
    <row r="5" spans="1:206" x14ac:dyDescent="0.4">
      <c r="A5" s="263"/>
      <c r="B5" s="264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30"/>
      <c r="BM5" s="224"/>
      <c r="BN5" s="224"/>
      <c r="BO5" s="224"/>
      <c r="BP5" s="231"/>
      <c r="BQ5" s="210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7"/>
      <c r="DC5" s="217"/>
      <c r="DD5" s="217"/>
      <c r="DE5" s="217"/>
      <c r="DF5" s="212"/>
      <c r="DG5" s="212"/>
      <c r="DH5" s="212"/>
      <c r="DI5" s="212"/>
      <c r="DJ5" s="212"/>
      <c r="DK5" s="212"/>
      <c r="DL5" s="222"/>
      <c r="DM5" s="222"/>
      <c r="DN5" s="222"/>
      <c r="DO5" s="222"/>
      <c r="DP5" s="222"/>
      <c r="DQ5" s="222"/>
      <c r="DR5" s="222"/>
      <c r="DS5" s="222"/>
      <c r="DT5" s="222"/>
      <c r="DU5" s="217"/>
      <c r="DV5" s="217"/>
      <c r="DW5" s="217"/>
      <c r="DX5" s="212"/>
      <c r="DY5" s="212"/>
      <c r="DZ5" s="212"/>
      <c r="EA5" s="212"/>
      <c r="EB5" s="212"/>
      <c r="EC5" s="212"/>
      <c r="ED5" s="212"/>
      <c r="EE5" s="212"/>
      <c r="EF5" s="219"/>
      <c r="EG5" s="212"/>
      <c r="EH5" s="212"/>
      <c r="EI5" s="212"/>
      <c r="EJ5" s="212"/>
      <c r="EK5" s="212"/>
      <c r="EL5" s="210"/>
      <c r="EM5" s="210"/>
      <c r="EN5" s="210"/>
      <c r="EO5" s="210"/>
      <c r="EP5" s="210"/>
      <c r="EQ5" s="212"/>
      <c r="ER5" s="212"/>
      <c r="ES5" s="212"/>
      <c r="ET5" s="212"/>
      <c r="EU5" s="210"/>
      <c r="EV5" s="210"/>
      <c r="EW5" s="210"/>
      <c r="EX5" s="210"/>
      <c r="EY5" s="230"/>
      <c r="EZ5" s="224"/>
      <c r="FA5" s="231"/>
      <c r="FB5" s="212"/>
      <c r="FC5" s="212"/>
      <c r="FD5" s="210"/>
      <c r="FE5" s="210"/>
      <c r="FF5" s="212"/>
      <c r="FG5" s="212"/>
      <c r="FH5" s="278"/>
      <c r="FI5" s="216"/>
      <c r="FJ5" s="216"/>
      <c r="FK5" s="216"/>
      <c r="FL5" s="216"/>
      <c r="FM5" s="216"/>
      <c r="FN5" s="216"/>
      <c r="FO5" s="216"/>
      <c r="FP5" s="216"/>
      <c r="FQ5" s="216"/>
      <c r="FR5" s="216"/>
      <c r="FS5" s="216"/>
      <c r="FT5" s="216"/>
      <c r="FU5" s="216"/>
      <c r="FV5" s="216"/>
      <c r="FW5" s="216"/>
      <c r="FX5" s="216"/>
      <c r="FY5" s="216"/>
      <c r="FZ5" s="279"/>
      <c r="GA5" s="214"/>
      <c r="GB5" s="214"/>
      <c r="GC5" s="210"/>
      <c r="GD5" s="214"/>
      <c r="GE5" s="214"/>
      <c r="GF5" s="214"/>
      <c r="GG5" s="210"/>
      <c r="GH5" s="214"/>
      <c r="GI5" s="214"/>
      <c r="GJ5" s="210"/>
      <c r="GK5" s="230"/>
      <c r="GL5" s="210"/>
      <c r="GM5" s="214"/>
      <c r="GN5" s="214"/>
      <c r="GO5" s="214"/>
      <c r="GP5" s="214"/>
      <c r="GQ5" s="210"/>
      <c r="GR5" s="210"/>
      <c r="GS5" s="210"/>
      <c r="GT5" s="210"/>
    </row>
    <row r="6" spans="1:206" x14ac:dyDescent="0.4">
      <c r="A6" s="263"/>
      <c r="B6" s="264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32"/>
      <c r="BM6" s="233"/>
      <c r="BN6" s="233"/>
      <c r="BO6" s="233"/>
      <c r="BP6" s="234"/>
      <c r="BQ6" s="211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7"/>
      <c r="DC6" s="217"/>
      <c r="DD6" s="217"/>
      <c r="DE6" s="217"/>
      <c r="DF6" s="212"/>
      <c r="DG6" s="212"/>
      <c r="DH6" s="212"/>
      <c r="DI6" s="212"/>
      <c r="DJ6" s="212"/>
      <c r="DK6" s="212"/>
      <c r="DL6" s="222"/>
      <c r="DM6" s="222"/>
      <c r="DN6" s="222"/>
      <c r="DO6" s="222"/>
      <c r="DP6" s="222"/>
      <c r="DQ6" s="222"/>
      <c r="DR6" s="222"/>
      <c r="DS6" s="222"/>
      <c r="DT6" s="222"/>
      <c r="DU6" s="217"/>
      <c r="DV6" s="217"/>
      <c r="DW6" s="217"/>
      <c r="DX6" s="212"/>
      <c r="DY6" s="212"/>
      <c r="DZ6" s="212"/>
      <c r="EA6" s="212"/>
      <c r="EB6" s="212"/>
      <c r="EC6" s="212"/>
      <c r="ED6" s="212"/>
      <c r="EE6" s="212"/>
      <c r="EF6" s="220"/>
      <c r="EG6" s="212"/>
      <c r="EH6" s="212"/>
      <c r="EI6" s="212"/>
      <c r="EJ6" s="212"/>
      <c r="EK6" s="212"/>
      <c r="EL6" s="211"/>
      <c r="EM6" s="211"/>
      <c r="EN6" s="211"/>
      <c r="EO6" s="211"/>
      <c r="EP6" s="211"/>
      <c r="EQ6" s="212"/>
      <c r="ER6" s="212"/>
      <c r="ES6" s="212"/>
      <c r="ET6" s="212"/>
      <c r="EU6" s="211"/>
      <c r="EV6" s="211"/>
      <c r="EW6" s="211"/>
      <c r="EX6" s="211"/>
      <c r="EY6" s="232"/>
      <c r="EZ6" s="233"/>
      <c r="FA6" s="234"/>
      <c r="FB6" s="212"/>
      <c r="FC6" s="212"/>
      <c r="FD6" s="211"/>
      <c r="FE6" s="211"/>
      <c r="FF6" s="212"/>
      <c r="FG6" s="212"/>
      <c r="FH6" s="223"/>
      <c r="FI6" s="221"/>
      <c r="FJ6" s="221"/>
      <c r="FK6" s="221"/>
      <c r="FL6" s="221"/>
      <c r="FM6" s="221"/>
      <c r="FN6" s="221"/>
      <c r="FO6" s="221"/>
      <c r="FP6" s="221"/>
      <c r="FQ6" s="221"/>
      <c r="FR6" s="221"/>
      <c r="FS6" s="221"/>
      <c r="FT6" s="221"/>
      <c r="FU6" s="221"/>
      <c r="FV6" s="221"/>
      <c r="FW6" s="221"/>
      <c r="FX6" s="221"/>
      <c r="FY6" s="221"/>
      <c r="FZ6" s="280"/>
      <c r="GA6" s="215"/>
      <c r="GB6" s="215"/>
      <c r="GC6" s="211"/>
      <c r="GD6" s="215"/>
      <c r="GE6" s="215"/>
      <c r="GF6" s="215"/>
      <c r="GG6" s="211"/>
      <c r="GH6" s="215"/>
      <c r="GI6" s="215"/>
      <c r="GJ6" s="211"/>
      <c r="GK6" s="232"/>
      <c r="GL6" s="211"/>
      <c r="GM6" s="215"/>
      <c r="GN6" s="215"/>
      <c r="GO6" s="215"/>
      <c r="GP6" s="215"/>
      <c r="GQ6" s="211"/>
      <c r="GR6" s="211"/>
      <c r="GS6" s="211"/>
      <c r="GT6" s="211"/>
    </row>
    <row r="7" spans="1:206" ht="34.950000000000003" customHeight="1" x14ac:dyDescent="0.4">
      <c r="A7" s="263"/>
      <c r="B7" s="264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54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224" t="s">
        <v>993</v>
      </c>
      <c r="CM7" s="224"/>
      <c r="CN7" s="224"/>
      <c r="CO7" s="6"/>
      <c r="CP7" s="6"/>
      <c r="CQ7" s="6"/>
      <c r="CR7" s="6"/>
      <c r="CS7" s="6"/>
      <c r="CT7" s="6"/>
      <c r="CU7" s="6"/>
      <c r="CV7" s="6"/>
      <c r="CW7" s="6"/>
      <c r="CX7" s="7"/>
      <c r="CY7" s="6"/>
      <c r="CZ7" s="6"/>
      <c r="DA7" s="6"/>
      <c r="DB7" s="6"/>
      <c r="DC7" s="6"/>
      <c r="DD7" s="6"/>
      <c r="DE7" s="85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85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7"/>
      <c r="GK7" s="6"/>
      <c r="GL7" s="6"/>
      <c r="GM7" s="6"/>
      <c r="GN7" s="6"/>
      <c r="GO7" s="6"/>
      <c r="GP7" s="6"/>
      <c r="GQ7" s="6"/>
      <c r="GR7" s="102"/>
      <c r="GS7" s="6"/>
      <c r="GT7" s="102"/>
    </row>
    <row r="8" spans="1:206" x14ac:dyDescent="0.4">
      <c r="A8" s="263"/>
      <c r="B8" s="264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54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224"/>
      <c r="CM8" s="224"/>
      <c r="CN8" s="224"/>
      <c r="CO8" s="6"/>
      <c r="CP8" s="6"/>
      <c r="CQ8" s="6"/>
      <c r="CR8" s="6"/>
      <c r="CS8" s="6"/>
      <c r="CT8" s="6"/>
      <c r="CU8" s="6"/>
      <c r="CV8" s="6"/>
      <c r="CW8" s="6"/>
      <c r="CX8" s="7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85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7"/>
      <c r="GK8" s="6"/>
      <c r="GL8" s="6"/>
      <c r="GM8" s="6"/>
      <c r="GN8" s="6"/>
      <c r="GO8" s="6"/>
      <c r="GP8" s="6"/>
      <c r="GQ8" s="6"/>
      <c r="GR8" s="102"/>
      <c r="GS8" s="6"/>
      <c r="GT8" s="102"/>
    </row>
    <row r="9" spans="1:206" x14ac:dyDescent="0.4">
      <c r="A9" s="263"/>
      <c r="B9" s="264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54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224"/>
      <c r="CM9" s="224"/>
      <c r="CN9" s="224"/>
      <c r="CO9" s="6"/>
      <c r="CP9" s="6"/>
      <c r="CQ9" s="6"/>
      <c r="CR9" s="6"/>
      <c r="CS9" s="6"/>
      <c r="CT9" s="6"/>
      <c r="CU9" s="6"/>
      <c r="CV9" s="6"/>
      <c r="CW9" s="6"/>
      <c r="CX9" s="7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85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7"/>
      <c r="GK9" s="6"/>
      <c r="GL9" s="6"/>
      <c r="GM9" s="6"/>
      <c r="GN9" s="6"/>
      <c r="GO9" s="6"/>
      <c r="GP9" s="6"/>
      <c r="GQ9" s="6"/>
      <c r="GR9" s="102"/>
      <c r="GS9" s="6"/>
      <c r="GT9" s="102"/>
    </row>
    <row r="10" spans="1:206" x14ac:dyDescent="0.4">
      <c r="A10" s="263"/>
      <c r="B10" s="264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54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224"/>
      <c r="CM10" s="224"/>
      <c r="CN10" s="224"/>
      <c r="CO10" s="6"/>
      <c r="CP10" s="6"/>
      <c r="CQ10" s="6"/>
      <c r="CR10" s="6"/>
      <c r="CS10" s="6"/>
      <c r="CT10" s="6"/>
      <c r="CU10" s="6"/>
      <c r="CV10" s="6"/>
      <c r="CW10" s="6"/>
      <c r="CX10" s="7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85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7"/>
      <c r="GK10" s="6"/>
      <c r="GL10" s="6"/>
      <c r="GM10" s="6"/>
      <c r="GN10" s="6"/>
      <c r="GO10" s="6"/>
      <c r="GP10" s="6"/>
      <c r="GQ10" s="6"/>
      <c r="GR10" s="102"/>
      <c r="GS10" s="6"/>
      <c r="GT10" s="102"/>
    </row>
    <row r="11" spans="1:206" ht="18" thickBot="1" x14ac:dyDescent="0.45">
      <c r="A11" s="265"/>
      <c r="B11" s="264"/>
      <c r="C11" s="1" t="s">
        <v>16</v>
      </c>
      <c r="GT11" s="103"/>
    </row>
    <row r="12" spans="1:206" ht="52.2" customHeight="1" thickBot="1" x14ac:dyDescent="0.45">
      <c r="A12" s="266"/>
      <c r="B12" s="267"/>
      <c r="C12" s="268" t="s">
        <v>15</v>
      </c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69"/>
      <c r="BA12" s="269"/>
      <c r="BB12" s="269"/>
      <c r="BC12" s="269"/>
      <c r="BD12" s="269"/>
      <c r="BE12" s="269"/>
      <c r="BF12" s="269"/>
      <c r="BG12" s="269"/>
      <c r="BH12" s="269"/>
      <c r="BI12" s="269"/>
      <c r="BJ12" s="269"/>
      <c r="BK12" s="269"/>
      <c r="BL12" s="269"/>
      <c r="BM12" s="269"/>
      <c r="BN12" s="269"/>
      <c r="BO12" s="269"/>
      <c r="BP12" s="269"/>
      <c r="BQ12" s="269"/>
      <c r="BR12" s="269"/>
      <c r="BS12" s="269"/>
      <c r="BT12" s="269"/>
      <c r="BU12" s="269"/>
      <c r="BV12" s="269"/>
      <c r="BW12" s="269"/>
      <c r="BX12" s="270"/>
      <c r="BY12" s="257" t="s">
        <v>897</v>
      </c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9"/>
      <c r="EF12" s="237" t="s">
        <v>916</v>
      </c>
      <c r="EG12" s="248" t="s">
        <v>925</v>
      </c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49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49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37" t="s">
        <v>925</v>
      </c>
      <c r="GR12" s="239" t="s">
        <v>936</v>
      </c>
      <c r="GS12" s="239" t="s">
        <v>939</v>
      </c>
      <c r="GT12" s="242" t="s">
        <v>938</v>
      </c>
      <c r="GV12" s="235" t="s">
        <v>947</v>
      </c>
      <c r="GW12" s="235"/>
      <c r="GX12" s="235"/>
    </row>
    <row r="13" spans="1:206" ht="35.4" thickBot="1" x14ac:dyDescent="0.45">
      <c r="A13" s="2" t="s">
        <v>1</v>
      </c>
      <c r="B13" s="3" t="s">
        <v>2</v>
      </c>
      <c r="C13" s="274" t="s">
        <v>17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71" t="s">
        <v>18</v>
      </c>
      <c r="AW13" s="272"/>
      <c r="AX13" s="272"/>
      <c r="AY13" s="272"/>
      <c r="AZ13" s="272"/>
      <c r="BA13" s="272"/>
      <c r="BB13" s="272"/>
      <c r="BC13" s="272"/>
      <c r="BD13" s="272"/>
      <c r="BE13" s="272"/>
      <c r="BF13" s="272"/>
      <c r="BG13" s="272"/>
      <c r="BH13" s="272"/>
      <c r="BI13" s="272"/>
      <c r="BJ13" s="272"/>
      <c r="BK13" s="272"/>
      <c r="BL13" s="272"/>
      <c r="BM13" s="272"/>
      <c r="BN13" s="272"/>
      <c r="BO13" s="272"/>
      <c r="BP13" s="272"/>
      <c r="BQ13" s="273"/>
      <c r="BR13" s="247"/>
      <c r="BS13" s="247"/>
      <c r="BT13" s="247"/>
      <c r="BU13" s="247"/>
      <c r="BV13" s="247"/>
      <c r="BW13" s="246"/>
      <c r="BX13" s="80" t="s">
        <v>30</v>
      </c>
      <c r="BY13" s="245" t="s">
        <v>20</v>
      </c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6"/>
      <c r="CY13" s="256" t="s">
        <v>21</v>
      </c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W13" s="256"/>
      <c r="DX13" s="256"/>
      <c r="DY13" s="256"/>
      <c r="DZ13" s="256"/>
      <c r="EA13" s="256"/>
      <c r="EB13" s="256"/>
      <c r="EC13" s="256"/>
      <c r="ED13" s="256"/>
      <c r="EE13" s="80" t="s">
        <v>898</v>
      </c>
      <c r="EF13" s="238"/>
      <c r="EG13" s="245" t="s">
        <v>22</v>
      </c>
      <c r="EH13" s="247"/>
      <c r="EI13" s="247"/>
      <c r="EJ13" s="247"/>
      <c r="EK13" s="247"/>
      <c r="EL13" s="247"/>
      <c r="EM13" s="247"/>
      <c r="EN13" s="247"/>
      <c r="EO13" s="246"/>
      <c r="EP13" s="245" t="s">
        <v>901</v>
      </c>
      <c r="EQ13" s="247"/>
      <c r="ER13" s="247"/>
      <c r="ES13" s="247"/>
      <c r="ET13" s="247"/>
      <c r="EU13" s="247"/>
      <c r="EV13" s="247"/>
      <c r="EW13" s="247"/>
      <c r="EX13" s="246"/>
      <c r="EY13" s="245" t="s">
        <v>23</v>
      </c>
      <c r="EZ13" s="247"/>
      <c r="FA13" s="247"/>
      <c r="FB13" s="247"/>
      <c r="FC13" s="247"/>
      <c r="FD13" s="247"/>
      <c r="FE13" s="247"/>
      <c r="FF13" s="246"/>
      <c r="FG13" s="95" t="s">
        <v>932</v>
      </c>
      <c r="FH13" s="245" t="s">
        <v>915</v>
      </c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6"/>
      <c r="GA13" s="245" t="s">
        <v>923</v>
      </c>
      <c r="GB13" s="247"/>
      <c r="GC13" s="247"/>
      <c r="GD13" s="247"/>
      <c r="GE13" s="245" t="s">
        <v>924</v>
      </c>
      <c r="GF13" s="247"/>
      <c r="GG13" s="247"/>
      <c r="GH13" s="246"/>
      <c r="GI13" s="93" t="s">
        <v>933</v>
      </c>
      <c r="GJ13" s="245" t="s">
        <v>897</v>
      </c>
      <c r="GK13" s="246"/>
      <c r="GL13" s="245" t="s">
        <v>928</v>
      </c>
      <c r="GM13" s="247"/>
      <c r="GN13" s="247"/>
      <c r="GO13" s="246"/>
      <c r="GP13" s="98" t="s">
        <v>934</v>
      </c>
      <c r="GQ13" s="238"/>
      <c r="GR13" s="240"/>
      <c r="GS13" s="240"/>
      <c r="GT13" s="243"/>
      <c r="GV13" s="235"/>
      <c r="GW13" s="235"/>
      <c r="GX13" s="235"/>
    </row>
    <row r="14" spans="1:206" ht="105" thickBot="1" x14ac:dyDescent="0.45">
      <c r="A14" s="19" t="s">
        <v>1</v>
      </c>
      <c r="B14" s="20" t="s">
        <v>2</v>
      </c>
      <c r="C14" s="253" t="s">
        <v>886</v>
      </c>
      <c r="D14" s="254"/>
      <c r="E14" s="254"/>
      <c r="F14" s="254"/>
      <c r="G14" s="254"/>
      <c r="H14" s="254"/>
      <c r="I14" s="250" t="s">
        <v>1042</v>
      </c>
      <c r="J14" s="251"/>
      <c r="K14" s="251"/>
      <c r="L14" s="251"/>
      <c r="M14" s="252"/>
      <c r="N14" s="253" t="s">
        <v>887</v>
      </c>
      <c r="O14" s="254"/>
      <c r="P14" s="254"/>
      <c r="Q14" s="254"/>
      <c r="R14" s="254"/>
      <c r="S14" s="255"/>
      <c r="T14" s="253" t="s">
        <v>24</v>
      </c>
      <c r="U14" s="254"/>
      <c r="V14" s="254"/>
      <c r="W14" s="254"/>
      <c r="X14" s="255"/>
      <c r="Y14" s="253" t="s">
        <v>25</v>
      </c>
      <c r="Z14" s="254"/>
      <c r="AA14" s="254"/>
      <c r="AB14" s="254"/>
      <c r="AC14" s="255"/>
      <c r="AD14" s="250" t="s">
        <v>1043</v>
      </c>
      <c r="AE14" s="251"/>
      <c r="AF14" s="251"/>
      <c r="AG14" s="251"/>
      <c r="AH14" s="251"/>
      <c r="AI14" s="252"/>
      <c r="AJ14" s="253" t="s">
        <v>80</v>
      </c>
      <c r="AK14" s="254"/>
      <c r="AL14" s="254"/>
      <c r="AM14" s="254"/>
      <c r="AN14" s="254"/>
      <c r="AO14" s="255"/>
      <c r="AP14" s="253" t="s">
        <v>31</v>
      </c>
      <c r="AQ14" s="254"/>
      <c r="AR14" s="254"/>
      <c r="AS14" s="254"/>
      <c r="AT14" s="255"/>
      <c r="AU14" s="112" t="s">
        <v>29</v>
      </c>
      <c r="AV14" s="253" t="s">
        <v>889</v>
      </c>
      <c r="AW14" s="254"/>
      <c r="AX14" s="254"/>
      <c r="AY14" s="254"/>
      <c r="AZ14" s="254"/>
      <c r="BA14" s="255"/>
      <c r="BB14" s="253" t="s">
        <v>26</v>
      </c>
      <c r="BC14" s="254"/>
      <c r="BD14" s="254"/>
      <c r="BE14" s="254"/>
      <c r="BF14" s="255"/>
      <c r="BG14" s="253" t="s">
        <v>27</v>
      </c>
      <c r="BH14" s="254"/>
      <c r="BI14" s="254"/>
      <c r="BJ14" s="254"/>
      <c r="BK14" s="254"/>
      <c r="BL14" s="253" t="s">
        <v>28</v>
      </c>
      <c r="BM14" s="254"/>
      <c r="BN14" s="254"/>
      <c r="BO14" s="254"/>
      <c r="BP14" s="255"/>
      <c r="BQ14" s="112" t="s">
        <v>32</v>
      </c>
      <c r="BR14" s="253" t="s">
        <v>918</v>
      </c>
      <c r="BS14" s="254"/>
      <c r="BT14" s="254"/>
      <c r="BU14" s="254"/>
      <c r="BV14" s="255"/>
      <c r="BW14" s="112" t="s">
        <v>971</v>
      </c>
      <c r="BX14" s="114" t="s">
        <v>33</v>
      </c>
      <c r="BY14" s="245" t="s">
        <v>34</v>
      </c>
      <c r="BZ14" s="247"/>
      <c r="CA14" s="247"/>
      <c r="CB14" s="246"/>
      <c r="CC14" s="245" t="s">
        <v>40</v>
      </c>
      <c r="CD14" s="247"/>
      <c r="CE14" s="246"/>
      <c r="CF14" s="245" t="s">
        <v>35</v>
      </c>
      <c r="CG14" s="247"/>
      <c r="CH14" s="246"/>
      <c r="CI14" s="245" t="s">
        <v>36</v>
      </c>
      <c r="CJ14" s="247"/>
      <c r="CK14" s="246"/>
      <c r="CL14" s="245" t="s">
        <v>37</v>
      </c>
      <c r="CM14" s="247"/>
      <c r="CN14" s="246"/>
      <c r="CO14" s="245" t="s">
        <v>38</v>
      </c>
      <c r="CP14" s="247"/>
      <c r="CQ14" s="247"/>
      <c r="CR14" s="245" t="s">
        <v>39</v>
      </c>
      <c r="CS14" s="247"/>
      <c r="CT14" s="246"/>
      <c r="CU14" s="245" t="s">
        <v>46</v>
      </c>
      <c r="CV14" s="247"/>
      <c r="CW14" s="246"/>
      <c r="CX14" s="112" t="s">
        <v>914</v>
      </c>
      <c r="CY14" s="245" t="s">
        <v>41</v>
      </c>
      <c r="CZ14" s="247"/>
      <c r="DA14" s="247"/>
      <c r="DB14" s="245" t="s">
        <v>42</v>
      </c>
      <c r="DC14" s="247"/>
      <c r="DD14" s="247"/>
      <c r="DE14" s="246"/>
      <c r="DF14" s="245" t="s">
        <v>43</v>
      </c>
      <c r="DG14" s="247"/>
      <c r="DH14" s="246"/>
      <c r="DI14" s="245" t="s">
        <v>44</v>
      </c>
      <c r="DJ14" s="247"/>
      <c r="DK14" s="246"/>
      <c r="DL14" s="245" t="s">
        <v>36</v>
      </c>
      <c r="DM14" s="247"/>
      <c r="DN14" s="246"/>
      <c r="DO14" s="245" t="s">
        <v>37</v>
      </c>
      <c r="DP14" s="247"/>
      <c r="DQ14" s="246"/>
      <c r="DR14" s="245" t="s">
        <v>38</v>
      </c>
      <c r="DS14" s="247"/>
      <c r="DT14" s="246"/>
      <c r="DU14" s="245" t="s">
        <v>45</v>
      </c>
      <c r="DV14" s="247"/>
      <c r="DW14" s="246"/>
      <c r="DX14" s="245" t="s">
        <v>39</v>
      </c>
      <c r="DY14" s="247"/>
      <c r="DZ14" s="246"/>
      <c r="EA14" s="245" t="s">
        <v>47</v>
      </c>
      <c r="EB14" s="247"/>
      <c r="EC14" s="246"/>
      <c r="ED14" s="113" t="s">
        <v>914</v>
      </c>
      <c r="EE14" s="114" t="s">
        <v>48</v>
      </c>
      <c r="EF14" s="115" t="s">
        <v>917</v>
      </c>
      <c r="EG14" s="69" t="s">
        <v>49</v>
      </c>
      <c r="EH14" s="245" t="s">
        <v>51</v>
      </c>
      <c r="EI14" s="246"/>
      <c r="EJ14" s="70" t="s">
        <v>53</v>
      </c>
      <c r="EK14" s="89" t="s">
        <v>54</v>
      </c>
      <c r="EL14" s="70" t="s">
        <v>67</v>
      </c>
      <c r="EM14" s="89" t="s">
        <v>895</v>
      </c>
      <c r="EN14" s="70" t="s">
        <v>896</v>
      </c>
      <c r="EO14" s="91" t="s">
        <v>56</v>
      </c>
      <c r="EP14" s="69" t="s">
        <v>49</v>
      </c>
      <c r="EQ14" s="245" t="s">
        <v>50</v>
      </c>
      <c r="ER14" s="246"/>
      <c r="ES14" s="70" t="s">
        <v>52</v>
      </c>
      <c r="ET14" s="89" t="s">
        <v>57</v>
      </c>
      <c r="EU14" s="70" t="s">
        <v>67</v>
      </c>
      <c r="EV14" s="89" t="s">
        <v>899</v>
      </c>
      <c r="EW14" s="70" t="s">
        <v>896</v>
      </c>
      <c r="EX14" s="91" t="s">
        <v>900</v>
      </c>
      <c r="EY14" s="76" t="s">
        <v>903</v>
      </c>
      <c r="EZ14" s="90" t="s">
        <v>904</v>
      </c>
      <c r="FA14" s="77" t="s">
        <v>905</v>
      </c>
      <c r="FB14" s="90" t="s">
        <v>906</v>
      </c>
      <c r="FC14" s="77" t="s">
        <v>907</v>
      </c>
      <c r="FD14" s="90" t="s">
        <v>908</v>
      </c>
      <c r="FE14" s="77" t="s">
        <v>909</v>
      </c>
      <c r="FF14" s="91" t="s">
        <v>902</v>
      </c>
      <c r="FG14" s="96" t="s">
        <v>19</v>
      </c>
      <c r="FH14" s="89" t="s">
        <v>58</v>
      </c>
      <c r="FI14" s="70" t="s">
        <v>61</v>
      </c>
      <c r="FJ14" s="89" t="s">
        <v>59</v>
      </c>
      <c r="FK14" s="70" t="s">
        <v>60</v>
      </c>
      <c r="FL14" s="89" t="s">
        <v>892</v>
      </c>
      <c r="FM14" s="70" t="s">
        <v>893</v>
      </c>
      <c r="FN14" s="89" t="s">
        <v>65</v>
      </c>
      <c r="FO14" s="70" t="s">
        <v>66</v>
      </c>
      <c r="FP14" s="97" t="s">
        <v>643</v>
      </c>
      <c r="FQ14" s="75" t="s">
        <v>71</v>
      </c>
      <c r="FR14" s="97" t="s">
        <v>72</v>
      </c>
      <c r="FS14" s="75" t="s">
        <v>73</v>
      </c>
      <c r="FT14" s="97" t="s">
        <v>74</v>
      </c>
      <c r="FU14" s="75" t="s">
        <v>75</v>
      </c>
      <c r="FV14" s="97" t="s">
        <v>76</v>
      </c>
      <c r="FW14" s="75" t="s">
        <v>77</v>
      </c>
      <c r="FX14" s="97" t="s">
        <v>78</v>
      </c>
      <c r="FY14" s="75" t="s">
        <v>19</v>
      </c>
      <c r="FZ14" s="92" t="s">
        <v>55</v>
      </c>
      <c r="GA14" s="21" t="s">
        <v>919</v>
      </c>
      <c r="GB14" s="89" t="s">
        <v>920</v>
      </c>
      <c r="GC14" s="70" t="s">
        <v>67</v>
      </c>
      <c r="GD14" s="92" t="s">
        <v>921</v>
      </c>
      <c r="GE14" s="21" t="s">
        <v>922</v>
      </c>
      <c r="GF14" s="89" t="s">
        <v>920</v>
      </c>
      <c r="GG14" s="70" t="s">
        <v>67</v>
      </c>
      <c r="GH14" s="92" t="s">
        <v>921</v>
      </c>
      <c r="GI14" s="93" t="s">
        <v>19</v>
      </c>
      <c r="GJ14" s="89" t="s">
        <v>926</v>
      </c>
      <c r="GK14" s="69" t="s">
        <v>927</v>
      </c>
      <c r="GL14" s="69" t="s">
        <v>930</v>
      </c>
      <c r="GM14" s="69" t="s">
        <v>929</v>
      </c>
      <c r="GN14" s="69" t="s">
        <v>931</v>
      </c>
      <c r="GO14" s="69" t="s">
        <v>921</v>
      </c>
      <c r="GP14" s="116" t="s">
        <v>921</v>
      </c>
      <c r="GQ14" s="99" t="s">
        <v>935</v>
      </c>
      <c r="GR14" s="241"/>
      <c r="GS14" s="241"/>
      <c r="GT14" s="244"/>
      <c r="GV14" s="236"/>
      <c r="GW14" s="236"/>
      <c r="GX14" s="236"/>
    </row>
    <row r="15" spans="1:206" s="49" customFormat="1" x14ac:dyDescent="0.4">
      <c r="A15" s="260" t="s">
        <v>85</v>
      </c>
      <c r="B15" s="260"/>
      <c r="C15" s="73">
        <v>2018</v>
      </c>
      <c r="D15" s="73">
        <v>2019</v>
      </c>
      <c r="E15" s="73">
        <v>2020</v>
      </c>
      <c r="F15" s="73">
        <v>2021</v>
      </c>
      <c r="G15" s="73">
        <v>2022</v>
      </c>
      <c r="H15" s="73">
        <v>2023</v>
      </c>
      <c r="I15" s="73">
        <v>2019</v>
      </c>
      <c r="J15" s="73">
        <v>2020</v>
      </c>
      <c r="K15" s="73">
        <v>2021</v>
      </c>
      <c r="L15" s="73">
        <v>2022</v>
      </c>
      <c r="M15" s="73">
        <v>2023</v>
      </c>
      <c r="N15" s="73">
        <v>2018</v>
      </c>
      <c r="O15" s="73">
        <v>2019</v>
      </c>
      <c r="P15" s="73">
        <v>2020</v>
      </c>
      <c r="Q15" s="73">
        <v>2021</v>
      </c>
      <c r="R15" s="73">
        <v>2022</v>
      </c>
      <c r="S15" s="73">
        <v>2023</v>
      </c>
      <c r="T15" s="73">
        <v>2019</v>
      </c>
      <c r="U15" s="73">
        <v>2020</v>
      </c>
      <c r="V15" s="73">
        <v>2021</v>
      </c>
      <c r="W15" s="73">
        <v>2022</v>
      </c>
      <c r="X15" s="73">
        <v>2023</v>
      </c>
      <c r="Y15" s="73">
        <v>2019</v>
      </c>
      <c r="Z15" s="73">
        <v>2020</v>
      </c>
      <c r="AA15" s="73">
        <v>2021</v>
      </c>
      <c r="AB15" s="73">
        <v>2022</v>
      </c>
      <c r="AC15" s="73">
        <v>2023</v>
      </c>
      <c r="AD15" s="73">
        <v>2019</v>
      </c>
      <c r="AE15" s="73">
        <v>2020</v>
      </c>
      <c r="AF15" s="73">
        <v>2021</v>
      </c>
      <c r="AG15" s="73">
        <v>2022</v>
      </c>
      <c r="AH15" s="73">
        <v>2023</v>
      </c>
      <c r="AI15" s="73" t="s">
        <v>913</v>
      </c>
      <c r="AJ15" s="73">
        <v>2019</v>
      </c>
      <c r="AK15" s="73">
        <v>2020</v>
      </c>
      <c r="AL15" s="73">
        <v>2021</v>
      </c>
      <c r="AM15" s="73">
        <v>2022</v>
      </c>
      <c r="AN15" s="73">
        <v>2023</v>
      </c>
      <c r="AO15" s="73" t="s">
        <v>913</v>
      </c>
      <c r="AP15" s="73">
        <v>2019</v>
      </c>
      <c r="AQ15" s="73">
        <v>2020</v>
      </c>
      <c r="AR15" s="73">
        <v>2021</v>
      </c>
      <c r="AS15" s="73">
        <v>2022</v>
      </c>
      <c r="AT15" s="73">
        <v>2023</v>
      </c>
      <c r="AU15" s="111"/>
      <c r="AV15" s="73">
        <v>2018</v>
      </c>
      <c r="AW15" s="73">
        <v>2019</v>
      </c>
      <c r="AX15" s="73">
        <v>2020</v>
      </c>
      <c r="AY15" s="73">
        <v>2021</v>
      </c>
      <c r="AZ15" s="73">
        <v>2022</v>
      </c>
      <c r="BA15" s="73">
        <v>2023</v>
      </c>
      <c r="BB15" s="73">
        <v>2019</v>
      </c>
      <c r="BC15" s="73">
        <v>2020</v>
      </c>
      <c r="BD15" s="73">
        <v>2021</v>
      </c>
      <c r="BE15" s="73">
        <v>2022</v>
      </c>
      <c r="BF15" s="73">
        <v>2023</v>
      </c>
      <c r="BG15" s="73">
        <v>2019</v>
      </c>
      <c r="BH15" s="73">
        <v>2020</v>
      </c>
      <c r="BI15" s="73">
        <v>2021</v>
      </c>
      <c r="BJ15" s="73">
        <v>2022</v>
      </c>
      <c r="BK15" s="73">
        <v>2023</v>
      </c>
      <c r="BL15" s="73">
        <v>2019</v>
      </c>
      <c r="BM15" s="73">
        <v>2020</v>
      </c>
      <c r="BN15" s="73">
        <v>2021</v>
      </c>
      <c r="BO15" s="73">
        <v>2022</v>
      </c>
      <c r="BP15" s="73">
        <v>2023</v>
      </c>
      <c r="BQ15" s="78"/>
      <c r="BR15" s="73">
        <v>2020</v>
      </c>
      <c r="BS15" s="73">
        <v>2021</v>
      </c>
      <c r="BT15" s="73">
        <v>2022</v>
      </c>
      <c r="BU15" s="73">
        <v>2023</v>
      </c>
      <c r="BV15" s="73">
        <v>2024</v>
      </c>
      <c r="BW15" s="78"/>
      <c r="BX15" s="94"/>
      <c r="BY15" s="73">
        <v>2020</v>
      </c>
      <c r="BZ15" s="73">
        <v>2021</v>
      </c>
      <c r="CA15" s="73">
        <v>2022</v>
      </c>
      <c r="CB15" s="73">
        <v>2023</v>
      </c>
      <c r="CC15" s="73">
        <v>2021</v>
      </c>
      <c r="CD15" s="73">
        <v>2022</v>
      </c>
      <c r="CE15" s="73">
        <v>2023</v>
      </c>
      <c r="CF15" s="73">
        <v>2022</v>
      </c>
      <c r="CG15" s="73">
        <v>2023</v>
      </c>
      <c r="CH15" s="73">
        <v>2024</v>
      </c>
      <c r="CI15" s="73">
        <v>2022</v>
      </c>
      <c r="CJ15" s="73">
        <v>2023</v>
      </c>
      <c r="CK15" s="73">
        <v>2024</v>
      </c>
      <c r="CL15" s="73">
        <v>2022</v>
      </c>
      <c r="CM15" s="73">
        <v>2023</v>
      </c>
      <c r="CN15" s="73">
        <v>2024</v>
      </c>
      <c r="CO15" s="73">
        <v>2022</v>
      </c>
      <c r="CP15" s="73">
        <v>2023</v>
      </c>
      <c r="CQ15" s="73">
        <v>2024</v>
      </c>
      <c r="CR15" s="73">
        <v>2022</v>
      </c>
      <c r="CS15" s="73">
        <v>2023</v>
      </c>
      <c r="CT15" s="73">
        <v>2024</v>
      </c>
      <c r="CU15" s="73">
        <v>2022</v>
      </c>
      <c r="CV15" s="73">
        <v>2023</v>
      </c>
      <c r="CW15" s="73">
        <v>2024</v>
      </c>
      <c r="CX15" s="78"/>
      <c r="CY15" s="73">
        <v>2022</v>
      </c>
      <c r="CZ15" s="73">
        <v>2023</v>
      </c>
      <c r="DA15" s="73">
        <v>2024</v>
      </c>
      <c r="DB15" s="73">
        <v>2021</v>
      </c>
      <c r="DC15" s="73">
        <v>2022</v>
      </c>
      <c r="DD15" s="73">
        <v>2023</v>
      </c>
      <c r="DE15" s="73">
        <v>2024</v>
      </c>
      <c r="DF15" s="73">
        <v>2022</v>
      </c>
      <c r="DG15" s="73">
        <v>2023</v>
      </c>
      <c r="DH15" s="73">
        <v>2024</v>
      </c>
      <c r="DI15" s="73">
        <v>2022</v>
      </c>
      <c r="DJ15" s="73">
        <v>2023</v>
      </c>
      <c r="DK15" s="73">
        <v>2024</v>
      </c>
      <c r="DL15" s="73">
        <v>2022</v>
      </c>
      <c r="DM15" s="73">
        <v>2023</v>
      </c>
      <c r="DN15" s="73">
        <v>2024</v>
      </c>
      <c r="DO15" s="73">
        <v>2022</v>
      </c>
      <c r="DP15" s="73">
        <v>2023</v>
      </c>
      <c r="DQ15" s="73">
        <v>2024</v>
      </c>
      <c r="DR15" s="73">
        <v>2022</v>
      </c>
      <c r="DS15" s="73">
        <v>2023</v>
      </c>
      <c r="DT15" s="73">
        <v>2024</v>
      </c>
      <c r="DU15" s="73">
        <v>2022</v>
      </c>
      <c r="DV15" s="73">
        <v>2023</v>
      </c>
      <c r="DW15" s="73">
        <v>2024</v>
      </c>
      <c r="DX15" s="73">
        <v>2022</v>
      </c>
      <c r="DY15" s="73">
        <v>2023</v>
      </c>
      <c r="DZ15" s="73">
        <v>2024</v>
      </c>
      <c r="EA15" s="73">
        <v>2022</v>
      </c>
      <c r="EB15" s="73">
        <v>2023</v>
      </c>
      <c r="EC15" s="73">
        <v>2024</v>
      </c>
      <c r="ED15" s="78" t="s">
        <v>914</v>
      </c>
      <c r="EE15" s="94" t="s">
        <v>19</v>
      </c>
      <c r="EF15" s="87" t="s">
        <v>19</v>
      </c>
      <c r="EG15" s="73">
        <v>2024</v>
      </c>
      <c r="EH15" s="73">
        <v>2024</v>
      </c>
      <c r="EI15" s="73">
        <v>2024</v>
      </c>
      <c r="EJ15" s="73">
        <v>2024</v>
      </c>
      <c r="EK15" s="73">
        <v>2025</v>
      </c>
      <c r="EL15" s="73"/>
      <c r="EM15" s="74"/>
      <c r="EN15" s="74"/>
      <c r="EO15" s="79"/>
      <c r="EP15" s="73">
        <v>2024</v>
      </c>
      <c r="EQ15" s="73">
        <v>2024</v>
      </c>
      <c r="ER15" s="73">
        <v>2024</v>
      </c>
      <c r="ES15" s="73">
        <v>2024</v>
      </c>
      <c r="ET15" s="73">
        <v>2025</v>
      </c>
      <c r="EU15" s="73"/>
      <c r="EV15" s="73"/>
      <c r="EW15" s="73"/>
      <c r="EX15" s="78"/>
      <c r="EY15" s="73"/>
      <c r="EZ15" s="73"/>
      <c r="FA15" s="73"/>
      <c r="FB15" s="73"/>
      <c r="FC15" s="73"/>
      <c r="FD15" s="73"/>
      <c r="FE15" s="73"/>
      <c r="FF15" s="78"/>
      <c r="FG15" s="94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8"/>
      <c r="GA15" s="73"/>
      <c r="GB15" s="73"/>
      <c r="GC15" s="73"/>
      <c r="GD15" s="78"/>
      <c r="GE15" s="73"/>
      <c r="GF15" s="73"/>
      <c r="GG15" s="73"/>
      <c r="GH15" s="78"/>
      <c r="GI15" s="94"/>
      <c r="GJ15" s="73"/>
      <c r="GK15" s="73"/>
      <c r="GL15" s="73"/>
      <c r="GM15" s="73"/>
      <c r="GN15" s="73"/>
      <c r="GO15" s="73"/>
      <c r="GP15" s="94"/>
      <c r="GQ15" s="83"/>
      <c r="GR15" s="94" t="s">
        <v>972</v>
      </c>
      <c r="GS15" s="94"/>
      <c r="GT15" s="104"/>
      <c r="GV15" s="107"/>
      <c r="GW15" s="107"/>
      <c r="GX15" s="107"/>
    </row>
    <row r="16" spans="1:206" s="49" customFormat="1" x14ac:dyDescent="0.4">
      <c r="A16" s="37" t="s">
        <v>88</v>
      </c>
      <c r="B16" s="37" t="s">
        <v>88</v>
      </c>
      <c r="C16" s="35">
        <f>'주택총조사(거처의종류, 일반,외국인가구, 전체)'!H3</f>
        <v>628484</v>
      </c>
      <c r="D16" s="35">
        <f>'주택총조사(거처의종류, 일반,외국인가구, 전체)'!K3</f>
        <v>633942</v>
      </c>
      <c r="E16" s="35">
        <f>'주택총조사(거처의종류, 일반,외국인가구, 전체)'!N3</f>
        <v>661039</v>
      </c>
      <c r="F16" s="35">
        <f>'주택총조사(거처의종류, 일반,외국인가구, 전체)'!Q3</f>
        <v>674728</v>
      </c>
      <c r="G16" s="35">
        <f>'주택총조사(거처의종류, 일반,외국인가구, 전체)'!T3</f>
        <v>684895</v>
      </c>
      <c r="H16" s="35">
        <f>'주택총조사(거처의종류, 일반,외국인가구, 전체)'!W3</f>
        <v>698410</v>
      </c>
      <c r="I16" s="207">
        <f>D16-C16-T16</f>
        <v>2896</v>
      </c>
      <c r="J16" s="207">
        <f t="shared" ref="I16:M67" si="0">E16-D16-U16</f>
        <v>4583</v>
      </c>
      <c r="K16" s="207">
        <f t="shared" si="0"/>
        <v>48</v>
      </c>
      <c r="L16" s="207">
        <f t="shared" si="0"/>
        <v>738</v>
      </c>
      <c r="M16" s="207">
        <f t="shared" si="0"/>
        <v>-3141</v>
      </c>
      <c r="N16" s="24">
        <f>'인구총조사(가구, 1인가구)'!D3</f>
        <v>206295</v>
      </c>
      <c r="O16" s="24">
        <f>'인구총조사(가구, 1인가구)'!E3</f>
        <v>208857</v>
      </c>
      <c r="P16" s="24">
        <f>'인구총조사(가구, 1인가구)'!F3</f>
        <v>231371</v>
      </c>
      <c r="Q16" s="24">
        <f>'인구총조사(가구, 1인가구)'!G3</f>
        <v>245012</v>
      </c>
      <c r="R16" s="24">
        <f>'인구총조사(가구, 1인가구)'!H3</f>
        <v>254441</v>
      </c>
      <c r="S16" s="24">
        <f>'인구총조사(가구, 1인가구)'!I3</f>
        <v>271097</v>
      </c>
      <c r="T16" s="52">
        <f>O16-N16</f>
        <v>2562</v>
      </c>
      <c r="U16" s="52">
        <f t="shared" ref="U16:X17" si="1">P16-O16</f>
        <v>22514</v>
      </c>
      <c r="V16" s="52">
        <f t="shared" si="1"/>
        <v>13641</v>
      </c>
      <c r="W16" s="52">
        <f t="shared" si="1"/>
        <v>9429</v>
      </c>
      <c r="X16" s="52">
        <f t="shared" si="1"/>
        <v>16656</v>
      </c>
      <c r="Y16" s="53">
        <f>'주택총조사(거처의종류, 일반,외국인가구, 아파트)'!K3/'주택총조사(거처의종류, 일반,외국인가구, 전체)'!K3</f>
        <v>0.462422429812191</v>
      </c>
      <c r="Z16" s="53">
        <f>'주택총조사(거처의종류, 일반,외국인가구, 아파트)'!N3/'주택총조사(거처의종류, 일반,외국인가구, 전체)'!N3</f>
        <v>0.46664417681861431</v>
      </c>
      <c r="AA16" s="53">
        <f>'주택총조사(거처의종류, 일반,외국인가구, 아파트)'!Q3/'주택총조사(거처의종류, 일반,외국인가구, 전체)'!Q3</f>
        <v>0.47587324077257798</v>
      </c>
      <c r="AB16" s="53">
        <f>'주택총조사(거처의종류, 일반,외국인가구, 아파트)'!T3/'주택총조사(거처의종류, 일반,외국인가구, 전체)'!T3</f>
        <v>0.48313099088181399</v>
      </c>
      <c r="AC16" s="53">
        <f>'주택총조사(거처의종류, 일반,외국인가구, 아파트)'!W3/'주택총조사(거처의종류, 일반,외국인가구, 전체)'!W3</f>
        <v>0.48151229220658354</v>
      </c>
      <c r="AD16" s="54">
        <f>I16*Y16</f>
        <v>1339.1753567361052</v>
      </c>
      <c r="AE16" s="54">
        <f>J16*Z16</f>
        <v>2138.6302623597094</v>
      </c>
      <c r="AF16" s="54">
        <f>K16*AA16</f>
        <v>22.841915557083745</v>
      </c>
      <c r="AG16" s="54">
        <f>L16*AB16</f>
        <v>356.55067127077871</v>
      </c>
      <c r="AH16" s="54">
        <f>M16*AC16</f>
        <v>-1512.4301098208789</v>
      </c>
      <c r="AI16" s="54">
        <f>AVERAGE(AD16:AH16)</f>
        <v>468.95361922055963</v>
      </c>
      <c r="AJ16" s="54">
        <f>T16*Y16</f>
        <v>1184.7262651788333</v>
      </c>
      <c r="AK16" s="54">
        <f>U16*Z16</f>
        <v>10506.026996894283</v>
      </c>
      <c r="AL16" s="54">
        <f>V16*AA16</f>
        <v>6491.3868773787362</v>
      </c>
      <c r="AM16" s="54">
        <f>W16*AB16</f>
        <v>4555.4421130246237</v>
      </c>
      <c r="AN16" s="54">
        <f>X16*AC16</f>
        <v>8020.0687389928553</v>
      </c>
      <c r="AO16" s="54">
        <f>AVERAGE(AJ16:AN16)</f>
        <v>6151.5301982938663</v>
      </c>
      <c r="AP16" s="208">
        <f t="shared" ref="AP16:AT67" si="2">AD16+AJ16</f>
        <v>2523.9016219149385</v>
      </c>
      <c r="AQ16" s="208">
        <f t="shared" si="2"/>
        <v>12644.657259253992</v>
      </c>
      <c r="AR16" s="208">
        <f t="shared" si="2"/>
        <v>6514.2287929358199</v>
      </c>
      <c r="AS16" s="208">
        <f t="shared" si="2"/>
        <v>4911.9927842954021</v>
      </c>
      <c r="AT16" s="208">
        <f t="shared" si="2"/>
        <v>6507.6386291719764</v>
      </c>
      <c r="AU16" s="50">
        <f t="shared" ref="AU16:AU79" si="3">AVERAGE(AP16:AT16)</f>
        <v>6620.4838175144268</v>
      </c>
      <c r="AV16" s="52">
        <f>'주택총조사(거처의종류, 일반,외국인가구, 전체)'!I3</f>
        <v>5692</v>
      </c>
      <c r="AW16" s="52">
        <f>'주택총조사(거처의종류, 일반,외국인가구, 전체)'!L3</f>
        <v>6442</v>
      </c>
      <c r="AX16" s="52">
        <f>'주택총조사(거처의종류, 일반,외국인가구, 전체)'!O3</f>
        <v>6845</v>
      </c>
      <c r="AY16" s="52">
        <f>'주택총조사(거처의종류, 일반,외국인가구, 전체)'!R3</f>
        <v>7242</v>
      </c>
      <c r="AZ16" s="52">
        <f>'주택총조사(거처의종류, 일반,외국인가구, 전체)'!U3</f>
        <v>8010</v>
      </c>
      <c r="BA16" s="52">
        <f>'주택총조사(거처의종류, 일반,외국인가구, 전체)'!X3</f>
        <v>9831</v>
      </c>
      <c r="BB16" s="52">
        <f>AW16-AV16</f>
        <v>750</v>
      </c>
      <c r="BC16" s="52">
        <f t="shared" ref="BC16:BF17" si="4">AX16-AW16</f>
        <v>403</v>
      </c>
      <c r="BD16" s="52">
        <f t="shared" si="4"/>
        <v>397</v>
      </c>
      <c r="BE16" s="52">
        <f t="shared" si="4"/>
        <v>768</v>
      </c>
      <c r="BF16" s="52">
        <f t="shared" si="4"/>
        <v>1821</v>
      </c>
      <c r="BG16" s="53">
        <f>'주택총조사(거처의종류, 일반,외국인가구, 아파트)'!L3/'주택총조사(거처의종류, 일반,외국인가구, 전체)'!L3</f>
        <v>0.16299285936044708</v>
      </c>
      <c r="BH16" s="53">
        <f>'주택총조사(거처의종류, 일반,외국인가구, 아파트)'!O3/'주택총조사(거처의종류, 일반,외국인가구, 전체)'!O3</f>
        <v>0.17005113221329438</v>
      </c>
      <c r="BI16" s="53">
        <f>'주택총조사(거처의종류, 일반,외국인가구, 아파트)'!R3/'주택총조사(거처의종류, 일반,외국인가구, 전체)'!R3</f>
        <v>0.1623860811930406</v>
      </c>
      <c r="BJ16" s="53">
        <f>'주택총조사(거처의종류, 일반,외국인가구, 아파트)'!U3/'주택총조사(거처의종류, 일반,외국인가구, 전체)'!U3</f>
        <v>0.16541822721598001</v>
      </c>
      <c r="BK16" s="53">
        <f>'주택총조사(거처의종류, 일반,외국인가구, 아파트)'!X3/'주택총조사(거처의종류, 일반,외국인가구, 전체)'!X3</f>
        <v>0.14657715390092566</v>
      </c>
      <c r="BL16" s="54">
        <f>BB16*BG16</f>
        <v>122.24464452033531</v>
      </c>
      <c r="BM16" s="54">
        <f t="shared" ref="BM16:BP17" si="5">BC16*BH16</f>
        <v>68.530606281957631</v>
      </c>
      <c r="BN16" s="54">
        <f t="shared" si="5"/>
        <v>64.467274233637113</v>
      </c>
      <c r="BO16" s="54">
        <f t="shared" si="5"/>
        <v>127.04119850187266</v>
      </c>
      <c r="BP16" s="54">
        <f t="shared" si="5"/>
        <v>266.91699725358563</v>
      </c>
      <c r="BQ16" s="50">
        <f>AVERAGE(BL16:BP16)</f>
        <v>129.84014415827767</v>
      </c>
      <c r="BR16" s="49">
        <f>REPS멸실!E2</f>
        <v>0</v>
      </c>
      <c r="BS16" s="49">
        <f>REPS멸실!F2</f>
        <v>0</v>
      </c>
      <c r="BT16" s="49">
        <f>REPS멸실!G2</f>
        <v>0</v>
      </c>
      <c r="BU16" s="49">
        <f>REPS멸실!H2</f>
        <v>0</v>
      </c>
      <c r="BV16" s="49">
        <f>REPS멸실!I2</f>
        <v>42</v>
      </c>
      <c r="BW16" s="51">
        <f>AVERAGE(BR16:BV16)</f>
        <v>8.4</v>
      </c>
      <c r="BX16" s="81">
        <f>SUM(AU16,BQ16,BW16)</f>
        <v>6758.7239616727038</v>
      </c>
      <c r="BY16" s="52">
        <f>SUM('주택소유통계(다주택자)'!Q3:R3)</f>
        <v>78461</v>
      </c>
      <c r="BZ16" s="52">
        <f>SUM('주택소유통계(다주택자)'!U3:V3)</f>
        <v>78262</v>
      </c>
      <c r="CA16" s="52">
        <f>SUM('주택소유통계(다주택자)'!Y3:Z3)</f>
        <v>80478</v>
      </c>
      <c r="CB16" s="52">
        <f>SUM('주택소유통계(다주택자)'!AC3:AD3)</f>
        <v>84018</v>
      </c>
      <c r="CC16" s="52">
        <f>BZ16-BY16</f>
        <v>-199</v>
      </c>
      <c r="CD16" s="52">
        <f>CA16-BZ16</f>
        <v>2216</v>
      </c>
      <c r="CE16" s="52">
        <f>CB16-CA16</f>
        <v>3540</v>
      </c>
      <c r="CF16" s="53">
        <f>'REPS거래량(외지인)'!D3/'REPS거래량(외지인)'!C3</f>
        <v>0.52451815917136491</v>
      </c>
      <c r="CG16" s="53">
        <f>'REPS거래량(외지인)'!I3/'REPS거래량(외지인)'!H3</f>
        <v>0.58317332867865246</v>
      </c>
      <c r="CH16" s="53">
        <f>'REPS거래량(외지인)'!N3/'REPS거래량(외지인)'!M3</f>
        <v>0.70846301173090731</v>
      </c>
      <c r="CI16" s="54">
        <f>REPS단위당실거래!G2</f>
        <v>748.8</v>
      </c>
      <c r="CJ16" s="54">
        <f>REPS단위당실거래!H2</f>
        <v>749.4</v>
      </c>
      <c r="CK16" s="54">
        <f>REPS단위당실거래!I2</f>
        <v>755.1</v>
      </c>
      <c r="CL16" s="52">
        <v>1312</v>
      </c>
      <c r="CM16" s="52">
        <v>1546</v>
      </c>
      <c r="CN16" s="52">
        <v>1377</v>
      </c>
      <c r="CO16" s="53">
        <f>CI16/CL16</f>
        <v>0.57073170731707312</v>
      </c>
      <c r="CP16" s="53">
        <f t="shared" ref="CP16:CQ17" si="6">CJ16/CM16</f>
        <v>0.48473479948253556</v>
      </c>
      <c r="CQ16" s="53">
        <f t="shared" si="6"/>
        <v>0.54836601307189548</v>
      </c>
      <c r="CR16" s="55">
        <v>0.2</v>
      </c>
      <c r="CS16" s="55">
        <v>0.3</v>
      </c>
      <c r="CT16" s="55">
        <v>0.5</v>
      </c>
      <c r="CU16" s="162">
        <f>CC16*CF16*CO16*CR16</f>
        <v>-11.914493951206722</v>
      </c>
      <c r="CV16" s="162">
        <f>CD16*CG16*CP16*CS16</f>
        <v>187.92859346819711</v>
      </c>
      <c r="CW16" s="162">
        <f>CE16*CH16*CQ16*CT16</f>
        <v>687.6397557586597</v>
      </c>
      <c r="CX16" s="71">
        <f>AVERAGE(CU16:CW16)</f>
        <v>287.88461842521673</v>
      </c>
      <c r="CY16" s="158">
        <f>REPS분양물량!H2</f>
        <v>10209</v>
      </c>
      <c r="CZ16" s="158">
        <f>REPS분양물량!I2</f>
        <v>8522</v>
      </c>
      <c r="DA16" s="158">
        <f>REPS분양물량!J2</f>
        <v>2278</v>
      </c>
      <c r="DB16" s="52">
        <f>REPS미분양!F2</f>
        <v>1648</v>
      </c>
      <c r="DC16" s="52">
        <f>REPS미분양!G2</f>
        <v>2648</v>
      </c>
      <c r="DD16" s="52">
        <f>REPS미분양!H2</f>
        <v>4001</v>
      </c>
      <c r="DE16" s="52">
        <f>REPS미분양!I2</f>
        <v>4408</v>
      </c>
      <c r="DF16" s="52">
        <f>SUM(CY16,DB16)</f>
        <v>11857</v>
      </c>
      <c r="DG16" s="52">
        <f t="shared" ref="DG16:DH17" si="7">SUM(CZ16,DC16)</f>
        <v>11170</v>
      </c>
      <c r="DH16" s="52">
        <f t="shared" si="7"/>
        <v>6279</v>
      </c>
      <c r="DI16" s="52">
        <f>DF16-DC16</f>
        <v>9209</v>
      </c>
      <c r="DJ16" s="52">
        <f t="shared" ref="DJ16:DK17" si="8">DG16-DD16</f>
        <v>7169</v>
      </c>
      <c r="DK16" s="52">
        <f t="shared" si="8"/>
        <v>1871</v>
      </c>
      <c r="DL16" s="141">
        <v>748.8</v>
      </c>
      <c r="DM16" s="141">
        <v>749.4</v>
      </c>
      <c r="DN16" s="141">
        <v>755.1</v>
      </c>
      <c r="DO16" s="140">
        <f>'REPS분양가(분기단위)'!D2</f>
        <v>1312</v>
      </c>
      <c r="DP16" s="140">
        <f>'REPS분양가(분기단위)'!E2</f>
        <v>1546</v>
      </c>
      <c r="DQ16" s="140">
        <f>'REPS분양가(분기단위)'!F2</f>
        <v>1377</v>
      </c>
      <c r="DR16" s="53">
        <f>DL16/DO16</f>
        <v>0.57073170731707312</v>
      </c>
      <c r="DS16" s="53">
        <f t="shared" ref="DS16:DT17" si="9">DM16/DP16</f>
        <v>0.48473479948253556</v>
      </c>
      <c r="DT16" s="53">
        <f t="shared" si="9"/>
        <v>0.54836601307189548</v>
      </c>
      <c r="DU16" s="53">
        <f>100%-종합!CF16</f>
        <v>0.47548184082863509</v>
      </c>
      <c r="DV16" s="53">
        <f>100%-종합!CG16</f>
        <v>0.41682667132134754</v>
      </c>
      <c r="DW16" s="53">
        <f>100%-종합!CH16</f>
        <v>0.29153698826909269</v>
      </c>
      <c r="DX16" s="55">
        <v>0.2</v>
      </c>
      <c r="DY16" s="55">
        <v>0.3</v>
      </c>
      <c r="DZ16" s="55">
        <v>0.5</v>
      </c>
      <c r="EA16" s="72">
        <f>DI16*DR16*DU16*DX16</f>
        <v>499.81398619154663</v>
      </c>
      <c r="EB16" s="72">
        <f t="shared" ref="EB16:EC17" si="10">DJ16*DS16*DV16*DY16</f>
        <v>434.54978010020056</v>
      </c>
      <c r="EC16" s="72">
        <f t="shared" si="10"/>
        <v>149.5574269732632</v>
      </c>
      <c r="ED16" s="71">
        <f>AVERAGE(EA16:EC16)</f>
        <v>361.30706442167019</v>
      </c>
      <c r="EE16" s="82">
        <f>CX16+ED16</f>
        <v>649.19168284688692</v>
      </c>
      <c r="EF16" s="88">
        <f>BX16+EE16</f>
        <v>7407.9156445195904</v>
      </c>
      <c r="EG16" s="54">
        <f>REPS단위당실거래!I2</f>
        <v>755.1</v>
      </c>
      <c r="EH16" s="52">
        <f>DQ16</f>
        <v>1377</v>
      </c>
      <c r="EI16" s="52">
        <f>ROUND(EH16*34,-2)</f>
        <v>46800</v>
      </c>
      <c r="EJ16" s="49">
        <f>EI16*0.55</f>
        <v>25740.000000000004</v>
      </c>
      <c r="EK16" s="149">
        <v>101227</v>
      </c>
      <c r="EL16" s="55">
        <f>FZ16</f>
        <v>0.67572782623433858</v>
      </c>
      <c r="EM16" s="55">
        <v>0.74</v>
      </c>
      <c r="EN16" s="55">
        <v>0.05</v>
      </c>
      <c r="EO16" s="71">
        <f>EK16*EL16*EM16*EN16</f>
        <v>2530.8703246502655</v>
      </c>
      <c r="EP16" s="54">
        <f>REPS단위당실거래!I2</f>
        <v>755.1</v>
      </c>
      <c r="EQ16" s="52">
        <f>DQ16</f>
        <v>1377</v>
      </c>
      <c r="ER16" s="52">
        <f>ROUND(EQ16*34,-2)</f>
        <v>46800</v>
      </c>
      <c r="ES16" s="49">
        <f>ER16*0.55</f>
        <v>25740.000000000004</v>
      </c>
      <c r="ET16" s="149">
        <v>40896</v>
      </c>
      <c r="EU16" s="55">
        <f>FZ16</f>
        <v>0.67572782623433858</v>
      </c>
      <c r="EV16" s="55">
        <v>0.26</v>
      </c>
      <c r="EW16" s="55">
        <v>0.2</v>
      </c>
      <c r="EX16" s="50">
        <f>ET16*EU16*EV16*EW16</f>
        <v>1436.9973894473346</v>
      </c>
      <c r="EY16" s="53">
        <f>'주택총조사(주택의종류)'!AZ3</f>
        <v>0.55656802914646364</v>
      </c>
      <c r="EZ16" s="53">
        <f>'주택총조사(주택의종류)'!AS3</f>
        <v>0.37228418015266335</v>
      </c>
      <c r="FA16" s="53">
        <f>'주택총조사(주택의종류)'!BG3</f>
        <v>5.3263770642844696E-2</v>
      </c>
      <c r="FB16" s="53">
        <f>SUM(EZ16:FA16)/EY16</f>
        <v>0.76459287725907632</v>
      </c>
      <c r="FC16" s="54">
        <f>SUM(EO16,EX16)*FB16</f>
        <v>3033.8033921052779</v>
      </c>
      <c r="FD16" s="55">
        <v>0.4</v>
      </c>
      <c r="FE16" s="55">
        <v>0.6</v>
      </c>
      <c r="FF16" s="50">
        <f>FC16*FD16*FE16</f>
        <v>728.11281410526669</v>
      </c>
      <c r="FG16" s="82">
        <f>SUM(EO16,EX16,FF16)</f>
        <v>4695.9805282028665</v>
      </c>
      <c r="FH16" s="53">
        <v>3.9399999999999998E-2</v>
      </c>
      <c r="FI16" s="49">
        <v>30</v>
      </c>
      <c r="FJ16" s="55">
        <v>0.6</v>
      </c>
      <c r="FK16" s="55">
        <v>0.4</v>
      </c>
      <c r="FL16" s="49">
        <f>ROUND(EH16*34,-3)</f>
        <v>47000</v>
      </c>
      <c r="FM16" s="49">
        <f>ROUND(EH16*34*FJ16,-2)</f>
        <v>28100</v>
      </c>
      <c r="FN16" s="58">
        <f>PMT(FH16/12,FI16*12,FM16)</f>
        <v>-133.18352047534827</v>
      </c>
      <c r="FO16" s="49">
        <f>-ROUND(FN16/FK16,-1)*12</f>
        <v>3960</v>
      </c>
      <c r="FP16" s="134">
        <v>1371</v>
      </c>
      <c r="FQ16" s="134">
        <v>4323</v>
      </c>
      <c r="FR16" s="134">
        <v>37385</v>
      </c>
      <c r="FS16" s="134">
        <v>56409</v>
      </c>
      <c r="FT16" s="134">
        <v>32707</v>
      </c>
      <c r="FU16" s="134">
        <v>29152</v>
      </c>
      <c r="FV16" s="134">
        <v>27787</v>
      </c>
      <c r="FW16" s="134">
        <v>62951</v>
      </c>
      <c r="FX16" s="134">
        <v>54719</v>
      </c>
      <c r="FY16" s="32">
        <f>SUM(FP16:FX16)</f>
        <v>306804</v>
      </c>
      <c r="FZ16" s="152">
        <f>(SUM(FT16:FX16)/FY16)</f>
        <v>0.67572782623433858</v>
      </c>
      <c r="GA16" s="54">
        <f>SUM(AO16,BQ16)</f>
        <v>6281.3703424521436</v>
      </c>
      <c r="GB16" s="55">
        <v>0.3</v>
      </c>
      <c r="GC16" s="55">
        <f>FZ16</f>
        <v>0.67572782623433858</v>
      </c>
      <c r="GD16" s="50">
        <f>GA16*GB16*GC16</f>
        <v>1273.3490181834088</v>
      </c>
      <c r="GE16" s="54">
        <f>SUM(AI16,BW16)</f>
        <v>477.35361922055961</v>
      </c>
      <c r="GF16" s="55">
        <v>0.7</v>
      </c>
      <c r="GG16" s="55">
        <f>FZ16</f>
        <v>0.67572782623433858</v>
      </c>
      <c r="GH16" s="50">
        <f>GE16*GF16*GG16</f>
        <v>225.79278642270202</v>
      </c>
      <c r="GI16" s="81">
        <f>GD16+GH16</f>
        <v>1499.1418046061108</v>
      </c>
      <c r="GJ16" s="72">
        <f>CX16</f>
        <v>287.88461842521673</v>
      </c>
      <c r="GK16" s="72">
        <f>ED16</f>
        <v>361.30706442167019</v>
      </c>
      <c r="GL16" s="52">
        <f>SUM('주택총조사(주택의종류)'!AD3:AF3)</f>
        <v>414188</v>
      </c>
      <c r="GM16" s="52">
        <f>REPS미분양!I2</f>
        <v>4408</v>
      </c>
      <c r="GN16" s="100">
        <f>GM16/GL16</f>
        <v>1.0642510164466377E-2</v>
      </c>
      <c r="GO16" s="55">
        <f>LOOKUP(GN16,$GW$25:$GX$28)</f>
        <v>0.6</v>
      </c>
      <c r="GP16" s="82">
        <f>SUM(GJ16:GK16)*GO16</f>
        <v>389.51500970813214</v>
      </c>
      <c r="GQ16" s="84">
        <f>SUM(FG16,GI16,GP16)</f>
        <v>6584.6373425171096</v>
      </c>
      <c r="GR16" s="151">
        <f>SUM('REPS분양물량+계획'!G2:I2)/3</f>
        <v>5499</v>
      </c>
      <c r="GS16" s="106">
        <f>GR16/GQ16</f>
        <v>0.83512571975572114</v>
      </c>
      <c r="GT16" s="105" t="str">
        <f>LOOKUP(GS16,$GW$16:$GX$20)</f>
        <v>A등급</v>
      </c>
      <c r="GV16" s="108" t="s">
        <v>940</v>
      </c>
      <c r="GW16" s="109">
        <v>0</v>
      </c>
      <c r="GX16" s="108" t="s">
        <v>941</v>
      </c>
    </row>
    <row r="17" spans="1:206" s="51" customFormat="1" x14ac:dyDescent="0.4">
      <c r="A17" s="304" t="s">
        <v>88</v>
      </c>
      <c r="B17" s="304" t="s">
        <v>104</v>
      </c>
      <c r="C17" s="323">
        <v>92093</v>
      </c>
      <c r="D17" s="323">
        <v>98032</v>
      </c>
      <c r="E17" s="323">
        <v>99105</v>
      </c>
      <c r="F17" s="323">
        <v>97663</v>
      </c>
      <c r="G17" s="323">
        <v>98918</v>
      </c>
      <c r="H17" s="323">
        <v>98987</v>
      </c>
      <c r="I17" s="305">
        <f>D17-C17-T17</f>
        <v>423</v>
      </c>
      <c r="J17" s="305">
        <f t="shared" ref="J17" si="11">E17-D17-U17</f>
        <v>127</v>
      </c>
      <c r="K17" s="305">
        <f t="shared" ref="K17" si="12">F17-E17-V17</f>
        <v>-346</v>
      </c>
      <c r="L17" s="305">
        <f t="shared" ref="L17" si="13">G17-F17-W17</f>
        <v>-609</v>
      </c>
      <c r="M17" s="305">
        <f t="shared" ref="M17" si="14">H17-G17-X17</f>
        <v>-378</v>
      </c>
      <c r="N17" s="323">
        <v>32119</v>
      </c>
      <c r="O17" s="323">
        <v>37635</v>
      </c>
      <c r="P17" s="323">
        <v>38581</v>
      </c>
      <c r="Q17" s="323">
        <v>37485</v>
      </c>
      <c r="R17" s="323">
        <v>39349</v>
      </c>
      <c r="S17" s="323">
        <v>39796</v>
      </c>
      <c r="T17" s="306">
        <f t="shared" ref="T17" si="15">O17-N17</f>
        <v>5516</v>
      </c>
      <c r="U17" s="306">
        <f t="shared" si="1"/>
        <v>946</v>
      </c>
      <c r="V17" s="306">
        <f t="shared" si="1"/>
        <v>-1096</v>
      </c>
      <c r="W17" s="306">
        <f t="shared" si="1"/>
        <v>1864</v>
      </c>
      <c r="X17" s="306">
        <f t="shared" si="1"/>
        <v>447</v>
      </c>
      <c r="Y17" s="323">
        <v>0.46</v>
      </c>
      <c r="Z17" s="323">
        <v>0.47</v>
      </c>
      <c r="AA17" s="323">
        <v>0.49</v>
      </c>
      <c r="AB17" s="323">
        <v>0.49</v>
      </c>
      <c r="AC17" s="323">
        <v>0.5</v>
      </c>
      <c r="AD17" s="50">
        <f t="shared" ref="AD17" si="16">I17*Y17</f>
        <v>194.58</v>
      </c>
      <c r="AE17" s="50">
        <f t="shared" ref="AE17" si="17">J17*Z17</f>
        <v>59.69</v>
      </c>
      <c r="AF17" s="50">
        <f t="shared" ref="AF17" si="18">K17*AA17</f>
        <v>-169.54</v>
      </c>
      <c r="AG17" s="50">
        <f t="shared" ref="AG17" si="19">L17*AB17</f>
        <v>-298.40999999999997</v>
      </c>
      <c r="AH17" s="50">
        <f t="shared" ref="AH17" si="20">M17*AC17</f>
        <v>-189</v>
      </c>
      <c r="AI17" s="50">
        <f t="shared" ref="AI17" si="21">AVERAGE(AD17:AH17)</f>
        <v>-80.535999999999987</v>
      </c>
      <c r="AJ17" s="50">
        <f t="shared" ref="AJ17" si="22">T17*Y17</f>
        <v>2537.36</v>
      </c>
      <c r="AK17" s="50">
        <f t="shared" ref="AK17" si="23">U17*Z17</f>
        <v>444.61999999999995</v>
      </c>
      <c r="AL17" s="50">
        <f t="shared" ref="AL17" si="24">V17*AA17</f>
        <v>-537.04</v>
      </c>
      <c r="AM17" s="50">
        <f t="shared" ref="AM17" si="25">W17*AB17</f>
        <v>913.36</v>
      </c>
      <c r="AN17" s="50">
        <f t="shared" ref="AN17" si="26">X17*AC17</f>
        <v>223.5</v>
      </c>
      <c r="AO17" s="50">
        <f t="shared" ref="AO17" si="27">AVERAGE(AJ17:AN17)</f>
        <v>716.36</v>
      </c>
      <c r="AP17" s="303">
        <f t="shared" ref="AP17:AT17" si="28">AD17+AJ17</f>
        <v>2731.94</v>
      </c>
      <c r="AQ17" s="303">
        <f t="shared" si="28"/>
        <v>504.30999999999995</v>
      </c>
      <c r="AR17" s="303">
        <f t="shared" si="28"/>
        <v>-706.57999999999993</v>
      </c>
      <c r="AS17" s="303">
        <f t="shared" si="28"/>
        <v>614.95000000000005</v>
      </c>
      <c r="AT17" s="303">
        <f t="shared" si="28"/>
        <v>34.5</v>
      </c>
      <c r="AU17" s="50">
        <f t="shared" ref="AU17" si="29">AVERAGE(AP17:AT17)</f>
        <v>635.82399999999996</v>
      </c>
      <c r="AV17" s="323">
        <v>880</v>
      </c>
      <c r="AW17" s="323">
        <v>994</v>
      </c>
      <c r="AX17" s="323">
        <v>1120</v>
      </c>
      <c r="AY17" s="323">
        <v>1222</v>
      </c>
      <c r="AZ17" s="323">
        <v>1552</v>
      </c>
      <c r="BA17" s="323">
        <v>1818</v>
      </c>
      <c r="BB17" s="306">
        <f t="shared" ref="BB17" si="30">AW17-AV17</f>
        <v>114</v>
      </c>
      <c r="BC17" s="306">
        <f t="shared" si="4"/>
        <v>126</v>
      </c>
      <c r="BD17" s="306">
        <f t="shared" si="4"/>
        <v>102</v>
      </c>
      <c r="BE17" s="306">
        <f t="shared" si="4"/>
        <v>330</v>
      </c>
      <c r="BF17" s="306">
        <f t="shared" si="4"/>
        <v>266</v>
      </c>
      <c r="BG17" s="323">
        <v>0.13</v>
      </c>
      <c r="BH17" s="323">
        <v>0.12</v>
      </c>
      <c r="BI17" s="323">
        <v>0.12</v>
      </c>
      <c r="BJ17" s="323">
        <v>0.1</v>
      </c>
      <c r="BK17" s="323">
        <v>0.09</v>
      </c>
      <c r="BL17" s="50">
        <f>BB17*BG17</f>
        <v>14.82</v>
      </c>
      <c r="BM17" s="50">
        <f t="shared" si="5"/>
        <v>15.12</v>
      </c>
      <c r="BN17" s="50">
        <f t="shared" si="5"/>
        <v>12.24</v>
      </c>
      <c r="BO17" s="50">
        <f t="shared" si="5"/>
        <v>33</v>
      </c>
      <c r="BP17" s="50">
        <f t="shared" si="5"/>
        <v>23.939999999999998</v>
      </c>
      <c r="BQ17" s="50">
        <f t="shared" ref="BQ17" si="31">AVERAGE(BL17:BP17)</f>
        <v>19.824000000000002</v>
      </c>
      <c r="BR17" s="324">
        <v>0</v>
      </c>
      <c r="BS17" s="324">
        <v>0</v>
      </c>
      <c r="BT17" s="324">
        <v>0</v>
      </c>
      <c r="BU17" s="324">
        <v>0</v>
      </c>
      <c r="BV17" s="324">
        <v>0</v>
      </c>
      <c r="BW17" s="51">
        <f t="shared" ref="BW17" si="32">AVERAGE(BR17:BV17)</f>
        <v>0</v>
      </c>
      <c r="BX17" s="50">
        <f t="shared" ref="BX17" si="33">SUM(AU17,BQ17,BW17)</f>
        <v>655.64799999999991</v>
      </c>
      <c r="BY17" s="306">
        <f>SUM('주택소유통계(다주택자)'!Q3:R3)</f>
        <v>78461</v>
      </c>
      <c r="BZ17" s="306">
        <f>SUM('주택소유통계(다주택자)'!U3:V3)</f>
        <v>78262</v>
      </c>
      <c r="CA17" s="306">
        <f>SUM('주택소유통계(다주택자)'!Y3:Z3)</f>
        <v>80478</v>
      </c>
      <c r="CB17" s="306">
        <f>SUM('주택소유통계(다주택자)'!AC3:AD3)</f>
        <v>84018</v>
      </c>
      <c r="CC17" s="306">
        <f t="shared" ref="CC17" si="34">BZ17-BY17</f>
        <v>-199</v>
      </c>
      <c r="CD17" s="306">
        <f t="shared" ref="CD17" si="35">CA17-BZ17</f>
        <v>2216</v>
      </c>
      <c r="CE17" s="306">
        <f t="shared" ref="CE17" si="36">CB17-CA17</f>
        <v>3540</v>
      </c>
      <c r="CF17" s="307">
        <f>'REPS거래량(외지인)'!D3/'REPS거래량(외지인)'!C3</f>
        <v>0.52451815917136491</v>
      </c>
      <c r="CG17" s="307">
        <f>'REPS거래량(외지인)'!I3/'REPS거래량(외지인)'!H3</f>
        <v>0.58317332867865246</v>
      </c>
      <c r="CH17" s="307">
        <f>'REPS거래량(외지인)'!N3/'REPS거래량(외지인)'!M3</f>
        <v>0.70846301173090731</v>
      </c>
      <c r="CI17" s="50">
        <f>REPS단위당실거래!G2</f>
        <v>748.8</v>
      </c>
      <c r="CJ17" s="50">
        <f>REPS단위당실거래!H2</f>
        <v>749.4</v>
      </c>
      <c r="CK17" s="50">
        <f>REPS단위당실거래!I2</f>
        <v>755.1</v>
      </c>
      <c r="CL17" s="306">
        <v>1461</v>
      </c>
      <c r="CM17" s="306">
        <v>1671</v>
      </c>
      <c r="CN17" s="306">
        <v>1498</v>
      </c>
      <c r="CO17" s="307">
        <f t="shared" ref="CO17" si="37">CI17/CL17</f>
        <v>0.51252566735112937</v>
      </c>
      <c r="CP17" s="307">
        <f t="shared" si="6"/>
        <v>0.44847396768402153</v>
      </c>
      <c r="CQ17" s="307">
        <f t="shared" si="6"/>
        <v>0.50407209612817094</v>
      </c>
      <c r="CR17" s="308">
        <v>0.2</v>
      </c>
      <c r="CS17" s="308">
        <v>0.3</v>
      </c>
      <c r="CT17" s="308">
        <v>0.5</v>
      </c>
      <c r="CU17" s="71">
        <f t="shared" ref="CU17" si="38">CC17*CF17*CO17*CR17</f>
        <v>-10.699394978770172</v>
      </c>
      <c r="CV17" s="71">
        <f t="shared" ref="CV17" si="39">CD17*CG17*CP17*CS17</f>
        <v>173.87050000109679</v>
      </c>
      <c r="CW17" s="71">
        <f t="shared" ref="CW17" si="40">CE17*CH17*CQ17*CT17</f>
        <v>632.0960905738815</v>
      </c>
      <c r="CX17" s="71">
        <f t="shared" ref="CX17" si="41">AVERAGE(CU17:CW17)</f>
        <v>265.08906519873602</v>
      </c>
      <c r="CY17" s="309">
        <f>REPS분양물량!H2</f>
        <v>10209</v>
      </c>
      <c r="CZ17" s="309">
        <f>REPS분양물량!I2</f>
        <v>8522</v>
      </c>
      <c r="DA17" s="309">
        <f>REPS분양물량!J2</f>
        <v>2278</v>
      </c>
      <c r="DB17" s="306">
        <f>REPS미분양!F2</f>
        <v>1648</v>
      </c>
      <c r="DC17" s="306">
        <f>REPS미분양!G2</f>
        <v>2648</v>
      </c>
      <c r="DD17" s="306">
        <f>REPS미분양!H2</f>
        <v>4001</v>
      </c>
      <c r="DE17" s="306">
        <f>REPS미분양!I2</f>
        <v>4408</v>
      </c>
      <c r="DF17" s="306">
        <f t="shared" ref="DF17" si="42">SUM(CY17,DB17)</f>
        <v>11857</v>
      </c>
      <c r="DG17" s="306">
        <f t="shared" si="7"/>
        <v>11170</v>
      </c>
      <c r="DH17" s="306">
        <f t="shared" si="7"/>
        <v>6279</v>
      </c>
      <c r="DI17" s="306">
        <f t="shared" ref="DI17" si="43">DF17-DC17</f>
        <v>9209</v>
      </c>
      <c r="DJ17" s="306">
        <f t="shared" si="8"/>
        <v>7169</v>
      </c>
      <c r="DK17" s="306">
        <f t="shared" si="8"/>
        <v>1871</v>
      </c>
      <c r="DL17" s="310">
        <v>908.3</v>
      </c>
      <c r="DM17" s="310">
        <v>845.7</v>
      </c>
      <c r="DN17" s="310">
        <v>809.4</v>
      </c>
      <c r="DO17" s="311">
        <f>'REPS분양가(분기단위)'!D2</f>
        <v>1312</v>
      </c>
      <c r="DP17" s="311">
        <f>'REPS분양가(분기단위)'!E2</f>
        <v>1546</v>
      </c>
      <c r="DQ17" s="311">
        <f>'REPS분양가(분기단위)'!F2</f>
        <v>1377</v>
      </c>
      <c r="DR17" s="307">
        <f t="shared" ref="DR17" si="44">DL17/DO17</f>
        <v>0.69230182926829265</v>
      </c>
      <c r="DS17" s="307">
        <f t="shared" si="9"/>
        <v>0.54702457956015527</v>
      </c>
      <c r="DT17" s="307">
        <f t="shared" si="9"/>
        <v>0.58779956427015245</v>
      </c>
      <c r="DU17" s="307">
        <f>100%-종합!CF17</f>
        <v>0.47548184082863509</v>
      </c>
      <c r="DV17" s="307">
        <f>100%-종합!CG17</f>
        <v>0.41682667132134754</v>
      </c>
      <c r="DW17" s="307">
        <f>100%-종합!CH17</f>
        <v>0.29153698826909269</v>
      </c>
      <c r="DX17" s="308">
        <v>0.2</v>
      </c>
      <c r="DY17" s="308">
        <v>0.3</v>
      </c>
      <c r="DZ17" s="308">
        <v>0.5</v>
      </c>
      <c r="EA17" s="71">
        <f t="shared" ref="EA17" si="45">DI17*DR17*DU17*DX17</f>
        <v>606.27810317545652</v>
      </c>
      <c r="EB17" s="71">
        <f t="shared" si="10"/>
        <v>490.39064455663151</v>
      </c>
      <c r="EC17" s="71">
        <f t="shared" si="10"/>
        <v>160.31225187678348</v>
      </c>
      <c r="ED17" s="71">
        <f t="shared" ref="ED17" si="46">AVERAGE(EA17:EC17)</f>
        <v>418.99366653629045</v>
      </c>
      <c r="EE17" s="71">
        <f t="shared" ref="EE17" si="47">CX17+ED17</f>
        <v>684.08273173502653</v>
      </c>
      <c r="EF17" s="312">
        <f t="shared" ref="EF17" si="48">BX17+EE17</f>
        <v>1339.7307317350264</v>
      </c>
      <c r="EG17" s="50">
        <f>REPS단위당실거래!I2</f>
        <v>755.1</v>
      </c>
      <c r="EH17" s="306">
        <f t="shared" ref="EH17" si="49">DQ17</f>
        <v>1377</v>
      </c>
      <c r="EI17" s="306">
        <f t="shared" ref="EI17" si="50">ROUND(EH17*34,-2)</f>
        <v>46800</v>
      </c>
      <c r="EJ17" s="51">
        <f t="shared" ref="EJ17" si="51">EI17*0.55</f>
        <v>25740.000000000004</v>
      </c>
      <c r="EK17" s="313">
        <v>13085</v>
      </c>
      <c r="EL17" s="308">
        <f t="shared" ref="EL17" si="52">FZ17</f>
        <v>0.6374340750130153</v>
      </c>
      <c r="EM17" s="308">
        <v>0.74</v>
      </c>
      <c r="EN17" s="308">
        <v>0.05</v>
      </c>
      <c r="EO17" s="71">
        <f t="shared" ref="EO17" si="53">EK17*EL17*EM17*EN17</f>
        <v>308.61052024717628</v>
      </c>
      <c r="EP17" s="50">
        <f>REPS단위당실거래!I2</f>
        <v>755.1</v>
      </c>
      <c r="EQ17" s="306">
        <f t="shared" ref="EQ17" si="54">DQ17</f>
        <v>1377</v>
      </c>
      <c r="ER17" s="306">
        <f t="shared" ref="ER17" si="55">ROUND(EQ17*34,-2)</f>
        <v>46800</v>
      </c>
      <c r="ES17" s="51">
        <f t="shared" ref="ES17" si="56">ER17*0.55</f>
        <v>25740.000000000004</v>
      </c>
      <c r="ET17" s="313">
        <v>4067</v>
      </c>
      <c r="EU17" s="308">
        <f t="shared" ref="EU17" si="57">FZ17</f>
        <v>0.6374340750130153</v>
      </c>
      <c r="EV17" s="308">
        <v>0.26</v>
      </c>
      <c r="EW17" s="308">
        <v>0.2</v>
      </c>
      <c r="EX17" s="50">
        <f t="shared" ref="EX17" si="58">ET17*EU17*EV17*EW17</f>
        <v>134.80710792005254</v>
      </c>
      <c r="EY17" s="307">
        <f>'주택총조사(주택의종류)'!AZ3</f>
        <v>0.55656802914646364</v>
      </c>
      <c r="EZ17" s="307">
        <f>'주택총조사(주택의종류)'!AS3</f>
        <v>0.37228418015266335</v>
      </c>
      <c r="FA17" s="307">
        <f>'주택총조사(주택의종류)'!BG3</f>
        <v>5.3263770642844696E-2</v>
      </c>
      <c r="FB17" s="307">
        <f t="shared" ref="FB17" si="59">SUM(EZ17:FA17)/EY17</f>
        <v>0.76459287725907632</v>
      </c>
      <c r="FC17" s="50">
        <f t="shared" ref="FC17" si="60">SUM(EO17,EX17)*FB17</f>
        <v>339.03396014777672</v>
      </c>
      <c r="FD17" s="308">
        <v>0.4</v>
      </c>
      <c r="FE17" s="308">
        <v>0.6</v>
      </c>
      <c r="FF17" s="50">
        <f t="shared" ref="FF17" si="61">FC17*FD17*FE17</f>
        <v>81.368150435466418</v>
      </c>
      <c r="FG17" s="71">
        <f t="shared" ref="FG17" si="62">SUM(EO17,EX17,FF17)</f>
        <v>524.78577860269525</v>
      </c>
      <c r="FH17" s="307">
        <v>3.9399999999999998E-2</v>
      </c>
      <c r="FI17" s="51">
        <v>30</v>
      </c>
      <c r="FJ17" s="308">
        <v>0.6</v>
      </c>
      <c r="FK17" s="308">
        <v>0.4</v>
      </c>
      <c r="FL17" s="51">
        <f t="shared" ref="FL17" si="63">ROUND(EH17*34,-3)</f>
        <v>47000</v>
      </c>
      <c r="FM17" s="51">
        <f t="shared" ref="FM17" si="64">ROUND(EH17*34*FJ17,-2)</f>
        <v>28100</v>
      </c>
      <c r="FN17" s="314">
        <f t="shared" ref="FN17" si="65">PMT(FH17/12,FI17*12,FM17)</f>
        <v>-133.18352047534827</v>
      </c>
      <c r="FO17" s="51">
        <f>-ROUND(FN17/FK17,-1)*12</f>
        <v>3960</v>
      </c>
      <c r="FP17" s="315">
        <v>177</v>
      </c>
      <c r="FQ17" s="315">
        <v>613</v>
      </c>
      <c r="FR17" s="316">
        <v>5794</v>
      </c>
      <c r="FS17" s="316">
        <v>8076</v>
      </c>
      <c r="FT17" s="316">
        <v>4526</v>
      </c>
      <c r="FU17" s="316">
        <v>4158</v>
      </c>
      <c r="FV17" s="316">
        <v>4055</v>
      </c>
      <c r="FW17" s="316">
        <v>8923</v>
      </c>
      <c r="FX17" s="316">
        <v>7857</v>
      </c>
      <c r="FY17" s="317">
        <f t="shared" ref="FY17" si="66">SUM(FP17:FX17)</f>
        <v>44179</v>
      </c>
      <c r="FZ17" s="152">
        <f>(SUM(FU17:FX17)/FY17)+(FT17/FY17)*0.7</f>
        <v>0.6374340750130153</v>
      </c>
      <c r="GA17" s="50">
        <f t="shared" ref="GA17" si="67">SUM(AO17,BQ17)</f>
        <v>736.18399999999997</v>
      </c>
      <c r="GB17" s="308">
        <v>0.3</v>
      </c>
      <c r="GC17" s="308">
        <f t="shared" ref="GC17" si="68">FZ17</f>
        <v>0.6374340750130153</v>
      </c>
      <c r="GD17" s="50">
        <f t="shared" ref="GD17" si="69">GA17*GB17*GC17</f>
        <v>140.78063012381449</v>
      </c>
      <c r="GE17" s="50">
        <f t="shared" ref="GE17" si="70">SUM(AI17,BW17)</f>
        <v>-80.535999999999987</v>
      </c>
      <c r="GF17" s="308">
        <v>0.7</v>
      </c>
      <c r="GG17" s="308">
        <f t="shared" ref="GG17" si="71">FZ17</f>
        <v>0.6374340750130153</v>
      </c>
      <c r="GH17" s="50">
        <f t="shared" ref="GH17" si="72">GE17*GF17*GG17</f>
        <v>-35.935473465673731</v>
      </c>
      <c r="GI17" s="50">
        <f>GD17+GH17</f>
        <v>104.84515665814075</v>
      </c>
      <c r="GJ17" s="71">
        <f t="shared" ref="GJ17" si="73">CX17</f>
        <v>265.08906519873602</v>
      </c>
      <c r="GK17" s="71">
        <f t="shared" ref="GK17" si="74">ED17</f>
        <v>418.99366653629045</v>
      </c>
      <c r="GL17" s="306">
        <f>SUM('주택총조사(주택의종류)'!AD3:AF3)</f>
        <v>414188</v>
      </c>
      <c r="GM17" s="306">
        <f>REPS미분양!I2</f>
        <v>4408</v>
      </c>
      <c r="GN17" s="318">
        <f t="shared" ref="GN17" si="75">GM17/GL17</f>
        <v>1.0642510164466377E-2</v>
      </c>
      <c r="GO17" s="308">
        <f t="shared" ref="GO17" si="76">LOOKUP(GN17,$GW$25:$GX$28)</f>
        <v>0.6</v>
      </c>
      <c r="GP17" s="71">
        <f t="shared" ref="GP17" si="77">SUM(GJ17:GK17)*GO17</f>
        <v>410.44963904101593</v>
      </c>
      <c r="GQ17" s="319">
        <f t="shared" ref="GQ17" si="78">SUM(FG17,GI17,GP17)</f>
        <v>1040.0805743018518</v>
      </c>
      <c r="GR17" s="309">
        <f>SUM('REPS분양물량+계획'!G2:I2)/3</f>
        <v>5499</v>
      </c>
      <c r="GS17" s="320">
        <f>GR17/GQ17</f>
        <v>5.2870903811381851</v>
      </c>
      <c r="GT17" s="321" t="str">
        <f t="shared" ref="GT17" si="79">LOOKUP(GS17,$GW$16:$GX$20)</f>
        <v>C등급</v>
      </c>
      <c r="GV17" s="321" t="s">
        <v>942</v>
      </c>
      <c r="GW17" s="322">
        <v>0.501</v>
      </c>
      <c r="GX17" s="321" t="s">
        <v>943</v>
      </c>
    </row>
    <row r="18" spans="1:206" s="49" customFormat="1" x14ac:dyDescent="0.4">
      <c r="A18" s="37" t="s">
        <v>88</v>
      </c>
      <c r="B18" s="37" t="s">
        <v>104</v>
      </c>
      <c r="C18" s="35">
        <f>'주택총조사(거처의종류, 일반,외국인가구, 전체)'!H4</f>
        <v>90664</v>
      </c>
      <c r="D18" s="35">
        <f>'주택총조사(거처의종류, 일반,외국인가구, 전체)'!K4</f>
        <v>92093</v>
      </c>
      <c r="E18" s="35">
        <f>'주택총조사(거처의종류, 일반,외국인가구, 전체)'!N4</f>
        <v>98032</v>
      </c>
      <c r="F18" s="35">
        <f>'주택총조사(거처의종류, 일반,외국인가구, 전체)'!Q4</f>
        <v>99105</v>
      </c>
      <c r="G18" s="35">
        <f>'주택총조사(거처의종류, 일반,외국인가구, 전체)'!T4</f>
        <v>97663</v>
      </c>
      <c r="H18" s="35">
        <f>'주택총조사(거처의종류, 일반,외국인가구, 전체)'!W4</f>
        <v>98918</v>
      </c>
      <c r="I18" s="207">
        <f t="shared" si="0"/>
        <v>572</v>
      </c>
      <c r="J18" s="207">
        <f t="shared" si="0"/>
        <v>423</v>
      </c>
      <c r="K18" s="207">
        <f t="shared" si="0"/>
        <v>127</v>
      </c>
      <c r="L18" s="207">
        <f t="shared" si="0"/>
        <v>-346</v>
      </c>
      <c r="M18" s="207">
        <f t="shared" si="0"/>
        <v>-609</v>
      </c>
      <c r="N18" s="24">
        <f>'인구총조사(가구, 1인가구)'!D4</f>
        <v>31262</v>
      </c>
      <c r="O18" s="24">
        <f>'인구총조사(가구, 1인가구)'!E4</f>
        <v>32119</v>
      </c>
      <c r="P18" s="24">
        <f>'인구총조사(가구, 1인가구)'!F4</f>
        <v>37635</v>
      </c>
      <c r="Q18" s="24">
        <f>'인구총조사(가구, 1인가구)'!G4</f>
        <v>38581</v>
      </c>
      <c r="R18" s="24">
        <f>'인구총조사(가구, 1인가구)'!H4</f>
        <v>37485</v>
      </c>
      <c r="S18" s="24">
        <f>'인구총조사(가구, 1인가구)'!I4</f>
        <v>39349</v>
      </c>
      <c r="T18" s="52">
        <f t="shared" ref="T18:T81" si="80">O18-N18</f>
        <v>857</v>
      </c>
      <c r="U18" s="52">
        <f t="shared" ref="U18:U81" si="81">P18-O18</f>
        <v>5516</v>
      </c>
      <c r="V18" s="52">
        <f t="shared" ref="V18:V81" si="82">Q18-P18</f>
        <v>946</v>
      </c>
      <c r="W18" s="52">
        <f t="shared" ref="W18:W81" si="83">R18-Q18</f>
        <v>-1096</v>
      </c>
      <c r="X18" s="52">
        <f t="shared" ref="X18:X81" si="84">S18-R18</f>
        <v>1864</v>
      </c>
      <c r="Y18" s="53">
        <f>'주택총조사(거처의종류, 일반,외국인가구, 아파트)'!K4/'주택총조사(거처의종류, 일반,외국인가구, 전체)'!K4</f>
        <v>0.47575820094904064</v>
      </c>
      <c r="Z18" s="53">
        <f>'주택총조사(거처의종류, 일반,외국인가구, 아파트)'!N4/'주택총조사(거처의종류, 일반,외국인가구, 전체)'!N4</f>
        <v>0.46234902888852619</v>
      </c>
      <c r="AA18" s="53">
        <f>'주택총조사(거처의종류, 일반,외국인가구, 아파트)'!Q4/'주택총조사(거처의종류, 일반,외국인가구, 전체)'!Q4</f>
        <v>0.47485999697290754</v>
      </c>
      <c r="AB18" s="53">
        <f>'주택총조사(거처의종류, 일반,외국인가구, 아파트)'!T4/'주택총조사(거처의종류, 일반,외국인가구, 전체)'!T4</f>
        <v>0.48579298198908494</v>
      </c>
      <c r="AC18" s="53">
        <f>'주택총조사(거처의종류, 일반,외국인가구, 아파트)'!W4/'주택총조사(거처의종류, 일반,외국인가구, 전체)'!W4</f>
        <v>0.4867465981924422</v>
      </c>
      <c r="AD18" s="54">
        <f t="shared" ref="AD18:AD81" si="85">I18*Y18</f>
        <v>272.13369094285127</v>
      </c>
      <c r="AE18" s="54">
        <f t="shared" ref="AE18:AE81" si="86">J18*Z18</f>
        <v>195.57363921984657</v>
      </c>
      <c r="AF18" s="54">
        <f t="shared" ref="AF18:AF81" si="87">K18*AA18</f>
        <v>60.307219615559255</v>
      </c>
      <c r="AG18" s="54">
        <f t="shared" ref="AG18:AG81" si="88">L18*AB18</f>
        <v>-168.08437176822338</v>
      </c>
      <c r="AH18" s="54">
        <f t="shared" ref="AH18:AH81" si="89">M18*AC18</f>
        <v>-296.42867829919732</v>
      </c>
      <c r="AI18" s="54">
        <f t="shared" ref="AI18:AI81" si="90">AVERAGE(AD18:AH18)</f>
        <v>12.700299942167282</v>
      </c>
      <c r="AJ18" s="54">
        <f t="shared" ref="AJ18:AJ81" si="91">T18*Y18</f>
        <v>407.72477821332785</v>
      </c>
      <c r="AK18" s="54">
        <f t="shared" ref="AK18:AK81" si="92">U18*Z18</f>
        <v>2550.3172433491104</v>
      </c>
      <c r="AL18" s="54">
        <f t="shared" ref="AL18:AL81" si="93">V18*AA18</f>
        <v>449.21755713637054</v>
      </c>
      <c r="AM18" s="54">
        <f t="shared" ref="AM18:AM81" si="94">W18*AB18</f>
        <v>-532.42910826003708</v>
      </c>
      <c r="AN18" s="54">
        <f t="shared" ref="AN18:AN81" si="95">X18*AC18</f>
        <v>907.29565903071227</v>
      </c>
      <c r="AO18" s="54">
        <f t="shared" ref="AO18:AO81" si="96">AVERAGE(AJ18:AN18)</f>
        <v>756.42522589389671</v>
      </c>
      <c r="AP18" s="208">
        <f t="shared" si="2"/>
        <v>679.85846915617913</v>
      </c>
      <c r="AQ18" s="208">
        <f t="shared" si="2"/>
        <v>2745.8908825689568</v>
      </c>
      <c r="AR18" s="208">
        <f t="shared" si="2"/>
        <v>509.52477675192978</v>
      </c>
      <c r="AS18" s="208">
        <f t="shared" si="2"/>
        <v>-700.51348002826046</v>
      </c>
      <c r="AT18" s="208">
        <f t="shared" si="2"/>
        <v>610.86698073151501</v>
      </c>
      <c r="AU18" s="50">
        <f t="shared" si="3"/>
        <v>769.12552583606407</v>
      </c>
      <c r="AV18" s="52">
        <f>'주택총조사(거처의종류, 일반,외국인가구, 전체)'!I4</f>
        <v>598</v>
      </c>
      <c r="AW18" s="52">
        <f>'주택총조사(거처의종류, 일반,외국인가구, 전체)'!L4</f>
        <v>880</v>
      </c>
      <c r="AX18" s="52">
        <f>'주택총조사(거처의종류, 일반,외국인가구, 전체)'!O4</f>
        <v>994</v>
      </c>
      <c r="AY18" s="52">
        <f>'주택총조사(거처의종류, 일반,외국인가구, 전체)'!R4</f>
        <v>1120</v>
      </c>
      <c r="AZ18" s="52">
        <f>'주택총조사(거처의종류, 일반,외국인가구, 전체)'!U4</f>
        <v>1222</v>
      </c>
      <c r="BA18" s="52">
        <f>'주택총조사(거처의종류, 일반,외국인가구, 전체)'!X4</f>
        <v>1552</v>
      </c>
      <c r="BB18" s="52">
        <f t="shared" ref="BB18:BB81" si="97">AW18-AV18</f>
        <v>282</v>
      </c>
      <c r="BC18" s="52">
        <f t="shared" ref="BC18:BC81" si="98">AX18-AW18</f>
        <v>114</v>
      </c>
      <c r="BD18" s="52">
        <f t="shared" ref="BD18:BD81" si="99">AY18-AX18</f>
        <v>126</v>
      </c>
      <c r="BE18" s="52">
        <f t="shared" ref="BE18:BE81" si="100">AZ18-AY18</f>
        <v>102</v>
      </c>
      <c r="BF18" s="52">
        <f t="shared" ref="BF18:BF81" si="101">BA18-AZ18</f>
        <v>330</v>
      </c>
      <c r="BG18" s="53">
        <f>'주택총조사(거처의종류, 일반,외국인가구, 아파트)'!L4/'주택총조사(거처의종류, 일반,외국인가구, 전체)'!L4</f>
        <v>0.13522727272727272</v>
      </c>
      <c r="BH18" s="53">
        <f>'주택총조사(거처의종류, 일반,외국인가구, 아파트)'!O4/'주택총조사(거처의종류, 일반,외국인가구, 전체)'!O4</f>
        <v>0.13078470824949698</v>
      </c>
      <c r="BI18" s="53">
        <f>'주택총조사(거처의종류, 일반,외국인가구, 아파트)'!R4/'주택총조사(거처의종류, 일반,외국인가구, 전체)'!R4</f>
        <v>0.11964285714285715</v>
      </c>
      <c r="BJ18" s="53">
        <f>'주택총조사(거처의종류, 일반,외국인가구, 아파트)'!U4/'주택총조사(거처의종류, 일반,외국인가구, 전체)'!U4</f>
        <v>0.11865793780687398</v>
      </c>
      <c r="BK18" s="53">
        <f>'주택총조사(거처의종류, 일반,외국인가구, 아파트)'!X4/'주택총조사(거처의종류, 일반,외국인가구, 전체)'!X4</f>
        <v>9.858247422680412E-2</v>
      </c>
      <c r="BL18" s="54">
        <f t="shared" ref="BL18:BL81" si="102">BB18*BG18</f>
        <v>38.134090909090908</v>
      </c>
      <c r="BM18" s="54">
        <f t="shared" ref="BM18:BM81" si="103">BC18*BH18</f>
        <v>14.909456740442655</v>
      </c>
      <c r="BN18" s="54">
        <f t="shared" ref="BN18:BN81" si="104">BD18*BI18</f>
        <v>15.075000000000001</v>
      </c>
      <c r="BO18" s="54">
        <f t="shared" ref="BO18:BO81" si="105">BE18*BJ18</f>
        <v>12.103109656301145</v>
      </c>
      <c r="BP18" s="54">
        <f t="shared" ref="BP18:BP81" si="106">BF18*BK18</f>
        <v>32.532216494845358</v>
      </c>
      <c r="BQ18" s="50">
        <f t="shared" ref="BQ18:BQ81" si="107">AVERAGE(BL18:BP18)</f>
        <v>22.550774760136015</v>
      </c>
      <c r="BR18" s="49">
        <f>REPS멸실!E3</f>
        <v>0</v>
      </c>
      <c r="BS18" s="49">
        <f>REPS멸실!F3</f>
        <v>0</v>
      </c>
      <c r="BT18" s="49">
        <f>REPS멸실!G3</f>
        <v>0</v>
      </c>
      <c r="BU18" s="49">
        <f>REPS멸실!H3</f>
        <v>0</v>
      </c>
      <c r="BV18" s="49">
        <f>REPS멸실!I3</f>
        <v>0</v>
      </c>
      <c r="BW18" s="51">
        <f t="shared" ref="BW18:BW81" si="108">AVERAGE(BR18:BV18)</f>
        <v>0</v>
      </c>
      <c r="BX18" s="81">
        <f t="shared" ref="BX18:BX81" si="109">SUM(AU18,BQ18,BW18)</f>
        <v>791.67630059620012</v>
      </c>
      <c r="BY18" s="52">
        <f>SUM('주택소유통계(다주택자)'!Q4:R4)</f>
        <v>10252</v>
      </c>
      <c r="BZ18" s="52">
        <f>SUM('주택소유통계(다주택자)'!U4:V4)</f>
        <v>10336</v>
      </c>
      <c r="CA18" s="52">
        <f>SUM('주택소유통계(다주택자)'!Y4:Z4)</f>
        <v>10585</v>
      </c>
      <c r="CB18" s="52">
        <f>SUM('주택소유통계(다주택자)'!AC4:AD4)</f>
        <v>11082</v>
      </c>
      <c r="CC18" s="52">
        <f t="shared" ref="CC18:CC81" si="110">BZ18-BY18</f>
        <v>84</v>
      </c>
      <c r="CD18" s="52">
        <f t="shared" ref="CD18:CD81" si="111">CA18-BZ18</f>
        <v>249</v>
      </c>
      <c r="CE18" s="52">
        <f t="shared" ref="CE18:CE81" si="112">CB18-CA18</f>
        <v>497</v>
      </c>
      <c r="CF18" s="53">
        <f>'REPS거래량(외지인)'!D4/'REPS거래량(외지인)'!C4</f>
        <v>0.57987866531850352</v>
      </c>
      <c r="CG18" s="53">
        <f>'REPS거래량(외지인)'!I4/'REPS거래량(외지인)'!H4</f>
        <v>0.62726358148893357</v>
      </c>
      <c r="CH18" s="53">
        <f>'REPS거래량(외지인)'!N4/'REPS거래량(외지인)'!M4</f>
        <v>0.67935121646912044</v>
      </c>
      <c r="CI18" s="54">
        <f>REPS단위당실거래!G3</f>
        <v>908.3</v>
      </c>
      <c r="CJ18" s="54">
        <f>REPS단위당실거래!H3</f>
        <v>845.7</v>
      </c>
      <c r="CK18" s="54">
        <f>REPS단위당실거래!I3</f>
        <v>809.4</v>
      </c>
      <c r="CL18" s="52">
        <v>1461</v>
      </c>
      <c r="CM18" s="52">
        <v>1671</v>
      </c>
      <c r="CN18" s="52">
        <v>1498</v>
      </c>
      <c r="CO18" s="53">
        <f t="shared" ref="CO18:CO81" si="113">CI18/CL18</f>
        <v>0.6216974674880219</v>
      </c>
      <c r="CP18" s="53">
        <f t="shared" ref="CP18:CP81" si="114">CJ18/CM18</f>
        <v>0.5061041292639139</v>
      </c>
      <c r="CQ18" s="53">
        <f t="shared" ref="CQ18:CQ81" si="115">CK18/CN18</f>
        <v>0.54032042723631513</v>
      </c>
      <c r="CR18" s="55">
        <v>0.2</v>
      </c>
      <c r="CS18" s="55">
        <v>0.3</v>
      </c>
      <c r="CT18" s="55">
        <v>0.5</v>
      </c>
      <c r="CU18" s="162">
        <f t="shared" ref="CU18:CU81" si="116">CC18*CF18*CO18*CR18</f>
        <v>6.0565528410046454</v>
      </c>
      <c r="CV18" s="162">
        <f t="shared" ref="CV18:CV81" si="117">CD18*CG18*CP18*CS18</f>
        <v>23.714313448013037</v>
      </c>
      <c r="CW18" s="162">
        <f t="shared" ref="CW18:CW81" si="118">CE18*CH18*CQ18*CT18</f>
        <v>91.21623387223724</v>
      </c>
      <c r="CX18" s="71">
        <f t="shared" ref="CX18:CX81" si="119">AVERAGE(CU18:CW18)</f>
        <v>40.329033387084969</v>
      </c>
      <c r="CY18" s="158">
        <f>REPS분양물량!H3</f>
        <v>923</v>
      </c>
      <c r="CZ18" s="158">
        <f>REPS분양물량!I3</f>
        <v>1583</v>
      </c>
      <c r="DA18" s="158">
        <f>REPS분양물량!J3</f>
        <v>226</v>
      </c>
      <c r="DB18" s="52">
        <f>REPS미분양!F3</f>
        <v>151</v>
      </c>
      <c r="DC18" s="52">
        <f>REPS미분양!G3</f>
        <v>306</v>
      </c>
      <c r="DD18" s="52">
        <f>REPS미분양!H3</f>
        <v>1139</v>
      </c>
      <c r="DE18" s="52">
        <f>REPS미분양!I3</f>
        <v>1252</v>
      </c>
      <c r="DF18" s="52">
        <f t="shared" ref="DF18:DF81" si="120">SUM(CY18,DB18)</f>
        <v>1074</v>
      </c>
      <c r="DG18" s="52">
        <f t="shared" ref="DG18:DG81" si="121">SUM(CZ18,DC18)</f>
        <v>1889</v>
      </c>
      <c r="DH18" s="52">
        <f t="shared" ref="DH18:DH81" si="122">SUM(DA18,DD18)</f>
        <v>1365</v>
      </c>
      <c r="DI18" s="52">
        <f t="shared" ref="DI18:DI81" si="123">DF18-DC18</f>
        <v>768</v>
      </c>
      <c r="DJ18" s="52">
        <f t="shared" ref="DJ18:DJ81" si="124">DG18-DD18</f>
        <v>750</v>
      </c>
      <c r="DK18" s="52">
        <f t="shared" ref="DK18:DK81" si="125">DH18-DE18</f>
        <v>113</v>
      </c>
      <c r="DL18" s="141">
        <v>908.3</v>
      </c>
      <c r="DM18" s="141">
        <v>845.7</v>
      </c>
      <c r="DN18" s="141">
        <v>809.4</v>
      </c>
      <c r="DO18" s="140">
        <f>'REPS분양가(분기단위)'!D3</f>
        <v>1461</v>
      </c>
      <c r="DP18" s="140">
        <f>'REPS분양가(분기단위)'!E3</f>
        <v>1671</v>
      </c>
      <c r="DQ18" s="140">
        <f>'REPS분양가(분기단위)'!F3</f>
        <v>1498</v>
      </c>
      <c r="DR18" s="53">
        <f t="shared" ref="DR18:DR81" si="126">DL18/DO18</f>
        <v>0.6216974674880219</v>
      </c>
      <c r="DS18" s="53">
        <f t="shared" ref="DS18:DS81" si="127">DM18/DP18</f>
        <v>0.5061041292639139</v>
      </c>
      <c r="DT18" s="53">
        <f t="shared" ref="DT18:DT81" si="128">DN18/DQ18</f>
        <v>0.54032042723631513</v>
      </c>
      <c r="DU18" s="53">
        <f>100%-종합!CF18</f>
        <v>0.42012133468149648</v>
      </c>
      <c r="DV18" s="53">
        <f>100%-종합!CG18</f>
        <v>0.37273641851106643</v>
      </c>
      <c r="DW18" s="53">
        <f>100%-종합!CH18</f>
        <v>0.32064878353087956</v>
      </c>
      <c r="DX18" s="55">
        <v>0.2</v>
      </c>
      <c r="DY18" s="55">
        <v>0.3</v>
      </c>
      <c r="DZ18" s="55">
        <v>0.5</v>
      </c>
      <c r="EA18" s="72">
        <f t="shared" ref="EA18:EA81" si="129">DI18*DR18*DU18*DX18</f>
        <v>40.118533602689133</v>
      </c>
      <c r="EB18" s="72">
        <f t="shared" ref="EB18:EB81" si="130">DJ18*DS18*DV18*DY18</f>
        <v>42.444774120485938</v>
      </c>
      <c r="EC18" s="72">
        <f t="shared" ref="EC18:EC81" si="131">DK18*DT18*DW18*DZ18</f>
        <v>9.7887994556268403</v>
      </c>
      <c r="ED18" s="71">
        <f t="shared" ref="ED18:ED81" si="132">AVERAGE(EA18:EC18)</f>
        <v>30.784035726267305</v>
      </c>
      <c r="EE18" s="82">
        <f t="shared" ref="EE18:EE81" si="133">CX18+ED18</f>
        <v>71.113069113352282</v>
      </c>
      <c r="EF18" s="88">
        <f t="shared" ref="EF18:EF81" si="134">BX18+EE18</f>
        <v>862.78936970955237</v>
      </c>
      <c r="EG18" s="54">
        <f>REPS단위당실거래!I3</f>
        <v>809.4</v>
      </c>
      <c r="EH18" s="52">
        <f t="shared" ref="EH18:EH81" si="135">DQ18</f>
        <v>1498</v>
      </c>
      <c r="EI18" s="52">
        <f t="shared" ref="EI18:EI81" si="136">ROUND(EH18*34,-2)</f>
        <v>50900</v>
      </c>
      <c r="EJ18" s="49">
        <f t="shared" ref="EJ18:EJ81" si="137">EI18*0.55</f>
        <v>27995.000000000004</v>
      </c>
      <c r="EK18" s="149">
        <v>13085</v>
      </c>
      <c r="EL18" s="55">
        <f t="shared" ref="EL18:EL81" si="138">FZ18</f>
        <v>0.6374340750130153</v>
      </c>
      <c r="EM18" s="55">
        <v>0.74</v>
      </c>
      <c r="EN18" s="55">
        <v>0.05</v>
      </c>
      <c r="EO18" s="71">
        <f t="shared" ref="EO18:EO81" si="139">EK18*EL18*EM18*EN18</f>
        <v>308.61052024717628</v>
      </c>
      <c r="EP18" s="54">
        <f>REPS단위당실거래!I3</f>
        <v>809.4</v>
      </c>
      <c r="EQ18" s="52">
        <f t="shared" ref="EQ18:EQ81" si="140">DQ18</f>
        <v>1498</v>
      </c>
      <c r="ER18" s="52">
        <f t="shared" ref="ER18:ER81" si="141">ROUND(EQ18*34,-2)</f>
        <v>50900</v>
      </c>
      <c r="ES18" s="49">
        <f t="shared" ref="ES18:ES81" si="142">ER18*0.55</f>
        <v>27995.000000000004</v>
      </c>
      <c r="ET18" s="149">
        <v>4067</v>
      </c>
      <c r="EU18" s="55">
        <f t="shared" ref="EU18:EU81" si="143">FZ18</f>
        <v>0.6374340750130153</v>
      </c>
      <c r="EV18" s="55">
        <v>0.26</v>
      </c>
      <c r="EW18" s="55">
        <v>0.2</v>
      </c>
      <c r="EX18" s="50">
        <f t="shared" ref="EX18:EX81" si="144">ET18*EU18*EV18*EW18</f>
        <v>134.80710792005254</v>
      </c>
      <c r="EY18" s="53">
        <f>'주택총조사(주택의종류)'!AZ4</f>
        <v>0.5865923743525403</v>
      </c>
      <c r="EZ18" s="53">
        <f>'주택총조사(주택의종류)'!AS4</f>
        <v>0.34102101087613224</v>
      </c>
      <c r="FA18" s="53">
        <f>'주택총조사(주택의종류)'!BG4</f>
        <v>5.2102984046276946E-2</v>
      </c>
      <c r="FB18" s="53">
        <f t="shared" ref="FB18:FB81" si="145">SUM(EZ18:FA18)/EY18</f>
        <v>0.67018258693922739</v>
      </c>
      <c r="FC18" s="54">
        <f t="shared" ref="FC18:FC81" si="146">SUM(EO18,EX18)*FB18</f>
        <v>297.17077313956986</v>
      </c>
      <c r="FD18" s="55">
        <v>0.4</v>
      </c>
      <c r="FE18" s="55">
        <v>0.6</v>
      </c>
      <c r="FF18" s="50">
        <f t="shared" ref="FF18:FF81" si="147">FC18*FD18*FE18</f>
        <v>71.320985553496769</v>
      </c>
      <c r="FG18" s="82">
        <f t="shared" ref="FG18:FG81" si="148">SUM(EO18,EX18,FF18)</f>
        <v>514.73861372072565</v>
      </c>
      <c r="FH18" s="53">
        <v>3.9399999999999998E-2</v>
      </c>
      <c r="FI18" s="49">
        <v>30</v>
      </c>
      <c r="FJ18" s="55">
        <v>0.6</v>
      </c>
      <c r="FK18" s="55">
        <v>0.4</v>
      </c>
      <c r="FL18" s="49">
        <f t="shared" ref="FL18:FL81" si="149">ROUND(EH18*34,-3)</f>
        <v>51000</v>
      </c>
      <c r="FM18" s="49">
        <f t="shared" ref="FM18:FM81" si="150">ROUND(EH18*34*FJ18,-2)</f>
        <v>30600</v>
      </c>
      <c r="FN18" s="58">
        <f t="shared" ref="FN18:FN81" si="151">PMT(FH18/12,FI18*12,FM18)</f>
        <v>-145.03258813329742</v>
      </c>
      <c r="FO18" s="49">
        <f>-ROUND(FN18/FK18,-1)*12</f>
        <v>4320</v>
      </c>
      <c r="FP18" s="131">
        <v>177</v>
      </c>
      <c r="FQ18" s="131">
        <v>613</v>
      </c>
      <c r="FR18" s="134">
        <v>5794</v>
      </c>
      <c r="FS18" s="134">
        <v>8076</v>
      </c>
      <c r="FT18" s="134">
        <v>4526</v>
      </c>
      <c r="FU18" s="134">
        <v>4158</v>
      </c>
      <c r="FV18" s="134">
        <v>4055</v>
      </c>
      <c r="FW18" s="134">
        <v>8923</v>
      </c>
      <c r="FX18" s="134">
        <v>7857</v>
      </c>
      <c r="FY18" s="32">
        <f t="shared" ref="FY18:FY30" si="152">SUM(FP18:FX18)</f>
        <v>44179</v>
      </c>
      <c r="FZ18" s="152">
        <f>(SUM(FU18:FX18)/FY18)+(FT18/FY18)*0.7</f>
        <v>0.6374340750130153</v>
      </c>
      <c r="GA18" s="54">
        <f t="shared" ref="GA18:GA81" si="153">SUM(AO18,BQ18)</f>
        <v>778.97600065403276</v>
      </c>
      <c r="GB18" s="55">
        <v>0.3</v>
      </c>
      <c r="GC18" s="55">
        <f t="shared" ref="GC18:GC81" si="154">FZ18</f>
        <v>0.6374340750130153</v>
      </c>
      <c r="GD18" s="50">
        <f t="shared" ref="GD18:GD81" si="155">GA18*GB18*GC18</f>
        <v>148.96375393027242</v>
      </c>
      <c r="GE18" s="54">
        <f t="shared" ref="GE18:GE81" si="156">SUM(AI18,BW18)</f>
        <v>12.700299942167282</v>
      </c>
      <c r="GF18" s="55">
        <v>0.7</v>
      </c>
      <c r="GG18" s="55">
        <f t="shared" ref="GG18:GG81" si="157">FZ18</f>
        <v>0.6374340750130153</v>
      </c>
      <c r="GH18" s="50">
        <f t="shared" ref="GH18:GH81" si="158">GE18*GF18*GG18</f>
        <v>5.6669227622162772</v>
      </c>
      <c r="GI18" s="81">
        <f>GD18+GH18</f>
        <v>154.63067669248869</v>
      </c>
      <c r="GJ18" s="72">
        <f t="shared" ref="GJ18:GJ81" si="159">CX18</f>
        <v>40.329033387084969</v>
      </c>
      <c r="GK18" s="72">
        <f t="shared" ref="GK18:GK81" si="160">ED18</f>
        <v>30.784035726267305</v>
      </c>
      <c r="GL18" s="52">
        <f>SUM('주택총조사(주택의종류)'!AD4:AF4)</f>
        <v>58289</v>
      </c>
      <c r="GM18" s="52">
        <f>REPS미분양!I3</f>
        <v>1252</v>
      </c>
      <c r="GN18" s="100">
        <f t="shared" ref="GN18:GN81" si="161">GM18/GL18</f>
        <v>2.1479181320660845E-2</v>
      </c>
      <c r="GO18" s="55">
        <f t="shared" ref="GO18:GO81" si="162">LOOKUP(GN18,$GW$25:$GX$28)</f>
        <v>0.4</v>
      </c>
      <c r="GP18" s="82">
        <f t="shared" ref="GP18:GP81" si="163">SUM(GJ18:GK18)*GO18</f>
        <v>28.445227645340914</v>
      </c>
      <c r="GQ18" s="84">
        <f t="shared" ref="GQ18:GQ81" si="164">SUM(FG18,GI18,GP18)</f>
        <v>697.81451805855522</v>
      </c>
      <c r="GR18" s="151">
        <f>SUM('REPS분양물량+계획'!G3:I3)/3</f>
        <v>811.66666666666663</v>
      </c>
      <c r="GS18" s="106">
        <f>GR18/GQ18</f>
        <v>1.1631553165802118</v>
      </c>
      <c r="GT18" s="105" t="str">
        <f t="shared" ref="GT18:GT81" si="165">LOOKUP(GS18,$GW$16:$GX$20)</f>
        <v>B등급</v>
      </c>
      <c r="GV18" s="108" t="s">
        <v>942</v>
      </c>
      <c r="GW18" s="110">
        <v>0.501</v>
      </c>
      <c r="GX18" s="108" t="s">
        <v>943</v>
      </c>
    </row>
    <row r="19" spans="1:206" s="49" customFormat="1" x14ac:dyDescent="0.4">
      <c r="A19" s="37" t="s">
        <v>88</v>
      </c>
      <c r="B19" s="37" t="s">
        <v>99</v>
      </c>
      <c r="C19" s="35">
        <f>'주택총조사(거처의종류, 일반,외국인가구, 전체)'!H5</f>
        <v>12031</v>
      </c>
      <c r="D19" s="35">
        <f>'주택총조사(거처의종류, 일반,외국인가구, 전체)'!K5</f>
        <v>11132</v>
      </c>
      <c r="E19" s="35">
        <f>'주택총조사(거처의종류, 일반,외국인가구, 전체)'!N5</f>
        <v>11723</v>
      </c>
      <c r="F19" s="35">
        <f>'주택총조사(거처의종류, 일반,외국인가구, 전체)'!Q5</f>
        <v>11992</v>
      </c>
      <c r="G19" s="35">
        <f>'주택총조사(거처의종류, 일반,외국인가구, 전체)'!T5</f>
        <v>12309</v>
      </c>
      <c r="H19" s="35">
        <f>'주택총조사(거처의종류, 일반,외국인가구, 전체)'!W5</f>
        <v>12866</v>
      </c>
      <c r="I19" s="207">
        <f t="shared" si="0"/>
        <v>-36</v>
      </c>
      <c r="J19" s="207">
        <f t="shared" si="0"/>
        <v>1</v>
      </c>
      <c r="K19" s="207">
        <f t="shared" si="0"/>
        <v>113</v>
      </c>
      <c r="L19" s="207">
        <f t="shared" si="0"/>
        <v>131</v>
      </c>
      <c r="M19" s="207">
        <f t="shared" si="0"/>
        <v>-36</v>
      </c>
      <c r="N19" s="24">
        <f>'인구총조사(가구, 1인가구)'!D5</f>
        <v>4686</v>
      </c>
      <c r="O19" s="24">
        <f>'인구총조사(가구, 1인가구)'!E5</f>
        <v>3823</v>
      </c>
      <c r="P19" s="24">
        <f>'인구총조사(가구, 1인가구)'!F5</f>
        <v>4413</v>
      </c>
      <c r="Q19" s="24">
        <f>'인구총조사(가구, 1인가구)'!G5</f>
        <v>4569</v>
      </c>
      <c r="R19" s="24">
        <f>'인구총조사(가구, 1인가구)'!H5</f>
        <v>4755</v>
      </c>
      <c r="S19" s="24">
        <f>'인구총조사(가구, 1인가구)'!I5</f>
        <v>5348</v>
      </c>
      <c r="T19" s="52">
        <f t="shared" si="80"/>
        <v>-863</v>
      </c>
      <c r="U19" s="52">
        <f t="shared" si="81"/>
        <v>590</v>
      </c>
      <c r="V19" s="52">
        <f t="shared" si="82"/>
        <v>156</v>
      </c>
      <c r="W19" s="52">
        <f t="shared" si="83"/>
        <v>186</v>
      </c>
      <c r="X19" s="52">
        <f t="shared" si="84"/>
        <v>593</v>
      </c>
      <c r="Y19" s="53">
        <f>'주택총조사(거처의종류, 일반,외국인가구, 아파트)'!K5/'주택총조사(거처의종류, 일반,외국인가구, 전체)'!K5</f>
        <v>0.13986704994610133</v>
      </c>
      <c r="Z19" s="53">
        <f>'주택총조사(거처의종류, 일반,외국인가구, 아파트)'!N5/'주택총조사(거처의종류, 일반,외국인가구, 전체)'!N5</f>
        <v>0.13895760470869231</v>
      </c>
      <c r="AA19" s="53">
        <f>'주택총조사(거처의종류, 일반,외국인가구, 아파트)'!Q5/'주택총조사(거처의종류, 일반,외국인가구, 전체)'!Q5</f>
        <v>0.18312208138759173</v>
      </c>
      <c r="AB19" s="53">
        <f>'주택총조사(거처의종류, 일반,외국인가구, 아파트)'!T5/'주택총조사(거처의종류, 일반,외국인가구, 전체)'!T5</f>
        <v>0.1966041108132261</v>
      </c>
      <c r="AC19" s="53">
        <f>'주택총조사(거처의종류, 일반,외국인가구, 아파트)'!W5/'주택총조사(거처의종류, 일반,외국인가구, 전체)'!W5</f>
        <v>0.1916679620705736</v>
      </c>
      <c r="AD19" s="54">
        <f t="shared" si="85"/>
        <v>-5.0352137980596474</v>
      </c>
      <c r="AE19" s="54">
        <f t="shared" si="86"/>
        <v>0.13895760470869231</v>
      </c>
      <c r="AF19" s="54">
        <f t="shared" si="87"/>
        <v>20.692795196797864</v>
      </c>
      <c r="AG19" s="54">
        <f t="shared" si="88"/>
        <v>25.755138516532618</v>
      </c>
      <c r="AH19" s="54">
        <f t="shared" si="89"/>
        <v>-6.9000466345406499</v>
      </c>
      <c r="AI19" s="54">
        <f t="shared" si="90"/>
        <v>6.9303261770877755</v>
      </c>
      <c r="AJ19" s="54">
        <f t="shared" si="91"/>
        <v>-120.70526410348545</v>
      </c>
      <c r="AK19" s="54">
        <f t="shared" si="92"/>
        <v>81.984986778128459</v>
      </c>
      <c r="AL19" s="54">
        <f t="shared" si="93"/>
        <v>28.567044696464311</v>
      </c>
      <c r="AM19" s="54">
        <f t="shared" si="94"/>
        <v>36.568364611260051</v>
      </c>
      <c r="AN19" s="54">
        <f t="shared" si="95"/>
        <v>113.65910150785014</v>
      </c>
      <c r="AO19" s="54">
        <f t="shared" si="96"/>
        <v>28.014846698043506</v>
      </c>
      <c r="AP19" s="208">
        <f t="shared" si="2"/>
        <v>-125.74047790154509</v>
      </c>
      <c r="AQ19" s="208">
        <f t="shared" si="2"/>
        <v>82.123944382837152</v>
      </c>
      <c r="AR19" s="208">
        <f t="shared" si="2"/>
        <v>49.259839893262175</v>
      </c>
      <c r="AS19" s="208">
        <f t="shared" si="2"/>
        <v>62.323503127792669</v>
      </c>
      <c r="AT19" s="208">
        <f t="shared" si="2"/>
        <v>106.75905487330949</v>
      </c>
      <c r="AU19" s="50">
        <f t="shared" si="3"/>
        <v>34.945172875131277</v>
      </c>
      <c r="AV19" s="52">
        <f>'주택총조사(거처의종류, 일반,외국인가구, 전체)'!I5</f>
        <v>130</v>
      </c>
      <c r="AW19" s="52">
        <f>'주택총조사(거처의종류, 일반,외국인가구, 전체)'!L5</f>
        <v>142</v>
      </c>
      <c r="AX19" s="52">
        <f>'주택총조사(거처의종류, 일반,외국인가구, 전체)'!O5</f>
        <v>355</v>
      </c>
      <c r="AY19" s="52">
        <f>'주택총조사(거처의종류, 일반,외국인가구, 전체)'!R5</f>
        <v>377</v>
      </c>
      <c r="AZ19" s="52">
        <f>'주택총조사(거처의종류, 일반,외국인가구, 전체)'!U5</f>
        <v>428</v>
      </c>
      <c r="BA19" s="52">
        <f>'주택총조사(거처의종류, 일반,외국인가구, 전체)'!X5</f>
        <v>497</v>
      </c>
      <c r="BB19" s="52">
        <f t="shared" si="97"/>
        <v>12</v>
      </c>
      <c r="BC19" s="52">
        <f t="shared" si="98"/>
        <v>213</v>
      </c>
      <c r="BD19" s="52">
        <f t="shared" si="99"/>
        <v>22</v>
      </c>
      <c r="BE19" s="52">
        <f t="shared" si="100"/>
        <v>51</v>
      </c>
      <c r="BF19" s="52">
        <f t="shared" si="101"/>
        <v>69</v>
      </c>
      <c r="BG19" s="53">
        <f>'주택총조사(거처의종류, 일반,외국인가구, 아파트)'!L5/'주택총조사(거처의종류, 일반,외국인가구, 전체)'!L5</f>
        <v>0</v>
      </c>
      <c r="BH19" s="53">
        <f>'주택총조사(거처의종류, 일반,외국인가구, 아파트)'!O5/'주택총조사(거처의종류, 일반,외국인가구, 전체)'!O5</f>
        <v>0</v>
      </c>
      <c r="BI19" s="53">
        <f>'주택총조사(거처의종류, 일반,외국인가구, 아파트)'!R5/'주택총조사(거처의종류, 일반,외국인가구, 전체)'!R5</f>
        <v>0</v>
      </c>
      <c r="BJ19" s="53">
        <f>'주택총조사(거처의종류, 일반,외국인가구, 아파트)'!U5/'주택총조사(거처의종류, 일반,외국인가구, 전체)'!U5</f>
        <v>2.1028037383177569E-2</v>
      </c>
      <c r="BK19" s="53">
        <f>'주택총조사(거처의종류, 일반,외국인가구, 아파트)'!X5/'주택총조사(거처의종류, 일반,외국인가구, 전체)'!X5</f>
        <v>1.8108651911468814E-2</v>
      </c>
      <c r="BL19" s="54">
        <f t="shared" si="102"/>
        <v>0</v>
      </c>
      <c r="BM19" s="54">
        <f t="shared" si="103"/>
        <v>0</v>
      </c>
      <c r="BN19" s="54">
        <f t="shared" si="104"/>
        <v>0</v>
      </c>
      <c r="BO19" s="54">
        <f t="shared" si="105"/>
        <v>1.0724299065420559</v>
      </c>
      <c r="BP19" s="54">
        <f t="shared" si="106"/>
        <v>1.2494969818913482</v>
      </c>
      <c r="BQ19" s="50">
        <f t="shared" si="107"/>
        <v>0.46438537768668081</v>
      </c>
      <c r="BR19" s="49">
        <f>REPS멸실!E4</f>
        <v>0</v>
      </c>
      <c r="BS19" s="49">
        <f>REPS멸실!F4</f>
        <v>0</v>
      </c>
      <c r="BT19" s="49">
        <f>REPS멸실!G4</f>
        <v>0</v>
      </c>
      <c r="BU19" s="49">
        <f>REPS멸실!H4</f>
        <v>0</v>
      </c>
      <c r="BV19" s="49">
        <f>REPS멸실!I4</f>
        <v>0</v>
      </c>
      <c r="BW19" s="51">
        <f t="shared" si="108"/>
        <v>0</v>
      </c>
      <c r="BX19" s="81">
        <f t="shared" si="109"/>
        <v>35.409558252817959</v>
      </c>
      <c r="BY19" s="52">
        <f>SUM('주택소유통계(다주택자)'!Q5:R5)</f>
        <v>1708</v>
      </c>
      <c r="BZ19" s="52">
        <f>SUM('주택소유통계(다주택자)'!U5:V5)</f>
        <v>1838</v>
      </c>
      <c r="CA19" s="52">
        <f>SUM('주택소유통계(다주택자)'!Y5:Z5)</f>
        <v>1924</v>
      </c>
      <c r="CB19" s="52">
        <f>SUM('주택소유통계(다주택자)'!AC5:AD5)</f>
        <v>2040</v>
      </c>
      <c r="CC19" s="52">
        <f t="shared" si="110"/>
        <v>130</v>
      </c>
      <c r="CD19" s="52">
        <f t="shared" si="111"/>
        <v>86</v>
      </c>
      <c r="CE19" s="52">
        <f t="shared" si="112"/>
        <v>116</v>
      </c>
      <c r="CF19" s="53">
        <f>'REPS거래량(외지인)'!D5/'REPS거래량(외지인)'!C5</f>
        <v>0.4563106796116505</v>
      </c>
      <c r="CG19" s="53">
        <f>'REPS거래량(외지인)'!I5/'REPS거래량(외지인)'!H5</f>
        <v>0.44444444444444442</v>
      </c>
      <c r="CH19" s="53">
        <f>'REPS거래량(외지인)'!N5/'REPS거래량(외지인)'!M5</f>
        <v>0.45205479452054792</v>
      </c>
      <c r="CI19" s="54">
        <f>REPS단위당실거래!G4</f>
        <v>803.5</v>
      </c>
      <c r="CJ19" s="54">
        <f>REPS단위당실거래!H4</f>
        <v>755.3</v>
      </c>
      <c r="CK19" s="54">
        <f>REPS단위당실거래!I4</f>
        <v>744.3</v>
      </c>
      <c r="CL19" s="52">
        <v>1141</v>
      </c>
      <c r="CM19" s="52">
        <v>1198.05</v>
      </c>
      <c r="CN19" s="52">
        <v>1257.9525000000001</v>
      </c>
      <c r="CO19" s="53">
        <v>0</v>
      </c>
      <c r="CP19" s="53">
        <f t="shared" si="114"/>
        <v>0.63044113350861819</v>
      </c>
      <c r="CQ19" s="53">
        <f t="shared" si="115"/>
        <v>0.591675758822372</v>
      </c>
      <c r="CR19" s="55">
        <v>0.2</v>
      </c>
      <c r="CS19" s="55">
        <v>0.3</v>
      </c>
      <c r="CT19" s="55">
        <v>0.5</v>
      </c>
      <c r="CU19" s="162">
        <v>0</v>
      </c>
      <c r="CV19" s="162">
        <f t="shared" si="117"/>
        <v>7.2290583308988214</v>
      </c>
      <c r="CW19" s="162">
        <f t="shared" si="118"/>
        <v>15.513252087479724</v>
      </c>
      <c r="CX19" s="71">
        <f t="shared" si="119"/>
        <v>7.5807701394595144</v>
      </c>
      <c r="CY19" s="158">
        <f>REPS분양물량!H4</f>
        <v>811</v>
      </c>
      <c r="CZ19" s="158">
        <f>REPS분양물량!I4</f>
        <v>100</v>
      </c>
      <c r="DA19" s="158">
        <f>REPS분양물량!J4</f>
        <v>0</v>
      </c>
      <c r="DB19" s="52">
        <f>REPS미분양!F4</f>
        <v>0</v>
      </c>
      <c r="DC19" s="52">
        <f>REPS미분양!G4</f>
        <v>0</v>
      </c>
      <c r="DD19" s="52">
        <f>REPS미분양!H4</f>
        <v>0</v>
      </c>
      <c r="DE19" s="52">
        <f>REPS미분양!I4</f>
        <v>0</v>
      </c>
      <c r="DF19" s="52">
        <f t="shared" si="120"/>
        <v>811</v>
      </c>
      <c r="DG19" s="52">
        <f t="shared" si="121"/>
        <v>100</v>
      </c>
      <c r="DH19" s="52">
        <f t="shared" si="122"/>
        <v>0</v>
      </c>
      <c r="DI19" s="52">
        <f t="shared" si="123"/>
        <v>811</v>
      </c>
      <c r="DJ19" s="52">
        <f t="shared" si="124"/>
        <v>100</v>
      </c>
      <c r="DK19" s="52">
        <f t="shared" si="125"/>
        <v>0</v>
      </c>
      <c r="DL19" s="141">
        <v>803.5</v>
      </c>
      <c r="DM19" s="141">
        <v>755.3</v>
      </c>
      <c r="DN19" s="141">
        <v>744.3</v>
      </c>
      <c r="DO19" s="140">
        <f>'REPS분양가(분기단위)'!D4</f>
        <v>1141</v>
      </c>
      <c r="DP19" s="144">
        <f>DO19*1.05</f>
        <v>1198.05</v>
      </c>
      <c r="DQ19" s="144">
        <f>DP19*1.05</f>
        <v>1257.9525000000001</v>
      </c>
      <c r="DR19" s="53">
        <f t="shared" si="126"/>
        <v>0.70420683610867663</v>
      </c>
      <c r="DS19" s="53">
        <f t="shared" si="127"/>
        <v>0.63044113350861819</v>
      </c>
      <c r="DT19" s="53">
        <f t="shared" si="128"/>
        <v>0.591675758822372</v>
      </c>
      <c r="DU19" s="53">
        <f>100%-종합!CF19</f>
        <v>0.5436893203883495</v>
      </c>
      <c r="DV19" s="53">
        <f>100%-종합!CG19</f>
        <v>0.55555555555555558</v>
      </c>
      <c r="DW19" s="53">
        <f>100%-종합!CH19</f>
        <v>0.54794520547945202</v>
      </c>
      <c r="DX19" s="55">
        <v>0.2</v>
      </c>
      <c r="DY19" s="55">
        <v>0.3</v>
      </c>
      <c r="DZ19" s="55">
        <v>0.5</v>
      </c>
      <c r="EA19" s="72">
        <f t="shared" si="129"/>
        <v>62.101471201381855</v>
      </c>
      <c r="EB19" s="72">
        <f t="shared" si="130"/>
        <v>10.507352225143636</v>
      </c>
      <c r="EC19" s="72">
        <f t="shared" si="131"/>
        <v>0</v>
      </c>
      <c r="ED19" s="71">
        <f t="shared" si="132"/>
        <v>24.202941142175163</v>
      </c>
      <c r="EE19" s="82">
        <f t="shared" si="133"/>
        <v>31.783711281634677</v>
      </c>
      <c r="EF19" s="88">
        <f t="shared" si="134"/>
        <v>67.193269534452639</v>
      </c>
      <c r="EG19" s="54">
        <f>REPS단위당실거래!I4</f>
        <v>744.3</v>
      </c>
      <c r="EH19" s="52">
        <f t="shared" si="135"/>
        <v>1257.9525000000001</v>
      </c>
      <c r="EI19" s="52">
        <f t="shared" si="136"/>
        <v>42800</v>
      </c>
      <c r="EJ19" s="49">
        <f t="shared" si="137"/>
        <v>23540.000000000004</v>
      </c>
      <c r="EK19" s="149">
        <v>1458</v>
      </c>
      <c r="EL19" s="55">
        <f t="shared" si="138"/>
        <v>0.72568351284175647</v>
      </c>
      <c r="EM19" s="55">
        <v>0.74</v>
      </c>
      <c r="EN19" s="55">
        <v>0.05</v>
      </c>
      <c r="EO19" s="71">
        <f t="shared" si="139"/>
        <v>39.147722783761395</v>
      </c>
      <c r="EP19" s="54">
        <f>REPS단위당실거래!I4</f>
        <v>744.3</v>
      </c>
      <c r="EQ19" s="52">
        <f t="shared" si="140"/>
        <v>1257.9525000000001</v>
      </c>
      <c r="ER19" s="52">
        <f t="shared" si="141"/>
        <v>42800</v>
      </c>
      <c r="ES19" s="49">
        <f t="shared" si="142"/>
        <v>23540.000000000004</v>
      </c>
      <c r="ET19" s="149">
        <v>605</v>
      </c>
      <c r="EU19" s="55">
        <f t="shared" si="143"/>
        <v>0.72568351284175647</v>
      </c>
      <c r="EV19" s="55">
        <v>0.26</v>
      </c>
      <c r="EW19" s="55">
        <v>0.2</v>
      </c>
      <c r="EX19" s="50">
        <f t="shared" si="144"/>
        <v>22.830003314001658</v>
      </c>
      <c r="EY19" s="53">
        <f>'주택총조사(주택의종류)'!AZ5</f>
        <v>0.22075039894947296</v>
      </c>
      <c r="EZ19" s="53">
        <f>'주택총조사(주택의종류)'!AS5</f>
        <v>0.72707627390294705</v>
      </c>
      <c r="FA19" s="53">
        <f>'주택총조사(주택의종류)'!BG5</f>
        <v>2.1706133465022901E-2</v>
      </c>
      <c r="FB19" s="53">
        <f t="shared" si="145"/>
        <v>3.3919866552058058</v>
      </c>
      <c r="FC19" s="54">
        <f t="shared" si="146"/>
        <v>210.22761984361287</v>
      </c>
      <c r="FD19" s="55">
        <v>0.4</v>
      </c>
      <c r="FE19" s="55">
        <v>0.6</v>
      </c>
      <c r="FF19" s="50">
        <f t="shared" si="147"/>
        <v>50.454628762467088</v>
      </c>
      <c r="FG19" s="82">
        <f t="shared" si="148"/>
        <v>112.43235486023013</v>
      </c>
      <c r="FH19" s="53">
        <v>3.9399999999999998E-2</v>
      </c>
      <c r="FI19" s="49">
        <v>30</v>
      </c>
      <c r="FJ19" s="55">
        <v>0.6</v>
      </c>
      <c r="FK19" s="55">
        <v>0.4</v>
      </c>
      <c r="FL19" s="49">
        <f t="shared" si="149"/>
        <v>43000</v>
      </c>
      <c r="FM19" s="49">
        <f t="shared" si="150"/>
        <v>25700</v>
      </c>
      <c r="FN19" s="58">
        <f t="shared" si="151"/>
        <v>-121.80841552371712</v>
      </c>
      <c r="FO19" s="49">
        <f t="shared" ref="FO19:FO82" si="166">-ROUND(FN19/FK19,-1)*12</f>
        <v>3600</v>
      </c>
      <c r="FP19" s="131" t="s">
        <v>400</v>
      </c>
      <c r="FQ19" s="131">
        <v>44</v>
      </c>
      <c r="FR19" s="131">
        <v>281</v>
      </c>
      <c r="FS19" s="131">
        <v>562</v>
      </c>
      <c r="FT19" s="131">
        <v>315</v>
      </c>
      <c r="FU19" s="131">
        <v>245</v>
      </c>
      <c r="FV19" s="131">
        <v>207</v>
      </c>
      <c r="FW19" s="131">
        <v>491</v>
      </c>
      <c r="FX19" s="131">
        <v>269</v>
      </c>
      <c r="FY19" s="32">
        <f t="shared" si="152"/>
        <v>2414</v>
      </c>
      <c r="FZ19" s="152">
        <f>(SUM(FT19:FX19)/FY19)+(FS19/FY19)*0.4</f>
        <v>0.72568351284175647</v>
      </c>
      <c r="GA19" s="54">
        <f t="shared" si="153"/>
        <v>28.479232075730188</v>
      </c>
      <c r="GB19" s="55">
        <v>0.3</v>
      </c>
      <c r="GC19" s="55">
        <f t="shared" si="154"/>
        <v>0.72568351284175647</v>
      </c>
      <c r="GD19" s="50">
        <f t="shared" si="155"/>
        <v>6.2000727527254531</v>
      </c>
      <c r="GE19" s="54">
        <f t="shared" si="156"/>
        <v>6.9303261770877755</v>
      </c>
      <c r="GF19" s="55">
        <v>0.7</v>
      </c>
      <c r="GG19" s="55">
        <f t="shared" si="157"/>
        <v>0.72568351284175647</v>
      </c>
      <c r="GH19" s="50">
        <f t="shared" si="158"/>
        <v>3.5204564117297661</v>
      </c>
      <c r="GI19" s="81">
        <f t="shared" ref="GI19:GI82" si="167">GD19+GH19</f>
        <v>9.7205291644552183</v>
      </c>
      <c r="GJ19" s="72">
        <f t="shared" si="159"/>
        <v>7.5807701394595144</v>
      </c>
      <c r="GK19" s="72">
        <f t="shared" si="160"/>
        <v>24.202941142175163</v>
      </c>
      <c r="GL19" s="52">
        <f>SUM('주택총조사(주택의종류)'!AD5:AF5)</f>
        <v>3783</v>
      </c>
      <c r="GM19" s="52">
        <f>REPS미분양!I4</f>
        <v>0</v>
      </c>
      <c r="GN19" s="100">
        <f t="shared" si="161"/>
        <v>0</v>
      </c>
      <c r="GO19" s="55">
        <f t="shared" si="162"/>
        <v>1</v>
      </c>
      <c r="GP19" s="82">
        <f t="shared" si="163"/>
        <v>31.783711281634677</v>
      </c>
      <c r="GQ19" s="84">
        <f t="shared" si="164"/>
        <v>153.93659530632002</v>
      </c>
      <c r="GR19" s="151">
        <f>SUM('REPS분양물량+계획'!G4:I4)/3</f>
        <v>0</v>
      </c>
      <c r="GS19" s="106">
        <f t="shared" ref="GS19:GS82" si="168">GR19/GQ19</f>
        <v>0</v>
      </c>
      <c r="GT19" s="105" t="str">
        <f t="shared" si="165"/>
        <v>S등급</v>
      </c>
      <c r="GV19" s="108" t="s">
        <v>944</v>
      </c>
      <c r="GW19" s="110">
        <v>1.0009999999999999</v>
      </c>
      <c r="GX19" s="108" t="s">
        <v>945</v>
      </c>
    </row>
    <row r="20" spans="1:206" s="49" customFormat="1" x14ac:dyDescent="0.4">
      <c r="A20" s="37" t="s">
        <v>88</v>
      </c>
      <c r="B20" s="37" t="s">
        <v>96</v>
      </c>
      <c r="C20" s="35">
        <f>'주택총조사(거처의종류, 일반,외국인가구, 전체)'!H6</f>
        <v>35984</v>
      </c>
      <c r="D20" s="35">
        <f>'주택총조사(거처의종류, 일반,외국인가구, 전체)'!K6</f>
        <v>36214</v>
      </c>
      <c r="E20" s="35">
        <f>'주택총조사(거처의종류, 일반,외국인가구, 전체)'!N6</f>
        <v>37427</v>
      </c>
      <c r="F20" s="35">
        <f>'주택총조사(거처의종류, 일반,외국인가구, 전체)'!Q6</f>
        <v>38396</v>
      </c>
      <c r="G20" s="35">
        <f>'주택총조사(거처의종류, 일반,외국인가구, 전체)'!T6</f>
        <v>39024</v>
      </c>
      <c r="H20" s="35">
        <f>'주택총조사(거처의종류, 일반,외국인가구, 전체)'!W6</f>
        <v>39492</v>
      </c>
      <c r="I20" s="207">
        <f t="shared" si="0"/>
        <v>33</v>
      </c>
      <c r="J20" s="207">
        <f t="shared" si="0"/>
        <v>259</v>
      </c>
      <c r="K20" s="207">
        <f t="shared" si="0"/>
        <v>-48</v>
      </c>
      <c r="L20" s="207">
        <f t="shared" si="0"/>
        <v>-151</v>
      </c>
      <c r="M20" s="207">
        <f t="shared" si="0"/>
        <v>-393</v>
      </c>
      <c r="N20" s="24">
        <f>'인구총조사(가구, 1인가구)'!D6</f>
        <v>10346</v>
      </c>
      <c r="O20" s="24">
        <f>'인구총조사(가구, 1인가구)'!E6</f>
        <v>10543</v>
      </c>
      <c r="P20" s="24">
        <f>'인구총조사(가구, 1인가구)'!F6</f>
        <v>11497</v>
      </c>
      <c r="Q20" s="24">
        <f>'인구총조사(가구, 1인가구)'!G6</f>
        <v>12514</v>
      </c>
      <c r="R20" s="24">
        <f>'인구총조사(가구, 1인가구)'!H6</f>
        <v>13293</v>
      </c>
      <c r="S20" s="24">
        <f>'인구총조사(가구, 1인가구)'!I6</f>
        <v>14154</v>
      </c>
      <c r="T20" s="52">
        <f t="shared" si="80"/>
        <v>197</v>
      </c>
      <c r="U20" s="52">
        <f t="shared" si="81"/>
        <v>954</v>
      </c>
      <c r="V20" s="52">
        <f t="shared" si="82"/>
        <v>1017</v>
      </c>
      <c r="W20" s="52">
        <f t="shared" si="83"/>
        <v>779</v>
      </c>
      <c r="X20" s="52">
        <f t="shared" si="84"/>
        <v>861</v>
      </c>
      <c r="Y20" s="53">
        <f>'주택총조사(거처의종류, 일반,외국인가구, 아파트)'!K6/'주택총조사(거처의종류, 일반,외국인가구, 전체)'!K6</f>
        <v>0.57767714143701332</v>
      </c>
      <c r="Z20" s="53">
        <f>'주택총조사(거처의종류, 일반,외국인가구, 아파트)'!N6/'주택총조사(거처의종류, 일반,외국인가구, 전체)'!N6</f>
        <v>0.59491810724877758</v>
      </c>
      <c r="AA20" s="53">
        <f>'주택총조사(거처의종류, 일반,외국인가구, 아파트)'!Q6/'주택총조사(거처의종류, 일반,외국인가구, 전체)'!Q6</f>
        <v>0.60498489425981872</v>
      </c>
      <c r="AB20" s="53">
        <f>'주택총조사(거처의종류, 일반,외국인가구, 아파트)'!T6/'주택총조사(거처의종류, 일반,외국인가구, 전체)'!T6</f>
        <v>0.61369926199261993</v>
      </c>
      <c r="AC20" s="53">
        <f>'주택총조사(거처의종류, 일반,외국인가구, 아파트)'!W6/'주택총조사(거처의종류, 일반,외국인가구, 전체)'!W6</f>
        <v>0.61442823863060869</v>
      </c>
      <c r="AD20" s="54">
        <f t="shared" si="85"/>
        <v>19.063345667421441</v>
      </c>
      <c r="AE20" s="54">
        <f t="shared" si="86"/>
        <v>154.0837897774334</v>
      </c>
      <c r="AF20" s="54">
        <f t="shared" si="87"/>
        <v>-29.0392749244713</v>
      </c>
      <c r="AG20" s="54">
        <f t="shared" si="88"/>
        <v>-92.66858856088561</v>
      </c>
      <c r="AH20" s="54">
        <f t="shared" si="89"/>
        <v>-241.4702977818292</v>
      </c>
      <c r="AI20" s="54">
        <f t="shared" si="90"/>
        <v>-38.006205164466259</v>
      </c>
      <c r="AJ20" s="54">
        <f t="shared" si="91"/>
        <v>113.80239686309163</v>
      </c>
      <c r="AK20" s="54">
        <f t="shared" si="92"/>
        <v>567.55187431533386</v>
      </c>
      <c r="AL20" s="54">
        <f t="shared" si="93"/>
        <v>615.26963746223566</v>
      </c>
      <c r="AM20" s="54">
        <f t="shared" si="94"/>
        <v>478.07172509225092</v>
      </c>
      <c r="AN20" s="54">
        <f t="shared" si="95"/>
        <v>529.02271346095404</v>
      </c>
      <c r="AO20" s="54">
        <f t="shared" si="96"/>
        <v>460.74366943877322</v>
      </c>
      <c r="AP20" s="208">
        <f t="shared" si="2"/>
        <v>132.86574253051307</v>
      </c>
      <c r="AQ20" s="208">
        <f t="shared" si="2"/>
        <v>721.63566409276723</v>
      </c>
      <c r="AR20" s="208">
        <f t="shared" si="2"/>
        <v>586.23036253776434</v>
      </c>
      <c r="AS20" s="208">
        <f t="shared" si="2"/>
        <v>385.40313653136531</v>
      </c>
      <c r="AT20" s="208">
        <f t="shared" si="2"/>
        <v>287.55241567912481</v>
      </c>
      <c r="AU20" s="50">
        <f t="shared" si="3"/>
        <v>422.73746427430694</v>
      </c>
      <c r="AV20" s="52">
        <f>'주택총조사(거처의종류, 일반,외국인가구, 전체)'!I6</f>
        <v>349</v>
      </c>
      <c r="AW20" s="52">
        <f>'주택총조사(거처의종류, 일반,외국인가구, 전체)'!L6</f>
        <v>376</v>
      </c>
      <c r="AX20" s="52">
        <f>'주택총조사(거처의종류, 일반,외국인가구, 전체)'!O6</f>
        <v>422</v>
      </c>
      <c r="AY20" s="52">
        <f>'주택총조사(거처의종류, 일반,외국인가구, 전체)'!R6</f>
        <v>289</v>
      </c>
      <c r="AZ20" s="52">
        <f>'주택총조사(거처의종류, 일반,외국인가구, 전체)'!U6</f>
        <v>286</v>
      </c>
      <c r="BA20" s="52">
        <f>'주택총조사(거처의종류, 일반,외국인가구, 전체)'!X6</f>
        <v>338</v>
      </c>
      <c r="BB20" s="52">
        <f t="shared" si="97"/>
        <v>27</v>
      </c>
      <c r="BC20" s="52">
        <f t="shared" si="98"/>
        <v>46</v>
      </c>
      <c r="BD20" s="52">
        <f t="shared" si="99"/>
        <v>-133</v>
      </c>
      <c r="BE20" s="52">
        <f t="shared" si="100"/>
        <v>-3</v>
      </c>
      <c r="BF20" s="52">
        <f t="shared" si="101"/>
        <v>52</v>
      </c>
      <c r="BG20" s="53">
        <f>'주택총조사(거처의종류, 일반,외국인가구, 아파트)'!L6/'주택총조사(거처의종류, 일반,외국인가구, 전체)'!L6</f>
        <v>0.1702127659574468</v>
      </c>
      <c r="BH20" s="53">
        <f>'주택총조사(거처의종류, 일반,외국인가구, 아파트)'!O6/'주택총조사(거처의종류, 일반,외국인가구, 전체)'!O6</f>
        <v>0.14218009478672985</v>
      </c>
      <c r="BI20" s="53">
        <f>'주택총조사(거처의종류, 일반,외국인가구, 아파트)'!R6/'주택총조사(거처의종류, 일반,외국인가구, 전체)'!R6</f>
        <v>0.2179930795847751</v>
      </c>
      <c r="BJ20" s="53">
        <f>'주택총조사(거처의종류, 일반,외국인가구, 아파트)'!U6/'주택총조사(거처의종류, 일반,외국인가구, 전체)'!U6</f>
        <v>0.25174825174825177</v>
      </c>
      <c r="BK20" s="53">
        <f>'주택총조사(거처의종류, 일반,외국인가구, 아파트)'!X6/'주택총조사(거처의종류, 일반,외국인가구, 전체)'!X6</f>
        <v>0.19822485207100593</v>
      </c>
      <c r="BL20" s="54">
        <f t="shared" si="102"/>
        <v>4.5957446808510634</v>
      </c>
      <c r="BM20" s="54">
        <f t="shared" si="103"/>
        <v>6.540284360189573</v>
      </c>
      <c r="BN20" s="54">
        <f t="shared" si="104"/>
        <v>-28.993079584775089</v>
      </c>
      <c r="BO20" s="54">
        <f t="shared" si="105"/>
        <v>-0.75524475524475532</v>
      </c>
      <c r="BP20" s="54">
        <f t="shared" si="106"/>
        <v>10.307692307692308</v>
      </c>
      <c r="BQ20" s="50">
        <f t="shared" si="107"/>
        <v>-1.66092059825738</v>
      </c>
      <c r="BR20" s="49">
        <f>REPS멸실!E5</f>
        <v>0</v>
      </c>
      <c r="BS20" s="49">
        <f>REPS멸실!F5</f>
        <v>0</v>
      </c>
      <c r="BT20" s="49">
        <f>REPS멸실!G5</f>
        <v>0</v>
      </c>
      <c r="BU20" s="49">
        <f>REPS멸실!H5</f>
        <v>0</v>
      </c>
      <c r="BV20" s="49">
        <f>REPS멸실!I5</f>
        <v>0</v>
      </c>
      <c r="BW20" s="51">
        <f t="shared" si="108"/>
        <v>0</v>
      </c>
      <c r="BX20" s="81">
        <f t="shared" si="109"/>
        <v>421.07654367604954</v>
      </c>
      <c r="BY20" s="52">
        <f>SUM('주택소유통계(다주택자)'!Q6:R6)</f>
        <v>4095</v>
      </c>
      <c r="BZ20" s="52">
        <f>SUM('주택소유통계(다주택자)'!U6:V6)</f>
        <v>4066</v>
      </c>
      <c r="CA20" s="52">
        <f>SUM('주택소유통계(다주택자)'!Y6:Z6)</f>
        <v>4140</v>
      </c>
      <c r="CB20" s="52">
        <f>SUM('주택소유통계(다주택자)'!AC6:AD6)</f>
        <v>4235</v>
      </c>
      <c r="CC20" s="52">
        <f t="shared" si="110"/>
        <v>-29</v>
      </c>
      <c r="CD20" s="52">
        <f t="shared" si="111"/>
        <v>74</v>
      </c>
      <c r="CE20" s="52">
        <f t="shared" si="112"/>
        <v>95</v>
      </c>
      <c r="CF20" s="53">
        <f>'REPS거래량(외지인)'!D6/'REPS거래량(외지인)'!C6</f>
        <v>0.51776038531005419</v>
      </c>
      <c r="CG20" s="53">
        <f>'REPS거래량(외지인)'!I6/'REPS거래량(외지인)'!H6</f>
        <v>0.44698897370653096</v>
      </c>
      <c r="CH20" s="53">
        <f>'REPS거래량(외지인)'!N6/'REPS거래량(외지인)'!M6</f>
        <v>0.66133108677337826</v>
      </c>
      <c r="CI20" s="54">
        <f>REPS단위당실거래!G5</f>
        <v>558.6</v>
      </c>
      <c r="CJ20" s="54">
        <f>REPS단위당실거래!H5</f>
        <v>558.70000000000005</v>
      </c>
      <c r="CK20" s="54">
        <f>REPS단위당실거래!I5</f>
        <v>559.6</v>
      </c>
      <c r="CL20" s="52">
        <v>0</v>
      </c>
      <c r="CM20" s="52">
        <v>0</v>
      </c>
      <c r="CN20" s="52">
        <v>0</v>
      </c>
      <c r="CO20" s="53" t="e">
        <f t="shared" si="113"/>
        <v>#DIV/0!</v>
      </c>
      <c r="CP20" s="53" t="e">
        <f t="shared" si="114"/>
        <v>#DIV/0!</v>
      </c>
      <c r="CQ20" s="53" t="e">
        <f t="shared" si="115"/>
        <v>#DIV/0!</v>
      </c>
      <c r="CR20" s="55">
        <v>0.2</v>
      </c>
      <c r="CS20" s="55">
        <v>0.3</v>
      </c>
      <c r="CT20" s="55">
        <v>0.5</v>
      </c>
      <c r="CU20" s="162" t="e">
        <f t="shared" si="116"/>
        <v>#DIV/0!</v>
      </c>
      <c r="CV20" s="162" t="e">
        <f t="shared" si="117"/>
        <v>#DIV/0!</v>
      </c>
      <c r="CW20" s="162" t="e">
        <f t="shared" si="118"/>
        <v>#DIV/0!</v>
      </c>
      <c r="CX20" s="71" t="e">
        <f t="shared" si="119"/>
        <v>#DIV/0!</v>
      </c>
      <c r="CY20" s="158">
        <f>REPS분양물량!H5</f>
        <v>0</v>
      </c>
      <c r="CZ20" s="158">
        <f>REPS분양물량!I5</f>
        <v>0</v>
      </c>
      <c r="DA20" s="158">
        <f>REPS분양물량!J5</f>
        <v>0</v>
      </c>
      <c r="DB20" s="52">
        <f>REPS미분양!F5</f>
        <v>32</v>
      </c>
      <c r="DC20" s="52">
        <f>REPS미분양!G5</f>
        <v>19</v>
      </c>
      <c r="DD20" s="52">
        <f>REPS미분양!H5</f>
        <v>5</v>
      </c>
      <c r="DE20" s="52">
        <f>REPS미분양!I5</f>
        <v>0</v>
      </c>
      <c r="DF20" s="52">
        <f t="shared" si="120"/>
        <v>32</v>
      </c>
      <c r="DG20" s="52">
        <f t="shared" si="121"/>
        <v>19</v>
      </c>
      <c r="DH20" s="52">
        <f t="shared" si="122"/>
        <v>5</v>
      </c>
      <c r="DI20" s="52">
        <f t="shared" si="123"/>
        <v>13</v>
      </c>
      <c r="DJ20" s="52">
        <f t="shared" si="124"/>
        <v>14</v>
      </c>
      <c r="DK20" s="52">
        <f t="shared" si="125"/>
        <v>5</v>
      </c>
      <c r="DL20" s="141">
        <v>558.6</v>
      </c>
      <c r="DM20" s="141">
        <v>558.70000000000005</v>
      </c>
      <c r="DN20" s="141">
        <v>559.6</v>
      </c>
      <c r="DO20" s="140">
        <f>'REPS분양가(분기단위)'!D5</f>
        <v>0</v>
      </c>
      <c r="DP20" s="140">
        <f>'REPS분양가(분기단위)'!E5</f>
        <v>0</v>
      </c>
      <c r="DQ20" s="140">
        <f>'REPS분양가(분기단위)'!F5</f>
        <v>0</v>
      </c>
      <c r="DR20" s="53" t="e">
        <f t="shared" si="126"/>
        <v>#DIV/0!</v>
      </c>
      <c r="DS20" s="53" t="e">
        <f t="shared" si="127"/>
        <v>#DIV/0!</v>
      </c>
      <c r="DT20" s="53" t="e">
        <f t="shared" si="128"/>
        <v>#DIV/0!</v>
      </c>
      <c r="DU20" s="53">
        <f>100%-종합!CF20</f>
        <v>0.48223961468994581</v>
      </c>
      <c r="DV20" s="53">
        <f>100%-종합!CG20</f>
        <v>0.5530110262934691</v>
      </c>
      <c r="DW20" s="53">
        <f>100%-종합!CH20</f>
        <v>0.33866891322662174</v>
      </c>
      <c r="DX20" s="55">
        <v>0.2</v>
      </c>
      <c r="DY20" s="55">
        <v>0.3</v>
      </c>
      <c r="DZ20" s="55">
        <v>0.5</v>
      </c>
      <c r="EA20" s="72" t="e">
        <f t="shared" si="129"/>
        <v>#DIV/0!</v>
      </c>
      <c r="EB20" s="72" t="e">
        <f t="shared" si="130"/>
        <v>#DIV/0!</v>
      </c>
      <c r="EC20" s="72" t="e">
        <f t="shared" si="131"/>
        <v>#DIV/0!</v>
      </c>
      <c r="ED20" s="71" t="e">
        <f t="shared" si="132"/>
        <v>#DIV/0!</v>
      </c>
      <c r="EE20" s="82" t="e">
        <f t="shared" si="133"/>
        <v>#DIV/0!</v>
      </c>
      <c r="EF20" s="88" t="e">
        <f t="shared" si="134"/>
        <v>#DIV/0!</v>
      </c>
      <c r="EG20" s="54">
        <f>REPS단위당실거래!I5</f>
        <v>559.6</v>
      </c>
      <c r="EH20" s="52">
        <f t="shared" si="135"/>
        <v>0</v>
      </c>
      <c r="EI20" s="52">
        <f t="shared" si="136"/>
        <v>0</v>
      </c>
      <c r="EJ20" s="49">
        <f t="shared" si="137"/>
        <v>0</v>
      </c>
      <c r="EK20" s="149">
        <v>0</v>
      </c>
      <c r="EL20" s="55">
        <f t="shared" si="138"/>
        <v>0</v>
      </c>
      <c r="EM20" s="55">
        <v>0.74</v>
      </c>
      <c r="EN20" s="55">
        <v>0.05</v>
      </c>
      <c r="EO20" s="71">
        <f t="shared" si="139"/>
        <v>0</v>
      </c>
      <c r="EP20" s="54">
        <f>REPS단위당실거래!I5</f>
        <v>559.6</v>
      </c>
      <c r="EQ20" s="52">
        <f t="shared" si="140"/>
        <v>0</v>
      </c>
      <c r="ER20" s="52">
        <f t="shared" si="141"/>
        <v>0</v>
      </c>
      <c r="ES20" s="49">
        <f t="shared" si="142"/>
        <v>0</v>
      </c>
      <c r="ET20" s="149">
        <v>0</v>
      </c>
      <c r="EU20" s="55">
        <f t="shared" si="143"/>
        <v>0</v>
      </c>
      <c r="EV20" s="55">
        <v>0.26</v>
      </c>
      <c r="EW20" s="55">
        <v>0.2</v>
      </c>
      <c r="EX20" s="50">
        <f t="shared" si="144"/>
        <v>0</v>
      </c>
      <c r="EY20" s="53">
        <f>'주택총조사(주택의종류)'!AZ6</f>
        <v>0.65375272472843804</v>
      </c>
      <c r="EZ20" s="53">
        <f>'주택총조사(주택의종류)'!AS6</f>
        <v>0.25967112446866775</v>
      </c>
      <c r="FA20" s="53">
        <f>'주택총조사(주택의종류)'!BG6</f>
        <v>6.9655849960662514E-2</v>
      </c>
      <c r="FB20" s="53">
        <f t="shared" si="145"/>
        <v>0.5037485305566094</v>
      </c>
      <c r="FC20" s="54">
        <f>SUM(EO20,EX20)*FB20</f>
        <v>0</v>
      </c>
      <c r="FD20" s="55">
        <v>0.4</v>
      </c>
      <c r="FE20" s="55">
        <v>0.6</v>
      </c>
      <c r="FF20" s="50">
        <f t="shared" si="147"/>
        <v>0</v>
      </c>
      <c r="FG20" s="82">
        <f t="shared" si="148"/>
        <v>0</v>
      </c>
      <c r="FH20" s="53">
        <v>3.9399999999999998E-2</v>
      </c>
      <c r="FI20" s="49">
        <v>30</v>
      </c>
      <c r="FJ20" s="55">
        <v>0.6</v>
      </c>
      <c r="FK20" s="55">
        <v>0.4</v>
      </c>
      <c r="FL20" s="49">
        <f t="shared" si="149"/>
        <v>0</v>
      </c>
      <c r="FM20" s="49">
        <f t="shared" si="150"/>
        <v>0</v>
      </c>
      <c r="FN20" s="58">
        <f t="shared" si="151"/>
        <v>0</v>
      </c>
      <c r="FO20" s="49">
        <f t="shared" si="166"/>
        <v>0</v>
      </c>
      <c r="FP20" s="132">
        <v>107</v>
      </c>
      <c r="FQ20" s="131">
        <v>336</v>
      </c>
      <c r="FR20" s="134">
        <v>2928</v>
      </c>
      <c r="FS20" s="134">
        <v>4252</v>
      </c>
      <c r="FT20" s="134">
        <v>2405</v>
      </c>
      <c r="FU20" s="134">
        <v>2207</v>
      </c>
      <c r="FV20" s="134">
        <v>2081</v>
      </c>
      <c r="FW20" s="134">
        <v>4549</v>
      </c>
      <c r="FX20" s="134">
        <v>3567</v>
      </c>
      <c r="FY20" s="32">
        <f t="shared" si="152"/>
        <v>22432</v>
      </c>
      <c r="FZ20" s="152">
        <v>0</v>
      </c>
      <c r="GA20" s="54">
        <f t="shared" si="153"/>
        <v>459.08274884051582</v>
      </c>
      <c r="GB20" s="55">
        <v>0.3</v>
      </c>
      <c r="GC20" s="55">
        <f t="shared" si="154"/>
        <v>0</v>
      </c>
      <c r="GD20" s="50">
        <f t="shared" si="155"/>
        <v>0</v>
      </c>
      <c r="GE20" s="54">
        <f t="shared" si="156"/>
        <v>-38.006205164466259</v>
      </c>
      <c r="GF20" s="55">
        <v>0.7</v>
      </c>
      <c r="GG20" s="55">
        <f t="shared" si="157"/>
        <v>0</v>
      </c>
      <c r="GH20" s="50">
        <f t="shared" si="158"/>
        <v>0</v>
      </c>
      <c r="GI20" s="81">
        <f t="shared" si="167"/>
        <v>0</v>
      </c>
      <c r="GJ20" s="72" t="e">
        <f t="shared" si="159"/>
        <v>#DIV/0!</v>
      </c>
      <c r="GK20" s="72" t="e">
        <f t="shared" si="160"/>
        <v>#DIV/0!</v>
      </c>
      <c r="GL20" s="52">
        <f>SUM('주택총조사(주택의종류)'!AD6:AF6)</f>
        <v>31122</v>
      </c>
      <c r="GM20" s="52">
        <f>REPS미분양!I5</f>
        <v>0</v>
      </c>
      <c r="GN20" s="100">
        <f t="shared" si="161"/>
        <v>0</v>
      </c>
      <c r="GO20" s="55">
        <f t="shared" si="162"/>
        <v>1</v>
      </c>
      <c r="GP20" s="82" t="e">
        <f t="shared" si="163"/>
        <v>#DIV/0!</v>
      </c>
      <c r="GQ20" s="84" t="e">
        <f t="shared" si="164"/>
        <v>#DIV/0!</v>
      </c>
      <c r="GR20" s="151">
        <f>SUM('REPS분양물량+계획'!G5:I5)/3</f>
        <v>0</v>
      </c>
      <c r="GS20" s="106" t="e">
        <f t="shared" si="168"/>
        <v>#DIV/0!</v>
      </c>
      <c r="GT20" s="105" t="e">
        <f t="shared" si="165"/>
        <v>#DIV/0!</v>
      </c>
      <c r="GV20" s="108" t="s">
        <v>946</v>
      </c>
      <c r="GW20" s="109">
        <v>1.5009999999999999</v>
      </c>
      <c r="GX20" s="108" t="s">
        <v>937</v>
      </c>
    </row>
    <row r="21" spans="1:206" s="49" customFormat="1" x14ac:dyDescent="0.4">
      <c r="A21" s="37" t="s">
        <v>88</v>
      </c>
      <c r="B21" s="37" t="s">
        <v>100</v>
      </c>
      <c r="C21" s="35">
        <f>'주택총조사(거처의종류, 일반,외국인가구, 전체)'!H7</f>
        <v>29470</v>
      </c>
      <c r="D21" s="35">
        <f>'주택총조사(거처의종류, 일반,외국인가구, 전체)'!K7</f>
        <v>29361</v>
      </c>
      <c r="E21" s="35">
        <f>'주택총조사(거처의종류, 일반,외국인가구, 전체)'!N7</f>
        <v>30764</v>
      </c>
      <c r="F21" s="35">
        <f>'주택총조사(거처의종류, 일반,외국인가구, 전체)'!Q7</f>
        <v>29554</v>
      </c>
      <c r="G21" s="35">
        <f>'주택총조사(거처의종류, 일반,외국인가구, 전체)'!T7</f>
        <v>29676</v>
      </c>
      <c r="H21" s="35">
        <f>'주택총조사(거처의종류, 일반,외국인가구, 전체)'!W7</f>
        <v>30225</v>
      </c>
      <c r="I21" s="207">
        <f t="shared" si="0"/>
        <v>-24</v>
      </c>
      <c r="J21" s="207">
        <f t="shared" si="0"/>
        <v>-279</v>
      </c>
      <c r="K21" s="207">
        <f t="shared" si="0"/>
        <v>-389</v>
      </c>
      <c r="L21" s="207">
        <f t="shared" si="0"/>
        <v>-41</v>
      </c>
      <c r="M21" s="207">
        <f t="shared" si="0"/>
        <v>-277</v>
      </c>
      <c r="N21" s="24">
        <f>'인구총조사(가구, 1인가구)'!D7</f>
        <v>10919</v>
      </c>
      <c r="O21" s="24">
        <f>'인구총조사(가구, 1인가구)'!E7</f>
        <v>10834</v>
      </c>
      <c r="P21" s="24">
        <f>'인구총조사(가구, 1인가구)'!F7</f>
        <v>12516</v>
      </c>
      <c r="Q21" s="24">
        <f>'인구총조사(가구, 1인가구)'!G7</f>
        <v>11695</v>
      </c>
      <c r="R21" s="24">
        <f>'인구총조사(가구, 1인가구)'!H7</f>
        <v>11858</v>
      </c>
      <c r="S21" s="24">
        <f>'인구총조사(가구, 1인가구)'!I7</f>
        <v>12684</v>
      </c>
      <c r="T21" s="52">
        <f t="shared" si="80"/>
        <v>-85</v>
      </c>
      <c r="U21" s="52">
        <f t="shared" si="81"/>
        <v>1682</v>
      </c>
      <c r="V21" s="52">
        <f t="shared" si="82"/>
        <v>-821</v>
      </c>
      <c r="W21" s="52">
        <f t="shared" si="83"/>
        <v>163</v>
      </c>
      <c r="X21" s="52">
        <f t="shared" si="84"/>
        <v>826</v>
      </c>
      <c r="Y21" s="53">
        <f>'주택총조사(거처의종류, 일반,외국인가구, 아파트)'!K7/'주택총조사(거처의종류, 일반,외국인가구, 전체)'!K7</f>
        <v>0.39709137972139913</v>
      </c>
      <c r="Z21" s="53">
        <f>'주택총조사(거처의종류, 일반,외국인가구, 아파트)'!N7/'주택총조사(거처의종류, 일반,외국인가구, 전체)'!N7</f>
        <v>0.37937199323885062</v>
      </c>
      <c r="AA21" s="53">
        <f>'주택총조사(거처의종류, 일반,외국인가구, 아파트)'!Q7/'주택총조사(거처의종류, 일반,외국인가구, 전체)'!Q7</f>
        <v>0.39669757054882587</v>
      </c>
      <c r="AB21" s="53">
        <f>'주택총조사(거처의종류, 일반,외국인가구, 아파트)'!T7/'주택총조사(거처의종류, 일반,외국인가구, 전체)'!T7</f>
        <v>0.41376870198139909</v>
      </c>
      <c r="AC21" s="53">
        <f>'주택총조사(거처의종류, 일반,외국인가구, 아파트)'!W7/'주택총조사(거처의종류, 일반,외국인가구, 전체)'!W7</f>
        <v>0.40899917287014059</v>
      </c>
      <c r="AD21" s="54">
        <f t="shared" si="85"/>
        <v>-9.5301931133135795</v>
      </c>
      <c r="AE21" s="54">
        <f t="shared" si="86"/>
        <v>-105.84478611363933</v>
      </c>
      <c r="AF21" s="54">
        <f t="shared" si="87"/>
        <v>-154.31535494349328</v>
      </c>
      <c r="AG21" s="54">
        <f t="shared" si="88"/>
        <v>-16.964516781237364</v>
      </c>
      <c r="AH21" s="54">
        <f t="shared" si="89"/>
        <v>-113.29277088502894</v>
      </c>
      <c r="AI21" s="54">
        <f t="shared" si="90"/>
        <v>-79.989524367342511</v>
      </c>
      <c r="AJ21" s="54">
        <f t="shared" si="91"/>
        <v>-33.752767276318927</v>
      </c>
      <c r="AK21" s="54">
        <f t="shared" si="92"/>
        <v>638.1036926277468</v>
      </c>
      <c r="AL21" s="54">
        <f t="shared" si="93"/>
        <v>-325.68870542058602</v>
      </c>
      <c r="AM21" s="54">
        <f t="shared" si="94"/>
        <v>67.444298422968046</v>
      </c>
      <c r="AN21" s="54">
        <f t="shared" si="95"/>
        <v>337.83331679073615</v>
      </c>
      <c r="AO21" s="54">
        <f t="shared" si="96"/>
        <v>136.78796702890924</v>
      </c>
      <c r="AP21" s="208">
        <f t="shared" si="2"/>
        <v>-43.282960389632507</v>
      </c>
      <c r="AQ21" s="208">
        <f t="shared" si="2"/>
        <v>532.25890651410748</v>
      </c>
      <c r="AR21" s="208">
        <f t="shared" si="2"/>
        <v>-480.00406036407929</v>
      </c>
      <c r="AS21" s="208">
        <f t="shared" si="2"/>
        <v>50.479781641730682</v>
      </c>
      <c r="AT21" s="208">
        <f t="shared" si="2"/>
        <v>224.54054590570721</v>
      </c>
      <c r="AU21" s="50">
        <f t="shared" si="3"/>
        <v>56.79844266156671</v>
      </c>
      <c r="AV21" s="52">
        <f>'주택총조사(거처의종류, 일반,외국인가구, 전체)'!I7</f>
        <v>208</v>
      </c>
      <c r="AW21" s="52">
        <f>'주택총조사(거처의종류, 일반,외국인가구, 전체)'!L7</f>
        <v>219</v>
      </c>
      <c r="AX21" s="52">
        <f>'주택총조사(거처의종류, 일반,외국인가구, 전체)'!O7</f>
        <v>224</v>
      </c>
      <c r="AY21" s="52">
        <f>'주택총조사(거처의종류, 일반,외국인가구, 전체)'!R7</f>
        <v>223</v>
      </c>
      <c r="AZ21" s="52">
        <f>'주택총조사(거처의종류, 일반,외국인가구, 전체)'!U7</f>
        <v>243</v>
      </c>
      <c r="BA21" s="52">
        <f>'주택총조사(거처의종류, 일반,외국인가구, 전체)'!X7</f>
        <v>296</v>
      </c>
      <c r="BB21" s="52">
        <f t="shared" si="97"/>
        <v>11</v>
      </c>
      <c r="BC21" s="52">
        <f t="shared" si="98"/>
        <v>5</v>
      </c>
      <c r="BD21" s="52">
        <f t="shared" si="99"/>
        <v>-1</v>
      </c>
      <c r="BE21" s="52">
        <f t="shared" si="100"/>
        <v>20</v>
      </c>
      <c r="BF21" s="52">
        <f t="shared" si="101"/>
        <v>53</v>
      </c>
      <c r="BG21" s="53">
        <f>'주택총조사(거처의종류, 일반,외국인가구, 아파트)'!L7/'주택총조사(거처의종류, 일반,외국인가구, 전체)'!L7</f>
        <v>0.21004566210045661</v>
      </c>
      <c r="BH21" s="53">
        <f>'주택총조사(거처의종류, 일반,외국인가구, 아파트)'!O7/'주택총조사(거처의종류, 일반,외국인가구, 전체)'!O7</f>
        <v>0.20089285714285715</v>
      </c>
      <c r="BI21" s="53">
        <f>'주택총조사(거처의종류, 일반,외국인가구, 아파트)'!R7/'주택총조사(거처의종류, 일반,외국인가구, 전체)'!R7</f>
        <v>0.16591928251121077</v>
      </c>
      <c r="BJ21" s="53">
        <f>'주택총조사(거처의종류, 일반,외국인가구, 아파트)'!U7/'주택총조사(거처의종류, 일반,외국인가구, 전체)'!U7</f>
        <v>0.18930041152263374</v>
      </c>
      <c r="BK21" s="53">
        <f>'주택총조사(거처의종류, 일반,외국인가구, 아파트)'!X7/'주택총조사(거처의종류, 일반,외국인가구, 전체)'!X7</f>
        <v>0.15202702702702703</v>
      </c>
      <c r="BL21" s="54">
        <f t="shared" si="102"/>
        <v>2.3105022831050226</v>
      </c>
      <c r="BM21" s="54">
        <f t="shared" si="103"/>
        <v>1.0044642857142858</v>
      </c>
      <c r="BN21" s="54">
        <f t="shared" si="104"/>
        <v>-0.16591928251121077</v>
      </c>
      <c r="BO21" s="54">
        <f t="shared" si="105"/>
        <v>3.786008230452675</v>
      </c>
      <c r="BP21" s="54">
        <f t="shared" si="106"/>
        <v>8.0574324324324333</v>
      </c>
      <c r="BQ21" s="50">
        <f t="shared" si="107"/>
        <v>2.9984975898386415</v>
      </c>
      <c r="BR21" s="49">
        <f>REPS멸실!E6</f>
        <v>0</v>
      </c>
      <c r="BS21" s="49">
        <f>REPS멸실!F6</f>
        <v>0</v>
      </c>
      <c r="BT21" s="49">
        <f>REPS멸실!G6</f>
        <v>0</v>
      </c>
      <c r="BU21" s="49">
        <f>REPS멸실!H6</f>
        <v>0</v>
      </c>
      <c r="BV21" s="49">
        <f>REPS멸실!I6</f>
        <v>42</v>
      </c>
      <c r="BW21" s="51">
        <f t="shared" si="108"/>
        <v>8.4</v>
      </c>
      <c r="BX21" s="81">
        <f t="shared" si="109"/>
        <v>68.196940251405351</v>
      </c>
      <c r="BY21" s="52">
        <f>SUM('주택소유통계(다주택자)'!Q7:R7)</f>
        <v>3439</v>
      </c>
      <c r="BZ21" s="52">
        <f>SUM('주택소유통계(다주택자)'!U7:V7)</f>
        <v>3444</v>
      </c>
      <c r="CA21" s="52">
        <f>SUM('주택소유통계(다주택자)'!Y7:Z7)</f>
        <v>3631</v>
      </c>
      <c r="CB21" s="52">
        <f>SUM('주택소유통계(다주택자)'!AC7:AD7)</f>
        <v>3835</v>
      </c>
      <c r="CC21" s="52">
        <f t="shared" si="110"/>
        <v>5</v>
      </c>
      <c r="CD21" s="52">
        <f t="shared" si="111"/>
        <v>187</v>
      </c>
      <c r="CE21" s="52">
        <f t="shared" si="112"/>
        <v>204</v>
      </c>
      <c r="CF21" s="53">
        <f>'REPS거래량(외지인)'!D7/'REPS거래량(외지인)'!C7</f>
        <v>0.67039106145251393</v>
      </c>
      <c r="CG21" s="53">
        <f>'REPS거래량(외지인)'!I7/'REPS거래량(외지인)'!H7</f>
        <v>0.72134595162986326</v>
      </c>
      <c r="CH21" s="53">
        <f>'REPS거래량(외지인)'!N7/'REPS거래량(외지인)'!M7</f>
        <v>0.69811320754716977</v>
      </c>
      <c r="CI21" s="54">
        <f>REPS단위당실거래!G6</f>
        <v>491.2</v>
      </c>
      <c r="CJ21" s="54">
        <f>REPS단위당실거래!H6</f>
        <v>529.4</v>
      </c>
      <c r="CK21" s="54">
        <f>REPS단위당실거래!I6</f>
        <v>548.4</v>
      </c>
      <c r="CL21" s="52">
        <v>0</v>
      </c>
      <c r="CM21" s="52">
        <v>0</v>
      </c>
      <c r="CN21" s="52">
        <v>0</v>
      </c>
      <c r="CO21" s="53" t="e">
        <f t="shared" si="113"/>
        <v>#DIV/0!</v>
      </c>
      <c r="CP21" s="53" t="e">
        <f t="shared" si="114"/>
        <v>#DIV/0!</v>
      </c>
      <c r="CQ21" s="53" t="e">
        <f t="shared" si="115"/>
        <v>#DIV/0!</v>
      </c>
      <c r="CR21" s="55">
        <v>0.2</v>
      </c>
      <c r="CS21" s="55">
        <v>0.3</v>
      </c>
      <c r="CT21" s="55">
        <v>0.5</v>
      </c>
      <c r="CU21" s="162" t="e">
        <f t="shared" si="116"/>
        <v>#DIV/0!</v>
      </c>
      <c r="CV21" s="162" t="e">
        <f t="shared" si="117"/>
        <v>#DIV/0!</v>
      </c>
      <c r="CW21" s="162" t="e">
        <f t="shared" si="118"/>
        <v>#DIV/0!</v>
      </c>
      <c r="CX21" s="71" t="e">
        <f t="shared" si="119"/>
        <v>#DIV/0!</v>
      </c>
      <c r="CY21" s="158">
        <f>REPS분양물량!H6</f>
        <v>0</v>
      </c>
      <c r="CZ21" s="158">
        <f>REPS분양물량!I6</f>
        <v>0</v>
      </c>
      <c r="DA21" s="158">
        <f>REPS분양물량!J6</f>
        <v>0</v>
      </c>
      <c r="DB21" s="52">
        <f>REPS미분양!F6</f>
        <v>99</v>
      </c>
      <c r="DC21" s="52">
        <f>REPS미분양!G6</f>
        <v>61</v>
      </c>
      <c r="DD21" s="52">
        <f>REPS미분양!H6</f>
        <v>40</v>
      </c>
      <c r="DE21" s="52">
        <f>REPS미분양!I6</f>
        <v>78</v>
      </c>
      <c r="DF21" s="52">
        <f t="shared" si="120"/>
        <v>99</v>
      </c>
      <c r="DG21" s="52">
        <f t="shared" si="121"/>
        <v>61</v>
      </c>
      <c r="DH21" s="52">
        <f t="shared" si="122"/>
        <v>40</v>
      </c>
      <c r="DI21" s="52">
        <f t="shared" si="123"/>
        <v>38</v>
      </c>
      <c r="DJ21" s="52">
        <f t="shared" si="124"/>
        <v>21</v>
      </c>
      <c r="DK21" s="52">
        <f t="shared" si="125"/>
        <v>-38</v>
      </c>
      <c r="DL21" s="141">
        <v>491.2</v>
      </c>
      <c r="DM21" s="141">
        <v>529.4</v>
      </c>
      <c r="DN21" s="141">
        <v>548.4</v>
      </c>
      <c r="DO21" s="140">
        <f>'REPS분양가(분기단위)'!D6</f>
        <v>0</v>
      </c>
      <c r="DP21" s="140">
        <f>'REPS분양가(분기단위)'!E6</f>
        <v>0</v>
      </c>
      <c r="DQ21" s="140">
        <f>'REPS분양가(분기단위)'!F6</f>
        <v>0</v>
      </c>
      <c r="DR21" s="53" t="e">
        <f t="shared" si="126"/>
        <v>#DIV/0!</v>
      </c>
      <c r="DS21" s="53" t="e">
        <f t="shared" si="127"/>
        <v>#DIV/0!</v>
      </c>
      <c r="DT21" s="53" t="e">
        <f t="shared" si="128"/>
        <v>#DIV/0!</v>
      </c>
      <c r="DU21" s="53">
        <f>100%-종합!CF21</f>
        <v>0.32960893854748607</v>
      </c>
      <c r="DV21" s="53">
        <f>100%-종합!CG21</f>
        <v>0.27865404837013674</v>
      </c>
      <c r="DW21" s="53">
        <f>100%-종합!CH21</f>
        <v>0.30188679245283023</v>
      </c>
      <c r="DX21" s="55">
        <v>0.2</v>
      </c>
      <c r="DY21" s="55">
        <v>0.3</v>
      </c>
      <c r="DZ21" s="55">
        <v>0.5</v>
      </c>
      <c r="EA21" s="72" t="e">
        <f t="shared" si="129"/>
        <v>#DIV/0!</v>
      </c>
      <c r="EB21" s="72" t="e">
        <f t="shared" si="130"/>
        <v>#DIV/0!</v>
      </c>
      <c r="EC21" s="72" t="e">
        <f t="shared" si="131"/>
        <v>#DIV/0!</v>
      </c>
      <c r="ED21" s="71" t="e">
        <f t="shared" si="132"/>
        <v>#DIV/0!</v>
      </c>
      <c r="EE21" s="82" t="e">
        <f t="shared" si="133"/>
        <v>#DIV/0!</v>
      </c>
      <c r="EF21" s="88" t="e">
        <f t="shared" si="134"/>
        <v>#DIV/0!</v>
      </c>
      <c r="EG21" s="54">
        <f>REPS단위당실거래!I6</f>
        <v>548.4</v>
      </c>
      <c r="EH21" s="52">
        <f t="shared" si="135"/>
        <v>0</v>
      </c>
      <c r="EI21" s="52">
        <f t="shared" si="136"/>
        <v>0</v>
      </c>
      <c r="EJ21" s="49">
        <f t="shared" si="137"/>
        <v>0</v>
      </c>
      <c r="EK21" s="149">
        <v>0</v>
      </c>
      <c r="EL21" s="55">
        <f t="shared" si="138"/>
        <v>0</v>
      </c>
      <c r="EM21" s="55">
        <v>0.74</v>
      </c>
      <c r="EN21" s="55">
        <v>0.05</v>
      </c>
      <c r="EO21" s="71">
        <f t="shared" si="139"/>
        <v>0</v>
      </c>
      <c r="EP21" s="54">
        <f>REPS단위당실거래!I6</f>
        <v>548.4</v>
      </c>
      <c r="EQ21" s="52">
        <f t="shared" si="140"/>
        <v>0</v>
      </c>
      <c r="ER21" s="52">
        <f t="shared" si="141"/>
        <v>0</v>
      </c>
      <c r="ES21" s="49">
        <f t="shared" si="142"/>
        <v>0</v>
      </c>
      <c r="ET21" s="149">
        <v>0</v>
      </c>
      <c r="EU21" s="55">
        <f t="shared" si="143"/>
        <v>0</v>
      </c>
      <c r="EV21" s="55">
        <v>0.26</v>
      </c>
      <c r="EW21" s="55">
        <v>0.2</v>
      </c>
      <c r="EX21" s="50">
        <f t="shared" si="144"/>
        <v>0</v>
      </c>
      <c r="EY21" s="53">
        <f>'주택총조사(주택의종류)'!AZ7</f>
        <v>0.46745009735178505</v>
      </c>
      <c r="EZ21" s="53">
        <f>'주택총조사(주택의종류)'!AS7</f>
        <v>0.43260974528081064</v>
      </c>
      <c r="FA21" s="53">
        <f>'주택총조사(주택의종류)'!BG7</f>
        <v>8.1174384188113485E-2</v>
      </c>
      <c r="FB21" s="53">
        <f t="shared" si="145"/>
        <v>1.0991208096428524</v>
      </c>
      <c r="FC21" s="54">
        <f t="shared" si="146"/>
        <v>0</v>
      </c>
      <c r="FD21" s="55">
        <v>0.4</v>
      </c>
      <c r="FE21" s="55">
        <v>0.6</v>
      </c>
      <c r="FF21" s="50">
        <f t="shared" si="147"/>
        <v>0</v>
      </c>
      <c r="FG21" s="82">
        <f t="shared" si="148"/>
        <v>0</v>
      </c>
      <c r="FH21" s="53">
        <v>3.9399999999999998E-2</v>
      </c>
      <c r="FI21" s="49">
        <v>30</v>
      </c>
      <c r="FJ21" s="55">
        <v>0.6</v>
      </c>
      <c r="FK21" s="55">
        <v>0.4</v>
      </c>
      <c r="FL21" s="49">
        <f t="shared" si="149"/>
        <v>0</v>
      </c>
      <c r="FM21" s="49">
        <f t="shared" si="150"/>
        <v>0</v>
      </c>
      <c r="FN21" s="58">
        <f t="shared" si="151"/>
        <v>0</v>
      </c>
      <c r="FO21" s="49">
        <f t="shared" si="166"/>
        <v>0</v>
      </c>
      <c r="FP21" s="131">
        <v>58</v>
      </c>
      <c r="FQ21" s="131">
        <v>170</v>
      </c>
      <c r="FR21" s="134">
        <v>1592</v>
      </c>
      <c r="FS21" s="134">
        <v>2266</v>
      </c>
      <c r="FT21" s="134">
        <v>1334</v>
      </c>
      <c r="FU21" s="134">
        <v>1150</v>
      </c>
      <c r="FV21" s="134">
        <v>1006</v>
      </c>
      <c r="FW21" s="134">
        <v>2279</v>
      </c>
      <c r="FX21" s="134">
        <v>1839</v>
      </c>
      <c r="FY21" s="32">
        <f t="shared" si="152"/>
        <v>11694</v>
      </c>
      <c r="FZ21" s="152">
        <v>0</v>
      </c>
      <c r="GA21" s="54">
        <f t="shared" si="153"/>
        <v>139.78646461874789</v>
      </c>
      <c r="GB21" s="55">
        <v>0.3</v>
      </c>
      <c r="GC21" s="55">
        <f t="shared" si="154"/>
        <v>0</v>
      </c>
      <c r="GD21" s="50">
        <f t="shared" si="155"/>
        <v>0</v>
      </c>
      <c r="GE21" s="54">
        <f t="shared" si="156"/>
        <v>-71.589524367342506</v>
      </c>
      <c r="GF21" s="55">
        <v>0.7</v>
      </c>
      <c r="GG21" s="55">
        <f t="shared" si="157"/>
        <v>0</v>
      </c>
      <c r="GH21" s="50">
        <f t="shared" si="158"/>
        <v>0</v>
      </c>
      <c r="GI21" s="81">
        <f t="shared" si="167"/>
        <v>0</v>
      </c>
      <c r="GJ21" s="72" t="e">
        <f t="shared" si="159"/>
        <v>#DIV/0!</v>
      </c>
      <c r="GK21" s="72" t="e">
        <f t="shared" si="160"/>
        <v>#DIV/0!</v>
      </c>
      <c r="GL21" s="52">
        <f>SUM('주택총조사(주택의종류)'!AD7:AF7)</f>
        <v>17685</v>
      </c>
      <c r="GM21" s="52">
        <f>REPS미분양!I6</f>
        <v>78</v>
      </c>
      <c r="GN21" s="100">
        <f t="shared" si="161"/>
        <v>4.4105173876166246E-3</v>
      </c>
      <c r="GO21" s="55">
        <f t="shared" si="162"/>
        <v>1</v>
      </c>
      <c r="GP21" s="82" t="e">
        <f t="shared" si="163"/>
        <v>#DIV/0!</v>
      </c>
      <c r="GQ21" s="84" t="e">
        <f t="shared" si="164"/>
        <v>#DIV/0!</v>
      </c>
      <c r="GR21" s="151">
        <f>SUM('REPS분양물량+계획'!G6:I6)/3</f>
        <v>139.33333333333334</v>
      </c>
      <c r="GS21" s="106" t="e">
        <f t="shared" si="168"/>
        <v>#DIV/0!</v>
      </c>
      <c r="GT21" s="105" t="e">
        <f t="shared" si="165"/>
        <v>#DIV/0!</v>
      </c>
    </row>
    <row r="22" spans="1:206" s="169" customFormat="1" x14ac:dyDescent="0.4">
      <c r="A22" s="163" t="s">
        <v>88</v>
      </c>
      <c r="B22" s="163" t="s">
        <v>97</v>
      </c>
      <c r="C22" s="164">
        <f>'주택총조사(거처의종류, 일반,외국인가구, 전체)'!H8</f>
        <v>33623</v>
      </c>
      <c r="D22" s="164">
        <f>'주택총조사(거처의종류, 일반,외국인가구, 전체)'!K8</f>
        <v>34213</v>
      </c>
      <c r="E22" s="164">
        <f>'주택총조사(거처의종류, 일반,외국인가구, 전체)'!N8</f>
        <v>35551</v>
      </c>
      <c r="F22" s="164">
        <f>'주택총조사(거처의종류, 일반,외국인가구, 전체)'!Q8</f>
        <v>36656</v>
      </c>
      <c r="G22" s="164">
        <f>'주택총조사(거처의종류, 일반,외국인가구, 전체)'!T8</f>
        <v>37502</v>
      </c>
      <c r="H22" s="164">
        <f>'주택총조사(거처의종류, 일반,외국인가구, 전체)'!W8</f>
        <v>38042</v>
      </c>
      <c r="I22" s="207">
        <f t="shared" si="0"/>
        <v>283</v>
      </c>
      <c r="J22" s="207">
        <f t="shared" si="0"/>
        <v>327</v>
      </c>
      <c r="K22" s="207">
        <f t="shared" si="0"/>
        <v>-43</v>
      </c>
      <c r="L22" s="207">
        <f t="shared" si="0"/>
        <v>86</v>
      </c>
      <c r="M22" s="207">
        <f t="shared" si="0"/>
        <v>-188</v>
      </c>
      <c r="N22" s="166">
        <f>'인구총조사(가구, 1인가구)'!D8</f>
        <v>10804</v>
      </c>
      <c r="O22" s="166">
        <f>'인구총조사(가구, 1인가구)'!E8</f>
        <v>11111</v>
      </c>
      <c r="P22" s="166">
        <f>'인구총조사(가구, 1인가구)'!F8</f>
        <v>12122</v>
      </c>
      <c r="Q22" s="166">
        <f>'인구총조사(가구, 1인가구)'!G8</f>
        <v>13270</v>
      </c>
      <c r="R22" s="166">
        <f>'인구총조사(가구, 1인가구)'!H8</f>
        <v>14030</v>
      </c>
      <c r="S22" s="166">
        <f>'인구총조사(가구, 1인가구)'!I8</f>
        <v>14758</v>
      </c>
      <c r="T22" s="165">
        <f t="shared" si="80"/>
        <v>307</v>
      </c>
      <c r="U22" s="165">
        <f t="shared" si="81"/>
        <v>1011</v>
      </c>
      <c r="V22" s="165">
        <f t="shared" si="82"/>
        <v>1148</v>
      </c>
      <c r="W22" s="165">
        <f t="shared" si="83"/>
        <v>760</v>
      </c>
      <c r="X22" s="165">
        <f t="shared" si="84"/>
        <v>728</v>
      </c>
      <c r="Y22" s="167">
        <f>'주택총조사(거처의종류, 일반,외국인가구, 아파트)'!K8/'주택총조사(거처의종류, 일반,외국인가구, 전체)'!K8</f>
        <v>0.61111273492532081</v>
      </c>
      <c r="Z22" s="167">
        <f>'주택총조사(거처의종류, 일반,외국인가구, 아파트)'!N8/'주택총조사(거처의종류, 일반,외국인가구, 전체)'!N8</f>
        <v>0.62484880875362159</v>
      </c>
      <c r="AA22" s="167">
        <f>'주택총조사(거처의종류, 일반,외국인가구, 아파트)'!Q8/'주택총조사(거처의종류, 일반,외국인가구, 전체)'!Q8</f>
        <v>0.63454823221300738</v>
      </c>
      <c r="AB22" s="167">
        <f>'주택총조사(거처의종류, 일반,외국인가구, 아파트)'!T8/'주택총조사(거처의종류, 일반,외국인가구, 전체)'!T8</f>
        <v>0.64255239720548241</v>
      </c>
      <c r="AC22" s="167">
        <f>'주택총조사(거처의종류, 일반,외국인가구, 아파트)'!W8/'주택총조사(거처의종류, 일반,외국인가구, 전체)'!W8</f>
        <v>0.6458388097366069</v>
      </c>
      <c r="AD22" s="168">
        <f t="shared" si="85"/>
        <v>172.9449039838658</v>
      </c>
      <c r="AE22" s="168">
        <f t="shared" si="86"/>
        <v>204.32556046243425</v>
      </c>
      <c r="AF22" s="168">
        <f t="shared" si="87"/>
        <v>-27.285573985159317</v>
      </c>
      <c r="AG22" s="168">
        <f t="shared" si="88"/>
        <v>55.259506159671488</v>
      </c>
      <c r="AH22" s="168">
        <f t="shared" si="89"/>
        <v>-121.41769623048209</v>
      </c>
      <c r="AI22" s="168">
        <f t="shared" si="90"/>
        <v>56.765340078066025</v>
      </c>
      <c r="AJ22" s="168">
        <f t="shared" si="91"/>
        <v>187.6116096220735</v>
      </c>
      <c r="AK22" s="168">
        <f t="shared" si="92"/>
        <v>631.72214564991145</v>
      </c>
      <c r="AL22" s="168">
        <f t="shared" si="93"/>
        <v>728.4613705805325</v>
      </c>
      <c r="AM22" s="168">
        <f t="shared" si="94"/>
        <v>488.33982187616664</v>
      </c>
      <c r="AN22" s="168">
        <f t="shared" si="95"/>
        <v>470.1706534882498</v>
      </c>
      <c r="AO22" s="168">
        <f t="shared" si="96"/>
        <v>501.2611202433867</v>
      </c>
      <c r="AP22" s="208">
        <f t="shared" si="2"/>
        <v>360.5565136059393</v>
      </c>
      <c r="AQ22" s="208">
        <f t="shared" si="2"/>
        <v>836.04770611234574</v>
      </c>
      <c r="AR22" s="208">
        <f t="shared" si="2"/>
        <v>701.17579659537319</v>
      </c>
      <c r="AS22" s="208">
        <f t="shared" si="2"/>
        <v>543.59932803583808</v>
      </c>
      <c r="AT22" s="208">
        <f t="shared" si="2"/>
        <v>348.75295725776772</v>
      </c>
      <c r="AU22" s="168">
        <f t="shared" si="3"/>
        <v>558.02646032145287</v>
      </c>
      <c r="AV22" s="165">
        <f>'주택총조사(거처의종류, 일반,외국인가구, 전체)'!I8</f>
        <v>310</v>
      </c>
      <c r="AW22" s="165">
        <f>'주택총조사(거처의종류, 일반,외국인가구, 전체)'!L8</f>
        <v>318</v>
      </c>
      <c r="AX22" s="165">
        <f>'주택총조사(거처의종류, 일반,외국인가구, 전체)'!O8</f>
        <v>352</v>
      </c>
      <c r="AY22" s="165">
        <f>'주택총조사(거처의종류, 일반,외국인가구, 전체)'!R8</f>
        <v>387</v>
      </c>
      <c r="AZ22" s="165">
        <f>'주택총조사(거처의종류, 일반,외국인가구, 전체)'!U8</f>
        <v>397</v>
      </c>
      <c r="BA22" s="165">
        <f>'주택총조사(거처의종류, 일반,외국인가구, 전체)'!X8</f>
        <v>479</v>
      </c>
      <c r="BB22" s="165">
        <f t="shared" si="97"/>
        <v>8</v>
      </c>
      <c r="BC22" s="165">
        <f t="shared" si="98"/>
        <v>34</v>
      </c>
      <c r="BD22" s="165">
        <f t="shared" si="99"/>
        <v>35</v>
      </c>
      <c r="BE22" s="165">
        <f t="shared" si="100"/>
        <v>10</v>
      </c>
      <c r="BF22" s="165">
        <f t="shared" si="101"/>
        <v>82</v>
      </c>
      <c r="BG22" s="167">
        <f>'주택총조사(거처의종류, 일반,외국인가구, 아파트)'!L8/'주택총조사(거처의종류, 일반,외국인가구, 전체)'!L8</f>
        <v>0.28301886792452829</v>
      </c>
      <c r="BH22" s="167">
        <f>'주택총조사(거처의종류, 일반,외국인가구, 아파트)'!O8/'주택총조사(거처의종류, 일반,외국인가구, 전체)'!O8</f>
        <v>0.31534090909090912</v>
      </c>
      <c r="BI22" s="167">
        <f>'주택총조사(거처의종류, 일반,외국인가구, 아파트)'!R8/'주택총조사(거처의종류, 일반,외국인가구, 전체)'!R8</f>
        <v>0.32041343669250644</v>
      </c>
      <c r="BJ22" s="167">
        <f>'주택총조사(거처의종류, 일반,외국인가구, 아파트)'!U8/'주택총조사(거처의종류, 일반,외국인가구, 전체)'!U8</f>
        <v>0.29219143576826195</v>
      </c>
      <c r="BK22" s="167">
        <f>'주택총조사(거처의종류, 일반,외국인가구, 아파트)'!X8/'주택총조사(거처의종류, 일반,외국인가구, 전체)'!X8</f>
        <v>0.25260960334029225</v>
      </c>
      <c r="BL22" s="168">
        <f t="shared" si="102"/>
        <v>2.2641509433962264</v>
      </c>
      <c r="BM22" s="168">
        <f t="shared" si="103"/>
        <v>10.72159090909091</v>
      </c>
      <c r="BN22" s="168">
        <f t="shared" si="104"/>
        <v>11.214470284237725</v>
      </c>
      <c r="BO22" s="168">
        <f t="shared" si="105"/>
        <v>2.9219143576826196</v>
      </c>
      <c r="BP22" s="168">
        <f t="shared" si="106"/>
        <v>20.713987473903966</v>
      </c>
      <c r="BQ22" s="168">
        <f t="shared" si="107"/>
        <v>9.5672227936622907</v>
      </c>
      <c r="BR22" s="169">
        <f>REPS멸실!E7</f>
        <v>0</v>
      </c>
      <c r="BS22" s="169">
        <f>REPS멸실!F7</f>
        <v>0</v>
      </c>
      <c r="BT22" s="169">
        <f>REPS멸실!G7</f>
        <v>0</v>
      </c>
      <c r="BU22" s="169">
        <f>REPS멸실!H7</f>
        <v>0</v>
      </c>
      <c r="BV22" s="169">
        <f>REPS멸실!I7</f>
        <v>0</v>
      </c>
      <c r="BW22" s="169">
        <f t="shared" si="108"/>
        <v>0</v>
      </c>
      <c r="BX22" s="168">
        <f t="shared" si="109"/>
        <v>567.59368311511514</v>
      </c>
      <c r="BY22" s="52">
        <f>SUM('주택소유통계(다주택자)'!Q8:R8)</f>
        <v>4483</v>
      </c>
      <c r="BZ22" s="52">
        <f>SUM('주택소유통계(다주택자)'!U8:V8)</f>
        <v>4571</v>
      </c>
      <c r="CA22" s="52">
        <f>SUM('주택소유통계(다주택자)'!Y8:Z8)</f>
        <v>4689</v>
      </c>
      <c r="CB22" s="52">
        <f>SUM('주택소유통계(다주택자)'!AC8:AD8)</f>
        <v>4884</v>
      </c>
      <c r="CC22" s="165">
        <f t="shared" si="110"/>
        <v>88</v>
      </c>
      <c r="CD22" s="165">
        <f t="shared" si="111"/>
        <v>118</v>
      </c>
      <c r="CE22" s="52">
        <f t="shared" si="112"/>
        <v>195</v>
      </c>
      <c r="CF22" s="167">
        <f>'REPS거래량(외지인)'!D8/'REPS거래량(외지인)'!C8</f>
        <v>0.46763636363636363</v>
      </c>
      <c r="CG22" s="167">
        <f>'REPS거래량(외지인)'!I8/'REPS거래량(외지인)'!H8</f>
        <v>0.50248756218905477</v>
      </c>
      <c r="CH22" s="167">
        <f>'REPS거래량(외지인)'!N8/'REPS거래량(외지인)'!M8</f>
        <v>0.59981768459434825</v>
      </c>
      <c r="CI22" s="168">
        <f>REPS단위당실거래!G7</f>
        <v>862.8</v>
      </c>
      <c r="CJ22" s="168">
        <f>REPS단위당실거래!H7</f>
        <v>842.4</v>
      </c>
      <c r="CK22" s="168">
        <f>REPS단위당실거래!I7</f>
        <v>834.4</v>
      </c>
      <c r="CL22" s="165">
        <v>1542</v>
      </c>
      <c r="CM22" s="165">
        <v>1679</v>
      </c>
      <c r="CN22" s="165">
        <v>1762.95</v>
      </c>
      <c r="CO22" s="167">
        <f t="shared" si="113"/>
        <v>0.5595330739299611</v>
      </c>
      <c r="CP22" s="167">
        <f t="shared" si="114"/>
        <v>0.50172721858248959</v>
      </c>
      <c r="CQ22" s="167">
        <f t="shared" si="115"/>
        <v>0.47329759777645419</v>
      </c>
      <c r="CR22" s="170">
        <v>0.2</v>
      </c>
      <c r="CS22" s="170">
        <v>0.3</v>
      </c>
      <c r="CT22" s="170">
        <v>0.5</v>
      </c>
      <c r="CU22" s="171">
        <f t="shared" si="116"/>
        <v>4.6051810116731522</v>
      </c>
      <c r="CV22" s="171">
        <f t="shared" si="117"/>
        <v>8.9247537180091214</v>
      </c>
      <c r="CW22" s="171">
        <f t="shared" si="118"/>
        <v>27.67949624917814</v>
      </c>
      <c r="CX22" s="171">
        <f t="shared" si="119"/>
        <v>13.73647699295347</v>
      </c>
      <c r="CY22" s="172">
        <f>REPS분양물량!H7</f>
        <v>228</v>
      </c>
      <c r="CZ22" s="172">
        <f>REPS분양물량!I7</f>
        <v>925</v>
      </c>
      <c r="DA22" s="172">
        <f>REPS분양물량!J7</f>
        <v>0</v>
      </c>
      <c r="DB22" s="165">
        <f>REPS미분양!F7</f>
        <v>112</v>
      </c>
      <c r="DC22" s="165">
        <f>REPS미분양!G7</f>
        <v>170</v>
      </c>
      <c r="DD22" s="165">
        <f>REPS미분양!H7</f>
        <v>686</v>
      </c>
      <c r="DE22" s="165">
        <f>REPS미분양!I7</f>
        <v>1019</v>
      </c>
      <c r="DF22" s="165">
        <f t="shared" si="120"/>
        <v>340</v>
      </c>
      <c r="DG22" s="165">
        <f t="shared" si="121"/>
        <v>1095</v>
      </c>
      <c r="DH22" s="165">
        <f t="shared" si="122"/>
        <v>686</v>
      </c>
      <c r="DI22" s="165">
        <f t="shared" si="123"/>
        <v>170</v>
      </c>
      <c r="DJ22" s="165">
        <f t="shared" si="124"/>
        <v>409</v>
      </c>
      <c r="DK22" s="165">
        <f t="shared" si="125"/>
        <v>-333</v>
      </c>
      <c r="DL22" s="173">
        <v>862.8</v>
      </c>
      <c r="DM22" s="173">
        <v>842.4</v>
      </c>
      <c r="DN22" s="173">
        <v>834.4</v>
      </c>
      <c r="DO22" s="174">
        <f>'REPS분양가(분기단위)'!D7</f>
        <v>1542</v>
      </c>
      <c r="DP22" s="174">
        <f>'REPS분양가(분기단위)'!E7</f>
        <v>1679</v>
      </c>
      <c r="DQ22" s="174">
        <f>DP22*1.05</f>
        <v>1762.95</v>
      </c>
      <c r="DR22" s="167">
        <f t="shared" si="126"/>
        <v>0.5595330739299611</v>
      </c>
      <c r="DS22" s="167">
        <f t="shared" si="127"/>
        <v>0.50172721858248959</v>
      </c>
      <c r="DT22" s="167">
        <f t="shared" si="128"/>
        <v>0.47329759777645419</v>
      </c>
      <c r="DU22" s="167">
        <f>100%-종합!CF22</f>
        <v>0.53236363636363637</v>
      </c>
      <c r="DV22" s="167">
        <f>100%-종합!CG22</f>
        <v>0.49751243781094523</v>
      </c>
      <c r="DW22" s="167">
        <f>100%-종합!CH22</f>
        <v>0.40018231540565175</v>
      </c>
      <c r="DX22" s="170">
        <v>0.2</v>
      </c>
      <c r="DY22" s="170">
        <v>0.3</v>
      </c>
      <c r="DZ22" s="170">
        <v>0.5</v>
      </c>
      <c r="EA22" s="171">
        <f t="shared" si="129"/>
        <v>10.127752104704633</v>
      </c>
      <c r="EB22" s="171">
        <f t="shared" si="130"/>
        <v>30.627825731378838</v>
      </c>
      <c r="EC22" s="171">
        <f t="shared" si="131"/>
        <v>-31.535987204260028</v>
      </c>
      <c r="ED22" s="171">
        <f t="shared" si="132"/>
        <v>3.0731968772744822</v>
      </c>
      <c r="EE22" s="171">
        <f t="shared" si="133"/>
        <v>16.809673870227954</v>
      </c>
      <c r="EF22" s="175">
        <f>BX22+EE22</f>
        <v>584.40335698534307</v>
      </c>
      <c r="EG22" s="168">
        <f>REPS단위당실거래!I7</f>
        <v>834.4</v>
      </c>
      <c r="EH22" s="165">
        <f t="shared" si="135"/>
        <v>1762.95</v>
      </c>
      <c r="EI22" s="165">
        <f t="shared" si="136"/>
        <v>59900</v>
      </c>
      <c r="EJ22" s="169">
        <f t="shared" si="137"/>
        <v>32945</v>
      </c>
      <c r="EK22" s="176">
        <v>6785</v>
      </c>
      <c r="EL22" s="170">
        <f t="shared" si="138"/>
        <v>0.50190854119425543</v>
      </c>
      <c r="EM22" s="170">
        <v>0.74</v>
      </c>
      <c r="EN22" s="170">
        <v>0.05</v>
      </c>
      <c r="EO22" s="171">
        <f t="shared" si="139"/>
        <v>126.00162972411187</v>
      </c>
      <c r="EP22" s="168">
        <f>REPS단위당실거래!I7</f>
        <v>834.4</v>
      </c>
      <c r="EQ22" s="165">
        <f t="shared" si="140"/>
        <v>1762.95</v>
      </c>
      <c r="ER22" s="165">
        <f t="shared" si="141"/>
        <v>59900</v>
      </c>
      <c r="ES22" s="169">
        <f t="shared" si="142"/>
        <v>32945</v>
      </c>
      <c r="ET22" s="176">
        <v>110</v>
      </c>
      <c r="EU22" s="170">
        <f t="shared" si="143"/>
        <v>0.50190854119425543</v>
      </c>
      <c r="EV22" s="170">
        <v>0.26</v>
      </c>
      <c r="EW22" s="170">
        <v>0.2</v>
      </c>
      <c r="EX22" s="168">
        <f t="shared" si="144"/>
        <v>2.8709168556311417</v>
      </c>
      <c r="EY22" s="167">
        <f>'주택총조사(주택의종류)'!AZ8</f>
        <v>0.69996910452176953</v>
      </c>
      <c r="EZ22" s="167">
        <f>'주택총조사(주택의종류)'!AS8</f>
        <v>0.2270455500968675</v>
      </c>
      <c r="FA22" s="167">
        <f>'주택총조사(주택의종류)'!BG8</f>
        <v>5.6433181068790375E-2</v>
      </c>
      <c r="FB22" s="167">
        <f t="shared" si="145"/>
        <v>0.40498749063979789</v>
      </c>
      <c r="FC22" s="168">
        <f t="shared" si="146"/>
        <v>52.191769251690594</v>
      </c>
      <c r="FD22" s="170">
        <v>0.4</v>
      </c>
      <c r="FE22" s="170">
        <v>0.6</v>
      </c>
      <c r="FF22" s="168">
        <f t="shared" si="147"/>
        <v>12.526024620405742</v>
      </c>
      <c r="FG22" s="171">
        <f t="shared" si="148"/>
        <v>141.39857120014875</v>
      </c>
      <c r="FH22" s="167">
        <v>3.9399999999999998E-2</v>
      </c>
      <c r="FI22" s="169">
        <v>30</v>
      </c>
      <c r="FJ22" s="170">
        <v>0.6</v>
      </c>
      <c r="FK22" s="170">
        <v>0.4</v>
      </c>
      <c r="FL22" s="169">
        <f t="shared" si="149"/>
        <v>60000</v>
      </c>
      <c r="FM22" s="169">
        <f t="shared" si="150"/>
        <v>36000</v>
      </c>
      <c r="FN22" s="177">
        <f t="shared" si="151"/>
        <v>-170.62657427446757</v>
      </c>
      <c r="FO22" s="169">
        <f t="shared" si="166"/>
        <v>5160</v>
      </c>
      <c r="FP22" s="178">
        <v>84</v>
      </c>
      <c r="FQ22" s="178">
        <v>337</v>
      </c>
      <c r="FR22" s="179">
        <v>3025</v>
      </c>
      <c r="FS22" s="179">
        <v>4320</v>
      </c>
      <c r="FT22" s="179">
        <v>2371</v>
      </c>
      <c r="FU22" s="179">
        <v>2033</v>
      </c>
      <c r="FV22" s="179">
        <v>1904</v>
      </c>
      <c r="FW22" s="179">
        <v>4097</v>
      </c>
      <c r="FX22" s="179">
        <v>2997</v>
      </c>
      <c r="FY22" s="180">
        <f t="shared" si="152"/>
        <v>21168</v>
      </c>
      <c r="FZ22" s="181">
        <f>(SUM(FV22:FX22)/FY22)+(FU22/FY22)*0.8</f>
        <v>0.50190854119425543</v>
      </c>
      <c r="GA22" s="168">
        <f t="shared" si="153"/>
        <v>510.82834303704897</v>
      </c>
      <c r="GB22" s="170">
        <v>0.3</v>
      </c>
      <c r="GC22" s="170">
        <f t="shared" si="154"/>
        <v>0.50190854119425543</v>
      </c>
      <c r="GD22" s="168">
        <f t="shared" si="155"/>
        <v>76.916732536321177</v>
      </c>
      <c r="GE22" s="168">
        <f t="shared" si="156"/>
        <v>56.765340078066025</v>
      </c>
      <c r="GF22" s="170">
        <v>0.7</v>
      </c>
      <c r="GG22" s="170">
        <f t="shared" si="157"/>
        <v>0.50190854119425543</v>
      </c>
      <c r="GH22" s="168">
        <f t="shared" si="158"/>
        <v>19.943706320284541</v>
      </c>
      <c r="GI22" s="168">
        <f t="shared" si="167"/>
        <v>96.860438856605725</v>
      </c>
      <c r="GJ22" s="171">
        <f t="shared" si="159"/>
        <v>13.73647699295347</v>
      </c>
      <c r="GK22" s="171">
        <f t="shared" si="160"/>
        <v>3.0731968772744822</v>
      </c>
      <c r="GL22" s="165">
        <f>SUM('주택총조사(주택의종류)'!AD8:AF8)</f>
        <v>30693</v>
      </c>
      <c r="GM22" s="165">
        <f>REPS미분양!I7</f>
        <v>1019</v>
      </c>
      <c r="GN22" s="182">
        <f t="shared" si="161"/>
        <v>3.3199752386537648E-2</v>
      </c>
      <c r="GO22" s="170">
        <f t="shared" si="162"/>
        <v>0.4</v>
      </c>
      <c r="GP22" s="171">
        <f t="shared" si="163"/>
        <v>6.7238695480911819</v>
      </c>
      <c r="GQ22" s="183">
        <f t="shared" si="164"/>
        <v>244.98287960484566</v>
      </c>
      <c r="GR22" s="172">
        <f>SUM('REPS분양물량+계획'!G7:I7)/3</f>
        <v>649.66666666666663</v>
      </c>
      <c r="GS22" s="184">
        <f t="shared" si="168"/>
        <v>2.6518859918479647</v>
      </c>
      <c r="GT22" s="185" t="str">
        <f t="shared" si="165"/>
        <v>C등급</v>
      </c>
    </row>
    <row r="23" spans="1:206" s="49" customFormat="1" x14ac:dyDescent="0.4">
      <c r="A23" s="37" t="s">
        <v>88</v>
      </c>
      <c r="B23" s="37" t="s">
        <v>102</v>
      </c>
      <c r="C23" s="35">
        <f>'주택총조사(거처의종류, 일반,외국인가구, 전체)'!H9</f>
        <v>9076</v>
      </c>
      <c r="D23" s="35">
        <f>'주택총조사(거처의종류, 일반,외국인가구, 전체)'!K9</f>
        <v>8519</v>
      </c>
      <c r="E23" s="35">
        <f>'주택총조사(거처의종류, 일반,외국인가구, 전체)'!N9</f>
        <v>8521</v>
      </c>
      <c r="F23" s="35">
        <f>'주택총조사(거처의종류, 일반,외국인가구, 전체)'!Q9</f>
        <v>8733</v>
      </c>
      <c r="G23" s="35">
        <f>'주택총조사(거처의종류, 일반,외국인가구, 전체)'!T9</f>
        <v>8822</v>
      </c>
      <c r="H23" s="35">
        <f>'주택총조사(거처의종류, 일반,외국인가구, 전체)'!W9</f>
        <v>9027</v>
      </c>
      <c r="I23" s="207">
        <f t="shared" si="0"/>
        <v>17</v>
      </c>
      <c r="J23" s="207">
        <f t="shared" si="0"/>
        <v>8</v>
      </c>
      <c r="K23" s="207">
        <f t="shared" si="0"/>
        <v>-46</v>
      </c>
      <c r="L23" s="207">
        <f t="shared" si="0"/>
        <v>-119</v>
      </c>
      <c r="M23" s="207">
        <f t="shared" si="0"/>
        <v>-65</v>
      </c>
      <c r="N23" s="24">
        <f>'인구총조사(가구, 1인가구)'!D9</f>
        <v>3111</v>
      </c>
      <c r="O23" s="24">
        <f>'인구총조사(가구, 1인가구)'!E9</f>
        <v>2537</v>
      </c>
      <c r="P23" s="24">
        <f>'인구총조사(가구, 1인가구)'!F9</f>
        <v>2531</v>
      </c>
      <c r="Q23" s="24">
        <f>'인구총조사(가구, 1인가구)'!G9</f>
        <v>2789</v>
      </c>
      <c r="R23" s="24">
        <f>'인구총조사(가구, 1인가구)'!H9</f>
        <v>2997</v>
      </c>
      <c r="S23" s="24">
        <f>'인구총조사(가구, 1인가구)'!I9</f>
        <v>3267</v>
      </c>
      <c r="T23" s="52">
        <f t="shared" si="80"/>
        <v>-574</v>
      </c>
      <c r="U23" s="52">
        <f t="shared" si="81"/>
        <v>-6</v>
      </c>
      <c r="V23" s="52">
        <f t="shared" si="82"/>
        <v>258</v>
      </c>
      <c r="W23" s="52">
        <f t="shared" si="83"/>
        <v>208</v>
      </c>
      <c r="X23" s="52">
        <f t="shared" si="84"/>
        <v>270</v>
      </c>
      <c r="Y23" s="53">
        <f>'주택총조사(거처의종류, 일반,외국인가구, 아파트)'!K9/'주택총조사(거처의종류, 일반,외국인가구, 전체)'!K9</f>
        <v>0.27585397347106466</v>
      </c>
      <c r="Z23" s="53">
        <f>'주택총조사(거처의종류, 일반,외국인가구, 아파트)'!N9/'주택총조사(거처의종류, 일반,외국인가구, 전체)'!N9</f>
        <v>0.27144701326135429</v>
      </c>
      <c r="AA23" s="53">
        <f>'주택총조사(거처의종류, 일반,외국인가구, 아파트)'!Q9/'주택총조사(거처의종류, 일반,외국인가구, 전체)'!Q9</f>
        <v>0.26806366655215846</v>
      </c>
      <c r="AB23" s="53">
        <f>'주택총조사(거처의종류, 일반,외국인가구, 아파트)'!T9/'주택총조사(거처의종류, 일반,외국인가구, 전체)'!T9</f>
        <v>0.26932668329177056</v>
      </c>
      <c r="AC23" s="53">
        <f>'주택총조사(거처의종류, 일반,외국인가구, 아파트)'!W9/'주택총조사(거처의종류, 일반,외국인가구, 전체)'!W9</f>
        <v>0.26154868727151875</v>
      </c>
      <c r="AD23" s="54">
        <f t="shared" si="85"/>
        <v>4.6895175490080989</v>
      </c>
      <c r="AE23" s="54">
        <f t="shared" si="86"/>
        <v>2.1715761060908343</v>
      </c>
      <c r="AF23" s="54">
        <f t="shared" si="87"/>
        <v>-12.330928661399289</v>
      </c>
      <c r="AG23" s="54">
        <f t="shared" si="88"/>
        <v>-32.049875311720697</v>
      </c>
      <c r="AH23" s="54">
        <f t="shared" si="89"/>
        <v>-17.000664672648718</v>
      </c>
      <c r="AI23" s="54">
        <f t="shared" si="90"/>
        <v>-10.904074998133954</v>
      </c>
      <c r="AJ23" s="54">
        <f t="shared" si="91"/>
        <v>-158.34018077239111</v>
      </c>
      <c r="AK23" s="54">
        <f t="shared" si="92"/>
        <v>-1.6286820795681258</v>
      </c>
      <c r="AL23" s="54">
        <f t="shared" si="93"/>
        <v>69.160425970456885</v>
      </c>
      <c r="AM23" s="54">
        <f t="shared" si="94"/>
        <v>56.019950124688279</v>
      </c>
      <c r="AN23" s="54">
        <f t="shared" si="95"/>
        <v>70.618145563310065</v>
      </c>
      <c r="AO23" s="54">
        <f t="shared" si="96"/>
        <v>7.1659317612991966</v>
      </c>
      <c r="AP23" s="208">
        <f t="shared" si="2"/>
        <v>-153.65066322338302</v>
      </c>
      <c r="AQ23" s="208">
        <f t="shared" si="2"/>
        <v>0.54289402652270846</v>
      </c>
      <c r="AR23" s="208">
        <f t="shared" si="2"/>
        <v>56.829497309057594</v>
      </c>
      <c r="AS23" s="208">
        <f t="shared" si="2"/>
        <v>23.970074812967582</v>
      </c>
      <c r="AT23" s="208">
        <f t="shared" si="2"/>
        <v>53.617480890661348</v>
      </c>
      <c r="AU23" s="50">
        <f t="shared" si="3"/>
        <v>-3.7381432368347602</v>
      </c>
      <c r="AV23" s="52">
        <f>'주택총조사(거처의종류, 일반,외국인가구, 전체)'!I9</f>
        <v>74</v>
      </c>
      <c r="AW23" s="52">
        <f>'주택총조사(거처의종류, 일반,외국인가구, 전체)'!L9</f>
        <v>81</v>
      </c>
      <c r="AX23" s="52">
        <f>'주택총조사(거처의종류, 일반,외국인가구, 전체)'!O9</f>
        <v>77</v>
      </c>
      <c r="AY23" s="52">
        <f>'주택총조사(거처의종류, 일반,외국인가구, 전체)'!R9</f>
        <v>108</v>
      </c>
      <c r="AZ23" s="52">
        <f>'주택총조사(거처의종류, 일반,외국인가구, 전체)'!U9</f>
        <v>125</v>
      </c>
      <c r="BA23" s="52">
        <f>'주택총조사(거처의종류, 일반,외국인가구, 전체)'!X9</f>
        <v>231</v>
      </c>
      <c r="BB23" s="52">
        <f t="shared" si="97"/>
        <v>7</v>
      </c>
      <c r="BC23" s="52">
        <f t="shared" si="98"/>
        <v>-4</v>
      </c>
      <c r="BD23" s="52">
        <f t="shared" si="99"/>
        <v>31</v>
      </c>
      <c r="BE23" s="52">
        <f t="shared" si="100"/>
        <v>17</v>
      </c>
      <c r="BF23" s="52">
        <f t="shared" si="101"/>
        <v>106</v>
      </c>
      <c r="BG23" s="53">
        <f>'주택총조사(거처의종류, 일반,외국인가구, 아파트)'!L9/'주택총조사(거처의종류, 일반,외국인가구, 전체)'!L9</f>
        <v>0.12345679012345678</v>
      </c>
      <c r="BH23" s="53">
        <f>'주택총조사(거처의종류, 일반,외국인가구, 아파트)'!O9/'주택총조사(거처의종류, 일반,외국인가구, 전체)'!O9</f>
        <v>7.792207792207792E-2</v>
      </c>
      <c r="BI23" s="53">
        <f>'주택총조사(거처의종류, 일반,외국인가구, 아파트)'!R9/'주택총조사(거처의종류, 일반,외국인가구, 전체)'!R9</f>
        <v>0.14814814814814814</v>
      </c>
      <c r="BJ23" s="53">
        <f>'주택총조사(거처의종류, 일반,외국인가구, 아파트)'!U9/'주택총조사(거처의종류, 일반,외국인가구, 전체)'!U9</f>
        <v>0.16800000000000001</v>
      </c>
      <c r="BK23" s="53">
        <f>'주택총조사(거처의종류, 일반,외국인가구, 아파트)'!X9/'주택총조사(거처의종류, 일반,외국인가구, 전체)'!X9</f>
        <v>7.3593073593073599E-2</v>
      </c>
      <c r="BL23" s="54">
        <f t="shared" si="102"/>
        <v>0.86419753086419748</v>
      </c>
      <c r="BM23" s="54">
        <f t="shared" si="103"/>
        <v>-0.31168831168831168</v>
      </c>
      <c r="BN23" s="54">
        <f t="shared" si="104"/>
        <v>4.5925925925925926</v>
      </c>
      <c r="BO23" s="54">
        <f t="shared" si="105"/>
        <v>2.8560000000000003</v>
      </c>
      <c r="BP23" s="54">
        <f t="shared" si="106"/>
        <v>7.8008658008658012</v>
      </c>
      <c r="BQ23" s="50">
        <f t="shared" si="107"/>
        <v>3.1603935225268556</v>
      </c>
      <c r="BR23" s="49">
        <f>REPS멸실!E8</f>
        <v>0</v>
      </c>
      <c r="BS23" s="49">
        <f>REPS멸실!F8</f>
        <v>0</v>
      </c>
      <c r="BT23" s="49">
        <f>REPS멸실!G8</f>
        <v>0</v>
      </c>
      <c r="BU23" s="49">
        <f>REPS멸실!H8</f>
        <v>0</v>
      </c>
      <c r="BV23" s="49">
        <f>REPS멸실!I8</f>
        <v>0</v>
      </c>
      <c r="BW23" s="51">
        <f t="shared" si="108"/>
        <v>0</v>
      </c>
      <c r="BX23" s="81">
        <f t="shared" si="109"/>
        <v>-0.57774971430790467</v>
      </c>
      <c r="BY23" s="52">
        <f>SUM('주택소유통계(다주택자)'!Q9:R9)</f>
        <v>868</v>
      </c>
      <c r="BZ23" s="52">
        <f>SUM('주택소유통계(다주택자)'!U9:V9)</f>
        <v>951</v>
      </c>
      <c r="CA23" s="52">
        <f>SUM('주택소유통계(다주택자)'!Y9:Z9)</f>
        <v>987</v>
      </c>
      <c r="CB23" s="52">
        <f>SUM('주택소유통계(다주택자)'!AC9:AD9)</f>
        <v>1036</v>
      </c>
      <c r="CC23" s="52">
        <f t="shared" si="110"/>
        <v>83</v>
      </c>
      <c r="CD23" s="52">
        <f t="shared" si="111"/>
        <v>36</v>
      </c>
      <c r="CE23" s="52">
        <f t="shared" si="112"/>
        <v>49</v>
      </c>
      <c r="CF23" s="53">
        <f>'REPS거래량(외지인)'!D9/'REPS거래량(외지인)'!C9</f>
        <v>0.92391304347826086</v>
      </c>
      <c r="CG23" s="53">
        <f>'REPS거래량(외지인)'!I9/'REPS거래량(외지인)'!H9</f>
        <v>0.91249999999999998</v>
      </c>
      <c r="CH23" s="53">
        <f>'REPS거래량(외지인)'!N9/'REPS거래량(외지인)'!M9</f>
        <v>0.74117647058823533</v>
      </c>
      <c r="CI23" s="54">
        <f>REPS단위당실거래!G8</f>
        <v>539.20000000000005</v>
      </c>
      <c r="CJ23" s="54">
        <f>REPS단위당실거래!H8</f>
        <v>544.1</v>
      </c>
      <c r="CK23" s="54">
        <f>REPS단위당실거래!I8</f>
        <v>570</v>
      </c>
      <c r="CL23" s="52">
        <v>0</v>
      </c>
      <c r="CM23" s="52">
        <v>0</v>
      </c>
      <c r="CN23" s="52">
        <v>0</v>
      </c>
      <c r="CO23" s="53">
        <v>0</v>
      </c>
      <c r="CP23" s="53">
        <v>0</v>
      </c>
      <c r="CQ23" s="53">
        <v>0</v>
      </c>
      <c r="CR23" s="55">
        <v>0.2</v>
      </c>
      <c r="CS23" s="55">
        <v>0.3</v>
      </c>
      <c r="CT23" s="55">
        <v>0.5</v>
      </c>
      <c r="CU23" s="162">
        <f t="shared" si="116"/>
        <v>0</v>
      </c>
      <c r="CV23" s="162">
        <f t="shared" si="117"/>
        <v>0</v>
      </c>
      <c r="CW23" s="162">
        <f t="shared" si="118"/>
        <v>0</v>
      </c>
      <c r="CX23" s="71">
        <f t="shared" si="119"/>
        <v>0</v>
      </c>
      <c r="CY23" s="158">
        <f>REPS분양물량!H8</f>
        <v>0</v>
      </c>
      <c r="CZ23" s="158">
        <f>REPS분양물량!I8</f>
        <v>0</v>
      </c>
      <c r="DA23" s="158">
        <f>REPS분양물량!J8</f>
        <v>100</v>
      </c>
      <c r="DB23" s="52">
        <f>REPS미분양!F8</f>
        <v>0</v>
      </c>
      <c r="DC23" s="52">
        <f>REPS미분양!G8</f>
        <v>0</v>
      </c>
      <c r="DD23" s="52">
        <f>REPS미분양!H8</f>
        <v>0</v>
      </c>
      <c r="DE23" s="52">
        <f>REPS미분양!I8</f>
        <v>0</v>
      </c>
      <c r="DF23" s="52">
        <f t="shared" si="120"/>
        <v>0</v>
      </c>
      <c r="DG23" s="52">
        <f t="shared" si="121"/>
        <v>0</v>
      </c>
      <c r="DH23" s="52">
        <f t="shared" si="122"/>
        <v>100</v>
      </c>
      <c r="DI23" s="52">
        <f t="shared" si="123"/>
        <v>0</v>
      </c>
      <c r="DJ23" s="52">
        <f t="shared" si="124"/>
        <v>0</v>
      </c>
      <c r="DK23" s="52">
        <f t="shared" si="125"/>
        <v>100</v>
      </c>
      <c r="DL23" s="141">
        <v>539.20000000000005</v>
      </c>
      <c r="DM23" s="141">
        <v>544.1</v>
      </c>
      <c r="DN23" s="141">
        <v>570</v>
      </c>
      <c r="DO23" s="140">
        <f>'REPS분양가(분기단위)'!D8</f>
        <v>0</v>
      </c>
      <c r="DP23" s="140">
        <f>'REPS분양가(분기단위)'!E8</f>
        <v>0</v>
      </c>
      <c r="DQ23" s="140">
        <f>'REPS분양가(분기단위)'!F8</f>
        <v>0</v>
      </c>
      <c r="DR23" s="53" t="e">
        <f t="shared" si="126"/>
        <v>#DIV/0!</v>
      </c>
      <c r="DS23" s="53" t="e">
        <f t="shared" si="127"/>
        <v>#DIV/0!</v>
      </c>
      <c r="DT23" s="53" t="e">
        <f t="shared" si="128"/>
        <v>#DIV/0!</v>
      </c>
      <c r="DU23" s="53">
        <f>100%-종합!CF23</f>
        <v>7.6086956521739135E-2</v>
      </c>
      <c r="DV23" s="53">
        <f>100%-종합!CG23</f>
        <v>8.7500000000000022E-2</v>
      </c>
      <c r="DW23" s="53">
        <f>100%-종합!CH23</f>
        <v>0.25882352941176467</v>
      </c>
      <c r="DX23" s="55">
        <v>0.2</v>
      </c>
      <c r="DY23" s="55">
        <v>0.3</v>
      </c>
      <c r="DZ23" s="55">
        <v>0.5</v>
      </c>
      <c r="EA23" s="72" t="e">
        <f t="shared" si="129"/>
        <v>#DIV/0!</v>
      </c>
      <c r="EB23" s="72" t="e">
        <f t="shared" si="130"/>
        <v>#DIV/0!</v>
      </c>
      <c r="EC23" s="72" t="e">
        <f t="shared" si="131"/>
        <v>#DIV/0!</v>
      </c>
      <c r="ED23" s="71" t="e">
        <f t="shared" si="132"/>
        <v>#DIV/0!</v>
      </c>
      <c r="EE23" s="82" t="e">
        <f t="shared" si="133"/>
        <v>#DIV/0!</v>
      </c>
      <c r="EF23" s="88" t="e">
        <f t="shared" si="134"/>
        <v>#DIV/0!</v>
      </c>
      <c r="EG23" s="54">
        <f>REPS단위당실거래!I8</f>
        <v>570</v>
      </c>
      <c r="EH23" s="52">
        <f t="shared" si="135"/>
        <v>0</v>
      </c>
      <c r="EI23" s="52">
        <f t="shared" si="136"/>
        <v>0</v>
      </c>
      <c r="EJ23" s="49">
        <f t="shared" si="137"/>
        <v>0</v>
      </c>
      <c r="EK23" s="149">
        <v>0</v>
      </c>
      <c r="EL23" s="55">
        <f t="shared" si="138"/>
        <v>0</v>
      </c>
      <c r="EM23" s="55">
        <v>0.74</v>
      </c>
      <c r="EN23" s="55">
        <v>0.05</v>
      </c>
      <c r="EO23" s="71">
        <f t="shared" si="139"/>
        <v>0</v>
      </c>
      <c r="EP23" s="54">
        <f>REPS단위당실거래!I8</f>
        <v>570</v>
      </c>
      <c r="EQ23" s="52">
        <f t="shared" si="140"/>
        <v>0</v>
      </c>
      <c r="ER23" s="52">
        <f t="shared" si="141"/>
        <v>0</v>
      </c>
      <c r="ES23" s="49">
        <f t="shared" si="142"/>
        <v>0</v>
      </c>
      <c r="ET23" s="149">
        <v>0</v>
      </c>
      <c r="EU23" s="55">
        <f t="shared" si="143"/>
        <v>0</v>
      </c>
      <c r="EV23" s="55">
        <v>0.26</v>
      </c>
      <c r="EW23" s="55">
        <v>0.2</v>
      </c>
      <c r="EX23" s="50">
        <f t="shared" si="144"/>
        <v>0</v>
      </c>
      <c r="EY23" s="53">
        <f>'주택총조사(주택의종류)'!AZ9</f>
        <v>0.3236920011214372</v>
      </c>
      <c r="EZ23" s="53">
        <f>'주택총조사(주택의종류)'!AS9</f>
        <v>0.58335420669923077</v>
      </c>
      <c r="FA23" s="53">
        <f>'주택총조사(주택의종류)'!BG9</f>
        <v>6.1489273305335192E-2</v>
      </c>
      <c r="FB23" s="53">
        <f t="shared" si="145"/>
        <v>1.9921514210128555</v>
      </c>
      <c r="FC23" s="54">
        <f t="shared" si="146"/>
        <v>0</v>
      </c>
      <c r="FD23" s="55">
        <v>0.4</v>
      </c>
      <c r="FE23" s="55">
        <v>0.6</v>
      </c>
      <c r="FF23" s="50">
        <f t="shared" si="147"/>
        <v>0</v>
      </c>
      <c r="FG23" s="82">
        <f t="shared" si="148"/>
        <v>0</v>
      </c>
      <c r="FH23" s="53">
        <v>3.9399999999999998E-2</v>
      </c>
      <c r="FI23" s="49">
        <v>30</v>
      </c>
      <c r="FJ23" s="55">
        <v>0.6</v>
      </c>
      <c r="FK23" s="55">
        <v>0.4</v>
      </c>
      <c r="FL23" s="49">
        <f t="shared" si="149"/>
        <v>0</v>
      </c>
      <c r="FM23" s="49">
        <f t="shared" si="150"/>
        <v>0</v>
      </c>
      <c r="FN23" s="58">
        <f t="shared" si="151"/>
        <v>0</v>
      </c>
      <c r="FO23" s="49">
        <f t="shared" si="166"/>
        <v>0</v>
      </c>
      <c r="FP23" s="131" t="s">
        <v>400</v>
      </c>
      <c r="FQ23" s="131">
        <v>41</v>
      </c>
      <c r="FR23" s="131">
        <v>231</v>
      </c>
      <c r="FS23" s="131">
        <v>486</v>
      </c>
      <c r="FT23" s="131">
        <v>241</v>
      </c>
      <c r="FU23" s="131">
        <v>213</v>
      </c>
      <c r="FV23" s="131">
        <v>200</v>
      </c>
      <c r="FW23" s="131">
        <v>474</v>
      </c>
      <c r="FX23" s="131">
        <v>298</v>
      </c>
      <c r="FY23" s="32">
        <f t="shared" si="152"/>
        <v>2184</v>
      </c>
      <c r="FZ23" s="153">
        <v>0</v>
      </c>
      <c r="GA23" s="54">
        <f t="shared" si="153"/>
        <v>10.326325283826051</v>
      </c>
      <c r="GB23" s="55">
        <v>0.3</v>
      </c>
      <c r="GC23" s="55">
        <f t="shared" si="154"/>
        <v>0</v>
      </c>
      <c r="GD23" s="50">
        <f t="shared" si="155"/>
        <v>0</v>
      </c>
      <c r="GE23" s="54">
        <f t="shared" si="156"/>
        <v>-10.904074998133954</v>
      </c>
      <c r="GF23" s="55">
        <v>0.7</v>
      </c>
      <c r="GG23" s="55">
        <f t="shared" si="157"/>
        <v>0</v>
      </c>
      <c r="GH23" s="50">
        <f t="shared" si="158"/>
        <v>0</v>
      </c>
      <c r="GI23" s="81">
        <f t="shared" si="167"/>
        <v>0</v>
      </c>
      <c r="GJ23" s="72">
        <f t="shared" si="159"/>
        <v>0</v>
      </c>
      <c r="GK23" s="72" t="e">
        <f t="shared" si="160"/>
        <v>#DIV/0!</v>
      </c>
      <c r="GL23" s="52">
        <f>SUM('주택총조사(주택의종류)'!AD9:AF9)</f>
        <v>3192</v>
      </c>
      <c r="GM23" s="52">
        <f>REPS미분양!I8</f>
        <v>0</v>
      </c>
      <c r="GN23" s="100">
        <f t="shared" si="161"/>
        <v>0</v>
      </c>
      <c r="GO23" s="55">
        <f t="shared" si="162"/>
        <v>1</v>
      </c>
      <c r="GP23" s="82" t="e">
        <f t="shared" si="163"/>
        <v>#DIV/0!</v>
      </c>
      <c r="GQ23" s="84" t="e">
        <f t="shared" si="164"/>
        <v>#DIV/0!</v>
      </c>
      <c r="GR23" s="151">
        <f>SUM('REPS분양물량+계획'!G8:I8)/3</f>
        <v>0</v>
      </c>
      <c r="GS23" s="106" t="e">
        <f t="shared" si="168"/>
        <v>#DIV/0!</v>
      </c>
      <c r="GT23" s="105" t="e">
        <f t="shared" si="165"/>
        <v>#DIV/0!</v>
      </c>
    </row>
    <row r="24" spans="1:206" s="49" customFormat="1" x14ac:dyDescent="0.4">
      <c r="A24" s="37" t="s">
        <v>88</v>
      </c>
      <c r="B24" s="37" t="s">
        <v>93</v>
      </c>
      <c r="C24" s="35">
        <f>'주택총조사(거처의종류, 일반,외국인가구, 전체)'!H10</f>
        <v>11513</v>
      </c>
      <c r="D24" s="35">
        <f>'주택총조사(거처의종류, 일반,외국인가구, 전체)'!K10</f>
        <v>11934</v>
      </c>
      <c r="E24" s="35">
        <f>'주택총조사(거처의종류, 일반,외국인가구, 전체)'!N10</f>
        <v>12324</v>
      </c>
      <c r="F24" s="35">
        <f>'주택총조사(거처의종류, 일반,외국인가구, 전체)'!Q10</f>
        <v>12651</v>
      </c>
      <c r="G24" s="35">
        <f>'주택총조사(거처의종류, 일반,외국인가구, 전체)'!T10</f>
        <v>12867</v>
      </c>
      <c r="H24" s="35">
        <f>'주택총조사(거처의종류, 일반,외국인가구, 전체)'!W10</f>
        <v>13241</v>
      </c>
      <c r="I24" s="207">
        <f t="shared" si="0"/>
        <v>204</v>
      </c>
      <c r="J24" s="207">
        <f t="shared" si="0"/>
        <v>148</v>
      </c>
      <c r="K24" s="207">
        <f t="shared" si="0"/>
        <v>8</v>
      </c>
      <c r="L24" s="207">
        <f t="shared" si="0"/>
        <v>-58</v>
      </c>
      <c r="M24" s="207">
        <f t="shared" si="0"/>
        <v>-28</v>
      </c>
      <c r="N24" s="24">
        <f>'인구총조사(가구, 1인가구)'!D10</f>
        <v>4035</v>
      </c>
      <c r="O24" s="24">
        <f>'인구총조사(가구, 1인가구)'!E10</f>
        <v>4252</v>
      </c>
      <c r="P24" s="24">
        <f>'인구총조사(가구, 1인가구)'!F10</f>
        <v>4494</v>
      </c>
      <c r="Q24" s="24">
        <f>'인구총조사(가구, 1인가구)'!G10</f>
        <v>4813</v>
      </c>
      <c r="R24" s="24">
        <f>'인구총조사(가구, 1인가구)'!H10</f>
        <v>5087</v>
      </c>
      <c r="S24" s="24">
        <f>'인구총조사(가구, 1인가구)'!I10</f>
        <v>5489</v>
      </c>
      <c r="T24" s="52">
        <f t="shared" si="80"/>
        <v>217</v>
      </c>
      <c r="U24" s="52">
        <f t="shared" si="81"/>
        <v>242</v>
      </c>
      <c r="V24" s="52">
        <f t="shared" si="82"/>
        <v>319</v>
      </c>
      <c r="W24" s="52">
        <f t="shared" si="83"/>
        <v>274</v>
      </c>
      <c r="X24" s="52">
        <f t="shared" si="84"/>
        <v>402</v>
      </c>
      <c r="Y24" s="53">
        <f>'주택총조사(거처의종류, 일반,외국인가구, 아파트)'!K10/'주택총조사(거처의종류, 일반,외국인가구, 전체)'!K10</f>
        <v>0.23856209150326799</v>
      </c>
      <c r="Z24" s="53">
        <f>'주택총조사(거처의종류, 일반,외국인가구, 아파트)'!N10/'주택총조사(거처의종류, 일반,외국인가구, 전체)'!N10</f>
        <v>0.25811424862057775</v>
      </c>
      <c r="AA24" s="53">
        <f>'주택총조사(거처의종류, 일반,외국인가구, 아파트)'!Q10/'주택총조사(거처의종류, 일반,외국인가구, 전체)'!Q10</f>
        <v>0.26740969093352301</v>
      </c>
      <c r="AB24" s="53">
        <f>'주택총조사(거처의종류, 일반,외국인가구, 아파트)'!T10/'주택총조사(거처의종류, 일반,외국인가구, 전체)'!T10</f>
        <v>0.26766145954768011</v>
      </c>
      <c r="AC24" s="53">
        <f>'주택총조사(거처의종류, 일반,외국인가구, 아파트)'!W10/'주택총조사(거처의종류, 일반,외국인가구, 전체)'!W10</f>
        <v>0.25889283286760817</v>
      </c>
      <c r="AD24" s="54">
        <f t="shared" si="85"/>
        <v>48.666666666666671</v>
      </c>
      <c r="AE24" s="54">
        <f t="shared" si="86"/>
        <v>38.200908795845507</v>
      </c>
      <c r="AF24" s="54">
        <f t="shared" si="87"/>
        <v>2.1392775274681841</v>
      </c>
      <c r="AG24" s="54">
        <f t="shared" si="88"/>
        <v>-15.524364653765447</v>
      </c>
      <c r="AH24" s="54">
        <f t="shared" si="89"/>
        <v>-7.248999320293029</v>
      </c>
      <c r="AI24" s="54">
        <f t="shared" si="90"/>
        <v>13.246697803184379</v>
      </c>
      <c r="AJ24" s="54">
        <f t="shared" si="91"/>
        <v>51.767973856209153</v>
      </c>
      <c r="AK24" s="54">
        <f t="shared" si="92"/>
        <v>62.463648166179816</v>
      </c>
      <c r="AL24" s="54">
        <f t="shared" si="93"/>
        <v>85.303691407793835</v>
      </c>
      <c r="AM24" s="54">
        <f t="shared" si="94"/>
        <v>73.339239916064358</v>
      </c>
      <c r="AN24" s="54">
        <f t="shared" si="95"/>
        <v>104.07491881277848</v>
      </c>
      <c r="AO24" s="54">
        <f t="shared" si="96"/>
        <v>75.389894431805118</v>
      </c>
      <c r="AP24" s="208">
        <f t="shared" si="2"/>
        <v>100.43464052287582</v>
      </c>
      <c r="AQ24" s="208">
        <f t="shared" si="2"/>
        <v>100.66455696202533</v>
      </c>
      <c r="AR24" s="208">
        <f t="shared" si="2"/>
        <v>87.442968935262016</v>
      </c>
      <c r="AS24" s="208">
        <f t="shared" si="2"/>
        <v>57.814875262298912</v>
      </c>
      <c r="AT24" s="208">
        <f t="shared" si="2"/>
        <v>96.825919492485454</v>
      </c>
      <c r="AU24" s="50">
        <f t="shared" si="3"/>
        <v>88.636592234989507</v>
      </c>
      <c r="AV24" s="52">
        <f>'주택총조사(거처의종류, 일반,외국인가구, 전체)'!I10</f>
        <v>104</v>
      </c>
      <c r="AW24" s="52">
        <f>'주택총조사(거처의종류, 일반,외국인가구, 전체)'!L10</f>
        <v>101</v>
      </c>
      <c r="AX24" s="52">
        <f>'주택총조사(거처의종류, 일반,외국인가구, 전체)'!O10</f>
        <v>107</v>
      </c>
      <c r="AY24" s="52">
        <f>'주택총조사(거처의종류, 일반,외국인가구, 전체)'!R10</f>
        <v>124</v>
      </c>
      <c r="AZ24" s="52">
        <f>'주택총조사(거처의종류, 일반,외국인가구, 전체)'!U10</f>
        <v>127</v>
      </c>
      <c r="BA24" s="52">
        <f>'주택총조사(거처의종류, 일반,외국인가구, 전체)'!X10</f>
        <v>165</v>
      </c>
      <c r="BB24" s="52">
        <f t="shared" si="97"/>
        <v>-3</v>
      </c>
      <c r="BC24" s="52">
        <f t="shared" si="98"/>
        <v>6</v>
      </c>
      <c r="BD24" s="52">
        <f t="shared" si="99"/>
        <v>17</v>
      </c>
      <c r="BE24" s="52">
        <f t="shared" si="100"/>
        <v>3</v>
      </c>
      <c r="BF24" s="52">
        <f t="shared" si="101"/>
        <v>38</v>
      </c>
      <c r="BG24" s="53">
        <f>'주택총조사(거처의종류, 일반,외국인가구, 아파트)'!L10/'주택총조사(거처의종류, 일반,외국인가구, 전체)'!L10</f>
        <v>0.12871287128712872</v>
      </c>
      <c r="BH24" s="53">
        <f>'주택총조사(거처의종류, 일반,외국인가구, 아파트)'!O10/'주택총조사(거처의종류, 일반,외국인가구, 전체)'!O10</f>
        <v>0.17757009345794392</v>
      </c>
      <c r="BI24" s="53">
        <f>'주택총조사(거처의종류, 일반,외국인가구, 아파트)'!R10/'주택총조사(거처의종류, 일반,외국인가구, 전체)'!R10</f>
        <v>0.21774193548387097</v>
      </c>
      <c r="BJ24" s="53">
        <f>'주택총조사(거처의종류, 일반,외국인가구, 아파트)'!U10/'주택총조사(거처의종류, 일반,외국인가구, 전체)'!U10</f>
        <v>0.18110236220472442</v>
      </c>
      <c r="BK24" s="53">
        <f>'주택총조사(거처의종류, 일반,외국인가구, 아파트)'!X10/'주택총조사(거처의종류, 일반,외국인가구, 전체)'!X10</f>
        <v>0.18181818181818182</v>
      </c>
      <c r="BL24" s="54">
        <f t="shared" si="102"/>
        <v>-0.38613861386138615</v>
      </c>
      <c r="BM24" s="54">
        <f t="shared" si="103"/>
        <v>1.0654205607476634</v>
      </c>
      <c r="BN24" s="54">
        <f t="shared" si="104"/>
        <v>3.7016129032258065</v>
      </c>
      <c r="BO24" s="54">
        <f t="shared" si="105"/>
        <v>0.54330708661417326</v>
      </c>
      <c r="BP24" s="54">
        <f t="shared" si="106"/>
        <v>6.9090909090909092</v>
      </c>
      <c r="BQ24" s="50">
        <f t="shared" si="107"/>
        <v>2.366658569163433</v>
      </c>
      <c r="BR24" s="49">
        <f>REPS멸실!E9</f>
        <v>0</v>
      </c>
      <c r="BS24" s="49">
        <f>REPS멸실!F9</f>
        <v>0</v>
      </c>
      <c r="BT24" s="49">
        <f>REPS멸실!G9</f>
        <v>0</v>
      </c>
      <c r="BU24" s="49">
        <f>REPS멸실!H9</f>
        <v>0</v>
      </c>
      <c r="BV24" s="49">
        <f>REPS멸실!I9</f>
        <v>0</v>
      </c>
      <c r="BW24" s="51">
        <f t="shared" si="108"/>
        <v>0</v>
      </c>
      <c r="BX24" s="81">
        <f t="shared" si="109"/>
        <v>91.003250804152941</v>
      </c>
      <c r="BY24" s="52">
        <f>SUM('주택소유통계(다주택자)'!Q10:R10)</f>
        <v>2084</v>
      </c>
      <c r="BZ24" s="52">
        <f>SUM('주택소유통계(다주택자)'!U10:V10)</f>
        <v>2031</v>
      </c>
      <c r="CA24" s="52">
        <f>SUM('주택소유통계(다주택자)'!Y10:Z10)</f>
        <v>2074</v>
      </c>
      <c r="CB24" s="52">
        <f>SUM('주택소유통계(다주택자)'!AC10:AD10)</f>
        <v>2227</v>
      </c>
      <c r="CC24" s="52">
        <f t="shared" si="110"/>
        <v>-53</v>
      </c>
      <c r="CD24" s="52">
        <f t="shared" si="111"/>
        <v>43</v>
      </c>
      <c r="CE24" s="52">
        <f t="shared" si="112"/>
        <v>153</v>
      </c>
      <c r="CF24" s="53">
        <f>'REPS거래량(외지인)'!D10/'REPS거래량(외지인)'!C10</f>
        <v>0.35208711433756806</v>
      </c>
      <c r="CG24" s="53">
        <f>'REPS거래량(외지인)'!I10/'REPS거래량(외지인)'!H10</f>
        <v>0.38797814207650272</v>
      </c>
      <c r="CH24" s="53">
        <f>'REPS거래량(외지인)'!N10/'REPS거래량(외지인)'!M10</f>
        <v>0.47142857142857142</v>
      </c>
      <c r="CI24" s="54">
        <f>REPS단위당실거래!G9</f>
        <v>746.5</v>
      </c>
      <c r="CJ24" s="54">
        <f>REPS단위당실거래!H9</f>
        <v>746.9</v>
      </c>
      <c r="CK24" s="54">
        <f>REPS단위당실거래!I9</f>
        <v>732.4</v>
      </c>
      <c r="CL24" s="52">
        <v>1132</v>
      </c>
      <c r="CM24" s="52">
        <v>1188.6000000000001</v>
      </c>
      <c r="CN24" s="52">
        <v>1248.0300000000002</v>
      </c>
      <c r="CO24" s="53">
        <v>0</v>
      </c>
      <c r="CP24" s="53">
        <f t="shared" si="114"/>
        <v>0.62838633686690215</v>
      </c>
      <c r="CQ24" s="53">
        <f t="shared" si="115"/>
        <v>0.58684486751119758</v>
      </c>
      <c r="CR24" s="55">
        <v>0.2</v>
      </c>
      <c r="CS24" s="55">
        <v>0.3</v>
      </c>
      <c r="CT24" s="55">
        <v>0.5</v>
      </c>
      <c r="CU24" s="162">
        <f t="shared" si="116"/>
        <v>0</v>
      </c>
      <c r="CV24" s="162">
        <f t="shared" si="117"/>
        <v>3.1450221089420527</v>
      </c>
      <c r="CW24" s="162">
        <f t="shared" si="118"/>
        <v>21.164140971885978</v>
      </c>
      <c r="CX24" s="71">
        <f t="shared" si="119"/>
        <v>8.1030543602760101</v>
      </c>
      <c r="CY24" s="158">
        <f>REPS분양물량!H9</f>
        <v>209</v>
      </c>
      <c r="CZ24" s="158">
        <f>REPS분양물량!I9</f>
        <v>279</v>
      </c>
      <c r="DA24" s="158">
        <f>REPS분양물량!J9</f>
        <v>0</v>
      </c>
      <c r="DB24" s="52">
        <f>REPS미분양!F9</f>
        <v>0</v>
      </c>
      <c r="DC24" s="52">
        <f>REPS미분양!G9</f>
        <v>70</v>
      </c>
      <c r="DD24" s="52">
        <f>REPS미분양!H9</f>
        <v>130</v>
      </c>
      <c r="DE24" s="52">
        <f>REPS미분양!I9</f>
        <v>88</v>
      </c>
      <c r="DF24" s="52">
        <f t="shared" si="120"/>
        <v>209</v>
      </c>
      <c r="DG24" s="52">
        <f t="shared" si="121"/>
        <v>349</v>
      </c>
      <c r="DH24" s="52">
        <f t="shared" si="122"/>
        <v>130</v>
      </c>
      <c r="DI24" s="52">
        <f t="shared" si="123"/>
        <v>139</v>
      </c>
      <c r="DJ24" s="52">
        <f t="shared" si="124"/>
        <v>219</v>
      </c>
      <c r="DK24" s="52">
        <f t="shared" si="125"/>
        <v>42</v>
      </c>
      <c r="DL24" s="141">
        <v>746.5</v>
      </c>
      <c r="DM24" s="141">
        <v>746.9</v>
      </c>
      <c r="DN24" s="141">
        <v>732.4</v>
      </c>
      <c r="DO24" s="140">
        <f>'REPS분양가(분기단위)'!D9</f>
        <v>1132</v>
      </c>
      <c r="DP24" s="144">
        <f>DO24*1.05</f>
        <v>1188.6000000000001</v>
      </c>
      <c r="DQ24" s="144">
        <f>DP24*1.05</f>
        <v>1248.0300000000002</v>
      </c>
      <c r="DR24" s="53">
        <f t="shared" si="126"/>
        <v>0.65945229681978801</v>
      </c>
      <c r="DS24" s="53">
        <f t="shared" si="127"/>
        <v>0.62838633686690215</v>
      </c>
      <c r="DT24" s="53">
        <f t="shared" si="128"/>
        <v>0.58684486751119758</v>
      </c>
      <c r="DU24" s="53">
        <f>100%-종합!CF24</f>
        <v>0.64791288566243188</v>
      </c>
      <c r="DV24" s="53">
        <f>100%-종합!CG24</f>
        <v>0.61202185792349728</v>
      </c>
      <c r="DW24" s="53">
        <f>100%-종합!CH24</f>
        <v>0.52857142857142858</v>
      </c>
      <c r="DX24" s="55">
        <v>0.2</v>
      </c>
      <c r="DY24" s="55">
        <v>0.3</v>
      </c>
      <c r="DZ24" s="55">
        <v>0.5</v>
      </c>
      <c r="EA24" s="72">
        <f t="shared" si="129"/>
        <v>11.878040408380523</v>
      </c>
      <c r="EB24" s="72">
        <f t="shared" si="130"/>
        <v>25.267311591264548</v>
      </c>
      <c r="EC24" s="72">
        <f t="shared" si="131"/>
        <v>6.513978029374293</v>
      </c>
      <c r="ED24" s="71">
        <f t="shared" si="132"/>
        <v>14.553110009673121</v>
      </c>
      <c r="EE24" s="82">
        <f t="shared" si="133"/>
        <v>22.656164369949131</v>
      </c>
      <c r="EF24" s="88">
        <f t="shared" si="134"/>
        <v>113.65941517410207</v>
      </c>
      <c r="EG24" s="54">
        <f>REPS단위당실거래!I9</f>
        <v>732.4</v>
      </c>
      <c r="EH24" s="52">
        <f t="shared" si="135"/>
        <v>1248.0300000000002</v>
      </c>
      <c r="EI24" s="52">
        <f t="shared" si="136"/>
        <v>42400</v>
      </c>
      <c r="EJ24" s="49">
        <f t="shared" si="137"/>
        <v>23320.000000000004</v>
      </c>
      <c r="EK24" s="149">
        <v>1717</v>
      </c>
      <c r="EL24" s="55">
        <f t="shared" si="138"/>
        <v>0.69943109987357777</v>
      </c>
      <c r="EM24" s="55">
        <v>0.74</v>
      </c>
      <c r="EN24" s="55">
        <v>0.05</v>
      </c>
      <c r="EO24" s="71">
        <f t="shared" si="139"/>
        <v>44.434158343868525</v>
      </c>
      <c r="EP24" s="54">
        <f>REPS단위당실거래!I9</f>
        <v>732.4</v>
      </c>
      <c r="EQ24" s="52">
        <f t="shared" si="140"/>
        <v>1248.0300000000002</v>
      </c>
      <c r="ER24" s="52">
        <f t="shared" si="141"/>
        <v>42400</v>
      </c>
      <c r="ES24" s="49">
        <f t="shared" si="142"/>
        <v>23320.000000000004</v>
      </c>
      <c r="ET24" s="149">
        <v>1141</v>
      </c>
      <c r="EU24" s="55">
        <f t="shared" si="143"/>
        <v>0.69943109987357777</v>
      </c>
      <c r="EV24" s="55">
        <v>0.26</v>
      </c>
      <c r="EW24" s="55">
        <v>0.2</v>
      </c>
      <c r="EX24" s="50">
        <f t="shared" si="144"/>
        <v>41.498646017699123</v>
      </c>
      <c r="EY24" s="53">
        <f>'주택총조사(주택의종류)'!AZ10</f>
        <v>0.3359843595965738</v>
      </c>
      <c r="EZ24" s="53">
        <f>'주택총조사(주택의종류)'!AS10</f>
        <v>0.5749612547234132</v>
      </c>
      <c r="FA24" s="53">
        <f>'주택총조사(주택의종류)'!BG10</f>
        <v>5.7561225388772931E-2</v>
      </c>
      <c r="FB24" s="53">
        <f t="shared" si="145"/>
        <v>1.8825950138621759</v>
      </c>
      <c r="FC24" s="54">
        <f t="shared" si="146"/>
        <v>161.7766690182811</v>
      </c>
      <c r="FD24" s="55">
        <v>0.4</v>
      </c>
      <c r="FE24" s="55">
        <v>0.6</v>
      </c>
      <c r="FF24" s="50">
        <f t="shared" si="147"/>
        <v>38.826400564387463</v>
      </c>
      <c r="FG24" s="82">
        <f t="shared" si="148"/>
        <v>124.75920492595512</v>
      </c>
      <c r="FH24" s="53">
        <v>3.9399999999999998E-2</v>
      </c>
      <c r="FI24" s="49">
        <v>30</v>
      </c>
      <c r="FJ24" s="55">
        <v>0.6</v>
      </c>
      <c r="FK24" s="55">
        <v>0.4</v>
      </c>
      <c r="FL24" s="49">
        <f t="shared" si="149"/>
        <v>42000</v>
      </c>
      <c r="FM24" s="49">
        <f t="shared" si="150"/>
        <v>25500</v>
      </c>
      <c r="FN24" s="58">
        <f t="shared" si="151"/>
        <v>-120.86049011108119</v>
      </c>
      <c r="FO24" s="49">
        <f t="shared" si="166"/>
        <v>3600</v>
      </c>
      <c r="FP24" s="131" t="s">
        <v>400</v>
      </c>
      <c r="FQ24" s="131">
        <v>48</v>
      </c>
      <c r="FR24" s="131">
        <v>486</v>
      </c>
      <c r="FS24" s="131">
        <v>695</v>
      </c>
      <c r="FT24" s="131">
        <v>377</v>
      </c>
      <c r="FU24" s="131">
        <v>337</v>
      </c>
      <c r="FV24" s="131">
        <v>259</v>
      </c>
      <c r="FW24" s="131">
        <v>550</v>
      </c>
      <c r="FX24" s="131">
        <v>412</v>
      </c>
      <c r="FY24" s="32">
        <f t="shared" si="152"/>
        <v>3164</v>
      </c>
      <c r="FZ24" s="152">
        <f>(SUM(FT24:FX24)/FY24)+(FS24/FY24)*0.4</f>
        <v>0.69943109987357777</v>
      </c>
      <c r="GA24" s="54">
        <f t="shared" si="153"/>
        <v>77.756553000968552</v>
      </c>
      <c r="GB24" s="55">
        <v>0.3</v>
      </c>
      <c r="GC24" s="55">
        <f t="shared" si="154"/>
        <v>0.69943109987357777</v>
      </c>
      <c r="GD24" s="50">
        <f t="shared" si="155"/>
        <v>16.315605416353673</v>
      </c>
      <c r="GE24" s="54">
        <f t="shared" si="156"/>
        <v>13.246697803184379</v>
      </c>
      <c r="GF24" s="55">
        <v>0.7</v>
      </c>
      <c r="GG24" s="55">
        <f t="shared" si="157"/>
        <v>0.69943109987357777</v>
      </c>
      <c r="GH24" s="50">
        <f t="shared" si="158"/>
        <v>6.4856066899219087</v>
      </c>
      <c r="GI24" s="81">
        <f t="shared" si="167"/>
        <v>22.801212106275582</v>
      </c>
      <c r="GJ24" s="72">
        <f t="shared" si="159"/>
        <v>8.1030543602760101</v>
      </c>
      <c r="GK24" s="72">
        <f t="shared" si="160"/>
        <v>14.553110009673121</v>
      </c>
      <c r="GL24" s="52">
        <f>SUM('주택총조사(주택의종류)'!AD10:AF10)</f>
        <v>5923</v>
      </c>
      <c r="GM24" s="52">
        <f>REPS미분양!I9</f>
        <v>88</v>
      </c>
      <c r="GN24" s="100">
        <f t="shared" si="161"/>
        <v>1.4857335809555968E-2</v>
      </c>
      <c r="GO24" s="55">
        <f t="shared" si="162"/>
        <v>0.6</v>
      </c>
      <c r="GP24" s="82">
        <f t="shared" si="163"/>
        <v>13.593698621969478</v>
      </c>
      <c r="GQ24" s="84">
        <f t="shared" si="164"/>
        <v>161.15411565420018</v>
      </c>
      <c r="GR24" s="151">
        <f>SUM('REPS분양물량+계획'!G9:I9)/3</f>
        <v>93</v>
      </c>
      <c r="GS24" s="106">
        <f t="shared" si="168"/>
        <v>0.57708734041615606</v>
      </c>
      <c r="GT24" s="105" t="str">
        <f t="shared" si="165"/>
        <v>A등급</v>
      </c>
      <c r="GV24" s="117" t="s">
        <v>953</v>
      </c>
    </row>
    <row r="25" spans="1:206" s="49" customFormat="1" x14ac:dyDescent="0.4">
      <c r="A25" s="37" t="s">
        <v>88</v>
      </c>
      <c r="B25" s="37" t="s">
        <v>105</v>
      </c>
      <c r="C25" s="35">
        <f>'주택총조사(거처의종류, 일반,외국인가구, 전체)'!H11</f>
        <v>16642</v>
      </c>
      <c r="D25" s="35">
        <f>'주택총조사(거처의종류, 일반,외국인가구, 전체)'!K11</f>
        <v>16608</v>
      </c>
      <c r="E25" s="35">
        <f>'주택총조사(거처의종류, 일반,외국인가구, 전체)'!N11</f>
        <v>17069</v>
      </c>
      <c r="F25" s="35">
        <f>'주택총조사(거처의종류, 일반,외국인가구, 전체)'!Q11</f>
        <v>17190</v>
      </c>
      <c r="G25" s="35">
        <f>'주택총조사(거처의종류, 일반,외국인가구, 전체)'!T11</f>
        <v>17555</v>
      </c>
      <c r="H25" s="35">
        <f>'주택총조사(거처의종류, 일반,외국인가구, 전체)'!W11</f>
        <v>18013</v>
      </c>
      <c r="I25" s="207">
        <f t="shared" si="0"/>
        <v>-66</v>
      </c>
      <c r="J25" s="207">
        <f t="shared" si="0"/>
        <v>23</v>
      </c>
      <c r="K25" s="207">
        <f t="shared" si="0"/>
        <v>-80</v>
      </c>
      <c r="L25" s="207">
        <f t="shared" si="0"/>
        <v>-16</v>
      </c>
      <c r="M25" s="207">
        <f t="shared" si="0"/>
        <v>-76</v>
      </c>
      <c r="N25" s="24">
        <f>'인구총조사(가구, 1인가구)'!D11</f>
        <v>6035</v>
      </c>
      <c r="O25" s="24">
        <f>'인구총조사(가구, 1인가구)'!E11</f>
        <v>6067</v>
      </c>
      <c r="P25" s="24">
        <f>'인구총조사(가구, 1인가구)'!F11</f>
        <v>6505</v>
      </c>
      <c r="Q25" s="24">
        <f>'인구총조사(가구, 1인가구)'!G11</f>
        <v>6706</v>
      </c>
      <c r="R25" s="24">
        <f>'인구총조사(가구, 1인가구)'!H11</f>
        <v>7087</v>
      </c>
      <c r="S25" s="24">
        <f>'인구총조사(가구, 1인가구)'!I11</f>
        <v>7621</v>
      </c>
      <c r="T25" s="52">
        <f t="shared" si="80"/>
        <v>32</v>
      </c>
      <c r="U25" s="52">
        <f t="shared" si="81"/>
        <v>438</v>
      </c>
      <c r="V25" s="52">
        <f t="shared" si="82"/>
        <v>201</v>
      </c>
      <c r="W25" s="52">
        <f t="shared" si="83"/>
        <v>381</v>
      </c>
      <c r="X25" s="52">
        <f t="shared" si="84"/>
        <v>534</v>
      </c>
      <c r="Y25" s="53">
        <f>'주택총조사(거처의종류, 일반,외국인가구, 아파트)'!K11/'주택총조사(거처의종류, 일반,외국인가구, 전체)'!K11</f>
        <v>0.19382225433526012</v>
      </c>
      <c r="Z25" s="53">
        <f>'주택총조사(거처의종류, 일반,외국인가구, 아파트)'!N11/'주택총조사(거처의종류, 일반,외국인가구, 전체)'!N11</f>
        <v>0.20405413322397328</v>
      </c>
      <c r="AA25" s="53">
        <f>'주택총조사(거처의종류, 일반,외국인가구, 아파트)'!Q11/'주택총조사(거처의종류, 일반,외국인가구, 전체)'!Q11</f>
        <v>0.22536358347876673</v>
      </c>
      <c r="AB25" s="53">
        <f>'주택총조사(거처의종류, 일반,외국인가구, 아파트)'!T11/'주택총조사(거처의종류, 일반,외국인가구, 전체)'!T11</f>
        <v>0.22660210766163486</v>
      </c>
      <c r="AC25" s="53">
        <f>'주택총조사(거처의종류, 일반,외국인가구, 아파트)'!W11/'주택총조사(거처의종류, 일반,외국인가구, 전체)'!W11</f>
        <v>0.22561483373119415</v>
      </c>
      <c r="AD25" s="54">
        <f t="shared" si="85"/>
        <v>-12.792268786127169</v>
      </c>
      <c r="AE25" s="54">
        <f t="shared" si="86"/>
        <v>4.6932450641513856</v>
      </c>
      <c r="AF25" s="54">
        <f t="shared" si="87"/>
        <v>-18.02908667830134</v>
      </c>
      <c r="AG25" s="54">
        <f t="shared" si="88"/>
        <v>-3.6256337225861577</v>
      </c>
      <c r="AH25" s="54">
        <f t="shared" si="89"/>
        <v>-17.146727363570754</v>
      </c>
      <c r="AI25" s="54">
        <f t="shared" si="90"/>
        <v>-9.3800942972868064</v>
      </c>
      <c r="AJ25" s="54">
        <f t="shared" si="91"/>
        <v>6.202312138728324</v>
      </c>
      <c r="AK25" s="54">
        <f t="shared" si="92"/>
        <v>89.375710352100299</v>
      </c>
      <c r="AL25" s="54">
        <f t="shared" si="93"/>
        <v>45.29808027923211</v>
      </c>
      <c r="AM25" s="54">
        <f t="shared" si="94"/>
        <v>86.335403019082875</v>
      </c>
      <c r="AN25" s="54">
        <f t="shared" si="95"/>
        <v>120.47832121245767</v>
      </c>
      <c r="AO25" s="54">
        <f t="shared" si="96"/>
        <v>69.53796540032026</v>
      </c>
      <c r="AP25" s="208">
        <f t="shared" si="2"/>
        <v>-6.5899566473988447</v>
      </c>
      <c r="AQ25" s="208">
        <f t="shared" si="2"/>
        <v>94.068955416251683</v>
      </c>
      <c r="AR25" s="208">
        <f t="shared" si="2"/>
        <v>27.26899360093077</v>
      </c>
      <c r="AS25" s="208">
        <f t="shared" si="2"/>
        <v>82.709769296496717</v>
      </c>
      <c r="AT25" s="208">
        <f t="shared" si="2"/>
        <v>103.33159384888691</v>
      </c>
      <c r="AU25" s="50">
        <f t="shared" si="3"/>
        <v>60.15787110303345</v>
      </c>
      <c r="AV25" s="52">
        <f>'주택총조사(거처의종류, 일반,외국인가구, 전체)'!I11</f>
        <v>91</v>
      </c>
      <c r="AW25" s="52">
        <f>'주택총조사(거처의종류, 일반,외국인가구, 전체)'!L11</f>
        <v>101</v>
      </c>
      <c r="AX25" s="52">
        <f>'주택총조사(거처의종류, 일반,외국인가구, 전체)'!O11</f>
        <v>87</v>
      </c>
      <c r="AY25" s="52">
        <f>'주택총조사(거처의종류, 일반,외국인가구, 전체)'!R11</f>
        <v>97</v>
      </c>
      <c r="AZ25" s="52">
        <f>'주택총조사(거처의종류, 일반,외국인가구, 전체)'!U11</f>
        <v>105</v>
      </c>
      <c r="BA25" s="52">
        <f>'주택총조사(거처의종류, 일반,외국인가구, 전체)'!X11</f>
        <v>152</v>
      </c>
      <c r="BB25" s="52">
        <f t="shared" si="97"/>
        <v>10</v>
      </c>
      <c r="BC25" s="52">
        <f t="shared" si="98"/>
        <v>-14</v>
      </c>
      <c r="BD25" s="52">
        <f t="shared" si="99"/>
        <v>10</v>
      </c>
      <c r="BE25" s="52">
        <f t="shared" si="100"/>
        <v>8</v>
      </c>
      <c r="BF25" s="52">
        <f t="shared" si="101"/>
        <v>47</v>
      </c>
      <c r="BG25" s="53">
        <f>'주택총조사(거처의종류, 일반,외국인가구, 아파트)'!L11/'주택총조사(거처의종류, 일반,외국인가구, 전체)'!L11</f>
        <v>0.20792079207920791</v>
      </c>
      <c r="BH25" s="53">
        <f>'주택총조사(거처의종류, 일반,외국인가구, 아파트)'!O11/'주택총조사(거처의종류, 일반,외국인가구, 전체)'!O11</f>
        <v>0.17241379310344829</v>
      </c>
      <c r="BI25" s="53">
        <f>'주택총조사(거처의종류, 일반,외국인가구, 아파트)'!R11/'주택총조사(거처의종류, 일반,외국인가구, 전체)'!R11</f>
        <v>0.13402061855670103</v>
      </c>
      <c r="BJ25" s="53">
        <f>'주택총조사(거처의종류, 일반,외국인가구, 아파트)'!U11/'주택총조사(거처의종류, 일반,외국인가구, 전체)'!U11</f>
        <v>0.15238095238095239</v>
      </c>
      <c r="BK25" s="53">
        <f>'주택총조사(거처의종류, 일반,외국인가구, 아파트)'!X11/'주택총조사(거처의종류, 일반,외국인가구, 전체)'!X11</f>
        <v>0.13157894736842105</v>
      </c>
      <c r="BL25" s="54">
        <f t="shared" si="102"/>
        <v>2.0792079207920793</v>
      </c>
      <c r="BM25" s="54">
        <f t="shared" si="103"/>
        <v>-2.4137931034482758</v>
      </c>
      <c r="BN25" s="54">
        <f t="shared" si="104"/>
        <v>1.3402061855670102</v>
      </c>
      <c r="BO25" s="54">
        <f t="shared" si="105"/>
        <v>1.2190476190476192</v>
      </c>
      <c r="BP25" s="54">
        <f t="shared" si="106"/>
        <v>6.1842105263157894</v>
      </c>
      <c r="BQ25" s="50">
        <f t="shared" si="107"/>
        <v>1.6817758296548444</v>
      </c>
      <c r="BR25" s="49">
        <f>REPS멸실!E10</f>
        <v>0</v>
      </c>
      <c r="BS25" s="49">
        <f>REPS멸실!F10</f>
        <v>0</v>
      </c>
      <c r="BT25" s="49">
        <f>REPS멸실!G10</f>
        <v>0</v>
      </c>
      <c r="BU25" s="49">
        <f>REPS멸실!H10</f>
        <v>0</v>
      </c>
      <c r="BV25" s="49">
        <f>REPS멸실!I10</f>
        <v>0</v>
      </c>
      <c r="BW25" s="51">
        <f t="shared" si="108"/>
        <v>0</v>
      </c>
      <c r="BX25" s="81">
        <f t="shared" si="109"/>
        <v>61.839646932688296</v>
      </c>
      <c r="BY25" s="52">
        <f>SUM('주택소유통계(다주택자)'!Q11:R11)</f>
        <v>2453</v>
      </c>
      <c r="BZ25" s="52">
        <f>SUM('주택소유통계(다주택자)'!U11:V11)</f>
        <v>2547</v>
      </c>
      <c r="CA25" s="52">
        <f>SUM('주택소유통계(다주택자)'!Y11:Z11)</f>
        <v>2659</v>
      </c>
      <c r="CB25" s="52">
        <f>SUM('주택소유통계(다주택자)'!AC11:AD11)</f>
        <v>2757</v>
      </c>
      <c r="CC25" s="52">
        <f t="shared" si="110"/>
        <v>94</v>
      </c>
      <c r="CD25" s="52">
        <f t="shared" si="111"/>
        <v>112</v>
      </c>
      <c r="CE25" s="52">
        <f t="shared" si="112"/>
        <v>98</v>
      </c>
      <c r="CF25" s="53">
        <f>'REPS거래량(외지인)'!D11/'REPS거래량(외지인)'!C11</f>
        <v>0.70198675496688745</v>
      </c>
      <c r="CG25" s="53">
        <f>'REPS거래량(외지인)'!I11/'REPS거래량(외지인)'!H11</f>
        <v>0.66666666666666663</v>
      </c>
      <c r="CH25" s="53">
        <f>'REPS거래량(외지인)'!N11/'REPS거래량(외지인)'!M11</f>
        <v>0.68493150684931503</v>
      </c>
      <c r="CI25" s="54">
        <f>REPS단위당실거래!G10</f>
        <v>507.6</v>
      </c>
      <c r="CJ25" s="54">
        <f>REPS단위당실거래!H10</f>
        <v>528</v>
      </c>
      <c r="CK25" s="54">
        <f>REPS단위당실거래!I10</f>
        <v>577.29999999999995</v>
      </c>
      <c r="CL25" s="52">
        <v>0</v>
      </c>
      <c r="CM25" s="52">
        <v>0</v>
      </c>
      <c r="CN25" s="52">
        <v>0</v>
      </c>
      <c r="CO25" s="53">
        <v>0</v>
      </c>
      <c r="CP25" s="53">
        <v>0</v>
      </c>
      <c r="CQ25" s="53">
        <v>0</v>
      </c>
      <c r="CR25" s="55">
        <v>0.2</v>
      </c>
      <c r="CS25" s="55">
        <v>0.3</v>
      </c>
      <c r="CT25" s="55">
        <v>0.5</v>
      </c>
      <c r="CU25" s="162">
        <f t="shared" si="116"/>
        <v>0</v>
      </c>
      <c r="CV25" s="162">
        <f t="shared" si="117"/>
        <v>0</v>
      </c>
      <c r="CW25" s="162">
        <f t="shared" si="118"/>
        <v>0</v>
      </c>
      <c r="CX25" s="71">
        <f t="shared" si="119"/>
        <v>0</v>
      </c>
      <c r="CY25" s="158">
        <f>REPS분양물량!H10</f>
        <v>0</v>
      </c>
      <c r="CZ25" s="158">
        <f>REPS분양물량!I10</f>
        <v>0</v>
      </c>
      <c r="DA25" s="158">
        <f>REPS분양물량!J10</f>
        <v>0</v>
      </c>
      <c r="DB25" s="52">
        <f>REPS미분양!F10</f>
        <v>9</v>
      </c>
      <c r="DC25" s="52">
        <f>REPS미분양!G10</f>
        <v>0</v>
      </c>
      <c r="DD25" s="52">
        <f>REPS미분양!H10</f>
        <v>0</v>
      </c>
      <c r="DE25" s="52">
        <f>REPS미분양!I10</f>
        <v>0</v>
      </c>
      <c r="DF25" s="52">
        <f t="shared" si="120"/>
        <v>9</v>
      </c>
      <c r="DG25" s="52">
        <f t="shared" si="121"/>
        <v>0</v>
      </c>
      <c r="DH25" s="52">
        <f t="shared" si="122"/>
        <v>0</v>
      </c>
      <c r="DI25" s="52">
        <f t="shared" si="123"/>
        <v>9</v>
      </c>
      <c r="DJ25" s="52">
        <f t="shared" si="124"/>
        <v>0</v>
      </c>
      <c r="DK25" s="52">
        <f t="shared" si="125"/>
        <v>0</v>
      </c>
      <c r="DL25" s="141">
        <v>507.6</v>
      </c>
      <c r="DM25" s="141">
        <v>528</v>
      </c>
      <c r="DN25" s="141">
        <v>577.29999999999995</v>
      </c>
      <c r="DO25" s="140">
        <f>'REPS분양가(분기단위)'!D10</f>
        <v>0</v>
      </c>
      <c r="DP25" s="140">
        <f>'REPS분양가(분기단위)'!E10</f>
        <v>0</v>
      </c>
      <c r="DQ25" s="140">
        <f>'REPS분양가(분기단위)'!F10</f>
        <v>0</v>
      </c>
      <c r="DR25" s="53" t="e">
        <f t="shared" si="126"/>
        <v>#DIV/0!</v>
      </c>
      <c r="DS25" s="53" t="e">
        <f t="shared" si="127"/>
        <v>#DIV/0!</v>
      </c>
      <c r="DT25" s="53" t="e">
        <f t="shared" si="128"/>
        <v>#DIV/0!</v>
      </c>
      <c r="DU25" s="53">
        <f>100%-종합!CF25</f>
        <v>0.29801324503311255</v>
      </c>
      <c r="DV25" s="53">
        <f>100%-종합!CG25</f>
        <v>0.33333333333333337</v>
      </c>
      <c r="DW25" s="53">
        <f>100%-종합!CH25</f>
        <v>0.31506849315068497</v>
      </c>
      <c r="DX25" s="55">
        <v>0.2</v>
      </c>
      <c r="DY25" s="55">
        <v>0.3</v>
      </c>
      <c r="DZ25" s="55">
        <v>0.5</v>
      </c>
      <c r="EA25" s="72" t="e">
        <f t="shared" si="129"/>
        <v>#DIV/0!</v>
      </c>
      <c r="EB25" s="72" t="e">
        <f t="shared" si="130"/>
        <v>#DIV/0!</v>
      </c>
      <c r="EC25" s="72" t="e">
        <f t="shared" si="131"/>
        <v>#DIV/0!</v>
      </c>
      <c r="ED25" s="71" t="e">
        <f t="shared" si="132"/>
        <v>#DIV/0!</v>
      </c>
      <c r="EE25" s="82" t="e">
        <f t="shared" si="133"/>
        <v>#DIV/0!</v>
      </c>
      <c r="EF25" s="88" t="e">
        <f t="shared" si="134"/>
        <v>#DIV/0!</v>
      </c>
      <c r="EG25" s="54">
        <f>REPS단위당실거래!I10</f>
        <v>577.29999999999995</v>
      </c>
      <c r="EH25" s="52">
        <f t="shared" si="135"/>
        <v>0</v>
      </c>
      <c r="EI25" s="52">
        <f t="shared" si="136"/>
        <v>0</v>
      </c>
      <c r="EJ25" s="49">
        <f t="shared" si="137"/>
        <v>0</v>
      </c>
      <c r="EK25" s="149">
        <v>0</v>
      </c>
      <c r="EL25" s="55">
        <f t="shared" si="138"/>
        <v>0</v>
      </c>
      <c r="EM25" s="55">
        <v>0.74</v>
      </c>
      <c r="EN25" s="55">
        <v>0.05</v>
      </c>
      <c r="EO25" s="71">
        <f t="shared" si="139"/>
        <v>0</v>
      </c>
      <c r="EP25" s="54">
        <f>REPS단위당실거래!I10</f>
        <v>577.29999999999995</v>
      </c>
      <c r="EQ25" s="52">
        <f t="shared" si="140"/>
        <v>0</v>
      </c>
      <c r="ER25" s="52">
        <f t="shared" si="141"/>
        <v>0</v>
      </c>
      <c r="ES25" s="49">
        <f t="shared" si="142"/>
        <v>0</v>
      </c>
      <c r="ET25" s="149">
        <v>0</v>
      </c>
      <c r="EU25" s="55">
        <f t="shared" si="143"/>
        <v>0</v>
      </c>
      <c r="EV25" s="55">
        <v>0.26</v>
      </c>
      <c r="EW25" s="55">
        <v>0.2</v>
      </c>
      <c r="EX25" s="50">
        <f t="shared" si="144"/>
        <v>0</v>
      </c>
      <c r="EY25" s="53">
        <f>'주택총조사(주택의종류)'!AZ11</f>
        <v>0.24144820937828992</v>
      </c>
      <c r="EZ25" s="53">
        <f>'주택총조사(주택의종류)'!AS11</f>
        <v>0.6516508525536937</v>
      </c>
      <c r="FA25" s="53">
        <f>'주택총조사(주택의종류)'!BG11</f>
        <v>8.4538387748213928E-2</v>
      </c>
      <c r="FB25" s="53">
        <f t="shared" si="145"/>
        <v>3.0490565334799413</v>
      </c>
      <c r="FC25" s="54">
        <f t="shared" si="146"/>
        <v>0</v>
      </c>
      <c r="FD25" s="55">
        <v>0.4</v>
      </c>
      <c r="FE25" s="55">
        <v>0.6</v>
      </c>
      <c r="FF25" s="50">
        <f t="shared" si="147"/>
        <v>0</v>
      </c>
      <c r="FG25" s="82">
        <f t="shared" si="148"/>
        <v>0</v>
      </c>
      <c r="FH25" s="53">
        <v>3.9399999999999998E-2</v>
      </c>
      <c r="FI25" s="49">
        <v>30</v>
      </c>
      <c r="FJ25" s="55">
        <v>0.6</v>
      </c>
      <c r="FK25" s="55">
        <v>0.4</v>
      </c>
      <c r="FL25" s="49">
        <f t="shared" si="149"/>
        <v>0</v>
      </c>
      <c r="FM25" s="49">
        <f t="shared" si="150"/>
        <v>0</v>
      </c>
      <c r="FN25" s="58">
        <f t="shared" si="151"/>
        <v>0</v>
      </c>
      <c r="FO25" s="49">
        <f t="shared" si="166"/>
        <v>0</v>
      </c>
      <c r="FP25" s="131" t="s">
        <v>400</v>
      </c>
      <c r="FQ25" s="131">
        <v>57</v>
      </c>
      <c r="FR25" s="131">
        <v>508</v>
      </c>
      <c r="FS25" s="131">
        <v>777</v>
      </c>
      <c r="FT25" s="131">
        <v>436</v>
      </c>
      <c r="FU25" s="131">
        <v>357</v>
      </c>
      <c r="FV25" s="131">
        <v>308</v>
      </c>
      <c r="FW25" s="131">
        <v>656</v>
      </c>
      <c r="FX25" s="131">
        <v>523</v>
      </c>
      <c r="FY25" s="32">
        <f t="shared" si="152"/>
        <v>3622</v>
      </c>
      <c r="FZ25" s="153">
        <v>0</v>
      </c>
      <c r="GA25" s="54">
        <f t="shared" si="153"/>
        <v>71.219741229975099</v>
      </c>
      <c r="GB25" s="55">
        <v>0.3</v>
      </c>
      <c r="GC25" s="55">
        <f t="shared" si="154"/>
        <v>0</v>
      </c>
      <c r="GD25" s="50">
        <f t="shared" si="155"/>
        <v>0</v>
      </c>
      <c r="GE25" s="54">
        <f t="shared" si="156"/>
        <v>-9.3800942972868064</v>
      </c>
      <c r="GF25" s="55">
        <v>0.7</v>
      </c>
      <c r="GG25" s="55">
        <f t="shared" si="157"/>
        <v>0</v>
      </c>
      <c r="GH25" s="50">
        <f t="shared" si="158"/>
        <v>0</v>
      </c>
      <c r="GI25" s="81">
        <f t="shared" si="167"/>
        <v>0</v>
      </c>
      <c r="GJ25" s="72">
        <f t="shared" si="159"/>
        <v>0</v>
      </c>
      <c r="GK25" s="72" t="e">
        <f t="shared" si="160"/>
        <v>#DIV/0!</v>
      </c>
      <c r="GL25" s="52">
        <f>SUM('주택총조사(주택의종류)'!AD11:AF11)</f>
        <v>6290</v>
      </c>
      <c r="GM25" s="52">
        <f>REPS미분양!I10</f>
        <v>0</v>
      </c>
      <c r="GN25" s="100">
        <f t="shared" si="161"/>
        <v>0</v>
      </c>
      <c r="GO25" s="55">
        <f t="shared" si="162"/>
        <v>1</v>
      </c>
      <c r="GP25" s="82" t="e">
        <f t="shared" si="163"/>
        <v>#DIV/0!</v>
      </c>
      <c r="GQ25" s="84" t="e">
        <f t="shared" si="164"/>
        <v>#DIV/0!</v>
      </c>
      <c r="GR25" s="151">
        <f>SUM('REPS분양물량+계획'!G10:I10)/3</f>
        <v>0</v>
      </c>
      <c r="GS25" s="106" t="e">
        <f t="shared" si="168"/>
        <v>#DIV/0!</v>
      </c>
      <c r="GT25" s="105" t="e">
        <f t="shared" si="165"/>
        <v>#DIV/0!</v>
      </c>
      <c r="GV25" s="118" t="s">
        <v>949</v>
      </c>
      <c r="GW25" s="119">
        <v>0</v>
      </c>
      <c r="GX25" s="119">
        <v>1</v>
      </c>
    </row>
    <row r="26" spans="1:206" s="49" customFormat="1" x14ac:dyDescent="0.4">
      <c r="A26" s="37" t="s">
        <v>88</v>
      </c>
      <c r="B26" s="37" t="s">
        <v>90</v>
      </c>
      <c r="C26" s="35">
        <f>'주택총조사(거처의종류, 일반,외국인가구, 전체)'!H12</f>
        <v>137823</v>
      </c>
      <c r="D26" s="35">
        <f>'주택총조사(거처의종류, 일반,외국인가구, 전체)'!K12</f>
        <v>142352</v>
      </c>
      <c r="E26" s="35">
        <f>'주택총조사(거처의종류, 일반,외국인가구, 전체)'!N12</f>
        <v>150242</v>
      </c>
      <c r="F26" s="35">
        <f>'주택총조사(거처의종류, 일반,외국인가구, 전체)'!Q12</f>
        <v>155108</v>
      </c>
      <c r="G26" s="35">
        <f>'주택총조사(거처의종류, 일반,외국인가구, 전체)'!T12</f>
        <v>159208</v>
      </c>
      <c r="H26" s="35">
        <f>'주택총조사(거처의종류, 일반,외국인가구, 전체)'!W12</f>
        <v>162343</v>
      </c>
      <c r="I26" s="207">
        <f t="shared" si="0"/>
        <v>1940</v>
      </c>
      <c r="J26" s="207">
        <f t="shared" si="0"/>
        <v>2158</v>
      </c>
      <c r="K26" s="207">
        <f t="shared" si="0"/>
        <v>1093</v>
      </c>
      <c r="L26" s="207">
        <f t="shared" si="0"/>
        <v>1287</v>
      </c>
      <c r="M26" s="207">
        <f t="shared" si="0"/>
        <v>50</v>
      </c>
      <c r="N26" s="24">
        <f>'인구총조사(가구, 1인가구)'!D12</f>
        <v>43619</v>
      </c>
      <c r="O26" s="24">
        <f>'인구총조사(가구, 1인가구)'!E12</f>
        <v>46208</v>
      </c>
      <c r="P26" s="24">
        <f>'인구총조사(가구, 1인가구)'!F12</f>
        <v>51940</v>
      </c>
      <c r="Q26" s="24">
        <f>'인구총조사(가구, 1인가구)'!G12</f>
        <v>55713</v>
      </c>
      <c r="R26" s="24">
        <f>'인구총조사(가구, 1인가구)'!H12</f>
        <v>58526</v>
      </c>
      <c r="S26" s="24">
        <f>'인구총조사(가구, 1인가구)'!I12</f>
        <v>61611</v>
      </c>
      <c r="T26" s="52">
        <f t="shared" si="80"/>
        <v>2589</v>
      </c>
      <c r="U26" s="52">
        <f t="shared" si="81"/>
        <v>5732</v>
      </c>
      <c r="V26" s="52">
        <f t="shared" si="82"/>
        <v>3773</v>
      </c>
      <c r="W26" s="52">
        <f t="shared" si="83"/>
        <v>2813</v>
      </c>
      <c r="X26" s="52">
        <f t="shared" si="84"/>
        <v>3085</v>
      </c>
      <c r="Y26" s="53">
        <f>'주택총조사(거처의종류, 일반,외국인가구, 아파트)'!K12/'주택총조사(거처의종류, 일반,외국인가구, 전체)'!K12</f>
        <v>0.62105204001348768</v>
      </c>
      <c r="Z26" s="53">
        <f>'주택총조사(거처의종류, 일반,외국인가구, 아파트)'!N12/'주택총조사(거처의종류, 일반,외국인가구, 전체)'!N12</f>
        <v>0.62514476644347117</v>
      </c>
      <c r="AA26" s="53">
        <f>'주택총조사(거처의종류, 일반,외국인가구, 아파트)'!Q12/'주택총조사(거처의종류, 일반,외국인가구, 전체)'!Q12</f>
        <v>0.62920029914640119</v>
      </c>
      <c r="AB26" s="53">
        <f>'주택총조사(거처의종류, 일반,외국인가구, 아파트)'!T12/'주택총조사(거처의종류, 일반,외국인가구, 전체)'!T12</f>
        <v>0.63676448419677401</v>
      </c>
      <c r="AC26" s="53">
        <f>'주택총조사(거처의종류, 일반,외국인가구, 아파트)'!W12/'주택총조사(거처의종류, 일반,외국인가구, 전체)'!W12</f>
        <v>0.63938081715873185</v>
      </c>
      <c r="AD26" s="54">
        <f t="shared" si="85"/>
        <v>1204.8409576261661</v>
      </c>
      <c r="AE26" s="54">
        <f t="shared" si="86"/>
        <v>1349.0624059850109</v>
      </c>
      <c r="AF26" s="54">
        <f t="shared" si="87"/>
        <v>687.71592696701646</v>
      </c>
      <c r="AG26" s="54">
        <f t="shared" si="88"/>
        <v>819.51589116124819</v>
      </c>
      <c r="AH26" s="54">
        <f t="shared" si="89"/>
        <v>31.969040857936591</v>
      </c>
      <c r="AI26" s="54">
        <f t="shared" si="90"/>
        <v>818.62084451947567</v>
      </c>
      <c r="AJ26" s="54">
        <f t="shared" si="91"/>
        <v>1607.9037315949197</v>
      </c>
      <c r="AK26" s="54">
        <f t="shared" si="92"/>
        <v>3583.3298012539767</v>
      </c>
      <c r="AL26" s="54">
        <f t="shared" si="93"/>
        <v>2373.9727286793718</v>
      </c>
      <c r="AM26" s="54">
        <f t="shared" si="94"/>
        <v>1791.2184940455252</v>
      </c>
      <c r="AN26" s="54">
        <f t="shared" si="95"/>
        <v>1972.4898209346877</v>
      </c>
      <c r="AO26" s="54">
        <f t="shared" si="96"/>
        <v>2265.7829153016964</v>
      </c>
      <c r="AP26" s="208">
        <f t="shared" si="2"/>
        <v>2812.7446892210855</v>
      </c>
      <c r="AQ26" s="208">
        <f t="shared" si="2"/>
        <v>4932.3922072389878</v>
      </c>
      <c r="AR26" s="208">
        <f t="shared" si="2"/>
        <v>3061.6886556463883</v>
      </c>
      <c r="AS26" s="208">
        <f t="shared" si="2"/>
        <v>2610.7343852067734</v>
      </c>
      <c r="AT26" s="208">
        <f t="shared" si="2"/>
        <v>2004.4588617926242</v>
      </c>
      <c r="AU26" s="50">
        <f t="shared" si="3"/>
        <v>3084.4037598211717</v>
      </c>
      <c r="AV26" s="52">
        <f>'주택총조사(거처의종류, 일반,외국인가구, 전체)'!I12</f>
        <v>1067</v>
      </c>
      <c r="AW26" s="52">
        <f>'주택총조사(거처의종류, 일반,외국인가구, 전체)'!L12</f>
        <v>1256</v>
      </c>
      <c r="AX26" s="52">
        <f>'주택총조사(거처의종류, 일반,외국인가구, 전체)'!O12</f>
        <v>1332</v>
      </c>
      <c r="AY26" s="52">
        <f>'주택총조사(거처의종류, 일반,외국인가구, 전체)'!R12</f>
        <v>1415</v>
      </c>
      <c r="AZ26" s="52">
        <f>'주택총조사(거처의종류, 일반,외국인가구, 전체)'!U12</f>
        <v>1703</v>
      </c>
      <c r="BA26" s="52">
        <f>'주택총조사(거처의종류, 일반,외국인가구, 전체)'!X12</f>
        <v>2003</v>
      </c>
      <c r="BB26" s="52">
        <f t="shared" si="97"/>
        <v>189</v>
      </c>
      <c r="BC26" s="52">
        <f t="shared" si="98"/>
        <v>76</v>
      </c>
      <c r="BD26" s="52">
        <f t="shared" si="99"/>
        <v>83</v>
      </c>
      <c r="BE26" s="52">
        <f t="shared" si="100"/>
        <v>288</v>
      </c>
      <c r="BF26" s="52">
        <f t="shared" si="101"/>
        <v>300</v>
      </c>
      <c r="BG26" s="53">
        <f>'주택총조사(거처의종류, 일반,외국인가구, 아파트)'!L12/'주택총조사(거처의종류, 일반,외국인가구, 전체)'!L12</f>
        <v>0.28264331210191085</v>
      </c>
      <c r="BH26" s="53">
        <f>'주택총조사(거처의종류, 일반,외국인가구, 아파트)'!O12/'주택총조사(거처의종류, 일반,외국인가구, 전체)'!O12</f>
        <v>0.30255255255255253</v>
      </c>
      <c r="BI26" s="53">
        <f>'주택총조사(거처의종류, 일반,외국인가구, 아파트)'!R12/'주택총조사(거처의종류, 일반,외국인가구, 전체)'!R12</f>
        <v>0.25936395759717312</v>
      </c>
      <c r="BJ26" s="53">
        <f>'주택총조사(거처의종류, 일반,외국인가구, 아파트)'!U12/'주택총조사(거처의종류, 일반,외국인가구, 전체)'!U12</f>
        <v>0.26717557251908397</v>
      </c>
      <c r="BK26" s="53">
        <f>'주택총조사(거처의종류, 일반,외국인가구, 아파트)'!X12/'주택총조사(거처의종류, 일반,외국인가구, 전체)'!X12</f>
        <v>0.27558662006989515</v>
      </c>
      <c r="BL26" s="54">
        <f t="shared" si="102"/>
        <v>53.419585987261151</v>
      </c>
      <c r="BM26" s="54">
        <f t="shared" si="103"/>
        <v>22.993993993993993</v>
      </c>
      <c r="BN26" s="54">
        <f t="shared" si="104"/>
        <v>21.527208480565371</v>
      </c>
      <c r="BO26" s="54">
        <f t="shared" si="105"/>
        <v>76.946564885496187</v>
      </c>
      <c r="BP26" s="54">
        <f t="shared" si="106"/>
        <v>82.675986020968551</v>
      </c>
      <c r="BQ26" s="50">
        <f t="shared" si="107"/>
        <v>51.512667873657051</v>
      </c>
      <c r="BR26" s="49">
        <f>REPS멸실!E11</f>
        <v>0</v>
      </c>
      <c r="BS26" s="49">
        <f>REPS멸실!F11</f>
        <v>0</v>
      </c>
      <c r="BT26" s="49">
        <f>REPS멸실!G11</f>
        <v>0</v>
      </c>
      <c r="BU26" s="49">
        <f>REPS멸실!H11</f>
        <v>0</v>
      </c>
      <c r="BV26" s="49">
        <f>REPS멸실!I11</f>
        <v>0</v>
      </c>
      <c r="BW26" s="51">
        <f t="shared" si="108"/>
        <v>0</v>
      </c>
      <c r="BX26" s="81">
        <f t="shared" si="109"/>
        <v>3135.9164276948286</v>
      </c>
      <c r="BY26" s="52">
        <f>SUM('주택소유통계(다주택자)'!Q12:R12)</f>
        <v>16702</v>
      </c>
      <c r="BZ26" s="52">
        <f>SUM('주택소유통계(다주택자)'!U12:V12)</f>
        <v>16119</v>
      </c>
      <c r="CA26" s="52">
        <f>SUM('주택소유통계(다주택자)'!Y12:Z12)</f>
        <v>16252</v>
      </c>
      <c r="CB26" s="52">
        <f>SUM('주택소유통계(다주택자)'!AC12:AD12)</f>
        <v>16864</v>
      </c>
      <c r="CC26" s="52">
        <f t="shared" si="110"/>
        <v>-583</v>
      </c>
      <c r="CD26" s="52">
        <f t="shared" si="111"/>
        <v>133</v>
      </c>
      <c r="CE26" s="52">
        <f t="shared" si="112"/>
        <v>612</v>
      </c>
      <c r="CF26" s="53">
        <f>'REPS거래량(외지인)'!D12/'REPS거래량(외지인)'!C12</f>
        <v>0.49215871111491988</v>
      </c>
      <c r="CG26" s="53">
        <f>'REPS거래량(외지인)'!I12/'REPS거래량(외지인)'!H12</f>
        <v>0.57250470809792842</v>
      </c>
      <c r="CH26" s="53">
        <f>'REPS거래량(외지인)'!N12/'REPS거래량(외지인)'!M12</f>
        <v>0.73402623956380986</v>
      </c>
      <c r="CI26" s="54">
        <f>REPS단위당실거래!G11</f>
        <v>724.2</v>
      </c>
      <c r="CJ26" s="54">
        <f>REPS단위당실거래!H11</f>
        <v>719.2</v>
      </c>
      <c r="CK26" s="54">
        <f>REPS단위당실거래!I11</f>
        <v>727.7</v>
      </c>
      <c r="CL26" s="52">
        <v>1310</v>
      </c>
      <c r="CM26" s="52">
        <v>1374</v>
      </c>
      <c r="CN26" s="52">
        <v>1308</v>
      </c>
      <c r="CO26" s="53">
        <f t="shared" si="113"/>
        <v>0.55282442748091609</v>
      </c>
      <c r="CP26" s="53">
        <f t="shared" si="114"/>
        <v>0.52343522561863176</v>
      </c>
      <c r="CQ26" s="53">
        <f t="shared" si="115"/>
        <v>0.55634556574923555</v>
      </c>
      <c r="CR26" s="55">
        <v>0.2</v>
      </c>
      <c r="CS26" s="55">
        <v>0.3</v>
      </c>
      <c r="CT26" s="55">
        <v>0.5</v>
      </c>
      <c r="CU26" s="162">
        <f t="shared" si="116"/>
        <v>-31.724219908035845</v>
      </c>
      <c r="CV26" s="162">
        <f t="shared" si="117"/>
        <v>11.956798328933626</v>
      </c>
      <c r="CW26" s="162">
        <f t="shared" si="118"/>
        <v>124.96190651862298</v>
      </c>
      <c r="CX26" s="71">
        <f t="shared" si="119"/>
        <v>35.064828313173585</v>
      </c>
      <c r="CY26" s="158">
        <f>REPS분양물량!H11</f>
        <v>6373</v>
      </c>
      <c r="CZ26" s="158">
        <f>REPS분양물량!I11</f>
        <v>2193</v>
      </c>
      <c r="DA26" s="158">
        <f>REPS분양물량!J11</f>
        <v>1724</v>
      </c>
      <c r="DB26" s="52">
        <f>REPS미분양!F11</f>
        <v>0</v>
      </c>
      <c r="DC26" s="52">
        <f>REPS미분양!G11</f>
        <v>1255</v>
      </c>
      <c r="DD26" s="52">
        <f>REPS미분양!H11</f>
        <v>1410</v>
      </c>
      <c r="DE26" s="52">
        <f>REPS미분양!I11</f>
        <v>1228</v>
      </c>
      <c r="DF26" s="52">
        <f t="shared" si="120"/>
        <v>6373</v>
      </c>
      <c r="DG26" s="52">
        <f t="shared" si="121"/>
        <v>3448</v>
      </c>
      <c r="DH26" s="52">
        <f t="shared" si="122"/>
        <v>3134</v>
      </c>
      <c r="DI26" s="52">
        <f t="shared" si="123"/>
        <v>5118</v>
      </c>
      <c r="DJ26" s="52">
        <f t="shared" si="124"/>
        <v>2038</v>
      </c>
      <c r="DK26" s="52">
        <f t="shared" si="125"/>
        <v>1906</v>
      </c>
      <c r="DL26" s="141">
        <v>724.2</v>
      </c>
      <c r="DM26" s="141">
        <v>719.2</v>
      </c>
      <c r="DN26" s="141">
        <v>727.7</v>
      </c>
      <c r="DO26" s="140">
        <f>'REPS분양가(분기단위)'!D11</f>
        <v>1310</v>
      </c>
      <c r="DP26" s="140">
        <f>'REPS분양가(분기단위)'!E11</f>
        <v>1374</v>
      </c>
      <c r="DQ26" s="140">
        <f>'REPS분양가(분기단위)'!F11</f>
        <v>1308</v>
      </c>
      <c r="DR26" s="53">
        <f t="shared" si="126"/>
        <v>0.55282442748091609</v>
      </c>
      <c r="DS26" s="53">
        <f t="shared" si="127"/>
        <v>0.52343522561863176</v>
      </c>
      <c r="DT26" s="53">
        <f t="shared" si="128"/>
        <v>0.55634556574923555</v>
      </c>
      <c r="DU26" s="53">
        <f>100%-종합!CF26</f>
        <v>0.50784128888508007</v>
      </c>
      <c r="DV26" s="53">
        <f>100%-종합!CG26</f>
        <v>0.42749529190207158</v>
      </c>
      <c r="DW26" s="53">
        <f>100%-종합!CH26</f>
        <v>0.26597376043619014</v>
      </c>
      <c r="DX26" s="55">
        <v>0.2</v>
      </c>
      <c r="DY26" s="55">
        <v>0.3</v>
      </c>
      <c r="DZ26" s="55">
        <v>0.5</v>
      </c>
      <c r="EA26" s="72">
        <f t="shared" si="129"/>
        <v>287.37270062585083</v>
      </c>
      <c r="EB26" s="72">
        <f t="shared" si="130"/>
        <v>136.81059021866957</v>
      </c>
      <c r="EC26" s="72">
        <f t="shared" si="131"/>
        <v>141.01857607978064</v>
      </c>
      <c r="ED26" s="71">
        <f t="shared" si="132"/>
        <v>188.40062230810034</v>
      </c>
      <c r="EE26" s="82">
        <f t="shared" si="133"/>
        <v>223.46545062127393</v>
      </c>
      <c r="EF26" s="88">
        <f t="shared" si="134"/>
        <v>3359.3818783161023</v>
      </c>
      <c r="EG26" s="54">
        <f>REPS단위당실거래!I11</f>
        <v>727.7</v>
      </c>
      <c r="EH26" s="52">
        <f t="shared" si="135"/>
        <v>1308</v>
      </c>
      <c r="EI26" s="52">
        <f t="shared" si="136"/>
        <v>44500</v>
      </c>
      <c r="EJ26" s="49">
        <f t="shared" si="137"/>
        <v>24475.000000000004</v>
      </c>
      <c r="EK26" s="149">
        <v>32351</v>
      </c>
      <c r="EL26" s="55">
        <f t="shared" si="138"/>
        <v>0.73652008479643416</v>
      </c>
      <c r="EM26" s="55">
        <v>0.74</v>
      </c>
      <c r="EN26" s="55">
        <v>0.05</v>
      </c>
      <c r="EO26" s="71">
        <f t="shared" si="139"/>
        <v>881.60496674022932</v>
      </c>
      <c r="EP26" s="54">
        <f>REPS단위당실거래!I11</f>
        <v>727.7</v>
      </c>
      <c r="EQ26" s="52">
        <f t="shared" si="140"/>
        <v>1308</v>
      </c>
      <c r="ER26" s="52">
        <f t="shared" si="141"/>
        <v>44500</v>
      </c>
      <c r="ES26" s="49">
        <f t="shared" si="142"/>
        <v>24475.000000000004</v>
      </c>
      <c r="ET26" s="149">
        <v>13572</v>
      </c>
      <c r="EU26" s="55">
        <f t="shared" si="143"/>
        <v>0.73652008479643416</v>
      </c>
      <c r="EV26" s="55">
        <v>0.26</v>
      </c>
      <c r="EW26" s="55">
        <v>0.2</v>
      </c>
      <c r="EX26" s="50">
        <f t="shared" si="144"/>
        <v>519.79463072457463</v>
      </c>
      <c r="EY26" s="53">
        <f>'주택총조사(주택의종류)'!AZ12</f>
        <v>0.75484345042652534</v>
      </c>
      <c r="EZ26" s="53">
        <f>'주택총조사(주택의종류)'!AS12</f>
        <v>0.21752727265928726</v>
      </c>
      <c r="FA26" s="53">
        <f>'주택총조사(주택의종류)'!BG12</f>
        <v>1.7103253420809622E-2</v>
      </c>
      <c r="FB26" s="53">
        <f t="shared" si="145"/>
        <v>0.3108333601457608</v>
      </c>
      <c r="FC26" s="54">
        <f t="shared" si="146"/>
        <v>435.60174578690163</v>
      </c>
      <c r="FD26" s="55">
        <v>0.4</v>
      </c>
      <c r="FE26" s="55">
        <v>0.6</v>
      </c>
      <c r="FF26" s="50">
        <f t="shared" si="147"/>
        <v>104.54441898885639</v>
      </c>
      <c r="FG26" s="82">
        <f t="shared" si="148"/>
        <v>1505.9440164536604</v>
      </c>
      <c r="FH26" s="53">
        <v>3.9399999999999998E-2</v>
      </c>
      <c r="FI26" s="49">
        <v>30</v>
      </c>
      <c r="FJ26" s="55">
        <v>0.6</v>
      </c>
      <c r="FK26" s="55">
        <v>0.4</v>
      </c>
      <c r="FL26" s="49">
        <f t="shared" si="149"/>
        <v>44000</v>
      </c>
      <c r="FM26" s="49">
        <f t="shared" si="150"/>
        <v>26700</v>
      </c>
      <c r="FN26" s="58">
        <f t="shared" si="151"/>
        <v>-126.54804258689677</v>
      </c>
      <c r="FO26" s="49">
        <f t="shared" si="166"/>
        <v>3840</v>
      </c>
      <c r="FP26" s="131">
        <v>393</v>
      </c>
      <c r="FQ26" s="134">
        <v>1202</v>
      </c>
      <c r="FR26" s="134">
        <v>9970</v>
      </c>
      <c r="FS26" s="134">
        <v>15839</v>
      </c>
      <c r="FT26" s="134">
        <v>9496</v>
      </c>
      <c r="FU26" s="134">
        <v>8715</v>
      </c>
      <c r="FV26" s="134">
        <v>8482</v>
      </c>
      <c r="FW26" s="134">
        <v>19751</v>
      </c>
      <c r="FX26" s="134">
        <v>18137</v>
      </c>
      <c r="FY26" s="32">
        <f t="shared" si="152"/>
        <v>91985</v>
      </c>
      <c r="FZ26" s="152">
        <f>(SUM(FT26:FX26)/FY26)+(FS26/FY26)*0.2</f>
        <v>0.73652008479643416</v>
      </c>
      <c r="GA26" s="54">
        <f t="shared" si="153"/>
        <v>2317.2955831753534</v>
      </c>
      <c r="GB26" s="55">
        <v>0.3</v>
      </c>
      <c r="GC26" s="55">
        <f t="shared" si="154"/>
        <v>0.73652008479643416</v>
      </c>
      <c r="GD26" s="50">
        <f t="shared" si="155"/>
        <v>512.02042182561411</v>
      </c>
      <c r="GE26" s="54">
        <f t="shared" si="156"/>
        <v>818.62084451947567</v>
      </c>
      <c r="GF26" s="55">
        <v>0.7</v>
      </c>
      <c r="GG26" s="55">
        <f t="shared" si="157"/>
        <v>0.73652008479643416</v>
      </c>
      <c r="GH26" s="50">
        <f t="shared" si="158"/>
        <v>422.05148567512896</v>
      </c>
      <c r="GI26" s="81">
        <f t="shared" si="167"/>
        <v>934.07190750074301</v>
      </c>
      <c r="GJ26" s="72">
        <f t="shared" si="159"/>
        <v>35.064828313173585</v>
      </c>
      <c r="GK26" s="72">
        <f t="shared" si="160"/>
        <v>188.40062230810034</v>
      </c>
      <c r="GL26" s="52">
        <f>SUM('주택총조사(주택의종류)'!AD12:AF12)</f>
        <v>114909</v>
      </c>
      <c r="GM26" s="52">
        <f>REPS미분양!I11</f>
        <v>1228</v>
      </c>
      <c r="GN26" s="100">
        <f t="shared" si="161"/>
        <v>1.0686717315440915E-2</v>
      </c>
      <c r="GO26" s="55">
        <f t="shared" si="162"/>
        <v>0.6</v>
      </c>
      <c r="GP26" s="82">
        <f t="shared" si="163"/>
        <v>134.07927037276434</v>
      </c>
      <c r="GQ26" s="84">
        <f t="shared" si="164"/>
        <v>2574.095194327168</v>
      </c>
      <c r="GR26" s="151">
        <f>SUM('REPS분양물량+계획'!G11:I11)/3</f>
        <v>2300</v>
      </c>
      <c r="GS26" s="106">
        <f t="shared" si="168"/>
        <v>0.89351784855073602</v>
      </c>
      <c r="GT26" s="105" t="str">
        <f t="shared" si="165"/>
        <v>A등급</v>
      </c>
      <c r="GV26" s="118" t="s">
        <v>950</v>
      </c>
      <c r="GW26" s="120">
        <v>5.0000000000000001E-3</v>
      </c>
      <c r="GX26" s="119">
        <v>0.8</v>
      </c>
    </row>
    <row r="27" spans="1:206" s="49" customFormat="1" x14ac:dyDescent="0.4">
      <c r="A27" s="37" t="s">
        <v>88</v>
      </c>
      <c r="B27" s="37" t="s">
        <v>98</v>
      </c>
      <c r="C27" s="35">
        <f>'주택총조사(거처의종류, 일반,외국인가구, 전체)'!H13</f>
        <v>12768</v>
      </c>
      <c r="D27" s="35">
        <f>'주택총조사(거처의종류, 일반,외국인가구, 전체)'!K13</f>
        <v>12326</v>
      </c>
      <c r="E27" s="35">
        <f>'주택총조사(거처의종류, 일반,외국인가구, 전체)'!N13</f>
        <v>12592</v>
      </c>
      <c r="F27" s="35">
        <f>'주택총조사(거처의종류, 일반,외국인가구, 전체)'!Q13</f>
        <v>13345</v>
      </c>
      <c r="G27" s="35">
        <f>'주택총조사(거처의종류, 일반,외국인가구, 전체)'!T13</f>
        <v>13509</v>
      </c>
      <c r="H27" s="35">
        <f>'주택총조사(거처의종류, 일반,외국인가구, 전체)'!W13</f>
        <v>14021</v>
      </c>
      <c r="I27" s="207">
        <f t="shared" si="0"/>
        <v>28</v>
      </c>
      <c r="J27" s="207">
        <f t="shared" si="0"/>
        <v>136</v>
      </c>
      <c r="K27" s="207">
        <f t="shared" si="0"/>
        <v>41</v>
      </c>
      <c r="L27" s="207">
        <f t="shared" si="0"/>
        <v>38</v>
      </c>
      <c r="M27" s="207">
        <f t="shared" si="0"/>
        <v>-87</v>
      </c>
      <c r="N27" s="24">
        <f>'인구총조사(가구, 1인가구)'!D13</f>
        <v>4396</v>
      </c>
      <c r="O27" s="24">
        <f>'인구총조사(가구, 1인가구)'!E13</f>
        <v>3926</v>
      </c>
      <c r="P27" s="24">
        <f>'인구총조사(가구, 1인가구)'!F13</f>
        <v>4056</v>
      </c>
      <c r="Q27" s="24">
        <f>'인구총조사(가구, 1인가구)'!G13</f>
        <v>4768</v>
      </c>
      <c r="R27" s="24">
        <f>'인구총조사(가구, 1인가구)'!H13</f>
        <v>4894</v>
      </c>
      <c r="S27" s="24">
        <f>'인구총조사(가구, 1인가구)'!I13</f>
        <v>5493</v>
      </c>
      <c r="T27" s="52">
        <f t="shared" si="80"/>
        <v>-470</v>
      </c>
      <c r="U27" s="52">
        <f t="shared" si="81"/>
        <v>130</v>
      </c>
      <c r="V27" s="52">
        <f t="shared" si="82"/>
        <v>712</v>
      </c>
      <c r="W27" s="52">
        <f t="shared" si="83"/>
        <v>126</v>
      </c>
      <c r="X27" s="52">
        <f t="shared" si="84"/>
        <v>599</v>
      </c>
      <c r="Y27" s="53">
        <f>'주택총조사(거처의종류, 일반,외국인가구, 아파트)'!K13/'주택총조사(거처의종류, 일반,외국인가구, 전체)'!K13</f>
        <v>0.23138082102871979</v>
      </c>
      <c r="Z27" s="53">
        <f>'주택총조사(거처의종류, 일반,외국인가구, 아파트)'!N13/'주택총조사(거처의종류, 일반,외국인가구, 전체)'!N13</f>
        <v>0.24428208386277001</v>
      </c>
      <c r="AA27" s="53">
        <f>'주택총조사(거처의종류, 일반,외국인가구, 아파트)'!Q13/'주택총조사(거처의종류, 일반,외국인가구, 전체)'!Q13</f>
        <v>0.24488572499063319</v>
      </c>
      <c r="AB27" s="53">
        <f>'주택총조사(거처의종류, 일반,외국인가구, 아파트)'!T13/'주택총조사(거처의종류, 일반,외국인가구, 전체)'!T13</f>
        <v>0.25027759271596711</v>
      </c>
      <c r="AC27" s="53">
        <f>'주택총조사(거처의종류, 일반,외국인가구, 아파트)'!W13/'주택총조사(거처의종류, 일반,외국인가구, 전체)'!W13</f>
        <v>0.2420654732187433</v>
      </c>
      <c r="AD27" s="54">
        <f t="shared" si="85"/>
        <v>6.478662988804154</v>
      </c>
      <c r="AE27" s="54">
        <f t="shared" si="86"/>
        <v>33.222363405336722</v>
      </c>
      <c r="AF27" s="54">
        <f t="shared" si="87"/>
        <v>10.040314724615961</v>
      </c>
      <c r="AG27" s="54">
        <f t="shared" si="88"/>
        <v>9.5105485232067508</v>
      </c>
      <c r="AH27" s="54">
        <f t="shared" si="89"/>
        <v>-21.059696170030666</v>
      </c>
      <c r="AI27" s="54">
        <f t="shared" si="90"/>
        <v>7.6384386943865845</v>
      </c>
      <c r="AJ27" s="54">
        <f t="shared" si="91"/>
        <v>-108.74898588349831</v>
      </c>
      <c r="AK27" s="54">
        <f t="shared" si="92"/>
        <v>31.756670902160099</v>
      </c>
      <c r="AL27" s="54">
        <f t="shared" si="93"/>
        <v>174.35863619333082</v>
      </c>
      <c r="AM27" s="54">
        <f t="shared" si="94"/>
        <v>31.534976682211855</v>
      </c>
      <c r="AN27" s="54">
        <f t="shared" si="95"/>
        <v>144.99721845802725</v>
      </c>
      <c r="AO27" s="54">
        <f t="shared" si="96"/>
        <v>54.77970327044634</v>
      </c>
      <c r="AP27" s="208">
        <f t="shared" si="2"/>
        <v>-102.27032289469415</v>
      </c>
      <c r="AQ27" s="208">
        <f t="shared" si="2"/>
        <v>64.979034307496818</v>
      </c>
      <c r="AR27" s="208">
        <f t="shared" si="2"/>
        <v>184.39895091794679</v>
      </c>
      <c r="AS27" s="208">
        <f t="shared" si="2"/>
        <v>41.045525205418606</v>
      </c>
      <c r="AT27" s="208">
        <f t="shared" si="2"/>
        <v>123.93752228799659</v>
      </c>
      <c r="AU27" s="50">
        <f t="shared" si="3"/>
        <v>62.418141964832934</v>
      </c>
      <c r="AV27" s="52">
        <f>'주택총조사(거처의종류, 일반,외국인가구, 전체)'!I13</f>
        <v>119</v>
      </c>
      <c r="AW27" s="52">
        <f>'주택총조사(거처의종류, 일반,외국인가구, 전체)'!L13</f>
        <v>123</v>
      </c>
      <c r="AX27" s="52">
        <f>'주택총조사(거처의종류, 일반,외국인가구, 전체)'!O13</f>
        <v>95</v>
      </c>
      <c r="AY27" s="52">
        <f>'주택총조사(거처의종류, 일반,외국인가구, 전체)'!R13</f>
        <v>127</v>
      </c>
      <c r="AZ27" s="52">
        <f>'주택총조사(거처의종류, 일반,외국인가구, 전체)'!U13</f>
        <v>180</v>
      </c>
      <c r="BA27" s="52">
        <f>'주택총조사(거처의종류, 일반,외국인가구, 전체)'!X13</f>
        <v>250</v>
      </c>
      <c r="BB27" s="52">
        <f t="shared" si="97"/>
        <v>4</v>
      </c>
      <c r="BC27" s="52">
        <f t="shared" si="98"/>
        <v>-28</v>
      </c>
      <c r="BD27" s="52">
        <f t="shared" si="99"/>
        <v>32</v>
      </c>
      <c r="BE27" s="52">
        <f t="shared" si="100"/>
        <v>53</v>
      </c>
      <c r="BF27" s="52">
        <f t="shared" si="101"/>
        <v>70</v>
      </c>
      <c r="BG27" s="53">
        <f>'주택총조사(거처의종류, 일반,외국인가구, 아파트)'!L13/'주택총조사(거처의종류, 일반,외국인가구, 전체)'!L13</f>
        <v>0</v>
      </c>
      <c r="BH27" s="53">
        <f>'주택총조사(거처의종류, 일반,외국인가구, 아파트)'!O13/'주택총조사(거처의종류, 일반,외국인가구, 전체)'!O13</f>
        <v>0</v>
      </c>
      <c r="BI27" s="53">
        <f>'주택총조사(거처의종류, 일반,외국인가구, 아파트)'!R13/'주택총조사(거처의종류, 일반,외국인가구, 전체)'!R13</f>
        <v>5.5118110236220472E-2</v>
      </c>
      <c r="BJ27" s="53">
        <f>'주택총조사(거처의종류, 일반,외국인가구, 아파트)'!U13/'주택총조사(거처의종류, 일반,외국인가구, 전체)'!U13</f>
        <v>0.05</v>
      </c>
      <c r="BK27" s="53">
        <f>'주택총조사(거처의종류, 일반,외국인가구, 아파트)'!X13/'주택총조사(거처의종류, 일반,외국인가구, 전체)'!X13</f>
        <v>2.4E-2</v>
      </c>
      <c r="BL27" s="54">
        <f t="shared" si="102"/>
        <v>0</v>
      </c>
      <c r="BM27" s="54">
        <f t="shared" si="103"/>
        <v>0</v>
      </c>
      <c r="BN27" s="54">
        <f t="shared" si="104"/>
        <v>1.7637795275590551</v>
      </c>
      <c r="BO27" s="54">
        <f t="shared" si="105"/>
        <v>2.6500000000000004</v>
      </c>
      <c r="BP27" s="54">
        <f t="shared" si="106"/>
        <v>1.68</v>
      </c>
      <c r="BQ27" s="50">
        <f t="shared" si="107"/>
        <v>1.2187559055118111</v>
      </c>
      <c r="BR27" s="49">
        <f>REPS멸실!E12</f>
        <v>0</v>
      </c>
      <c r="BS27" s="49">
        <f>REPS멸실!F12</f>
        <v>0</v>
      </c>
      <c r="BT27" s="49">
        <f>REPS멸실!G12</f>
        <v>0</v>
      </c>
      <c r="BU27" s="49">
        <f>REPS멸실!H12</f>
        <v>0</v>
      </c>
      <c r="BV27" s="49">
        <f>REPS멸실!I12</f>
        <v>0</v>
      </c>
      <c r="BW27" s="51">
        <f t="shared" si="108"/>
        <v>0</v>
      </c>
      <c r="BX27" s="81">
        <f t="shared" si="109"/>
        <v>63.636897870344747</v>
      </c>
      <c r="BY27" s="52">
        <f>SUM('주택소유통계(다주택자)'!Q13:R13)</f>
        <v>1767</v>
      </c>
      <c r="BZ27" s="52">
        <f>SUM('주택소유통계(다주택자)'!U13:V13)</f>
        <v>1774</v>
      </c>
      <c r="CA27" s="52">
        <f>SUM('주택소유통계(다주택자)'!Y13:Z13)</f>
        <v>1809</v>
      </c>
      <c r="CB27" s="52">
        <f>SUM('주택소유통계(다주택자)'!AC13:AD13)</f>
        <v>1953</v>
      </c>
      <c r="CC27" s="52">
        <f t="shared" si="110"/>
        <v>7</v>
      </c>
      <c r="CD27" s="52">
        <f t="shared" si="111"/>
        <v>35</v>
      </c>
      <c r="CE27" s="52">
        <f t="shared" si="112"/>
        <v>144</v>
      </c>
      <c r="CF27" s="53">
        <f>'REPS거래량(외지인)'!D13/'REPS거래량(외지인)'!C13</f>
        <v>0.3604060913705584</v>
      </c>
      <c r="CG27" s="53">
        <f>'REPS거래량(외지인)'!I13/'REPS거래량(외지인)'!H13</f>
        <v>0.78082191780821919</v>
      </c>
      <c r="CH27" s="53">
        <f>'REPS거래량(외지인)'!N13/'REPS거래량(외지인)'!M13</f>
        <v>0.72826086956521741</v>
      </c>
      <c r="CI27" s="54">
        <f>REPS단위당실거래!G12</f>
        <v>542.79999999999995</v>
      </c>
      <c r="CJ27" s="54">
        <f>REPS단위당실거래!H12</f>
        <v>607</v>
      </c>
      <c r="CK27" s="54">
        <f>REPS단위당실거래!I12</f>
        <v>626</v>
      </c>
      <c r="CL27" s="52">
        <v>891.66999999999985</v>
      </c>
      <c r="CM27" s="52">
        <v>938.59999999999991</v>
      </c>
      <c r="CN27" s="52">
        <v>988</v>
      </c>
      <c r="CO27" s="53">
        <v>0</v>
      </c>
      <c r="CP27" s="53">
        <v>0</v>
      </c>
      <c r="CQ27" s="53">
        <v>0</v>
      </c>
      <c r="CR27" s="55">
        <v>0.2</v>
      </c>
      <c r="CS27" s="55">
        <v>0.3</v>
      </c>
      <c r="CT27" s="55">
        <v>0.5</v>
      </c>
      <c r="CU27" s="162">
        <f t="shared" si="116"/>
        <v>0</v>
      </c>
      <c r="CV27" s="162">
        <f t="shared" si="117"/>
        <v>0</v>
      </c>
      <c r="CW27" s="162">
        <f t="shared" si="118"/>
        <v>0</v>
      </c>
      <c r="CX27" s="71">
        <f t="shared" si="119"/>
        <v>0</v>
      </c>
      <c r="CY27" s="158">
        <f>REPS분양물량!H12</f>
        <v>0</v>
      </c>
      <c r="CZ27" s="158">
        <f>REPS분양물량!I12</f>
        <v>0</v>
      </c>
      <c r="DA27" s="158">
        <f>REPS분양물량!J12</f>
        <v>0</v>
      </c>
      <c r="DB27" s="52">
        <f>REPS미분양!F12</f>
        <v>0</v>
      </c>
      <c r="DC27" s="52">
        <f>REPS미분양!G12</f>
        <v>0</v>
      </c>
      <c r="DD27" s="52">
        <f>REPS미분양!H12</f>
        <v>0</v>
      </c>
      <c r="DE27" s="52">
        <f>REPS미분양!I12</f>
        <v>112</v>
      </c>
      <c r="DF27" s="52">
        <f t="shared" si="120"/>
        <v>0</v>
      </c>
      <c r="DG27" s="52">
        <f t="shared" si="121"/>
        <v>0</v>
      </c>
      <c r="DH27" s="52">
        <f t="shared" si="122"/>
        <v>0</v>
      </c>
      <c r="DI27" s="52">
        <f t="shared" si="123"/>
        <v>0</v>
      </c>
      <c r="DJ27" s="52">
        <f t="shared" si="124"/>
        <v>0</v>
      </c>
      <c r="DK27" s="52">
        <f t="shared" si="125"/>
        <v>-112</v>
      </c>
      <c r="DL27" s="141">
        <v>542.79999999999995</v>
      </c>
      <c r="DM27" s="141">
        <v>607</v>
      </c>
      <c r="DN27" s="141">
        <v>626</v>
      </c>
      <c r="DO27" s="145">
        <f>DP27*0.95</f>
        <v>891.66999999999985</v>
      </c>
      <c r="DP27" s="145">
        <f>DQ27*0.95</f>
        <v>938.59999999999991</v>
      </c>
      <c r="DQ27" s="140">
        <f>'REPS분양가(분기단위)'!F12</f>
        <v>988</v>
      </c>
      <c r="DR27" s="53">
        <f t="shared" si="126"/>
        <v>0.60874538786770893</v>
      </c>
      <c r="DS27" s="53">
        <f t="shared" si="127"/>
        <v>0.64670786277434478</v>
      </c>
      <c r="DT27" s="53">
        <f t="shared" si="128"/>
        <v>0.6336032388663968</v>
      </c>
      <c r="DU27" s="53">
        <f>100%-종합!CF27</f>
        <v>0.63959390862944154</v>
      </c>
      <c r="DV27" s="53">
        <f>100%-종합!CG27</f>
        <v>0.21917808219178081</v>
      </c>
      <c r="DW27" s="53">
        <f>100%-종합!CH27</f>
        <v>0.27173913043478259</v>
      </c>
      <c r="DX27" s="55">
        <v>0.2</v>
      </c>
      <c r="DY27" s="55">
        <v>0.3</v>
      </c>
      <c r="DZ27" s="55">
        <v>0.5</v>
      </c>
      <c r="EA27" s="72">
        <f t="shared" si="129"/>
        <v>0</v>
      </c>
      <c r="EB27" s="72">
        <f t="shared" si="130"/>
        <v>0</v>
      </c>
      <c r="EC27" s="72">
        <f t="shared" si="131"/>
        <v>-9.6417884175321245</v>
      </c>
      <c r="ED27" s="71">
        <f t="shared" si="132"/>
        <v>-3.2139294725107082</v>
      </c>
      <c r="EE27" s="82">
        <f t="shared" si="133"/>
        <v>-3.2139294725107082</v>
      </c>
      <c r="EF27" s="88">
        <f t="shared" si="134"/>
        <v>60.42296839783404</v>
      </c>
      <c r="EG27" s="54">
        <f>REPS단위당실거래!I12</f>
        <v>626</v>
      </c>
      <c r="EH27" s="52">
        <f t="shared" si="135"/>
        <v>988</v>
      </c>
      <c r="EI27" s="52">
        <f t="shared" si="136"/>
        <v>33600</v>
      </c>
      <c r="EJ27" s="49">
        <f t="shared" si="137"/>
        <v>18480</v>
      </c>
      <c r="EK27" s="149">
        <v>632</v>
      </c>
      <c r="EL27" s="55">
        <f t="shared" si="138"/>
        <v>0.89221288515406161</v>
      </c>
      <c r="EM27" s="55">
        <v>0.74</v>
      </c>
      <c r="EN27" s="55">
        <v>0.05</v>
      </c>
      <c r="EO27" s="71">
        <f t="shared" si="139"/>
        <v>20.863506106442578</v>
      </c>
      <c r="EP27" s="54">
        <f>REPS단위당실거래!I12</f>
        <v>626</v>
      </c>
      <c r="EQ27" s="52">
        <f t="shared" si="140"/>
        <v>988</v>
      </c>
      <c r="ER27" s="52">
        <f t="shared" si="141"/>
        <v>33600</v>
      </c>
      <c r="ES27" s="49">
        <f t="shared" si="142"/>
        <v>18480</v>
      </c>
      <c r="ET27" s="149">
        <v>218</v>
      </c>
      <c r="EU27" s="55">
        <f t="shared" si="143"/>
        <v>0.89221288515406161</v>
      </c>
      <c r="EV27" s="55">
        <v>0.26</v>
      </c>
      <c r="EW27" s="55">
        <v>0.2</v>
      </c>
      <c r="EX27" s="50">
        <f t="shared" si="144"/>
        <v>10.114125266106443</v>
      </c>
      <c r="EY27" s="53">
        <f>'주택총조사(주택의종류)'!AZ13</f>
        <v>0.29773140004040916</v>
      </c>
      <c r="EZ27" s="53">
        <f>'주택총조사(주택의종류)'!AS13</f>
        <v>0.59946300864046775</v>
      </c>
      <c r="FA27" s="53">
        <f>'주택총조사(주택의종류)'!BG13</f>
        <v>6.9807577860699882E-2</v>
      </c>
      <c r="FB27" s="53">
        <f t="shared" si="145"/>
        <v>2.2479005788785864</v>
      </c>
      <c r="FC27" s="54">
        <f t="shared" si="146"/>
        <v>69.634635494640406</v>
      </c>
      <c r="FD27" s="55">
        <v>0.4</v>
      </c>
      <c r="FE27" s="55">
        <v>0.6</v>
      </c>
      <c r="FF27" s="50">
        <f t="shared" si="147"/>
        <v>16.712312518713698</v>
      </c>
      <c r="FG27" s="82">
        <f t="shared" si="148"/>
        <v>47.689943891262715</v>
      </c>
      <c r="FH27" s="53">
        <v>3.9399999999999998E-2</v>
      </c>
      <c r="FI27" s="49">
        <v>30</v>
      </c>
      <c r="FJ27" s="55">
        <v>0.6</v>
      </c>
      <c r="FK27" s="55">
        <v>0.4</v>
      </c>
      <c r="FL27" s="49">
        <f t="shared" si="149"/>
        <v>34000</v>
      </c>
      <c r="FM27" s="49">
        <f t="shared" si="150"/>
        <v>20200</v>
      </c>
      <c r="FN27" s="58">
        <f t="shared" si="151"/>
        <v>-95.740466676229019</v>
      </c>
      <c r="FO27" s="49">
        <f t="shared" si="166"/>
        <v>2880</v>
      </c>
      <c r="FP27" s="131" t="s">
        <v>400</v>
      </c>
      <c r="FQ27" s="131">
        <v>72</v>
      </c>
      <c r="FR27" s="131">
        <v>391</v>
      </c>
      <c r="FS27" s="131">
        <v>831</v>
      </c>
      <c r="FT27" s="131">
        <v>460</v>
      </c>
      <c r="FU27" s="131">
        <v>376</v>
      </c>
      <c r="FV27" s="131">
        <v>317</v>
      </c>
      <c r="FW27" s="131">
        <v>702</v>
      </c>
      <c r="FX27" s="131">
        <v>421</v>
      </c>
      <c r="FY27" s="32">
        <f t="shared" si="152"/>
        <v>3570</v>
      </c>
      <c r="FZ27" s="152">
        <f>(SUM(FS27:FX27)/FY27)+(FR27/FY27)*0.2</f>
        <v>0.89221288515406161</v>
      </c>
      <c r="GA27" s="54">
        <f t="shared" si="153"/>
        <v>55.998459175958153</v>
      </c>
      <c r="GB27" s="55">
        <v>0.3</v>
      </c>
      <c r="GC27" s="55">
        <f t="shared" si="154"/>
        <v>0.89221288515406161</v>
      </c>
      <c r="GD27" s="50">
        <f t="shared" si="155"/>
        <v>14.988764047669067</v>
      </c>
      <c r="GE27" s="54">
        <f t="shared" si="156"/>
        <v>7.6384386943865845</v>
      </c>
      <c r="GF27" s="55">
        <v>0.7</v>
      </c>
      <c r="GG27" s="55">
        <f t="shared" si="157"/>
        <v>0.89221288515406161</v>
      </c>
      <c r="GH27" s="50">
        <f t="shared" si="158"/>
        <v>4.770579397913755</v>
      </c>
      <c r="GI27" s="81">
        <f t="shared" si="167"/>
        <v>19.759343445582822</v>
      </c>
      <c r="GJ27" s="72">
        <f t="shared" si="159"/>
        <v>0</v>
      </c>
      <c r="GK27" s="72">
        <f t="shared" si="160"/>
        <v>-3.2139294725107082</v>
      </c>
      <c r="GL27" s="52">
        <f>SUM('주택총조사(주택의종류)'!AD13:AF13)</f>
        <v>5129</v>
      </c>
      <c r="GM27" s="52">
        <f>REPS미분양!I12</f>
        <v>112</v>
      </c>
      <c r="GN27" s="100">
        <f t="shared" si="161"/>
        <v>2.1836615324624681E-2</v>
      </c>
      <c r="GO27" s="55">
        <f t="shared" si="162"/>
        <v>0.4</v>
      </c>
      <c r="GP27" s="82">
        <f t="shared" si="163"/>
        <v>-1.2855717890042833</v>
      </c>
      <c r="GQ27" s="84">
        <f t="shared" si="164"/>
        <v>66.163715547841264</v>
      </c>
      <c r="GR27" s="151">
        <f>SUM('REPS분양물량+계획'!G12:I12)/3</f>
        <v>43</v>
      </c>
      <c r="GS27" s="106">
        <f t="shared" si="168"/>
        <v>0.64990304193100845</v>
      </c>
      <c r="GT27" s="105" t="str">
        <f t="shared" si="165"/>
        <v>A등급</v>
      </c>
      <c r="GV27" s="118" t="s">
        <v>951</v>
      </c>
      <c r="GW27" s="119">
        <v>0.01</v>
      </c>
      <c r="GX27" s="119">
        <v>0.6</v>
      </c>
    </row>
    <row r="28" spans="1:206" s="49" customFormat="1" x14ac:dyDescent="0.4">
      <c r="A28" s="37" t="s">
        <v>88</v>
      </c>
      <c r="B28" s="37" t="s">
        <v>94</v>
      </c>
      <c r="C28" s="35">
        <f>'주택총조사(거처의종류, 일반,외국인가구, 전체)'!H14</f>
        <v>15539</v>
      </c>
      <c r="D28" s="35">
        <f>'주택총조사(거처의종류, 일반,외국인가구, 전체)'!K14</f>
        <v>15595</v>
      </c>
      <c r="E28" s="35">
        <f>'주택총조사(거처의종류, 일반,외국인가구, 전체)'!N14</f>
        <v>16275</v>
      </c>
      <c r="F28" s="35">
        <f>'주택총조사(거처의종류, 일반,외국인가구, 전체)'!Q14</f>
        <v>16272</v>
      </c>
      <c r="G28" s="35">
        <f>'주택총조사(거처의종류, 일반,외국인가구, 전체)'!T14</f>
        <v>16202</v>
      </c>
      <c r="H28" s="35">
        <f>'주택총조사(거처의종류, 일반,외국인가구, 전체)'!W14</f>
        <v>16413</v>
      </c>
      <c r="I28" s="207">
        <f t="shared" si="0"/>
        <v>-42</v>
      </c>
      <c r="J28" s="207">
        <f t="shared" si="0"/>
        <v>66</v>
      </c>
      <c r="K28" s="207">
        <f t="shared" si="0"/>
        <v>-195</v>
      </c>
      <c r="L28" s="207">
        <f t="shared" si="0"/>
        <v>-157</v>
      </c>
      <c r="M28" s="207">
        <f t="shared" si="0"/>
        <v>-243</v>
      </c>
      <c r="N28" s="24">
        <f>'인구총조사(가구, 1인가구)'!D14</f>
        <v>5474</v>
      </c>
      <c r="O28" s="24">
        <f>'인구총조사(가구, 1인가구)'!E14</f>
        <v>5572</v>
      </c>
      <c r="P28" s="24">
        <f>'인구총조사(가구, 1인가구)'!F14</f>
        <v>6186</v>
      </c>
      <c r="Q28" s="24">
        <f>'인구총조사(가구, 1인가구)'!G14</f>
        <v>6378</v>
      </c>
      <c r="R28" s="24">
        <f>'인구총조사(가구, 1인가구)'!H14</f>
        <v>6465</v>
      </c>
      <c r="S28" s="24">
        <f>'인구총조사(가구, 1인가구)'!I14</f>
        <v>6919</v>
      </c>
      <c r="T28" s="52">
        <f t="shared" si="80"/>
        <v>98</v>
      </c>
      <c r="U28" s="52">
        <f t="shared" si="81"/>
        <v>614</v>
      </c>
      <c r="V28" s="52">
        <f t="shared" si="82"/>
        <v>192</v>
      </c>
      <c r="W28" s="52">
        <f t="shared" si="83"/>
        <v>87</v>
      </c>
      <c r="X28" s="52">
        <f t="shared" si="84"/>
        <v>454</v>
      </c>
      <c r="Y28" s="53">
        <f>'주택총조사(거처의종류, 일반,외국인가구, 아파트)'!K14/'주택총조사(거처의종류, 일반,외국인가구, 전체)'!K14</f>
        <v>0.26245591535748636</v>
      </c>
      <c r="Z28" s="53">
        <f>'주택총조사(거처의종류, 일반,외국인가구, 아파트)'!N14/'주택총조사(거처의종류, 일반,외국인가구, 전체)'!N14</f>
        <v>0.2668509984639017</v>
      </c>
      <c r="AA28" s="53">
        <f>'주택총조사(거처의종류, 일반,외국인가구, 아파트)'!Q14/'주택총조사(거처의종류, 일반,외국인가구, 전체)'!Q14</f>
        <v>0.27052605703048183</v>
      </c>
      <c r="AB28" s="53">
        <f>'주택총조사(거처의종류, 일반,외국인가구, 아파트)'!T14/'주택총조사(거처의종류, 일반,외국인가구, 전체)'!T14</f>
        <v>0.27681767683002101</v>
      </c>
      <c r="AC28" s="53">
        <f>'주택총조사(거처의종류, 일반,외국인가구, 아파트)'!W14/'주택총조사(거처의종류, 일반,외국인가구, 전체)'!W14</f>
        <v>0.27502589410832878</v>
      </c>
      <c r="AD28" s="54">
        <f t="shared" si="85"/>
        <v>-11.023148445014428</v>
      </c>
      <c r="AE28" s="54">
        <f t="shared" si="86"/>
        <v>17.612165898617512</v>
      </c>
      <c r="AF28" s="54">
        <f t="shared" si="87"/>
        <v>-52.752581120943958</v>
      </c>
      <c r="AG28" s="54">
        <f t="shared" si="88"/>
        <v>-43.460375262313299</v>
      </c>
      <c r="AH28" s="54">
        <f t="shared" si="89"/>
        <v>-66.831292268323892</v>
      </c>
      <c r="AI28" s="54">
        <f t="shared" si="90"/>
        <v>-31.291046239595612</v>
      </c>
      <c r="AJ28" s="54">
        <f t="shared" si="91"/>
        <v>25.720679705033664</v>
      </c>
      <c r="AK28" s="54">
        <f t="shared" si="92"/>
        <v>163.84651305683565</v>
      </c>
      <c r="AL28" s="54">
        <f t="shared" si="93"/>
        <v>51.941002949852511</v>
      </c>
      <c r="AM28" s="54">
        <f t="shared" si="94"/>
        <v>24.083137884211826</v>
      </c>
      <c r="AN28" s="54">
        <f t="shared" si="95"/>
        <v>124.86175592518127</v>
      </c>
      <c r="AO28" s="54">
        <f t="shared" si="96"/>
        <v>78.090617904222981</v>
      </c>
      <c r="AP28" s="208">
        <f t="shared" si="2"/>
        <v>14.697531260019236</v>
      </c>
      <c r="AQ28" s="208">
        <f t="shared" si="2"/>
        <v>181.45867895545317</v>
      </c>
      <c r="AR28" s="208">
        <f t="shared" si="2"/>
        <v>-0.81157817109144759</v>
      </c>
      <c r="AS28" s="208">
        <f t="shared" si="2"/>
        <v>-19.377237378101473</v>
      </c>
      <c r="AT28" s="208">
        <f t="shared" si="2"/>
        <v>58.030463656857378</v>
      </c>
      <c r="AU28" s="50">
        <f t="shared" si="3"/>
        <v>46.799571664627379</v>
      </c>
      <c r="AV28" s="52">
        <f>'주택총조사(거처의종류, 일반,외국인가구, 전체)'!I14</f>
        <v>82</v>
      </c>
      <c r="AW28" s="52">
        <f>'주택총조사(거처의종류, 일반,외국인가구, 전체)'!L14</f>
        <v>91</v>
      </c>
      <c r="AX28" s="52">
        <f>'주택총조사(거처의종류, 일반,외국인가구, 전체)'!O14</f>
        <v>80</v>
      </c>
      <c r="AY28" s="52">
        <f>'주택총조사(거처의종류, 일반,외국인가구, 전체)'!R14</f>
        <v>90</v>
      </c>
      <c r="AZ28" s="52">
        <f>'주택총조사(거처의종류, 일반,외국인가구, 전체)'!U14</f>
        <v>103</v>
      </c>
      <c r="BA28" s="52">
        <f>'주택총조사(거처의종류, 일반,외국인가구, 전체)'!X14</f>
        <v>144</v>
      </c>
      <c r="BB28" s="52">
        <f t="shared" si="97"/>
        <v>9</v>
      </c>
      <c r="BC28" s="52">
        <f t="shared" si="98"/>
        <v>-11</v>
      </c>
      <c r="BD28" s="52">
        <f t="shared" si="99"/>
        <v>10</v>
      </c>
      <c r="BE28" s="52">
        <f t="shared" si="100"/>
        <v>13</v>
      </c>
      <c r="BF28" s="52">
        <f t="shared" si="101"/>
        <v>41</v>
      </c>
      <c r="BG28" s="53">
        <f>'주택총조사(거처의종류, 일반,외국인가구, 아파트)'!L14/'주택총조사(거처의종류, 일반,외국인가구, 전체)'!L14</f>
        <v>0.2087912087912088</v>
      </c>
      <c r="BH28" s="53">
        <f>'주택총조사(거처의종류, 일반,외국인가구, 아파트)'!O14/'주택총조사(거처의종류, 일반,외국인가구, 전체)'!O14</f>
        <v>0.2</v>
      </c>
      <c r="BI28" s="53">
        <f>'주택총조사(거처의종류, 일반,외국인가구, 아파트)'!R14/'주택총조사(거처의종류, 일반,외국인가구, 전체)'!R14</f>
        <v>0.15555555555555556</v>
      </c>
      <c r="BJ28" s="53">
        <f>'주택총조사(거처의종류, 일반,외국인가구, 아파트)'!U14/'주택총조사(거처의종류, 일반,외국인가구, 전체)'!U14</f>
        <v>0.13592233009708737</v>
      </c>
      <c r="BK28" s="53">
        <f>'주택총조사(거처의종류, 일반,외국인가구, 아파트)'!X14/'주택총조사(거처의종류, 일반,외국인가구, 전체)'!X14</f>
        <v>0.1111111111111111</v>
      </c>
      <c r="BL28" s="54">
        <f t="shared" si="102"/>
        <v>1.8791208791208791</v>
      </c>
      <c r="BM28" s="54">
        <f t="shared" si="103"/>
        <v>-2.2000000000000002</v>
      </c>
      <c r="BN28" s="54">
        <f t="shared" si="104"/>
        <v>1.5555555555555556</v>
      </c>
      <c r="BO28" s="54">
        <f t="shared" si="105"/>
        <v>1.7669902912621358</v>
      </c>
      <c r="BP28" s="54">
        <f t="shared" si="106"/>
        <v>4.5555555555555554</v>
      </c>
      <c r="BQ28" s="50">
        <f t="shared" si="107"/>
        <v>1.511444456298825</v>
      </c>
      <c r="BR28" s="49">
        <f>REPS멸실!E13</f>
        <v>0</v>
      </c>
      <c r="BS28" s="49">
        <f>REPS멸실!F13</f>
        <v>0</v>
      </c>
      <c r="BT28" s="49">
        <f>REPS멸실!G13</f>
        <v>0</v>
      </c>
      <c r="BU28" s="49">
        <f>REPS멸실!H13</f>
        <v>0</v>
      </c>
      <c r="BV28" s="49">
        <f>REPS멸실!I13</f>
        <v>0</v>
      </c>
      <c r="BW28" s="51">
        <f t="shared" si="108"/>
        <v>0</v>
      </c>
      <c r="BX28" s="81">
        <f t="shared" si="109"/>
        <v>48.311016120926205</v>
      </c>
      <c r="BY28" s="52">
        <f>SUM('주택소유통계(다주택자)'!Q14:R14)</f>
        <v>2144</v>
      </c>
      <c r="BZ28" s="52">
        <f>SUM('주택소유통계(다주택자)'!U14:V14)</f>
        <v>2093</v>
      </c>
      <c r="CA28" s="52">
        <f>SUM('주택소유통계(다주택자)'!Y14:Z14)</f>
        <v>2151</v>
      </c>
      <c r="CB28" s="52">
        <f>SUM('주택소유통계(다주택자)'!AC14:AD14)</f>
        <v>2224</v>
      </c>
      <c r="CC28" s="52">
        <f t="shared" si="110"/>
        <v>-51</v>
      </c>
      <c r="CD28" s="52">
        <f t="shared" si="111"/>
        <v>58</v>
      </c>
      <c r="CE28" s="52">
        <f t="shared" si="112"/>
        <v>73</v>
      </c>
      <c r="CF28" s="53">
        <f>'REPS거래량(외지인)'!D14/'REPS거래량(외지인)'!C14</f>
        <v>0.68259385665529015</v>
      </c>
      <c r="CG28" s="53">
        <f>'REPS거래량(외지인)'!I14/'REPS거래량(외지인)'!H14</f>
        <v>0.60526315789473684</v>
      </c>
      <c r="CH28" s="53">
        <f>'REPS거래량(외지인)'!N14/'REPS거래량(외지인)'!M14</f>
        <v>0.79824561403508776</v>
      </c>
      <c r="CI28" s="54">
        <f>REPS단위당실거래!G13</f>
        <v>408.7</v>
      </c>
      <c r="CJ28" s="54">
        <f>REPS단위당실거래!H13</f>
        <v>428.4</v>
      </c>
      <c r="CK28" s="54">
        <f>REPS단위당실거래!I13</f>
        <v>413.3</v>
      </c>
      <c r="CL28" s="52">
        <v>0</v>
      </c>
      <c r="CM28" s="52">
        <v>0</v>
      </c>
      <c r="CN28" s="52">
        <v>0</v>
      </c>
      <c r="CO28" s="53" t="e">
        <f t="shared" si="113"/>
        <v>#DIV/0!</v>
      </c>
      <c r="CP28" s="53" t="e">
        <f t="shared" si="114"/>
        <v>#DIV/0!</v>
      </c>
      <c r="CQ28" s="53" t="e">
        <f t="shared" si="115"/>
        <v>#DIV/0!</v>
      </c>
      <c r="CR28" s="55">
        <v>0.2</v>
      </c>
      <c r="CS28" s="55">
        <v>0.3</v>
      </c>
      <c r="CT28" s="55">
        <v>0.5</v>
      </c>
      <c r="CU28" s="162" t="e">
        <f t="shared" si="116"/>
        <v>#DIV/0!</v>
      </c>
      <c r="CV28" s="162" t="e">
        <f t="shared" si="117"/>
        <v>#DIV/0!</v>
      </c>
      <c r="CW28" s="162" t="e">
        <f t="shared" si="118"/>
        <v>#DIV/0!</v>
      </c>
      <c r="CX28" s="71" t="e">
        <f t="shared" si="119"/>
        <v>#DIV/0!</v>
      </c>
      <c r="CY28" s="158">
        <f>REPS분양물량!H13</f>
        <v>0</v>
      </c>
      <c r="CZ28" s="158">
        <f>REPS분양물량!I13</f>
        <v>100</v>
      </c>
      <c r="DA28" s="158">
        <f>REPS분양물량!J13</f>
        <v>0</v>
      </c>
      <c r="DB28" s="52">
        <f>REPS미분양!F13</f>
        <v>145</v>
      </c>
      <c r="DC28" s="52">
        <f>REPS미분양!G13</f>
        <v>120</v>
      </c>
      <c r="DD28" s="52">
        <f>REPS미분양!H13</f>
        <v>68</v>
      </c>
      <c r="DE28" s="52">
        <f>REPS미분양!I13</f>
        <v>36</v>
      </c>
      <c r="DF28" s="52">
        <f t="shared" si="120"/>
        <v>145</v>
      </c>
      <c r="DG28" s="52">
        <f t="shared" si="121"/>
        <v>220</v>
      </c>
      <c r="DH28" s="52">
        <f t="shared" si="122"/>
        <v>68</v>
      </c>
      <c r="DI28" s="52">
        <f t="shared" si="123"/>
        <v>25</v>
      </c>
      <c r="DJ28" s="52">
        <f t="shared" si="124"/>
        <v>152</v>
      </c>
      <c r="DK28" s="52">
        <f t="shared" si="125"/>
        <v>32</v>
      </c>
      <c r="DL28" s="141">
        <v>408.7</v>
      </c>
      <c r="DM28" s="141">
        <v>428.4</v>
      </c>
      <c r="DN28" s="141">
        <v>413.3</v>
      </c>
      <c r="DO28" s="140">
        <f>'REPS분양가(분기단위)'!D13</f>
        <v>0</v>
      </c>
      <c r="DP28" s="140">
        <f>'REPS분양가(분기단위)'!E13</f>
        <v>0</v>
      </c>
      <c r="DQ28" s="140">
        <f>'REPS분양가(분기단위)'!F13</f>
        <v>0</v>
      </c>
      <c r="DR28" s="53" t="e">
        <f t="shared" si="126"/>
        <v>#DIV/0!</v>
      </c>
      <c r="DS28" s="53" t="e">
        <f t="shared" si="127"/>
        <v>#DIV/0!</v>
      </c>
      <c r="DT28" s="53" t="e">
        <f t="shared" si="128"/>
        <v>#DIV/0!</v>
      </c>
      <c r="DU28" s="53">
        <f>100%-종합!CF28</f>
        <v>0.31740614334470985</v>
      </c>
      <c r="DV28" s="53">
        <f>100%-종합!CG28</f>
        <v>0.39473684210526316</v>
      </c>
      <c r="DW28" s="53">
        <f>100%-종합!CH28</f>
        <v>0.20175438596491224</v>
      </c>
      <c r="DX28" s="55">
        <v>0.2</v>
      </c>
      <c r="DY28" s="55">
        <v>0.3</v>
      </c>
      <c r="DZ28" s="55">
        <v>0.5</v>
      </c>
      <c r="EA28" s="72" t="e">
        <f t="shared" si="129"/>
        <v>#DIV/0!</v>
      </c>
      <c r="EB28" s="72" t="e">
        <f t="shared" si="130"/>
        <v>#DIV/0!</v>
      </c>
      <c r="EC28" s="72" t="e">
        <f t="shared" si="131"/>
        <v>#DIV/0!</v>
      </c>
      <c r="ED28" s="71" t="e">
        <f t="shared" si="132"/>
        <v>#DIV/0!</v>
      </c>
      <c r="EE28" s="82" t="e">
        <f t="shared" si="133"/>
        <v>#DIV/0!</v>
      </c>
      <c r="EF28" s="88" t="e">
        <f t="shared" si="134"/>
        <v>#DIV/0!</v>
      </c>
      <c r="EG28" s="54">
        <f>REPS단위당실거래!I13</f>
        <v>413.3</v>
      </c>
      <c r="EH28" s="52">
        <f t="shared" si="135"/>
        <v>0</v>
      </c>
      <c r="EI28" s="52">
        <f t="shared" si="136"/>
        <v>0</v>
      </c>
      <c r="EJ28" s="49">
        <f t="shared" si="137"/>
        <v>0</v>
      </c>
      <c r="EK28" s="149">
        <v>0</v>
      </c>
      <c r="EL28" s="55">
        <f t="shared" si="138"/>
        <v>0</v>
      </c>
      <c r="EM28" s="55">
        <v>0.74</v>
      </c>
      <c r="EN28" s="55">
        <v>0.05</v>
      </c>
      <c r="EO28" s="71">
        <f t="shared" si="139"/>
        <v>0</v>
      </c>
      <c r="EP28" s="54">
        <f>REPS단위당실거래!I13</f>
        <v>413.3</v>
      </c>
      <c r="EQ28" s="52">
        <f t="shared" si="140"/>
        <v>0</v>
      </c>
      <c r="ER28" s="52">
        <f t="shared" si="141"/>
        <v>0</v>
      </c>
      <c r="ES28" s="49">
        <f t="shared" si="142"/>
        <v>0</v>
      </c>
      <c r="ET28" s="149">
        <v>0</v>
      </c>
      <c r="EU28" s="55">
        <f t="shared" si="143"/>
        <v>0</v>
      </c>
      <c r="EV28" s="55">
        <v>0.26</v>
      </c>
      <c r="EW28" s="55">
        <v>0.2</v>
      </c>
      <c r="EX28" s="50">
        <f t="shared" si="144"/>
        <v>0</v>
      </c>
      <c r="EY28" s="53">
        <f>'주택총조사(주택의종류)'!AZ14</f>
        <v>0.32649133816742137</v>
      </c>
      <c r="EZ28" s="53">
        <f>'주택총조사(주택의종류)'!AS14</f>
        <v>0.59449249786811831</v>
      </c>
      <c r="FA28" s="53">
        <f>'주택총조사(주택의종류)'!BG14</f>
        <v>5.2434415568125559E-2</v>
      </c>
      <c r="FB28" s="53">
        <f t="shared" si="145"/>
        <v>1.9814519952272254</v>
      </c>
      <c r="FC28" s="54">
        <f t="shared" si="146"/>
        <v>0</v>
      </c>
      <c r="FD28" s="55">
        <v>0.4</v>
      </c>
      <c r="FE28" s="55">
        <v>0.6</v>
      </c>
      <c r="FF28" s="50">
        <f t="shared" si="147"/>
        <v>0</v>
      </c>
      <c r="FG28" s="82">
        <f t="shared" si="148"/>
        <v>0</v>
      </c>
      <c r="FH28" s="53">
        <v>3.9399999999999998E-2</v>
      </c>
      <c r="FI28" s="49">
        <v>30</v>
      </c>
      <c r="FJ28" s="55">
        <v>0.6</v>
      </c>
      <c r="FK28" s="55">
        <v>0.4</v>
      </c>
      <c r="FL28" s="49">
        <f t="shared" si="149"/>
        <v>0</v>
      </c>
      <c r="FM28" s="49">
        <f t="shared" si="150"/>
        <v>0</v>
      </c>
      <c r="FN28" s="58">
        <f t="shared" si="151"/>
        <v>0</v>
      </c>
      <c r="FO28" s="49">
        <f t="shared" si="166"/>
        <v>0</v>
      </c>
      <c r="FP28" s="131" t="s">
        <v>400</v>
      </c>
      <c r="FQ28" s="131">
        <v>76</v>
      </c>
      <c r="FR28" s="131">
        <v>704</v>
      </c>
      <c r="FS28" s="131">
        <v>874</v>
      </c>
      <c r="FT28" s="131">
        <v>515</v>
      </c>
      <c r="FU28" s="131">
        <v>422</v>
      </c>
      <c r="FV28" s="131">
        <v>381</v>
      </c>
      <c r="FW28" s="131">
        <v>800</v>
      </c>
      <c r="FX28" s="131">
        <v>477</v>
      </c>
      <c r="FY28" s="32">
        <f t="shared" si="152"/>
        <v>4249</v>
      </c>
      <c r="FZ28" s="152">
        <v>0</v>
      </c>
      <c r="GA28" s="54">
        <f t="shared" si="153"/>
        <v>79.602062360521799</v>
      </c>
      <c r="GB28" s="55">
        <v>0.3</v>
      </c>
      <c r="GC28" s="55">
        <f t="shared" si="154"/>
        <v>0</v>
      </c>
      <c r="GD28" s="50">
        <f t="shared" si="155"/>
        <v>0</v>
      </c>
      <c r="GE28" s="54">
        <f t="shared" si="156"/>
        <v>-31.291046239595612</v>
      </c>
      <c r="GF28" s="55">
        <v>0.7</v>
      </c>
      <c r="GG28" s="55">
        <f t="shared" si="157"/>
        <v>0</v>
      </c>
      <c r="GH28" s="50">
        <f t="shared" si="158"/>
        <v>0</v>
      </c>
      <c r="GI28" s="81">
        <f t="shared" si="167"/>
        <v>0</v>
      </c>
      <c r="GJ28" s="72" t="e">
        <f t="shared" si="159"/>
        <v>#DIV/0!</v>
      </c>
      <c r="GK28" s="72" t="e">
        <f t="shared" si="160"/>
        <v>#DIV/0!</v>
      </c>
      <c r="GL28" s="52">
        <f>SUM('주택총조사(주택의종류)'!AD14:AF14)</f>
        <v>6669</v>
      </c>
      <c r="GM28" s="52">
        <f>REPS미분양!I13</f>
        <v>36</v>
      </c>
      <c r="GN28" s="100">
        <f t="shared" si="161"/>
        <v>5.3981106612685558E-3</v>
      </c>
      <c r="GO28" s="55">
        <f t="shared" si="162"/>
        <v>0.8</v>
      </c>
      <c r="GP28" s="82" t="e">
        <f t="shared" si="163"/>
        <v>#DIV/0!</v>
      </c>
      <c r="GQ28" s="84" t="e">
        <f t="shared" si="164"/>
        <v>#DIV/0!</v>
      </c>
      <c r="GR28" s="151">
        <f>SUM('REPS분양물량+계획'!G13:I13)/3</f>
        <v>0</v>
      </c>
      <c r="GS28" s="106" t="e">
        <f t="shared" si="168"/>
        <v>#DIV/0!</v>
      </c>
      <c r="GT28" s="105" t="e">
        <f t="shared" si="165"/>
        <v>#DIV/0!</v>
      </c>
      <c r="GV28" s="118" t="s">
        <v>952</v>
      </c>
      <c r="GW28" s="120">
        <v>1.4999999999999999E-2</v>
      </c>
      <c r="GX28" s="119">
        <v>0.4</v>
      </c>
    </row>
    <row r="29" spans="1:206" s="49" customFormat="1" x14ac:dyDescent="0.4">
      <c r="A29" s="37" t="s">
        <v>88</v>
      </c>
      <c r="B29" s="37" t="s">
        <v>107</v>
      </c>
      <c r="C29" s="35">
        <f>'주택총조사(거처의종류, 일반,외국인가구, 전체)'!H15</f>
        <v>17064</v>
      </c>
      <c r="D29" s="35">
        <f>'주택총조사(거처의종류, 일반,외국인가구, 전체)'!K15</f>
        <v>16770</v>
      </c>
      <c r="E29" s="35">
        <f>'주택총조사(거처의종류, 일반,외국인가구, 전체)'!N15</f>
        <v>16968</v>
      </c>
      <c r="F29" s="35">
        <f>'주택총조사(거처의종류, 일반,외국인가구, 전체)'!Q15</f>
        <v>17093</v>
      </c>
      <c r="G29" s="35">
        <f>'주택총조사(거처의종류, 일반,외국인가구, 전체)'!T15</f>
        <v>17007</v>
      </c>
      <c r="H29" s="35">
        <f>'주택총조사(거처의종류, 일반,외국인가구, 전체)'!W15</f>
        <v>17365</v>
      </c>
      <c r="I29" s="207">
        <f t="shared" si="0"/>
        <v>-57</v>
      </c>
      <c r="J29" s="207">
        <f t="shared" si="0"/>
        <v>33</v>
      </c>
      <c r="K29" s="207">
        <f t="shared" si="0"/>
        <v>-254</v>
      </c>
      <c r="L29" s="207">
        <f t="shared" si="0"/>
        <v>-153</v>
      </c>
      <c r="M29" s="207">
        <f t="shared" si="0"/>
        <v>-287</v>
      </c>
      <c r="N29" s="24">
        <f>'인구총조사(가구, 1인가구)'!D15</f>
        <v>4871</v>
      </c>
      <c r="O29" s="24">
        <f>'인구총조사(가구, 1인가구)'!E15</f>
        <v>4634</v>
      </c>
      <c r="P29" s="24">
        <f>'인구총조사(가구, 1인가구)'!F15</f>
        <v>4799</v>
      </c>
      <c r="Q29" s="24">
        <f>'인구총조사(가구, 1인가구)'!G15</f>
        <v>5178</v>
      </c>
      <c r="R29" s="24">
        <f>'인구총조사(가구, 1인가구)'!H15</f>
        <v>5245</v>
      </c>
      <c r="S29" s="24">
        <f>'인구총조사(가구, 1인가구)'!I15</f>
        <v>5890</v>
      </c>
      <c r="T29" s="52">
        <f t="shared" si="80"/>
        <v>-237</v>
      </c>
      <c r="U29" s="52">
        <f t="shared" si="81"/>
        <v>165</v>
      </c>
      <c r="V29" s="52">
        <f t="shared" si="82"/>
        <v>379</v>
      </c>
      <c r="W29" s="52">
        <f t="shared" si="83"/>
        <v>67</v>
      </c>
      <c r="X29" s="52">
        <f t="shared" si="84"/>
        <v>645</v>
      </c>
      <c r="Y29" s="53">
        <f>'주택총조사(거처의종류, 일반,외국인가구, 아파트)'!K15/'주택총조사(거처의종류, 일반,외국인가구, 전체)'!K15</f>
        <v>0.24311270125223614</v>
      </c>
      <c r="Z29" s="53">
        <f>'주택총조사(거처의종류, 일반,외국인가구, 아파트)'!N15/'주택총조사(거처의종류, 일반,외국인가구, 전체)'!N15</f>
        <v>0.25047147571900047</v>
      </c>
      <c r="AA29" s="53">
        <f>'주택총조사(거처의종류, 일반,외국인가구, 아파트)'!Q15/'주택총조사(거처의종류, 일반,외국인가구, 전체)'!Q15</f>
        <v>0.25571871526355816</v>
      </c>
      <c r="AB29" s="53">
        <f>'주택총조사(거처의종류, 일반,외국인가구, 아파트)'!T15/'주택총조사(거처의종류, 일반,외국인가구, 전체)'!T15</f>
        <v>0.2579526077497501</v>
      </c>
      <c r="AC29" s="53">
        <f>'주택총조사(거처의종류, 일반,외국인가구, 아파트)'!W15/'주택총조사(거처의종류, 일반,외국인가구, 전체)'!W15</f>
        <v>0.24866109991361934</v>
      </c>
      <c r="AD29" s="54">
        <f t="shared" si="85"/>
        <v>-13.857423971377459</v>
      </c>
      <c r="AE29" s="54">
        <f t="shared" si="86"/>
        <v>8.2655586987270162</v>
      </c>
      <c r="AF29" s="54">
        <f t="shared" si="87"/>
        <v>-64.952553676943779</v>
      </c>
      <c r="AG29" s="54">
        <f t="shared" si="88"/>
        <v>-39.466748985711767</v>
      </c>
      <c r="AH29" s="54">
        <f t="shared" si="89"/>
        <v>-71.365735675208754</v>
      </c>
      <c r="AI29" s="54">
        <f t="shared" si="90"/>
        <v>-36.275380722102952</v>
      </c>
      <c r="AJ29" s="54">
        <f t="shared" si="91"/>
        <v>-57.617710196779967</v>
      </c>
      <c r="AK29" s="54">
        <f t="shared" si="92"/>
        <v>41.327793493635077</v>
      </c>
      <c r="AL29" s="54">
        <f t="shared" si="93"/>
        <v>96.917393084888545</v>
      </c>
      <c r="AM29" s="54">
        <f t="shared" si="94"/>
        <v>17.282824719233258</v>
      </c>
      <c r="AN29" s="54">
        <f t="shared" si="95"/>
        <v>160.38640944428448</v>
      </c>
      <c r="AO29" s="54">
        <f t="shared" si="96"/>
        <v>51.659342109052282</v>
      </c>
      <c r="AP29" s="208">
        <f t="shared" si="2"/>
        <v>-71.475134168157425</v>
      </c>
      <c r="AQ29" s="208">
        <f t="shared" si="2"/>
        <v>49.59335219236209</v>
      </c>
      <c r="AR29" s="208">
        <f t="shared" si="2"/>
        <v>31.964839407944766</v>
      </c>
      <c r="AS29" s="208">
        <f t="shared" si="2"/>
        <v>-22.18392426647851</v>
      </c>
      <c r="AT29" s="208">
        <f t="shared" si="2"/>
        <v>89.020673769075728</v>
      </c>
      <c r="AU29" s="50">
        <f t="shared" si="3"/>
        <v>15.383961386949329</v>
      </c>
      <c r="AV29" s="52">
        <f>'주택총조사(거처의종류, 일반,외국인가구, 전체)'!I15</f>
        <v>332</v>
      </c>
      <c r="AW29" s="52">
        <f>'주택총조사(거처의종류, 일반,외국인가구, 전체)'!L15</f>
        <v>299</v>
      </c>
      <c r="AX29" s="52">
        <f>'주택총조사(거처의종류, 일반,외국인가구, 전체)'!O15</f>
        <v>260</v>
      </c>
      <c r="AY29" s="52">
        <f>'주택총조사(거처의종류, 일반,외국인가구, 전체)'!R15</f>
        <v>271</v>
      </c>
      <c r="AZ29" s="52">
        <f>'주택총조사(거처의종류, 일반,외국인가구, 전체)'!U15</f>
        <v>264</v>
      </c>
      <c r="BA29" s="52">
        <f>'주택총조사(거처의종류, 일반,외국인가구, 전체)'!X15</f>
        <v>392</v>
      </c>
      <c r="BB29" s="52">
        <f t="shared" si="97"/>
        <v>-33</v>
      </c>
      <c r="BC29" s="52">
        <f t="shared" si="98"/>
        <v>-39</v>
      </c>
      <c r="BD29" s="52">
        <f t="shared" si="99"/>
        <v>11</v>
      </c>
      <c r="BE29" s="52">
        <f t="shared" si="100"/>
        <v>-7</v>
      </c>
      <c r="BF29" s="52">
        <f t="shared" si="101"/>
        <v>128</v>
      </c>
      <c r="BG29" s="53">
        <f>'주택총조사(거처의종류, 일반,외국인가구, 아파트)'!L15/'주택총조사(거처의종류, 일반,외국인가구, 전체)'!L15</f>
        <v>0.15719063545150502</v>
      </c>
      <c r="BH29" s="53">
        <f>'주택총조사(거처의종류, 일반,외국인가구, 아파트)'!O15/'주택총조사(거처의종류, 일반,외국인가구, 전체)'!O15</f>
        <v>0.23076923076923078</v>
      </c>
      <c r="BI29" s="53">
        <f>'주택총조사(거처의종류, 일반,외국인가구, 아파트)'!R15/'주택총조사(거처의종류, 일반,외국인가구, 전체)'!R15</f>
        <v>0.16236162361623616</v>
      </c>
      <c r="BJ29" s="53">
        <f>'주택총조사(거처의종류, 일반,외국인가구, 아파트)'!U15/'주택총조사(거처의종류, 일반,외국인가구, 전체)'!U15</f>
        <v>0.13257575757575757</v>
      </c>
      <c r="BK29" s="53">
        <f>'주택총조사(거처의종류, 일반,외국인가구, 아파트)'!X15/'주택총조사(거처의종류, 일반,외국인가구, 전체)'!X15</f>
        <v>0.12244897959183673</v>
      </c>
      <c r="BL29" s="54">
        <f t="shared" si="102"/>
        <v>-5.1872909698996654</v>
      </c>
      <c r="BM29" s="54">
        <f t="shared" si="103"/>
        <v>-9</v>
      </c>
      <c r="BN29" s="54">
        <f t="shared" si="104"/>
        <v>1.7859778597785978</v>
      </c>
      <c r="BO29" s="54">
        <f t="shared" si="105"/>
        <v>-0.92803030303030298</v>
      </c>
      <c r="BP29" s="54">
        <f t="shared" si="106"/>
        <v>15.673469387755102</v>
      </c>
      <c r="BQ29" s="50">
        <f t="shared" si="107"/>
        <v>0.4688251949207462</v>
      </c>
      <c r="BR29" s="49">
        <f>REPS멸실!E14</f>
        <v>0</v>
      </c>
      <c r="BS29" s="49">
        <f>REPS멸실!F14</f>
        <v>0</v>
      </c>
      <c r="BT29" s="49">
        <f>REPS멸실!G14</f>
        <v>0</v>
      </c>
      <c r="BU29" s="49">
        <f>REPS멸실!H14</f>
        <v>0</v>
      </c>
      <c r="BV29" s="49">
        <f>REPS멸실!I14</f>
        <v>0</v>
      </c>
      <c r="BW29" s="51">
        <f t="shared" si="108"/>
        <v>0</v>
      </c>
      <c r="BX29" s="81">
        <f t="shared" si="109"/>
        <v>15.852786581870076</v>
      </c>
      <c r="BY29" s="52">
        <f>SUM('주택소유통계(다주택자)'!Q15:R15)</f>
        <v>1691</v>
      </c>
      <c r="BZ29" s="52">
        <f>SUM('주택소유통계(다주택자)'!U15:V15)</f>
        <v>1676</v>
      </c>
      <c r="CA29" s="52">
        <f>SUM('주택소유통계(다주택자)'!Y15:Z15)</f>
        <v>1708</v>
      </c>
      <c r="CB29" s="52">
        <f>SUM('주택소유통계(다주택자)'!AC15:AD15)</f>
        <v>1804</v>
      </c>
      <c r="CC29" s="52">
        <f t="shared" si="110"/>
        <v>-15</v>
      </c>
      <c r="CD29" s="52">
        <f t="shared" si="111"/>
        <v>32</v>
      </c>
      <c r="CE29" s="52">
        <f t="shared" si="112"/>
        <v>96</v>
      </c>
      <c r="CF29" s="53">
        <f>'REPS거래량(외지인)'!D15/'REPS거래량(외지인)'!C15</f>
        <v>0.73282442748091603</v>
      </c>
      <c r="CG29" s="53">
        <f>'REPS거래량(외지인)'!I15/'REPS거래량(외지인)'!H15</f>
        <v>0.7816091954022989</v>
      </c>
      <c r="CH29" s="53">
        <f>'REPS거래량(외지인)'!N15/'REPS거래량(외지인)'!M15</f>
        <v>0.88144329896907214</v>
      </c>
      <c r="CI29" s="54">
        <f>REPS단위당실거래!G14</f>
        <v>446.3</v>
      </c>
      <c r="CJ29" s="54">
        <f>REPS단위당실거래!H14</f>
        <v>457.5</v>
      </c>
      <c r="CK29" s="54">
        <f>REPS단위당실거래!I14</f>
        <v>492.5</v>
      </c>
      <c r="CL29" s="52">
        <v>0</v>
      </c>
      <c r="CM29" s="52">
        <v>0</v>
      </c>
      <c r="CN29" s="52">
        <v>0</v>
      </c>
      <c r="CO29" s="53" t="e">
        <f t="shared" si="113"/>
        <v>#DIV/0!</v>
      </c>
      <c r="CP29" s="53" t="e">
        <f t="shared" si="114"/>
        <v>#DIV/0!</v>
      </c>
      <c r="CQ29" s="53" t="e">
        <f t="shared" si="115"/>
        <v>#DIV/0!</v>
      </c>
      <c r="CR29" s="55">
        <v>0.2</v>
      </c>
      <c r="CS29" s="55">
        <v>0.3</v>
      </c>
      <c r="CT29" s="55">
        <v>0.5</v>
      </c>
      <c r="CU29" s="162" t="e">
        <f t="shared" si="116"/>
        <v>#DIV/0!</v>
      </c>
      <c r="CV29" s="162" t="e">
        <f t="shared" si="117"/>
        <v>#DIV/0!</v>
      </c>
      <c r="CW29" s="162" t="e">
        <f t="shared" si="118"/>
        <v>#DIV/0!</v>
      </c>
      <c r="CX29" s="71" t="e">
        <f t="shared" si="119"/>
        <v>#DIV/0!</v>
      </c>
      <c r="CY29" s="158">
        <f>REPS분양물량!H14</f>
        <v>0</v>
      </c>
      <c r="CZ29" s="158">
        <f>REPS분양물량!I14</f>
        <v>90</v>
      </c>
      <c r="DA29" s="158">
        <f>REPS분양물량!J14</f>
        <v>0</v>
      </c>
      <c r="DB29" s="52">
        <f>REPS미분양!F14</f>
        <v>139</v>
      </c>
      <c r="DC29" s="52">
        <f>REPS미분양!G14</f>
        <v>55</v>
      </c>
      <c r="DD29" s="52">
        <f>REPS미분양!H14</f>
        <v>47</v>
      </c>
      <c r="DE29" s="52">
        <f>REPS미분양!I14</f>
        <v>25</v>
      </c>
      <c r="DF29" s="52">
        <f t="shared" si="120"/>
        <v>139</v>
      </c>
      <c r="DG29" s="52">
        <f t="shared" si="121"/>
        <v>145</v>
      </c>
      <c r="DH29" s="52">
        <f t="shared" si="122"/>
        <v>47</v>
      </c>
      <c r="DI29" s="52">
        <f t="shared" si="123"/>
        <v>84</v>
      </c>
      <c r="DJ29" s="52">
        <f t="shared" si="124"/>
        <v>98</v>
      </c>
      <c r="DK29" s="52">
        <f t="shared" si="125"/>
        <v>22</v>
      </c>
      <c r="DL29" s="141">
        <v>446.3</v>
      </c>
      <c r="DM29" s="141">
        <v>457.5</v>
      </c>
      <c r="DN29" s="141">
        <v>492.5</v>
      </c>
      <c r="DO29" s="140">
        <f>'REPS분양가(분기단위)'!D14</f>
        <v>0</v>
      </c>
      <c r="DP29" s="140">
        <f>'REPS분양가(분기단위)'!E14</f>
        <v>0</v>
      </c>
      <c r="DQ29" s="140">
        <f>'REPS분양가(분기단위)'!F14</f>
        <v>0</v>
      </c>
      <c r="DR29" s="53" t="e">
        <f t="shared" si="126"/>
        <v>#DIV/0!</v>
      </c>
      <c r="DS29" s="53" t="e">
        <f t="shared" si="127"/>
        <v>#DIV/0!</v>
      </c>
      <c r="DT29" s="53" t="e">
        <f t="shared" si="128"/>
        <v>#DIV/0!</v>
      </c>
      <c r="DU29" s="53">
        <f>100%-종합!CF29</f>
        <v>0.26717557251908397</v>
      </c>
      <c r="DV29" s="53">
        <f>100%-종합!CG29</f>
        <v>0.2183908045977011</v>
      </c>
      <c r="DW29" s="53">
        <f>100%-종합!CH29</f>
        <v>0.11855670103092786</v>
      </c>
      <c r="DX29" s="55">
        <v>0.2</v>
      </c>
      <c r="DY29" s="55">
        <v>0.3</v>
      </c>
      <c r="DZ29" s="55">
        <v>0.5</v>
      </c>
      <c r="EA29" s="72" t="e">
        <f t="shared" si="129"/>
        <v>#DIV/0!</v>
      </c>
      <c r="EB29" s="72" t="e">
        <f t="shared" si="130"/>
        <v>#DIV/0!</v>
      </c>
      <c r="EC29" s="72" t="e">
        <f t="shared" si="131"/>
        <v>#DIV/0!</v>
      </c>
      <c r="ED29" s="71" t="e">
        <f t="shared" si="132"/>
        <v>#DIV/0!</v>
      </c>
      <c r="EE29" s="82" t="e">
        <f t="shared" si="133"/>
        <v>#DIV/0!</v>
      </c>
      <c r="EF29" s="88" t="e">
        <f t="shared" si="134"/>
        <v>#DIV/0!</v>
      </c>
      <c r="EG29" s="54">
        <f>REPS단위당실거래!I14</f>
        <v>492.5</v>
      </c>
      <c r="EH29" s="52">
        <f t="shared" si="135"/>
        <v>0</v>
      </c>
      <c r="EI29" s="52">
        <f t="shared" si="136"/>
        <v>0</v>
      </c>
      <c r="EJ29" s="49">
        <f t="shared" si="137"/>
        <v>0</v>
      </c>
      <c r="EK29" s="149">
        <v>0</v>
      </c>
      <c r="EL29" s="55">
        <f t="shared" si="138"/>
        <v>0</v>
      </c>
      <c r="EM29" s="55">
        <v>0.74</v>
      </c>
      <c r="EN29" s="55">
        <v>0.05</v>
      </c>
      <c r="EO29" s="71">
        <f t="shared" si="139"/>
        <v>0</v>
      </c>
      <c r="EP29" s="54">
        <f>REPS단위당실거래!I14</f>
        <v>492.5</v>
      </c>
      <c r="EQ29" s="52">
        <f t="shared" si="140"/>
        <v>0</v>
      </c>
      <c r="ER29" s="52">
        <f t="shared" si="141"/>
        <v>0</v>
      </c>
      <c r="ES29" s="49">
        <f t="shared" si="142"/>
        <v>0</v>
      </c>
      <c r="ET29" s="149">
        <v>0</v>
      </c>
      <c r="EU29" s="55">
        <f t="shared" si="143"/>
        <v>0</v>
      </c>
      <c r="EV29" s="55">
        <v>0.26</v>
      </c>
      <c r="EW29" s="55">
        <v>0.2</v>
      </c>
      <c r="EX29" s="50">
        <f t="shared" si="144"/>
        <v>0</v>
      </c>
      <c r="EY29" s="53">
        <f>'주택총조사(주택의종류)'!AZ15</f>
        <v>0.29944491084152014</v>
      </c>
      <c r="EZ29" s="53">
        <f>'주택총조사(주택의종류)'!AS15</f>
        <v>0.55467848955699339</v>
      </c>
      <c r="FA29" s="53">
        <f>'주택총조사(주택의종류)'!BG15</f>
        <v>0.11833240673214525</v>
      </c>
      <c r="FB29" s="53">
        <f t="shared" si="145"/>
        <v>2.2475282495127349</v>
      </c>
      <c r="FC29" s="54">
        <f t="shared" si="146"/>
        <v>0</v>
      </c>
      <c r="FD29" s="55">
        <v>0.4</v>
      </c>
      <c r="FE29" s="55">
        <v>0.6</v>
      </c>
      <c r="FF29" s="50">
        <f t="shared" si="147"/>
        <v>0</v>
      </c>
      <c r="FG29" s="82">
        <f t="shared" si="148"/>
        <v>0</v>
      </c>
      <c r="FH29" s="53">
        <v>3.9399999999999998E-2</v>
      </c>
      <c r="FI29" s="49">
        <v>30</v>
      </c>
      <c r="FJ29" s="55">
        <v>0.6</v>
      </c>
      <c r="FK29" s="55">
        <v>0.4</v>
      </c>
      <c r="FL29" s="49">
        <f t="shared" si="149"/>
        <v>0</v>
      </c>
      <c r="FM29" s="49">
        <f t="shared" si="150"/>
        <v>0</v>
      </c>
      <c r="FN29" s="58">
        <f t="shared" si="151"/>
        <v>0</v>
      </c>
      <c r="FO29" s="49">
        <f t="shared" si="166"/>
        <v>0</v>
      </c>
      <c r="FP29" s="131" t="s">
        <v>400</v>
      </c>
      <c r="FQ29" s="131">
        <v>73</v>
      </c>
      <c r="FR29" s="131">
        <v>428</v>
      </c>
      <c r="FS29" s="131">
        <v>855</v>
      </c>
      <c r="FT29" s="131">
        <v>496</v>
      </c>
      <c r="FU29" s="131">
        <v>345</v>
      </c>
      <c r="FV29" s="131">
        <v>305</v>
      </c>
      <c r="FW29" s="131">
        <v>739</v>
      </c>
      <c r="FX29" s="131">
        <v>436</v>
      </c>
      <c r="FY29" s="32">
        <f t="shared" si="152"/>
        <v>3677</v>
      </c>
      <c r="FZ29" s="152">
        <v>0</v>
      </c>
      <c r="GA29" s="54">
        <f t="shared" si="153"/>
        <v>52.128167303973029</v>
      </c>
      <c r="GB29" s="55">
        <v>0.3</v>
      </c>
      <c r="GC29" s="55">
        <f t="shared" si="154"/>
        <v>0</v>
      </c>
      <c r="GD29" s="50">
        <f t="shared" si="155"/>
        <v>0</v>
      </c>
      <c r="GE29" s="54">
        <f t="shared" si="156"/>
        <v>-36.275380722102952</v>
      </c>
      <c r="GF29" s="55">
        <v>0.7</v>
      </c>
      <c r="GG29" s="55">
        <f t="shared" si="157"/>
        <v>0</v>
      </c>
      <c r="GH29" s="50">
        <f t="shared" si="158"/>
        <v>0</v>
      </c>
      <c r="GI29" s="81">
        <f t="shared" si="167"/>
        <v>0</v>
      </c>
      <c r="GJ29" s="72" t="e">
        <f t="shared" si="159"/>
        <v>#DIV/0!</v>
      </c>
      <c r="GK29" s="72" t="e">
        <f t="shared" si="160"/>
        <v>#DIV/0!</v>
      </c>
      <c r="GL29" s="52">
        <f>SUM('주택총조사(주택의종류)'!AD15:AF15)</f>
        <v>7449</v>
      </c>
      <c r="GM29" s="52">
        <f>REPS미분양!I14</f>
        <v>25</v>
      </c>
      <c r="GN29" s="100">
        <f t="shared" si="161"/>
        <v>3.3561551886159215E-3</v>
      </c>
      <c r="GO29" s="55">
        <f t="shared" si="162"/>
        <v>1</v>
      </c>
      <c r="GP29" s="82" t="e">
        <f t="shared" si="163"/>
        <v>#DIV/0!</v>
      </c>
      <c r="GQ29" s="84" t="e">
        <f t="shared" si="164"/>
        <v>#DIV/0!</v>
      </c>
      <c r="GR29" s="151">
        <f>SUM('REPS분양물량+계획'!G14:I14)/3</f>
        <v>0</v>
      </c>
      <c r="GS29" s="106" t="e">
        <f t="shared" si="168"/>
        <v>#DIV/0!</v>
      </c>
      <c r="GT29" s="105" t="e">
        <f t="shared" si="165"/>
        <v>#DIV/0!</v>
      </c>
      <c r="GV29" s="121" t="s">
        <v>948</v>
      </c>
      <c r="GW29" s="121"/>
      <c r="GX29" s="122">
        <v>0.2</v>
      </c>
    </row>
    <row r="30" spans="1:206" s="49" customFormat="1" x14ac:dyDescent="0.4">
      <c r="A30" s="37" t="s">
        <v>88</v>
      </c>
      <c r="B30" s="37" t="s">
        <v>101</v>
      </c>
      <c r="C30" s="35">
        <f>'주택총조사(거처의종류, 일반,외국인가구, 전체)'!H16</f>
        <v>112917</v>
      </c>
      <c r="D30" s="35">
        <f>'주택총조사(거처의종류, 일반,외국인가구, 전체)'!K16</f>
        <v>113550</v>
      </c>
      <c r="E30" s="35">
        <f>'주택총조사(거처의종류, 일반,외국인가구, 전체)'!N16</f>
        <v>118030</v>
      </c>
      <c r="F30" s="35">
        <f>'주택총조사(거처의종류, 일반,외국인가구, 전체)'!Q16</f>
        <v>121827</v>
      </c>
      <c r="G30" s="35">
        <f>'주택총조사(거처의종류, 일반,외국인가구, 전체)'!T16</f>
        <v>126016</v>
      </c>
      <c r="H30" s="35">
        <f>'주택총조사(거처의종류, 일반,외국인가구, 전체)'!W16</f>
        <v>128682</v>
      </c>
      <c r="I30" s="207">
        <f t="shared" si="0"/>
        <v>143</v>
      </c>
      <c r="J30" s="207">
        <f t="shared" si="0"/>
        <v>968</v>
      </c>
      <c r="K30" s="207">
        <f t="shared" si="0"/>
        <v>538</v>
      </c>
      <c r="L30" s="207">
        <f t="shared" si="0"/>
        <v>712</v>
      </c>
      <c r="M30" s="207">
        <f t="shared" si="0"/>
        <v>-195</v>
      </c>
      <c r="N30" s="24">
        <f>'인구총조사(가구, 1인가구)'!D16</f>
        <v>35823</v>
      </c>
      <c r="O30" s="24">
        <f>'인구총조사(가구, 1인가구)'!E16</f>
        <v>36313</v>
      </c>
      <c r="P30" s="24">
        <f>'인구총조사(가구, 1인가구)'!F16</f>
        <v>39825</v>
      </c>
      <c r="Q30" s="24">
        <f>'인구총조사(가구, 1인가구)'!G16</f>
        <v>43084</v>
      </c>
      <c r="R30" s="24">
        <f>'인구총조사(가구, 1인가구)'!H16</f>
        <v>46561</v>
      </c>
      <c r="S30" s="24">
        <f>'인구총조사(가구, 1인가구)'!I16</f>
        <v>49422</v>
      </c>
      <c r="T30" s="52">
        <f t="shared" si="80"/>
        <v>490</v>
      </c>
      <c r="U30" s="52">
        <f t="shared" si="81"/>
        <v>3512</v>
      </c>
      <c r="V30" s="52">
        <f t="shared" si="82"/>
        <v>3259</v>
      </c>
      <c r="W30" s="52">
        <f t="shared" si="83"/>
        <v>3477</v>
      </c>
      <c r="X30" s="52">
        <f t="shared" si="84"/>
        <v>2861</v>
      </c>
      <c r="Y30" s="53">
        <f>'주택총조사(거처의종류, 일반,외국인가구, 아파트)'!K16/'주택총조사(거처의종류, 일반,외국인가구, 전체)'!K16</f>
        <v>0.54008806693086742</v>
      </c>
      <c r="Z30" s="53">
        <f>'주택총조사(거처의종류, 일반,외국인가구, 아파트)'!N16/'주택총조사(거처의종류, 일반,외국인가구, 전체)'!N16</f>
        <v>0.55102092688299587</v>
      </c>
      <c r="AA30" s="53">
        <f>'주택총조사(거처의종류, 일반,외국인가구, 아파트)'!Q16/'주택총조사(거처의종류, 일반,외국인가구, 전체)'!Q16</f>
        <v>0.55978559760972524</v>
      </c>
      <c r="AB30" s="53">
        <f>'주택총조사(거처의종류, 일반,외국인가구, 아파트)'!T16/'주택총조사(거처의종류, 일반,외국인가구, 전체)'!T16</f>
        <v>0.56574561960385983</v>
      </c>
      <c r="AC30" s="53">
        <f>'주택총조사(거처의종류, 일반,외국인가구, 아파트)'!W16/'주택총조사(거처의종류, 일반,외국인가구, 전체)'!W16</f>
        <v>0.56240188993021556</v>
      </c>
      <c r="AD30" s="54">
        <f t="shared" si="85"/>
        <v>77.232593571114037</v>
      </c>
      <c r="AE30" s="54">
        <f t="shared" si="86"/>
        <v>533.38825722273998</v>
      </c>
      <c r="AF30" s="54">
        <f t="shared" si="87"/>
        <v>301.16465151403219</v>
      </c>
      <c r="AG30" s="54">
        <f t="shared" si="88"/>
        <v>402.81088115794819</v>
      </c>
      <c r="AH30" s="54">
        <f t="shared" si="89"/>
        <v>-109.66836853639204</v>
      </c>
      <c r="AI30" s="54">
        <f t="shared" si="90"/>
        <v>240.98560298588845</v>
      </c>
      <c r="AJ30" s="54">
        <f t="shared" si="91"/>
        <v>264.64315279612504</v>
      </c>
      <c r="AK30" s="54">
        <f t="shared" si="92"/>
        <v>1935.1854952130814</v>
      </c>
      <c r="AL30" s="54">
        <f t="shared" si="93"/>
        <v>1824.3412626100946</v>
      </c>
      <c r="AM30" s="54">
        <f t="shared" si="94"/>
        <v>1967.0975193626207</v>
      </c>
      <c r="AN30" s="54">
        <f t="shared" si="95"/>
        <v>1609.0318070903468</v>
      </c>
      <c r="AO30" s="54">
        <f t="shared" si="96"/>
        <v>1520.0598474144538</v>
      </c>
      <c r="AP30" s="208">
        <f t="shared" si="2"/>
        <v>341.87574636723906</v>
      </c>
      <c r="AQ30" s="208">
        <f t="shared" si="2"/>
        <v>2468.5737524358215</v>
      </c>
      <c r="AR30" s="208">
        <f t="shared" si="2"/>
        <v>2125.5059141241268</v>
      </c>
      <c r="AS30" s="208">
        <f t="shared" si="2"/>
        <v>2369.9084005205686</v>
      </c>
      <c r="AT30" s="208">
        <f t="shared" si="2"/>
        <v>1499.3634385539547</v>
      </c>
      <c r="AU30" s="50">
        <f t="shared" si="3"/>
        <v>1761.0454504003421</v>
      </c>
      <c r="AV30" s="52">
        <f>'주택총조사(거처의종류, 일반,외국인가구, 전체)'!I16</f>
        <v>1360</v>
      </c>
      <c r="AW30" s="52">
        <f>'주택총조사(거처의종류, 일반,외국인가구, 전체)'!L16</f>
        <v>1542</v>
      </c>
      <c r="AX30" s="52">
        <f>'주택총조사(거처의종류, 일반,외국인가구, 전체)'!O16</f>
        <v>1597</v>
      </c>
      <c r="AY30" s="52">
        <f>'주택총조사(거처의종류, 일반,외국인가구, 전체)'!R16</f>
        <v>1647</v>
      </c>
      <c r="AZ30" s="52">
        <f>'주택총조사(거처의종류, 일반,외국인가구, 전체)'!U16</f>
        <v>1731</v>
      </c>
      <c r="BA30" s="52">
        <f>'주택총조사(거처의종류, 일반,외국인가구, 전체)'!X16</f>
        <v>1848</v>
      </c>
      <c r="BB30" s="52">
        <f t="shared" si="97"/>
        <v>182</v>
      </c>
      <c r="BC30" s="52">
        <f t="shared" si="98"/>
        <v>55</v>
      </c>
      <c r="BD30" s="52">
        <f t="shared" si="99"/>
        <v>50</v>
      </c>
      <c r="BE30" s="52">
        <f t="shared" si="100"/>
        <v>84</v>
      </c>
      <c r="BF30" s="52">
        <f t="shared" si="101"/>
        <v>117</v>
      </c>
      <c r="BG30" s="53">
        <f>'주택총조사(거처의종류, 일반,외국인가구, 아파트)'!L16/'주택총조사(거처의종류, 일반,외국인가구, 전체)'!L16</f>
        <v>9.5979247730220499E-2</v>
      </c>
      <c r="BH30" s="53">
        <f>'주택총조사(거처의종류, 일반,외국인가구, 아파트)'!O16/'주택총조사(거처의종류, 일반,외국인가구, 전체)'!O16</f>
        <v>0.10331872260488416</v>
      </c>
      <c r="BI30" s="53">
        <f>'주택총조사(거처의종류, 일반,외국인가구, 아파트)'!R16/'주택총조사(거처의종류, 일반,외국인가구, 전체)'!R16</f>
        <v>0.1135397692774742</v>
      </c>
      <c r="BJ30" s="53">
        <f>'주택총조사(거처의종류, 일반,외국인가구, 아파트)'!U16/'주택총조사(거처의종류, 일반,외국인가구, 전체)'!U16</f>
        <v>0.12189485846331601</v>
      </c>
      <c r="BK30" s="53">
        <f>'주택총조사(거처의종류, 일반,외국인가구, 아파트)'!X16/'주택총조사(거처의종류, 일반,외국인가구, 전체)'!X16</f>
        <v>0.10335497835497835</v>
      </c>
      <c r="BL30" s="54">
        <f t="shared" si="102"/>
        <v>17.468223086900132</v>
      </c>
      <c r="BM30" s="54">
        <f t="shared" si="103"/>
        <v>5.6825297432686286</v>
      </c>
      <c r="BN30" s="54">
        <f t="shared" si="104"/>
        <v>5.6769884638737098</v>
      </c>
      <c r="BO30" s="54">
        <f t="shared" si="105"/>
        <v>10.239168110918545</v>
      </c>
      <c r="BP30" s="54">
        <f t="shared" si="106"/>
        <v>12.092532467532466</v>
      </c>
      <c r="BQ30" s="50">
        <f t="shared" si="107"/>
        <v>10.231888374498695</v>
      </c>
      <c r="BR30" s="49">
        <f>REPS멸실!E15</f>
        <v>0</v>
      </c>
      <c r="BS30" s="49">
        <f>REPS멸실!F15</f>
        <v>0</v>
      </c>
      <c r="BT30" s="49">
        <f>REPS멸실!G15</f>
        <v>0</v>
      </c>
      <c r="BU30" s="49">
        <f>REPS멸실!H15</f>
        <v>0</v>
      </c>
      <c r="BV30" s="49">
        <f>REPS멸실!I15</f>
        <v>0</v>
      </c>
      <c r="BW30" s="51">
        <f t="shared" si="108"/>
        <v>0</v>
      </c>
      <c r="BX30" s="81">
        <f t="shared" si="109"/>
        <v>1771.2773387748409</v>
      </c>
      <c r="BY30" s="52">
        <f>SUM('주택소유통계(다주택자)'!Q16:R16)</f>
        <v>12222</v>
      </c>
      <c r="BZ30" s="52">
        <f>SUM('주택소유통계(다주택자)'!U16:V16)</f>
        <v>12401</v>
      </c>
      <c r="CA30" s="52">
        <f>SUM('주택소유통계(다주택자)'!Y16:Z16)</f>
        <v>12896</v>
      </c>
      <c r="CB30" s="52">
        <f>SUM('주택소유통계(다주택자)'!AC16:AD16)</f>
        <v>13155</v>
      </c>
      <c r="CC30" s="52">
        <f t="shared" si="110"/>
        <v>179</v>
      </c>
      <c r="CD30" s="52">
        <f t="shared" si="111"/>
        <v>495</v>
      </c>
      <c r="CE30" s="52">
        <f t="shared" si="112"/>
        <v>259</v>
      </c>
      <c r="CF30" s="53">
        <f>'REPS거래량(외지인)'!D16/'REPS거래량(외지인)'!C16</f>
        <v>0.54133150778709571</v>
      </c>
      <c r="CG30" s="53">
        <f>'REPS거래량(외지인)'!I16/'REPS거래량(외지인)'!H16</f>
        <v>0.61416184971098264</v>
      </c>
      <c r="CH30" s="53">
        <f>'REPS거래량(외지인)'!N16/'REPS거래량(외지인)'!M16</f>
        <v>0.78469036697247707</v>
      </c>
      <c r="CI30" s="54">
        <f>REPS단위당실거래!G15</f>
        <v>840.2</v>
      </c>
      <c r="CJ30" s="54">
        <f>REPS단위당실거래!H15</f>
        <v>883.5</v>
      </c>
      <c r="CK30" s="54">
        <f>REPS단위당실거래!I15</f>
        <v>915.4</v>
      </c>
      <c r="CL30" s="52">
        <v>1714</v>
      </c>
      <c r="CM30" s="52">
        <v>1566</v>
      </c>
      <c r="CN30" s="52">
        <v>1568</v>
      </c>
      <c r="CO30" s="53">
        <f t="shared" si="113"/>
        <v>0.49019836639439907</v>
      </c>
      <c r="CP30" s="53">
        <f t="shared" si="114"/>
        <v>0.56417624521072796</v>
      </c>
      <c r="CQ30" s="53">
        <f t="shared" si="115"/>
        <v>0.58380102040816328</v>
      </c>
      <c r="CR30" s="55">
        <v>0.2</v>
      </c>
      <c r="CS30" s="55">
        <v>0.3</v>
      </c>
      <c r="CT30" s="55">
        <v>0.5</v>
      </c>
      <c r="CU30" s="162">
        <f t="shared" si="116"/>
        <v>9.4998815844628357</v>
      </c>
      <c r="CV30" s="162">
        <f t="shared" si="117"/>
        <v>51.454585658760209</v>
      </c>
      <c r="CW30" s="162">
        <f t="shared" si="118"/>
        <v>59.324343284116971</v>
      </c>
      <c r="CX30" s="71">
        <f t="shared" si="119"/>
        <v>40.092936842446669</v>
      </c>
      <c r="CY30" s="158">
        <f>REPS분양물량!H15</f>
        <v>1212</v>
      </c>
      <c r="CZ30" s="158">
        <f>REPS분양물량!I15</f>
        <v>2456</v>
      </c>
      <c r="DA30" s="158">
        <f>REPS분양물량!J15</f>
        <v>228</v>
      </c>
      <c r="DB30" s="52">
        <f>REPS미분양!F15</f>
        <v>131</v>
      </c>
      <c r="DC30" s="52">
        <f>REPS미분양!G15</f>
        <v>170</v>
      </c>
      <c r="DD30" s="52">
        <f>REPS미분양!H15</f>
        <v>129</v>
      </c>
      <c r="DE30" s="52">
        <f>REPS미분양!I15</f>
        <v>282</v>
      </c>
      <c r="DF30" s="52">
        <f t="shared" si="120"/>
        <v>1343</v>
      </c>
      <c r="DG30" s="52">
        <f t="shared" si="121"/>
        <v>2626</v>
      </c>
      <c r="DH30" s="52">
        <f t="shared" si="122"/>
        <v>357</v>
      </c>
      <c r="DI30" s="52">
        <f t="shared" si="123"/>
        <v>1173</v>
      </c>
      <c r="DJ30" s="52">
        <f t="shared" si="124"/>
        <v>2497</v>
      </c>
      <c r="DK30" s="52">
        <f t="shared" si="125"/>
        <v>75</v>
      </c>
      <c r="DL30" s="141">
        <v>840.2</v>
      </c>
      <c r="DM30" s="141">
        <v>883.5</v>
      </c>
      <c r="DN30" s="141">
        <v>915.4</v>
      </c>
      <c r="DO30" s="140">
        <f>'REPS분양가(분기단위)'!D15</f>
        <v>1714</v>
      </c>
      <c r="DP30" s="140">
        <f>'REPS분양가(분기단위)'!E15</f>
        <v>1566</v>
      </c>
      <c r="DQ30" s="140">
        <f>'REPS분양가(분기단위)'!F15</f>
        <v>1568</v>
      </c>
      <c r="DR30" s="53">
        <f t="shared" si="126"/>
        <v>0.49019836639439907</v>
      </c>
      <c r="DS30" s="53">
        <f t="shared" si="127"/>
        <v>0.56417624521072796</v>
      </c>
      <c r="DT30" s="53">
        <f t="shared" si="128"/>
        <v>0.58380102040816328</v>
      </c>
      <c r="DU30" s="53">
        <f>100%-종합!CF30</f>
        <v>0.45866849221290429</v>
      </c>
      <c r="DV30" s="53">
        <f>100%-종합!CG30</f>
        <v>0.38583815028901736</v>
      </c>
      <c r="DW30" s="53">
        <f>100%-종합!CH30</f>
        <v>0.21530963302752293</v>
      </c>
      <c r="DX30" s="55">
        <v>0.2</v>
      </c>
      <c r="DY30" s="55">
        <v>0.3</v>
      </c>
      <c r="DZ30" s="55">
        <v>0.5</v>
      </c>
      <c r="EA30" s="72">
        <f t="shared" si="129"/>
        <v>52.747122797607005</v>
      </c>
      <c r="EB30" s="72">
        <f t="shared" si="130"/>
        <v>163.06462651983256</v>
      </c>
      <c r="EC30" s="72">
        <f t="shared" si="131"/>
        <v>4.7136743799440648</v>
      </c>
      <c r="ED30" s="71">
        <f t="shared" si="132"/>
        <v>73.508474565794543</v>
      </c>
      <c r="EE30" s="82">
        <f t="shared" si="133"/>
        <v>113.6014114082412</v>
      </c>
      <c r="EF30" s="88">
        <f t="shared" si="134"/>
        <v>1884.878750183082</v>
      </c>
      <c r="EG30" s="54">
        <f>REPS단위당실거래!I15</f>
        <v>915.4</v>
      </c>
      <c r="EH30" s="52">
        <f t="shared" si="135"/>
        <v>1568</v>
      </c>
      <c r="EI30" s="52">
        <f t="shared" si="136"/>
        <v>53300</v>
      </c>
      <c r="EJ30" s="49">
        <f t="shared" si="137"/>
        <v>29315.000000000004</v>
      </c>
      <c r="EK30" s="156">
        <v>21874</v>
      </c>
      <c r="EL30" s="55">
        <f t="shared" si="138"/>
        <v>0.65156131689735586</v>
      </c>
      <c r="EM30" s="55">
        <v>0.74</v>
      </c>
      <c r="EN30" s="55">
        <v>0.05</v>
      </c>
      <c r="EO30" s="71">
        <f t="shared" si="139"/>
        <v>527.33333309507213</v>
      </c>
      <c r="EP30" s="54">
        <f>REPS단위당실거래!I15</f>
        <v>915.4</v>
      </c>
      <c r="EQ30" s="52">
        <f t="shared" si="140"/>
        <v>1568</v>
      </c>
      <c r="ER30" s="52">
        <f t="shared" si="141"/>
        <v>53300</v>
      </c>
      <c r="ES30" s="49">
        <f t="shared" si="142"/>
        <v>29315.000000000004</v>
      </c>
      <c r="ET30" s="156">
        <v>11378</v>
      </c>
      <c r="EU30" s="55">
        <f t="shared" si="143"/>
        <v>0.65156131689735586</v>
      </c>
      <c r="EV30" s="55">
        <v>0.26</v>
      </c>
      <c r="EW30" s="55">
        <v>0.2</v>
      </c>
      <c r="EX30" s="50">
        <f t="shared" si="144"/>
        <v>385.50016251022203</v>
      </c>
      <c r="EY30" s="53">
        <f>'주택총조사(주택의종류)'!AZ16</f>
        <v>0.68996287702696091</v>
      </c>
      <c r="EZ30" s="53">
        <f>'주택총조사(주택의종류)'!AS16</f>
        <v>0.26523924862774251</v>
      </c>
      <c r="FA30" s="53">
        <f>'주택총조사(주택의종류)'!BG16</f>
        <v>3.1613603975860841E-2</v>
      </c>
      <c r="FB30" s="53">
        <f t="shared" si="145"/>
        <v>0.43024467328262295</v>
      </c>
      <c r="FC30" s="54">
        <f t="shared" si="146"/>
        <v>392.74174907813443</v>
      </c>
      <c r="FD30" s="55">
        <v>0.4</v>
      </c>
      <c r="FE30" s="55">
        <v>0.6</v>
      </c>
      <c r="FF30" s="50">
        <f t="shared" si="147"/>
        <v>94.258019778752271</v>
      </c>
      <c r="FG30" s="82">
        <f t="shared" si="148"/>
        <v>1007.0915153840465</v>
      </c>
      <c r="FH30" s="53">
        <v>3.9399999999999998E-2</v>
      </c>
      <c r="FI30" s="49">
        <v>30</v>
      </c>
      <c r="FJ30" s="55">
        <v>0.6</v>
      </c>
      <c r="FK30" s="55">
        <v>0.4</v>
      </c>
      <c r="FL30" s="49">
        <f t="shared" si="149"/>
        <v>53000</v>
      </c>
      <c r="FM30" s="49">
        <f t="shared" si="150"/>
        <v>32000</v>
      </c>
      <c r="FN30" s="58">
        <f t="shared" si="151"/>
        <v>-151.66806602174893</v>
      </c>
      <c r="FO30" s="49">
        <f t="shared" si="166"/>
        <v>4560</v>
      </c>
      <c r="FP30" s="131">
        <v>275</v>
      </c>
      <c r="FQ30" s="131">
        <v>803</v>
      </c>
      <c r="FR30" s="134">
        <v>7119</v>
      </c>
      <c r="FS30" s="134">
        <v>10820</v>
      </c>
      <c r="FT30" s="134">
        <v>6653</v>
      </c>
      <c r="FU30" s="134">
        <v>6056</v>
      </c>
      <c r="FV30" s="134">
        <v>6043</v>
      </c>
      <c r="FW30" s="134">
        <v>14107</v>
      </c>
      <c r="FX30" s="134">
        <v>14158</v>
      </c>
      <c r="FY30" s="32">
        <f t="shared" si="152"/>
        <v>66034</v>
      </c>
      <c r="FZ30" s="152">
        <f>(SUM(FU30:FX30)/FY30)+(FT30/FY30)*0.4</f>
        <v>0.65156131689735586</v>
      </c>
      <c r="GA30" s="54">
        <f t="shared" si="153"/>
        <v>1530.2917357889526</v>
      </c>
      <c r="GB30" s="55">
        <v>0.3</v>
      </c>
      <c r="GC30" s="55">
        <f t="shared" si="154"/>
        <v>0.65156131689735586</v>
      </c>
      <c r="GD30" s="50">
        <f t="shared" si="155"/>
        <v>299.12366958233713</v>
      </c>
      <c r="GE30" s="54">
        <f t="shared" si="156"/>
        <v>240.98560298588845</v>
      </c>
      <c r="GF30" s="55">
        <v>0.7</v>
      </c>
      <c r="GG30" s="55">
        <f t="shared" si="157"/>
        <v>0.65156131689735586</v>
      </c>
      <c r="GH30" s="50">
        <f t="shared" si="158"/>
        <v>109.9118277843522</v>
      </c>
      <c r="GI30" s="81">
        <f t="shared" si="167"/>
        <v>409.03549736668936</v>
      </c>
      <c r="GJ30" s="72">
        <f t="shared" si="159"/>
        <v>40.092936842446669</v>
      </c>
      <c r="GK30" s="72">
        <f t="shared" si="160"/>
        <v>73.508474565794543</v>
      </c>
      <c r="GL30" s="52">
        <f>SUM('주택총조사(주택의종류)'!AD16:AF16)</f>
        <v>80004</v>
      </c>
      <c r="GM30" s="52">
        <f>REPS미분양!I15</f>
        <v>282</v>
      </c>
      <c r="GN30" s="100">
        <f t="shared" si="161"/>
        <v>3.5248237588120595E-3</v>
      </c>
      <c r="GO30" s="55">
        <f t="shared" si="162"/>
        <v>1</v>
      </c>
      <c r="GP30" s="82">
        <f t="shared" si="163"/>
        <v>113.6014114082412</v>
      </c>
      <c r="GQ30" s="84">
        <f t="shared" si="164"/>
        <v>1529.7284241589771</v>
      </c>
      <c r="GR30" s="151">
        <f>SUM('REPS분양물량+계획'!G15:I15)/3</f>
        <v>1316</v>
      </c>
      <c r="GS30" s="106">
        <f t="shared" si="168"/>
        <v>0.8602834197341388</v>
      </c>
      <c r="GT30" s="105" t="str">
        <f t="shared" si="165"/>
        <v>A등급</v>
      </c>
    </row>
    <row r="31" spans="1:206" s="49" customFormat="1" x14ac:dyDescent="0.4">
      <c r="A31" s="37" t="s">
        <v>88</v>
      </c>
      <c r="B31" s="37" t="s">
        <v>95</v>
      </c>
      <c r="C31" s="35">
        <f>'주택총조사(거처의종류, 일반,외국인가구, 전체)'!H17</f>
        <v>18663</v>
      </c>
      <c r="D31" s="35">
        <f>'주택총조사(거처의종류, 일반,외국인가구, 전체)'!K17</f>
        <v>18536</v>
      </c>
      <c r="E31" s="35">
        <f>'주택총조사(거처의종류, 일반,외국인가구, 전체)'!N17</f>
        <v>18586</v>
      </c>
      <c r="F31" s="35">
        <f>'주택총조사(거처의종류, 일반,외국인가구, 전체)'!Q17</f>
        <v>18723</v>
      </c>
      <c r="G31" s="35">
        <f>'주택총조사(거처의종류, 일반,외국인가구, 전체)'!T17</f>
        <v>18543</v>
      </c>
      <c r="H31" s="35">
        <f>'주택총조사(거처의종류, 일반,외국인가구, 전체)'!W17</f>
        <v>18657</v>
      </c>
      <c r="I31" s="207">
        <f t="shared" si="0"/>
        <v>-194</v>
      </c>
      <c r="J31" s="207">
        <f t="shared" si="0"/>
        <v>-222</v>
      </c>
      <c r="K31" s="207">
        <f t="shared" si="0"/>
        <v>-308</v>
      </c>
      <c r="L31" s="207">
        <f t="shared" si="0"/>
        <v>-370</v>
      </c>
      <c r="M31" s="207">
        <f t="shared" si="0"/>
        <v>-246</v>
      </c>
      <c r="N31" s="24">
        <f>'인구총조사(가구, 1인가구)'!D17</f>
        <v>6081</v>
      </c>
      <c r="O31" s="24">
        <f>'인구총조사(가구, 1인가구)'!E17</f>
        <v>6148</v>
      </c>
      <c r="P31" s="24">
        <f>'인구총조사(가구, 1인가구)'!F17</f>
        <v>6420</v>
      </c>
      <c r="Q31" s="24">
        <f>'인구총조사(가구, 1인가구)'!G17</f>
        <v>6865</v>
      </c>
      <c r="R31" s="24">
        <f>'인구총조사(가구, 1인가구)'!H17</f>
        <v>7055</v>
      </c>
      <c r="S31" s="24">
        <f>'인구총조사(가구, 1인가구)'!I17</f>
        <v>7415</v>
      </c>
      <c r="T31" s="52">
        <f t="shared" si="80"/>
        <v>67</v>
      </c>
      <c r="U31" s="52">
        <f t="shared" si="81"/>
        <v>272</v>
      </c>
      <c r="V31" s="52">
        <f t="shared" si="82"/>
        <v>445</v>
      </c>
      <c r="W31" s="52">
        <f t="shared" si="83"/>
        <v>190</v>
      </c>
      <c r="X31" s="52">
        <f t="shared" si="84"/>
        <v>360</v>
      </c>
      <c r="Y31" s="53">
        <f>'주택총조사(거처의종류, 일반,외국인가구, 아파트)'!K17/'주택총조사(거처의종류, 일반,외국인가구, 전체)'!K17</f>
        <v>0.50442382391022877</v>
      </c>
      <c r="Z31" s="53">
        <f>'주택총조사(거처의종류, 일반,외국인가구, 아파트)'!N17/'주택총조사(거처의종류, 일반,외국인가구, 전체)'!N17</f>
        <v>0.5065640804906919</v>
      </c>
      <c r="AA31" s="53">
        <f>'주택총조사(거처의종류, 일반,외국인가구, 아파트)'!Q17/'주택총조사(거처의종류, 일반,외국인가구, 전체)'!Q17</f>
        <v>0.50718367782940765</v>
      </c>
      <c r="AB31" s="53">
        <f>'주택총조사(거처의종류, 일반,외국인가구, 아파트)'!T17/'주택총조사(거처의종류, 일반,외국인가구, 전체)'!T17</f>
        <v>0.50779269805317373</v>
      </c>
      <c r="AC31" s="53">
        <f>'주택총조사(거처의종류, 일반,외국인가구, 아파트)'!W17/'주택총조사(거처의종류, 일반,외국인가구, 전체)'!W17</f>
        <v>0.51733933644208607</v>
      </c>
      <c r="AD31" s="54">
        <f t="shared" si="85"/>
        <v>-97.858221838584384</v>
      </c>
      <c r="AE31" s="54">
        <f t="shared" si="86"/>
        <v>-112.45722586893361</v>
      </c>
      <c r="AF31" s="54">
        <f t="shared" si="87"/>
        <v>-156.21257277145756</v>
      </c>
      <c r="AG31" s="54">
        <f t="shared" si="88"/>
        <v>-187.88329827967428</v>
      </c>
      <c r="AH31" s="54">
        <f t="shared" si="89"/>
        <v>-127.26547676475317</v>
      </c>
      <c r="AI31" s="54">
        <f t="shared" si="90"/>
        <v>-136.33535910468061</v>
      </c>
      <c r="AJ31" s="54">
        <f t="shared" si="91"/>
        <v>33.796396201985331</v>
      </c>
      <c r="AK31" s="54">
        <f t="shared" si="92"/>
        <v>137.7854298934682</v>
      </c>
      <c r="AL31" s="54">
        <f t="shared" si="93"/>
        <v>225.69673663408639</v>
      </c>
      <c r="AM31" s="54">
        <f t="shared" si="94"/>
        <v>96.48061263010301</v>
      </c>
      <c r="AN31" s="54">
        <f t="shared" si="95"/>
        <v>186.24216111915098</v>
      </c>
      <c r="AO31" s="54">
        <f t="shared" si="96"/>
        <v>136.00026729575879</v>
      </c>
      <c r="AP31" s="208">
        <f t="shared" si="2"/>
        <v>-64.061825636599053</v>
      </c>
      <c r="AQ31" s="208">
        <f t="shared" si="2"/>
        <v>25.3282040245346</v>
      </c>
      <c r="AR31" s="208">
        <f t="shared" si="2"/>
        <v>69.484163862628833</v>
      </c>
      <c r="AS31" s="208">
        <f t="shared" si="2"/>
        <v>-91.402685649571268</v>
      </c>
      <c r="AT31" s="208">
        <f t="shared" si="2"/>
        <v>58.976684354397804</v>
      </c>
      <c r="AU31" s="50">
        <f t="shared" si="3"/>
        <v>-0.33509180892181689</v>
      </c>
      <c r="AV31" s="52">
        <f>'주택총조사(거처의종류, 일반,외국인가구, 전체)'!I17</f>
        <v>82</v>
      </c>
      <c r="AW31" s="52">
        <f>'주택총조사(거처의종류, 일반,외국인가구, 전체)'!L17</f>
        <v>84</v>
      </c>
      <c r="AX31" s="52">
        <f>'주택총조사(거처의종류, 일반,외국인가구, 전체)'!O17</f>
        <v>81</v>
      </c>
      <c r="AY31" s="52">
        <f>'주택총조사(거처의종류, 일반,외국인가구, 전체)'!R17</f>
        <v>88</v>
      </c>
      <c r="AZ31" s="52">
        <f>'주택총조사(거처의종류, 일반,외국인가구, 전체)'!U17</f>
        <v>97</v>
      </c>
      <c r="BA31" s="52">
        <f>'주택총조사(거처의종류, 일반,외국인가구, 전체)'!X17</f>
        <v>118</v>
      </c>
      <c r="BB31" s="52">
        <f t="shared" si="97"/>
        <v>2</v>
      </c>
      <c r="BC31" s="52">
        <f t="shared" si="98"/>
        <v>-3</v>
      </c>
      <c r="BD31" s="52">
        <f t="shared" si="99"/>
        <v>7</v>
      </c>
      <c r="BE31" s="52">
        <f t="shared" si="100"/>
        <v>9</v>
      </c>
      <c r="BF31" s="52">
        <f t="shared" si="101"/>
        <v>21</v>
      </c>
      <c r="BG31" s="53">
        <f>'주택총조사(거처의종류, 일반,외국인가구, 아파트)'!L17/'주택총조사(거처의종류, 일반,외국인가구, 전체)'!L17</f>
        <v>0.4642857142857143</v>
      </c>
      <c r="BH31" s="53">
        <f>'주택총조사(거처의종류, 일반,외국인가구, 아파트)'!O17/'주택총조사(거처의종류, 일반,외국인가구, 전체)'!O17</f>
        <v>0.58024691358024694</v>
      </c>
      <c r="BI31" s="53">
        <f>'주택총조사(거처의종류, 일반,외국인가구, 아파트)'!R17/'주택총조사(거처의종류, 일반,외국인가구, 전체)'!R17</f>
        <v>0.53409090909090906</v>
      </c>
      <c r="BJ31" s="53">
        <f>'주택총조사(거처의종류, 일반,외국인가구, 아파트)'!U17/'주택총조사(거처의종류, 일반,외국인가구, 전체)'!U17</f>
        <v>0.54639175257731953</v>
      </c>
      <c r="BK31" s="53">
        <f>'주택총조사(거처의종류, 일반,외국인가구, 아파트)'!X17/'주택총조사(거처의종류, 일반,외국인가구, 전체)'!X17</f>
        <v>0.48305084745762711</v>
      </c>
      <c r="BL31" s="54">
        <f t="shared" si="102"/>
        <v>0.9285714285714286</v>
      </c>
      <c r="BM31" s="54">
        <f t="shared" si="103"/>
        <v>-1.7407407407407409</v>
      </c>
      <c r="BN31" s="54">
        <f t="shared" si="104"/>
        <v>3.7386363636363633</v>
      </c>
      <c r="BO31" s="54">
        <f t="shared" si="105"/>
        <v>4.9175257731958757</v>
      </c>
      <c r="BP31" s="54">
        <f t="shared" si="106"/>
        <v>10.14406779661017</v>
      </c>
      <c r="BQ31" s="50">
        <f t="shared" si="107"/>
        <v>3.5976121242546193</v>
      </c>
      <c r="BR31" s="49">
        <f>REPS멸실!E16</f>
        <v>0</v>
      </c>
      <c r="BS31" s="49">
        <f>REPS멸실!F16</f>
        <v>0</v>
      </c>
      <c r="BT31" s="49">
        <f>REPS멸실!G16</f>
        <v>0</v>
      </c>
      <c r="BU31" s="49">
        <f>REPS멸실!H16</f>
        <v>0</v>
      </c>
      <c r="BV31" s="49">
        <f>REPS멸실!I16</f>
        <v>0</v>
      </c>
      <c r="BW31" s="51">
        <f t="shared" si="108"/>
        <v>0</v>
      </c>
      <c r="BX31" s="81">
        <f t="shared" si="109"/>
        <v>3.2625203153328024</v>
      </c>
      <c r="BY31" s="52">
        <f>SUM('주택소유통계(다주택자)'!Q17:R17)</f>
        <v>2195</v>
      </c>
      <c r="BZ31" s="52">
        <f>SUM('주택소유통계(다주택자)'!U17:V17)</f>
        <v>2206</v>
      </c>
      <c r="CA31" s="52">
        <f>SUM('주택소유통계(다주택자)'!Y17:Z17)</f>
        <v>2211</v>
      </c>
      <c r="CB31" s="52">
        <f>SUM('주택소유통계(다주택자)'!AC17:AD17)</f>
        <v>2350</v>
      </c>
      <c r="CC31" s="52">
        <f t="shared" si="110"/>
        <v>11</v>
      </c>
      <c r="CD31" s="52">
        <f t="shared" si="111"/>
        <v>5</v>
      </c>
      <c r="CE31" s="52">
        <f t="shared" si="112"/>
        <v>139</v>
      </c>
      <c r="CF31" s="53">
        <f>'REPS거래량(외지인)'!D17/'REPS거래량(외지인)'!C17</f>
        <v>0.65528455284552845</v>
      </c>
      <c r="CG31" s="53">
        <f>'REPS거래량(외지인)'!I17/'REPS거래량(외지인)'!H17</f>
        <v>0.65613382899628248</v>
      </c>
      <c r="CH31" s="53">
        <f>'REPS거래량(외지인)'!N17/'REPS거래량(외지인)'!M17</f>
        <v>0.65500000000000003</v>
      </c>
      <c r="CI31" s="54">
        <f>REPS단위당실거래!G16</f>
        <v>409.9</v>
      </c>
      <c r="CJ31" s="54">
        <f>REPS단위당실거래!H16</f>
        <v>417.7</v>
      </c>
      <c r="CK31" s="54">
        <f>REPS단위당실거래!I16</f>
        <v>409.7</v>
      </c>
      <c r="CL31" s="52">
        <v>0</v>
      </c>
      <c r="CM31" s="52">
        <v>0</v>
      </c>
      <c r="CN31" s="52">
        <v>0</v>
      </c>
      <c r="CO31" s="53">
        <v>0</v>
      </c>
      <c r="CP31" s="53">
        <v>0</v>
      </c>
      <c r="CQ31" s="53">
        <v>0</v>
      </c>
      <c r="CR31" s="55">
        <v>0.2</v>
      </c>
      <c r="CS31" s="55">
        <v>0.3</v>
      </c>
      <c r="CT31" s="55">
        <v>0.5</v>
      </c>
      <c r="CU31" s="162">
        <f t="shared" si="116"/>
        <v>0</v>
      </c>
      <c r="CV31" s="162">
        <f t="shared" si="117"/>
        <v>0</v>
      </c>
      <c r="CW31" s="162">
        <f t="shared" si="118"/>
        <v>0</v>
      </c>
      <c r="CX31" s="71">
        <f t="shared" si="119"/>
        <v>0</v>
      </c>
      <c r="CY31" s="158">
        <f>REPS분양물량!H16</f>
        <v>189</v>
      </c>
      <c r="CZ31" s="158">
        <f>REPS분양물량!I16</f>
        <v>576</v>
      </c>
      <c r="DA31" s="158">
        <f>REPS분양물량!J16</f>
        <v>0</v>
      </c>
      <c r="DB31" s="52">
        <f>REPS미분양!F16</f>
        <v>0</v>
      </c>
      <c r="DC31" s="52">
        <f>REPS미분양!G16</f>
        <v>0</v>
      </c>
      <c r="DD31" s="52">
        <f>REPS미분양!H16</f>
        <v>0</v>
      </c>
      <c r="DE31" s="52">
        <f>REPS미분양!I16</f>
        <v>0</v>
      </c>
      <c r="DF31" s="52">
        <f t="shared" si="120"/>
        <v>189</v>
      </c>
      <c r="DG31" s="52">
        <f t="shared" si="121"/>
        <v>576</v>
      </c>
      <c r="DH31" s="52">
        <f t="shared" si="122"/>
        <v>0</v>
      </c>
      <c r="DI31" s="52">
        <f t="shared" si="123"/>
        <v>189</v>
      </c>
      <c r="DJ31" s="52">
        <f t="shared" si="124"/>
        <v>576</v>
      </c>
      <c r="DK31" s="52">
        <f t="shared" si="125"/>
        <v>0</v>
      </c>
      <c r="DL31" s="141">
        <v>409.9</v>
      </c>
      <c r="DM31" s="141">
        <v>417.7</v>
      </c>
      <c r="DN31" s="141">
        <v>409.7</v>
      </c>
      <c r="DO31" s="140">
        <f>'REPS분양가(분기단위)'!D16</f>
        <v>0</v>
      </c>
      <c r="DP31" s="140">
        <f>'REPS분양가(분기단위)'!E16</f>
        <v>0</v>
      </c>
      <c r="DQ31" s="140">
        <f>'REPS분양가(분기단위)'!F16</f>
        <v>0</v>
      </c>
      <c r="DR31" s="53" t="e">
        <f t="shared" si="126"/>
        <v>#DIV/0!</v>
      </c>
      <c r="DS31" s="53" t="e">
        <f t="shared" si="127"/>
        <v>#DIV/0!</v>
      </c>
      <c r="DT31" s="53" t="e">
        <f t="shared" si="128"/>
        <v>#DIV/0!</v>
      </c>
      <c r="DU31" s="53">
        <f>100%-종합!CF31</f>
        <v>0.34471544715447155</v>
      </c>
      <c r="DV31" s="53">
        <f>100%-종합!CG31</f>
        <v>0.34386617100371752</v>
      </c>
      <c r="DW31" s="53">
        <f>100%-종합!CH31</f>
        <v>0.34499999999999997</v>
      </c>
      <c r="DX31" s="55">
        <v>0.2</v>
      </c>
      <c r="DY31" s="55">
        <v>0.3</v>
      </c>
      <c r="DZ31" s="55">
        <v>0.5</v>
      </c>
      <c r="EA31" s="72" t="e">
        <f t="shared" si="129"/>
        <v>#DIV/0!</v>
      </c>
      <c r="EB31" s="72" t="e">
        <f t="shared" si="130"/>
        <v>#DIV/0!</v>
      </c>
      <c r="EC31" s="72" t="e">
        <f t="shared" si="131"/>
        <v>#DIV/0!</v>
      </c>
      <c r="ED31" s="71" t="e">
        <f t="shared" si="132"/>
        <v>#DIV/0!</v>
      </c>
      <c r="EE31" s="82" t="e">
        <f t="shared" si="133"/>
        <v>#DIV/0!</v>
      </c>
      <c r="EF31" s="88" t="e">
        <f t="shared" si="134"/>
        <v>#DIV/0!</v>
      </c>
      <c r="EG31" s="54">
        <f>REPS단위당실거래!I16</f>
        <v>409.7</v>
      </c>
      <c r="EH31" s="52">
        <f t="shared" si="135"/>
        <v>0</v>
      </c>
      <c r="EI31" s="52">
        <f t="shared" si="136"/>
        <v>0</v>
      </c>
      <c r="EJ31" s="49">
        <f t="shared" si="137"/>
        <v>0</v>
      </c>
      <c r="EK31" s="149">
        <v>0</v>
      </c>
      <c r="EL31" s="55">
        <f t="shared" si="138"/>
        <v>0</v>
      </c>
      <c r="EM31" s="55">
        <v>0.74</v>
      </c>
      <c r="EN31" s="55">
        <v>0.05</v>
      </c>
      <c r="EO31" s="71">
        <f t="shared" si="139"/>
        <v>0</v>
      </c>
      <c r="EP31" s="54">
        <f>REPS단위당실거래!I16</f>
        <v>409.7</v>
      </c>
      <c r="EQ31" s="52">
        <f t="shared" si="140"/>
        <v>0</v>
      </c>
      <c r="ER31" s="52">
        <f t="shared" si="141"/>
        <v>0</v>
      </c>
      <c r="ES31" s="49">
        <f t="shared" si="142"/>
        <v>0</v>
      </c>
      <c r="ET31" s="149">
        <v>0</v>
      </c>
      <c r="EU31" s="55">
        <f t="shared" si="143"/>
        <v>0</v>
      </c>
      <c r="EV31" s="55">
        <v>0.26</v>
      </c>
      <c r="EW31" s="55">
        <v>0.2</v>
      </c>
      <c r="EX31" s="50">
        <f t="shared" si="144"/>
        <v>0</v>
      </c>
      <c r="EY31" s="53">
        <f>'주택총조사(주택의종류)'!AZ17</f>
        <v>0.55731203600650603</v>
      </c>
      <c r="EZ31" s="53">
        <f>'주택총조사(주택의종류)'!AS17</f>
        <v>0.28684344020220676</v>
      </c>
      <c r="FA31" s="53">
        <f>'주택총조사(주택의종류)'!BG17</f>
        <v>0.13590757485940275</v>
      </c>
      <c r="FB31" s="53">
        <f t="shared" si="145"/>
        <v>0.75855353509120038</v>
      </c>
      <c r="FC31" s="54">
        <f t="shared" si="146"/>
        <v>0</v>
      </c>
      <c r="FD31" s="55">
        <v>0.4</v>
      </c>
      <c r="FE31" s="55">
        <v>0.6</v>
      </c>
      <c r="FF31" s="50">
        <f t="shared" si="147"/>
        <v>0</v>
      </c>
      <c r="FG31" s="82">
        <f t="shared" si="148"/>
        <v>0</v>
      </c>
      <c r="FH31" s="53">
        <v>3.9399999999999998E-2</v>
      </c>
      <c r="FI31" s="49">
        <v>30</v>
      </c>
      <c r="FJ31" s="55">
        <v>0.6</v>
      </c>
      <c r="FK31" s="55">
        <v>0.4</v>
      </c>
      <c r="FL31" s="49">
        <f t="shared" si="149"/>
        <v>0</v>
      </c>
      <c r="FM31" s="49">
        <f t="shared" si="150"/>
        <v>0</v>
      </c>
      <c r="FN31" s="58">
        <f t="shared" si="151"/>
        <v>0</v>
      </c>
      <c r="FO31" s="49">
        <f t="shared" si="166"/>
        <v>0</v>
      </c>
      <c r="FP31" s="131">
        <v>53</v>
      </c>
      <c r="FQ31" s="131">
        <v>150</v>
      </c>
      <c r="FR31" s="134">
        <v>1441</v>
      </c>
      <c r="FS31" s="134">
        <v>1852</v>
      </c>
      <c r="FT31" s="134">
        <v>1058</v>
      </c>
      <c r="FU31" s="131">
        <v>922</v>
      </c>
      <c r="FV31" s="131">
        <v>760</v>
      </c>
      <c r="FW31" s="134">
        <v>1649</v>
      </c>
      <c r="FX31" s="134">
        <v>1334</v>
      </c>
      <c r="FY31" s="32">
        <f t="shared" ref="FY31:FY81" si="169">SUM(FP31:FX31)</f>
        <v>9219</v>
      </c>
      <c r="FZ31" s="153">
        <v>0</v>
      </c>
      <c r="GA31" s="54">
        <f t="shared" si="153"/>
        <v>139.59787942001341</v>
      </c>
      <c r="GB31" s="55">
        <v>0.3</v>
      </c>
      <c r="GC31" s="55">
        <f t="shared" si="154"/>
        <v>0</v>
      </c>
      <c r="GD31" s="50">
        <f t="shared" si="155"/>
        <v>0</v>
      </c>
      <c r="GE31" s="54">
        <f t="shared" si="156"/>
        <v>-136.33535910468061</v>
      </c>
      <c r="GF31" s="55">
        <v>0.7</v>
      </c>
      <c r="GG31" s="55">
        <f t="shared" si="157"/>
        <v>0</v>
      </c>
      <c r="GH31" s="50">
        <f t="shared" si="158"/>
        <v>0</v>
      </c>
      <c r="GI31" s="81">
        <f t="shared" si="167"/>
        <v>0</v>
      </c>
      <c r="GJ31" s="72">
        <f t="shared" si="159"/>
        <v>0</v>
      </c>
      <c r="GK31" s="72" t="e">
        <f t="shared" si="160"/>
        <v>#DIV/0!</v>
      </c>
      <c r="GL31" s="52">
        <f>SUM('주택총조사(주택의종류)'!AD17:AF17)</f>
        <v>14196</v>
      </c>
      <c r="GM31" s="52">
        <f>REPS미분양!I16</f>
        <v>0</v>
      </c>
      <c r="GN31" s="100">
        <f t="shared" si="161"/>
        <v>0</v>
      </c>
      <c r="GO31" s="55">
        <f t="shared" si="162"/>
        <v>1</v>
      </c>
      <c r="GP31" s="82" t="e">
        <f t="shared" si="163"/>
        <v>#DIV/0!</v>
      </c>
      <c r="GQ31" s="84" t="e">
        <f t="shared" si="164"/>
        <v>#DIV/0!</v>
      </c>
      <c r="GR31" s="151">
        <f>SUM('REPS분양물량+계획'!G16:I16)/3</f>
        <v>0</v>
      </c>
      <c r="GS31" s="106" t="e">
        <f t="shared" si="168"/>
        <v>#DIV/0!</v>
      </c>
      <c r="GT31" s="105" t="e">
        <f t="shared" si="165"/>
        <v>#DIV/0!</v>
      </c>
    </row>
    <row r="32" spans="1:206" s="49" customFormat="1" x14ac:dyDescent="0.4">
      <c r="A32" s="37" t="s">
        <v>88</v>
      </c>
      <c r="B32" s="37" t="s">
        <v>91</v>
      </c>
      <c r="C32" s="35">
        <f>'주택총조사(거처의종류, 일반,외국인가구, 전체)'!H18</f>
        <v>17612</v>
      </c>
      <c r="D32" s="35">
        <f>'주택총조사(거처의종류, 일반,외국인가구, 전체)'!K18</f>
        <v>17758</v>
      </c>
      <c r="E32" s="35">
        <f>'주택총조사(거처의종류, 일반,외국인가구, 전체)'!N18</f>
        <v>18305</v>
      </c>
      <c r="F32" s="35">
        <f>'주택총조사(거처의종류, 일반,외국인가구, 전체)'!Q18</f>
        <v>18519</v>
      </c>
      <c r="G32" s="35">
        <f>'주택총조사(거처의종류, 일반,외국인가구, 전체)'!T18</f>
        <v>18704</v>
      </c>
      <c r="H32" s="35">
        <f>'주택총조사(거처의종류, 일반,외국인가구, 전체)'!W18</f>
        <v>19175</v>
      </c>
      <c r="I32" s="207">
        <f t="shared" si="0"/>
        <v>0</v>
      </c>
      <c r="J32" s="207">
        <f t="shared" si="0"/>
        <v>54</v>
      </c>
      <c r="K32" s="207">
        <f t="shared" si="0"/>
        <v>-174</v>
      </c>
      <c r="L32" s="207">
        <f t="shared" si="0"/>
        <v>-20</v>
      </c>
      <c r="M32" s="207">
        <f t="shared" si="0"/>
        <v>-78</v>
      </c>
      <c r="N32" s="24">
        <f>'인구총조사(가구, 1인가구)'!D18</f>
        <v>6154</v>
      </c>
      <c r="O32" s="24">
        <f>'인구총조사(가구, 1인가구)'!E18</f>
        <v>6300</v>
      </c>
      <c r="P32" s="24">
        <f>'인구총조사(가구, 1인가구)'!F18</f>
        <v>6793</v>
      </c>
      <c r="Q32" s="24">
        <f>'인구총조사(가구, 1인가구)'!G18</f>
        <v>7181</v>
      </c>
      <c r="R32" s="24">
        <f>'인구총조사(가구, 1인가구)'!H18</f>
        <v>7386</v>
      </c>
      <c r="S32" s="24">
        <f>'인구총조사(가구, 1인가구)'!I18</f>
        <v>7935</v>
      </c>
      <c r="T32" s="52">
        <f t="shared" si="80"/>
        <v>146</v>
      </c>
      <c r="U32" s="52">
        <f t="shared" si="81"/>
        <v>493</v>
      </c>
      <c r="V32" s="52">
        <f t="shared" si="82"/>
        <v>388</v>
      </c>
      <c r="W32" s="52">
        <f t="shared" si="83"/>
        <v>205</v>
      </c>
      <c r="X32" s="52">
        <f t="shared" si="84"/>
        <v>549</v>
      </c>
      <c r="Y32" s="53">
        <f>'주택총조사(거처의종류, 일반,외국인가구, 아파트)'!K18/'주택총조사(거처의종류, 일반,외국인가구, 전체)'!K18</f>
        <v>0.15885797950219618</v>
      </c>
      <c r="Z32" s="53">
        <f>'주택총조사(거처의종류, 일반,외국인가구, 아파트)'!N18/'주택총조사(거처의종류, 일반,외국인가구, 전체)'!N18</f>
        <v>0.16066648456705818</v>
      </c>
      <c r="AA32" s="53">
        <f>'주택총조사(거처의종류, 일반,외국인가구, 아파트)'!Q18/'주택총조사(거처의종류, 일반,외국인가구, 전체)'!Q18</f>
        <v>0.15978184567201253</v>
      </c>
      <c r="AB32" s="53">
        <f>'주택총조사(거처의종류, 일반,외국인가구, 아파트)'!T18/'주택총조사(거처의종류, 일반,외국인가구, 전체)'!T18</f>
        <v>0.16333404619332764</v>
      </c>
      <c r="AC32" s="53">
        <f>'주택총조사(거처의종류, 일반,외국인가구, 아파트)'!W18/'주택총조사(거처의종류, 일반,외국인가구, 전체)'!W18</f>
        <v>0.16203389830508474</v>
      </c>
      <c r="AD32" s="54">
        <f t="shared" si="85"/>
        <v>0</v>
      </c>
      <c r="AE32" s="54">
        <f t="shared" si="86"/>
        <v>8.6759901666211423</v>
      </c>
      <c r="AF32" s="54">
        <f t="shared" si="87"/>
        <v>-27.802041146930183</v>
      </c>
      <c r="AG32" s="54">
        <f t="shared" si="88"/>
        <v>-3.2666809238665531</v>
      </c>
      <c r="AH32" s="54">
        <f t="shared" si="89"/>
        <v>-12.63864406779661</v>
      </c>
      <c r="AI32" s="54">
        <f t="shared" si="90"/>
        <v>-7.0062751943944406</v>
      </c>
      <c r="AJ32" s="54">
        <f t="shared" si="91"/>
        <v>23.193265007320644</v>
      </c>
      <c r="AK32" s="54">
        <f t="shared" si="92"/>
        <v>79.208576891559687</v>
      </c>
      <c r="AL32" s="54">
        <f t="shared" si="93"/>
        <v>61.995356120740865</v>
      </c>
      <c r="AM32" s="54">
        <f t="shared" si="94"/>
        <v>33.483479469632165</v>
      </c>
      <c r="AN32" s="54">
        <f t="shared" si="95"/>
        <v>88.956610169491526</v>
      </c>
      <c r="AO32" s="54">
        <f t="shared" si="96"/>
        <v>57.367457531748983</v>
      </c>
      <c r="AP32" s="208">
        <f t="shared" si="2"/>
        <v>23.193265007320644</v>
      </c>
      <c r="AQ32" s="208">
        <f t="shared" si="2"/>
        <v>87.884567058180835</v>
      </c>
      <c r="AR32" s="208">
        <f t="shared" si="2"/>
        <v>34.193314973810686</v>
      </c>
      <c r="AS32" s="208">
        <f t="shared" si="2"/>
        <v>30.216798545765613</v>
      </c>
      <c r="AT32" s="208">
        <f t="shared" si="2"/>
        <v>76.317966101694921</v>
      </c>
      <c r="AU32" s="50">
        <f t="shared" si="3"/>
        <v>50.361182337354535</v>
      </c>
      <c r="AV32" s="52">
        <f>'주택총조사(거처의종류, 일반,외국인가구, 전체)'!I18</f>
        <v>166</v>
      </c>
      <c r="AW32" s="52">
        <f>'주택총조사(거처의종류, 일반,외국인가구, 전체)'!L18</f>
        <v>181</v>
      </c>
      <c r="AX32" s="52">
        <f>'주택총조사(거처의종류, 일반,외국인가구, 전체)'!O18</f>
        <v>194</v>
      </c>
      <c r="AY32" s="52">
        <f>'주택총조사(거처의종류, 일반,외국인가구, 전체)'!R18</f>
        <v>216</v>
      </c>
      <c r="AZ32" s="52">
        <f>'주택총조사(거처의종류, 일반,외국인가구, 전체)'!U18</f>
        <v>234</v>
      </c>
      <c r="BA32" s="52">
        <f>'주택총조사(거처의종류, 일반,외국인가구, 전체)'!X18</f>
        <v>322</v>
      </c>
      <c r="BB32" s="52">
        <f t="shared" si="97"/>
        <v>15</v>
      </c>
      <c r="BC32" s="52">
        <f t="shared" si="98"/>
        <v>13</v>
      </c>
      <c r="BD32" s="52">
        <f t="shared" si="99"/>
        <v>22</v>
      </c>
      <c r="BE32" s="52">
        <f t="shared" si="100"/>
        <v>18</v>
      </c>
      <c r="BF32" s="52">
        <f t="shared" si="101"/>
        <v>88</v>
      </c>
      <c r="BG32" s="53">
        <f>'주택총조사(거처의종류, 일반,외국인가구, 아파트)'!L18/'주택총조사(거처의종류, 일반,외국인가구, 전체)'!L18</f>
        <v>0.143646408839779</v>
      </c>
      <c r="BH32" s="53">
        <f>'주택총조사(거처의종류, 일반,외국인가구, 아파트)'!O18/'주택총조사(거처의종류, 일반,외국인가구, 전체)'!O18</f>
        <v>0.15979381443298968</v>
      </c>
      <c r="BI32" s="53">
        <f>'주택총조사(거처의종류, 일반,외국인가구, 아파트)'!R18/'주택총조사(거처의종류, 일반,외국인가구, 전체)'!R18</f>
        <v>0.18055555555555555</v>
      </c>
      <c r="BJ32" s="53">
        <f>'주택총조사(거처의종류, 일반,외국인가구, 아파트)'!U18/'주택총조사(거처의종류, 일반,외국인가구, 전체)'!U18</f>
        <v>0.16666666666666666</v>
      </c>
      <c r="BK32" s="53">
        <f>'주택총조사(거처의종류, 일반,외국인가구, 아파트)'!X18/'주택총조사(거처의종류, 일반,외국인가구, 전체)'!X18</f>
        <v>0.12111801242236025</v>
      </c>
      <c r="BL32" s="54">
        <f t="shared" si="102"/>
        <v>2.1546961325966851</v>
      </c>
      <c r="BM32" s="54">
        <f t="shared" si="103"/>
        <v>2.0773195876288657</v>
      </c>
      <c r="BN32" s="54">
        <f t="shared" si="104"/>
        <v>3.9722222222222223</v>
      </c>
      <c r="BO32" s="54">
        <f t="shared" si="105"/>
        <v>3</v>
      </c>
      <c r="BP32" s="54">
        <f t="shared" si="106"/>
        <v>10.658385093167702</v>
      </c>
      <c r="BQ32" s="50">
        <f t="shared" si="107"/>
        <v>4.3725246071230952</v>
      </c>
      <c r="BR32" s="49">
        <f>REPS멸실!E17</f>
        <v>0</v>
      </c>
      <c r="BS32" s="49">
        <f>REPS멸실!F17</f>
        <v>0</v>
      </c>
      <c r="BT32" s="49">
        <f>REPS멸실!G17</f>
        <v>0</v>
      </c>
      <c r="BU32" s="49">
        <f>REPS멸실!H17</f>
        <v>0</v>
      </c>
      <c r="BV32" s="49">
        <f>REPS멸실!I17</f>
        <v>0</v>
      </c>
      <c r="BW32" s="51">
        <f t="shared" si="108"/>
        <v>0</v>
      </c>
      <c r="BX32" s="81">
        <f t="shared" si="109"/>
        <v>54.733706944477632</v>
      </c>
      <c r="BY32" s="52">
        <f>SUM('주택소유통계(다주택자)'!Q18:R18)</f>
        <v>2748</v>
      </c>
      <c r="BZ32" s="52">
        <f>SUM('주택소유통계(다주택자)'!U18:V18)</f>
        <v>2695</v>
      </c>
      <c r="CA32" s="52">
        <f>SUM('주택소유통계(다주택자)'!Y18:Z18)</f>
        <v>2797</v>
      </c>
      <c r="CB32" s="52">
        <f>SUM('주택소유통계(다주택자)'!AC18:AD18)</f>
        <v>2936</v>
      </c>
      <c r="CC32" s="52">
        <f t="shared" si="110"/>
        <v>-53</v>
      </c>
      <c r="CD32" s="52">
        <f t="shared" si="111"/>
        <v>102</v>
      </c>
      <c r="CE32" s="52">
        <f t="shared" si="112"/>
        <v>139</v>
      </c>
      <c r="CF32" s="53">
        <f>'REPS거래량(외지인)'!D18/'REPS거래량(외지인)'!C18</f>
        <v>0.33982300884955752</v>
      </c>
      <c r="CG32" s="53">
        <f>'REPS거래량(외지인)'!I18/'REPS거래량(외지인)'!H18</f>
        <v>0.35330578512396693</v>
      </c>
      <c r="CH32" s="53">
        <f>'REPS거래량(외지인)'!N18/'REPS거래량(외지인)'!M18</f>
        <v>0.3867924528301887</v>
      </c>
      <c r="CI32" s="54">
        <f>REPS단위당실거래!G17</f>
        <v>558.4</v>
      </c>
      <c r="CJ32" s="54">
        <f>REPS단위당실거래!H17</f>
        <v>564.5</v>
      </c>
      <c r="CK32" s="54">
        <f>REPS단위당실거래!I17</f>
        <v>602.5</v>
      </c>
      <c r="CL32" s="52">
        <v>0</v>
      </c>
      <c r="CM32" s="52">
        <v>0</v>
      </c>
      <c r="CN32" s="52">
        <v>0</v>
      </c>
      <c r="CO32" s="53" t="e">
        <f t="shared" si="113"/>
        <v>#DIV/0!</v>
      </c>
      <c r="CP32" s="53" t="e">
        <f t="shared" si="114"/>
        <v>#DIV/0!</v>
      </c>
      <c r="CQ32" s="53" t="e">
        <f t="shared" si="115"/>
        <v>#DIV/0!</v>
      </c>
      <c r="CR32" s="55">
        <v>0.2</v>
      </c>
      <c r="CS32" s="55">
        <v>0.3</v>
      </c>
      <c r="CT32" s="55">
        <v>0.5</v>
      </c>
      <c r="CU32" s="162" t="e">
        <f t="shared" si="116"/>
        <v>#DIV/0!</v>
      </c>
      <c r="CV32" s="162" t="e">
        <f t="shared" si="117"/>
        <v>#DIV/0!</v>
      </c>
      <c r="CW32" s="162" t="e">
        <f t="shared" si="118"/>
        <v>#DIV/0!</v>
      </c>
      <c r="CX32" s="71" t="e">
        <f t="shared" si="119"/>
        <v>#DIV/0!</v>
      </c>
      <c r="CY32" s="158">
        <f>REPS분양물량!H17</f>
        <v>0</v>
      </c>
      <c r="CZ32" s="158">
        <f>REPS분양물량!I17</f>
        <v>0</v>
      </c>
      <c r="DA32" s="158">
        <f>REPS분양물량!J17</f>
        <v>0</v>
      </c>
      <c r="DB32" s="52">
        <f>REPS미분양!F17</f>
        <v>696</v>
      </c>
      <c r="DC32" s="52">
        <f>REPS미분양!G17</f>
        <v>375</v>
      </c>
      <c r="DD32" s="52">
        <f>REPS미분양!H17</f>
        <v>335</v>
      </c>
      <c r="DE32" s="52">
        <f>REPS미분양!I17</f>
        <v>283</v>
      </c>
      <c r="DF32" s="52">
        <f t="shared" si="120"/>
        <v>696</v>
      </c>
      <c r="DG32" s="52">
        <f t="shared" si="121"/>
        <v>375</v>
      </c>
      <c r="DH32" s="52">
        <f t="shared" si="122"/>
        <v>335</v>
      </c>
      <c r="DI32" s="52">
        <f t="shared" si="123"/>
        <v>321</v>
      </c>
      <c r="DJ32" s="52">
        <f t="shared" si="124"/>
        <v>40</v>
      </c>
      <c r="DK32" s="52">
        <f t="shared" si="125"/>
        <v>52</v>
      </c>
      <c r="DL32" s="141">
        <v>558.4</v>
      </c>
      <c r="DM32" s="141">
        <v>564.5</v>
      </c>
      <c r="DN32" s="141">
        <v>602.5</v>
      </c>
      <c r="DO32" s="140">
        <f>'REPS분양가(분기단위)'!D17</f>
        <v>0</v>
      </c>
      <c r="DP32" s="140">
        <f>'REPS분양가(분기단위)'!E17</f>
        <v>0</v>
      </c>
      <c r="DQ32" s="140">
        <f>'REPS분양가(분기단위)'!F17</f>
        <v>0</v>
      </c>
      <c r="DR32" s="53" t="e">
        <f t="shared" si="126"/>
        <v>#DIV/0!</v>
      </c>
      <c r="DS32" s="53" t="e">
        <f t="shared" si="127"/>
        <v>#DIV/0!</v>
      </c>
      <c r="DT32" s="53" t="e">
        <f t="shared" si="128"/>
        <v>#DIV/0!</v>
      </c>
      <c r="DU32" s="53">
        <f>100%-종합!CF32</f>
        <v>0.66017699115044248</v>
      </c>
      <c r="DV32" s="53">
        <f>100%-종합!CG32</f>
        <v>0.64669421487603307</v>
      </c>
      <c r="DW32" s="53">
        <f>100%-종합!CH32</f>
        <v>0.6132075471698113</v>
      </c>
      <c r="DX32" s="55">
        <v>0.2</v>
      </c>
      <c r="DY32" s="55">
        <v>0.3</v>
      </c>
      <c r="DZ32" s="55">
        <v>0.5</v>
      </c>
      <c r="EA32" s="72" t="e">
        <f t="shared" si="129"/>
        <v>#DIV/0!</v>
      </c>
      <c r="EB32" s="72" t="e">
        <f t="shared" si="130"/>
        <v>#DIV/0!</v>
      </c>
      <c r="EC32" s="72" t="e">
        <f t="shared" si="131"/>
        <v>#DIV/0!</v>
      </c>
      <c r="ED32" s="71" t="e">
        <f t="shared" si="132"/>
        <v>#DIV/0!</v>
      </c>
      <c r="EE32" s="82" t="e">
        <f t="shared" si="133"/>
        <v>#DIV/0!</v>
      </c>
      <c r="EF32" s="88" t="e">
        <f t="shared" si="134"/>
        <v>#DIV/0!</v>
      </c>
      <c r="EG32" s="54">
        <f>REPS단위당실거래!I17</f>
        <v>602.5</v>
      </c>
      <c r="EH32" s="52">
        <f t="shared" si="135"/>
        <v>0</v>
      </c>
      <c r="EI32" s="52">
        <f t="shared" si="136"/>
        <v>0</v>
      </c>
      <c r="EJ32" s="49">
        <f t="shared" si="137"/>
        <v>0</v>
      </c>
      <c r="EK32" s="149">
        <v>0</v>
      </c>
      <c r="EL32" s="55">
        <f t="shared" si="138"/>
        <v>0</v>
      </c>
      <c r="EM32" s="55">
        <v>0.74</v>
      </c>
      <c r="EN32" s="55">
        <v>0.05</v>
      </c>
      <c r="EO32" s="71">
        <f t="shared" si="139"/>
        <v>0</v>
      </c>
      <c r="EP32" s="54">
        <f>REPS단위당실거래!I17</f>
        <v>602.5</v>
      </c>
      <c r="EQ32" s="52">
        <f t="shared" si="140"/>
        <v>0</v>
      </c>
      <c r="ER32" s="52">
        <f t="shared" si="141"/>
        <v>0</v>
      </c>
      <c r="ES32" s="49">
        <f t="shared" si="142"/>
        <v>0</v>
      </c>
      <c r="ET32" s="149">
        <v>0</v>
      </c>
      <c r="EU32" s="55">
        <f t="shared" si="143"/>
        <v>0</v>
      </c>
      <c r="EV32" s="55">
        <v>0.26</v>
      </c>
      <c r="EW32" s="55">
        <v>0.2</v>
      </c>
      <c r="EX32" s="50">
        <f t="shared" si="144"/>
        <v>0</v>
      </c>
      <c r="EY32" s="53">
        <f>'주택총조사(주택의종류)'!AZ18</f>
        <v>0.25592181072259657</v>
      </c>
      <c r="EZ32" s="53">
        <f>'주택총조사(주택의종류)'!AS18</f>
        <v>0.58222019329246066</v>
      </c>
      <c r="FA32" s="53">
        <f>'주택총조사(주택의종류)'!BG18</f>
        <v>0.13921673580499444</v>
      </c>
      <c r="FB32" s="53">
        <f t="shared" si="145"/>
        <v>2.818973994676242</v>
      </c>
      <c r="FC32" s="54">
        <f t="shared" si="146"/>
        <v>0</v>
      </c>
      <c r="FD32" s="55">
        <v>0.4</v>
      </c>
      <c r="FE32" s="55">
        <v>0.6</v>
      </c>
      <c r="FF32" s="50">
        <f t="shared" si="147"/>
        <v>0</v>
      </c>
      <c r="FG32" s="82">
        <f t="shared" si="148"/>
        <v>0</v>
      </c>
      <c r="FH32" s="53">
        <v>3.9399999999999998E-2</v>
      </c>
      <c r="FI32" s="49">
        <v>30</v>
      </c>
      <c r="FJ32" s="55">
        <v>0.6</v>
      </c>
      <c r="FK32" s="55">
        <v>0.4</v>
      </c>
      <c r="FL32" s="49">
        <f t="shared" si="149"/>
        <v>0</v>
      </c>
      <c r="FM32" s="49">
        <f t="shared" si="150"/>
        <v>0</v>
      </c>
      <c r="FN32" s="58">
        <f t="shared" si="151"/>
        <v>0</v>
      </c>
      <c r="FO32" s="49">
        <f t="shared" si="166"/>
        <v>0</v>
      </c>
      <c r="FP32" s="131" t="s">
        <v>400</v>
      </c>
      <c r="FQ32" s="131">
        <v>76</v>
      </c>
      <c r="FR32" s="131">
        <v>552</v>
      </c>
      <c r="FS32" s="131">
        <v>862</v>
      </c>
      <c r="FT32" s="131">
        <v>447</v>
      </c>
      <c r="FU32" s="131">
        <v>273</v>
      </c>
      <c r="FV32" s="131">
        <v>243</v>
      </c>
      <c r="FW32" s="131">
        <v>516</v>
      </c>
      <c r="FX32" s="132">
        <v>343</v>
      </c>
      <c r="FY32" s="32">
        <f t="shared" si="169"/>
        <v>3312</v>
      </c>
      <c r="FZ32" s="152">
        <v>0</v>
      </c>
      <c r="GA32" s="54">
        <f t="shared" si="153"/>
        <v>61.73998213887208</v>
      </c>
      <c r="GB32" s="55">
        <v>0.3</v>
      </c>
      <c r="GC32" s="55">
        <f t="shared" si="154"/>
        <v>0</v>
      </c>
      <c r="GD32" s="50">
        <f t="shared" si="155"/>
        <v>0</v>
      </c>
      <c r="GE32" s="54">
        <f t="shared" si="156"/>
        <v>-7.0062751943944406</v>
      </c>
      <c r="GF32" s="55">
        <v>0.7</v>
      </c>
      <c r="GG32" s="55">
        <f t="shared" si="157"/>
        <v>0</v>
      </c>
      <c r="GH32" s="50">
        <f t="shared" si="158"/>
        <v>0</v>
      </c>
      <c r="GI32" s="81">
        <f t="shared" si="167"/>
        <v>0</v>
      </c>
      <c r="GJ32" s="72" t="e">
        <f t="shared" si="159"/>
        <v>#DIV/0!</v>
      </c>
      <c r="GK32" s="72" t="e">
        <f t="shared" si="160"/>
        <v>#DIV/0!</v>
      </c>
      <c r="GL32" s="52">
        <f>SUM('주택총조사(주택의종류)'!AD18:AF18)</f>
        <v>8896</v>
      </c>
      <c r="GM32" s="52">
        <f>REPS미분양!I17</f>
        <v>283</v>
      </c>
      <c r="GN32" s="100">
        <f t="shared" si="161"/>
        <v>3.1812050359712234E-2</v>
      </c>
      <c r="GO32" s="55">
        <f t="shared" si="162"/>
        <v>0.4</v>
      </c>
      <c r="GP32" s="82" t="e">
        <f t="shared" si="163"/>
        <v>#DIV/0!</v>
      </c>
      <c r="GQ32" s="84" t="e">
        <f t="shared" si="164"/>
        <v>#DIV/0!</v>
      </c>
      <c r="GR32" s="151">
        <f>SUM('REPS분양물량+계획'!G17:I17)/3</f>
        <v>0</v>
      </c>
      <c r="GS32" s="106" t="e">
        <f t="shared" si="168"/>
        <v>#DIV/0!</v>
      </c>
      <c r="GT32" s="105" t="e">
        <f t="shared" si="165"/>
        <v>#DIV/0!</v>
      </c>
    </row>
    <row r="33" spans="1:202" s="49" customFormat="1" x14ac:dyDescent="0.4">
      <c r="A33" s="37" t="s">
        <v>88</v>
      </c>
      <c r="B33" s="37" t="s">
        <v>106</v>
      </c>
      <c r="C33" s="35">
        <f>'주택총조사(거처의종류, 일반,외국인가구, 전체)'!H19</f>
        <v>28314</v>
      </c>
      <c r="D33" s="35">
        <f>'주택총조사(거처의종류, 일반,외국인가구, 전체)'!K19</f>
        <v>28356</v>
      </c>
      <c r="E33" s="35">
        <f>'주택총조사(거처의종류, 일반,외국인가구, 전체)'!N19</f>
        <v>29207</v>
      </c>
      <c r="F33" s="35">
        <f>'주택총조사(거처의종류, 일반,외국인가구, 전체)'!Q19</f>
        <v>29649</v>
      </c>
      <c r="G33" s="35">
        <f>'주택총조사(거처의종류, 일반,외국인가구, 전체)'!T19</f>
        <v>30034</v>
      </c>
      <c r="H33" s="35">
        <f>'주택총조사(거처의종류, 일반,외국인가구, 전체)'!W19</f>
        <v>30685</v>
      </c>
      <c r="I33" s="207">
        <f t="shared" si="0"/>
        <v>-101</v>
      </c>
      <c r="J33" s="207">
        <f t="shared" si="0"/>
        <v>182</v>
      </c>
      <c r="K33" s="207">
        <f t="shared" si="0"/>
        <v>-243</v>
      </c>
      <c r="L33" s="207">
        <f t="shared" si="0"/>
        <v>-33</v>
      </c>
      <c r="M33" s="207">
        <f t="shared" si="0"/>
        <v>-190</v>
      </c>
      <c r="N33" s="24">
        <f>'인구총조사(가구, 1인가구)'!D19</f>
        <v>9063</v>
      </c>
      <c r="O33" s="24">
        <f>'인구총조사(가구, 1인가구)'!E19</f>
        <v>9206</v>
      </c>
      <c r="P33" s="24">
        <f>'인구총조사(가구, 1인가구)'!F19</f>
        <v>9875</v>
      </c>
      <c r="Q33" s="24">
        <f>'인구총조사(가구, 1인가구)'!G19</f>
        <v>10560</v>
      </c>
      <c r="R33" s="24">
        <f>'인구총조사(가구, 1인가구)'!H19</f>
        <v>10978</v>
      </c>
      <c r="S33" s="24">
        <f>'인구총조사(가구, 1인가구)'!I19</f>
        <v>11819</v>
      </c>
      <c r="T33" s="52">
        <f t="shared" si="80"/>
        <v>143</v>
      </c>
      <c r="U33" s="52">
        <f t="shared" si="81"/>
        <v>669</v>
      </c>
      <c r="V33" s="52">
        <f t="shared" si="82"/>
        <v>685</v>
      </c>
      <c r="W33" s="52">
        <f t="shared" si="83"/>
        <v>418</v>
      </c>
      <c r="X33" s="52">
        <f t="shared" si="84"/>
        <v>841</v>
      </c>
      <c r="Y33" s="53">
        <f>'주택총조사(거처의종류, 일반,외국인가구, 아파트)'!K19/'주택총조사(거처의종류, 일반,외국인가구, 전체)'!K19</f>
        <v>0.24199463958245168</v>
      </c>
      <c r="Z33" s="53">
        <f>'주택총조사(거처의종류, 일반,외국인가구, 아파트)'!N19/'주택총조사(거처의종류, 일반,외국인가구, 전체)'!N19</f>
        <v>0.24579724038757833</v>
      </c>
      <c r="AA33" s="53">
        <f>'주택총조사(거처의종류, 일반,외국인가구, 아파트)'!Q19/'주택총조사(거처의종류, 일반,외국인가구, 전체)'!Q19</f>
        <v>0.23997436675773212</v>
      </c>
      <c r="AB33" s="53">
        <f>'주택총조사(거처의종류, 일반,외국인가구, 아파트)'!T19/'주택총조사(거처의종류, 일반,외국인가구, 전체)'!T19</f>
        <v>0.22877405606978757</v>
      </c>
      <c r="AC33" s="53">
        <f>'주택총조사(거처의종류, 일반,외국인가구, 아파트)'!W19/'주택총조사(거처의종류, 일반,외국인가구, 전체)'!W19</f>
        <v>0.22450708815382109</v>
      </c>
      <c r="AD33" s="54">
        <f t="shared" si="85"/>
        <v>-24.441458597827619</v>
      </c>
      <c r="AE33" s="54">
        <f t="shared" si="86"/>
        <v>44.735097750539254</v>
      </c>
      <c r="AF33" s="54">
        <f t="shared" si="87"/>
        <v>-58.313771122128905</v>
      </c>
      <c r="AG33" s="54">
        <f t="shared" si="88"/>
        <v>-7.5495438503029897</v>
      </c>
      <c r="AH33" s="54">
        <f t="shared" si="89"/>
        <v>-42.65634674922601</v>
      </c>
      <c r="AI33" s="54">
        <f t="shared" si="90"/>
        <v>-17.645204513789253</v>
      </c>
      <c r="AJ33" s="54">
        <f t="shared" si="91"/>
        <v>34.605233460290592</v>
      </c>
      <c r="AK33" s="54">
        <f t="shared" si="92"/>
        <v>164.43835381928992</v>
      </c>
      <c r="AL33" s="54">
        <f t="shared" si="93"/>
        <v>164.38244122904649</v>
      </c>
      <c r="AM33" s="54">
        <f t="shared" si="94"/>
        <v>95.62755543717121</v>
      </c>
      <c r="AN33" s="54">
        <f t="shared" si="95"/>
        <v>188.81046113736355</v>
      </c>
      <c r="AO33" s="54">
        <f t="shared" si="96"/>
        <v>129.57280901663233</v>
      </c>
      <c r="AP33" s="208">
        <f t="shared" si="2"/>
        <v>10.163774862462972</v>
      </c>
      <c r="AQ33" s="208">
        <f t="shared" si="2"/>
        <v>209.17345156982918</v>
      </c>
      <c r="AR33" s="208">
        <f t="shared" si="2"/>
        <v>106.06867010691758</v>
      </c>
      <c r="AS33" s="208">
        <f t="shared" si="2"/>
        <v>88.078011586868215</v>
      </c>
      <c r="AT33" s="208">
        <f t="shared" si="2"/>
        <v>146.15411438813754</v>
      </c>
      <c r="AU33" s="50">
        <f t="shared" si="3"/>
        <v>111.92760450284308</v>
      </c>
      <c r="AV33" s="52">
        <f>'주택총조사(거처의종류, 일반,외국인가구, 전체)'!I19</f>
        <v>328</v>
      </c>
      <c r="AW33" s="52">
        <f>'주택총조사(거처의종류, 일반,외국인가구, 전체)'!L19</f>
        <v>326</v>
      </c>
      <c r="AX33" s="52">
        <f>'주택총조사(거처의종류, 일반,외국인가구, 전체)'!O19</f>
        <v>284</v>
      </c>
      <c r="AY33" s="52">
        <f>'주택총조사(거처의종류, 일반,외국인가구, 전체)'!R19</f>
        <v>298</v>
      </c>
      <c r="AZ33" s="52">
        <f>'주택총조사(거처의종류, 일반,외국인가구, 전체)'!U19</f>
        <v>329</v>
      </c>
      <c r="BA33" s="52">
        <f>'주택총조사(거처의종류, 일반,외국인가구, 전체)'!X19</f>
        <v>446</v>
      </c>
      <c r="BB33" s="52">
        <f t="shared" si="97"/>
        <v>-2</v>
      </c>
      <c r="BC33" s="52">
        <f t="shared" si="98"/>
        <v>-42</v>
      </c>
      <c r="BD33" s="52">
        <f t="shared" si="99"/>
        <v>14</v>
      </c>
      <c r="BE33" s="52">
        <f t="shared" si="100"/>
        <v>31</v>
      </c>
      <c r="BF33" s="52">
        <f t="shared" si="101"/>
        <v>117</v>
      </c>
      <c r="BG33" s="53">
        <f>'주택총조사(거처의종류, 일반,외국인가구, 아파트)'!L19/'주택총조사(거처의종류, 일반,외국인가구, 전체)'!L19</f>
        <v>7.3619631901840496E-2</v>
      </c>
      <c r="BH33" s="53">
        <f>'주택총조사(거처의종류, 일반,외국인가구, 아파트)'!O19/'주택총조사(거처의종류, 일반,외국인가구, 전체)'!O19</f>
        <v>7.0422535211267609E-2</v>
      </c>
      <c r="BI33" s="53">
        <f>'주택총조사(거처의종류, 일반,외국인가구, 아파트)'!R19/'주택총조사(거처의종류, 일반,외국인가구, 전체)'!R19</f>
        <v>8.0536912751677847E-2</v>
      </c>
      <c r="BJ33" s="53">
        <f>'주택총조사(거처의종류, 일반,외국인가구, 아파트)'!U19/'주택총조사(거처의종류, 일반,외국인가구, 전체)'!U19</f>
        <v>8.2066869300911852E-2</v>
      </c>
      <c r="BK33" s="53">
        <f>'주택총조사(거처의종류, 일반,외국인가구, 아파트)'!X19/'주택총조사(거처의종류, 일반,외국인가구, 전체)'!X19</f>
        <v>7.1748878923766815E-2</v>
      </c>
      <c r="BL33" s="54">
        <f t="shared" si="102"/>
        <v>-0.14723926380368099</v>
      </c>
      <c r="BM33" s="54">
        <f t="shared" si="103"/>
        <v>-2.9577464788732395</v>
      </c>
      <c r="BN33" s="54">
        <f t="shared" si="104"/>
        <v>1.1275167785234899</v>
      </c>
      <c r="BO33" s="54">
        <f t="shared" si="105"/>
        <v>2.5440729483282674</v>
      </c>
      <c r="BP33" s="54">
        <f t="shared" si="106"/>
        <v>8.3946188340807169</v>
      </c>
      <c r="BQ33" s="50">
        <f t="shared" si="107"/>
        <v>1.7922445636511106</v>
      </c>
      <c r="BR33" s="49">
        <f>REPS멸실!E18</f>
        <v>0</v>
      </c>
      <c r="BS33" s="49">
        <f>REPS멸실!F18</f>
        <v>0</v>
      </c>
      <c r="BT33" s="49">
        <f>REPS멸실!G18</f>
        <v>0</v>
      </c>
      <c r="BU33" s="49">
        <f>REPS멸실!H18</f>
        <v>0</v>
      </c>
      <c r="BV33" s="49">
        <f>REPS멸실!I18</f>
        <v>0</v>
      </c>
      <c r="BW33" s="51">
        <f t="shared" si="108"/>
        <v>0</v>
      </c>
      <c r="BX33" s="81">
        <f t="shared" si="109"/>
        <v>113.71984906649419</v>
      </c>
      <c r="BY33" s="52">
        <f>SUM('주택소유통계(다주택자)'!Q19:R19)</f>
        <v>4853</v>
      </c>
      <c r="BZ33" s="52">
        <f>SUM('주택소유통계(다주택자)'!U19:V19)</f>
        <v>4744</v>
      </c>
      <c r="CA33" s="52">
        <f>SUM('주택소유통계(다주택자)'!Y19:Z19)</f>
        <v>5008</v>
      </c>
      <c r="CB33" s="52">
        <f>SUM('주택소유통계(다주택자)'!AC19:AD19)</f>
        <v>5299</v>
      </c>
      <c r="CC33" s="52">
        <f t="shared" si="110"/>
        <v>-109</v>
      </c>
      <c r="CD33" s="52">
        <f t="shared" si="111"/>
        <v>264</v>
      </c>
      <c r="CE33" s="52">
        <f t="shared" si="112"/>
        <v>291</v>
      </c>
      <c r="CF33" s="53">
        <f>'REPS거래량(외지인)'!D19/'REPS거래량(외지인)'!C19</f>
        <v>0.71734892787524362</v>
      </c>
      <c r="CG33" s="53">
        <f>'REPS거래량(외지인)'!I19/'REPS거래량(외지인)'!H19</f>
        <v>0.71220930232558144</v>
      </c>
      <c r="CH33" s="53">
        <f>'REPS거래량(외지인)'!N19/'REPS거래량(외지인)'!M19</f>
        <v>0.73743016759776536</v>
      </c>
      <c r="CI33" s="54">
        <f>REPS단위당실거래!G18</f>
        <v>642.20000000000005</v>
      </c>
      <c r="CJ33" s="54">
        <f>REPS단위당실거래!H18</f>
        <v>616.29999999999995</v>
      </c>
      <c r="CK33" s="54">
        <f>REPS단위당실거래!I18</f>
        <v>627.79999999999995</v>
      </c>
      <c r="CL33" s="52">
        <v>1313</v>
      </c>
      <c r="CM33" s="52">
        <v>1265</v>
      </c>
      <c r="CN33" s="52">
        <v>1408</v>
      </c>
      <c r="CO33" s="53">
        <f t="shared" si="113"/>
        <v>0.48910891089108915</v>
      </c>
      <c r="CP33" s="53">
        <f t="shared" si="114"/>
        <v>0.48719367588932805</v>
      </c>
      <c r="CQ33" s="53">
        <f t="shared" si="115"/>
        <v>0.4458806818181818</v>
      </c>
      <c r="CR33" s="55">
        <v>0.2</v>
      </c>
      <c r="CS33" s="55">
        <v>0.3</v>
      </c>
      <c r="CT33" s="55">
        <v>0.5</v>
      </c>
      <c r="CU33" s="162">
        <f t="shared" si="116"/>
        <v>-7.6487862119545289</v>
      </c>
      <c r="CV33" s="162">
        <f t="shared" si="117"/>
        <v>27.481122345803843</v>
      </c>
      <c r="CW33" s="162">
        <f t="shared" si="118"/>
        <v>47.841253491620108</v>
      </c>
      <c r="CX33" s="71">
        <f t="shared" si="119"/>
        <v>22.557863208489806</v>
      </c>
      <c r="CY33" s="158">
        <f>REPS분양물량!H18</f>
        <v>264</v>
      </c>
      <c r="CZ33" s="158">
        <f>REPS분양물량!I18</f>
        <v>100</v>
      </c>
      <c r="DA33" s="158">
        <f>REPS분양물량!J18</f>
        <v>0</v>
      </c>
      <c r="DB33" s="52">
        <f>REPS미분양!F18</f>
        <v>7</v>
      </c>
      <c r="DC33" s="52">
        <f>REPS미분양!G18</f>
        <v>5</v>
      </c>
      <c r="DD33" s="52">
        <f>REPS미분양!H18</f>
        <v>5</v>
      </c>
      <c r="DE33" s="52">
        <f>REPS미분양!I18</f>
        <v>5</v>
      </c>
      <c r="DF33" s="52">
        <f t="shared" si="120"/>
        <v>271</v>
      </c>
      <c r="DG33" s="52">
        <f t="shared" si="121"/>
        <v>105</v>
      </c>
      <c r="DH33" s="52">
        <f t="shared" si="122"/>
        <v>5</v>
      </c>
      <c r="DI33" s="52">
        <f t="shared" si="123"/>
        <v>266</v>
      </c>
      <c r="DJ33" s="52">
        <f t="shared" si="124"/>
        <v>100</v>
      </c>
      <c r="DK33" s="52">
        <f t="shared" si="125"/>
        <v>0</v>
      </c>
      <c r="DL33" s="141">
        <v>642.20000000000005</v>
      </c>
      <c r="DM33" s="141">
        <v>616.29999999999995</v>
      </c>
      <c r="DN33" s="141">
        <v>627.79999999999995</v>
      </c>
      <c r="DO33" s="140">
        <f>'REPS분양가(분기단위)'!D18</f>
        <v>1313</v>
      </c>
      <c r="DP33" s="140">
        <f>'REPS분양가(분기단위)'!E18</f>
        <v>1265</v>
      </c>
      <c r="DQ33" s="140">
        <f>'REPS분양가(분기단위)'!F18</f>
        <v>1408</v>
      </c>
      <c r="DR33" s="53">
        <f t="shared" si="126"/>
        <v>0.48910891089108915</v>
      </c>
      <c r="DS33" s="53">
        <f t="shared" si="127"/>
        <v>0.48719367588932805</v>
      </c>
      <c r="DT33" s="53">
        <f t="shared" si="128"/>
        <v>0.4458806818181818</v>
      </c>
      <c r="DU33" s="53">
        <f>100%-종합!CF33</f>
        <v>0.28265107212475638</v>
      </c>
      <c r="DV33" s="53">
        <f>100%-종합!CG33</f>
        <v>0.28779069767441856</v>
      </c>
      <c r="DW33" s="53">
        <f>100%-종합!CH33</f>
        <v>0.26256983240223464</v>
      </c>
      <c r="DX33" s="55">
        <v>0.2</v>
      </c>
      <c r="DY33" s="55">
        <v>0.3</v>
      </c>
      <c r="DZ33" s="55">
        <v>0.5</v>
      </c>
      <c r="EA33" s="72">
        <f t="shared" si="129"/>
        <v>7.3547488082141577</v>
      </c>
      <c r="EB33" s="72">
        <f t="shared" si="130"/>
        <v>4.2062942366026279</v>
      </c>
      <c r="EC33" s="72">
        <f t="shared" si="131"/>
        <v>0</v>
      </c>
      <c r="ED33" s="71">
        <f t="shared" si="132"/>
        <v>3.8536810149389282</v>
      </c>
      <c r="EE33" s="82">
        <f t="shared" si="133"/>
        <v>26.411544223428734</v>
      </c>
      <c r="EF33" s="88">
        <f t="shared" si="134"/>
        <v>140.13139328992293</v>
      </c>
      <c r="EG33" s="54">
        <f>REPS단위당실거래!I18</f>
        <v>627.79999999999995</v>
      </c>
      <c r="EH33" s="52">
        <f t="shared" si="135"/>
        <v>1408</v>
      </c>
      <c r="EI33" s="52">
        <f t="shared" si="136"/>
        <v>47900</v>
      </c>
      <c r="EJ33" s="49">
        <f t="shared" si="137"/>
        <v>26345.000000000004</v>
      </c>
      <c r="EK33" s="149">
        <v>1491</v>
      </c>
      <c r="EL33" s="55">
        <f t="shared" si="138"/>
        <v>0.601703068122725</v>
      </c>
      <c r="EM33" s="55">
        <v>0.74</v>
      </c>
      <c r="EN33" s="55">
        <v>0.05</v>
      </c>
      <c r="EO33" s="71">
        <f t="shared" si="139"/>
        <v>33.194153159126373</v>
      </c>
      <c r="EP33" s="54">
        <f>REPS단위당실거래!I18</f>
        <v>627.79999999999995</v>
      </c>
      <c r="EQ33" s="52">
        <f t="shared" si="140"/>
        <v>1408</v>
      </c>
      <c r="ER33" s="52">
        <f t="shared" si="141"/>
        <v>47900</v>
      </c>
      <c r="ES33" s="49">
        <f t="shared" si="142"/>
        <v>26345.000000000004</v>
      </c>
      <c r="ET33" s="149">
        <v>159</v>
      </c>
      <c r="EU33" s="55">
        <f t="shared" si="143"/>
        <v>0.601703068122725</v>
      </c>
      <c r="EV33" s="55">
        <v>0.26</v>
      </c>
      <c r="EW33" s="55">
        <v>0.2</v>
      </c>
      <c r="EX33" s="50">
        <f t="shared" si="144"/>
        <v>4.9748809672386907</v>
      </c>
      <c r="EY33" s="53">
        <f>'주택총조사(주택의종류)'!AZ19</f>
        <v>0.27118980688361266</v>
      </c>
      <c r="EZ33" s="53">
        <f>'주택총조사(주택의종류)'!AS19</f>
        <v>0.63402999887638534</v>
      </c>
      <c r="FA33" s="53">
        <f>'주택총조사(주택의종류)'!BG19</f>
        <v>7.2600750103233497E-2</v>
      </c>
      <c r="FB33" s="53">
        <f t="shared" si="145"/>
        <v>2.6056685430027451</v>
      </c>
      <c r="FC33" s="54">
        <f t="shared" si="146"/>
        <v>99.455851539867709</v>
      </c>
      <c r="FD33" s="55">
        <v>0.4</v>
      </c>
      <c r="FE33" s="55">
        <v>0.6</v>
      </c>
      <c r="FF33" s="50">
        <f t="shared" si="147"/>
        <v>23.869404369568251</v>
      </c>
      <c r="FG33" s="82">
        <f t="shared" si="148"/>
        <v>62.038438495933313</v>
      </c>
      <c r="FH33" s="53">
        <v>3.9399999999999998E-2</v>
      </c>
      <c r="FI33" s="49">
        <v>30</v>
      </c>
      <c r="FJ33" s="55">
        <v>0.6</v>
      </c>
      <c r="FK33" s="55">
        <v>0.4</v>
      </c>
      <c r="FL33" s="49">
        <f t="shared" si="149"/>
        <v>48000</v>
      </c>
      <c r="FM33" s="49">
        <f t="shared" si="150"/>
        <v>28700</v>
      </c>
      <c r="FN33" s="58">
        <f t="shared" si="151"/>
        <v>-136.02729671325608</v>
      </c>
      <c r="FO33" s="49">
        <f t="shared" si="166"/>
        <v>4080</v>
      </c>
      <c r="FP33" s="131">
        <v>58</v>
      </c>
      <c r="FQ33" s="131">
        <v>145</v>
      </c>
      <c r="FR33" s="134">
        <v>1097</v>
      </c>
      <c r="FS33" s="134">
        <v>1679</v>
      </c>
      <c r="FT33" s="131">
        <v>847</v>
      </c>
      <c r="FU33" s="131">
        <v>735</v>
      </c>
      <c r="FV33" s="131">
        <v>698</v>
      </c>
      <c r="FW33" s="134">
        <v>1481</v>
      </c>
      <c r="FX33" s="131">
        <v>952</v>
      </c>
      <c r="FY33" s="32">
        <f t="shared" si="169"/>
        <v>7692</v>
      </c>
      <c r="FZ33" s="152">
        <f>(SUM(FU33:FX33)/FY33)+(FT33/FY33)*0.9</f>
        <v>0.601703068122725</v>
      </c>
      <c r="GA33" s="54">
        <f t="shared" si="153"/>
        <v>131.36505358028344</v>
      </c>
      <c r="GB33" s="55">
        <v>0.3</v>
      </c>
      <c r="GC33" s="55">
        <f t="shared" si="154"/>
        <v>0.601703068122725</v>
      </c>
      <c r="GD33" s="50">
        <f t="shared" si="155"/>
        <v>23.712826735008814</v>
      </c>
      <c r="GE33" s="54">
        <f t="shared" si="156"/>
        <v>-17.645204513789253</v>
      </c>
      <c r="GF33" s="55">
        <v>0.7</v>
      </c>
      <c r="GG33" s="55">
        <f t="shared" si="157"/>
        <v>0.601703068122725</v>
      </c>
      <c r="GH33" s="50">
        <f t="shared" si="158"/>
        <v>-7.4320215855199638</v>
      </c>
      <c r="GI33" s="81">
        <f t="shared" si="167"/>
        <v>16.280805149488849</v>
      </c>
      <c r="GJ33" s="72">
        <f t="shared" si="159"/>
        <v>22.557863208489806</v>
      </c>
      <c r="GK33" s="72">
        <f t="shared" si="160"/>
        <v>3.8536810149389282</v>
      </c>
      <c r="GL33" s="52">
        <f>SUM('주택총조사(주택의종류)'!AD19:AF19)</f>
        <v>10540</v>
      </c>
      <c r="GM33" s="52">
        <f>REPS미분양!I18</f>
        <v>5</v>
      </c>
      <c r="GN33" s="100">
        <f t="shared" si="161"/>
        <v>4.743833017077799E-4</v>
      </c>
      <c r="GO33" s="55">
        <f t="shared" si="162"/>
        <v>1</v>
      </c>
      <c r="GP33" s="82">
        <f t="shared" si="163"/>
        <v>26.411544223428734</v>
      </c>
      <c r="GQ33" s="84">
        <f t="shared" si="164"/>
        <v>104.7307878688509</v>
      </c>
      <c r="GR33" s="151">
        <f>SUM('REPS분양물량+계획'!G18:I18)/3</f>
        <v>146.33333333333334</v>
      </c>
      <c r="GS33" s="106">
        <f t="shared" si="168"/>
        <v>1.39723319485173</v>
      </c>
      <c r="GT33" s="105" t="str">
        <f t="shared" si="165"/>
        <v>B등급</v>
      </c>
    </row>
    <row r="34" spans="1:202" s="49" customFormat="1" x14ac:dyDescent="0.4">
      <c r="A34" s="37" t="s">
        <v>88</v>
      </c>
      <c r="B34" s="37" t="s">
        <v>92</v>
      </c>
      <c r="C34" s="35">
        <f>'주택총조사(거처의종류, 일반,외국인가구, 전체)'!H20</f>
        <v>10169</v>
      </c>
      <c r="D34" s="35">
        <f>'주택총조사(거처의종류, 일반,외국인가구, 전체)'!K20</f>
        <v>9713</v>
      </c>
      <c r="E34" s="35">
        <f>'주택총조사(거처의종류, 일반,외국인가구, 전체)'!N20</f>
        <v>9899</v>
      </c>
      <c r="F34" s="35">
        <f>'주택총조사(거처의종류, 일반,외국인가구, 전체)'!Q20</f>
        <v>10005</v>
      </c>
      <c r="G34" s="35">
        <f>'주택총조사(거처의종류, 일반,외국인가구, 전체)'!T20</f>
        <v>10007</v>
      </c>
      <c r="H34" s="35">
        <f>'주택총조사(거처의종류, 일반,외국인가구, 전체)'!W20</f>
        <v>10239</v>
      </c>
      <c r="I34" s="207">
        <f t="shared" si="0"/>
        <v>7</v>
      </c>
      <c r="J34" s="207">
        <f t="shared" si="0"/>
        <v>111</v>
      </c>
      <c r="K34" s="207">
        <f t="shared" si="0"/>
        <v>-144</v>
      </c>
      <c r="L34" s="207">
        <f t="shared" si="0"/>
        <v>-143</v>
      </c>
      <c r="M34" s="207">
        <f t="shared" si="0"/>
        <v>-102</v>
      </c>
      <c r="N34" s="24">
        <f>'인구총조사(가구, 1인가구)'!D20</f>
        <v>3769</v>
      </c>
      <c r="O34" s="24">
        <f>'인구총조사(가구, 1인가구)'!E20</f>
        <v>3306</v>
      </c>
      <c r="P34" s="24">
        <f>'인구총조사(가구, 1인가구)'!F20</f>
        <v>3381</v>
      </c>
      <c r="Q34" s="24">
        <f>'인구총조사(가구, 1인가구)'!G20</f>
        <v>3631</v>
      </c>
      <c r="R34" s="24">
        <f>'인구총조사(가구, 1인가구)'!H20</f>
        <v>3776</v>
      </c>
      <c r="S34" s="24">
        <f>'인구총조사(가구, 1인가구)'!I20</f>
        <v>4110</v>
      </c>
      <c r="T34" s="52">
        <f t="shared" si="80"/>
        <v>-463</v>
      </c>
      <c r="U34" s="52">
        <f t="shared" si="81"/>
        <v>75</v>
      </c>
      <c r="V34" s="52">
        <f t="shared" si="82"/>
        <v>250</v>
      </c>
      <c r="W34" s="52">
        <f t="shared" si="83"/>
        <v>145</v>
      </c>
      <c r="X34" s="52">
        <f t="shared" si="84"/>
        <v>334</v>
      </c>
      <c r="Y34" s="53">
        <f>'주택총조사(거처의종류, 일반,외국인가구, 아파트)'!K20/'주택총조사(거처의종류, 일반,외국인가구, 전체)'!K20</f>
        <v>0.24863584886234943</v>
      </c>
      <c r="Z34" s="53">
        <f>'주택총조사(거처의종류, 일반,외국인가구, 아파트)'!N20/'주택총조사(거처의종류, 일반,외국인가구, 전체)'!N20</f>
        <v>0.24760076775431861</v>
      </c>
      <c r="AA34" s="53">
        <f>'주택총조사(거처의종류, 일반,외국인가구, 아파트)'!Q20/'주택총조사(거처의종류, 일반,외국인가구, 전체)'!Q20</f>
        <v>0.25517241379310346</v>
      </c>
      <c r="AB34" s="53">
        <f>'주택총조사(거처의종류, 일반,외국인가구, 아파트)'!T20/'주택총조사(거처의종류, 일반,외국인가구, 전체)'!T20</f>
        <v>0.25092435295293297</v>
      </c>
      <c r="AC34" s="53">
        <f>'주택총조사(거처의종류, 일반,외국인가구, 아파트)'!W20/'주택총조사(거처의종류, 일반,외국인가구, 전체)'!W20</f>
        <v>0.23635120617247779</v>
      </c>
      <c r="AD34" s="54">
        <f t="shared" si="85"/>
        <v>1.740450942036446</v>
      </c>
      <c r="AE34" s="54">
        <f t="shared" si="86"/>
        <v>27.483685220729367</v>
      </c>
      <c r="AF34" s="54">
        <f t="shared" si="87"/>
        <v>-36.744827586206895</v>
      </c>
      <c r="AG34" s="54">
        <f t="shared" si="88"/>
        <v>-35.882182472269413</v>
      </c>
      <c r="AH34" s="54">
        <f t="shared" si="89"/>
        <v>-24.107823029592733</v>
      </c>
      <c r="AI34" s="54">
        <f t="shared" si="90"/>
        <v>-13.502139385060648</v>
      </c>
      <c r="AJ34" s="54">
        <f t="shared" si="91"/>
        <v>-115.11839802326779</v>
      </c>
      <c r="AK34" s="54">
        <f t="shared" si="92"/>
        <v>18.570057581573895</v>
      </c>
      <c r="AL34" s="54">
        <f t="shared" si="93"/>
        <v>63.793103448275865</v>
      </c>
      <c r="AM34" s="54">
        <f t="shared" si="94"/>
        <v>36.384031178175277</v>
      </c>
      <c r="AN34" s="54">
        <f t="shared" si="95"/>
        <v>78.941302861607582</v>
      </c>
      <c r="AO34" s="54">
        <f t="shared" si="96"/>
        <v>16.514019409272965</v>
      </c>
      <c r="AP34" s="208">
        <f t="shared" si="2"/>
        <v>-113.37794708123134</v>
      </c>
      <c r="AQ34" s="208">
        <f t="shared" si="2"/>
        <v>46.053742802303262</v>
      </c>
      <c r="AR34" s="208">
        <f t="shared" si="2"/>
        <v>27.048275862068969</v>
      </c>
      <c r="AS34" s="208">
        <f t="shared" si="2"/>
        <v>0.50184870590586428</v>
      </c>
      <c r="AT34" s="208">
        <f t="shared" si="2"/>
        <v>54.833479832014845</v>
      </c>
      <c r="AU34" s="50">
        <f t="shared" si="3"/>
        <v>3.0118800242123198</v>
      </c>
      <c r="AV34" s="52">
        <f>'주택총조사(거처의종류, 일반,외국인가구, 전체)'!I20</f>
        <v>93</v>
      </c>
      <c r="AW34" s="52">
        <f>'주택총조사(거처의종류, 일반,외국인가구, 전체)'!L20</f>
        <v>99</v>
      </c>
      <c r="AX34" s="52">
        <f>'주택총조사(거처의종류, 일반,외국인가구, 전체)'!O20</f>
        <v>83</v>
      </c>
      <c r="AY34" s="52">
        <f>'주택총조사(거처의종류, 일반,외국인가구, 전체)'!R20</f>
        <v>93</v>
      </c>
      <c r="AZ34" s="52">
        <f>'주택총조사(거처의종류, 일반,외국인가구, 전체)'!U20</f>
        <v>99</v>
      </c>
      <c r="BA34" s="52">
        <f>'주택총조사(거처의종류, 일반,외국인가구, 전체)'!X20</f>
        <v>148</v>
      </c>
      <c r="BB34" s="52">
        <f t="shared" si="97"/>
        <v>6</v>
      </c>
      <c r="BC34" s="52">
        <f t="shared" si="98"/>
        <v>-16</v>
      </c>
      <c r="BD34" s="52">
        <f t="shared" si="99"/>
        <v>10</v>
      </c>
      <c r="BE34" s="52">
        <f t="shared" si="100"/>
        <v>6</v>
      </c>
      <c r="BF34" s="52">
        <f t="shared" si="101"/>
        <v>49</v>
      </c>
      <c r="BG34" s="53">
        <f>'주택총조사(거처의종류, 일반,외국인가구, 아파트)'!L20/'주택총조사(거처의종류, 일반,외국인가구, 전체)'!L20</f>
        <v>0</v>
      </c>
      <c r="BH34" s="53">
        <f>'주택총조사(거처의종류, 일반,외국인가구, 아파트)'!O20/'주택총조사(거처의종류, 일반,외국인가구, 전체)'!O20</f>
        <v>9.6385542168674704E-2</v>
      </c>
      <c r="BI34" s="53">
        <f>'주택총조사(거처의종류, 일반,외국인가구, 아파트)'!R20/'주택총조사(거처의종류, 일반,외국인가구, 전체)'!R20</f>
        <v>9.6774193548387094E-2</v>
      </c>
      <c r="BJ34" s="53">
        <f>'주택총조사(거처의종류, 일반,외국인가구, 아파트)'!U20/'주택총조사(거처의종류, 일반,외국인가구, 전체)'!U20</f>
        <v>0.12121212121212122</v>
      </c>
      <c r="BK34" s="53">
        <f>'주택총조사(거처의종류, 일반,외국인가구, 아파트)'!X20/'주택총조사(거처의종류, 일반,외국인가구, 전체)'!X20</f>
        <v>5.4054054054054057E-2</v>
      </c>
      <c r="BL34" s="54">
        <f t="shared" si="102"/>
        <v>0</v>
      </c>
      <c r="BM34" s="54">
        <f t="shared" si="103"/>
        <v>-1.5421686746987953</v>
      </c>
      <c r="BN34" s="54">
        <f t="shared" si="104"/>
        <v>0.967741935483871</v>
      </c>
      <c r="BO34" s="54">
        <f t="shared" si="105"/>
        <v>0.72727272727272729</v>
      </c>
      <c r="BP34" s="54">
        <f t="shared" si="106"/>
        <v>2.6486486486486487</v>
      </c>
      <c r="BQ34" s="50">
        <f t="shared" si="107"/>
        <v>0.56029892734129039</v>
      </c>
      <c r="BR34" s="49">
        <f>REPS멸실!E19</f>
        <v>0</v>
      </c>
      <c r="BS34" s="49">
        <f>REPS멸실!F19</f>
        <v>0</v>
      </c>
      <c r="BT34" s="49">
        <f>REPS멸실!G19</f>
        <v>0</v>
      </c>
      <c r="BU34" s="49">
        <f>REPS멸실!H19</f>
        <v>0</v>
      </c>
      <c r="BV34" s="49">
        <f>REPS멸실!I19</f>
        <v>0</v>
      </c>
      <c r="BW34" s="51">
        <f t="shared" si="108"/>
        <v>0</v>
      </c>
      <c r="BX34" s="81">
        <f t="shared" si="109"/>
        <v>3.5721789515536102</v>
      </c>
      <c r="BY34" s="52">
        <f>SUM('주택소유통계(다주택자)'!Q20:R20)</f>
        <v>1185</v>
      </c>
      <c r="BZ34" s="52">
        <f>SUM('주택소유통계(다주택자)'!U20:V20)</f>
        <v>1196</v>
      </c>
      <c r="CA34" s="52">
        <f>SUM('주택소유통계(다주택자)'!Y20:Z20)</f>
        <v>1227</v>
      </c>
      <c r="CB34" s="52">
        <f>SUM('주택소유통계(다주택자)'!AC20:AD20)</f>
        <v>1289</v>
      </c>
      <c r="CC34" s="52">
        <f t="shared" si="110"/>
        <v>11</v>
      </c>
      <c r="CD34" s="52">
        <f t="shared" si="111"/>
        <v>31</v>
      </c>
      <c r="CE34" s="52">
        <f t="shared" si="112"/>
        <v>62</v>
      </c>
      <c r="CF34" s="53">
        <f>'REPS거래량(외지인)'!D20/'REPS거래량(외지인)'!C20</f>
        <v>0.74509803921568629</v>
      </c>
      <c r="CG34" s="53">
        <f>'REPS거래량(외지인)'!I20/'REPS거래량(외지인)'!H20</f>
        <v>0.74193548387096775</v>
      </c>
      <c r="CH34" s="53">
        <f>'REPS거래량(외지인)'!N20/'REPS거래량(외지인)'!M20</f>
        <v>0.75609756097560976</v>
      </c>
      <c r="CI34" s="54">
        <f>REPS단위당실거래!G19</f>
        <v>655.1</v>
      </c>
      <c r="CJ34" s="54">
        <f>REPS단위당실거래!H19</f>
        <v>751.1</v>
      </c>
      <c r="CK34" s="54">
        <f>REPS단위당실거래!I19</f>
        <v>746.1</v>
      </c>
      <c r="CL34" s="52">
        <v>0</v>
      </c>
      <c r="CM34" s="52">
        <v>0</v>
      </c>
      <c r="CN34" s="52">
        <v>0</v>
      </c>
      <c r="CO34" s="53">
        <v>0</v>
      </c>
      <c r="CP34" s="53">
        <v>0</v>
      </c>
      <c r="CQ34" s="53">
        <v>0</v>
      </c>
      <c r="CR34" s="55">
        <v>0.2</v>
      </c>
      <c r="CS34" s="55">
        <v>0.3</v>
      </c>
      <c r="CT34" s="55">
        <v>0.5</v>
      </c>
      <c r="CU34" s="162">
        <f t="shared" si="116"/>
        <v>0</v>
      </c>
      <c r="CV34" s="162">
        <f t="shared" si="117"/>
        <v>0</v>
      </c>
      <c r="CW34" s="162">
        <f t="shared" si="118"/>
        <v>0</v>
      </c>
      <c r="CX34" s="71">
        <f t="shared" si="119"/>
        <v>0</v>
      </c>
      <c r="CY34" s="158">
        <f>REPS분양물량!H19</f>
        <v>0</v>
      </c>
      <c r="CZ34" s="158">
        <f>REPS분양물량!I19</f>
        <v>120</v>
      </c>
      <c r="DA34" s="158">
        <f>REPS분양물량!J19</f>
        <v>0</v>
      </c>
      <c r="DB34" s="52">
        <f>REPS미분양!F19</f>
        <v>0</v>
      </c>
      <c r="DC34" s="52">
        <f>REPS미분양!G19</f>
        <v>0</v>
      </c>
      <c r="DD34" s="52">
        <f>REPS미분양!H19</f>
        <v>0</v>
      </c>
      <c r="DE34" s="52">
        <f>REPS미분양!I19</f>
        <v>0</v>
      </c>
      <c r="DF34" s="52">
        <f t="shared" si="120"/>
        <v>0</v>
      </c>
      <c r="DG34" s="52">
        <f t="shared" si="121"/>
        <v>120</v>
      </c>
      <c r="DH34" s="52">
        <f t="shared" si="122"/>
        <v>0</v>
      </c>
      <c r="DI34" s="52">
        <f t="shared" si="123"/>
        <v>0</v>
      </c>
      <c r="DJ34" s="52">
        <f t="shared" si="124"/>
        <v>120</v>
      </c>
      <c r="DK34" s="52">
        <f t="shared" si="125"/>
        <v>0</v>
      </c>
      <c r="DL34" s="141">
        <v>655.1</v>
      </c>
      <c r="DM34" s="141">
        <v>751.1</v>
      </c>
      <c r="DN34" s="141">
        <v>746.1</v>
      </c>
      <c r="DO34" s="140">
        <f>'REPS분양가(분기단위)'!D19</f>
        <v>0</v>
      </c>
      <c r="DP34" s="140">
        <f>'REPS분양가(분기단위)'!E19</f>
        <v>0</v>
      </c>
      <c r="DQ34" s="140">
        <f>'REPS분양가(분기단위)'!F19</f>
        <v>0</v>
      </c>
      <c r="DR34" s="53" t="e">
        <f t="shared" si="126"/>
        <v>#DIV/0!</v>
      </c>
      <c r="DS34" s="53" t="e">
        <f t="shared" si="127"/>
        <v>#DIV/0!</v>
      </c>
      <c r="DT34" s="53" t="e">
        <f t="shared" si="128"/>
        <v>#DIV/0!</v>
      </c>
      <c r="DU34" s="53">
        <f>100%-종합!CF34</f>
        <v>0.25490196078431371</v>
      </c>
      <c r="DV34" s="53">
        <f>100%-종합!CG34</f>
        <v>0.25806451612903225</v>
      </c>
      <c r="DW34" s="53">
        <f>100%-종합!CH34</f>
        <v>0.24390243902439024</v>
      </c>
      <c r="DX34" s="55">
        <v>0.2</v>
      </c>
      <c r="DY34" s="55">
        <v>0.3</v>
      </c>
      <c r="DZ34" s="55">
        <v>0.5</v>
      </c>
      <c r="EA34" s="72" t="e">
        <f t="shared" si="129"/>
        <v>#DIV/0!</v>
      </c>
      <c r="EB34" s="72" t="e">
        <f t="shared" si="130"/>
        <v>#DIV/0!</v>
      </c>
      <c r="EC34" s="72" t="e">
        <f t="shared" si="131"/>
        <v>#DIV/0!</v>
      </c>
      <c r="ED34" s="71" t="e">
        <f t="shared" si="132"/>
        <v>#DIV/0!</v>
      </c>
      <c r="EE34" s="82" t="e">
        <f t="shared" si="133"/>
        <v>#DIV/0!</v>
      </c>
      <c r="EF34" s="88" t="e">
        <f t="shared" si="134"/>
        <v>#DIV/0!</v>
      </c>
      <c r="EG34" s="54">
        <f>REPS단위당실거래!I19</f>
        <v>746.1</v>
      </c>
      <c r="EH34" s="52">
        <f t="shared" si="135"/>
        <v>0</v>
      </c>
      <c r="EI34" s="52">
        <f t="shared" si="136"/>
        <v>0</v>
      </c>
      <c r="EJ34" s="49">
        <f t="shared" si="137"/>
        <v>0</v>
      </c>
      <c r="EK34" s="149">
        <v>0</v>
      </c>
      <c r="EL34" s="55">
        <f t="shared" si="138"/>
        <v>0</v>
      </c>
      <c r="EM34" s="55">
        <v>0.74</v>
      </c>
      <c r="EN34" s="55">
        <v>0.05</v>
      </c>
      <c r="EO34" s="71">
        <f t="shared" si="139"/>
        <v>0</v>
      </c>
      <c r="EP34" s="54">
        <f>REPS단위당실거래!I19</f>
        <v>746.1</v>
      </c>
      <c r="EQ34" s="52">
        <f t="shared" si="140"/>
        <v>0</v>
      </c>
      <c r="ER34" s="52">
        <f t="shared" si="141"/>
        <v>0</v>
      </c>
      <c r="ES34" s="49">
        <f t="shared" si="142"/>
        <v>0</v>
      </c>
      <c r="ET34" s="149">
        <v>0</v>
      </c>
      <c r="EU34" s="55">
        <f t="shared" si="143"/>
        <v>0</v>
      </c>
      <c r="EV34" s="55">
        <v>0.26</v>
      </c>
      <c r="EW34" s="55">
        <v>0.2</v>
      </c>
      <c r="EX34" s="50">
        <f t="shared" si="144"/>
        <v>0</v>
      </c>
      <c r="EY34" s="53">
        <f>'주택총조사(주택의종류)'!AZ20</f>
        <v>0.30628786908936179</v>
      </c>
      <c r="EZ34" s="53">
        <f>'주택총조사(주택의종류)'!AS20</f>
        <v>0.59629458958702863</v>
      </c>
      <c r="FA34" s="53">
        <f>'주택총조사(주택의종류)'!BG20</f>
        <v>7.326746344479336E-2</v>
      </c>
      <c r="FB34" s="53">
        <f t="shared" si="145"/>
        <v>2.18605475633928</v>
      </c>
      <c r="FC34" s="54">
        <f t="shared" si="146"/>
        <v>0</v>
      </c>
      <c r="FD34" s="55">
        <v>0.4</v>
      </c>
      <c r="FE34" s="55">
        <v>0.6</v>
      </c>
      <c r="FF34" s="50">
        <f t="shared" si="147"/>
        <v>0</v>
      </c>
      <c r="FG34" s="82">
        <f t="shared" si="148"/>
        <v>0</v>
      </c>
      <c r="FH34" s="53">
        <v>3.9399999999999998E-2</v>
      </c>
      <c r="FI34" s="49">
        <v>30</v>
      </c>
      <c r="FJ34" s="55">
        <v>0.6</v>
      </c>
      <c r="FK34" s="55">
        <v>0.4</v>
      </c>
      <c r="FL34" s="49">
        <f t="shared" si="149"/>
        <v>0</v>
      </c>
      <c r="FM34" s="49">
        <f t="shared" si="150"/>
        <v>0</v>
      </c>
      <c r="FN34" s="58">
        <f t="shared" si="151"/>
        <v>0</v>
      </c>
      <c r="FO34" s="49">
        <f t="shared" si="166"/>
        <v>0</v>
      </c>
      <c r="FP34" s="131" t="s">
        <v>400</v>
      </c>
      <c r="FQ34" s="131" t="s">
        <v>400</v>
      </c>
      <c r="FR34" s="131">
        <v>213</v>
      </c>
      <c r="FS34" s="131">
        <v>473</v>
      </c>
      <c r="FT34" s="131">
        <v>237</v>
      </c>
      <c r="FU34" s="131">
        <v>176</v>
      </c>
      <c r="FV34" s="131">
        <v>131</v>
      </c>
      <c r="FW34" s="131">
        <v>291</v>
      </c>
      <c r="FX34" s="133">
        <v>167</v>
      </c>
      <c r="FY34" s="32">
        <f t="shared" si="169"/>
        <v>1688</v>
      </c>
      <c r="FZ34" s="153">
        <v>0</v>
      </c>
      <c r="GA34" s="54">
        <f t="shared" si="153"/>
        <v>17.074318336614255</v>
      </c>
      <c r="GB34" s="55">
        <v>0.3</v>
      </c>
      <c r="GC34" s="55">
        <f t="shared" si="154"/>
        <v>0</v>
      </c>
      <c r="GD34" s="50">
        <f t="shared" si="155"/>
        <v>0</v>
      </c>
      <c r="GE34" s="54">
        <f t="shared" si="156"/>
        <v>-13.502139385060648</v>
      </c>
      <c r="GF34" s="55">
        <v>0.7</v>
      </c>
      <c r="GG34" s="55">
        <f t="shared" si="157"/>
        <v>0</v>
      </c>
      <c r="GH34" s="50">
        <f t="shared" si="158"/>
        <v>0</v>
      </c>
      <c r="GI34" s="81">
        <f t="shared" si="167"/>
        <v>0</v>
      </c>
      <c r="GJ34" s="72">
        <f t="shared" si="159"/>
        <v>0</v>
      </c>
      <c r="GK34" s="72" t="e">
        <f t="shared" si="160"/>
        <v>#DIV/0!</v>
      </c>
      <c r="GL34" s="52">
        <f>SUM('주택총조사(주택의종류)'!AD20:AF20)</f>
        <v>3812</v>
      </c>
      <c r="GM34" s="52">
        <f>REPS미분양!I19</f>
        <v>0</v>
      </c>
      <c r="GN34" s="100">
        <f t="shared" si="161"/>
        <v>0</v>
      </c>
      <c r="GO34" s="55">
        <f t="shared" si="162"/>
        <v>1</v>
      </c>
      <c r="GP34" s="82" t="e">
        <f t="shared" si="163"/>
        <v>#DIV/0!</v>
      </c>
      <c r="GQ34" s="84" t="e">
        <f t="shared" si="164"/>
        <v>#DIV/0!</v>
      </c>
      <c r="GR34" s="151">
        <f>SUM('REPS분양물량+계획'!G19:I19)/3</f>
        <v>0</v>
      </c>
      <c r="GS34" s="106" t="e">
        <f t="shared" si="168"/>
        <v>#DIV/0!</v>
      </c>
      <c r="GT34" s="105" t="e">
        <f t="shared" si="165"/>
        <v>#DIV/0!</v>
      </c>
    </row>
    <row r="35" spans="1:202" s="49" customFormat="1" x14ac:dyDescent="0.4">
      <c r="A35" s="37" t="s">
        <v>88</v>
      </c>
      <c r="B35" s="37" t="s">
        <v>103</v>
      </c>
      <c r="C35" s="35">
        <f>'주택총조사(거처의종류, 일반,외국인가구, 전체)'!H21</f>
        <v>18612</v>
      </c>
      <c r="D35" s="35">
        <f>'주택총조사(거처의종류, 일반,외국인가구, 전체)'!K21</f>
        <v>18912</v>
      </c>
      <c r="E35" s="35">
        <f>'주택총조사(거처의종류, 일반,외국인가구, 전체)'!N21</f>
        <v>19524</v>
      </c>
      <c r="F35" s="35">
        <f>'주택총조사(거처의종류, 일반,외국인가구, 전체)'!Q21</f>
        <v>19910</v>
      </c>
      <c r="G35" s="35">
        <f>'주택총조사(거처의종류, 일반,외국인가구, 전체)'!T21</f>
        <v>20247</v>
      </c>
      <c r="H35" s="35">
        <f>'주택총조사(거처의종류, 일반,외국인가구, 전체)'!W21</f>
        <v>21006</v>
      </c>
      <c r="I35" s="207">
        <f t="shared" si="0"/>
        <v>189</v>
      </c>
      <c r="J35" s="207">
        <f t="shared" si="0"/>
        <v>187</v>
      </c>
      <c r="K35" s="207">
        <f t="shared" si="0"/>
        <v>52</v>
      </c>
      <c r="L35" s="207">
        <f t="shared" si="0"/>
        <v>91</v>
      </c>
      <c r="M35" s="207">
        <f t="shared" si="0"/>
        <v>-91</v>
      </c>
      <c r="N35" s="24">
        <f>'인구총조사(가구, 1인가구)'!D21</f>
        <v>5847</v>
      </c>
      <c r="O35" s="24">
        <f>'인구총조사(가구, 1인가구)'!E21</f>
        <v>5958</v>
      </c>
      <c r="P35" s="24">
        <f>'인구총조사(가구, 1인가구)'!F21</f>
        <v>6383</v>
      </c>
      <c r="Q35" s="24">
        <f>'인구총조사(가구, 1인가구)'!G21</f>
        <v>6717</v>
      </c>
      <c r="R35" s="24">
        <f>'인구총조사(가구, 1인가구)'!H21</f>
        <v>6963</v>
      </c>
      <c r="S35" s="24">
        <f>'인구총조사(가구, 1인가구)'!I21</f>
        <v>7813</v>
      </c>
      <c r="T35" s="52">
        <f t="shared" si="80"/>
        <v>111</v>
      </c>
      <c r="U35" s="52">
        <f t="shared" si="81"/>
        <v>425</v>
      </c>
      <c r="V35" s="52">
        <f t="shared" si="82"/>
        <v>334</v>
      </c>
      <c r="W35" s="52">
        <f t="shared" si="83"/>
        <v>246</v>
      </c>
      <c r="X35" s="52">
        <f t="shared" si="84"/>
        <v>850</v>
      </c>
      <c r="Y35" s="53">
        <f>'주택총조사(거처의종류, 일반,외국인가구, 아파트)'!K21/'주택총조사(거처의종류, 일반,외국인가구, 전체)'!K21</f>
        <v>0.19405668358714043</v>
      </c>
      <c r="Z35" s="53">
        <f>'주택총조사(거처의종류, 일반,외국인가구, 아파트)'!N21/'주택총조사(거처의종류, 일반,외국인가구, 전체)'!N21</f>
        <v>0.19324933415283754</v>
      </c>
      <c r="AA35" s="53">
        <f>'주택총조사(거처의종류, 일반,외국인가구, 아파트)'!Q21/'주택총조사(거처의종류, 일반,외국인가구, 전체)'!Q21</f>
        <v>0.20401808136614766</v>
      </c>
      <c r="AB35" s="53">
        <f>'주택총조사(거처의종류, 일반,외국인가구, 아파트)'!T21/'주택총조사(거처의종류, 일반,외국인가구, 전체)'!T21</f>
        <v>0.20398083666716058</v>
      </c>
      <c r="AC35" s="53">
        <f>'주택총조사(거처의종류, 일반,외국인가구, 아파트)'!W21/'주택총조사(거처의종류, 일반,외국인가구, 전체)'!W21</f>
        <v>0.19832428829858137</v>
      </c>
      <c r="AD35" s="54">
        <f t="shared" si="85"/>
        <v>36.676713197969541</v>
      </c>
      <c r="AE35" s="54">
        <f t="shared" si="86"/>
        <v>36.137625486580617</v>
      </c>
      <c r="AF35" s="54">
        <f t="shared" si="87"/>
        <v>10.608940231039679</v>
      </c>
      <c r="AG35" s="54">
        <f t="shared" si="88"/>
        <v>18.562256136711614</v>
      </c>
      <c r="AH35" s="54">
        <f t="shared" si="89"/>
        <v>-18.047510235170904</v>
      </c>
      <c r="AI35" s="54">
        <f t="shared" si="90"/>
        <v>16.787604963426112</v>
      </c>
      <c r="AJ35" s="54">
        <f t="shared" si="91"/>
        <v>21.540291878172589</v>
      </c>
      <c r="AK35" s="54">
        <f t="shared" si="92"/>
        <v>82.130967014955957</v>
      </c>
      <c r="AL35" s="54">
        <f t="shared" si="93"/>
        <v>68.142039176293324</v>
      </c>
      <c r="AM35" s="54">
        <f t="shared" si="94"/>
        <v>50.1792858201215</v>
      </c>
      <c r="AN35" s="54">
        <f t="shared" si="95"/>
        <v>168.57564505379418</v>
      </c>
      <c r="AO35" s="54">
        <f t="shared" si="96"/>
        <v>78.113645788667512</v>
      </c>
      <c r="AP35" s="208">
        <f t="shared" si="2"/>
        <v>58.217005076142129</v>
      </c>
      <c r="AQ35" s="208">
        <f t="shared" si="2"/>
        <v>118.26859250153657</v>
      </c>
      <c r="AR35" s="208">
        <f t="shared" si="2"/>
        <v>78.750979407333006</v>
      </c>
      <c r="AS35" s="208">
        <f t="shared" si="2"/>
        <v>68.741541956833117</v>
      </c>
      <c r="AT35" s="208">
        <f t="shared" si="2"/>
        <v>150.52813481862327</v>
      </c>
      <c r="AU35" s="50">
        <f t="shared" si="3"/>
        <v>94.901250752093617</v>
      </c>
      <c r="AV35" s="52">
        <f>'주택총조사(거처의종류, 일반,외국인가구, 전체)'!I21</f>
        <v>199</v>
      </c>
      <c r="AW35" s="52">
        <f>'주택총조사(거처의종류, 일반,외국인가구, 전체)'!L21</f>
        <v>223</v>
      </c>
      <c r="AX35" s="52">
        <f>'주택총조사(거처의종류, 일반,외국인가구, 전체)'!O21</f>
        <v>221</v>
      </c>
      <c r="AY35" s="52">
        <f>'주택총조사(거처의종류, 일반,외국인가구, 전체)'!R21</f>
        <v>272</v>
      </c>
      <c r="AZ35" s="52">
        <f>'주택총조사(거처의종류, 일반,외국인가구, 전체)'!U21</f>
        <v>337</v>
      </c>
      <c r="BA35" s="52">
        <f>'주택총조사(거처의종류, 일반,외국인가구, 전체)'!X21</f>
        <v>450</v>
      </c>
      <c r="BB35" s="52">
        <f t="shared" si="97"/>
        <v>24</v>
      </c>
      <c r="BC35" s="52">
        <f t="shared" si="98"/>
        <v>-2</v>
      </c>
      <c r="BD35" s="52">
        <f t="shared" si="99"/>
        <v>51</v>
      </c>
      <c r="BE35" s="52">
        <f t="shared" si="100"/>
        <v>65</v>
      </c>
      <c r="BF35" s="52">
        <f t="shared" si="101"/>
        <v>113</v>
      </c>
      <c r="BG35" s="53">
        <f>'주택총조사(거처의종류, 일반,외국인가구, 아파트)'!L21/'주택총조사(거처의종류, 일반,외국인가구, 전체)'!L21</f>
        <v>9.8654708520179366E-2</v>
      </c>
      <c r="BH35" s="53">
        <f>'주택총조사(거처의종류, 일반,외국인가구, 아파트)'!O21/'주택총조사(거처의종류, 일반,외국인가구, 전체)'!O21</f>
        <v>9.5022624434389136E-2</v>
      </c>
      <c r="BI35" s="53">
        <f>'주택총조사(거처의종류, 일반,외국인가구, 아파트)'!R21/'주택총조사(거처의종류, 일반,외국인가구, 전체)'!R21</f>
        <v>8.0882352941176475E-2</v>
      </c>
      <c r="BJ35" s="53">
        <f>'주택총조사(거처의종류, 일반,외국인가구, 아파트)'!U21/'주택총조사(거처의종류, 일반,외국인가구, 전체)'!U21</f>
        <v>6.5281899109792291E-2</v>
      </c>
      <c r="BK35" s="53">
        <f>'주택총조사(거처의종류, 일반,외국인가구, 아파트)'!X21/'주택총조사(거처의종류, 일반,외국인가구, 전체)'!X21</f>
        <v>6.6666666666666666E-2</v>
      </c>
      <c r="BL35" s="54">
        <f t="shared" si="102"/>
        <v>2.3677130044843047</v>
      </c>
      <c r="BM35" s="54">
        <f t="shared" si="103"/>
        <v>-0.19004524886877827</v>
      </c>
      <c r="BN35" s="54">
        <f t="shared" si="104"/>
        <v>4.125</v>
      </c>
      <c r="BO35" s="54">
        <f t="shared" si="105"/>
        <v>4.2433234421364991</v>
      </c>
      <c r="BP35" s="54">
        <f t="shared" si="106"/>
        <v>7.5333333333333332</v>
      </c>
      <c r="BQ35" s="50">
        <f t="shared" si="107"/>
        <v>3.6158649062170718</v>
      </c>
      <c r="BR35" s="49">
        <f>REPS멸실!E20</f>
        <v>0</v>
      </c>
      <c r="BS35" s="49">
        <f>REPS멸실!F20</f>
        <v>0</v>
      </c>
      <c r="BT35" s="49">
        <f>REPS멸실!G20</f>
        <v>0</v>
      </c>
      <c r="BU35" s="49">
        <f>REPS멸실!H20</f>
        <v>0</v>
      </c>
      <c r="BV35" s="49">
        <f>REPS멸실!I20</f>
        <v>0</v>
      </c>
      <c r="BW35" s="51">
        <f t="shared" si="108"/>
        <v>0</v>
      </c>
      <c r="BX35" s="81">
        <f t="shared" si="109"/>
        <v>98.517115658310686</v>
      </c>
      <c r="BY35" s="52">
        <f>SUM('주택소유통계(다주택자)'!Q21:R21)</f>
        <v>3572</v>
      </c>
      <c r="BZ35" s="52">
        <f>SUM('주택소유통계(다주택자)'!U21:V21)</f>
        <v>3574</v>
      </c>
      <c r="CA35" s="52">
        <f>SUM('주택소유통계(다주택자)'!Y21:Z21)</f>
        <v>3730</v>
      </c>
      <c r="CB35" s="52">
        <f>SUM('주택소유통계(다주택자)'!AC21:AD21)</f>
        <v>4048</v>
      </c>
      <c r="CC35" s="52">
        <f t="shared" si="110"/>
        <v>2</v>
      </c>
      <c r="CD35" s="52">
        <f t="shared" si="111"/>
        <v>156</v>
      </c>
      <c r="CE35" s="52">
        <f t="shared" si="112"/>
        <v>318</v>
      </c>
      <c r="CF35" s="53">
        <f>'REPS거래량(외지인)'!D21/'REPS거래량(외지인)'!C21</f>
        <v>0.59863945578231292</v>
      </c>
      <c r="CG35" s="53">
        <f>'REPS거래량(외지인)'!I21/'REPS거래량(외지인)'!H21</f>
        <v>0.65</v>
      </c>
      <c r="CH35" s="53">
        <f>'REPS거래량(외지인)'!N21/'REPS거래량(외지인)'!M21</f>
        <v>0.66816143497757852</v>
      </c>
      <c r="CI35" s="54">
        <f>REPS단위당실거래!G20</f>
        <v>552.79999999999995</v>
      </c>
      <c r="CJ35" s="54">
        <f>REPS단위당실거래!H20</f>
        <v>580.4</v>
      </c>
      <c r="CK35" s="54">
        <f>REPS단위당실거래!I20</f>
        <v>622.4</v>
      </c>
      <c r="CL35" s="52">
        <v>0</v>
      </c>
      <c r="CM35" s="52">
        <v>0</v>
      </c>
      <c r="CN35" s="52">
        <v>0</v>
      </c>
      <c r="CO35" s="53" t="e">
        <f t="shared" si="113"/>
        <v>#DIV/0!</v>
      </c>
      <c r="CP35" s="53" t="e">
        <f t="shared" si="114"/>
        <v>#DIV/0!</v>
      </c>
      <c r="CQ35" s="53" t="e">
        <f t="shared" si="115"/>
        <v>#DIV/0!</v>
      </c>
      <c r="CR35" s="55">
        <v>0.2</v>
      </c>
      <c r="CS35" s="55">
        <v>0.3</v>
      </c>
      <c r="CT35" s="55">
        <v>0.5</v>
      </c>
      <c r="CU35" s="162" t="e">
        <f t="shared" si="116"/>
        <v>#DIV/0!</v>
      </c>
      <c r="CV35" s="162" t="e">
        <f t="shared" si="117"/>
        <v>#DIV/0!</v>
      </c>
      <c r="CW35" s="162" t="e">
        <f t="shared" si="118"/>
        <v>#DIV/0!</v>
      </c>
      <c r="CX35" s="71" t="e">
        <f t="shared" si="119"/>
        <v>#DIV/0!</v>
      </c>
      <c r="CY35" s="158">
        <f>REPS분양물량!H20</f>
        <v>0</v>
      </c>
      <c r="CZ35" s="158">
        <f>REPS분양물량!I20</f>
        <v>0</v>
      </c>
      <c r="DA35" s="158">
        <f>REPS분양물량!J20</f>
        <v>0</v>
      </c>
      <c r="DB35" s="52">
        <f>REPS미분양!F20</f>
        <v>127</v>
      </c>
      <c r="DC35" s="52">
        <f>REPS미분양!G20</f>
        <v>42</v>
      </c>
      <c r="DD35" s="52">
        <f>REPS미분양!H20</f>
        <v>7</v>
      </c>
      <c r="DE35" s="52">
        <f>REPS미분양!I20</f>
        <v>0</v>
      </c>
      <c r="DF35" s="52">
        <f t="shared" si="120"/>
        <v>127</v>
      </c>
      <c r="DG35" s="52">
        <f t="shared" si="121"/>
        <v>42</v>
      </c>
      <c r="DH35" s="52">
        <f t="shared" si="122"/>
        <v>7</v>
      </c>
      <c r="DI35" s="52">
        <f t="shared" si="123"/>
        <v>85</v>
      </c>
      <c r="DJ35" s="52">
        <f t="shared" si="124"/>
        <v>35</v>
      </c>
      <c r="DK35" s="52">
        <f t="shared" si="125"/>
        <v>7</v>
      </c>
      <c r="DL35" s="141">
        <v>552.79999999999995</v>
      </c>
      <c r="DM35" s="141">
        <v>580.4</v>
      </c>
      <c r="DN35" s="141">
        <v>622.4</v>
      </c>
      <c r="DO35" s="140">
        <f>'REPS분양가(분기단위)'!D20</f>
        <v>0</v>
      </c>
      <c r="DP35" s="140">
        <f>'REPS분양가(분기단위)'!E20</f>
        <v>0</v>
      </c>
      <c r="DQ35" s="140">
        <f>'REPS분양가(분기단위)'!F20</f>
        <v>0</v>
      </c>
      <c r="DR35" s="53" t="e">
        <f t="shared" si="126"/>
        <v>#DIV/0!</v>
      </c>
      <c r="DS35" s="53" t="e">
        <f t="shared" si="127"/>
        <v>#DIV/0!</v>
      </c>
      <c r="DT35" s="53" t="e">
        <f t="shared" si="128"/>
        <v>#DIV/0!</v>
      </c>
      <c r="DU35" s="53">
        <f>100%-종합!CF35</f>
        <v>0.40136054421768708</v>
      </c>
      <c r="DV35" s="53">
        <f>100%-종합!CG35</f>
        <v>0.35</v>
      </c>
      <c r="DW35" s="53">
        <f>100%-종합!CH35</f>
        <v>0.33183856502242148</v>
      </c>
      <c r="DX35" s="55">
        <v>0.2</v>
      </c>
      <c r="DY35" s="55">
        <v>0.3</v>
      </c>
      <c r="DZ35" s="55">
        <v>0.5</v>
      </c>
      <c r="EA35" s="72" t="e">
        <f t="shared" si="129"/>
        <v>#DIV/0!</v>
      </c>
      <c r="EB35" s="72" t="e">
        <f t="shared" si="130"/>
        <v>#DIV/0!</v>
      </c>
      <c r="EC35" s="72" t="e">
        <f t="shared" si="131"/>
        <v>#DIV/0!</v>
      </c>
      <c r="ED35" s="71" t="e">
        <f t="shared" si="132"/>
        <v>#DIV/0!</v>
      </c>
      <c r="EE35" s="82" t="e">
        <f t="shared" si="133"/>
        <v>#DIV/0!</v>
      </c>
      <c r="EF35" s="88" t="e">
        <f t="shared" si="134"/>
        <v>#DIV/0!</v>
      </c>
      <c r="EG35" s="54">
        <f>REPS단위당실거래!I20</f>
        <v>622.4</v>
      </c>
      <c r="EH35" s="52">
        <f t="shared" si="135"/>
        <v>0</v>
      </c>
      <c r="EI35" s="52">
        <f t="shared" si="136"/>
        <v>0</v>
      </c>
      <c r="EJ35" s="49">
        <f t="shared" si="137"/>
        <v>0</v>
      </c>
      <c r="EK35" s="149">
        <v>0</v>
      </c>
      <c r="EL35" s="55">
        <f t="shared" si="138"/>
        <v>0</v>
      </c>
      <c r="EM35" s="55">
        <v>0.74</v>
      </c>
      <c r="EN35" s="55">
        <v>0.05</v>
      </c>
      <c r="EO35" s="71">
        <f t="shared" si="139"/>
        <v>0</v>
      </c>
      <c r="EP35" s="54">
        <f>REPS단위당실거래!I20</f>
        <v>622.4</v>
      </c>
      <c r="EQ35" s="52">
        <f t="shared" si="140"/>
        <v>0</v>
      </c>
      <c r="ER35" s="52">
        <f t="shared" si="141"/>
        <v>0</v>
      </c>
      <c r="ES35" s="49">
        <f t="shared" si="142"/>
        <v>0</v>
      </c>
      <c r="ET35" s="149">
        <v>0</v>
      </c>
      <c r="EU35" s="55">
        <f t="shared" si="143"/>
        <v>0</v>
      </c>
      <c r="EV35" s="55">
        <v>0.26</v>
      </c>
      <c r="EW35" s="55">
        <v>0.2</v>
      </c>
      <c r="EX35" s="50">
        <f t="shared" si="144"/>
        <v>0</v>
      </c>
      <c r="EY35" s="53">
        <f>'주택총조사(주택의종류)'!AZ21</f>
        <v>0.22257689368975822</v>
      </c>
      <c r="EZ35" s="53">
        <f>'주택총조사(주택의종류)'!AS21</f>
        <v>0.71682826355654172</v>
      </c>
      <c r="FA35" s="53">
        <f>'주택총조사(주택의종류)'!BG21</f>
        <v>4.3123167116354721E-2</v>
      </c>
      <c r="FB35" s="53">
        <f t="shared" si="145"/>
        <v>3.4143320902490668</v>
      </c>
      <c r="FC35" s="54">
        <f t="shared" si="146"/>
        <v>0</v>
      </c>
      <c r="FD35" s="55">
        <v>0.4</v>
      </c>
      <c r="FE35" s="55">
        <v>0.6</v>
      </c>
      <c r="FF35" s="50">
        <f t="shared" si="147"/>
        <v>0</v>
      </c>
      <c r="FG35" s="82">
        <f t="shared" si="148"/>
        <v>0</v>
      </c>
      <c r="FH35" s="53">
        <v>3.9399999999999998E-2</v>
      </c>
      <c r="FI35" s="49">
        <v>30</v>
      </c>
      <c r="FJ35" s="55">
        <v>0.6</v>
      </c>
      <c r="FK35" s="55">
        <v>0.4</v>
      </c>
      <c r="FL35" s="49">
        <f t="shared" si="149"/>
        <v>0</v>
      </c>
      <c r="FM35" s="49">
        <f t="shared" si="150"/>
        <v>0</v>
      </c>
      <c r="FN35" s="58">
        <f t="shared" si="151"/>
        <v>0</v>
      </c>
      <c r="FO35" s="49">
        <f t="shared" si="166"/>
        <v>0</v>
      </c>
      <c r="FP35" s="131" t="s">
        <v>400</v>
      </c>
      <c r="FQ35" s="131">
        <v>56</v>
      </c>
      <c r="FR35" s="131">
        <v>625</v>
      </c>
      <c r="FS35" s="131">
        <v>890</v>
      </c>
      <c r="FT35" s="131">
        <v>493</v>
      </c>
      <c r="FU35" s="131">
        <v>432</v>
      </c>
      <c r="FV35" s="131">
        <v>407</v>
      </c>
      <c r="FW35" s="131">
        <v>896</v>
      </c>
      <c r="FX35" s="131">
        <v>532</v>
      </c>
      <c r="FY35" s="32">
        <f t="shared" si="169"/>
        <v>4331</v>
      </c>
      <c r="FZ35" s="152">
        <v>0</v>
      </c>
      <c r="GA35" s="54">
        <f t="shared" si="153"/>
        <v>81.729510694884581</v>
      </c>
      <c r="GB35" s="55">
        <v>0.3</v>
      </c>
      <c r="GC35" s="55">
        <f t="shared" si="154"/>
        <v>0</v>
      </c>
      <c r="GD35" s="50">
        <f t="shared" si="155"/>
        <v>0</v>
      </c>
      <c r="GE35" s="54">
        <f t="shared" si="156"/>
        <v>16.787604963426112</v>
      </c>
      <c r="GF35" s="55">
        <v>0.7</v>
      </c>
      <c r="GG35" s="55">
        <f t="shared" si="157"/>
        <v>0</v>
      </c>
      <c r="GH35" s="50">
        <f t="shared" si="158"/>
        <v>0</v>
      </c>
      <c r="GI35" s="81">
        <f t="shared" si="167"/>
        <v>0</v>
      </c>
      <c r="GJ35" s="72" t="e">
        <f t="shared" si="159"/>
        <v>#DIV/0!</v>
      </c>
      <c r="GK35" s="72" t="e">
        <f t="shared" si="160"/>
        <v>#DIV/0!</v>
      </c>
      <c r="GL35" s="52">
        <f>SUM('주택총조사(주택의종류)'!AD21:AF21)</f>
        <v>5607</v>
      </c>
      <c r="GM35" s="52">
        <f>REPS미분양!I20</f>
        <v>0</v>
      </c>
      <c r="GN35" s="100">
        <f t="shared" si="161"/>
        <v>0</v>
      </c>
      <c r="GO35" s="55">
        <f t="shared" si="162"/>
        <v>1</v>
      </c>
      <c r="GP35" s="82" t="e">
        <f t="shared" si="163"/>
        <v>#DIV/0!</v>
      </c>
      <c r="GQ35" s="84" t="e">
        <f t="shared" si="164"/>
        <v>#DIV/0!</v>
      </c>
      <c r="GR35" s="151">
        <f>SUM('REPS분양물량+계획'!G20:I20)/3</f>
        <v>0</v>
      </c>
      <c r="GS35" s="106" t="e">
        <f t="shared" si="168"/>
        <v>#DIV/0!</v>
      </c>
      <c r="GT35" s="105" t="e">
        <f t="shared" si="165"/>
        <v>#DIV/0!</v>
      </c>
    </row>
    <row r="36" spans="1:202" s="49" customFormat="1" x14ac:dyDescent="0.4">
      <c r="A36" s="37" t="s">
        <v>109</v>
      </c>
      <c r="B36" s="37" t="s">
        <v>109</v>
      </c>
      <c r="C36" s="35">
        <f>'주택총조사(거처의종류, 일반,외국인가구, 전체)'!H22</f>
        <v>4751497</v>
      </c>
      <c r="D36" s="35">
        <f>'주택총조사(거처의종류, 일반,외국인가구, 전체)'!K22</f>
        <v>4907660</v>
      </c>
      <c r="E36" s="35">
        <f>'주택총조사(거처의종류, 일반,외국인가구, 전체)'!N22</f>
        <v>5098431</v>
      </c>
      <c r="F36" s="35">
        <f>'주택총조사(거처의종류, 일반,외국인가구, 전체)'!Q22</f>
        <v>5290662</v>
      </c>
      <c r="G36" s="35">
        <f>'주택총조사(거처의종류, 일반,외국인가구, 전체)'!T22</f>
        <v>5406963</v>
      </c>
      <c r="H36" s="35">
        <f>'주택총조사(거처의종류, 일반,외국인가구, 전체)'!W22</f>
        <v>5500024</v>
      </c>
      <c r="I36" s="207">
        <f t="shared" si="0"/>
        <v>62856</v>
      </c>
      <c r="J36" s="207">
        <f t="shared" si="0"/>
        <v>75654</v>
      </c>
      <c r="K36" s="207">
        <f t="shared" si="0"/>
        <v>55141</v>
      </c>
      <c r="L36" s="207">
        <f t="shared" si="0"/>
        <v>25254</v>
      </c>
      <c r="M36" s="207">
        <f t="shared" si="0"/>
        <v>12579</v>
      </c>
      <c r="N36" s="24">
        <f>'인구총조사(가구, 1인가구)'!D22</f>
        <v>1197586</v>
      </c>
      <c r="O36" s="24">
        <f>'인구총조사(가구, 1인가구)'!E22</f>
        <v>1290893</v>
      </c>
      <c r="P36" s="24">
        <f>'인구총조사(가구, 1인가구)'!F22</f>
        <v>1406010</v>
      </c>
      <c r="Q36" s="24">
        <f>'인구총조사(가구, 1인가구)'!G22</f>
        <v>1543100</v>
      </c>
      <c r="R36" s="24">
        <f>'인구총조사(가구, 1인가구)'!H22</f>
        <v>1634147</v>
      </c>
      <c r="S36" s="24">
        <f>'인구총조사(가구, 1인가구)'!I22</f>
        <v>1714629</v>
      </c>
      <c r="T36" s="52">
        <f t="shared" si="80"/>
        <v>93307</v>
      </c>
      <c r="U36" s="52">
        <f t="shared" si="81"/>
        <v>115117</v>
      </c>
      <c r="V36" s="52">
        <f t="shared" si="82"/>
        <v>137090</v>
      </c>
      <c r="W36" s="52">
        <f t="shared" si="83"/>
        <v>91047</v>
      </c>
      <c r="X36" s="52">
        <f t="shared" si="84"/>
        <v>80482</v>
      </c>
      <c r="Y36" s="53">
        <f>'주택총조사(거처의종류, 일반,외국인가구, 아파트)'!K22/'주택총조사(거처의종류, 일반,외국인가구, 전체)'!K22</f>
        <v>0.57957030438131407</v>
      </c>
      <c r="Z36" s="53">
        <f>'주택총조사(거처의종류, 일반,외국인가구, 아파트)'!N22/'주택총조사(거처의종류, 일반,외국인가구, 전체)'!N22</f>
        <v>0.58351951806349833</v>
      </c>
      <c r="AA36" s="53">
        <f>'주택총조사(거처의종류, 일반,외국인가구, 아파트)'!Q22/'주택총조사(거처의종류, 일반,외국인가구, 전체)'!Q22</f>
        <v>0.58432555321054336</v>
      </c>
      <c r="AB36" s="53">
        <f>'주택총조사(거처의종류, 일반,외국인가구, 아파트)'!T22/'주택총조사(거처의종류, 일반,외국인가구, 전체)'!T22</f>
        <v>0.58733118758164238</v>
      </c>
      <c r="AC36" s="53">
        <f>'주택총조사(거처의종류, 일반,외국인가구, 아파트)'!W22/'주택총조사(거처의종류, 일반,외국인가구, 전체)'!W22</f>
        <v>0.59758557417203995</v>
      </c>
      <c r="AD36" s="54">
        <f t="shared" si="85"/>
        <v>36429.471052191875</v>
      </c>
      <c r="AE36" s="54">
        <f t="shared" si="86"/>
        <v>44145.585619575904</v>
      </c>
      <c r="AF36" s="54">
        <f t="shared" si="87"/>
        <v>32220.295329582572</v>
      </c>
      <c r="AG36" s="54">
        <f t="shared" si="88"/>
        <v>14832.461811186797</v>
      </c>
      <c r="AH36" s="54">
        <f t="shared" si="89"/>
        <v>7517.0289375100901</v>
      </c>
      <c r="AI36" s="54">
        <f t="shared" si="90"/>
        <v>27028.968550009449</v>
      </c>
      <c r="AJ36" s="54">
        <f t="shared" si="91"/>
        <v>54077.96639090727</v>
      </c>
      <c r="AK36" s="54">
        <f t="shared" si="92"/>
        <v>67173.016360915732</v>
      </c>
      <c r="AL36" s="54">
        <f t="shared" si="93"/>
        <v>80105.190089633383</v>
      </c>
      <c r="AM36" s="54">
        <f t="shared" si="94"/>
        <v>53474.742635745795</v>
      </c>
      <c r="AN36" s="54">
        <f t="shared" si="95"/>
        <v>48094.88218051412</v>
      </c>
      <c r="AO36" s="54">
        <f t="shared" si="96"/>
        <v>60585.15953154325</v>
      </c>
      <c r="AP36" s="208">
        <f t="shared" si="2"/>
        <v>90507.437443099145</v>
      </c>
      <c r="AQ36" s="208">
        <f t="shared" si="2"/>
        <v>111318.60198049163</v>
      </c>
      <c r="AR36" s="208">
        <f t="shared" si="2"/>
        <v>112325.48541921595</v>
      </c>
      <c r="AS36" s="208">
        <f t="shared" si="2"/>
        <v>68307.204446932592</v>
      </c>
      <c r="AT36" s="208">
        <f t="shared" si="2"/>
        <v>55611.911118024211</v>
      </c>
      <c r="AU36" s="50">
        <f t="shared" si="3"/>
        <v>87614.128081552713</v>
      </c>
      <c r="AV36" s="52">
        <f>'주택총조사(거처의종류, 일반,외국인가구, 전체)'!I22</f>
        <v>178464</v>
      </c>
      <c r="AW36" s="52">
        <f>'주택총조사(거처의종류, 일반,외국인가구, 전체)'!L22</f>
        <v>186046</v>
      </c>
      <c r="AX36" s="52">
        <f>'주택총조사(거처의종류, 일반,외국인가구, 전체)'!O22</f>
        <v>192325</v>
      </c>
      <c r="AY36" s="52">
        <f>'주택총조사(거처의종류, 일반,외국인가구, 전체)'!R22</f>
        <v>197703</v>
      </c>
      <c r="AZ36" s="52">
        <f>'주택총조사(거처의종류, 일반,외국인가구, 전체)'!U22</f>
        <v>206216</v>
      </c>
      <c r="BA36" s="52">
        <f>'주택총조사(거처의종류, 일반,외국인가구, 전체)'!X22</f>
        <v>218245</v>
      </c>
      <c r="BB36" s="52">
        <f t="shared" si="97"/>
        <v>7582</v>
      </c>
      <c r="BC36" s="52">
        <f t="shared" si="98"/>
        <v>6279</v>
      </c>
      <c r="BD36" s="52">
        <f t="shared" si="99"/>
        <v>5378</v>
      </c>
      <c r="BE36" s="52">
        <f t="shared" si="100"/>
        <v>8513</v>
      </c>
      <c r="BF36" s="52">
        <f t="shared" si="101"/>
        <v>12029</v>
      </c>
      <c r="BG36" s="53">
        <f>'주택총조사(거처의종류, 일반,외국인가구, 아파트)'!L22/'주택총조사(거처의종류, 일반,외국인가구, 전체)'!L22</f>
        <v>0.10819904754738076</v>
      </c>
      <c r="BH36" s="53">
        <f>'주택총조사(거처의종류, 일반,외국인가구, 아파트)'!O22/'주택총조사(거처의종류, 일반,외국인가구, 전체)'!O22</f>
        <v>0.11925126738593526</v>
      </c>
      <c r="BI36" s="53">
        <f>'주택총조사(거처의종류, 일반,외국인가구, 아파트)'!R22/'주택총조사(거처의종류, 일반,외국인가구, 전체)'!R22</f>
        <v>0.12026119988062903</v>
      </c>
      <c r="BJ36" s="53">
        <f>'주택총조사(거처의종류, 일반,외국인가구, 아파트)'!U22/'주택총조사(거처의종류, 일반,외국인가구, 전체)'!U22</f>
        <v>0.11763878651511037</v>
      </c>
      <c r="BK36" s="53">
        <f>'주택총조사(거처의종류, 일반,외국인가구, 아파트)'!X22/'주택총조사(거처의종류, 일반,외국인가구, 전체)'!X22</f>
        <v>0.1225091067378405</v>
      </c>
      <c r="BL36" s="54">
        <f t="shared" si="102"/>
        <v>820.36517850424093</v>
      </c>
      <c r="BM36" s="54">
        <f t="shared" si="103"/>
        <v>748.77870791628754</v>
      </c>
      <c r="BN36" s="54">
        <f t="shared" si="104"/>
        <v>646.76473295802293</v>
      </c>
      <c r="BO36" s="54">
        <f t="shared" si="105"/>
        <v>1001.4589896031346</v>
      </c>
      <c r="BP36" s="54">
        <f t="shared" si="106"/>
        <v>1473.6620449494835</v>
      </c>
      <c r="BQ36" s="50">
        <f t="shared" si="107"/>
        <v>938.20593078623392</v>
      </c>
      <c r="BR36" s="49">
        <f>REPS멸실!E21</f>
        <v>3179</v>
      </c>
      <c r="BS36" s="49">
        <f>REPS멸실!F21</f>
        <v>2408</v>
      </c>
      <c r="BT36" s="49">
        <f>REPS멸실!G21</f>
        <v>1257</v>
      </c>
      <c r="BU36" s="49">
        <f>REPS멸실!H21</f>
        <v>3615</v>
      </c>
      <c r="BV36" s="49">
        <f>REPS멸실!I21</f>
        <v>7083</v>
      </c>
      <c r="BW36" s="51">
        <f t="shared" si="108"/>
        <v>3508.4</v>
      </c>
      <c r="BX36" s="81">
        <f t="shared" si="109"/>
        <v>92060.734012338944</v>
      </c>
      <c r="BY36" s="52">
        <f>SUM('주택소유통계(다주택자)'!Q22:R22)</f>
        <v>554365</v>
      </c>
      <c r="BZ36" s="52">
        <f>SUM('주택소유통계(다주택자)'!U22:V22)</f>
        <v>536572</v>
      </c>
      <c r="CA36" s="52">
        <f>SUM('주택소유통계(다주택자)'!Y22:Z22)</f>
        <v>537537</v>
      </c>
      <c r="CB36" s="52">
        <f>SUM('주택소유통계(다주택자)'!AC22:AD22)</f>
        <v>553733</v>
      </c>
      <c r="CC36" s="52">
        <f t="shared" si="110"/>
        <v>-17793</v>
      </c>
      <c r="CD36" s="52">
        <f t="shared" si="111"/>
        <v>965</v>
      </c>
      <c r="CE36" s="52">
        <f t="shared" si="112"/>
        <v>16196</v>
      </c>
      <c r="CF36" s="53">
        <f>'REPS거래량(외지인)'!D22/'REPS거래량(외지인)'!C22</f>
        <v>0.43807643475975011</v>
      </c>
      <c r="CG36" s="53">
        <f>'REPS거래량(외지인)'!I22/'REPS거래량(외지인)'!H22</f>
        <v>0.49742059041736397</v>
      </c>
      <c r="CH36" s="53">
        <f>'REPS거래량(외지인)'!N22/'REPS거래량(외지인)'!M22</f>
        <v>0.53210349784379496</v>
      </c>
      <c r="CI36" s="54">
        <f>REPS단위당실거래!G21</f>
        <v>1740.8</v>
      </c>
      <c r="CJ36" s="54">
        <f>REPS단위당실거래!H21</f>
        <v>1669.9</v>
      </c>
      <c r="CK36" s="54">
        <f>REPS단위당실거래!I21</f>
        <v>1715.5</v>
      </c>
      <c r="CL36" s="52">
        <v>1743</v>
      </c>
      <c r="CM36" s="52">
        <v>1872</v>
      </c>
      <c r="CN36" s="52">
        <v>2014</v>
      </c>
      <c r="CO36" s="53">
        <f t="shared" si="113"/>
        <v>0.99873780837636261</v>
      </c>
      <c r="CP36" s="53">
        <f t="shared" si="114"/>
        <v>0.89204059829059834</v>
      </c>
      <c r="CQ36" s="53">
        <f t="shared" si="115"/>
        <v>0.85178748758689171</v>
      </c>
      <c r="CR36" s="55">
        <v>0.2</v>
      </c>
      <c r="CS36" s="55">
        <v>0.3</v>
      </c>
      <c r="CT36" s="55">
        <v>0.5</v>
      </c>
      <c r="CU36" s="162">
        <f t="shared" si="116"/>
        <v>-1556.9711212399943</v>
      </c>
      <c r="CV36" s="162">
        <f t="shared" si="117"/>
        <v>128.45675503207173</v>
      </c>
      <c r="CW36" s="162">
        <f t="shared" si="118"/>
        <v>3670.3302444698325</v>
      </c>
      <c r="CX36" s="71">
        <f t="shared" si="119"/>
        <v>747.27195942063656</v>
      </c>
      <c r="CY36" s="158">
        <f>REPS분양물량!H21</f>
        <v>120985</v>
      </c>
      <c r="CZ36" s="158">
        <f>REPS분양물량!I21</f>
        <v>85939</v>
      </c>
      <c r="DA36" s="158">
        <f>REPS분양물량!J21</f>
        <v>31641</v>
      </c>
      <c r="DB36" s="52">
        <f>REPS미분양!F21</f>
        <v>1030</v>
      </c>
      <c r="DC36" s="52">
        <f>REPS미분양!G21</f>
        <v>7588</v>
      </c>
      <c r="DD36" s="52">
        <f>REPS미분양!H21</f>
        <v>5803</v>
      </c>
      <c r="DE36" s="52">
        <f>REPS미분양!I21</f>
        <v>12954</v>
      </c>
      <c r="DF36" s="52">
        <f t="shared" si="120"/>
        <v>122015</v>
      </c>
      <c r="DG36" s="52">
        <f t="shared" si="121"/>
        <v>93527</v>
      </c>
      <c r="DH36" s="52">
        <f t="shared" si="122"/>
        <v>37444</v>
      </c>
      <c r="DI36" s="52">
        <f t="shared" si="123"/>
        <v>114427</v>
      </c>
      <c r="DJ36" s="52">
        <f t="shared" si="124"/>
        <v>87724</v>
      </c>
      <c r="DK36" s="52">
        <f t="shared" si="125"/>
        <v>24490</v>
      </c>
      <c r="DL36" s="142">
        <v>1740.8</v>
      </c>
      <c r="DM36" s="142">
        <v>1669.9</v>
      </c>
      <c r="DN36" s="142">
        <v>1715.5</v>
      </c>
      <c r="DO36" s="140">
        <f>'REPS분양가(분기단위)'!D21</f>
        <v>1743</v>
      </c>
      <c r="DP36" s="140">
        <f>'REPS분양가(분기단위)'!E21</f>
        <v>1872</v>
      </c>
      <c r="DQ36" s="140">
        <f>'REPS분양가(분기단위)'!F21</f>
        <v>2014</v>
      </c>
      <c r="DR36" s="53">
        <f t="shared" si="126"/>
        <v>0.99873780837636261</v>
      </c>
      <c r="DS36" s="53">
        <f t="shared" si="127"/>
        <v>0.89204059829059834</v>
      </c>
      <c r="DT36" s="53">
        <f t="shared" si="128"/>
        <v>0.85178748758689171</v>
      </c>
      <c r="DU36" s="53">
        <f>100%-종합!CF36</f>
        <v>0.56192356524024989</v>
      </c>
      <c r="DV36" s="53">
        <f>100%-종합!CG36</f>
        <v>0.50257940958263603</v>
      </c>
      <c r="DW36" s="53">
        <f>100%-종합!CH36</f>
        <v>0.46789650215620504</v>
      </c>
      <c r="DX36" s="55">
        <v>0.2</v>
      </c>
      <c r="DY36" s="55">
        <v>0.3</v>
      </c>
      <c r="DZ36" s="55">
        <v>0.5</v>
      </c>
      <c r="EA36" s="72">
        <f t="shared" si="129"/>
        <v>12843.613970602177</v>
      </c>
      <c r="EB36" s="72">
        <f t="shared" si="130"/>
        <v>11798.559663972233</v>
      </c>
      <c r="EC36" s="72">
        <f t="shared" si="131"/>
        <v>4880.2249868434128</v>
      </c>
      <c r="ED36" s="71">
        <f t="shared" si="132"/>
        <v>9840.799540472608</v>
      </c>
      <c r="EE36" s="82">
        <f t="shared" si="133"/>
        <v>10588.071499893245</v>
      </c>
      <c r="EF36" s="88">
        <f t="shared" si="134"/>
        <v>102648.80551223218</v>
      </c>
      <c r="EG36" s="54">
        <f>REPS단위당실거래!I21</f>
        <v>1715.5</v>
      </c>
      <c r="EH36" s="52">
        <f t="shared" si="135"/>
        <v>2014</v>
      </c>
      <c r="EI36" s="52">
        <f t="shared" si="136"/>
        <v>68500</v>
      </c>
      <c r="EJ36" s="49">
        <f t="shared" si="137"/>
        <v>37675</v>
      </c>
      <c r="EK36" s="149">
        <v>1850795</v>
      </c>
      <c r="EL36" s="55">
        <f t="shared" si="138"/>
        <v>0.59201671465773387</v>
      </c>
      <c r="EM36" s="55">
        <v>0.74</v>
      </c>
      <c r="EN36" s="55">
        <v>0.05</v>
      </c>
      <c r="EO36" s="71">
        <f t="shared" si="139"/>
        <v>40540.958289983544</v>
      </c>
      <c r="EP36" s="54">
        <f>REPS단위당실거래!I21</f>
        <v>1715.5</v>
      </c>
      <c r="EQ36" s="52">
        <f t="shared" si="140"/>
        <v>2014</v>
      </c>
      <c r="ER36" s="52">
        <f t="shared" si="141"/>
        <v>68500</v>
      </c>
      <c r="ES36" s="49">
        <f t="shared" si="142"/>
        <v>37675</v>
      </c>
      <c r="ET36" s="149">
        <v>726266</v>
      </c>
      <c r="EU36" s="55">
        <f t="shared" si="143"/>
        <v>0.59201671465773387</v>
      </c>
      <c r="EV36" s="55">
        <v>0.26</v>
      </c>
      <c r="EW36" s="55">
        <v>0.2</v>
      </c>
      <c r="EX36" s="50">
        <f t="shared" si="144"/>
        <v>22358.003786955916</v>
      </c>
      <c r="EY36" s="53">
        <f>'주택총조사(주택의종류)'!AZ22</f>
        <v>0.69938761873947697</v>
      </c>
      <c r="EZ36" s="53">
        <f>'주택총조사(주택의종류)'!AS22</f>
        <v>0.11315385288507855</v>
      </c>
      <c r="FA36" s="53">
        <f>'주택총조사(주택의종류)'!BG22</f>
        <v>0.1797017959054284</v>
      </c>
      <c r="FB36" s="53">
        <f t="shared" si="145"/>
        <v>0.41873153161951554</v>
      </c>
      <c r="FC36" s="54">
        <f t="shared" si="146"/>
        <v>26337.778727754685</v>
      </c>
      <c r="FD36" s="55">
        <v>0.4</v>
      </c>
      <c r="FE36" s="55">
        <v>0.6</v>
      </c>
      <c r="FF36" s="50">
        <f t="shared" si="147"/>
        <v>6321.066894661124</v>
      </c>
      <c r="FG36" s="82">
        <f t="shared" si="148"/>
        <v>69220.028971600579</v>
      </c>
      <c r="FH36" s="53">
        <v>3.9399999999999998E-2</v>
      </c>
      <c r="FI36" s="49">
        <v>30</v>
      </c>
      <c r="FJ36" s="55">
        <v>0.6</v>
      </c>
      <c r="FK36" s="55">
        <v>0.4</v>
      </c>
      <c r="FL36" s="49">
        <f t="shared" si="149"/>
        <v>68000</v>
      </c>
      <c r="FM36" s="49">
        <f t="shared" si="150"/>
        <v>41100</v>
      </c>
      <c r="FN36" s="58">
        <f t="shared" si="151"/>
        <v>-194.79867229668378</v>
      </c>
      <c r="FO36" s="49">
        <f t="shared" si="166"/>
        <v>5880</v>
      </c>
      <c r="FP36" s="134">
        <v>11407</v>
      </c>
      <c r="FQ36" s="134">
        <v>34111</v>
      </c>
      <c r="FR36" s="134">
        <v>304069</v>
      </c>
      <c r="FS36" s="134">
        <v>479283</v>
      </c>
      <c r="FT36" s="134">
        <v>319708</v>
      </c>
      <c r="FU36" s="134">
        <v>304402</v>
      </c>
      <c r="FV36" s="134">
        <v>298957</v>
      </c>
      <c r="FW36" s="134">
        <v>763335</v>
      </c>
      <c r="FX36" s="134">
        <v>971488</v>
      </c>
      <c r="FY36" s="32">
        <f t="shared" si="169"/>
        <v>3486760</v>
      </c>
      <c r="FZ36" s="152">
        <f>(SUM(FV36:FX36)/FY36)+(FU36/FY36)*0.1</f>
        <v>0.59201671465773387</v>
      </c>
      <c r="GA36" s="54">
        <f t="shared" si="153"/>
        <v>61523.365462329486</v>
      </c>
      <c r="GB36" s="55">
        <v>0.3</v>
      </c>
      <c r="GC36" s="55">
        <f t="shared" si="154"/>
        <v>0.59201671465773387</v>
      </c>
      <c r="GD36" s="50">
        <f t="shared" si="155"/>
        <v>10926.858208708618</v>
      </c>
      <c r="GE36" s="54">
        <f t="shared" si="156"/>
        <v>30537.368550009451</v>
      </c>
      <c r="GF36" s="55">
        <v>0.7</v>
      </c>
      <c r="GG36" s="55">
        <f t="shared" si="157"/>
        <v>0.59201671465773387</v>
      </c>
      <c r="GH36" s="50">
        <f t="shared" si="158"/>
        <v>12655.0428222883</v>
      </c>
      <c r="GI36" s="81">
        <f t="shared" si="167"/>
        <v>23581.901030996916</v>
      </c>
      <c r="GJ36" s="72">
        <f t="shared" si="159"/>
        <v>747.27195942063656</v>
      </c>
      <c r="GK36" s="72">
        <f t="shared" si="160"/>
        <v>9840.799540472608</v>
      </c>
      <c r="GL36" s="52">
        <f>SUM('주택총조사(주택의종류)'!AD22:AF22)</f>
        <v>4185645</v>
      </c>
      <c r="GM36" s="52">
        <f>REPS미분양!I21</f>
        <v>12954</v>
      </c>
      <c r="GN36" s="100">
        <f t="shared" si="161"/>
        <v>3.0948635156588769E-3</v>
      </c>
      <c r="GO36" s="55">
        <f t="shared" si="162"/>
        <v>1</v>
      </c>
      <c r="GP36" s="82">
        <f t="shared" si="163"/>
        <v>10588.071499893245</v>
      </c>
      <c r="GQ36" s="84">
        <f t="shared" si="164"/>
        <v>103390.00150249075</v>
      </c>
      <c r="GR36" s="151">
        <f>SUM('REPS분양물량+계획'!G21:I21)/3</f>
        <v>82240.333333333328</v>
      </c>
      <c r="GS36" s="106">
        <f t="shared" si="168"/>
        <v>0.79543797406127414</v>
      </c>
      <c r="GT36" s="105" t="str">
        <f t="shared" si="165"/>
        <v>A등급</v>
      </c>
    </row>
    <row r="37" spans="1:202" s="49" customFormat="1" x14ac:dyDescent="0.4">
      <c r="A37" s="37" t="s">
        <v>109</v>
      </c>
      <c r="B37" s="37" t="s">
        <v>131</v>
      </c>
      <c r="C37" s="35">
        <f>'주택총조사(거처의종류, 일반,외국인가구, 전체)'!H23</f>
        <v>24724</v>
      </c>
      <c r="D37" s="35">
        <f>'주택총조사(거처의종류, 일반,외국인가구, 전체)'!K23</f>
        <v>24950</v>
      </c>
      <c r="E37" s="35">
        <f>'주택총조사(거처의종류, 일반,외국인가구, 전체)'!N23</f>
        <v>25652</v>
      </c>
      <c r="F37" s="35">
        <f>'주택총조사(거처의종류, 일반,외국인가구, 전체)'!Q23</f>
        <v>26221</v>
      </c>
      <c r="G37" s="35">
        <f>'주택총조사(거처의종류, 일반,외국인가구, 전체)'!T23</f>
        <v>26772</v>
      </c>
      <c r="H37" s="35">
        <f>'주택총조사(거처의종류, 일반,외국인가구, 전체)'!W23</f>
        <v>27241</v>
      </c>
      <c r="I37" s="207">
        <f t="shared" si="0"/>
        <v>20</v>
      </c>
      <c r="J37" s="207">
        <f t="shared" si="0"/>
        <v>138</v>
      </c>
      <c r="K37" s="207">
        <f t="shared" si="0"/>
        <v>-70</v>
      </c>
      <c r="L37" s="207">
        <f t="shared" si="0"/>
        <v>122</v>
      </c>
      <c r="M37" s="207">
        <f t="shared" si="0"/>
        <v>49</v>
      </c>
      <c r="N37" s="24">
        <f>'인구총조사(가구, 1인가구)'!D23</f>
        <v>8226</v>
      </c>
      <c r="O37" s="24">
        <f>'인구총조사(가구, 1인가구)'!E23</f>
        <v>8432</v>
      </c>
      <c r="P37" s="24">
        <f>'인구총조사(가구, 1인가구)'!F23</f>
        <v>8996</v>
      </c>
      <c r="Q37" s="24">
        <f>'인구총조사(가구, 1인가구)'!G23</f>
        <v>9635</v>
      </c>
      <c r="R37" s="24">
        <f>'인구총조사(가구, 1인가구)'!H23</f>
        <v>10064</v>
      </c>
      <c r="S37" s="24">
        <f>'인구총조사(가구, 1인가구)'!I23</f>
        <v>10484</v>
      </c>
      <c r="T37" s="52">
        <f t="shared" si="80"/>
        <v>206</v>
      </c>
      <c r="U37" s="52">
        <f t="shared" si="81"/>
        <v>564</v>
      </c>
      <c r="V37" s="52">
        <f t="shared" si="82"/>
        <v>639</v>
      </c>
      <c r="W37" s="52">
        <f t="shared" si="83"/>
        <v>429</v>
      </c>
      <c r="X37" s="52">
        <f t="shared" si="84"/>
        <v>420</v>
      </c>
      <c r="Y37" s="53">
        <f>'주택총조사(거처의종류, 일반,외국인가구, 아파트)'!K23/'주택총조사(거처의종류, 일반,외국인가구, 전체)'!K23</f>
        <v>0.18168336673346694</v>
      </c>
      <c r="Z37" s="53">
        <f>'주택총조사(거처의종류, 일반,외국인가구, 아파트)'!N23/'주택총조사(거처의종류, 일반,외국인가구, 전체)'!N23</f>
        <v>0.17877748323717449</v>
      </c>
      <c r="AA37" s="53">
        <f>'주택총조사(거처의종류, 일반,외국인가구, 아파트)'!Q23/'주택총조사(거처의종류, 일반,외국인가구, 전체)'!Q23</f>
        <v>0.17619465314061247</v>
      </c>
      <c r="AB37" s="53">
        <f>'주택총조사(거처의종류, 일반,외국인가구, 아파트)'!T23/'주택총조사(거처의종류, 일반,외국인가구, 전체)'!T23</f>
        <v>0.18306439563723292</v>
      </c>
      <c r="AC37" s="53">
        <f>'주택총조사(거처의종류, 일반,외국인가구, 아파트)'!W23/'주택총조사(거처의종류, 일반,외국인가구, 전체)'!W23</f>
        <v>0.20615983260526413</v>
      </c>
      <c r="AD37" s="54">
        <f t="shared" si="85"/>
        <v>3.6336673346693389</v>
      </c>
      <c r="AE37" s="54">
        <f t="shared" si="86"/>
        <v>24.67129268673008</v>
      </c>
      <c r="AF37" s="54">
        <f t="shared" si="87"/>
        <v>-12.333625719842873</v>
      </c>
      <c r="AG37" s="54">
        <f t="shared" si="88"/>
        <v>22.333856267742416</v>
      </c>
      <c r="AH37" s="54">
        <f t="shared" si="89"/>
        <v>10.101831797657942</v>
      </c>
      <c r="AI37" s="54">
        <f t="shared" si="90"/>
        <v>9.6814044733913818</v>
      </c>
      <c r="AJ37" s="54">
        <f t="shared" si="91"/>
        <v>37.426773547094193</v>
      </c>
      <c r="AK37" s="54">
        <f t="shared" si="92"/>
        <v>100.83050054576641</v>
      </c>
      <c r="AL37" s="54">
        <f t="shared" si="93"/>
        <v>112.58838335685137</v>
      </c>
      <c r="AM37" s="54">
        <f t="shared" si="94"/>
        <v>78.53462572837293</v>
      </c>
      <c r="AN37" s="54">
        <f t="shared" si="95"/>
        <v>86.58712969421093</v>
      </c>
      <c r="AO37" s="54">
        <f t="shared" si="96"/>
        <v>83.193482574459168</v>
      </c>
      <c r="AP37" s="208">
        <f t="shared" si="2"/>
        <v>41.060440881763533</v>
      </c>
      <c r="AQ37" s="208">
        <f t="shared" si="2"/>
        <v>125.5017932324965</v>
      </c>
      <c r="AR37" s="208">
        <f t="shared" si="2"/>
        <v>100.2547576370085</v>
      </c>
      <c r="AS37" s="208">
        <f t="shared" si="2"/>
        <v>100.86848199611535</v>
      </c>
      <c r="AT37" s="208">
        <f t="shared" si="2"/>
        <v>96.688961491868866</v>
      </c>
      <c r="AU37" s="50">
        <f t="shared" si="3"/>
        <v>92.874887047850549</v>
      </c>
      <c r="AV37" s="52">
        <f>'주택총조사(거처의종류, 일반,외국인가구, 전체)'!I23</f>
        <v>356</v>
      </c>
      <c r="AW37" s="52">
        <f>'주택총조사(거처의종류, 일반,외국인가구, 전체)'!L23</f>
        <v>357</v>
      </c>
      <c r="AX37" s="52">
        <f>'주택총조사(거처의종류, 일반,외국인가구, 전체)'!O23</f>
        <v>357</v>
      </c>
      <c r="AY37" s="52">
        <f>'주택총조사(거처의종류, 일반,외국인가구, 전체)'!R23</f>
        <v>395</v>
      </c>
      <c r="AZ37" s="52">
        <f>'주택총조사(거처의종류, 일반,외국인가구, 전체)'!U23</f>
        <v>389</v>
      </c>
      <c r="BA37" s="52">
        <f>'주택총조사(거처의종류, 일반,외국인가구, 전체)'!X23</f>
        <v>410</v>
      </c>
      <c r="BB37" s="52">
        <f t="shared" si="97"/>
        <v>1</v>
      </c>
      <c r="BC37" s="52">
        <f t="shared" si="98"/>
        <v>0</v>
      </c>
      <c r="BD37" s="52">
        <f t="shared" si="99"/>
        <v>38</v>
      </c>
      <c r="BE37" s="52">
        <f t="shared" si="100"/>
        <v>-6</v>
      </c>
      <c r="BF37" s="52">
        <f t="shared" si="101"/>
        <v>21</v>
      </c>
      <c r="BG37" s="53">
        <f>'주택총조사(거처의종류, 일반,외국인가구, 아파트)'!L23/'주택총조사(거처의종류, 일반,외국인가구, 전체)'!L23</f>
        <v>7.8431372549019607E-2</v>
      </c>
      <c r="BH37" s="53">
        <f>'주택총조사(거처의종류, 일반,외국인가구, 아파트)'!O23/'주택총조사(거처의종류, 일반,외국인가구, 전체)'!O23</f>
        <v>7.8431372549019607E-2</v>
      </c>
      <c r="BI37" s="53">
        <f>'주택총조사(거처의종류, 일반,외국인가구, 아파트)'!R23/'주택총조사(거처의종류, 일반,외국인가구, 전체)'!R23</f>
        <v>6.8354430379746839E-2</v>
      </c>
      <c r="BJ37" s="53">
        <f>'주택총조사(거처의종류, 일반,외국인가구, 아파트)'!U23/'주택총조사(거처의종류, 일반,외국인가구, 전체)'!U23</f>
        <v>7.1979434447300775E-2</v>
      </c>
      <c r="BK37" s="53">
        <f>'주택총조사(거처의종류, 일반,외국인가구, 아파트)'!X23/'주택총조사(거처의종류, 일반,외국인가구, 전체)'!X23</f>
        <v>7.0731707317073164E-2</v>
      </c>
      <c r="BL37" s="54">
        <f t="shared" si="102"/>
        <v>7.8431372549019607E-2</v>
      </c>
      <c r="BM37" s="54">
        <f t="shared" si="103"/>
        <v>0</v>
      </c>
      <c r="BN37" s="54">
        <f t="shared" si="104"/>
        <v>2.5974683544303798</v>
      </c>
      <c r="BO37" s="54">
        <f t="shared" si="105"/>
        <v>-0.43187660668380468</v>
      </c>
      <c r="BP37" s="54">
        <f t="shared" si="106"/>
        <v>1.4853658536585364</v>
      </c>
      <c r="BQ37" s="50">
        <f t="shared" si="107"/>
        <v>0.74587779479082639</v>
      </c>
      <c r="BR37" s="49">
        <f>REPS멸실!E22</f>
        <v>0</v>
      </c>
      <c r="BS37" s="49">
        <f>REPS멸실!F22</f>
        <v>0</v>
      </c>
      <c r="BT37" s="49">
        <f>REPS멸실!G22</f>
        <v>0</v>
      </c>
      <c r="BU37" s="49">
        <f>REPS멸실!H22</f>
        <v>0</v>
      </c>
      <c r="BV37" s="49">
        <f>REPS멸실!I22</f>
        <v>0</v>
      </c>
      <c r="BW37" s="51">
        <f t="shared" si="108"/>
        <v>0</v>
      </c>
      <c r="BX37" s="81">
        <f t="shared" si="109"/>
        <v>93.620764842641378</v>
      </c>
      <c r="BY37" s="52">
        <f>SUM('주택소유통계(다주택자)'!Q23:R23)</f>
        <v>3911</v>
      </c>
      <c r="BZ37" s="52">
        <f>SUM('주택소유통계(다주택자)'!U23:V23)</f>
        <v>3772</v>
      </c>
      <c r="CA37" s="52">
        <f>SUM('주택소유통계(다주택자)'!Y23:Z23)</f>
        <v>3899</v>
      </c>
      <c r="CB37" s="52">
        <f>SUM('주택소유통계(다주택자)'!AC23:AD23)</f>
        <v>4076</v>
      </c>
      <c r="CC37" s="52">
        <f t="shared" si="110"/>
        <v>-139</v>
      </c>
      <c r="CD37" s="52">
        <f t="shared" si="111"/>
        <v>127</v>
      </c>
      <c r="CE37" s="52">
        <f t="shared" si="112"/>
        <v>177</v>
      </c>
      <c r="CF37" s="53">
        <f>'REPS거래량(외지인)'!D23/'REPS거래량(외지인)'!C23</f>
        <v>0.46736292428198434</v>
      </c>
      <c r="CG37" s="53">
        <f>'REPS거래량(외지인)'!I23/'REPS거래량(외지인)'!H23</f>
        <v>0.52736318407960203</v>
      </c>
      <c r="CH37" s="53">
        <f>'REPS거래량(외지인)'!N23/'REPS거래량(외지인)'!M23</f>
        <v>0.61375661375661372</v>
      </c>
      <c r="CI37" s="54">
        <f>REPS단위당실거래!G22</f>
        <v>668.7</v>
      </c>
      <c r="CJ37" s="54">
        <f>REPS단위당실거래!H22</f>
        <v>678.1</v>
      </c>
      <c r="CK37" s="54">
        <f>REPS단위당실거래!I22</f>
        <v>756.9</v>
      </c>
      <c r="CL37" s="52">
        <v>1203.0324999999998</v>
      </c>
      <c r="CM37" s="52">
        <v>1266.3499999999999</v>
      </c>
      <c r="CN37" s="52">
        <v>1333</v>
      </c>
      <c r="CO37" s="53">
        <f t="shared" si="113"/>
        <v>0.55584533252426693</v>
      </c>
      <c r="CP37" s="53">
        <f t="shared" si="114"/>
        <v>0.53547597425672211</v>
      </c>
      <c r="CQ37" s="53">
        <f t="shared" si="115"/>
        <v>0.5678169542385596</v>
      </c>
      <c r="CR37" s="55">
        <v>0.2</v>
      </c>
      <c r="CS37" s="55">
        <v>0.3</v>
      </c>
      <c r="CT37" s="55">
        <v>0.5</v>
      </c>
      <c r="CU37" s="162">
        <f t="shared" si="116"/>
        <v>-7.221925701585528</v>
      </c>
      <c r="CV37" s="162">
        <f t="shared" si="117"/>
        <v>10.759070993199989</v>
      </c>
      <c r="CW37" s="162">
        <f t="shared" si="118"/>
        <v>30.842374879434143</v>
      </c>
      <c r="CX37" s="71">
        <f t="shared" si="119"/>
        <v>11.459840057016201</v>
      </c>
      <c r="CY37" s="158">
        <f>REPS분양물량!H22</f>
        <v>420</v>
      </c>
      <c r="CZ37" s="158">
        <f>REPS분양물량!I22</f>
        <v>0</v>
      </c>
      <c r="DA37" s="158">
        <f>REPS분양물량!J22</f>
        <v>0</v>
      </c>
      <c r="DB37" s="52">
        <f>REPS미분양!F22</f>
        <v>7</v>
      </c>
      <c r="DC37" s="52">
        <f>REPS미분양!G22</f>
        <v>7</v>
      </c>
      <c r="DD37" s="52">
        <f>REPS미분양!H22</f>
        <v>0</v>
      </c>
      <c r="DE37" s="52">
        <f>REPS미분양!I22</f>
        <v>252</v>
      </c>
      <c r="DF37" s="52">
        <f t="shared" si="120"/>
        <v>427</v>
      </c>
      <c r="DG37" s="52">
        <f t="shared" si="121"/>
        <v>7</v>
      </c>
      <c r="DH37" s="52">
        <f t="shared" si="122"/>
        <v>0</v>
      </c>
      <c r="DI37" s="52">
        <f t="shared" si="123"/>
        <v>420</v>
      </c>
      <c r="DJ37" s="52">
        <f t="shared" si="124"/>
        <v>7</v>
      </c>
      <c r="DK37" s="52">
        <f t="shared" si="125"/>
        <v>-252</v>
      </c>
      <c r="DL37" s="142">
        <v>668.7</v>
      </c>
      <c r="DM37" s="142">
        <v>678.1</v>
      </c>
      <c r="DN37" s="141">
        <v>756.9</v>
      </c>
      <c r="DO37" s="145">
        <f>DP37*0.95</f>
        <v>1203.0324999999998</v>
      </c>
      <c r="DP37" s="145">
        <f>DQ37*0.95</f>
        <v>1266.3499999999999</v>
      </c>
      <c r="DQ37" s="140">
        <f>'REPS분양가(분기단위)'!F22</f>
        <v>1333</v>
      </c>
      <c r="DR37" s="53">
        <f t="shared" si="126"/>
        <v>0.55584533252426693</v>
      </c>
      <c r="DS37" s="53">
        <f t="shared" si="127"/>
        <v>0.53547597425672211</v>
      </c>
      <c r="DT37" s="53">
        <f t="shared" si="128"/>
        <v>0.5678169542385596</v>
      </c>
      <c r="DU37" s="53">
        <f>100%-종합!CF37</f>
        <v>0.53263707571801566</v>
      </c>
      <c r="DV37" s="53">
        <f>100%-종합!CG37</f>
        <v>0.47263681592039797</v>
      </c>
      <c r="DW37" s="53">
        <f>100%-종합!CH37</f>
        <v>0.38624338624338628</v>
      </c>
      <c r="DX37" s="55">
        <v>0.2</v>
      </c>
      <c r="DY37" s="55">
        <v>0.3</v>
      </c>
      <c r="DZ37" s="55">
        <v>0.5</v>
      </c>
      <c r="EA37" s="72">
        <f t="shared" si="129"/>
        <v>24.869361927247621</v>
      </c>
      <c r="EB37" s="72">
        <f t="shared" si="130"/>
        <v>0.53147988489659714</v>
      </c>
      <c r="EC37" s="72">
        <f t="shared" si="131"/>
        <v>-27.633758439609903</v>
      </c>
      <c r="ED37" s="71">
        <f t="shared" si="132"/>
        <v>-0.7443055424885614</v>
      </c>
      <c r="EE37" s="82">
        <f t="shared" si="133"/>
        <v>10.71553451452764</v>
      </c>
      <c r="EF37" s="88">
        <f t="shared" si="134"/>
        <v>104.33629935716903</v>
      </c>
      <c r="EG37" s="54">
        <f>REPS단위당실거래!I22</f>
        <v>756.9</v>
      </c>
      <c r="EH37" s="52">
        <f t="shared" si="135"/>
        <v>1333</v>
      </c>
      <c r="EI37" s="52">
        <f t="shared" si="136"/>
        <v>45300</v>
      </c>
      <c r="EJ37" s="49">
        <f t="shared" si="137"/>
        <v>24915.000000000004</v>
      </c>
      <c r="EK37" s="149">
        <v>1913</v>
      </c>
      <c r="EL37" s="55">
        <f t="shared" si="138"/>
        <v>0.65348015225666123</v>
      </c>
      <c r="EM37" s="55">
        <v>0.74</v>
      </c>
      <c r="EN37" s="55">
        <v>0.05</v>
      </c>
      <c r="EO37" s="71">
        <f t="shared" si="139"/>
        <v>46.253978656878743</v>
      </c>
      <c r="EP37" s="54">
        <f>REPS단위당실거래!I22</f>
        <v>756.9</v>
      </c>
      <c r="EQ37" s="52">
        <f t="shared" si="140"/>
        <v>1333</v>
      </c>
      <c r="ER37" s="52">
        <f t="shared" si="141"/>
        <v>45300</v>
      </c>
      <c r="ES37" s="49">
        <f t="shared" si="142"/>
        <v>24915.000000000004</v>
      </c>
      <c r="ET37" s="149">
        <v>396</v>
      </c>
      <c r="EU37" s="55">
        <f t="shared" si="143"/>
        <v>0.65348015225666123</v>
      </c>
      <c r="EV37" s="55">
        <v>0.26</v>
      </c>
      <c r="EW37" s="55">
        <v>0.2</v>
      </c>
      <c r="EX37" s="50">
        <f t="shared" si="144"/>
        <v>13.456463295269169</v>
      </c>
      <c r="EY37" s="53">
        <f>'주택총조사(주택의종류)'!AZ23</f>
        <v>0.20130020763891859</v>
      </c>
      <c r="EZ37" s="53">
        <f>'주택총조사(주택의종류)'!AS23</f>
        <v>0.56207470095320033</v>
      </c>
      <c r="FA37" s="53">
        <f>'주택총조사(주택의종류)'!BG23</f>
        <v>0.20491430092696991</v>
      </c>
      <c r="FB37" s="53">
        <f t="shared" si="145"/>
        <v>3.8101749167390508</v>
      </c>
      <c r="FC37" s="54">
        <f t="shared" si="146"/>
        <v>227.50722819347709</v>
      </c>
      <c r="FD37" s="55">
        <v>0.4</v>
      </c>
      <c r="FE37" s="55">
        <v>0.6</v>
      </c>
      <c r="FF37" s="50">
        <f t="shared" si="147"/>
        <v>54.601734766434504</v>
      </c>
      <c r="FG37" s="82">
        <f t="shared" si="148"/>
        <v>114.31217671858241</v>
      </c>
      <c r="FH37" s="53">
        <v>3.9399999999999998E-2</v>
      </c>
      <c r="FI37" s="49">
        <v>30</v>
      </c>
      <c r="FJ37" s="55">
        <v>0.6</v>
      </c>
      <c r="FK37" s="55">
        <v>0.4</v>
      </c>
      <c r="FL37" s="49">
        <f t="shared" si="149"/>
        <v>45000</v>
      </c>
      <c r="FM37" s="49">
        <f t="shared" si="150"/>
        <v>27200</v>
      </c>
      <c r="FN37" s="58">
        <f t="shared" si="151"/>
        <v>-128.91785611848661</v>
      </c>
      <c r="FO37" s="49">
        <f t="shared" si="166"/>
        <v>3840</v>
      </c>
      <c r="FP37" s="131">
        <v>37</v>
      </c>
      <c r="FQ37" s="131">
        <v>125</v>
      </c>
      <c r="FR37" s="134">
        <v>1143</v>
      </c>
      <c r="FS37" s="134">
        <v>1555</v>
      </c>
      <c r="FT37" s="131">
        <v>843</v>
      </c>
      <c r="FU37" s="131">
        <v>707</v>
      </c>
      <c r="FV37" s="131">
        <v>676</v>
      </c>
      <c r="FW37" s="134">
        <v>1325</v>
      </c>
      <c r="FX37" s="131">
        <v>945</v>
      </c>
      <c r="FY37" s="32">
        <f t="shared" si="169"/>
        <v>7356</v>
      </c>
      <c r="FZ37" s="152">
        <f>(SUM(FT37:FX37)/FY37)+(FS37/FY37)*0.2</f>
        <v>0.65348015225666123</v>
      </c>
      <c r="GA37" s="54">
        <f t="shared" si="153"/>
        <v>83.939360369249997</v>
      </c>
      <c r="GB37" s="55">
        <v>0.3</v>
      </c>
      <c r="GC37" s="55">
        <f t="shared" si="154"/>
        <v>0.65348015225666123</v>
      </c>
      <c r="GD37" s="50">
        <f t="shared" si="155"/>
        <v>16.455811798327272</v>
      </c>
      <c r="GE37" s="54">
        <f t="shared" si="156"/>
        <v>9.6814044733913818</v>
      </c>
      <c r="GF37" s="55">
        <v>0.7</v>
      </c>
      <c r="GG37" s="55">
        <f t="shared" si="157"/>
        <v>0.65348015225666123</v>
      </c>
      <c r="GH37" s="50">
        <f t="shared" si="158"/>
        <v>4.4286239685310846</v>
      </c>
      <c r="GI37" s="81">
        <f t="shared" si="167"/>
        <v>20.884435766858356</v>
      </c>
      <c r="GJ37" s="72">
        <f t="shared" si="159"/>
        <v>11.459840057016201</v>
      </c>
      <c r="GK37" s="72">
        <f t="shared" si="160"/>
        <v>-0.7443055424885614</v>
      </c>
      <c r="GL37" s="52">
        <f>SUM('주택총조사(주택의종류)'!AD23:AF23)</f>
        <v>11484</v>
      </c>
      <c r="GM37" s="52">
        <f>REPS미분양!I22</f>
        <v>252</v>
      </c>
      <c r="GN37" s="100">
        <f t="shared" si="161"/>
        <v>2.1943573667711599E-2</v>
      </c>
      <c r="GO37" s="55">
        <f t="shared" si="162"/>
        <v>0.4</v>
      </c>
      <c r="GP37" s="82">
        <f t="shared" si="163"/>
        <v>4.2862138058110562</v>
      </c>
      <c r="GQ37" s="84">
        <f t="shared" si="164"/>
        <v>139.48282629125183</v>
      </c>
      <c r="GR37" s="151">
        <f>SUM('REPS분양물량+계획'!G22:I22)/3</f>
        <v>310.66666666666669</v>
      </c>
      <c r="GS37" s="106">
        <f t="shared" si="168"/>
        <v>2.2272753924412791</v>
      </c>
      <c r="GT37" s="105" t="str">
        <f t="shared" si="165"/>
        <v>C등급</v>
      </c>
    </row>
    <row r="38" spans="1:202" s="49" customFormat="1" x14ac:dyDescent="0.4">
      <c r="A38" s="37" t="s">
        <v>109</v>
      </c>
      <c r="B38" s="37" t="s">
        <v>118</v>
      </c>
      <c r="C38" s="35">
        <f>'주택총조사(거처의종류, 일반,외국인가구, 전체)'!H24</f>
        <v>370108</v>
      </c>
      <c r="D38" s="35">
        <f>'주택총조사(거처의종류, 일반,외국인가구, 전체)'!K24</f>
        <v>385021</v>
      </c>
      <c r="E38" s="35">
        <f>'주택총조사(거처의종류, 일반,외국인가구, 전체)'!N24</f>
        <v>398864</v>
      </c>
      <c r="F38" s="35">
        <f>'주택총조사(거처의종류, 일반,외국인가구, 전체)'!Q24</f>
        <v>411137</v>
      </c>
      <c r="G38" s="35">
        <f>'주택총조사(거처의종류, 일반,외국인가구, 전체)'!T24</f>
        <v>419496</v>
      </c>
      <c r="H38" s="35">
        <f>'주택총조사(거처의종류, 일반,외국인가구, 전체)'!W24</f>
        <v>427072</v>
      </c>
      <c r="I38" s="207">
        <f t="shared" si="0"/>
        <v>6576</v>
      </c>
      <c r="J38" s="207">
        <f t="shared" si="0"/>
        <v>6366</v>
      </c>
      <c r="K38" s="207">
        <f t="shared" si="0"/>
        <v>2634</v>
      </c>
      <c r="L38" s="207">
        <f t="shared" si="0"/>
        <v>-310</v>
      </c>
      <c r="M38" s="207">
        <f t="shared" si="0"/>
        <v>-896</v>
      </c>
      <c r="N38" s="24">
        <f>'인구총조사(가구, 1인가구)'!D24</f>
        <v>84595</v>
      </c>
      <c r="O38" s="24">
        <f>'인구총조사(가구, 1인가구)'!E24</f>
        <v>92932</v>
      </c>
      <c r="P38" s="24">
        <f>'인구총조사(가구, 1인가구)'!F24</f>
        <v>100409</v>
      </c>
      <c r="Q38" s="24">
        <f>'인구총조사(가구, 1인가구)'!G24</f>
        <v>110048</v>
      </c>
      <c r="R38" s="24">
        <f>'인구총조사(가구, 1인가구)'!H24</f>
        <v>118717</v>
      </c>
      <c r="S38" s="24">
        <f>'인구총조사(가구, 1인가구)'!I24</f>
        <v>127189</v>
      </c>
      <c r="T38" s="52">
        <f t="shared" si="80"/>
        <v>8337</v>
      </c>
      <c r="U38" s="52">
        <f t="shared" si="81"/>
        <v>7477</v>
      </c>
      <c r="V38" s="52">
        <f t="shared" si="82"/>
        <v>9639</v>
      </c>
      <c r="W38" s="52">
        <f t="shared" si="83"/>
        <v>8669</v>
      </c>
      <c r="X38" s="52">
        <f t="shared" si="84"/>
        <v>8472</v>
      </c>
      <c r="Y38" s="53">
        <f>'주택총조사(거처의종류, 일반,외국인가구, 아파트)'!K24/'주택총조사(거처의종류, 일반,외국인가구, 전체)'!K24</f>
        <v>0.64295713740289495</v>
      </c>
      <c r="Z38" s="53">
        <f>'주택총조사(거처의종류, 일반,외국인가구, 아파트)'!N24/'주택총조사(거처의종류, 일반,외국인가구, 전체)'!N24</f>
        <v>0.64122858919330905</v>
      </c>
      <c r="AA38" s="53">
        <f>'주택총조사(거처의종류, 일반,외국인가구, 아파트)'!Q24/'주택총조사(거처의종류, 일반,외국인가구, 전체)'!Q24</f>
        <v>0.63062434176442406</v>
      </c>
      <c r="AB38" s="53">
        <f>'주택총조사(거처의종류, 일반,외국인가구, 아파트)'!T24/'주택총조사(거처의종류, 일반,외국인가구, 전체)'!T24</f>
        <v>0.62878311116196584</v>
      </c>
      <c r="AC38" s="53">
        <f>'주택총조사(거처의종류, 일반,외국인가구, 아파트)'!W24/'주택총조사(거처의종류, 일반,외국인가구, 전체)'!W24</f>
        <v>0.63235239022928214</v>
      </c>
      <c r="AD38" s="54">
        <f t="shared" si="85"/>
        <v>4228.086135561437</v>
      </c>
      <c r="AE38" s="54">
        <f t="shared" si="86"/>
        <v>4082.0611988046053</v>
      </c>
      <c r="AF38" s="54">
        <f t="shared" si="87"/>
        <v>1661.0645162074929</v>
      </c>
      <c r="AG38" s="54">
        <f t="shared" si="88"/>
        <v>-194.92276446020941</v>
      </c>
      <c r="AH38" s="54">
        <f t="shared" si="89"/>
        <v>-566.58774164543684</v>
      </c>
      <c r="AI38" s="54">
        <f t="shared" si="90"/>
        <v>1841.9402688935777</v>
      </c>
      <c r="AJ38" s="54">
        <f t="shared" si="91"/>
        <v>5360.3336545279353</v>
      </c>
      <c r="AK38" s="54">
        <f t="shared" si="92"/>
        <v>4794.4661613983717</v>
      </c>
      <c r="AL38" s="54">
        <f t="shared" si="93"/>
        <v>6078.5880302672831</v>
      </c>
      <c r="AM38" s="54">
        <f t="shared" si="94"/>
        <v>5450.9207906630818</v>
      </c>
      <c r="AN38" s="54">
        <f t="shared" si="95"/>
        <v>5357.2894500224784</v>
      </c>
      <c r="AO38" s="54">
        <f t="shared" si="96"/>
        <v>5408.3196173758306</v>
      </c>
      <c r="AP38" s="208">
        <f t="shared" si="2"/>
        <v>9588.4197900893723</v>
      </c>
      <c r="AQ38" s="208">
        <f t="shared" si="2"/>
        <v>8876.5273602029774</v>
      </c>
      <c r="AR38" s="208">
        <f t="shared" si="2"/>
        <v>7739.6525464747756</v>
      </c>
      <c r="AS38" s="208">
        <f t="shared" si="2"/>
        <v>5255.9980262028721</v>
      </c>
      <c r="AT38" s="208">
        <f t="shared" si="2"/>
        <v>4790.7017083770415</v>
      </c>
      <c r="AU38" s="50">
        <f t="shared" si="3"/>
        <v>7250.2598862694085</v>
      </c>
      <c r="AV38" s="52">
        <f>'주택총조사(거처의종류, 일반,외국인가구, 전체)'!I24</f>
        <v>5526</v>
      </c>
      <c r="AW38" s="52">
        <f>'주택총조사(거처의종류, 일반,외국인가구, 전체)'!L24</f>
        <v>5595</v>
      </c>
      <c r="AX38" s="52">
        <f>'주택총조사(거처의종류, 일반,외국인가구, 전체)'!O24</f>
        <v>5613</v>
      </c>
      <c r="AY38" s="52">
        <f>'주택총조사(거처의종류, 일반,외국인가구, 전체)'!R24</f>
        <v>5597</v>
      </c>
      <c r="AZ38" s="52">
        <f>'주택총조사(거처의종류, 일반,외국인가구, 전체)'!U24</f>
        <v>5625</v>
      </c>
      <c r="BA38" s="52">
        <f>'주택총조사(거처의종류, 일반,외국인가구, 전체)'!X24</f>
        <v>5913</v>
      </c>
      <c r="BB38" s="52">
        <f t="shared" si="97"/>
        <v>69</v>
      </c>
      <c r="BC38" s="52">
        <f t="shared" si="98"/>
        <v>18</v>
      </c>
      <c r="BD38" s="52">
        <f t="shared" si="99"/>
        <v>-16</v>
      </c>
      <c r="BE38" s="52">
        <f t="shared" si="100"/>
        <v>28</v>
      </c>
      <c r="BF38" s="52">
        <f t="shared" si="101"/>
        <v>288</v>
      </c>
      <c r="BG38" s="53">
        <f>'주택총조사(거처의종류, 일반,외국인가구, 아파트)'!L24/'주택총조사(거처의종류, 일반,외국인가구, 전체)'!L24</f>
        <v>0.18784629133154601</v>
      </c>
      <c r="BH38" s="53">
        <f>'주택총조사(거처의종류, 일반,외국인가구, 아파트)'!O24/'주택총조사(거처의종류, 일반,외국인가구, 전체)'!O24</f>
        <v>0.18938179226794941</v>
      </c>
      <c r="BI38" s="53">
        <f>'주택총조사(거처의종류, 일반,외국인가구, 아파트)'!R24/'주택총조사(거처의종류, 일반,외국인가구, 전체)'!R24</f>
        <v>0.17348579596212257</v>
      </c>
      <c r="BJ38" s="53">
        <f>'주택총조사(거처의종류, 일반,외국인가구, 아파트)'!U24/'주택총조사(거처의종류, 일반,외국인가구, 전체)'!U24</f>
        <v>0.17368888888888889</v>
      </c>
      <c r="BK38" s="53">
        <f>'주택총조사(거처의종류, 일반,외국인가구, 아파트)'!X24/'주택총조사(거처의종류, 일반,외국인가구, 전체)'!X24</f>
        <v>0.17571452731270082</v>
      </c>
      <c r="BL38" s="54">
        <f t="shared" si="102"/>
        <v>12.961394101876675</v>
      </c>
      <c r="BM38" s="54">
        <f t="shared" si="103"/>
        <v>3.4088722608230895</v>
      </c>
      <c r="BN38" s="54">
        <f t="shared" si="104"/>
        <v>-2.7757727353939612</v>
      </c>
      <c r="BO38" s="54">
        <f t="shared" si="105"/>
        <v>4.8632888888888886</v>
      </c>
      <c r="BP38" s="54">
        <f t="shared" si="106"/>
        <v>50.605783866057834</v>
      </c>
      <c r="BQ38" s="50">
        <f t="shared" si="107"/>
        <v>13.812713276450506</v>
      </c>
      <c r="BR38" s="49">
        <f>REPS멸실!E23</f>
        <v>0</v>
      </c>
      <c r="BS38" s="49">
        <f>REPS멸실!F23</f>
        <v>255</v>
      </c>
      <c r="BT38" s="49">
        <f>REPS멸실!G23</f>
        <v>0</v>
      </c>
      <c r="BU38" s="49">
        <f>REPS멸실!H23</f>
        <v>0</v>
      </c>
      <c r="BV38" s="49">
        <f>REPS멸실!I23</f>
        <v>0</v>
      </c>
      <c r="BW38" s="51">
        <f t="shared" si="108"/>
        <v>51</v>
      </c>
      <c r="BX38" s="81">
        <f t="shared" si="109"/>
        <v>7315.0725995458588</v>
      </c>
      <c r="BY38" s="52">
        <f>SUM('주택소유통계(다주택자)'!Q24:R24)</f>
        <v>41672</v>
      </c>
      <c r="BZ38" s="52">
        <f>SUM('주택소유통계(다주택자)'!U24:V24)</f>
        <v>40642</v>
      </c>
      <c r="CA38" s="52">
        <f>SUM('주택소유통계(다주택자)'!Y24:Z24)</f>
        <v>40435</v>
      </c>
      <c r="CB38" s="52">
        <f>SUM('주택소유통계(다주택자)'!AC24:AD24)</f>
        <v>41318</v>
      </c>
      <c r="CC38" s="52">
        <f t="shared" si="110"/>
        <v>-1030</v>
      </c>
      <c r="CD38" s="52">
        <f t="shared" si="111"/>
        <v>-207</v>
      </c>
      <c r="CE38" s="52">
        <f t="shared" si="112"/>
        <v>883</v>
      </c>
      <c r="CF38" s="53">
        <f>'REPS거래량(외지인)'!D24/'REPS거래량(외지인)'!C24</f>
        <v>0.40062417871222078</v>
      </c>
      <c r="CG38" s="53">
        <f>'REPS거래량(외지인)'!I24/'REPS거래량(외지인)'!H24</f>
        <v>0.38197320341047503</v>
      </c>
      <c r="CH38" s="53">
        <f>'REPS거래량(외지인)'!N24/'REPS거래량(외지인)'!M24</f>
        <v>0.5046308547234718</v>
      </c>
      <c r="CI38" s="54">
        <f>REPS단위당실거래!G23</f>
        <v>1667.5</v>
      </c>
      <c r="CJ38" s="54">
        <f>REPS단위당실거래!H23</f>
        <v>1537.6</v>
      </c>
      <c r="CK38" s="54">
        <f>REPS단위당실거래!I23</f>
        <v>1546.8</v>
      </c>
      <c r="CL38" s="52">
        <v>2272</v>
      </c>
      <c r="CM38" s="52">
        <v>2041</v>
      </c>
      <c r="CN38" s="52">
        <v>2359</v>
      </c>
      <c r="CO38" s="53">
        <f t="shared" si="113"/>
        <v>0.73393485915492962</v>
      </c>
      <c r="CP38" s="53">
        <f t="shared" si="114"/>
        <v>0.75335619794218511</v>
      </c>
      <c r="CQ38" s="53">
        <f t="shared" si="115"/>
        <v>0.65570156846121241</v>
      </c>
      <c r="CR38" s="55">
        <v>0.2</v>
      </c>
      <c r="CS38" s="55">
        <v>0.3</v>
      </c>
      <c r="CT38" s="55">
        <v>0.5</v>
      </c>
      <c r="CU38" s="162">
        <f t="shared" si="116"/>
        <v>-60.570602336505914</v>
      </c>
      <c r="CV38" s="162">
        <f t="shared" si="117"/>
        <v>-17.870012762724677</v>
      </c>
      <c r="CW38" s="162">
        <f t="shared" si="118"/>
        <v>146.08671775628935</v>
      </c>
      <c r="CX38" s="71">
        <f t="shared" si="119"/>
        <v>22.548700885686248</v>
      </c>
      <c r="CY38" s="158">
        <f>REPS분양물량!H23</f>
        <v>6827</v>
      </c>
      <c r="CZ38" s="158">
        <f>REPS분양물량!I23</f>
        <v>2797</v>
      </c>
      <c r="DA38" s="158">
        <f>REPS분양물량!J23</f>
        <v>2709</v>
      </c>
      <c r="DB38" s="52">
        <f>REPS미분양!F23</f>
        <v>113</v>
      </c>
      <c r="DC38" s="52">
        <f>REPS미분양!G23</f>
        <v>113</v>
      </c>
      <c r="DD38" s="52">
        <f>REPS미분양!H23</f>
        <v>79</v>
      </c>
      <c r="DE38" s="52">
        <f>REPS미분양!I23</f>
        <v>182</v>
      </c>
      <c r="DF38" s="52">
        <f t="shared" si="120"/>
        <v>6940</v>
      </c>
      <c r="DG38" s="52">
        <f t="shared" si="121"/>
        <v>2910</v>
      </c>
      <c r="DH38" s="52">
        <f t="shared" si="122"/>
        <v>2788</v>
      </c>
      <c r="DI38" s="52">
        <f t="shared" si="123"/>
        <v>6827</v>
      </c>
      <c r="DJ38" s="52">
        <f t="shared" si="124"/>
        <v>2831</v>
      </c>
      <c r="DK38" s="52">
        <f t="shared" si="125"/>
        <v>2606</v>
      </c>
      <c r="DL38" s="141">
        <v>1667.5</v>
      </c>
      <c r="DM38" s="141">
        <v>1537.6</v>
      </c>
      <c r="DN38" s="141">
        <v>1546.8</v>
      </c>
      <c r="DO38" s="140">
        <f>'REPS분양가(분기단위)'!D23</f>
        <v>2272</v>
      </c>
      <c r="DP38" s="140">
        <f>'REPS분양가(분기단위)'!E23</f>
        <v>2041</v>
      </c>
      <c r="DQ38" s="140">
        <f>'REPS분양가(분기단위)'!F23</f>
        <v>2359</v>
      </c>
      <c r="DR38" s="53">
        <f t="shared" si="126"/>
        <v>0.73393485915492962</v>
      </c>
      <c r="DS38" s="53">
        <f t="shared" si="127"/>
        <v>0.75335619794218511</v>
      </c>
      <c r="DT38" s="53">
        <f t="shared" si="128"/>
        <v>0.65570156846121241</v>
      </c>
      <c r="DU38" s="53">
        <f>100%-종합!CF38</f>
        <v>0.59937582128777922</v>
      </c>
      <c r="DV38" s="53">
        <f>100%-종합!CG38</f>
        <v>0.61802679658952497</v>
      </c>
      <c r="DW38" s="53">
        <f>100%-종합!CH38</f>
        <v>0.4953691452765282</v>
      </c>
      <c r="DX38" s="55">
        <v>0.2</v>
      </c>
      <c r="DY38" s="55">
        <v>0.3</v>
      </c>
      <c r="DZ38" s="55">
        <v>0.5</v>
      </c>
      <c r="EA38" s="72">
        <f t="shared" si="129"/>
        <v>600.64329537817412</v>
      </c>
      <c r="EB38" s="72">
        <f t="shared" si="130"/>
        <v>395.42925402691827</v>
      </c>
      <c r="EC38" s="72">
        <f t="shared" si="131"/>
        <v>423.23306615921797</v>
      </c>
      <c r="ED38" s="71">
        <f t="shared" si="132"/>
        <v>473.10187185477008</v>
      </c>
      <c r="EE38" s="82">
        <f t="shared" si="133"/>
        <v>495.65057274045631</v>
      </c>
      <c r="EF38" s="88">
        <f t="shared" si="134"/>
        <v>7810.7231722863153</v>
      </c>
      <c r="EG38" s="54">
        <f>REPS단위당실거래!I23</f>
        <v>1546.8</v>
      </c>
      <c r="EH38" s="52">
        <f t="shared" si="135"/>
        <v>2359</v>
      </c>
      <c r="EI38" s="52">
        <f t="shared" si="136"/>
        <v>80200</v>
      </c>
      <c r="EJ38" s="49">
        <f t="shared" si="137"/>
        <v>44110</v>
      </c>
      <c r="EK38" s="149">
        <v>96918</v>
      </c>
      <c r="EL38" s="55">
        <f t="shared" si="138"/>
        <v>0.54125186403089509</v>
      </c>
      <c r="EM38" s="55">
        <v>0.74</v>
      </c>
      <c r="EN38" s="55">
        <v>0.05</v>
      </c>
      <c r="EO38" s="71">
        <f t="shared" si="139"/>
        <v>1940.9107818514128</v>
      </c>
      <c r="EP38" s="54">
        <f>REPS단위당실거래!I23</f>
        <v>1546.8</v>
      </c>
      <c r="EQ38" s="52">
        <f t="shared" si="140"/>
        <v>2359</v>
      </c>
      <c r="ER38" s="52">
        <f t="shared" si="141"/>
        <v>80200</v>
      </c>
      <c r="ES38" s="49">
        <f t="shared" si="142"/>
        <v>44110</v>
      </c>
      <c r="ET38" s="149">
        <v>35978</v>
      </c>
      <c r="EU38" s="55">
        <f t="shared" si="143"/>
        <v>0.54125186403089509</v>
      </c>
      <c r="EV38" s="55">
        <v>0.26</v>
      </c>
      <c r="EW38" s="55">
        <v>0.2</v>
      </c>
      <c r="EX38" s="50">
        <f t="shared" si="144"/>
        <v>1012.6042973333842</v>
      </c>
      <c r="EY38" s="53">
        <f>'주택총조사(주택의종류)'!AZ24</f>
        <v>0.78731302664217229</v>
      </c>
      <c r="EZ38" s="53">
        <f>'주택총조사(주택의종류)'!AS24</f>
        <v>6.3411639426078442E-2</v>
      </c>
      <c r="FA38" s="53">
        <f>'주택총조사(주택의종류)'!BG24</f>
        <v>0.14438083998454193</v>
      </c>
      <c r="FB38" s="53">
        <f t="shared" si="145"/>
        <v>0.26392612897164786</v>
      </c>
      <c r="FC38" s="54">
        <f t="shared" si="146"/>
        <v>779.50980170863352</v>
      </c>
      <c r="FD38" s="55">
        <v>0.4</v>
      </c>
      <c r="FE38" s="55">
        <v>0.6</v>
      </c>
      <c r="FF38" s="50">
        <f t="shared" si="147"/>
        <v>187.08235241007205</v>
      </c>
      <c r="FG38" s="82">
        <f t="shared" si="148"/>
        <v>3140.5974315948692</v>
      </c>
      <c r="FH38" s="53">
        <v>3.9399999999999998E-2</v>
      </c>
      <c r="FI38" s="49">
        <v>30</v>
      </c>
      <c r="FJ38" s="55">
        <v>0.6</v>
      </c>
      <c r="FK38" s="55">
        <v>0.4</v>
      </c>
      <c r="FL38" s="49">
        <f t="shared" si="149"/>
        <v>80000</v>
      </c>
      <c r="FM38" s="49">
        <f t="shared" si="150"/>
        <v>48100</v>
      </c>
      <c r="FN38" s="58">
        <f t="shared" si="151"/>
        <v>-227.97606173894135</v>
      </c>
      <c r="FO38" s="49">
        <f t="shared" si="166"/>
        <v>6840</v>
      </c>
      <c r="FP38" s="131">
        <v>798</v>
      </c>
      <c r="FQ38" s="134">
        <v>2259</v>
      </c>
      <c r="FR38" s="134">
        <v>21653</v>
      </c>
      <c r="FS38" s="134">
        <v>33868</v>
      </c>
      <c r="FT38" s="134">
        <v>22527</v>
      </c>
      <c r="FU38" s="134">
        <v>21377</v>
      </c>
      <c r="FV38" s="134">
        <v>21868</v>
      </c>
      <c r="FW38" s="134">
        <v>56583</v>
      </c>
      <c r="FX38" s="134">
        <v>80597</v>
      </c>
      <c r="FY38" s="32">
        <f t="shared" si="169"/>
        <v>261530</v>
      </c>
      <c r="FZ38" s="152">
        <f>(SUM(FW38:FX38)/FY38)+(FV38/FY38)*0.2</f>
        <v>0.54125186403089509</v>
      </c>
      <c r="GA38" s="54">
        <f t="shared" si="153"/>
        <v>5422.1323306522809</v>
      </c>
      <c r="GB38" s="55">
        <v>0.3</v>
      </c>
      <c r="GC38" s="55">
        <f t="shared" si="154"/>
        <v>0.54125186403089509</v>
      </c>
      <c r="GD38" s="50">
        <f t="shared" si="155"/>
        <v>880.42176929631853</v>
      </c>
      <c r="GE38" s="54">
        <f t="shared" si="156"/>
        <v>1892.9402688935777</v>
      </c>
      <c r="GF38" s="55">
        <v>0.7</v>
      </c>
      <c r="GG38" s="55">
        <f t="shared" si="157"/>
        <v>0.54125186403089509</v>
      </c>
      <c r="GH38" s="50">
        <f t="shared" si="158"/>
        <v>717.19021432645491</v>
      </c>
      <c r="GI38" s="81">
        <f t="shared" si="167"/>
        <v>1597.6119836227736</v>
      </c>
      <c r="GJ38" s="72">
        <f t="shared" si="159"/>
        <v>22.548700885686248</v>
      </c>
      <c r="GK38" s="72">
        <f t="shared" si="160"/>
        <v>473.10187185477008</v>
      </c>
      <c r="GL38" s="52">
        <f>SUM('주택총조사(주택의종류)'!AD24:AF24)</f>
        <v>324944</v>
      </c>
      <c r="GM38" s="52">
        <f>REPS미분양!I23</f>
        <v>182</v>
      </c>
      <c r="GN38" s="100">
        <f t="shared" si="161"/>
        <v>5.6009650893692456E-4</v>
      </c>
      <c r="GO38" s="55">
        <f t="shared" si="162"/>
        <v>1</v>
      </c>
      <c r="GP38" s="82">
        <f t="shared" si="163"/>
        <v>495.65057274045631</v>
      </c>
      <c r="GQ38" s="84">
        <f t="shared" si="164"/>
        <v>5233.8599879580997</v>
      </c>
      <c r="GR38" s="151">
        <f>SUM('REPS분양물량+계획'!G23:I23)/3</f>
        <v>4632.666666666667</v>
      </c>
      <c r="GS38" s="106">
        <f t="shared" si="168"/>
        <v>0.88513385480799267</v>
      </c>
      <c r="GT38" s="105" t="str">
        <f t="shared" si="165"/>
        <v>A등급</v>
      </c>
    </row>
    <row r="39" spans="1:202" s="49" customFormat="1" x14ac:dyDescent="0.4">
      <c r="A39" s="37" t="s">
        <v>109</v>
      </c>
      <c r="B39" s="37" t="s">
        <v>597</v>
      </c>
      <c r="C39" s="35">
        <f>'주택총조사(거처의종류, 일반,외국인가구, 전체)'!H25</f>
        <v>164489</v>
      </c>
      <c r="D39" s="35">
        <f>'주택총조사(거처의종류, 일반,외국인가구, 전체)'!K25</f>
        <v>172880</v>
      </c>
      <c r="E39" s="35">
        <f>'주택총조사(거처의종류, 일반,외국인가구, 전체)'!N25</f>
        <v>180981</v>
      </c>
      <c r="F39" s="35">
        <f>'주택총조사(거처의종류, 일반,외국인가구, 전체)'!Q25</f>
        <v>188951</v>
      </c>
      <c r="G39" s="35">
        <f>'주택총조사(거처의종류, 일반,외국인가구, 전체)'!T25</f>
        <v>196261</v>
      </c>
      <c r="H39" s="35">
        <f>'주택총조사(거처의종류, 일반,외국인가구, 전체)'!W25</f>
        <v>203461</v>
      </c>
      <c r="I39" s="207">
        <f t="shared" si="0"/>
        <v>4026</v>
      </c>
      <c r="J39" s="207">
        <f t="shared" si="0"/>
        <v>4051</v>
      </c>
      <c r="K39" s="207">
        <f t="shared" si="0"/>
        <v>2579</v>
      </c>
      <c r="L39" s="207">
        <f t="shared" si="0"/>
        <v>1285</v>
      </c>
      <c r="M39" s="207">
        <f t="shared" si="0"/>
        <v>1838</v>
      </c>
      <c r="N39" s="24">
        <f>'인구총조사(가구, 1인가구)'!D25</f>
        <v>39583</v>
      </c>
      <c r="O39" s="24">
        <f>'인구총조사(가구, 1인가구)'!E25</f>
        <v>43948</v>
      </c>
      <c r="P39" s="24">
        <f>'인구총조사(가구, 1인가구)'!F25</f>
        <v>47998</v>
      </c>
      <c r="Q39" s="24">
        <f>'인구총조사(가구, 1인가구)'!G25</f>
        <v>53389</v>
      </c>
      <c r="R39" s="24">
        <f>'인구총조사(가구, 1인가구)'!H25</f>
        <v>59414</v>
      </c>
      <c r="S39" s="24">
        <f>'인구총조사(가구, 1인가구)'!I25</f>
        <v>64776</v>
      </c>
      <c r="T39" s="52">
        <f t="shared" si="80"/>
        <v>4365</v>
      </c>
      <c r="U39" s="52">
        <f t="shared" si="81"/>
        <v>4050</v>
      </c>
      <c r="V39" s="52">
        <f t="shared" si="82"/>
        <v>5391</v>
      </c>
      <c r="W39" s="52">
        <f t="shared" si="83"/>
        <v>6025</v>
      </c>
      <c r="X39" s="52">
        <f t="shared" si="84"/>
        <v>5362</v>
      </c>
      <c r="Y39" s="53">
        <f>'주택총조사(거처의종류, 일반,외국인가구, 아파트)'!K25/'주택총조사(거처의종류, 일반,외국인가구, 전체)'!K25</f>
        <v>0.63019435446552519</v>
      </c>
      <c r="Z39" s="53">
        <f>'주택총조사(거처의종류, 일반,외국인가구, 아파트)'!N25/'주택총조사(거처의종류, 일반,외국인가구, 전체)'!N25</f>
        <v>0.63586232808968901</v>
      </c>
      <c r="AA39" s="53">
        <f>'주택총조사(거처의종류, 일반,외국인가구, 아파트)'!Q25/'주택총조사(거처의종류, 일반,외국인가구, 전체)'!Q25</f>
        <v>0.62200252975639192</v>
      </c>
      <c r="AB39" s="53">
        <f>'주택총조사(거처의종류, 일반,외국인가구, 아파트)'!T25/'주택총조사(거처의종류, 일반,외국인가구, 전체)'!T25</f>
        <v>0.61917548570525982</v>
      </c>
      <c r="AC39" s="53">
        <f>'주택총조사(거처의종류, 일반,외국인가구, 아파트)'!W25/'주택총조사(거처의종류, 일반,외국인가구, 전체)'!W25</f>
        <v>0.62417858950855443</v>
      </c>
      <c r="AD39" s="54">
        <f t="shared" si="85"/>
        <v>2537.1624710782044</v>
      </c>
      <c r="AE39" s="54">
        <f t="shared" si="86"/>
        <v>2575.8782910913301</v>
      </c>
      <c r="AF39" s="54">
        <f t="shared" si="87"/>
        <v>1604.1445242417349</v>
      </c>
      <c r="AG39" s="54">
        <f t="shared" si="88"/>
        <v>795.64049913125882</v>
      </c>
      <c r="AH39" s="54">
        <f t="shared" si="89"/>
        <v>1147.240247516723</v>
      </c>
      <c r="AI39" s="54">
        <f t="shared" si="90"/>
        <v>1732.0132066118501</v>
      </c>
      <c r="AJ39" s="54">
        <f t="shared" si="91"/>
        <v>2750.7983572420176</v>
      </c>
      <c r="AK39" s="54">
        <f t="shared" si="92"/>
        <v>2575.2424287632407</v>
      </c>
      <c r="AL39" s="54">
        <f t="shared" si="93"/>
        <v>3353.2156379167091</v>
      </c>
      <c r="AM39" s="54">
        <f t="shared" si="94"/>
        <v>3730.5323013741904</v>
      </c>
      <c r="AN39" s="54">
        <f t="shared" si="95"/>
        <v>3346.8455969448687</v>
      </c>
      <c r="AO39" s="54">
        <f t="shared" si="96"/>
        <v>3151.3268644482059</v>
      </c>
      <c r="AP39" s="208">
        <f t="shared" si="2"/>
        <v>5287.9608283202215</v>
      </c>
      <c r="AQ39" s="208">
        <f t="shared" si="2"/>
        <v>5151.1207198545708</v>
      </c>
      <c r="AR39" s="208">
        <f t="shared" si="2"/>
        <v>4957.3601621584439</v>
      </c>
      <c r="AS39" s="208">
        <f t="shared" si="2"/>
        <v>4526.1728005054492</v>
      </c>
      <c r="AT39" s="208">
        <f t="shared" si="2"/>
        <v>4494.0858444615915</v>
      </c>
      <c r="AU39" s="50">
        <f t="shared" si="3"/>
        <v>4883.3400710600554</v>
      </c>
      <c r="AV39" s="52">
        <f>'주택총조사(거처의종류, 일반,외국인가구, 전체)'!I25</f>
        <v>1943</v>
      </c>
      <c r="AW39" s="52">
        <f>'주택총조사(거처의종류, 일반,외국인가구, 전체)'!L25</f>
        <v>2005</v>
      </c>
      <c r="AX39" s="52">
        <f>'주택총조사(거처의종류, 일반,외국인가구, 전체)'!O25</f>
        <v>2025</v>
      </c>
      <c r="AY39" s="52">
        <f>'주택총조사(거처의종류, 일반,외국인가구, 전체)'!R25</f>
        <v>1989</v>
      </c>
      <c r="AZ39" s="52">
        <f>'주택총조사(거처의종류, 일반,외국인가구, 전체)'!U25</f>
        <v>2052</v>
      </c>
      <c r="BA39" s="52">
        <f>'주택총조사(거처의종류, 일반,외국인가구, 전체)'!X25</f>
        <v>2136</v>
      </c>
      <c r="BB39" s="52">
        <f t="shared" si="97"/>
        <v>62</v>
      </c>
      <c r="BC39" s="52">
        <f t="shared" si="98"/>
        <v>20</v>
      </c>
      <c r="BD39" s="52">
        <f t="shared" si="99"/>
        <v>-36</v>
      </c>
      <c r="BE39" s="52">
        <f t="shared" si="100"/>
        <v>63</v>
      </c>
      <c r="BF39" s="52">
        <f t="shared" si="101"/>
        <v>84</v>
      </c>
      <c r="BG39" s="53">
        <f>'주택총조사(거처의종류, 일반,외국인가구, 아파트)'!L25/'주택총조사(거처의종류, 일반,외국인가구, 전체)'!L25</f>
        <v>0.19551122194513715</v>
      </c>
      <c r="BH39" s="53">
        <f>'주택총조사(거처의종류, 일반,외국인가구, 아파트)'!O25/'주택총조사(거처의종류, 일반,외국인가구, 전체)'!O25</f>
        <v>0.20987654320987653</v>
      </c>
      <c r="BI39" s="53">
        <f>'주택총조사(거처의종류, 일반,외국인가구, 아파트)'!R25/'주택총조사(거처의종류, 일반,외국인가구, 전체)'!R25</f>
        <v>0.18451483157365511</v>
      </c>
      <c r="BJ39" s="53">
        <f>'주택총조사(거처의종류, 일반,외국인가구, 아파트)'!U25/'주택총조사(거처의종류, 일반,외국인가구, 전체)'!U25</f>
        <v>0.1905458089668616</v>
      </c>
      <c r="BK39" s="53">
        <f>'주택총조사(거처의종류, 일반,외국인가구, 아파트)'!X25/'주택총조사(거처의종류, 일반,외국인가구, 전체)'!X25</f>
        <v>0.17837078651685392</v>
      </c>
      <c r="BL39" s="54">
        <f t="shared" si="102"/>
        <v>12.121695760598502</v>
      </c>
      <c r="BM39" s="54">
        <f t="shared" si="103"/>
        <v>4.1975308641975309</v>
      </c>
      <c r="BN39" s="54">
        <f t="shared" si="104"/>
        <v>-6.6425339366515841</v>
      </c>
      <c r="BO39" s="54">
        <f t="shared" si="105"/>
        <v>12.004385964912281</v>
      </c>
      <c r="BP39" s="54">
        <f t="shared" si="106"/>
        <v>14.98314606741573</v>
      </c>
      <c r="BQ39" s="50">
        <f t="shared" si="107"/>
        <v>7.3328449440944921</v>
      </c>
      <c r="BR39" s="49">
        <f>REPS멸실!E24</f>
        <v>0</v>
      </c>
      <c r="BS39" s="49">
        <f>REPS멸실!F24</f>
        <v>255</v>
      </c>
      <c r="BT39" s="49">
        <f>REPS멸실!G24</f>
        <v>0</v>
      </c>
      <c r="BU39" s="49">
        <f>REPS멸실!H24</f>
        <v>0</v>
      </c>
      <c r="BV39" s="49">
        <f>REPS멸실!I24</f>
        <v>0</v>
      </c>
      <c r="BW39" s="51">
        <f t="shared" si="108"/>
        <v>51</v>
      </c>
      <c r="BX39" s="81">
        <f t="shared" si="109"/>
        <v>4941.6729160041496</v>
      </c>
      <c r="BY39" s="52">
        <f>SUM('주택소유통계(다주택자)'!Q25:R25)</f>
        <v>16768</v>
      </c>
      <c r="BZ39" s="52">
        <f>SUM('주택소유통계(다주택자)'!U25:V25)</f>
        <v>16352</v>
      </c>
      <c r="CA39" s="52">
        <f>SUM('주택소유통계(다주택자)'!Y25:Z25)</f>
        <v>16306</v>
      </c>
      <c r="CB39" s="52">
        <f>SUM('주택소유통계(다주택자)'!AC25:AD25)</f>
        <v>17117</v>
      </c>
      <c r="CC39" s="52">
        <f t="shared" si="110"/>
        <v>-416</v>
      </c>
      <c r="CD39" s="52">
        <f t="shared" si="111"/>
        <v>-46</v>
      </c>
      <c r="CE39" s="52">
        <f t="shared" si="112"/>
        <v>811</v>
      </c>
      <c r="CF39" s="53">
        <f>'REPS거래량(외지인)'!D25/'REPS거래량(외지인)'!C25</f>
        <v>0.51574960127591707</v>
      </c>
      <c r="CG39" s="53">
        <f>'REPS거래량(외지인)'!I25/'REPS거래량(외지인)'!H25</f>
        <v>0.48865153538050732</v>
      </c>
      <c r="CH39" s="53">
        <f>'REPS거래량(외지인)'!N25/'REPS거래량(외지인)'!M25</f>
        <v>0.5328335832083958</v>
      </c>
      <c r="CI39" s="54">
        <f>REPS단위당실거래!G24</f>
        <v>1713.8</v>
      </c>
      <c r="CJ39" s="54">
        <f>REPS단위당실거래!H24</f>
        <v>1646.2</v>
      </c>
      <c r="CK39" s="54">
        <f>REPS단위당실거래!I24</f>
        <v>1670</v>
      </c>
      <c r="CL39" s="52">
        <v>2272</v>
      </c>
      <c r="CM39" s="52">
        <v>1347</v>
      </c>
      <c r="CN39" s="52">
        <v>2302</v>
      </c>
      <c r="CO39" s="53">
        <f t="shared" si="113"/>
        <v>0.75431338028169015</v>
      </c>
      <c r="CP39" s="53">
        <f t="shared" si="114"/>
        <v>1.2221232368225687</v>
      </c>
      <c r="CQ39" s="53">
        <f t="shared" si="115"/>
        <v>0.72545612510860125</v>
      </c>
      <c r="CR39" s="55">
        <v>0.2</v>
      </c>
      <c r="CS39" s="55">
        <v>0.3</v>
      </c>
      <c r="CT39" s="55">
        <v>0.5</v>
      </c>
      <c r="CU39" s="162">
        <f t="shared" si="116"/>
        <v>-32.367863849765264</v>
      </c>
      <c r="CV39" s="162">
        <f t="shared" si="117"/>
        <v>-8.2412550661461008</v>
      </c>
      <c r="CW39" s="162">
        <f t="shared" si="118"/>
        <v>156.74496526714924</v>
      </c>
      <c r="CX39" s="71">
        <f t="shared" si="119"/>
        <v>38.71194878374596</v>
      </c>
      <c r="CY39" s="158">
        <f>REPS분양물량!H24</f>
        <v>5071</v>
      </c>
      <c r="CZ39" s="158">
        <f>REPS분양물량!I24</f>
        <v>0</v>
      </c>
      <c r="DA39" s="158">
        <f>REPS분양물량!J24</f>
        <v>2180</v>
      </c>
      <c r="DB39" s="52">
        <f>REPS미분양!F24</f>
        <v>0</v>
      </c>
      <c r="DC39" s="52">
        <f>REPS미분양!G24</f>
        <v>0</v>
      </c>
      <c r="DD39" s="52">
        <f>REPS미분양!H24</f>
        <v>0</v>
      </c>
      <c r="DE39" s="52">
        <f>REPS미분양!I24</f>
        <v>0</v>
      </c>
      <c r="DF39" s="52">
        <f t="shared" si="120"/>
        <v>5071</v>
      </c>
      <c r="DG39" s="52">
        <f t="shared" si="121"/>
        <v>0</v>
      </c>
      <c r="DH39" s="52">
        <f t="shared" si="122"/>
        <v>2180</v>
      </c>
      <c r="DI39" s="52">
        <f t="shared" si="123"/>
        <v>5071</v>
      </c>
      <c r="DJ39" s="52">
        <f t="shared" si="124"/>
        <v>0</v>
      </c>
      <c r="DK39" s="52">
        <f t="shared" si="125"/>
        <v>2180</v>
      </c>
      <c r="DL39" s="142">
        <v>1713.8</v>
      </c>
      <c r="DM39" s="142">
        <v>1646.2</v>
      </c>
      <c r="DN39" s="142">
        <v>1670</v>
      </c>
      <c r="DO39" s="140">
        <f>'REPS분양가(분기단위)'!D24</f>
        <v>2272</v>
      </c>
      <c r="DP39" s="140">
        <f>'REPS분양가(분기단위)'!E24</f>
        <v>1347</v>
      </c>
      <c r="DQ39" s="140">
        <f>'REPS분양가(분기단위)'!F24</f>
        <v>2302</v>
      </c>
      <c r="DR39" s="53">
        <f t="shared" si="126"/>
        <v>0.75431338028169015</v>
      </c>
      <c r="DS39" s="53">
        <f t="shared" si="127"/>
        <v>1.2221232368225687</v>
      </c>
      <c r="DT39" s="53">
        <f t="shared" si="128"/>
        <v>0.72545612510860125</v>
      </c>
      <c r="DU39" s="53">
        <f>100%-종합!CF39</f>
        <v>0.48425039872408293</v>
      </c>
      <c r="DV39" s="53">
        <f>100%-종합!CG39</f>
        <v>0.51134846461949268</v>
      </c>
      <c r="DW39" s="53">
        <f>100%-종합!CH39</f>
        <v>0.4671664167916042</v>
      </c>
      <c r="DX39" s="55">
        <v>0.2</v>
      </c>
      <c r="DY39" s="55">
        <v>0.3</v>
      </c>
      <c r="DZ39" s="55">
        <v>0.5</v>
      </c>
      <c r="EA39" s="72">
        <f t="shared" si="129"/>
        <v>370.46348224765256</v>
      </c>
      <c r="EB39" s="72">
        <f t="shared" si="130"/>
        <v>0</v>
      </c>
      <c r="EC39" s="72">
        <f t="shared" si="131"/>
        <v>369.41052497209256</v>
      </c>
      <c r="ED39" s="71">
        <f t="shared" si="132"/>
        <v>246.62466907324838</v>
      </c>
      <c r="EE39" s="82">
        <f t="shared" si="133"/>
        <v>285.33661785699434</v>
      </c>
      <c r="EF39" s="88">
        <f t="shared" si="134"/>
        <v>5227.0095338611436</v>
      </c>
      <c r="EG39" s="54">
        <f>REPS단위당실거래!I24</f>
        <v>1670</v>
      </c>
      <c r="EH39" s="52">
        <f t="shared" si="135"/>
        <v>2302</v>
      </c>
      <c r="EI39" s="52">
        <f t="shared" si="136"/>
        <v>78300</v>
      </c>
      <c r="EJ39" s="49">
        <f t="shared" si="137"/>
        <v>43065</v>
      </c>
      <c r="EK39" s="149">
        <v>57157</v>
      </c>
      <c r="EL39" s="55">
        <f t="shared" si="138"/>
        <v>0.5078533426815689</v>
      </c>
      <c r="EM39" s="55">
        <v>0.74</v>
      </c>
      <c r="EN39" s="55">
        <v>0.05</v>
      </c>
      <c r="EO39" s="71">
        <f t="shared" si="139"/>
        <v>1074.0128197830661</v>
      </c>
      <c r="EP39" s="54">
        <f>REPS단위당실거래!I24</f>
        <v>1670</v>
      </c>
      <c r="EQ39" s="52">
        <f t="shared" si="140"/>
        <v>2302</v>
      </c>
      <c r="ER39" s="52">
        <f t="shared" si="141"/>
        <v>78300</v>
      </c>
      <c r="ES39" s="49">
        <f t="shared" si="142"/>
        <v>43065</v>
      </c>
      <c r="ET39" s="149">
        <v>24905</v>
      </c>
      <c r="EU39" s="55">
        <f t="shared" si="143"/>
        <v>0.5078533426815689</v>
      </c>
      <c r="EV39" s="55">
        <v>0.26</v>
      </c>
      <c r="EW39" s="55">
        <v>0.2</v>
      </c>
      <c r="EX39" s="50">
        <f t="shared" si="144"/>
        <v>657.70054997319266</v>
      </c>
      <c r="EY39" s="53">
        <f>'주택총조사(주택의종류)'!AZ25</f>
        <v>0.74746634424078984</v>
      </c>
      <c r="EZ39" s="53">
        <f>'주택총조사(주택의종류)'!AS25</f>
        <v>6.2664897849056739E-2</v>
      </c>
      <c r="FA39" s="53">
        <f>'주택총조사(주택의종류)'!BG25</f>
        <v>0.18427067760834642</v>
      </c>
      <c r="FB39" s="53">
        <f t="shared" si="145"/>
        <v>0.33036347035560304</v>
      </c>
      <c r="FC39" s="54">
        <f t="shared" si="146"/>
        <v>572.09483849387323</v>
      </c>
      <c r="FD39" s="55">
        <v>0.4</v>
      </c>
      <c r="FE39" s="55">
        <v>0.6</v>
      </c>
      <c r="FF39" s="50">
        <f t="shared" si="147"/>
        <v>137.30276123852957</v>
      </c>
      <c r="FG39" s="82">
        <f t="shared" si="148"/>
        <v>1869.0161309947885</v>
      </c>
      <c r="FH39" s="53">
        <v>3.9399999999999998E-2</v>
      </c>
      <c r="FI39" s="49">
        <v>30</v>
      </c>
      <c r="FJ39" s="55">
        <v>0.6</v>
      </c>
      <c r="FK39" s="55">
        <v>0.4</v>
      </c>
      <c r="FL39" s="49">
        <f t="shared" si="149"/>
        <v>78000</v>
      </c>
      <c r="FM39" s="49">
        <f t="shared" si="150"/>
        <v>47000</v>
      </c>
      <c r="FN39" s="58">
        <f t="shared" si="151"/>
        <v>-222.76247196944374</v>
      </c>
      <c r="FO39" s="49">
        <f t="shared" si="166"/>
        <v>6720</v>
      </c>
      <c r="FP39" s="131">
        <v>408</v>
      </c>
      <c r="FQ39" s="134">
        <v>1214</v>
      </c>
      <c r="FR39" s="134">
        <v>11902</v>
      </c>
      <c r="FS39" s="134">
        <v>17268</v>
      </c>
      <c r="FT39" s="134">
        <v>11196</v>
      </c>
      <c r="FU39" s="134">
        <v>10550</v>
      </c>
      <c r="FV39" s="134">
        <v>10182</v>
      </c>
      <c r="FW39" s="134">
        <v>26079</v>
      </c>
      <c r="FX39" s="134">
        <v>32436</v>
      </c>
      <c r="FY39" s="32">
        <f t="shared" si="169"/>
        <v>121235</v>
      </c>
      <c r="FZ39" s="152">
        <f>(SUM(FW39:FX39)/FY39)+(FV39/FY39)*0.3</f>
        <v>0.5078533426815689</v>
      </c>
      <c r="GA39" s="54">
        <f t="shared" si="153"/>
        <v>3158.6597093923006</v>
      </c>
      <c r="GB39" s="55">
        <v>0.3</v>
      </c>
      <c r="GC39" s="55">
        <f t="shared" si="154"/>
        <v>0.5078533426815689</v>
      </c>
      <c r="GD39" s="50">
        <f t="shared" si="155"/>
        <v>481.24076754254185</v>
      </c>
      <c r="GE39" s="54">
        <f t="shared" si="156"/>
        <v>1783.0132066118501</v>
      </c>
      <c r="GF39" s="55">
        <v>0.7</v>
      </c>
      <c r="GG39" s="55">
        <f t="shared" si="157"/>
        <v>0.5078533426815689</v>
      </c>
      <c r="GH39" s="50">
        <f t="shared" si="158"/>
        <v>633.85645191624769</v>
      </c>
      <c r="GI39" s="81">
        <f t="shared" si="167"/>
        <v>1115.0972194587896</v>
      </c>
      <c r="GJ39" s="72">
        <f t="shared" si="159"/>
        <v>38.71194878374596</v>
      </c>
      <c r="GK39" s="72">
        <f t="shared" si="160"/>
        <v>246.62466907324838</v>
      </c>
      <c r="GL39" s="52">
        <f>SUM('주택총조사(주택의종류)'!AD25:AF25)</f>
        <v>158241</v>
      </c>
      <c r="GM39" s="52">
        <f>REPS미분양!I24</f>
        <v>0</v>
      </c>
      <c r="GN39" s="100">
        <f t="shared" si="161"/>
        <v>0</v>
      </c>
      <c r="GO39" s="55">
        <f t="shared" si="162"/>
        <v>1</v>
      </c>
      <c r="GP39" s="82">
        <f t="shared" si="163"/>
        <v>285.33661785699434</v>
      </c>
      <c r="GQ39" s="84">
        <f t="shared" si="164"/>
        <v>3269.4499683105728</v>
      </c>
      <c r="GR39" s="151">
        <f>SUM('REPS분양물량+계획'!G24:I24)/3</f>
        <v>1588.3333333333333</v>
      </c>
      <c r="GS39" s="106">
        <f t="shared" si="168"/>
        <v>0.48581056407909334</v>
      </c>
      <c r="GT39" s="105" t="str">
        <f t="shared" si="165"/>
        <v>S등급</v>
      </c>
    </row>
    <row r="40" spans="1:202" s="49" customFormat="1" x14ac:dyDescent="0.4">
      <c r="A40" s="37" t="s">
        <v>109</v>
      </c>
      <c r="B40" s="37" t="s">
        <v>599</v>
      </c>
      <c r="C40" s="35">
        <f>'주택총조사(거처의종류, 일반,외국인가구, 전체)'!H26</f>
        <v>107411</v>
      </c>
      <c r="D40" s="35">
        <f>'주택총조사(거처의종류, 일반,외국인가구, 전체)'!K26</f>
        <v>109198</v>
      </c>
      <c r="E40" s="35">
        <f>'주택총조사(거처의종류, 일반,외국인가구, 전체)'!N26</f>
        <v>112376</v>
      </c>
      <c r="F40" s="35">
        <f>'주택총조사(거처의종류, 일반,외국인가구, 전체)'!Q26</f>
        <v>115977</v>
      </c>
      <c r="G40" s="35">
        <f>'주택총조사(거처의종류, 일반,외국인가구, 전체)'!T26</f>
        <v>117248</v>
      </c>
      <c r="H40" s="35">
        <f>'주택총조사(거처의종류, 일반,외국인가구, 전체)'!W26</f>
        <v>117087</v>
      </c>
      <c r="I40" s="207">
        <f t="shared" si="0"/>
        <v>109</v>
      </c>
      <c r="J40" s="207">
        <f t="shared" si="0"/>
        <v>1157</v>
      </c>
      <c r="K40" s="207">
        <f t="shared" si="0"/>
        <v>793</v>
      </c>
      <c r="L40" s="207">
        <f t="shared" si="0"/>
        <v>-188</v>
      </c>
      <c r="M40" s="207">
        <f t="shared" si="0"/>
        <v>-1763</v>
      </c>
      <c r="N40" s="24">
        <f>'인구총조사(가구, 1인가구)'!D26</f>
        <v>27565</v>
      </c>
      <c r="O40" s="24">
        <f>'인구총조사(가구, 1인가구)'!E26</f>
        <v>29243</v>
      </c>
      <c r="P40" s="24">
        <f>'인구총조사(가구, 1인가구)'!F26</f>
        <v>31264</v>
      </c>
      <c r="Q40" s="24">
        <f>'인구총조사(가구, 1인가구)'!G26</f>
        <v>34072</v>
      </c>
      <c r="R40" s="24">
        <f>'인구총조사(가구, 1인가구)'!H26</f>
        <v>35531</v>
      </c>
      <c r="S40" s="24">
        <f>'인구총조사(가구, 1인가구)'!I26</f>
        <v>37133</v>
      </c>
      <c r="T40" s="52">
        <f t="shared" si="80"/>
        <v>1678</v>
      </c>
      <c r="U40" s="52">
        <f t="shared" si="81"/>
        <v>2021</v>
      </c>
      <c r="V40" s="52">
        <f t="shared" si="82"/>
        <v>2808</v>
      </c>
      <c r="W40" s="52">
        <f t="shared" si="83"/>
        <v>1459</v>
      </c>
      <c r="X40" s="52">
        <f t="shared" si="84"/>
        <v>1602</v>
      </c>
      <c r="Y40" s="53">
        <f>'주택총조사(거처의종류, 일반,외국인가구, 아파트)'!K26/'주택총조사(거처의종류, 일반,외국인가구, 전체)'!K26</f>
        <v>0.53509221780618688</v>
      </c>
      <c r="Z40" s="53">
        <f>'주택총조사(거처의종류, 일반,외국인가구, 아파트)'!N26/'주택총조사(거처의종류, 일반,외국인가구, 전체)'!N26</f>
        <v>0.53083398590446362</v>
      </c>
      <c r="AA40" s="53">
        <f>'주택총조사(거처의종류, 일반,외국인가구, 아파트)'!Q26/'주택총조사(거처의종류, 일반,외국인가구, 전체)'!Q26</f>
        <v>0.52375902118523499</v>
      </c>
      <c r="AB40" s="53">
        <f>'주택총조사(거처의종류, 일반,외국인가구, 아파트)'!T26/'주택총조사(거처의종류, 일반,외국인가구, 전체)'!T26</f>
        <v>0.52614117085152834</v>
      </c>
      <c r="AC40" s="53">
        <f>'주택총조사(거처의종류, 일반,외국인가구, 아파트)'!W26/'주택총조사(거처의종류, 일반,외국인가구, 전체)'!W26</f>
        <v>0.52839341686096664</v>
      </c>
      <c r="AD40" s="54">
        <f t="shared" si="85"/>
        <v>58.325051740874372</v>
      </c>
      <c r="AE40" s="54">
        <f t="shared" si="86"/>
        <v>614.17492169146442</v>
      </c>
      <c r="AF40" s="54">
        <f t="shared" si="87"/>
        <v>415.34090379989135</v>
      </c>
      <c r="AG40" s="54">
        <f t="shared" si="88"/>
        <v>-98.914540120087324</v>
      </c>
      <c r="AH40" s="54">
        <f t="shared" si="89"/>
        <v>-931.55759392588413</v>
      </c>
      <c r="AI40" s="54">
        <f t="shared" si="90"/>
        <v>11.473748637251765</v>
      </c>
      <c r="AJ40" s="54">
        <f t="shared" si="91"/>
        <v>897.88474147878162</v>
      </c>
      <c r="AK40" s="54">
        <f t="shared" si="92"/>
        <v>1072.815485512921</v>
      </c>
      <c r="AL40" s="54">
        <f t="shared" si="93"/>
        <v>1470.7153314881398</v>
      </c>
      <c r="AM40" s="54">
        <f t="shared" si="94"/>
        <v>767.63996827237986</v>
      </c>
      <c r="AN40" s="54">
        <f t="shared" si="95"/>
        <v>846.48625381126851</v>
      </c>
      <c r="AO40" s="54">
        <f t="shared" si="96"/>
        <v>1011.1083561126982</v>
      </c>
      <c r="AP40" s="208">
        <f t="shared" si="2"/>
        <v>956.20979321965604</v>
      </c>
      <c r="AQ40" s="208">
        <f t="shared" si="2"/>
        <v>1686.9904072043855</v>
      </c>
      <c r="AR40" s="208">
        <f t="shared" si="2"/>
        <v>1886.0562352880311</v>
      </c>
      <c r="AS40" s="208">
        <f t="shared" si="2"/>
        <v>668.72542815229258</v>
      </c>
      <c r="AT40" s="208">
        <f t="shared" si="2"/>
        <v>-85.071340114615623</v>
      </c>
      <c r="AU40" s="50">
        <f t="shared" si="3"/>
        <v>1022.58210474995</v>
      </c>
      <c r="AV40" s="52">
        <f>'주택총조사(거처의종류, 일반,외국인가구, 전체)'!I26</f>
        <v>1966</v>
      </c>
      <c r="AW40" s="52">
        <f>'주택총조사(거처의종류, 일반,외국인가구, 전체)'!L26</f>
        <v>1933</v>
      </c>
      <c r="AX40" s="52">
        <f>'주택총조사(거처의종류, 일반,외국인가구, 전체)'!O26</f>
        <v>1936</v>
      </c>
      <c r="AY40" s="52">
        <f>'주택총조사(거처의종류, 일반,외국인가구, 전체)'!R26</f>
        <v>1957</v>
      </c>
      <c r="AZ40" s="52">
        <f>'주택총조사(거처의종류, 일반,외국인가구, 전체)'!U26</f>
        <v>1913</v>
      </c>
      <c r="BA40" s="52">
        <f>'주택총조사(거처의종류, 일반,외국인가구, 전체)'!X26</f>
        <v>1993</v>
      </c>
      <c r="BB40" s="52">
        <f t="shared" si="97"/>
        <v>-33</v>
      </c>
      <c r="BC40" s="52">
        <f t="shared" si="98"/>
        <v>3</v>
      </c>
      <c r="BD40" s="52">
        <f t="shared" si="99"/>
        <v>21</v>
      </c>
      <c r="BE40" s="52">
        <f t="shared" si="100"/>
        <v>-44</v>
      </c>
      <c r="BF40" s="52">
        <f t="shared" si="101"/>
        <v>80</v>
      </c>
      <c r="BG40" s="53">
        <f>'주택총조사(거처의종류, 일반,외국인가구, 아파트)'!L26/'주택총조사(거처의종류, 일반,외국인가구, 전체)'!L26</f>
        <v>0.12209001551991723</v>
      </c>
      <c r="BH40" s="53">
        <f>'주택총조사(거처의종류, 일반,외국인가구, 아파트)'!O26/'주택총조사(거처의종류, 일반,외국인가구, 전체)'!O26</f>
        <v>0.10950413223140495</v>
      </c>
      <c r="BI40" s="53">
        <f>'주택총조사(거처의종류, 일반,외국인가구, 아파트)'!R26/'주택총조사(거처의종류, 일반,외국인가구, 전체)'!R26</f>
        <v>0.10679611650485436</v>
      </c>
      <c r="BJ40" s="53">
        <f>'주택총조사(거처의종류, 일반,외국인가구, 아파트)'!U26/'주택총조사(거처의종류, 일반,외국인가구, 전체)'!U26</f>
        <v>0.10559330893883952</v>
      </c>
      <c r="BK40" s="53">
        <f>'주택총조사(거처의종류, 일반,외국인가구, 아파트)'!X26/'주택총조사(거처의종류, 일반,외국인가구, 전체)'!X26</f>
        <v>0.10988459608630206</v>
      </c>
      <c r="BL40" s="54">
        <f t="shared" si="102"/>
        <v>-4.0289705121572688</v>
      </c>
      <c r="BM40" s="54">
        <f t="shared" si="103"/>
        <v>0.32851239669421484</v>
      </c>
      <c r="BN40" s="54">
        <f t="shared" si="104"/>
        <v>2.2427184466019416</v>
      </c>
      <c r="BO40" s="54">
        <f t="shared" si="105"/>
        <v>-4.6461055933089384</v>
      </c>
      <c r="BP40" s="54">
        <f t="shared" si="106"/>
        <v>8.7907676869041644</v>
      </c>
      <c r="BQ40" s="50">
        <f t="shared" si="107"/>
        <v>0.53738448494682278</v>
      </c>
      <c r="BR40" s="49">
        <f>REPS멸실!E25</f>
        <v>0</v>
      </c>
      <c r="BS40" s="49">
        <f>REPS멸실!F25</f>
        <v>0</v>
      </c>
      <c r="BT40" s="49">
        <f>REPS멸실!G25</f>
        <v>0</v>
      </c>
      <c r="BU40" s="49">
        <f>REPS멸실!H25</f>
        <v>0</v>
      </c>
      <c r="BV40" s="49">
        <f>REPS멸실!I25</f>
        <v>0</v>
      </c>
      <c r="BW40" s="51">
        <f t="shared" si="108"/>
        <v>0</v>
      </c>
      <c r="BX40" s="81">
        <f t="shared" si="109"/>
        <v>1023.1194892348968</v>
      </c>
      <c r="BY40" s="52">
        <f>SUM('주택소유통계(다주택자)'!Q26:R26)</f>
        <v>11838</v>
      </c>
      <c r="BZ40" s="52">
        <f>SUM('주택소유통계(다주택자)'!U26:V26)</f>
        <v>11603</v>
      </c>
      <c r="CA40" s="52">
        <f>SUM('주택소유통계(다주택자)'!Y26:Z26)</f>
        <v>11724</v>
      </c>
      <c r="CB40" s="52">
        <f>SUM('주택소유통계(다주택자)'!AC26:AD26)</f>
        <v>11861</v>
      </c>
      <c r="CC40" s="52">
        <f t="shared" si="110"/>
        <v>-235</v>
      </c>
      <c r="CD40" s="52">
        <f t="shared" si="111"/>
        <v>121</v>
      </c>
      <c r="CE40" s="52">
        <f t="shared" si="112"/>
        <v>137</v>
      </c>
      <c r="CF40" s="53">
        <f>'REPS거래량(외지인)'!D26/'REPS거래량(외지인)'!C26</f>
        <v>0.32449544914918876</v>
      </c>
      <c r="CG40" s="53">
        <f>'REPS거래량(외지인)'!I26/'REPS거래량(외지인)'!H26</f>
        <v>0.33027522935779818</v>
      </c>
      <c r="CH40" s="53">
        <f>'REPS거래량(외지인)'!N26/'REPS거래량(외지인)'!M26</f>
        <v>0.4671280276816609</v>
      </c>
      <c r="CI40" s="54">
        <f>REPS단위당실거래!G25</f>
        <v>1738.4</v>
      </c>
      <c r="CJ40" s="54">
        <f>REPS단위당실거래!H25</f>
        <v>1584</v>
      </c>
      <c r="CK40" s="54">
        <f>REPS단위당실거래!I25</f>
        <v>1602.2</v>
      </c>
      <c r="CL40" s="52">
        <v>1965.55</v>
      </c>
      <c r="CM40" s="52">
        <v>2069</v>
      </c>
      <c r="CN40" s="52">
        <v>2368</v>
      </c>
      <c r="CO40" s="53">
        <f t="shared" si="113"/>
        <v>0.88443438223398041</v>
      </c>
      <c r="CP40" s="53">
        <v>0</v>
      </c>
      <c r="CQ40" s="53">
        <f t="shared" si="115"/>
        <v>0.67660472972972974</v>
      </c>
      <c r="CR40" s="55">
        <v>0.2</v>
      </c>
      <c r="CS40" s="55">
        <v>0.3</v>
      </c>
      <c r="CT40" s="55">
        <v>0.5</v>
      </c>
      <c r="CU40" s="162">
        <f t="shared" si="116"/>
        <v>-13.488761808982037</v>
      </c>
      <c r="CV40" s="162">
        <f t="shared" si="117"/>
        <v>0</v>
      </c>
      <c r="CW40" s="162">
        <f t="shared" si="118"/>
        <v>21.650180754933135</v>
      </c>
      <c r="CX40" s="71">
        <f t="shared" si="119"/>
        <v>2.7204729819836992</v>
      </c>
      <c r="CY40" s="158">
        <f>REPS분양물량!H25</f>
        <v>1756</v>
      </c>
      <c r="CZ40" s="158">
        <f>REPS분양물량!I25</f>
        <v>2797</v>
      </c>
      <c r="DA40" s="158">
        <f>REPS분양물량!J25</f>
        <v>529</v>
      </c>
      <c r="DB40" s="52">
        <f>REPS미분양!F25</f>
        <v>0</v>
      </c>
      <c r="DC40" s="52">
        <f>REPS미분양!G25</f>
        <v>0</v>
      </c>
      <c r="DD40" s="52">
        <f>REPS미분양!H25</f>
        <v>0</v>
      </c>
      <c r="DE40" s="52">
        <f>REPS미분양!I25</f>
        <v>0</v>
      </c>
      <c r="DF40" s="52">
        <f t="shared" si="120"/>
        <v>1756</v>
      </c>
      <c r="DG40" s="52">
        <f t="shared" si="121"/>
        <v>2797</v>
      </c>
      <c r="DH40" s="52">
        <f t="shared" si="122"/>
        <v>529</v>
      </c>
      <c r="DI40" s="52">
        <f t="shared" si="123"/>
        <v>1756</v>
      </c>
      <c r="DJ40" s="52">
        <f t="shared" si="124"/>
        <v>2797</v>
      </c>
      <c r="DK40" s="52">
        <f t="shared" si="125"/>
        <v>529</v>
      </c>
      <c r="DL40" s="142">
        <v>1738.4</v>
      </c>
      <c r="DM40" s="142">
        <v>1584</v>
      </c>
      <c r="DN40" s="142">
        <v>1602.2</v>
      </c>
      <c r="DO40" s="145">
        <f>DP40*0.95</f>
        <v>1965.55</v>
      </c>
      <c r="DP40" s="140">
        <f>'REPS분양가(분기단위)'!E25</f>
        <v>2069</v>
      </c>
      <c r="DQ40" s="140">
        <f>'REPS분양가(분기단위)'!F25</f>
        <v>2368</v>
      </c>
      <c r="DR40" s="53">
        <f t="shared" si="126"/>
        <v>0.88443438223398041</v>
      </c>
      <c r="DS40" s="53">
        <f t="shared" si="127"/>
        <v>0.76558724021266311</v>
      </c>
      <c r="DT40" s="53">
        <f t="shared" si="128"/>
        <v>0.67660472972972974</v>
      </c>
      <c r="DU40" s="53">
        <f>100%-종합!CF40</f>
        <v>0.67550455085081129</v>
      </c>
      <c r="DV40" s="53">
        <f>100%-종합!CG40</f>
        <v>0.66972477064220182</v>
      </c>
      <c r="DW40" s="53">
        <f>100%-종합!CH40</f>
        <v>0.53287197231833905</v>
      </c>
      <c r="DX40" s="55">
        <v>0.2</v>
      </c>
      <c r="DY40" s="55">
        <v>0.3</v>
      </c>
      <c r="DZ40" s="55">
        <v>0.5</v>
      </c>
      <c r="EA40" s="72">
        <f t="shared" si="129"/>
        <v>209.82073488494649</v>
      </c>
      <c r="EB40" s="72">
        <f t="shared" si="130"/>
        <v>430.23404117576632</v>
      </c>
      <c r="EC40" s="72">
        <f t="shared" si="131"/>
        <v>95.36380780650893</v>
      </c>
      <c r="ED40" s="71">
        <f t="shared" si="132"/>
        <v>245.13952795574059</v>
      </c>
      <c r="EE40" s="82">
        <f t="shared" si="133"/>
        <v>247.86000093772429</v>
      </c>
      <c r="EF40" s="88">
        <f t="shared" si="134"/>
        <v>1270.9794901726211</v>
      </c>
      <c r="EG40" s="54">
        <f>REPS단위당실거래!I25</f>
        <v>1602.2</v>
      </c>
      <c r="EH40" s="52">
        <f t="shared" si="135"/>
        <v>2368</v>
      </c>
      <c r="EI40" s="52">
        <f t="shared" si="136"/>
        <v>80500</v>
      </c>
      <c r="EJ40" s="49">
        <f t="shared" si="137"/>
        <v>44275</v>
      </c>
      <c r="EK40" s="149">
        <v>20797</v>
      </c>
      <c r="EL40" s="55">
        <f t="shared" si="138"/>
        <v>0.58541141398284258</v>
      </c>
      <c r="EM40" s="55">
        <v>0.74</v>
      </c>
      <c r="EN40" s="55">
        <v>0.05</v>
      </c>
      <c r="EO40" s="71">
        <f t="shared" si="139"/>
        <v>450.46764353424351</v>
      </c>
      <c r="EP40" s="54">
        <f>REPS단위당실거래!I25</f>
        <v>1602.2</v>
      </c>
      <c r="EQ40" s="52">
        <f t="shared" si="140"/>
        <v>2368</v>
      </c>
      <c r="ER40" s="52">
        <f t="shared" si="141"/>
        <v>80500</v>
      </c>
      <c r="ES40" s="49">
        <f t="shared" si="142"/>
        <v>44275</v>
      </c>
      <c r="ET40" s="149">
        <v>7481</v>
      </c>
      <c r="EU40" s="55">
        <f t="shared" si="143"/>
        <v>0.58541141398284258</v>
      </c>
      <c r="EV40" s="55">
        <v>0.26</v>
      </c>
      <c r="EW40" s="55">
        <v>0.2</v>
      </c>
      <c r="EX40" s="50">
        <f t="shared" si="144"/>
        <v>227.73206497629354</v>
      </c>
      <c r="EY40" s="53">
        <f>'주택총조사(주택의종류)'!AZ26</f>
        <v>0.7512532533385905</v>
      </c>
      <c r="EZ40" s="53">
        <f>'주택총조사(주택의종류)'!AS26</f>
        <v>9.3057604471602315E-2</v>
      </c>
      <c r="FA40" s="53">
        <f>'주택총조사(주택의종류)'!BG26</f>
        <v>0.15035448645218197</v>
      </c>
      <c r="FB40" s="53">
        <f t="shared" si="145"/>
        <v>0.32400803569509234</v>
      </c>
      <c r="FC40" s="54">
        <f t="shared" si="146"/>
        <v>219.74215536348331</v>
      </c>
      <c r="FD40" s="55">
        <v>0.4</v>
      </c>
      <c r="FE40" s="55">
        <v>0.6</v>
      </c>
      <c r="FF40" s="50">
        <f t="shared" si="147"/>
        <v>52.738117287235994</v>
      </c>
      <c r="FG40" s="82">
        <f t="shared" si="148"/>
        <v>730.93782579777303</v>
      </c>
      <c r="FH40" s="53">
        <v>3.9399999999999998E-2</v>
      </c>
      <c r="FI40" s="49">
        <v>30</v>
      </c>
      <c r="FJ40" s="55">
        <v>0.6</v>
      </c>
      <c r="FK40" s="55">
        <v>0.4</v>
      </c>
      <c r="FL40" s="49">
        <f t="shared" si="149"/>
        <v>81000</v>
      </c>
      <c r="FM40" s="49">
        <f t="shared" si="150"/>
        <v>48300</v>
      </c>
      <c r="FN40" s="58">
        <f t="shared" si="151"/>
        <v>-228.92398715157731</v>
      </c>
      <c r="FO40" s="49">
        <f t="shared" si="166"/>
        <v>6840</v>
      </c>
      <c r="FP40" s="131">
        <v>172</v>
      </c>
      <c r="FQ40" s="131">
        <v>439</v>
      </c>
      <c r="FR40" s="134">
        <v>4450</v>
      </c>
      <c r="FS40" s="134">
        <v>7310</v>
      </c>
      <c r="FT40" s="134">
        <v>5015</v>
      </c>
      <c r="FU40" s="134">
        <v>4660</v>
      </c>
      <c r="FV40" s="134">
        <v>5124</v>
      </c>
      <c r="FW40" s="134">
        <v>13139</v>
      </c>
      <c r="FX40" s="134">
        <v>22754</v>
      </c>
      <c r="FY40" s="32">
        <f t="shared" si="169"/>
        <v>63063</v>
      </c>
      <c r="FZ40" s="152">
        <f>(SUM(FW40:FX40)/FY40)+(FV40/FY40)*0.2</f>
        <v>0.58541141398284258</v>
      </c>
      <c r="GA40" s="54">
        <f t="shared" si="153"/>
        <v>1011.645740597645</v>
      </c>
      <c r="GB40" s="55">
        <v>0.3</v>
      </c>
      <c r="GC40" s="55">
        <f t="shared" si="154"/>
        <v>0.58541141398284258</v>
      </c>
      <c r="GD40" s="50">
        <f t="shared" si="155"/>
        <v>177.66868903589619</v>
      </c>
      <c r="GE40" s="54">
        <f t="shared" si="156"/>
        <v>11.473748637251765</v>
      </c>
      <c r="GF40" s="55">
        <v>0.7</v>
      </c>
      <c r="GG40" s="55">
        <f t="shared" si="157"/>
        <v>0.58541141398284258</v>
      </c>
      <c r="GH40" s="50">
        <f t="shared" si="158"/>
        <v>4.7018043893920876</v>
      </c>
      <c r="GI40" s="81">
        <f t="shared" si="167"/>
        <v>182.37049342528829</v>
      </c>
      <c r="GJ40" s="72">
        <f t="shared" si="159"/>
        <v>2.7204729819836992</v>
      </c>
      <c r="GK40" s="72">
        <f t="shared" si="160"/>
        <v>245.13952795574059</v>
      </c>
      <c r="GL40" s="52">
        <f>SUM('주택총조사(주택의종류)'!AD26:AF26)</f>
        <v>76311</v>
      </c>
      <c r="GM40" s="52">
        <f>REPS미분양!I25</f>
        <v>0</v>
      </c>
      <c r="GN40" s="100">
        <f t="shared" si="161"/>
        <v>0</v>
      </c>
      <c r="GO40" s="55">
        <f t="shared" si="162"/>
        <v>1</v>
      </c>
      <c r="GP40" s="82">
        <f t="shared" si="163"/>
        <v>247.86000093772429</v>
      </c>
      <c r="GQ40" s="84">
        <f t="shared" si="164"/>
        <v>1161.1683201607857</v>
      </c>
      <c r="GR40" s="151">
        <f>SUM('REPS분양물량+계획'!G25:I25)/3</f>
        <v>2911</v>
      </c>
      <c r="GS40" s="106">
        <f t="shared" si="168"/>
        <v>2.5069578195148461</v>
      </c>
      <c r="GT40" s="105" t="str">
        <f t="shared" si="165"/>
        <v>C등급</v>
      </c>
    </row>
    <row r="41" spans="1:202" s="49" customFormat="1" x14ac:dyDescent="0.4">
      <c r="A41" s="37" t="s">
        <v>109</v>
      </c>
      <c r="B41" s="37" t="s">
        <v>601</v>
      </c>
      <c r="C41" s="35">
        <f>'주택총조사(거처의종류, 일반,외국인가구, 전체)'!H27</f>
        <v>98208</v>
      </c>
      <c r="D41" s="35">
        <f>'주택총조사(거처의종류, 일반,외국인가구, 전체)'!K27</f>
        <v>102943</v>
      </c>
      <c r="E41" s="35">
        <f>'주택총조사(거처의종류, 일반,외국인가구, 전체)'!N27</f>
        <v>105507</v>
      </c>
      <c r="F41" s="35">
        <f>'주택총조사(거처의종류, 일반,외국인가구, 전체)'!Q27</f>
        <v>106209</v>
      </c>
      <c r="G41" s="35">
        <f>'주택총조사(거처의종류, 일반,외국인가구, 전체)'!T27</f>
        <v>105987</v>
      </c>
      <c r="H41" s="35">
        <f>'주택총조사(거처의종류, 일반,외국인가구, 전체)'!W27</f>
        <v>106524</v>
      </c>
      <c r="I41" s="207">
        <f t="shared" si="0"/>
        <v>2441</v>
      </c>
      <c r="J41" s="207">
        <f t="shared" si="0"/>
        <v>1158</v>
      </c>
      <c r="K41" s="207">
        <f t="shared" si="0"/>
        <v>-738</v>
      </c>
      <c r="L41" s="207">
        <f t="shared" si="0"/>
        <v>-1407</v>
      </c>
      <c r="M41" s="207">
        <f t="shared" si="0"/>
        <v>-971</v>
      </c>
      <c r="N41" s="24">
        <f>'인구총조사(가구, 1인가구)'!D27</f>
        <v>17447</v>
      </c>
      <c r="O41" s="24">
        <f>'인구총조사(가구, 1인가구)'!E27</f>
        <v>19741</v>
      </c>
      <c r="P41" s="24">
        <f>'인구총조사(가구, 1인가구)'!F27</f>
        <v>21147</v>
      </c>
      <c r="Q41" s="24">
        <f>'인구총조사(가구, 1인가구)'!G27</f>
        <v>22587</v>
      </c>
      <c r="R41" s="24">
        <f>'인구총조사(가구, 1인가구)'!H27</f>
        <v>23772</v>
      </c>
      <c r="S41" s="24">
        <f>'인구총조사(가구, 1인가구)'!I27</f>
        <v>25280</v>
      </c>
      <c r="T41" s="52">
        <f t="shared" si="80"/>
        <v>2294</v>
      </c>
      <c r="U41" s="52">
        <f t="shared" si="81"/>
        <v>1406</v>
      </c>
      <c r="V41" s="52">
        <f t="shared" si="82"/>
        <v>1440</v>
      </c>
      <c r="W41" s="52">
        <f t="shared" si="83"/>
        <v>1185</v>
      </c>
      <c r="X41" s="52">
        <f t="shared" si="84"/>
        <v>1508</v>
      </c>
      <c r="Y41" s="53">
        <f>'주택총조사(거처의종류, 일반,외국인가구, 아파트)'!K27/'주택총조사(거처의종류, 일반,외국인가구, 전체)'!K27</f>
        <v>0.77880963251508117</v>
      </c>
      <c r="Z41" s="53">
        <f>'주택총조사(거처의종류, 일반,외국인가구, 아파트)'!N27/'주택총조사(거처의종류, 일반,외국인가구, 전체)'!N27</f>
        <v>0.76801539234363592</v>
      </c>
      <c r="AA41" s="53">
        <f>'주택총조사(거처의종류, 일반,외국인가구, 아파트)'!Q27/'주택총조사(거처의종류, 일반,외국인가구, 전체)'!Q27</f>
        <v>0.76265664868325656</v>
      </c>
      <c r="AB41" s="53">
        <f>'주택총조사(거처의종류, 일반,외국인가구, 아파트)'!T27/'주택총조사(거처의종류, 일반,외국인가구, 전체)'!T27</f>
        <v>0.76012152433789049</v>
      </c>
      <c r="AC41" s="53">
        <f>'주택총조사(거처의종류, 일반,외국인가구, 아파트)'!W27/'주택총조사(거처의종류, 일반,외국인가구, 전체)'!W27</f>
        <v>0.76223198528031244</v>
      </c>
      <c r="AD41" s="54">
        <f t="shared" si="85"/>
        <v>1901.074312969313</v>
      </c>
      <c r="AE41" s="54">
        <f t="shared" si="86"/>
        <v>889.36182433393037</v>
      </c>
      <c r="AF41" s="54">
        <f t="shared" si="87"/>
        <v>-562.8406067282433</v>
      </c>
      <c r="AG41" s="54">
        <f t="shared" si="88"/>
        <v>-1069.4909847434119</v>
      </c>
      <c r="AH41" s="54">
        <f t="shared" si="89"/>
        <v>-740.12725770718339</v>
      </c>
      <c r="AI41" s="54">
        <f t="shared" si="90"/>
        <v>83.595457624881007</v>
      </c>
      <c r="AJ41" s="54">
        <f t="shared" si="91"/>
        <v>1786.5892969895963</v>
      </c>
      <c r="AK41" s="54">
        <f t="shared" si="92"/>
        <v>1079.829641635152</v>
      </c>
      <c r="AL41" s="54">
        <f t="shared" si="93"/>
        <v>1098.2255741038894</v>
      </c>
      <c r="AM41" s="54">
        <f t="shared" si="94"/>
        <v>900.74400634040023</v>
      </c>
      <c r="AN41" s="54">
        <f t="shared" si="95"/>
        <v>1149.4458338027111</v>
      </c>
      <c r="AO41" s="54">
        <f t="shared" si="96"/>
        <v>1202.9668705743497</v>
      </c>
      <c r="AP41" s="208">
        <f t="shared" si="2"/>
        <v>3687.6636099589095</v>
      </c>
      <c r="AQ41" s="208">
        <f t="shared" si="2"/>
        <v>1969.1914659690824</v>
      </c>
      <c r="AR41" s="208">
        <f t="shared" si="2"/>
        <v>535.38496737564606</v>
      </c>
      <c r="AS41" s="208">
        <f t="shared" si="2"/>
        <v>-168.74697840301167</v>
      </c>
      <c r="AT41" s="208">
        <f t="shared" si="2"/>
        <v>409.31857609552776</v>
      </c>
      <c r="AU41" s="50">
        <f t="shared" si="3"/>
        <v>1286.5623281992307</v>
      </c>
      <c r="AV41" s="52">
        <f>'주택총조사(거처의종류, 일반,외국인가구, 전체)'!I27</f>
        <v>1617</v>
      </c>
      <c r="AW41" s="52">
        <f>'주택총조사(거처의종류, 일반,외국인가구, 전체)'!L27</f>
        <v>1657</v>
      </c>
      <c r="AX41" s="52">
        <f>'주택총조사(거처의종류, 일반,외국인가구, 전체)'!O27</f>
        <v>1652</v>
      </c>
      <c r="AY41" s="52">
        <f>'주택총조사(거처의종류, 일반,외국인가구, 전체)'!R27</f>
        <v>1651</v>
      </c>
      <c r="AZ41" s="52">
        <f>'주택총조사(거처의종류, 일반,외국인가구, 전체)'!U27</f>
        <v>1660</v>
      </c>
      <c r="BA41" s="52">
        <f>'주택총조사(거처의종류, 일반,외국인가구, 전체)'!X27</f>
        <v>1784</v>
      </c>
      <c r="BB41" s="52">
        <f t="shared" si="97"/>
        <v>40</v>
      </c>
      <c r="BC41" s="52">
        <f t="shared" si="98"/>
        <v>-5</v>
      </c>
      <c r="BD41" s="52">
        <f t="shared" si="99"/>
        <v>-1</v>
      </c>
      <c r="BE41" s="52">
        <f t="shared" si="100"/>
        <v>9</v>
      </c>
      <c r="BF41" s="52">
        <f t="shared" si="101"/>
        <v>124</v>
      </c>
      <c r="BG41" s="53">
        <f>'주택총조사(거처의종류, 일반,외국인가구, 아파트)'!L27/'주택총조사(거처의종류, 일반,외국인가구, 전체)'!L27</f>
        <v>0.25528062764031384</v>
      </c>
      <c r="BH41" s="53">
        <f>'주택총조사(거처의종류, 일반,외국인가구, 아파트)'!O27/'주택총조사(거처의종류, 일반,외국인가구, 전체)'!O27</f>
        <v>0.25786924939467315</v>
      </c>
      <c r="BI41" s="53">
        <f>'주택총조사(거처의종류, 일반,외국인가구, 아파트)'!R27/'주택총조사(거처의종류, 일반,외국인가구, 전체)'!R27</f>
        <v>0.23924894003634162</v>
      </c>
      <c r="BJ41" s="53">
        <f>'주택총조사(거처의종류, 일반,외국인가구, 아파트)'!U27/'주택총조사(거처의종류, 일반,외국인가구, 전체)'!U27</f>
        <v>0.23132530120481928</v>
      </c>
      <c r="BK41" s="53">
        <f>'주택총조사(거처의종류, 일반,외국인가구, 아파트)'!X27/'주택총조사(거처의종류, 일반,외국인가구, 전체)'!X27</f>
        <v>0.24607623318385649</v>
      </c>
      <c r="BL41" s="54">
        <f t="shared" si="102"/>
        <v>10.211225105612554</v>
      </c>
      <c r="BM41" s="54">
        <f t="shared" si="103"/>
        <v>-1.2893462469733659</v>
      </c>
      <c r="BN41" s="54">
        <f t="shared" si="104"/>
        <v>-0.23924894003634162</v>
      </c>
      <c r="BO41" s="54">
        <f t="shared" si="105"/>
        <v>2.0819277108433734</v>
      </c>
      <c r="BP41" s="54">
        <f t="shared" si="106"/>
        <v>30.513452914798204</v>
      </c>
      <c r="BQ41" s="50">
        <f t="shared" si="107"/>
        <v>8.2556021088488851</v>
      </c>
      <c r="BR41" s="49">
        <f>REPS멸실!E26</f>
        <v>0</v>
      </c>
      <c r="BS41" s="49">
        <f>REPS멸실!F26</f>
        <v>0</v>
      </c>
      <c r="BT41" s="49">
        <f>REPS멸실!G26</f>
        <v>0</v>
      </c>
      <c r="BU41" s="49">
        <f>REPS멸실!H26</f>
        <v>0</v>
      </c>
      <c r="BV41" s="49">
        <f>REPS멸실!I26</f>
        <v>0</v>
      </c>
      <c r="BW41" s="51">
        <f t="shared" si="108"/>
        <v>0</v>
      </c>
      <c r="BX41" s="81">
        <f t="shared" si="109"/>
        <v>1294.8179303080797</v>
      </c>
      <c r="BY41" s="52">
        <f>SUM('주택소유통계(다주택자)'!Q27:R27)</f>
        <v>13066</v>
      </c>
      <c r="BZ41" s="52">
        <f>SUM('주택소유통계(다주택자)'!U27:V27)</f>
        <v>12687</v>
      </c>
      <c r="CA41" s="52">
        <f>SUM('주택소유통계(다주택자)'!Y27:Z27)</f>
        <v>12405</v>
      </c>
      <c r="CB41" s="52">
        <f>SUM('주택소유통계(다주택자)'!AC27:AD27)</f>
        <v>12340</v>
      </c>
      <c r="CC41" s="52">
        <f t="shared" si="110"/>
        <v>-379</v>
      </c>
      <c r="CD41" s="52">
        <f t="shared" si="111"/>
        <v>-282</v>
      </c>
      <c r="CE41" s="52">
        <f t="shared" si="112"/>
        <v>-65</v>
      </c>
      <c r="CF41" s="53">
        <f>'REPS거래량(외지인)'!D27/'REPS거래량(외지인)'!C27</f>
        <v>0.31750485646449383</v>
      </c>
      <c r="CG41" s="53">
        <f>'REPS거래량(외지인)'!I27/'REPS거래량(외지인)'!H27</f>
        <v>0.31488314883148832</v>
      </c>
      <c r="CH41" s="53">
        <f>'REPS거래량(외지인)'!N27/'REPS거래량(외지인)'!M27</f>
        <v>0.49296906388107675</v>
      </c>
      <c r="CI41" s="54">
        <f>REPS단위당실거래!G26</f>
        <v>1565.2</v>
      </c>
      <c r="CJ41" s="54">
        <f>REPS단위당실거래!H26</f>
        <v>1378.1</v>
      </c>
      <c r="CK41" s="54">
        <f>REPS단위당실거래!I26</f>
        <v>1362.7</v>
      </c>
      <c r="CL41" s="52">
        <v>0</v>
      </c>
      <c r="CM41" s="52">
        <v>0</v>
      </c>
      <c r="CN41" s="52">
        <v>0</v>
      </c>
      <c r="CO41" s="53">
        <v>0</v>
      </c>
      <c r="CP41" s="53">
        <v>0</v>
      </c>
      <c r="CQ41" s="53">
        <v>0</v>
      </c>
      <c r="CR41" s="55">
        <v>0.2</v>
      </c>
      <c r="CS41" s="55">
        <v>0.3</v>
      </c>
      <c r="CT41" s="55">
        <v>0.5</v>
      </c>
      <c r="CU41" s="162">
        <f t="shared" si="116"/>
        <v>0</v>
      </c>
      <c r="CV41" s="162">
        <f t="shared" si="117"/>
        <v>0</v>
      </c>
      <c r="CW41" s="162">
        <f t="shared" si="118"/>
        <v>0</v>
      </c>
      <c r="CX41" s="71">
        <f t="shared" si="119"/>
        <v>0</v>
      </c>
      <c r="CY41" s="158">
        <f>REPS분양물량!H26</f>
        <v>0</v>
      </c>
      <c r="CZ41" s="158">
        <f>REPS분양물량!I26</f>
        <v>0</v>
      </c>
      <c r="DA41" s="158">
        <f>REPS분양물량!J26</f>
        <v>0</v>
      </c>
      <c r="DB41" s="52">
        <f>REPS미분양!F26</f>
        <v>0</v>
      </c>
      <c r="DC41" s="52">
        <f>REPS미분양!G26</f>
        <v>0</v>
      </c>
      <c r="DD41" s="52">
        <f>REPS미분양!H26</f>
        <v>0</v>
      </c>
      <c r="DE41" s="52">
        <f>REPS미분양!I26</f>
        <v>0</v>
      </c>
      <c r="DF41" s="52">
        <f t="shared" si="120"/>
        <v>0</v>
      </c>
      <c r="DG41" s="52">
        <f t="shared" si="121"/>
        <v>0</v>
      </c>
      <c r="DH41" s="52">
        <f t="shared" si="122"/>
        <v>0</v>
      </c>
      <c r="DI41" s="52">
        <f t="shared" si="123"/>
        <v>0</v>
      </c>
      <c r="DJ41" s="52">
        <f t="shared" si="124"/>
        <v>0</v>
      </c>
      <c r="DK41" s="52">
        <f t="shared" si="125"/>
        <v>0</v>
      </c>
      <c r="DL41" s="142">
        <v>1565.2</v>
      </c>
      <c r="DM41" s="142">
        <v>1378.1</v>
      </c>
      <c r="DN41" s="142">
        <v>1362.7</v>
      </c>
      <c r="DO41" s="140">
        <f>'REPS분양가(분기단위)'!D26</f>
        <v>0</v>
      </c>
      <c r="DP41" s="140">
        <f>'REPS분양가(분기단위)'!E26</f>
        <v>0</v>
      </c>
      <c r="DQ41" s="140">
        <f>'REPS분양가(분기단위)'!F26</f>
        <v>0</v>
      </c>
      <c r="DR41" s="53" t="e">
        <f t="shared" si="126"/>
        <v>#DIV/0!</v>
      </c>
      <c r="DS41" s="53" t="e">
        <f t="shared" si="127"/>
        <v>#DIV/0!</v>
      </c>
      <c r="DT41" s="53" t="e">
        <f t="shared" si="128"/>
        <v>#DIV/0!</v>
      </c>
      <c r="DU41" s="53">
        <f>100%-종합!CF41</f>
        <v>0.68249514353550622</v>
      </c>
      <c r="DV41" s="53">
        <f>100%-종합!CG41</f>
        <v>0.68511685116851173</v>
      </c>
      <c r="DW41" s="53">
        <f>100%-종합!CH41</f>
        <v>0.50703093611892325</v>
      </c>
      <c r="DX41" s="55">
        <v>0.2</v>
      </c>
      <c r="DY41" s="55">
        <v>0.3</v>
      </c>
      <c r="DZ41" s="55">
        <v>0.5</v>
      </c>
      <c r="EA41" s="72" t="e">
        <f t="shared" si="129"/>
        <v>#DIV/0!</v>
      </c>
      <c r="EB41" s="72" t="e">
        <f t="shared" si="130"/>
        <v>#DIV/0!</v>
      </c>
      <c r="EC41" s="72" t="e">
        <f t="shared" si="131"/>
        <v>#DIV/0!</v>
      </c>
      <c r="ED41" s="71" t="e">
        <f t="shared" si="132"/>
        <v>#DIV/0!</v>
      </c>
      <c r="EE41" s="82" t="e">
        <f t="shared" si="133"/>
        <v>#DIV/0!</v>
      </c>
      <c r="EF41" s="88" t="e">
        <f t="shared" si="134"/>
        <v>#DIV/0!</v>
      </c>
      <c r="EG41" s="54">
        <f>REPS단위당실거래!I26</f>
        <v>1362.7</v>
      </c>
      <c r="EH41" s="52">
        <f t="shared" si="135"/>
        <v>0</v>
      </c>
      <c r="EI41" s="52">
        <f t="shared" si="136"/>
        <v>0</v>
      </c>
      <c r="EJ41" s="49">
        <f t="shared" si="137"/>
        <v>0</v>
      </c>
      <c r="EK41" s="149">
        <v>0</v>
      </c>
      <c r="EL41" s="55">
        <f t="shared" si="138"/>
        <v>0</v>
      </c>
      <c r="EM41" s="55">
        <v>0.74</v>
      </c>
      <c r="EN41" s="55">
        <v>0.05</v>
      </c>
      <c r="EO41" s="71">
        <f t="shared" si="139"/>
        <v>0</v>
      </c>
      <c r="EP41" s="54">
        <f>REPS단위당실거래!I26</f>
        <v>1362.7</v>
      </c>
      <c r="EQ41" s="52">
        <f t="shared" si="140"/>
        <v>0</v>
      </c>
      <c r="ER41" s="52">
        <f t="shared" si="141"/>
        <v>0</v>
      </c>
      <c r="ES41" s="49">
        <f t="shared" si="142"/>
        <v>0</v>
      </c>
      <c r="ET41" s="149">
        <v>0</v>
      </c>
      <c r="EU41" s="55">
        <f t="shared" si="143"/>
        <v>0</v>
      </c>
      <c r="EV41" s="55">
        <v>0.26</v>
      </c>
      <c r="EW41" s="55">
        <v>0.2</v>
      </c>
      <c r="EX41" s="50">
        <f t="shared" si="144"/>
        <v>0</v>
      </c>
      <c r="EY41" s="53">
        <f>'주택총조사(주택의종류)'!AZ27</f>
        <v>0.88489668557033918</v>
      </c>
      <c r="EZ41" s="53">
        <f>'주택총조사(주택의종류)'!AS27</f>
        <v>3.8955366658899308E-2</v>
      </c>
      <c r="FA41" s="53">
        <f>'주택총조사(주택의종류)'!BG27</f>
        <v>7.279849504459697E-2</v>
      </c>
      <c r="FB41" s="53">
        <f t="shared" si="145"/>
        <v>0.12629029300914149</v>
      </c>
      <c r="FC41" s="54">
        <f t="shared" si="146"/>
        <v>0</v>
      </c>
      <c r="FD41" s="55">
        <v>0.4</v>
      </c>
      <c r="FE41" s="55">
        <v>0.6</v>
      </c>
      <c r="FF41" s="50">
        <f t="shared" si="147"/>
        <v>0</v>
      </c>
      <c r="FG41" s="82">
        <f t="shared" si="148"/>
        <v>0</v>
      </c>
      <c r="FH41" s="53">
        <v>3.9399999999999998E-2</v>
      </c>
      <c r="FI41" s="49">
        <v>30</v>
      </c>
      <c r="FJ41" s="55">
        <v>0.6</v>
      </c>
      <c r="FK41" s="55">
        <v>0.4</v>
      </c>
      <c r="FL41" s="49">
        <f t="shared" si="149"/>
        <v>0</v>
      </c>
      <c r="FM41" s="49">
        <f t="shared" si="150"/>
        <v>0</v>
      </c>
      <c r="FN41" s="58">
        <f t="shared" si="151"/>
        <v>0</v>
      </c>
      <c r="FO41" s="49">
        <f t="shared" si="166"/>
        <v>0</v>
      </c>
      <c r="FP41" s="131">
        <v>218</v>
      </c>
      <c r="FQ41" s="131">
        <v>606</v>
      </c>
      <c r="FR41" s="134">
        <v>5301</v>
      </c>
      <c r="FS41" s="134">
        <v>9290</v>
      </c>
      <c r="FT41" s="134">
        <v>6316</v>
      </c>
      <c r="FU41" s="134">
        <v>6167</v>
      </c>
      <c r="FV41" s="134">
        <v>6562</v>
      </c>
      <c r="FW41" s="134">
        <v>17365</v>
      </c>
      <c r="FX41" s="134">
        <v>25407</v>
      </c>
      <c r="FY41" s="32">
        <f t="shared" si="169"/>
        <v>77232</v>
      </c>
      <c r="FZ41" s="153">
        <v>0</v>
      </c>
      <c r="GA41" s="54">
        <f t="shared" si="153"/>
        <v>1211.2224726831987</v>
      </c>
      <c r="GB41" s="55">
        <v>0.3</v>
      </c>
      <c r="GC41" s="55">
        <f t="shared" si="154"/>
        <v>0</v>
      </c>
      <c r="GD41" s="50">
        <f t="shared" si="155"/>
        <v>0</v>
      </c>
      <c r="GE41" s="54">
        <f t="shared" si="156"/>
        <v>83.595457624881007</v>
      </c>
      <c r="GF41" s="55">
        <v>0.7</v>
      </c>
      <c r="GG41" s="55">
        <f t="shared" si="157"/>
        <v>0</v>
      </c>
      <c r="GH41" s="50">
        <f t="shared" si="158"/>
        <v>0</v>
      </c>
      <c r="GI41" s="81">
        <f t="shared" si="167"/>
        <v>0</v>
      </c>
      <c r="GJ41" s="72">
        <f t="shared" si="159"/>
        <v>0</v>
      </c>
      <c r="GK41" s="72" t="e">
        <f t="shared" si="160"/>
        <v>#DIV/0!</v>
      </c>
      <c r="GL41" s="52">
        <f>SUM('주택총조사(주택의종류)'!AD27:AF27)</f>
        <v>90392</v>
      </c>
      <c r="GM41" s="52">
        <f>REPS미분양!I26</f>
        <v>0</v>
      </c>
      <c r="GN41" s="100">
        <f t="shared" si="161"/>
        <v>0</v>
      </c>
      <c r="GO41" s="55">
        <f t="shared" si="162"/>
        <v>1</v>
      </c>
      <c r="GP41" s="82" t="e">
        <f t="shared" si="163"/>
        <v>#DIV/0!</v>
      </c>
      <c r="GQ41" s="84" t="e">
        <f t="shared" si="164"/>
        <v>#DIV/0!</v>
      </c>
      <c r="GR41" s="151">
        <f>SUM('REPS분양물량+계획'!G26:I26)/3</f>
        <v>133.33333333333334</v>
      </c>
      <c r="GS41" s="106" t="e">
        <f t="shared" si="168"/>
        <v>#DIV/0!</v>
      </c>
      <c r="GT41" s="105" t="e">
        <f t="shared" si="165"/>
        <v>#DIV/0!</v>
      </c>
    </row>
    <row r="42" spans="1:202" s="49" customFormat="1" x14ac:dyDescent="0.4">
      <c r="A42" s="37" t="s">
        <v>109</v>
      </c>
      <c r="B42" s="37" t="s">
        <v>150</v>
      </c>
      <c r="C42" s="35">
        <f>'주택총조사(거처의종류, 일반,외국인가구, 전체)'!H28</f>
        <v>18678</v>
      </c>
      <c r="D42" s="35">
        <f>'주택총조사(거처의종류, 일반,외국인가구, 전체)'!K28</f>
        <v>18901</v>
      </c>
      <c r="E42" s="35">
        <f>'주택총조사(거처의종류, 일반,외국인가구, 전체)'!N28</f>
        <v>20504</v>
      </c>
      <c r="F42" s="35">
        <f>'주택총조사(거처의종류, 일반,외국인가구, 전체)'!Q28</f>
        <v>23761</v>
      </c>
      <c r="G42" s="35">
        <f>'주택총조사(거처의종류, 일반,외국인가구, 전체)'!T28</f>
        <v>26753</v>
      </c>
      <c r="H42" s="35">
        <f>'주택총조사(거처의종류, 일반,외국인가구, 전체)'!W28</f>
        <v>27702</v>
      </c>
      <c r="I42" s="207">
        <f t="shared" si="0"/>
        <v>157</v>
      </c>
      <c r="J42" s="207">
        <f t="shared" si="0"/>
        <v>1332</v>
      </c>
      <c r="K42" s="207">
        <f t="shared" si="0"/>
        <v>2604</v>
      </c>
      <c r="L42" s="207">
        <f t="shared" si="0"/>
        <v>2380</v>
      </c>
      <c r="M42" s="207">
        <f t="shared" si="0"/>
        <v>984</v>
      </c>
      <c r="N42" s="24">
        <f>'인구총조사(가구, 1인가구)'!D28</f>
        <v>3407</v>
      </c>
      <c r="O42" s="24">
        <f>'인구총조사(가구, 1인가구)'!E28</f>
        <v>3473</v>
      </c>
      <c r="P42" s="24">
        <f>'인구총조사(가구, 1인가구)'!F28</f>
        <v>3744</v>
      </c>
      <c r="Q42" s="24">
        <f>'인구총조사(가구, 1인가구)'!G28</f>
        <v>4397</v>
      </c>
      <c r="R42" s="24">
        <f>'인구총조사(가구, 1인가구)'!H28</f>
        <v>5009</v>
      </c>
      <c r="S42" s="24">
        <f>'인구총조사(가구, 1인가구)'!I28</f>
        <v>4974</v>
      </c>
      <c r="T42" s="52">
        <f t="shared" si="80"/>
        <v>66</v>
      </c>
      <c r="U42" s="52">
        <f t="shared" si="81"/>
        <v>271</v>
      </c>
      <c r="V42" s="52">
        <f t="shared" si="82"/>
        <v>653</v>
      </c>
      <c r="W42" s="52">
        <f t="shared" si="83"/>
        <v>612</v>
      </c>
      <c r="X42" s="52">
        <f t="shared" si="84"/>
        <v>-35</v>
      </c>
      <c r="Y42" s="53">
        <f>'주택총조사(거처의종류, 일반,외국인가구, 아파트)'!K28/'주택총조사(거처의종류, 일반,외국인가구, 전체)'!K28</f>
        <v>0.4757949314851066</v>
      </c>
      <c r="Z42" s="53">
        <f>'주택총조사(거처의종류, 일반,외국인가구, 아파트)'!N28/'주택총조사(거처의종류, 일반,외국인가구, 전체)'!N28</f>
        <v>0.51375341396800622</v>
      </c>
      <c r="AA42" s="53">
        <f>'주택총조사(거처의종류, 일반,외국인가구, 아파트)'!Q28/'주택총조사(거처의종류, 일반,외국인가구, 전체)'!Q28</f>
        <v>0.58347712638356974</v>
      </c>
      <c r="AB42" s="53">
        <f>'주택총조사(거처의종류, 일반,외국인가구, 아파트)'!T28/'주택총조사(거처의종류, 일반,외국인가구, 전체)'!T28</f>
        <v>0.62650917654094873</v>
      </c>
      <c r="AC42" s="53">
        <f>'주택총조사(거처의종류, 일반,외국인가구, 아파트)'!W28/'주택총조사(거처의종류, 일반,외국인가구, 전체)'!W28</f>
        <v>0.65334632878492527</v>
      </c>
      <c r="AD42" s="54">
        <f t="shared" si="85"/>
        <v>74.699804243161736</v>
      </c>
      <c r="AE42" s="54">
        <f t="shared" si="86"/>
        <v>684.31954740538424</v>
      </c>
      <c r="AF42" s="54">
        <f t="shared" si="87"/>
        <v>1519.3744371028156</v>
      </c>
      <c r="AG42" s="54">
        <f t="shared" si="88"/>
        <v>1491.091840167458</v>
      </c>
      <c r="AH42" s="54">
        <f t="shared" si="89"/>
        <v>642.89278752436644</v>
      </c>
      <c r="AI42" s="54">
        <f t="shared" si="90"/>
        <v>882.47568328863724</v>
      </c>
      <c r="AJ42" s="54">
        <f t="shared" si="91"/>
        <v>31.402465478017035</v>
      </c>
      <c r="AK42" s="54">
        <f t="shared" si="92"/>
        <v>139.22717518532968</v>
      </c>
      <c r="AL42" s="54">
        <f t="shared" si="93"/>
        <v>381.01056352847104</v>
      </c>
      <c r="AM42" s="54">
        <f t="shared" si="94"/>
        <v>383.42361604306063</v>
      </c>
      <c r="AN42" s="54">
        <f t="shared" si="95"/>
        <v>-22.867121507472383</v>
      </c>
      <c r="AO42" s="54">
        <f t="shared" si="96"/>
        <v>182.43933974548119</v>
      </c>
      <c r="AP42" s="208">
        <f t="shared" si="2"/>
        <v>106.10226972117877</v>
      </c>
      <c r="AQ42" s="208">
        <f t="shared" si="2"/>
        <v>823.5467225907139</v>
      </c>
      <c r="AR42" s="208">
        <f t="shared" si="2"/>
        <v>1900.3850006312866</v>
      </c>
      <c r="AS42" s="208">
        <f t="shared" si="2"/>
        <v>1874.5154562105186</v>
      </c>
      <c r="AT42" s="208">
        <f t="shared" si="2"/>
        <v>620.02566601689409</v>
      </c>
      <c r="AU42" s="50">
        <f t="shared" si="3"/>
        <v>1064.9150230341183</v>
      </c>
      <c r="AV42" s="52">
        <f>'주택총조사(거처의종류, 일반,외국인가구, 전체)'!I28</f>
        <v>124</v>
      </c>
      <c r="AW42" s="52">
        <f>'주택총조사(거처의종류, 일반,외국인가구, 전체)'!L28</f>
        <v>111</v>
      </c>
      <c r="AX42" s="52">
        <f>'주택총조사(거처의종류, 일반,외국인가구, 전체)'!O28</f>
        <v>115</v>
      </c>
      <c r="AY42" s="52">
        <f>'주택총조사(거처의종류, 일반,외국인가구, 전체)'!R28</f>
        <v>95</v>
      </c>
      <c r="AZ42" s="52">
        <f>'주택총조사(거처의종류, 일반,외국인가구, 전체)'!U28</f>
        <v>96</v>
      </c>
      <c r="BA42" s="52">
        <f>'주택총조사(거처의종류, 일반,외국인가구, 전체)'!X28</f>
        <v>94</v>
      </c>
      <c r="BB42" s="52">
        <f t="shared" si="97"/>
        <v>-13</v>
      </c>
      <c r="BC42" s="52">
        <f t="shared" si="98"/>
        <v>4</v>
      </c>
      <c r="BD42" s="52">
        <f t="shared" si="99"/>
        <v>-20</v>
      </c>
      <c r="BE42" s="52">
        <f t="shared" si="100"/>
        <v>1</v>
      </c>
      <c r="BF42" s="52">
        <f t="shared" si="101"/>
        <v>-2</v>
      </c>
      <c r="BG42" s="53">
        <f>'주택총조사(거처의종류, 일반,외국인가구, 아파트)'!L28/'주택총조사(거처의종류, 일반,외국인가구, 전체)'!L28</f>
        <v>0.1891891891891892</v>
      </c>
      <c r="BH42" s="53">
        <f>'주택총조사(거처의종류, 일반,외국인가구, 아파트)'!O28/'주택총조사(거처의종류, 일반,외국인가구, 전체)'!O28</f>
        <v>0.22608695652173913</v>
      </c>
      <c r="BI42" s="53">
        <f>'주택총조사(거처의종류, 일반,외국인가구, 아파트)'!R28/'주택총조사(거처의종류, 일반,외국인가구, 전체)'!R28</f>
        <v>0.25263157894736843</v>
      </c>
      <c r="BJ42" s="53">
        <f>'주택총조사(거처의종류, 일반,외국인가구, 아파트)'!U28/'주택총조사(거처의종류, 일반,외국인가구, 전체)'!U28</f>
        <v>0.38541666666666669</v>
      </c>
      <c r="BK42" s="53">
        <f>'주택총조사(거처의종류, 일반,외국인가구, 아파트)'!X28/'주택총조사(거처의종류, 일반,외국인가구, 전체)'!X28</f>
        <v>0.39361702127659576</v>
      </c>
      <c r="BL42" s="54">
        <f t="shared" si="102"/>
        <v>-2.4594594594594597</v>
      </c>
      <c r="BM42" s="54">
        <f t="shared" si="103"/>
        <v>0.90434782608695652</v>
      </c>
      <c r="BN42" s="54">
        <f t="shared" si="104"/>
        <v>-5.0526315789473681</v>
      </c>
      <c r="BO42" s="54">
        <f t="shared" si="105"/>
        <v>0.38541666666666669</v>
      </c>
      <c r="BP42" s="54">
        <f t="shared" si="106"/>
        <v>-0.78723404255319152</v>
      </c>
      <c r="BQ42" s="50">
        <f t="shared" si="107"/>
        <v>-1.4019121176412792</v>
      </c>
      <c r="BR42" s="49">
        <f>REPS멸실!E27</f>
        <v>2102</v>
      </c>
      <c r="BS42" s="49">
        <f>REPS멸실!F27</f>
        <v>250</v>
      </c>
      <c r="BT42" s="49">
        <f>REPS멸실!G27</f>
        <v>0</v>
      </c>
      <c r="BU42" s="49">
        <f>REPS멸실!H27</f>
        <v>0</v>
      </c>
      <c r="BV42" s="49">
        <f>REPS멸실!I27</f>
        <v>0</v>
      </c>
      <c r="BW42" s="51">
        <f t="shared" si="108"/>
        <v>470.4</v>
      </c>
      <c r="BX42" s="81">
        <f t="shared" si="109"/>
        <v>1533.9131109164769</v>
      </c>
      <c r="BY42" s="52">
        <f>SUM('주택소유통계(다주택자)'!Q28:R28)</f>
        <v>2795</v>
      </c>
      <c r="BZ42" s="52">
        <f>SUM('주택소유통계(다주택자)'!U28:V28)</f>
        <v>3398</v>
      </c>
      <c r="CA42" s="52">
        <f>SUM('주택소유통계(다주택자)'!Y28:Z28)</f>
        <v>3673</v>
      </c>
      <c r="CB42" s="52">
        <f>SUM('주택소유통계(다주택자)'!AC28:AD28)</f>
        <v>3687</v>
      </c>
      <c r="CC42" s="52">
        <f t="shared" si="110"/>
        <v>603</v>
      </c>
      <c r="CD42" s="52">
        <f t="shared" si="111"/>
        <v>275</v>
      </c>
      <c r="CE42" s="52">
        <f t="shared" si="112"/>
        <v>14</v>
      </c>
      <c r="CF42" s="53">
        <f>'REPS거래량(외지인)'!D28/'REPS거래량(외지인)'!C28</f>
        <v>0.27272727272727271</v>
      </c>
      <c r="CG42" s="53">
        <f>'REPS거래량(외지인)'!I28/'REPS거래량(외지인)'!H28</f>
        <v>0.40869565217391307</v>
      </c>
      <c r="CH42" s="53">
        <f>'REPS거래량(외지인)'!N28/'REPS거래량(외지인)'!M28</f>
        <v>0.44688644688644691</v>
      </c>
      <c r="CI42" s="54">
        <f>REPS단위당실거래!G27</f>
        <v>5112.3999999999996</v>
      </c>
      <c r="CJ42" s="54">
        <f>REPS단위당실거래!H27</f>
        <v>4990.5</v>
      </c>
      <c r="CK42" s="54">
        <f>REPS단위당실거래!I27</f>
        <v>5735.5</v>
      </c>
      <c r="CL42" s="52">
        <v>3918.6549999999993</v>
      </c>
      <c r="CM42" s="52">
        <v>4124.8999999999996</v>
      </c>
      <c r="CN42" s="52">
        <v>4342</v>
      </c>
      <c r="CO42" s="53">
        <f t="shared" si="113"/>
        <v>1.3046313084463932</v>
      </c>
      <c r="CP42" s="53">
        <f t="shared" si="114"/>
        <v>1.2098475114548233</v>
      </c>
      <c r="CQ42" s="53">
        <f t="shared" si="115"/>
        <v>1.3209350529709811</v>
      </c>
      <c r="CR42" s="55">
        <v>0.2</v>
      </c>
      <c r="CS42" s="55">
        <v>0.3</v>
      </c>
      <c r="CT42" s="55">
        <v>0.5</v>
      </c>
      <c r="CU42" s="162">
        <f t="shared" si="116"/>
        <v>42.910509763264095</v>
      </c>
      <c r="CV42" s="162">
        <f t="shared" si="117"/>
        <v>40.792901962313714</v>
      </c>
      <c r="CW42" s="162">
        <f t="shared" si="118"/>
        <v>4.1321558067297355</v>
      </c>
      <c r="CX42" s="71">
        <f t="shared" si="119"/>
        <v>29.278522510769182</v>
      </c>
      <c r="CY42" s="158">
        <f>REPS분양물량!H27</f>
        <v>1041</v>
      </c>
      <c r="CZ42" s="158">
        <f>REPS분양물량!I27</f>
        <v>52</v>
      </c>
      <c r="DA42" s="158">
        <f>REPS분양물량!J27</f>
        <v>0</v>
      </c>
      <c r="DB42" s="52">
        <f>REPS미분양!F27</f>
        <v>0</v>
      </c>
      <c r="DC42" s="52">
        <f>REPS미분양!G27</f>
        <v>0</v>
      </c>
      <c r="DD42" s="52">
        <f>REPS미분양!H27</f>
        <v>0</v>
      </c>
      <c r="DE42" s="52">
        <f>REPS미분양!I27</f>
        <v>0</v>
      </c>
      <c r="DF42" s="52">
        <f t="shared" si="120"/>
        <v>1041</v>
      </c>
      <c r="DG42" s="52">
        <f t="shared" si="121"/>
        <v>52</v>
      </c>
      <c r="DH42" s="52">
        <f t="shared" si="122"/>
        <v>0</v>
      </c>
      <c r="DI42" s="52">
        <f t="shared" si="123"/>
        <v>1041</v>
      </c>
      <c r="DJ42" s="52">
        <f t="shared" si="124"/>
        <v>52</v>
      </c>
      <c r="DK42" s="52">
        <f t="shared" si="125"/>
        <v>0</v>
      </c>
      <c r="DL42" s="142">
        <v>5112.3999999999996</v>
      </c>
      <c r="DM42" s="142">
        <v>4990.5</v>
      </c>
      <c r="DN42" s="142">
        <v>5735.5</v>
      </c>
      <c r="DO42" s="145">
        <f>DP42*0.95</f>
        <v>3918.6549999999993</v>
      </c>
      <c r="DP42" s="145">
        <f>DQ42*0.95</f>
        <v>4124.8999999999996</v>
      </c>
      <c r="DQ42" s="140">
        <f>'REPS분양가(분기단위)'!F27</f>
        <v>4342</v>
      </c>
      <c r="DR42" s="53">
        <f t="shared" si="126"/>
        <v>1.3046313084463932</v>
      </c>
      <c r="DS42" s="53">
        <f t="shared" si="127"/>
        <v>1.2098475114548233</v>
      </c>
      <c r="DT42" s="53">
        <f t="shared" si="128"/>
        <v>1.3209350529709811</v>
      </c>
      <c r="DU42" s="53">
        <f>100%-종합!CF42</f>
        <v>0.72727272727272729</v>
      </c>
      <c r="DV42" s="53">
        <f>100%-종합!CG42</f>
        <v>0.59130434782608687</v>
      </c>
      <c r="DW42" s="53">
        <f>100%-종합!CH42</f>
        <v>0.55311355311355315</v>
      </c>
      <c r="DX42" s="55">
        <v>0.2</v>
      </c>
      <c r="DY42" s="55">
        <v>0.3</v>
      </c>
      <c r="DZ42" s="55">
        <v>0.5</v>
      </c>
      <c r="EA42" s="72">
        <f t="shared" si="129"/>
        <v>197.54490066802842</v>
      </c>
      <c r="EB42" s="72">
        <f t="shared" si="130"/>
        <v>11.160054262185012</v>
      </c>
      <c r="EC42" s="72">
        <f t="shared" si="131"/>
        <v>0</v>
      </c>
      <c r="ED42" s="71">
        <f t="shared" si="132"/>
        <v>69.568318310071149</v>
      </c>
      <c r="EE42" s="82">
        <f t="shared" si="133"/>
        <v>98.846840820840328</v>
      </c>
      <c r="EF42" s="88">
        <f t="shared" si="134"/>
        <v>1632.7599517373171</v>
      </c>
      <c r="EG42" s="54">
        <f>REPS단위당실거래!I27</f>
        <v>5735.5</v>
      </c>
      <c r="EH42" s="52">
        <f t="shared" si="135"/>
        <v>4342</v>
      </c>
      <c r="EI42" s="52">
        <f t="shared" si="136"/>
        <v>147600</v>
      </c>
      <c r="EJ42" s="49">
        <f t="shared" si="137"/>
        <v>81180</v>
      </c>
      <c r="EK42" s="149">
        <v>14996</v>
      </c>
      <c r="EL42" s="55">
        <f t="shared" si="138"/>
        <v>0.65085548426520012</v>
      </c>
      <c r="EM42" s="55">
        <v>0.74</v>
      </c>
      <c r="EN42" s="55">
        <v>0.05</v>
      </c>
      <c r="EO42" s="71">
        <f t="shared" si="139"/>
        <v>361.12846715551478</v>
      </c>
      <c r="EP42" s="54">
        <f>REPS단위당실거래!I27</f>
        <v>5735.5</v>
      </c>
      <c r="EQ42" s="52">
        <f t="shared" si="140"/>
        <v>4342</v>
      </c>
      <c r="ER42" s="52">
        <f t="shared" si="141"/>
        <v>147600</v>
      </c>
      <c r="ES42" s="49">
        <f t="shared" si="142"/>
        <v>81180</v>
      </c>
      <c r="ET42" s="149">
        <v>10350</v>
      </c>
      <c r="EU42" s="55">
        <f t="shared" si="143"/>
        <v>0.65085548426520012</v>
      </c>
      <c r="EV42" s="55">
        <v>0.26</v>
      </c>
      <c r="EW42" s="55">
        <v>0.2</v>
      </c>
      <c r="EX42" s="50">
        <f t="shared" si="144"/>
        <v>350.29042163153076</v>
      </c>
      <c r="EY42" s="53">
        <f>'주택총조사(주택의종류)'!AZ28</f>
        <v>0.73993271054257381</v>
      </c>
      <c r="EZ42" s="53">
        <f>'주택총조사(주택의종류)'!AS28</f>
        <v>0.10830554419563998</v>
      </c>
      <c r="FA42" s="53">
        <f>'주택총조사(주택의종류)'!BG28</f>
        <v>0.14552264234964274</v>
      </c>
      <c r="FB42" s="53">
        <f t="shared" si="145"/>
        <v>0.34304225631430318</v>
      </c>
      <c r="FC42" s="54">
        <f t="shared" si="146"/>
        <v>244.0467407941224</v>
      </c>
      <c r="FD42" s="55">
        <v>0.4</v>
      </c>
      <c r="FE42" s="55">
        <v>0.6</v>
      </c>
      <c r="FF42" s="50">
        <f t="shared" si="147"/>
        <v>58.57121779058938</v>
      </c>
      <c r="FG42" s="82">
        <f t="shared" si="148"/>
        <v>769.99010657763483</v>
      </c>
      <c r="FH42" s="53">
        <v>3.9399999999999998E-2</v>
      </c>
      <c r="FI42" s="49">
        <v>30</v>
      </c>
      <c r="FJ42" s="55">
        <v>0.6</v>
      </c>
      <c r="FK42" s="55">
        <v>0.4</v>
      </c>
      <c r="FL42" s="49">
        <f t="shared" si="149"/>
        <v>148000</v>
      </c>
      <c r="FM42" s="49">
        <f t="shared" si="150"/>
        <v>88600</v>
      </c>
      <c r="FN42" s="58">
        <f t="shared" si="151"/>
        <v>-419.93095779771738</v>
      </c>
      <c r="FO42" s="49">
        <f t="shared" si="166"/>
        <v>12600</v>
      </c>
      <c r="FP42" s="131" t="s">
        <v>400</v>
      </c>
      <c r="FQ42" s="131">
        <v>62</v>
      </c>
      <c r="FR42" s="131">
        <v>748</v>
      </c>
      <c r="FS42" s="134">
        <v>1607</v>
      </c>
      <c r="FT42" s="134">
        <v>1291</v>
      </c>
      <c r="FU42" s="134">
        <v>1119</v>
      </c>
      <c r="FV42" s="134">
        <v>1193</v>
      </c>
      <c r="FW42" s="134">
        <v>3585</v>
      </c>
      <c r="FX42" s="134">
        <v>10033</v>
      </c>
      <c r="FY42" s="32">
        <f t="shared" si="169"/>
        <v>19638</v>
      </c>
      <c r="FZ42" s="152">
        <f>(FX42/FY42)+(FW42*(23/30))/FY42</f>
        <v>0.65085548426520012</v>
      </c>
      <c r="GA42" s="54">
        <f t="shared" si="153"/>
        <v>181.03742762783992</v>
      </c>
      <c r="GB42" s="55">
        <v>0.3</v>
      </c>
      <c r="GC42" s="55">
        <f t="shared" si="154"/>
        <v>0.65085548426520012</v>
      </c>
      <c r="GD42" s="50">
        <f t="shared" si="155"/>
        <v>35.348760788653159</v>
      </c>
      <c r="GE42" s="54">
        <f t="shared" si="156"/>
        <v>1352.8756832886372</v>
      </c>
      <c r="GF42" s="55">
        <v>0.7</v>
      </c>
      <c r="GG42" s="55">
        <f t="shared" si="157"/>
        <v>0.65085548426520012</v>
      </c>
      <c r="GH42" s="50">
        <f t="shared" si="158"/>
        <v>616.36859059820756</v>
      </c>
      <c r="GI42" s="81">
        <f t="shared" si="167"/>
        <v>651.71735138686074</v>
      </c>
      <c r="GJ42" s="72">
        <f t="shared" si="159"/>
        <v>29.278522510769182</v>
      </c>
      <c r="GK42" s="72">
        <f t="shared" si="160"/>
        <v>69.568318310071149</v>
      </c>
      <c r="GL42" s="52">
        <f>SUM('주택총조사(주택의종류)'!AD28:AF28)</f>
        <v>20755</v>
      </c>
      <c r="GM42" s="52">
        <f>REPS미분양!I27</f>
        <v>0</v>
      </c>
      <c r="GN42" s="100">
        <f t="shared" si="161"/>
        <v>0</v>
      </c>
      <c r="GO42" s="55">
        <f t="shared" si="162"/>
        <v>1</v>
      </c>
      <c r="GP42" s="82">
        <f t="shared" si="163"/>
        <v>98.846840820840328</v>
      </c>
      <c r="GQ42" s="84">
        <f t="shared" si="164"/>
        <v>1520.5542987853357</v>
      </c>
      <c r="GR42" s="151">
        <f>SUM('REPS분양물량+계획'!G27:I27)/3</f>
        <v>1560.6666666666667</v>
      </c>
      <c r="GS42" s="106">
        <f t="shared" si="168"/>
        <v>1.0263800956752245</v>
      </c>
      <c r="GT42" s="105" t="str">
        <f t="shared" si="165"/>
        <v>B등급</v>
      </c>
    </row>
    <row r="43" spans="1:202" s="49" customFormat="1" x14ac:dyDescent="0.4">
      <c r="A43" s="37" t="s">
        <v>109</v>
      </c>
      <c r="B43" s="37" t="s">
        <v>129</v>
      </c>
      <c r="C43" s="35">
        <f>'주택총조사(거처의종류, 일반,외국인가구, 전체)'!H29</f>
        <v>117086</v>
      </c>
      <c r="D43" s="35">
        <f>'주택총조사(거처의종류, 일반,외국인가구, 전체)'!K29</f>
        <v>115414</v>
      </c>
      <c r="E43" s="35">
        <f>'주택총조사(거처의종류, 일반,외국인가구, 전체)'!N29</f>
        <v>111383</v>
      </c>
      <c r="F43" s="35">
        <f>'주택총조사(거처의종류, 일반,외국인가구, 전체)'!Q29</f>
        <v>110678</v>
      </c>
      <c r="G43" s="35">
        <f>'주택총조사(거처의종류, 일반,외국인가구, 전체)'!T29</f>
        <v>109959</v>
      </c>
      <c r="H43" s="35">
        <f>'주택총조사(거처의종류, 일반,외국인가구, 전체)'!W29</f>
        <v>107445</v>
      </c>
      <c r="I43" s="207">
        <f t="shared" si="0"/>
        <v>-2563</v>
      </c>
      <c r="J43" s="207">
        <f t="shared" si="0"/>
        <v>-3797</v>
      </c>
      <c r="K43" s="207">
        <f t="shared" si="0"/>
        <v>-1697</v>
      </c>
      <c r="L43" s="207">
        <f t="shared" si="0"/>
        <v>-1168</v>
      </c>
      <c r="M43" s="207">
        <f t="shared" si="0"/>
        <v>-2104</v>
      </c>
      <c r="N43" s="24">
        <f>'인구총조사(가구, 1인가구)'!D29</f>
        <v>25839</v>
      </c>
      <c r="O43" s="24">
        <f>'인구총조사(가구, 1인가구)'!E29</f>
        <v>26730</v>
      </c>
      <c r="P43" s="24">
        <f>'인구총조사(가구, 1인가구)'!F29</f>
        <v>26496</v>
      </c>
      <c r="Q43" s="24">
        <f>'인구총조사(가구, 1인가구)'!G29</f>
        <v>27488</v>
      </c>
      <c r="R43" s="24">
        <f>'인구총조사(가구, 1인가구)'!H29</f>
        <v>27937</v>
      </c>
      <c r="S43" s="24">
        <f>'인구총조사(가구, 1인가구)'!I29</f>
        <v>27527</v>
      </c>
      <c r="T43" s="52">
        <f t="shared" si="80"/>
        <v>891</v>
      </c>
      <c r="U43" s="52">
        <f t="shared" si="81"/>
        <v>-234</v>
      </c>
      <c r="V43" s="52">
        <f t="shared" si="82"/>
        <v>992</v>
      </c>
      <c r="W43" s="52">
        <f t="shared" si="83"/>
        <v>449</v>
      </c>
      <c r="X43" s="52">
        <f t="shared" si="84"/>
        <v>-410</v>
      </c>
      <c r="Y43" s="53">
        <f>'주택총조사(거처의종류, 일반,외국인가구, 아파트)'!K29/'주택총조사(거처의종류, 일반,외국인가구, 전체)'!K29</f>
        <v>0.61191016687750188</v>
      </c>
      <c r="Z43" s="53">
        <f>'주택총조사(거처의종류, 일반,외국인가구, 아파트)'!N29/'주택총조사(거처의종류, 일반,외국인가구, 전체)'!N29</f>
        <v>0.64170474848046832</v>
      </c>
      <c r="AA43" s="53">
        <f>'주택총조사(거처의종류, 일반,외국인가구, 아파트)'!Q29/'주택총조사(거처의종류, 일반,외국인가구, 전체)'!Q29</f>
        <v>0.64324436654077599</v>
      </c>
      <c r="AB43" s="53">
        <f>'주택총조사(거처의종류, 일반,외국인가구, 아파트)'!T29/'주택총조사(거처의종류, 일반,외국인가구, 전체)'!T29</f>
        <v>0.66454769504997313</v>
      </c>
      <c r="AC43" s="53">
        <f>'주택총조사(거처의종류, 일반,외국인가구, 아파트)'!W29/'주택총조사(거처의종류, 일반,외국인가구, 전체)'!W29</f>
        <v>0.69926939364325935</v>
      </c>
      <c r="AD43" s="54">
        <f t="shared" si="85"/>
        <v>-1568.3257577070374</v>
      </c>
      <c r="AE43" s="54">
        <f t="shared" si="86"/>
        <v>-2436.5529299803384</v>
      </c>
      <c r="AF43" s="54">
        <f t="shared" si="87"/>
        <v>-1091.5856900196968</v>
      </c>
      <c r="AG43" s="54">
        <f t="shared" si="88"/>
        <v>-776.19170781836863</v>
      </c>
      <c r="AH43" s="54">
        <f t="shared" si="89"/>
        <v>-1471.2628042254178</v>
      </c>
      <c r="AI43" s="54">
        <f t="shared" si="90"/>
        <v>-1468.783777950172</v>
      </c>
      <c r="AJ43" s="54">
        <f t="shared" si="91"/>
        <v>545.21195868785412</v>
      </c>
      <c r="AK43" s="54">
        <f t="shared" si="92"/>
        <v>-150.1589111444296</v>
      </c>
      <c r="AL43" s="54">
        <f t="shared" si="93"/>
        <v>638.09841160844974</v>
      </c>
      <c r="AM43" s="54">
        <f t="shared" si="94"/>
        <v>298.38191507743795</v>
      </c>
      <c r="AN43" s="54">
        <f t="shared" si="95"/>
        <v>-286.70045139373633</v>
      </c>
      <c r="AO43" s="54">
        <f t="shared" si="96"/>
        <v>208.96658456711521</v>
      </c>
      <c r="AP43" s="208">
        <f t="shared" si="2"/>
        <v>-1023.1137990191833</v>
      </c>
      <c r="AQ43" s="208">
        <f t="shared" si="2"/>
        <v>-2586.7118411247679</v>
      </c>
      <c r="AR43" s="208">
        <f t="shared" si="2"/>
        <v>-453.48727841124708</v>
      </c>
      <c r="AS43" s="208">
        <f t="shared" si="2"/>
        <v>-477.80979274093067</v>
      </c>
      <c r="AT43" s="208">
        <f t="shared" si="2"/>
        <v>-1757.9632556191541</v>
      </c>
      <c r="AU43" s="50">
        <f t="shared" si="3"/>
        <v>-1259.8171933830567</v>
      </c>
      <c r="AV43" s="52">
        <f>'주택총조사(거처의종류, 일반,외국인가구, 전체)'!I29</f>
        <v>3644</v>
      </c>
      <c r="AW43" s="52">
        <f>'주택총조사(거처의종류, 일반,외국인가구, 전체)'!L29</f>
        <v>3476</v>
      </c>
      <c r="AX43" s="52">
        <f>'주택총조사(거처의종류, 일반,외국인가구, 전체)'!O29</f>
        <v>3006</v>
      </c>
      <c r="AY43" s="52">
        <f>'주택총조사(거처의종류, 일반,외국인가구, 전체)'!R29</f>
        <v>2566</v>
      </c>
      <c r="AZ43" s="52">
        <f>'주택총조사(거처의종류, 일반,외국인가구, 전체)'!U29</f>
        <v>2265</v>
      </c>
      <c r="BA43" s="52">
        <f>'주택총조사(거처의종류, 일반,외국인가구, 전체)'!X29</f>
        <v>1898</v>
      </c>
      <c r="BB43" s="52">
        <f t="shared" si="97"/>
        <v>-168</v>
      </c>
      <c r="BC43" s="52">
        <f t="shared" si="98"/>
        <v>-470</v>
      </c>
      <c r="BD43" s="52">
        <f t="shared" si="99"/>
        <v>-440</v>
      </c>
      <c r="BE43" s="52">
        <f t="shared" si="100"/>
        <v>-301</v>
      </c>
      <c r="BF43" s="52">
        <f t="shared" si="101"/>
        <v>-367</v>
      </c>
      <c r="BG43" s="53">
        <f>'주택총조사(거처의종류, 일반,외국인가구, 아파트)'!L29/'주택총조사(거처의종류, 일반,외국인가구, 전체)'!L29</f>
        <v>7.7387802071346379E-2</v>
      </c>
      <c r="BH43" s="53">
        <f>'주택총조사(거처의종류, 일반,외국인가구, 아파트)'!O29/'주택총조사(거처의종류, 일반,외국인가구, 전체)'!O29</f>
        <v>9.0153027278775777E-2</v>
      </c>
      <c r="BI43" s="53">
        <f>'주택총조사(거처의종류, 일반,외국인가구, 아파트)'!R29/'주택총조사(거처의종류, 일반,외국인가구, 전체)'!R29</f>
        <v>8.6905689789555735E-2</v>
      </c>
      <c r="BJ43" s="53">
        <f>'주택총조사(거처의종류, 일반,외국인가구, 아파트)'!U29/'주택총조사(거처의종류, 일반,외국인가구, 전체)'!U29</f>
        <v>0.10993377483443709</v>
      </c>
      <c r="BK43" s="53">
        <f>'주택총조사(거처의종류, 일반,외국인가구, 아파트)'!X29/'주택총조사(거처의종류, 일반,외국인가구, 전체)'!X29</f>
        <v>0.14436248682824027</v>
      </c>
      <c r="BL43" s="54">
        <f t="shared" si="102"/>
        <v>-13.001150747986191</v>
      </c>
      <c r="BM43" s="54">
        <f t="shared" si="103"/>
        <v>-42.371922821024619</v>
      </c>
      <c r="BN43" s="54">
        <f t="shared" si="104"/>
        <v>-38.238503507404523</v>
      </c>
      <c r="BO43" s="54">
        <f t="shared" si="105"/>
        <v>-33.090066225165565</v>
      </c>
      <c r="BP43" s="54">
        <f t="shared" si="106"/>
        <v>-52.981032665964179</v>
      </c>
      <c r="BQ43" s="50">
        <f t="shared" si="107"/>
        <v>-35.936535193509016</v>
      </c>
      <c r="BR43" s="49">
        <f>REPS멸실!E28</f>
        <v>599</v>
      </c>
      <c r="BS43" s="49">
        <f>REPS멸실!F28</f>
        <v>0</v>
      </c>
      <c r="BT43" s="49">
        <f>REPS멸실!G28</f>
        <v>0</v>
      </c>
      <c r="BU43" s="49">
        <f>REPS멸실!H28</f>
        <v>0</v>
      </c>
      <c r="BV43" s="49">
        <f>REPS멸실!I28</f>
        <v>3206</v>
      </c>
      <c r="BW43" s="51">
        <f t="shared" si="108"/>
        <v>761</v>
      </c>
      <c r="BX43" s="81">
        <f t="shared" si="109"/>
        <v>-534.75372857656566</v>
      </c>
      <c r="BY43" s="52">
        <f>SUM('주택소유통계(다주택자)'!Q29:R29)</f>
        <v>12448</v>
      </c>
      <c r="BZ43" s="52">
        <f>SUM('주택소유통계(다주택자)'!U29:V29)</f>
        <v>11376</v>
      </c>
      <c r="CA43" s="52">
        <f>SUM('주택소유통계(다주택자)'!Y29:Z29)</f>
        <v>11506</v>
      </c>
      <c r="CB43" s="52">
        <f>SUM('주택소유통계(다주택자)'!AC29:AD29)</f>
        <v>11479</v>
      </c>
      <c r="CC43" s="52">
        <f t="shared" si="110"/>
        <v>-1072</v>
      </c>
      <c r="CD43" s="52">
        <f t="shared" si="111"/>
        <v>130</v>
      </c>
      <c r="CE43" s="52">
        <f t="shared" si="112"/>
        <v>-27</v>
      </c>
      <c r="CF43" s="53">
        <f>'REPS거래량(외지인)'!D29/'REPS거래량(외지인)'!C29</f>
        <v>0.35770234986945171</v>
      </c>
      <c r="CG43" s="53">
        <f>'REPS거래량(외지인)'!I29/'REPS거래량(외지인)'!H29</f>
        <v>0.32914923291492332</v>
      </c>
      <c r="CH43" s="53">
        <f>'REPS거래량(외지인)'!N29/'REPS거래량(외지인)'!M29</f>
        <v>0.44381149663386849</v>
      </c>
      <c r="CI43" s="54">
        <f>REPS단위당실거래!G28</f>
        <v>2545.1</v>
      </c>
      <c r="CJ43" s="54">
        <f>REPS단위당실거래!H28</f>
        <v>2429</v>
      </c>
      <c r="CK43" s="54">
        <f>REPS단위당실거래!I28</f>
        <v>2459.6999999999998</v>
      </c>
      <c r="CL43" s="52">
        <v>2773</v>
      </c>
      <c r="CM43" s="52">
        <v>3239</v>
      </c>
      <c r="CN43" s="52">
        <v>2977</v>
      </c>
      <c r="CO43" s="53">
        <v>0</v>
      </c>
      <c r="CP43" s="53">
        <f t="shared" si="114"/>
        <v>0.74992281568385299</v>
      </c>
      <c r="CQ43" s="53">
        <f t="shared" si="115"/>
        <v>0.82623446422573055</v>
      </c>
      <c r="CR43" s="55">
        <v>0.2</v>
      </c>
      <c r="CS43" s="55">
        <v>0.3</v>
      </c>
      <c r="CT43" s="55">
        <v>0.5</v>
      </c>
      <c r="CU43" s="162">
        <f t="shared" si="116"/>
        <v>0</v>
      </c>
      <c r="CV43" s="162">
        <f t="shared" si="117"/>
        <v>9.6266242615818438</v>
      </c>
      <c r="CW43" s="162">
        <f t="shared" si="118"/>
        <v>-4.9503467808698032</v>
      </c>
      <c r="CX43" s="71">
        <f t="shared" si="119"/>
        <v>1.558759160237347</v>
      </c>
      <c r="CY43" s="158">
        <f>REPS분양물량!H28</f>
        <v>4925</v>
      </c>
      <c r="CZ43" s="158">
        <f>REPS분양물량!I28</f>
        <v>10723</v>
      </c>
      <c r="DA43" s="158">
        <f>REPS분양물량!J28</f>
        <v>4387</v>
      </c>
      <c r="DB43" s="52">
        <f>REPS미분양!F28</f>
        <v>0</v>
      </c>
      <c r="DC43" s="52">
        <f>REPS미분양!G28</f>
        <v>37</v>
      </c>
      <c r="DD43" s="52">
        <f>REPS미분양!H28</f>
        <v>4</v>
      </c>
      <c r="DE43" s="52">
        <f>REPS미분양!I28</f>
        <v>360</v>
      </c>
      <c r="DF43" s="52">
        <f t="shared" si="120"/>
        <v>4925</v>
      </c>
      <c r="DG43" s="52">
        <f t="shared" si="121"/>
        <v>10760</v>
      </c>
      <c r="DH43" s="52">
        <f t="shared" si="122"/>
        <v>4391</v>
      </c>
      <c r="DI43" s="52">
        <f t="shared" si="123"/>
        <v>4888</v>
      </c>
      <c r="DJ43" s="52">
        <f t="shared" si="124"/>
        <v>10756</v>
      </c>
      <c r="DK43" s="52">
        <f t="shared" si="125"/>
        <v>4031</v>
      </c>
      <c r="DL43" s="142">
        <v>2545.1</v>
      </c>
      <c r="DM43" s="142">
        <v>2429</v>
      </c>
      <c r="DN43" s="142">
        <v>2459.6999999999998</v>
      </c>
      <c r="DO43" s="140">
        <f>'REPS분양가(분기단위)'!D28</f>
        <v>2773</v>
      </c>
      <c r="DP43" s="140">
        <f>'REPS분양가(분기단위)'!E28</f>
        <v>3239</v>
      </c>
      <c r="DQ43" s="140">
        <f>'REPS분양가(분기단위)'!F28</f>
        <v>2977</v>
      </c>
      <c r="DR43" s="53">
        <f t="shared" si="126"/>
        <v>0.9178146411828344</v>
      </c>
      <c r="DS43" s="53">
        <f t="shared" si="127"/>
        <v>0.74992281568385299</v>
      </c>
      <c r="DT43" s="53">
        <f t="shared" si="128"/>
        <v>0.82623446422573055</v>
      </c>
      <c r="DU43" s="53">
        <f>100%-종합!CF43</f>
        <v>0.64229765013054829</v>
      </c>
      <c r="DV43" s="53">
        <f>100%-종합!CG43</f>
        <v>0.67085076708507674</v>
      </c>
      <c r="DW43" s="53">
        <f>100%-종합!CH43</f>
        <v>0.55618850336613157</v>
      </c>
      <c r="DX43" s="55">
        <v>0.2</v>
      </c>
      <c r="DY43" s="55">
        <v>0.3</v>
      </c>
      <c r="DZ43" s="55">
        <v>0.5</v>
      </c>
      <c r="EA43" s="72">
        <f t="shared" si="129"/>
        <v>576.30515909191479</v>
      </c>
      <c r="EB43" s="72">
        <f t="shared" si="130"/>
        <v>1623.3588604365468</v>
      </c>
      <c r="EC43" s="72">
        <f t="shared" si="131"/>
        <v>926.2071228808054</v>
      </c>
      <c r="ED43" s="71">
        <f t="shared" si="132"/>
        <v>1041.9570474697557</v>
      </c>
      <c r="EE43" s="82">
        <f t="shared" si="133"/>
        <v>1043.515806629993</v>
      </c>
      <c r="EF43" s="88">
        <f t="shared" si="134"/>
        <v>508.76207805342733</v>
      </c>
      <c r="EG43" s="54">
        <f>REPS단위당실거래!I28</f>
        <v>2459.6999999999998</v>
      </c>
      <c r="EH43" s="52">
        <f t="shared" si="135"/>
        <v>2977</v>
      </c>
      <c r="EI43" s="52">
        <f t="shared" si="136"/>
        <v>101200</v>
      </c>
      <c r="EJ43" s="49">
        <f t="shared" si="137"/>
        <v>55660.000000000007</v>
      </c>
      <c r="EK43" s="149">
        <v>45054</v>
      </c>
      <c r="EL43" s="55">
        <f t="shared" si="138"/>
        <v>0.40226849246545365</v>
      </c>
      <c r="EM43" s="55">
        <v>0.74</v>
      </c>
      <c r="EN43" s="55">
        <v>0.05</v>
      </c>
      <c r="EO43" s="71">
        <f t="shared" si="139"/>
        <v>670.58077240292641</v>
      </c>
      <c r="EP43" s="54">
        <f>REPS단위당실거래!I28</f>
        <v>2459.6999999999998</v>
      </c>
      <c r="EQ43" s="52">
        <f t="shared" si="140"/>
        <v>2977</v>
      </c>
      <c r="ER43" s="52">
        <f t="shared" si="141"/>
        <v>101200</v>
      </c>
      <c r="ES43" s="49">
        <f t="shared" si="142"/>
        <v>55660.000000000007</v>
      </c>
      <c r="ET43" s="149">
        <v>11413</v>
      </c>
      <c r="EU43" s="55">
        <f t="shared" si="143"/>
        <v>0.40226849246545365</v>
      </c>
      <c r="EV43" s="55">
        <v>0.26</v>
      </c>
      <c r="EW43" s="55">
        <v>0.2</v>
      </c>
      <c r="EX43" s="50">
        <f t="shared" si="144"/>
        <v>238.73669583442756</v>
      </c>
      <c r="EY43" s="53">
        <f>'주택총조사(주택의종류)'!AZ29</f>
        <v>0.72281653973025672</v>
      </c>
      <c r="EZ43" s="53">
        <f>'주택총조사(주택의종류)'!AS29</f>
        <v>5.2234170985525206E-2</v>
      </c>
      <c r="FA43" s="53">
        <f>'주택총조사(주택의종류)'!BG29</f>
        <v>0.21947298308892177</v>
      </c>
      <c r="FB43" s="53">
        <f t="shared" si="145"/>
        <v>0.37590057661912885</v>
      </c>
      <c r="FC43" s="54">
        <f t="shared" si="146"/>
        <v>341.81296064026776</v>
      </c>
      <c r="FD43" s="55">
        <v>0.4</v>
      </c>
      <c r="FE43" s="55">
        <v>0.6</v>
      </c>
      <c r="FF43" s="50">
        <f t="shared" si="147"/>
        <v>82.035110553664254</v>
      </c>
      <c r="FG43" s="82">
        <f t="shared" si="148"/>
        <v>991.35257879101823</v>
      </c>
      <c r="FH43" s="53">
        <v>3.9399999999999998E-2</v>
      </c>
      <c r="FI43" s="49">
        <v>30</v>
      </c>
      <c r="FJ43" s="55">
        <v>0.6</v>
      </c>
      <c r="FK43" s="55">
        <v>0.4</v>
      </c>
      <c r="FL43" s="49">
        <f t="shared" si="149"/>
        <v>101000</v>
      </c>
      <c r="FM43" s="49">
        <f t="shared" si="150"/>
        <v>60700</v>
      </c>
      <c r="FN43" s="58">
        <f t="shared" si="151"/>
        <v>-287.69536273500501</v>
      </c>
      <c r="FO43" s="49">
        <f t="shared" si="166"/>
        <v>8640</v>
      </c>
      <c r="FP43" s="131">
        <v>242</v>
      </c>
      <c r="FQ43" s="131">
        <v>641</v>
      </c>
      <c r="FR43" s="134">
        <v>7008</v>
      </c>
      <c r="FS43" s="134">
        <v>10072</v>
      </c>
      <c r="FT43" s="134">
        <v>6933</v>
      </c>
      <c r="FU43" s="134">
        <v>6795</v>
      </c>
      <c r="FV43" s="134">
        <v>6857</v>
      </c>
      <c r="FW43" s="134">
        <v>17343</v>
      </c>
      <c r="FX43" s="134">
        <v>24074</v>
      </c>
      <c r="FY43" s="32">
        <f t="shared" si="169"/>
        <v>79965</v>
      </c>
      <c r="FZ43" s="152">
        <f>(FX43/FY43)+(FW43*(14/30))/FY43</f>
        <v>0.40226849246545365</v>
      </c>
      <c r="GA43" s="54">
        <f t="shared" si="153"/>
        <v>173.03004937360618</v>
      </c>
      <c r="GB43" s="55">
        <v>0.3</v>
      </c>
      <c r="GC43" s="55">
        <f t="shared" si="154"/>
        <v>0.40226849246545365</v>
      </c>
      <c r="GD43" s="50">
        <f t="shared" si="155"/>
        <v>20.88136113382307</v>
      </c>
      <c r="GE43" s="54">
        <f t="shared" si="156"/>
        <v>-707.78377795017195</v>
      </c>
      <c r="GF43" s="55">
        <v>0.7</v>
      </c>
      <c r="GG43" s="55">
        <f t="shared" si="157"/>
        <v>0.40226849246545365</v>
      </c>
      <c r="GH43" s="50">
        <f t="shared" si="158"/>
        <v>-199.30337934326334</v>
      </c>
      <c r="GI43" s="81">
        <f t="shared" si="167"/>
        <v>-178.42201820944027</v>
      </c>
      <c r="GJ43" s="72">
        <f t="shared" si="159"/>
        <v>1.558759160237347</v>
      </c>
      <c r="GK43" s="72">
        <f t="shared" si="160"/>
        <v>1041.9570474697557</v>
      </c>
      <c r="GL43" s="52">
        <f>SUM('주택총조사(주택의종류)'!AD29:AF29)</f>
        <v>93047</v>
      </c>
      <c r="GM43" s="52">
        <f>REPS미분양!I28</f>
        <v>360</v>
      </c>
      <c r="GN43" s="100">
        <f t="shared" si="161"/>
        <v>3.8690124345760746E-3</v>
      </c>
      <c r="GO43" s="55">
        <f t="shared" si="162"/>
        <v>1</v>
      </c>
      <c r="GP43" s="82">
        <f t="shared" si="163"/>
        <v>1043.515806629993</v>
      </c>
      <c r="GQ43" s="84">
        <f t="shared" si="164"/>
        <v>1856.446367211571</v>
      </c>
      <c r="GR43" s="151">
        <f>SUM('REPS분양물량+계획'!G28:I28)/3</f>
        <v>7305.333333333333</v>
      </c>
      <c r="GS43" s="106">
        <f t="shared" si="168"/>
        <v>3.9351168244661583</v>
      </c>
      <c r="GT43" s="105" t="str">
        <f t="shared" si="165"/>
        <v>C등급</v>
      </c>
    </row>
    <row r="44" spans="1:202" s="49" customFormat="1" x14ac:dyDescent="0.4">
      <c r="A44" s="37" t="s">
        <v>109</v>
      </c>
      <c r="B44" s="37" t="s">
        <v>111</v>
      </c>
      <c r="C44" s="35">
        <f>'주택총조사(거처의종류, 일반,외국인가구, 전체)'!H30</f>
        <v>131002</v>
      </c>
      <c r="D44" s="35">
        <f>'주택총조사(거처의종류, 일반,외국인가구, 전체)'!K30</f>
        <v>136730</v>
      </c>
      <c r="E44" s="35">
        <f>'주택총조사(거처의종류, 일반,외국인가구, 전체)'!N30</f>
        <v>143039</v>
      </c>
      <c r="F44" s="35">
        <f>'주택총조사(거처의종류, 일반,외국인가구, 전체)'!Q30</f>
        <v>147829</v>
      </c>
      <c r="G44" s="35">
        <f>'주택총조사(거처의종류, 일반,외국인가구, 전체)'!T30</f>
        <v>152615</v>
      </c>
      <c r="H44" s="35">
        <f>'주택총조사(거처의종류, 일반,외국인가구, 전체)'!W30</f>
        <v>154441</v>
      </c>
      <c r="I44" s="207">
        <f t="shared" si="0"/>
        <v>3367</v>
      </c>
      <c r="J44" s="207">
        <f t="shared" si="0"/>
        <v>3733</v>
      </c>
      <c r="K44" s="207">
        <f t="shared" si="0"/>
        <v>2018</v>
      </c>
      <c r="L44" s="207">
        <f t="shared" si="0"/>
        <v>2105</v>
      </c>
      <c r="M44" s="207">
        <f t="shared" si="0"/>
        <v>-405</v>
      </c>
      <c r="N44" s="24">
        <f>'인구총조사(가구, 1인가구)'!D30</f>
        <v>29640</v>
      </c>
      <c r="O44" s="24">
        <f>'인구총조사(가구, 1인가구)'!E30</f>
        <v>32001</v>
      </c>
      <c r="P44" s="24">
        <f>'인구총조사(가구, 1인가구)'!F30</f>
        <v>34577</v>
      </c>
      <c r="Q44" s="24">
        <f>'인구총조사(가구, 1인가구)'!G30</f>
        <v>37349</v>
      </c>
      <c r="R44" s="24">
        <f>'인구총조사(가구, 1인가구)'!H30</f>
        <v>40030</v>
      </c>
      <c r="S44" s="24">
        <f>'인구총조사(가구, 1인가구)'!I30</f>
        <v>42261</v>
      </c>
      <c r="T44" s="52">
        <f t="shared" si="80"/>
        <v>2361</v>
      </c>
      <c r="U44" s="52">
        <f t="shared" si="81"/>
        <v>2576</v>
      </c>
      <c r="V44" s="52">
        <f t="shared" si="82"/>
        <v>2772</v>
      </c>
      <c r="W44" s="52">
        <f t="shared" si="83"/>
        <v>2681</v>
      </c>
      <c r="X44" s="52">
        <f t="shared" si="84"/>
        <v>2231</v>
      </c>
      <c r="Y44" s="53">
        <f>'주택총조사(거처의종류, 일반,외국인가구, 아파트)'!K30/'주택총조사(거처의종류, 일반,외국인가구, 전체)'!K30</f>
        <v>0.32855993563958164</v>
      </c>
      <c r="Z44" s="53">
        <f>'주택총조사(거처의종류, 일반,외국인가구, 아파트)'!N30/'주택총조사(거처의종류, 일반,외국인가구, 전체)'!N30</f>
        <v>0.32970029152888375</v>
      </c>
      <c r="AA44" s="53">
        <f>'주택총조사(거처의종류, 일반,외국인가구, 아파트)'!Q30/'주택총조사(거처의종류, 일반,외국인가구, 전체)'!Q30</f>
        <v>0.32437478437924899</v>
      </c>
      <c r="AB44" s="53">
        <f>'주택총조사(거처의종류, 일반,외국인가구, 아파트)'!T30/'주택총조사(거처의종류, 일반,외국인가구, 전체)'!T30</f>
        <v>0.33935720604134589</v>
      </c>
      <c r="AC44" s="53">
        <f>'주택총조사(거처의종류, 일반,외국인가구, 아파트)'!W30/'주택총조사(거처의종류, 일반,외국인가구, 전체)'!W30</f>
        <v>0.3477703459573559</v>
      </c>
      <c r="AD44" s="54">
        <f t="shared" si="85"/>
        <v>1106.2613032984714</v>
      </c>
      <c r="AE44" s="54">
        <f t="shared" si="86"/>
        <v>1230.7711882773231</v>
      </c>
      <c r="AF44" s="54">
        <f t="shared" si="87"/>
        <v>654.58831487732448</v>
      </c>
      <c r="AG44" s="54">
        <f t="shared" si="88"/>
        <v>714.34691871703308</v>
      </c>
      <c r="AH44" s="54">
        <f t="shared" si="89"/>
        <v>-140.84699011272915</v>
      </c>
      <c r="AI44" s="54">
        <f t="shared" si="90"/>
        <v>713.02414701148462</v>
      </c>
      <c r="AJ44" s="54">
        <f t="shared" si="91"/>
        <v>775.73000804505227</v>
      </c>
      <c r="AK44" s="54">
        <f t="shared" si="92"/>
        <v>849.30795097840451</v>
      </c>
      <c r="AL44" s="54">
        <f t="shared" si="93"/>
        <v>899.16690229927826</v>
      </c>
      <c r="AM44" s="54">
        <f t="shared" si="94"/>
        <v>909.8166693968484</v>
      </c>
      <c r="AN44" s="54">
        <f t="shared" si="95"/>
        <v>775.87564183086101</v>
      </c>
      <c r="AO44" s="54">
        <f t="shared" si="96"/>
        <v>841.97943451008882</v>
      </c>
      <c r="AP44" s="208">
        <f t="shared" si="2"/>
        <v>1881.9913113435236</v>
      </c>
      <c r="AQ44" s="208">
        <f t="shared" si="2"/>
        <v>2080.0791392557276</v>
      </c>
      <c r="AR44" s="208">
        <f t="shared" si="2"/>
        <v>1553.7552171766029</v>
      </c>
      <c r="AS44" s="208">
        <f t="shared" si="2"/>
        <v>1624.1635881138814</v>
      </c>
      <c r="AT44" s="208">
        <f t="shared" si="2"/>
        <v>635.02865171813187</v>
      </c>
      <c r="AU44" s="50">
        <f t="shared" si="3"/>
        <v>1555.0035815215736</v>
      </c>
      <c r="AV44" s="52">
        <f>'주택총조사(거처의종류, 일반,외국인가구, 전체)'!I30</f>
        <v>4269</v>
      </c>
      <c r="AW44" s="52">
        <f>'주택총조사(거처의종류, 일반,외국인가구, 전체)'!L30</f>
        <v>4439</v>
      </c>
      <c r="AX44" s="52">
        <f>'주택총조사(거처의종류, 일반,외국인가구, 전체)'!O30</f>
        <v>4571</v>
      </c>
      <c r="AY44" s="52">
        <f>'주택총조사(거처의종류, 일반,외국인가구, 전체)'!R30</f>
        <v>4520</v>
      </c>
      <c r="AZ44" s="52">
        <f>'주택총조사(거처의종류, 일반,외국인가구, 전체)'!U30</f>
        <v>4654</v>
      </c>
      <c r="BA44" s="52">
        <f>'주택총조사(거처의종류, 일반,외국인가구, 전체)'!X30</f>
        <v>4992</v>
      </c>
      <c r="BB44" s="52">
        <f t="shared" si="97"/>
        <v>170</v>
      </c>
      <c r="BC44" s="52">
        <f t="shared" si="98"/>
        <v>132</v>
      </c>
      <c r="BD44" s="52">
        <f t="shared" si="99"/>
        <v>-51</v>
      </c>
      <c r="BE44" s="52">
        <f t="shared" si="100"/>
        <v>134</v>
      </c>
      <c r="BF44" s="52">
        <f t="shared" si="101"/>
        <v>338</v>
      </c>
      <c r="BG44" s="53">
        <f>'주택총조사(거처의종류, 일반,외국인가구, 아파트)'!L30/'주택총조사(거처의종류, 일반,외국인가구, 전체)'!L30</f>
        <v>6.8483892768641585E-2</v>
      </c>
      <c r="BH44" s="53">
        <f>'주택총조사(거처의종류, 일반,외국인가구, 아파트)'!O30/'주택총조사(거처의종류, 일반,외국인가구, 전체)'!O30</f>
        <v>7.4600743819733098E-2</v>
      </c>
      <c r="BI44" s="53">
        <f>'주택총조사(거처의종류, 일반,외국인가구, 아파트)'!R30/'주택총조사(거처의종류, 일반,외국인가구, 전체)'!R30</f>
        <v>6.8805309734513279E-2</v>
      </c>
      <c r="BJ44" s="53">
        <f>'주택총조사(거처의종류, 일반,외국인가구, 아파트)'!U30/'주택총조사(거처의종류, 일반,외국인가구, 전체)'!U30</f>
        <v>5.8229480017189514E-2</v>
      </c>
      <c r="BK44" s="53">
        <f>'주택총조사(거처의종류, 일반,외국인가구, 아파트)'!X30/'주택총조사(거처의종류, 일반,외국인가구, 전체)'!X30</f>
        <v>6.6105769230769232E-2</v>
      </c>
      <c r="BL44" s="54">
        <f t="shared" si="102"/>
        <v>11.642261770669069</v>
      </c>
      <c r="BM44" s="54">
        <f t="shared" si="103"/>
        <v>9.8472981842047691</v>
      </c>
      <c r="BN44" s="54">
        <f t="shared" si="104"/>
        <v>-3.5090707964601773</v>
      </c>
      <c r="BO44" s="54">
        <f t="shared" si="105"/>
        <v>7.8027503223033952</v>
      </c>
      <c r="BP44" s="54">
        <f t="shared" si="106"/>
        <v>22.34375</v>
      </c>
      <c r="BQ44" s="50">
        <f t="shared" si="107"/>
        <v>9.6253978961434115</v>
      </c>
      <c r="BR44" s="49">
        <f>REPS멸실!E29</f>
        <v>0</v>
      </c>
      <c r="BS44" s="49">
        <f>REPS멸실!F29</f>
        <v>0</v>
      </c>
      <c r="BT44" s="49">
        <f>REPS멸실!G29</f>
        <v>0</v>
      </c>
      <c r="BU44" s="49">
        <f>REPS멸실!H29</f>
        <v>0</v>
      </c>
      <c r="BV44" s="49">
        <f>REPS멸실!I29</f>
        <v>0</v>
      </c>
      <c r="BW44" s="51">
        <f t="shared" si="108"/>
        <v>0</v>
      </c>
      <c r="BX44" s="81">
        <f t="shared" si="109"/>
        <v>1564.6289794177169</v>
      </c>
      <c r="BY44" s="52">
        <f>SUM('주택소유통계(다주택자)'!Q30:R30)</f>
        <v>16165</v>
      </c>
      <c r="BZ44" s="52">
        <f>SUM('주택소유통계(다주택자)'!U30:V30)</f>
        <v>15178</v>
      </c>
      <c r="CA44" s="52">
        <f>SUM('주택소유통계(다주택자)'!Y30:Z30)</f>
        <v>15133</v>
      </c>
      <c r="CB44" s="52">
        <f>SUM('주택소유통계(다주택자)'!AC30:AD30)</f>
        <v>15746</v>
      </c>
      <c r="CC44" s="52">
        <f t="shared" si="110"/>
        <v>-987</v>
      </c>
      <c r="CD44" s="52">
        <f t="shared" si="111"/>
        <v>-45</v>
      </c>
      <c r="CE44" s="52">
        <f t="shared" si="112"/>
        <v>613</v>
      </c>
      <c r="CF44" s="53">
        <f>'REPS거래량(외지인)'!D30/'REPS거래량(외지인)'!C30</f>
        <v>0.37503949447077412</v>
      </c>
      <c r="CG44" s="53">
        <f>'REPS거래량(외지인)'!I30/'REPS거래량(외지인)'!H30</f>
        <v>0.4292543021032505</v>
      </c>
      <c r="CH44" s="53">
        <f>'REPS거래량(외지인)'!N30/'REPS거래량(외지인)'!M30</f>
        <v>0.54087638979725305</v>
      </c>
      <c r="CI44" s="54">
        <f>REPS단위당실거래!G29</f>
        <v>1365.1</v>
      </c>
      <c r="CJ44" s="54">
        <f>REPS단위당실거래!H29</f>
        <v>1251.7</v>
      </c>
      <c r="CK44" s="54">
        <f>REPS단위당실거래!I29</f>
        <v>1250.8</v>
      </c>
      <c r="CL44" s="52">
        <v>1755</v>
      </c>
      <c r="CM44" s="52">
        <v>1842.75</v>
      </c>
      <c r="CN44" s="52">
        <v>1833</v>
      </c>
      <c r="CO44" s="53">
        <f t="shared" si="113"/>
        <v>0.77783475783475775</v>
      </c>
      <c r="CP44" s="53">
        <f t="shared" si="114"/>
        <v>0.67925654592321261</v>
      </c>
      <c r="CQ44" s="53">
        <f t="shared" si="115"/>
        <v>0.68237861429350788</v>
      </c>
      <c r="CR44" s="55">
        <v>0.2</v>
      </c>
      <c r="CS44" s="55">
        <v>0.3</v>
      </c>
      <c r="CT44" s="55">
        <v>0.5</v>
      </c>
      <c r="CU44" s="162">
        <f t="shared" si="116"/>
        <v>-57.585282110692532</v>
      </c>
      <c r="CV44" s="162">
        <f t="shared" si="117"/>
        <v>-3.9362462266859972</v>
      </c>
      <c r="CW44" s="162">
        <f t="shared" si="118"/>
        <v>113.12378054110795</v>
      </c>
      <c r="CX44" s="71">
        <f t="shared" si="119"/>
        <v>17.200750734576474</v>
      </c>
      <c r="CY44" s="158">
        <f>REPS분양물량!H29</f>
        <v>3990</v>
      </c>
      <c r="CZ44" s="158">
        <f>REPS분양물량!I29</f>
        <v>0</v>
      </c>
      <c r="DA44" s="158">
        <f>REPS분양물량!J29</f>
        <v>0</v>
      </c>
      <c r="DB44" s="52">
        <f>REPS미분양!F29</f>
        <v>15</v>
      </c>
      <c r="DC44" s="52">
        <f>REPS미분양!G29</f>
        <v>189</v>
      </c>
      <c r="DD44" s="52">
        <f>REPS미분양!H29</f>
        <v>6</v>
      </c>
      <c r="DE44" s="52">
        <f>REPS미분양!I29</f>
        <v>682</v>
      </c>
      <c r="DF44" s="52">
        <f t="shared" si="120"/>
        <v>4005</v>
      </c>
      <c r="DG44" s="52">
        <f t="shared" si="121"/>
        <v>189</v>
      </c>
      <c r="DH44" s="52">
        <f t="shared" si="122"/>
        <v>6</v>
      </c>
      <c r="DI44" s="52">
        <f t="shared" si="123"/>
        <v>3816</v>
      </c>
      <c r="DJ44" s="52">
        <f t="shared" si="124"/>
        <v>183</v>
      </c>
      <c r="DK44" s="52">
        <f t="shared" si="125"/>
        <v>-676</v>
      </c>
      <c r="DL44" s="142">
        <v>1365.1</v>
      </c>
      <c r="DM44" s="142">
        <v>1251.7</v>
      </c>
      <c r="DN44" s="142">
        <v>1250.8</v>
      </c>
      <c r="DO44" s="140">
        <f>'REPS분양가(분기단위)'!D29</f>
        <v>1755</v>
      </c>
      <c r="DP44" s="144">
        <f>DO44*1.05</f>
        <v>1842.75</v>
      </c>
      <c r="DQ44" s="140">
        <f>'REPS분양가(분기단위)'!F29</f>
        <v>1833</v>
      </c>
      <c r="DR44" s="53">
        <f t="shared" si="126"/>
        <v>0.77783475783475775</v>
      </c>
      <c r="DS44" s="53">
        <f t="shared" si="127"/>
        <v>0.67925654592321261</v>
      </c>
      <c r="DT44" s="53">
        <f t="shared" si="128"/>
        <v>0.68237861429350788</v>
      </c>
      <c r="DU44" s="53">
        <f>100%-종합!CF44</f>
        <v>0.62496050552922588</v>
      </c>
      <c r="DV44" s="53">
        <f>100%-종합!CG44</f>
        <v>0.57074569789674956</v>
      </c>
      <c r="DW44" s="53">
        <f>100%-종합!CH44</f>
        <v>0.45912361020274695</v>
      </c>
      <c r="DX44" s="55">
        <v>0.2</v>
      </c>
      <c r="DY44" s="55">
        <v>0.3</v>
      </c>
      <c r="DZ44" s="55">
        <v>0.5</v>
      </c>
      <c r="EA44" s="72">
        <f t="shared" si="129"/>
        <v>371.00373385182479</v>
      </c>
      <c r="EB44" s="72">
        <f t="shared" si="130"/>
        <v>21.283783049327983</v>
      </c>
      <c r="EC44" s="72">
        <f t="shared" si="131"/>
        <v>-105.8940929268191</v>
      </c>
      <c r="ED44" s="71">
        <f t="shared" si="132"/>
        <v>95.464474658111229</v>
      </c>
      <c r="EE44" s="82">
        <f t="shared" si="133"/>
        <v>112.6652253926877</v>
      </c>
      <c r="EF44" s="88">
        <f t="shared" si="134"/>
        <v>1677.2942048104046</v>
      </c>
      <c r="EG44" s="54">
        <f>REPS단위당실거래!I29</f>
        <v>1250.8</v>
      </c>
      <c r="EH44" s="52">
        <f t="shared" si="135"/>
        <v>1833</v>
      </c>
      <c r="EI44" s="52">
        <f t="shared" si="136"/>
        <v>62300</v>
      </c>
      <c r="EJ44" s="49">
        <f t="shared" si="137"/>
        <v>34265</v>
      </c>
      <c r="EK44" s="149">
        <v>35922</v>
      </c>
      <c r="EL44" s="55">
        <f t="shared" si="138"/>
        <v>0.60718468294937966</v>
      </c>
      <c r="EM44" s="55">
        <v>0.74</v>
      </c>
      <c r="EN44" s="55">
        <v>0.05</v>
      </c>
      <c r="EO44" s="71">
        <f t="shared" si="139"/>
        <v>807.01766269358188</v>
      </c>
      <c r="EP44" s="54">
        <f>REPS단위당실거래!I29</f>
        <v>1250.8</v>
      </c>
      <c r="EQ44" s="52">
        <f t="shared" si="140"/>
        <v>1833</v>
      </c>
      <c r="ER44" s="52">
        <f t="shared" si="141"/>
        <v>62300</v>
      </c>
      <c r="ES44" s="49">
        <f t="shared" si="142"/>
        <v>34265</v>
      </c>
      <c r="ET44" s="149">
        <v>13186</v>
      </c>
      <c r="EU44" s="55">
        <f t="shared" si="143"/>
        <v>0.60718468294937966</v>
      </c>
      <c r="EV44" s="55">
        <v>0.26</v>
      </c>
      <c r="EW44" s="55">
        <v>0.2</v>
      </c>
      <c r="EX44" s="50">
        <f t="shared" si="144"/>
        <v>416.3295359272671</v>
      </c>
      <c r="EY44" s="53">
        <f>'주택총조사(주택의종류)'!AZ30</f>
        <v>0.38668101728940502</v>
      </c>
      <c r="EZ44" s="53">
        <f>'주택총조사(주택의종류)'!AS30</f>
        <v>0.12732067879616399</v>
      </c>
      <c r="FA44" s="53">
        <f>'주택총조사(주택의종류)'!BG30</f>
        <v>0.47762489346738973</v>
      </c>
      <c r="FB44" s="53">
        <f t="shared" si="145"/>
        <v>1.5644563482949363</v>
      </c>
      <c r="FC44" s="54">
        <f t="shared" si="146"/>
        <v>1913.8732910512135</v>
      </c>
      <c r="FD44" s="55">
        <v>0.4</v>
      </c>
      <c r="FE44" s="55">
        <v>0.6</v>
      </c>
      <c r="FF44" s="50">
        <f t="shared" si="147"/>
        <v>459.32958985229124</v>
      </c>
      <c r="FG44" s="82">
        <f t="shared" si="148"/>
        <v>1682.6767884731403</v>
      </c>
      <c r="FH44" s="53">
        <v>3.9399999999999998E-2</v>
      </c>
      <c r="FI44" s="49">
        <v>30</v>
      </c>
      <c r="FJ44" s="55">
        <v>0.6</v>
      </c>
      <c r="FK44" s="55">
        <v>0.4</v>
      </c>
      <c r="FL44" s="49">
        <f t="shared" si="149"/>
        <v>62000</v>
      </c>
      <c r="FM44" s="49">
        <f t="shared" si="150"/>
        <v>37400</v>
      </c>
      <c r="FN44" s="58">
        <f t="shared" si="151"/>
        <v>-177.26205216291908</v>
      </c>
      <c r="FO44" s="49">
        <f t="shared" si="166"/>
        <v>5280</v>
      </c>
      <c r="FP44" s="131">
        <v>421</v>
      </c>
      <c r="FQ44" s="134">
        <v>1213</v>
      </c>
      <c r="FR44" s="134">
        <v>9706</v>
      </c>
      <c r="FS44" s="134">
        <v>15957</v>
      </c>
      <c r="FT44" s="134">
        <v>10398</v>
      </c>
      <c r="FU44" s="134">
        <v>10306</v>
      </c>
      <c r="FV44" s="134">
        <v>10250</v>
      </c>
      <c r="FW44" s="134">
        <v>24546</v>
      </c>
      <c r="FX44" s="134">
        <v>21035</v>
      </c>
      <c r="FY44" s="32">
        <f t="shared" si="169"/>
        <v>103832</v>
      </c>
      <c r="FZ44" s="152">
        <f>(SUM(FV44:FX44)/FY44)+(FU44/FY44)*0.7</f>
        <v>0.60718468294937966</v>
      </c>
      <c r="GA44" s="54">
        <f t="shared" si="153"/>
        <v>851.60483240623228</v>
      </c>
      <c r="GB44" s="55">
        <v>0.3</v>
      </c>
      <c r="GC44" s="55">
        <f t="shared" si="154"/>
        <v>0.60718468294937966</v>
      </c>
      <c r="GD44" s="50">
        <f t="shared" si="155"/>
        <v>155.12442304882131</v>
      </c>
      <c r="GE44" s="54">
        <f t="shared" si="156"/>
        <v>713.02414701148462</v>
      </c>
      <c r="GF44" s="55">
        <v>0.7</v>
      </c>
      <c r="GG44" s="55">
        <f t="shared" si="157"/>
        <v>0.60718468294937966</v>
      </c>
      <c r="GH44" s="50">
        <f t="shared" si="158"/>
        <v>303.05613844689412</v>
      </c>
      <c r="GI44" s="81">
        <f t="shared" si="167"/>
        <v>458.18056149571544</v>
      </c>
      <c r="GJ44" s="72">
        <f t="shared" si="159"/>
        <v>17.200750734576474</v>
      </c>
      <c r="GK44" s="72">
        <f t="shared" si="160"/>
        <v>95.464474658111229</v>
      </c>
      <c r="GL44" s="52">
        <f>SUM('주택총조사(주택의종류)'!AD30:AF30)</f>
        <v>118558</v>
      </c>
      <c r="GM44" s="52">
        <f>REPS미분양!I29</f>
        <v>682</v>
      </c>
      <c r="GN44" s="100">
        <f t="shared" si="161"/>
        <v>5.7524587121915013E-3</v>
      </c>
      <c r="GO44" s="55">
        <f t="shared" si="162"/>
        <v>0.8</v>
      </c>
      <c r="GP44" s="82">
        <f t="shared" si="163"/>
        <v>90.132180314150162</v>
      </c>
      <c r="GQ44" s="84">
        <f t="shared" si="164"/>
        <v>2230.9895302830055</v>
      </c>
      <c r="GR44" s="151">
        <f>SUM('REPS분양물량+계획'!G29:I29)/3</f>
        <v>1460</v>
      </c>
      <c r="GS44" s="106">
        <f t="shared" si="168"/>
        <v>0.65441813158791295</v>
      </c>
      <c r="GT44" s="105" t="str">
        <f t="shared" si="165"/>
        <v>A등급</v>
      </c>
    </row>
    <row r="45" spans="1:202" s="49" customFormat="1" x14ac:dyDescent="0.4">
      <c r="A45" s="37" t="s">
        <v>109</v>
      </c>
      <c r="B45" s="37" t="s">
        <v>139</v>
      </c>
      <c r="C45" s="35">
        <f>'주택총조사(거처의종류, 일반,외국인가구, 전체)'!H31</f>
        <v>71874</v>
      </c>
      <c r="D45" s="35">
        <f>'주택총조사(거처의종류, 일반,외국인가구, 전체)'!K31</f>
        <v>71974</v>
      </c>
      <c r="E45" s="35">
        <f>'주택총조사(거처의종류, 일반,외국인가구, 전체)'!N31</f>
        <v>73253</v>
      </c>
      <c r="F45" s="35">
        <f>'주택총조사(거처의종류, 일반,외국인가구, 전체)'!Q31</f>
        <v>73348</v>
      </c>
      <c r="G45" s="35">
        <f>'주택총조사(거처의종류, 일반,외국인가구, 전체)'!T31</f>
        <v>73755</v>
      </c>
      <c r="H45" s="35">
        <f>'주택총조사(거처의종류, 일반,외국인가구, 전체)'!W31</f>
        <v>74350</v>
      </c>
      <c r="I45" s="207">
        <f t="shared" si="0"/>
        <v>-799</v>
      </c>
      <c r="J45" s="207">
        <f t="shared" si="0"/>
        <v>-56</v>
      </c>
      <c r="K45" s="207">
        <f t="shared" si="0"/>
        <v>-984</v>
      </c>
      <c r="L45" s="207">
        <f t="shared" si="0"/>
        <v>-912</v>
      </c>
      <c r="M45" s="207">
        <f t="shared" si="0"/>
        <v>-382</v>
      </c>
      <c r="N45" s="24">
        <f>'인구총조사(가구, 1인가구)'!D31</f>
        <v>15921</v>
      </c>
      <c r="O45" s="24">
        <f>'인구총조사(가구, 1인가구)'!E31</f>
        <v>16820</v>
      </c>
      <c r="P45" s="24">
        <f>'인구총조사(가구, 1인가구)'!F31</f>
        <v>18155</v>
      </c>
      <c r="Q45" s="24">
        <f>'인구총조사(가구, 1인가구)'!G31</f>
        <v>19234</v>
      </c>
      <c r="R45" s="24">
        <f>'인구총조사(가구, 1인가구)'!H31</f>
        <v>20553</v>
      </c>
      <c r="S45" s="24">
        <f>'인구총조사(가구, 1인가구)'!I31</f>
        <v>21530</v>
      </c>
      <c r="T45" s="52">
        <f t="shared" si="80"/>
        <v>899</v>
      </c>
      <c r="U45" s="52">
        <f t="shared" si="81"/>
        <v>1335</v>
      </c>
      <c r="V45" s="52">
        <f t="shared" si="82"/>
        <v>1079</v>
      </c>
      <c r="W45" s="52">
        <f t="shared" si="83"/>
        <v>1319</v>
      </c>
      <c r="X45" s="52">
        <f t="shared" si="84"/>
        <v>977</v>
      </c>
      <c r="Y45" s="53">
        <f>'주택총조사(거처의종류, 일반,외국인가구, 아파트)'!K31/'주택총조사(거처의종류, 일반,외국인가구, 전체)'!K31</f>
        <v>0.61766749103843055</v>
      </c>
      <c r="Z45" s="53">
        <f>'주택총조사(거처의종류, 일반,외국인가구, 아파트)'!N31/'주택총조사(거처의종류, 일반,외국인가구, 전체)'!N31</f>
        <v>0.62366046441783951</v>
      </c>
      <c r="AA45" s="53">
        <f>'주택총조사(거처의종류, 일반,외국인가구, 아파트)'!Q31/'주택총조사(거처의종류, 일반,외국인가구, 전체)'!Q31</f>
        <v>0.63224627801712385</v>
      </c>
      <c r="AB45" s="53">
        <f>'주택총조사(거처의종류, 일반,외국인가구, 아파트)'!T31/'주택총조사(거처의종류, 일반,외국인가구, 전체)'!T31</f>
        <v>0.63095383363839741</v>
      </c>
      <c r="AC45" s="53">
        <f>'주택총조사(거처의종류, 일반,외국인가구, 아파트)'!W31/'주택총조사(거처의종류, 일반,외국인가구, 전체)'!W31</f>
        <v>0.63323470073974442</v>
      </c>
      <c r="AD45" s="54">
        <f t="shared" si="85"/>
        <v>-493.51632533970599</v>
      </c>
      <c r="AE45" s="54">
        <f t="shared" si="86"/>
        <v>-34.924986007399013</v>
      </c>
      <c r="AF45" s="54">
        <f t="shared" si="87"/>
        <v>-622.13033756884988</v>
      </c>
      <c r="AG45" s="54">
        <f t="shared" si="88"/>
        <v>-575.42989627821839</v>
      </c>
      <c r="AH45" s="54">
        <f t="shared" si="89"/>
        <v>-241.89565568258237</v>
      </c>
      <c r="AI45" s="54">
        <f t="shared" si="90"/>
        <v>-393.57944017535112</v>
      </c>
      <c r="AJ45" s="54">
        <f t="shared" si="91"/>
        <v>555.28307444354903</v>
      </c>
      <c r="AK45" s="54">
        <f t="shared" si="92"/>
        <v>832.58671999781575</v>
      </c>
      <c r="AL45" s="54">
        <f t="shared" si="93"/>
        <v>682.19373398047662</v>
      </c>
      <c r="AM45" s="54">
        <f t="shared" si="94"/>
        <v>832.22810656904619</v>
      </c>
      <c r="AN45" s="54">
        <f t="shared" si="95"/>
        <v>618.67030262273033</v>
      </c>
      <c r="AO45" s="54">
        <f t="shared" si="96"/>
        <v>704.19238752272361</v>
      </c>
      <c r="AP45" s="208">
        <f t="shared" si="2"/>
        <v>61.76674910384304</v>
      </c>
      <c r="AQ45" s="208">
        <f t="shared" si="2"/>
        <v>797.66173399041668</v>
      </c>
      <c r="AR45" s="208">
        <f t="shared" si="2"/>
        <v>60.063396411626741</v>
      </c>
      <c r="AS45" s="208">
        <f t="shared" si="2"/>
        <v>256.7982102908278</v>
      </c>
      <c r="AT45" s="208">
        <f t="shared" si="2"/>
        <v>376.77464694014793</v>
      </c>
      <c r="AU45" s="50">
        <f t="shared" si="3"/>
        <v>310.61294734737243</v>
      </c>
      <c r="AV45" s="52">
        <f>'주택총조사(거처의종류, 일반,외국인가구, 전체)'!I31</f>
        <v>597</v>
      </c>
      <c r="AW45" s="52">
        <f>'주택총조사(거처의종류, 일반,외국인가구, 전체)'!L31</f>
        <v>624</v>
      </c>
      <c r="AX45" s="52">
        <f>'주택총조사(거처의종류, 일반,외국인가구, 전체)'!O31</f>
        <v>630</v>
      </c>
      <c r="AY45" s="52">
        <f>'주택총조사(거처의종류, 일반,외국인가구, 전체)'!R31</f>
        <v>653</v>
      </c>
      <c r="AZ45" s="52">
        <f>'주택총조사(거처의종류, 일반,외국인가구, 전체)'!U31</f>
        <v>649</v>
      </c>
      <c r="BA45" s="52">
        <f>'주택총조사(거처의종류, 일반,외국인가구, 전체)'!X31</f>
        <v>698</v>
      </c>
      <c r="BB45" s="52">
        <f t="shared" si="97"/>
        <v>27</v>
      </c>
      <c r="BC45" s="52">
        <f t="shared" si="98"/>
        <v>6</v>
      </c>
      <c r="BD45" s="52">
        <f t="shared" si="99"/>
        <v>23</v>
      </c>
      <c r="BE45" s="52">
        <f t="shared" si="100"/>
        <v>-4</v>
      </c>
      <c r="BF45" s="52">
        <f t="shared" si="101"/>
        <v>49</v>
      </c>
      <c r="BG45" s="53">
        <f>'주택총조사(거처의종류, 일반,외국인가구, 아파트)'!L31/'주택총조사(거처의종류, 일반,외국인가구, 전체)'!L31</f>
        <v>0.11538461538461539</v>
      </c>
      <c r="BH45" s="53">
        <f>'주택총조사(거처의종류, 일반,외국인가구, 아파트)'!O31/'주택총조사(거처의종류, 일반,외국인가구, 전체)'!O31</f>
        <v>0.13333333333333333</v>
      </c>
      <c r="BI45" s="53">
        <f>'주택총조사(거처의종류, 일반,외국인가구, 아파트)'!R31/'주택총조사(거처의종류, 일반,외국인가구, 전체)'!R31</f>
        <v>0.11485451761102604</v>
      </c>
      <c r="BJ45" s="53">
        <f>'주택총조사(거처의종류, 일반,외국인가구, 아파트)'!U31/'주택총조사(거처의종류, 일반,외국인가구, 전체)'!U31</f>
        <v>0.12942989214175654</v>
      </c>
      <c r="BK45" s="53">
        <f>'주택총조사(거처의종류, 일반,외국인가구, 아파트)'!X31/'주택총조사(거처의종류, 일반,외국인가구, 전체)'!X31</f>
        <v>0.11604584527220631</v>
      </c>
      <c r="BL45" s="54">
        <f t="shared" si="102"/>
        <v>3.1153846153846154</v>
      </c>
      <c r="BM45" s="54">
        <f t="shared" si="103"/>
        <v>0.8</v>
      </c>
      <c r="BN45" s="54">
        <f t="shared" si="104"/>
        <v>2.641653905053599</v>
      </c>
      <c r="BO45" s="54">
        <f t="shared" si="105"/>
        <v>-0.51771956856702617</v>
      </c>
      <c r="BP45" s="54">
        <f t="shared" si="106"/>
        <v>5.6862464183381087</v>
      </c>
      <c r="BQ45" s="50">
        <f t="shared" si="107"/>
        <v>2.3451130740418593</v>
      </c>
      <c r="BR45" s="49">
        <f>REPS멸실!E30</f>
        <v>0</v>
      </c>
      <c r="BS45" s="49">
        <f>REPS멸실!F30</f>
        <v>0</v>
      </c>
      <c r="BT45" s="49">
        <f>REPS멸실!G30</f>
        <v>0</v>
      </c>
      <c r="BU45" s="49">
        <f>REPS멸실!H30</f>
        <v>0</v>
      </c>
      <c r="BV45" s="49">
        <f>REPS멸실!I30</f>
        <v>19</v>
      </c>
      <c r="BW45" s="51">
        <f t="shared" si="108"/>
        <v>3.8</v>
      </c>
      <c r="BX45" s="81">
        <f t="shared" si="109"/>
        <v>316.75806042141431</v>
      </c>
      <c r="BY45" s="52">
        <f>SUM('주택소유통계(다주택자)'!Q31:R31)</f>
        <v>7114</v>
      </c>
      <c r="BZ45" s="52">
        <f>SUM('주택소유통계(다주택자)'!U31:V31)</f>
        <v>6584</v>
      </c>
      <c r="CA45" s="52">
        <f>SUM('주택소유통계(다주택자)'!Y31:Z31)</f>
        <v>6539</v>
      </c>
      <c r="CB45" s="52">
        <f>SUM('주택소유통계(다주택자)'!AC31:AD31)</f>
        <v>6704</v>
      </c>
      <c r="CC45" s="52">
        <f t="shared" si="110"/>
        <v>-530</v>
      </c>
      <c r="CD45" s="52">
        <f t="shared" si="111"/>
        <v>-45</v>
      </c>
      <c r="CE45" s="52">
        <f t="shared" si="112"/>
        <v>165</v>
      </c>
      <c r="CF45" s="53">
        <f>'REPS거래량(외지인)'!D31/'REPS거래량(외지인)'!C31</f>
        <v>0.32362821948488241</v>
      </c>
      <c r="CG45" s="53">
        <f>'REPS거래량(외지인)'!I31/'REPS거래량(외지인)'!H31</f>
        <v>0.3595166163141994</v>
      </c>
      <c r="CH45" s="53">
        <f>'REPS거래량(외지인)'!N31/'REPS거래량(외지인)'!M31</f>
        <v>0.45603751465416176</v>
      </c>
      <c r="CI45" s="54">
        <f>REPS단위당실거래!G30</f>
        <v>2280</v>
      </c>
      <c r="CJ45" s="54">
        <f>REPS단위당실거래!H30</f>
        <v>2075.6999999999998</v>
      </c>
      <c r="CK45" s="54">
        <f>REPS단위당실거래!I30</f>
        <v>2159</v>
      </c>
      <c r="CL45" s="52">
        <v>2457</v>
      </c>
      <c r="CM45" s="52">
        <v>2579.85</v>
      </c>
      <c r="CN45" s="52">
        <v>3334</v>
      </c>
      <c r="CO45" s="53">
        <v>0</v>
      </c>
      <c r="CP45" s="53">
        <f t="shared" si="114"/>
        <v>0.80458166172451884</v>
      </c>
      <c r="CQ45" s="53">
        <f t="shared" si="115"/>
        <v>0.6475704859028194</v>
      </c>
      <c r="CR45" s="55">
        <v>0.2</v>
      </c>
      <c r="CS45" s="55">
        <v>0.3</v>
      </c>
      <c r="CT45" s="55">
        <v>0.5</v>
      </c>
      <c r="CU45" s="162">
        <f t="shared" si="116"/>
        <v>0</v>
      </c>
      <c r="CV45" s="162">
        <f t="shared" si="117"/>
        <v>-3.9050164337173401</v>
      </c>
      <c r="CW45" s="162">
        <f t="shared" si="118"/>
        <v>24.363605883747045</v>
      </c>
      <c r="CX45" s="71">
        <f t="shared" si="119"/>
        <v>6.8195298166765683</v>
      </c>
      <c r="CY45" s="158">
        <f>REPS분양물량!H30</f>
        <v>1750</v>
      </c>
      <c r="CZ45" s="158">
        <f>REPS분양물량!I30</f>
        <v>2302</v>
      </c>
      <c r="DA45" s="158">
        <f>REPS분양물량!J30</f>
        <v>0</v>
      </c>
      <c r="DB45" s="52">
        <f>REPS미분양!F30</f>
        <v>2</v>
      </c>
      <c r="DC45" s="52">
        <f>REPS미분양!G30</f>
        <v>2</v>
      </c>
      <c r="DD45" s="52">
        <f>REPS미분양!H30</f>
        <v>0</v>
      </c>
      <c r="DE45" s="52">
        <f>REPS미분양!I30</f>
        <v>0</v>
      </c>
      <c r="DF45" s="52">
        <f t="shared" si="120"/>
        <v>1752</v>
      </c>
      <c r="DG45" s="52">
        <f t="shared" si="121"/>
        <v>2304</v>
      </c>
      <c r="DH45" s="52">
        <f t="shared" si="122"/>
        <v>0</v>
      </c>
      <c r="DI45" s="52">
        <f t="shared" si="123"/>
        <v>1750</v>
      </c>
      <c r="DJ45" s="52">
        <f t="shared" si="124"/>
        <v>2304</v>
      </c>
      <c r="DK45" s="52">
        <f t="shared" si="125"/>
        <v>0</v>
      </c>
      <c r="DL45" s="142">
        <v>2280</v>
      </c>
      <c r="DM45" s="142">
        <v>2075.6999999999998</v>
      </c>
      <c r="DN45" s="142">
        <v>2159</v>
      </c>
      <c r="DO45" s="140">
        <f>'REPS분양가(분기단위)'!D30</f>
        <v>2457</v>
      </c>
      <c r="DP45" s="144">
        <f>DO45*1.05</f>
        <v>2579.85</v>
      </c>
      <c r="DQ45" s="140">
        <f>'REPS분양가(분기단위)'!F30</f>
        <v>3334</v>
      </c>
      <c r="DR45" s="53">
        <f t="shared" si="126"/>
        <v>0.92796092796092799</v>
      </c>
      <c r="DS45" s="53">
        <f t="shared" si="127"/>
        <v>0.80458166172451884</v>
      </c>
      <c r="DT45" s="53">
        <f t="shared" si="128"/>
        <v>0.6475704859028194</v>
      </c>
      <c r="DU45" s="53">
        <f>100%-종합!CF45</f>
        <v>0.67637178051511759</v>
      </c>
      <c r="DV45" s="53">
        <f>100%-종합!CG45</f>
        <v>0.6404833836858006</v>
      </c>
      <c r="DW45" s="53">
        <f>100%-종합!CH45</f>
        <v>0.54396248534583824</v>
      </c>
      <c r="DX45" s="55">
        <v>0.2</v>
      </c>
      <c r="DY45" s="55">
        <v>0.3</v>
      </c>
      <c r="DZ45" s="55">
        <v>0.5</v>
      </c>
      <c r="EA45" s="72">
        <f t="shared" si="129"/>
        <v>219.67630478268779</v>
      </c>
      <c r="EB45" s="72">
        <f t="shared" si="130"/>
        <v>356.19000317765961</v>
      </c>
      <c r="EC45" s="72">
        <f t="shared" si="131"/>
        <v>0</v>
      </c>
      <c r="ED45" s="71">
        <f t="shared" si="132"/>
        <v>191.95543598678248</v>
      </c>
      <c r="EE45" s="82">
        <f t="shared" si="133"/>
        <v>198.77496580345905</v>
      </c>
      <c r="EF45" s="88">
        <f t="shared" si="134"/>
        <v>515.53302622487331</v>
      </c>
      <c r="EG45" s="54">
        <f>REPS단위당실거래!I30</f>
        <v>2159</v>
      </c>
      <c r="EH45" s="52">
        <f t="shared" si="135"/>
        <v>3334</v>
      </c>
      <c r="EI45" s="52">
        <f t="shared" si="136"/>
        <v>113400</v>
      </c>
      <c r="EJ45" s="49">
        <f t="shared" si="137"/>
        <v>62370.000000000007</v>
      </c>
      <c r="EK45" s="149">
        <v>24392</v>
      </c>
      <c r="EL45" s="55">
        <f t="shared" si="138"/>
        <v>0.31219236337314515</v>
      </c>
      <c r="EM45" s="55">
        <v>0.74</v>
      </c>
      <c r="EN45" s="55">
        <v>0.05</v>
      </c>
      <c r="EO45" s="71">
        <f t="shared" si="139"/>
        <v>281.754856713717</v>
      </c>
      <c r="EP45" s="54">
        <f>REPS단위당실거래!I30</f>
        <v>2159</v>
      </c>
      <c r="EQ45" s="52">
        <f t="shared" si="140"/>
        <v>3334</v>
      </c>
      <c r="ER45" s="52">
        <f t="shared" si="141"/>
        <v>113400</v>
      </c>
      <c r="ES45" s="49">
        <f t="shared" si="142"/>
        <v>62370.000000000007</v>
      </c>
      <c r="ET45" s="149">
        <v>344</v>
      </c>
      <c r="EU45" s="55">
        <f t="shared" si="143"/>
        <v>0.31219236337314515</v>
      </c>
      <c r="EV45" s="55">
        <v>0.26</v>
      </c>
      <c r="EW45" s="55">
        <v>0.2</v>
      </c>
      <c r="EX45" s="50">
        <f t="shared" si="144"/>
        <v>5.5844969960188209</v>
      </c>
      <c r="EY45" s="53">
        <f>'주택총조사(주택의종류)'!AZ31</f>
        <v>0.7796290221822566</v>
      </c>
      <c r="EZ45" s="53">
        <f>'주택총조사(주택의종류)'!AS31</f>
        <v>8.3842583148194788E-2</v>
      </c>
      <c r="FA45" s="53">
        <f>'주택총조사(주택의종류)'!BG31</f>
        <v>0.1287467446532384</v>
      </c>
      <c r="FB45" s="53">
        <f t="shared" si="145"/>
        <v>0.27268011035091438</v>
      </c>
      <c r="FC45" s="54">
        <f t="shared" si="146"/>
        <v>78.351726677731179</v>
      </c>
      <c r="FD45" s="55">
        <v>0.4</v>
      </c>
      <c r="FE45" s="55">
        <v>0.6</v>
      </c>
      <c r="FF45" s="50">
        <f t="shared" si="147"/>
        <v>18.804414402655485</v>
      </c>
      <c r="FG45" s="82">
        <f t="shared" si="148"/>
        <v>306.14376811239129</v>
      </c>
      <c r="FH45" s="53">
        <v>3.9399999999999998E-2</v>
      </c>
      <c r="FI45" s="49">
        <v>30</v>
      </c>
      <c r="FJ45" s="55">
        <v>0.6</v>
      </c>
      <c r="FK45" s="55">
        <v>0.4</v>
      </c>
      <c r="FL45" s="49">
        <f t="shared" si="149"/>
        <v>113000</v>
      </c>
      <c r="FM45" s="49">
        <f t="shared" si="150"/>
        <v>68000</v>
      </c>
      <c r="FN45" s="58">
        <f t="shared" si="151"/>
        <v>-322.29464029621647</v>
      </c>
      <c r="FO45" s="49">
        <f t="shared" si="166"/>
        <v>9720</v>
      </c>
      <c r="FP45" s="131">
        <v>124</v>
      </c>
      <c r="FQ45" s="131">
        <v>364</v>
      </c>
      <c r="FR45" s="134">
        <v>3617</v>
      </c>
      <c r="FS45" s="134">
        <v>5980</v>
      </c>
      <c r="FT45" s="134">
        <v>3750</v>
      </c>
      <c r="FU45" s="134">
        <v>3684</v>
      </c>
      <c r="FV45" s="134">
        <v>3731</v>
      </c>
      <c r="FW45" s="134">
        <v>10174</v>
      </c>
      <c r="FX45" s="134">
        <v>12784</v>
      </c>
      <c r="FY45" s="32">
        <f t="shared" si="169"/>
        <v>44208</v>
      </c>
      <c r="FZ45" s="152">
        <f>(FX45/FY45)+(FW45*(3/30))/FY45</f>
        <v>0.31219236337314515</v>
      </c>
      <c r="GA45" s="54">
        <f t="shared" si="153"/>
        <v>706.53750059676543</v>
      </c>
      <c r="GB45" s="55">
        <v>0.3</v>
      </c>
      <c r="GC45" s="55">
        <f t="shared" si="154"/>
        <v>0.31219236337314515</v>
      </c>
      <c r="GD45" s="50">
        <f t="shared" si="155"/>
        <v>66.172683636917753</v>
      </c>
      <c r="GE45" s="54">
        <f t="shared" si="156"/>
        <v>-389.77944017535111</v>
      </c>
      <c r="GF45" s="55">
        <v>0.7</v>
      </c>
      <c r="GG45" s="55">
        <f t="shared" si="157"/>
        <v>0.31219236337314515</v>
      </c>
      <c r="GH45" s="50">
        <f t="shared" si="158"/>
        <v>-85.180315235823016</v>
      </c>
      <c r="GI45" s="81">
        <f t="shared" si="167"/>
        <v>-19.007631598905263</v>
      </c>
      <c r="GJ45" s="72">
        <f t="shared" si="159"/>
        <v>6.8195298166765683</v>
      </c>
      <c r="GK45" s="72">
        <f t="shared" si="160"/>
        <v>191.95543598678248</v>
      </c>
      <c r="GL45" s="52">
        <f>SUM('주택총조사(주택의종류)'!AD31:AF31)</f>
        <v>55093</v>
      </c>
      <c r="GM45" s="52">
        <f>REPS미분양!I30</f>
        <v>0</v>
      </c>
      <c r="GN45" s="100">
        <f t="shared" si="161"/>
        <v>0</v>
      </c>
      <c r="GO45" s="55">
        <f t="shared" si="162"/>
        <v>1</v>
      </c>
      <c r="GP45" s="82">
        <f t="shared" si="163"/>
        <v>198.77496580345905</v>
      </c>
      <c r="GQ45" s="84">
        <f t="shared" si="164"/>
        <v>485.91110231694506</v>
      </c>
      <c r="GR45" s="151">
        <f>SUM('REPS분양물량+계획'!G30:I30)/3</f>
        <v>2517.6666666666665</v>
      </c>
      <c r="GS45" s="106">
        <f t="shared" si="168"/>
        <v>5.1813318416924519</v>
      </c>
      <c r="GT45" s="105" t="str">
        <f t="shared" si="165"/>
        <v>C등급</v>
      </c>
    </row>
    <row r="46" spans="1:202" s="49" customFormat="1" x14ac:dyDescent="0.4">
      <c r="A46" s="37" t="s">
        <v>109</v>
      </c>
      <c r="B46" s="37" t="s">
        <v>151</v>
      </c>
      <c r="C46" s="35">
        <f>'주택총조사(거처의종류, 일반,외국인가구, 전체)'!H32</f>
        <v>98728</v>
      </c>
      <c r="D46" s="35">
        <f>'주택총조사(거처의종류, 일반,외국인가구, 전체)'!K32</f>
        <v>100586</v>
      </c>
      <c r="E46" s="35">
        <f>'주택총조사(거처의종류, 일반,외국인가구, 전체)'!N32</f>
        <v>103186</v>
      </c>
      <c r="F46" s="35">
        <f>'주택총조사(거처의종류, 일반,외국인가구, 전체)'!Q32</f>
        <v>104422</v>
      </c>
      <c r="G46" s="35">
        <f>'주택총조사(거처의종류, 일반,외국인가구, 전체)'!T32</f>
        <v>105957</v>
      </c>
      <c r="H46" s="35">
        <f>'주택총조사(거처의종류, 일반,외국인가구, 전체)'!W32</f>
        <v>105892</v>
      </c>
      <c r="I46" s="207">
        <f t="shared" si="0"/>
        <v>-429</v>
      </c>
      <c r="J46" s="207">
        <f t="shared" si="0"/>
        <v>400</v>
      </c>
      <c r="K46" s="207">
        <f t="shared" si="0"/>
        <v>-1030</v>
      </c>
      <c r="L46" s="207">
        <f t="shared" si="0"/>
        <v>-324</v>
      </c>
      <c r="M46" s="207">
        <f t="shared" si="0"/>
        <v>-1459</v>
      </c>
      <c r="N46" s="24">
        <f>'인구총조사(가구, 1인가구)'!D32</f>
        <v>21530</v>
      </c>
      <c r="O46" s="24">
        <f>'인구총조사(가구, 1인가구)'!E32</f>
        <v>23817</v>
      </c>
      <c r="P46" s="24">
        <f>'인구총조사(가구, 1인가구)'!F32</f>
        <v>26017</v>
      </c>
      <c r="Q46" s="24">
        <f>'인구총조사(가구, 1인가구)'!G32</f>
        <v>28283</v>
      </c>
      <c r="R46" s="24">
        <f>'인구총조사(가구, 1인가구)'!H32</f>
        <v>30142</v>
      </c>
      <c r="S46" s="24">
        <f>'인구총조사(가구, 1인가구)'!I32</f>
        <v>31536</v>
      </c>
      <c r="T46" s="52">
        <f t="shared" si="80"/>
        <v>2287</v>
      </c>
      <c r="U46" s="52">
        <f t="shared" si="81"/>
        <v>2200</v>
      </c>
      <c r="V46" s="52">
        <f t="shared" si="82"/>
        <v>2266</v>
      </c>
      <c r="W46" s="52">
        <f t="shared" si="83"/>
        <v>1859</v>
      </c>
      <c r="X46" s="52">
        <f t="shared" si="84"/>
        <v>1394</v>
      </c>
      <c r="Y46" s="53">
        <f>'주택총조사(거처의종류, 일반,외국인가구, 아파트)'!K32/'주택총조사(거처의종류, 일반,외국인가구, 전체)'!K32</f>
        <v>0.70015707951404771</v>
      </c>
      <c r="Z46" s="53">
        <f>'주택총조사(거처의종류, 일반,외국인가구, 아파트)'!N32/'주택총조사(거처의종류, 일반,외국인가구, 전체)'!N32</f>
        <v>0.69416393696819334</v>
      </c>
      <c r="AA46" s="53">
        <f>'주택총조사(거처의종류, 일반,외국인가구, 아파트)'!Q32/'주택총조사(거처의종류, 일반,외국인가구, 전체)'!Q32</f>
        <v>0.68715404799754842</v>
      </c>
      <c r="AB46" s="53">
        <f>'주택총조사(거처의종류, 일반,외국인가구, 아파트)'!T32/'주택총조사(거처의종류, 일반,외국인가구, 전체)'!T32</f>
        <v>0.68351312324811009</v>
      </c>
      <c r="AC46" s="53">
        <f>'주택총조사(거처의종류, 일반,외국인가구, 아파트)'!W32/'주택총조사(거처의종류, 일반,외국인가구, 전체)'!W32</f>
        <v>0.68382880670872215</v>
      </c>
      <c r="AD46" s="54">
        <f t="shared" si="85"/>
        <v>-300.36738711152645</v>
      </c>
      <c r="AE46" s="54">
        <f t="shared" si="86"/>
        <v>277.66557478727736</v>
      </c>
      <c r="AF46" s="54">
        <f t="shared" si="87"/>
        <v>-707.76866943747484</v>
      </c>
      <c r="AG46" s="54">
        <f t="shared" si="88"/>
        <v>-221.45825193238767</v>
      </c>
      <c r="AH46" s="54">
        <f t="shared" si="89"/>
        <v>-997.7062289880256</v>
      </c>
      <c r="AI46" s="54">
        <f t="shared" si="90"/>
        <v>-389.92699253642741</v>
      </c>
      <c r="AJ46" s="54">
        <f t="shared" si="91"/>
        <v>1601.2592408486271</v>
      </c>
      <c r="AK46" s="54">
        <f t="shared" si="92"/>
        <v>1527.1606613300253</v>
      </c>
      <c r="AL46" s="54">
        <f t="shared" si="93"/>
        <v>1557.0910727624448</v>
      </c>
      <c r="AM46" s="54">
        <f t="shared" si="94"/>
        <v>1270.6508961182367</v>
      </c>
      <c r="AN46" s="54">
        <f t="shared" si="95"/>
        <v>953.25735655195865</v>
      </c>
      <c r="AO46" s="54">
        <f t="shared" si="96"/>
        <v>1381.8838455222585</v>
      </c>
      <c r="AP46" s="208">
        <f t="shared" si="2"/>
        <v>1300.8918537371005</v>
      </c>
      <c r="AQ46" s="208">
        <f t="shared" si="2"/>
        <v>1804.8262361173026</v>
      </c>
      <c r="AR46" s="208">
        <f t="shared" si="2"/>
        <v>849.32240332496997</v>
      </c>
      <c r="AS46" s="208">
        <f t="shared" si="2"/>
        <v>1049.1926441858491</v>
      </c>
      <c r="AT46" s="208">
        <f t="shared" si="2"/>
        <v>-44.448872436066949</v>
      </c>
      <c r="AU46" s="50">
        <f t="shared" si="3"/>
        <v>991.95685298583089</v>
      </c>
      <c r="AV46" s="52">
        <f>'주택총조사(거처의종류, 일반,외국인가구, 전체)'!I32</f>
        <v>3717</v>
      </c>
      <c r="AW46" s="52">
        <f>'주택총조사(거처의종류, 일반,외국인가구, 전체)'!L32</f>
        <v>3921</v>
      </c>
      <c r="AX46" s="52">
        <f>'주택총조사(거처의종류, 일반,외국인가구, 전체)'!O32</f>
        <v>3969</v>
      </c>
      <c r="AY46" s="52">
        <f>'주택총조사(거처의종류, 일반,외국인가구, 전체)'!R32</f>
        <v>3844</v>
      </c>
      <c r="AZ46" s="52">
        <f>'주택총조사(거처의종류, 일반,외국인가구, 전체)'!U32</f>
        <v>3766</v>
      </c>
      <c r="BA46" s="52">
        <f>'주택총조사(거처의종류, 일반,외국인가구, 전체)'!X32</f>
        <v>3768</v>
      </c>
      <c r="BB46" s="52">
        <f t="shared" si="97"/>
        <v>204</v>
      </c>
      <c r="BC46" s="52">
        <f t="shared" si="98"/>
        <v>48</v>
      </c>
      <c r="BD46" s="52">
        <f t="shared" si="99"/>
        <v>-125</v>
      </c>
      <c r="BE46" s="52">
        <f t="shared" si="100"/>
        <v>-78</v>
      </c>
      <c r="BF46" s="52">
        <f t="shared" si="101"/>
        <v>2</v>
      </c>
      <c r="BG46" s="53">
        <f>'주택총조사(거처의종류, 일반,외국인가구, 아파트)'!L32/'주택총조사(거처의종류, 일반,외국인가구, 전체)'!L32</f>
        <v>0.10048457026268809</v>
      </c>
      <c r="BH46" s="53">
        <f>'주택총조사(거처의종류, 일반,외국인가구, 아파트)'!O32/'주택총조사(거처의종류, 일반,외국인가구, 전체)'!O32</f>
        <v>0.10456034265558076</v>
      </c>
      <c r="BI46" s="53">
        <f>'주택총조사(거처의종류, 일반,외국인가구, 아파트)'!R32/'주택총조사(거처의종류, 일반,외국인가구, 전체)'!R32</f>
        <v>0.10067637877211238</v>
      </c>
      <c r="BJ46" s="53">
        <f>'주택총조사(거처의종류, 일반,외국인가구, 아파트)'!U32/'주택총조사(거처의종류, 일반,외국인가구, 전체)'!U32</f>
        <v>9.957514604354753E-2</v>
      </c>
      <c r="BK46" s="53">
        <f>'주택총조사(거처의종류, 일반,외국인가구, 아파트)'!X32/'주택총조사(거처의종류, 일반,외국인가구, 전체)'!X32</f>
        <v>0.10138004246284502</v>
      </c>
      <c r="BL46" s="54">
        <f t="shared" si="102"/>
        <v>20.498852333588371</v>
      </c>
      <c r="BM46" s="54">
        <f t="shared" si="103"/>
        <v>5.0188964474678759</v>
      </c>
      <c r="BN46" s="54">
        <f t="shared" si="104"/>
        <v>-12.584547346514048</v>
      </c>
      <c r="BO46" s="54">
        <f t="shared" si="105"/>
        <v>-7.7668613913967075</v>
      </c>
      <c r="BP46" s="54">
        <f t="shared" si="106"/>
        <v>0.20276008492569003</v>
      </c>
      <c r="BQ46" s="50">
        <f t="shared" si="107"/>
        <v>1.0738200256142365</v>
      </c>
      <c r="BR46" s="49">
        <f>REPS멸실!E31</f>
        <v>120</v>
      </c>
      <c r="BS46" s="49">
        <f>REPS멸실!F31</f>
        <v>0</v>
      </c>
      <c r="BT46" s="49">
        <f>REPS멸실!G31</f>
        <v>0</v>
      </c>
      <c r="BU46" s="49">
        <f>REPS멸실!H31</f>
        <v>0</v>
      </c>
      <c r="BV46" s="49">
        <f>REPS멸실!I31</f>
        <v>0</v>
      </c>
      <c r="BW46" s="51">
        <f t="shared" si="108"/>
        <v>24</v>
      </c>
      <c r="BX46" s="81">
        <f t="shared" si="109"/>
        <v>1017.0306730114452</v>
      </c>
      <c r="BY46" s="52">
        <f>SUM('주택소유통계(다주택자)'!Q32:R32)</f>
        <v>11429</v>
      </c>
      <c r="BZ46" s="52">
        <f>SUM('주택소유통계(다주택자)'!U32:V32)</f>
        <v>10717</v>
      </c>
      <c r="CA46" s="52">
        <f>SUM('주택소유통계(다주택자)'!Y32:Z32)</f>
        <v>10670</v>
      </c>
      <c r="CB46" s="52">
        <f>SUM('주택소유통계(다주택자)'!AC32:AD32)</f>
        <v>10724</v>
      </c>
      <c r="CC46" s="52">
        <f t="shared" si="110"/>
        <v>-712</v>
      </c>
      <c r="CD46" s="52">
        <f t="shared" si="111"/>
        <v>-47</v>
      </c>
      <c r="CE46" s="52">
        <f t="shared" si="112"/>
        <v>54</v>
      </c>
      <c r="CF46" s="53">
        <f>'REPS거래량(외지인)'!D32/'REPS거래량(외지인)'!C32</f>
        <v>0.46018683274021355</v>
      </c>
      <c r="CG46" s="53">
        <f>'REPS거래량(외지인)'!I32/'REPS거래량(외지인)'!H32</f>
        <v>0.45585215605749485</v>
      </c>
      <c r="CH46" s="53">
        <f>'REPS거래량(외지인)'!N32/'REPS거래량(외지인)'!M32</f>
        <v>0.55954724409448819</v>
      </c>
      <c r="CI46" s="54">
        <f>REPS단위당실거래!G31</f>
        <v>1773.4</v>
      </c>
      <c r="CJ46" s="54">
        <f>REPS단위당실거래!H31</f>
        <v>1623.7</v>
      </c>
      <c r="CK46" s="54">
        <f>REPS단위당실거래!I31</f>
        <v>1651.7</v>
      </c>
      <c r="CL46" s="52">
        <v>2653.35</v>
      </c>
      <c r="CM46" s="52">
        <v>2793</v>
      </c>
      <c r="CN46" s="52">
        <v>1858</v>
      </c>
      <c r="CO46" s="53">
        <f t="shared" si="113"/>
        <v>0.66836263591309109</v>
      </c>
      <c r="CP46" s="53">
        <v>0</v>
      </c>
      <c r="CQ46" s="53">
        <f t="shared" si="115"/>
        <v>0.88896663078579119</v>
      </c>
      <c r="CR46" s="55">
        <v>0.2</v>
      </c>
      <c r="CS46" s="55">
        <v>0.3</v>
      </c>
      <c r="CT46" s="55">
        <v>0.5</v>
      </c>
      <c r="CU46" s="162">
        <f t="shared" si="116"/>
        <v>-43.798207878887013</v>
      </c>
      <c r="CV46" s="162">
        <f t="shared" si="117"/>
        <v>0</v>
      </c>
      <c r="CW46" s="162">
        <f t="shared" si="118"/>
        <v>13.430308365400101</v>
      </c>
      <c r="CX46" s="71">
        <f t="shared" si="119"/>
        <v>-10.122633171162304</v>
      </c>
      <c r="CY46" s="158">
        <f>REPS분양물량!H31</f>
        <v>0</v>
      </c>
      <c r="CZ46" s="158">
        <f>REPS분양물량!I31</f>
        <v>458</v>
      </c>
      <c r="DA46" s="158">
        <f>REPS분양물량!J31</f>
        <v>0</v>
      </c>
      <c r="DB46" s="52">
        <f>REPS미분양!F31</f>
        <v>0</v>
      </c>
      <c r="DC46" s="52">
        <f>REPS미분양!G31</f>
        <v>0</v>
      </c>
      <c r="DD46" s="52">
        <f>REPS미분양!H31</f>
        <v>0</v>
      </c>
      <c r="DE46" s="52">
        <f>REPS미분양!I31</f>
        <v>0</v>
      </c>
      <c r="DF46" s="52">
        <f t="shared" si="120"/>
        <v>0</v>
      </c>
      <c r="DG46" s="52">
        <f t="shared" si="121"/>
        <v>458</v>
      </c>
      <c r="DH46" s="52">
        <f t="shared" si="122"/>
        <v>0</v>
      </c>
      <c r="DI46" s="52">
        <f t="shared" si="123"/>
        <v>0</v>
      </c>
      <c r="DJ46" s="52">
        <f t="shared" si="124"/>
        <v>458</v>
      </c>
      <c r="DK46" s="52">
        <f t="shared" si="125"/>
        <v>0</v>
      </c>
      <c r="DL46" s="142">
        <v>1773.4</v>
      </c>
      <c r="DM46" s="142">
        <v>1623.7</v>
      </c>
      <c r="DN46" s="142">
        <v>1651.7</v>
      </c>
      <c r="DO46" s="145">
        <f>DP46*0.95</f>
        <v>2653.35</v>
      </c>
      <c r="DP46" s="140">
        <f>'REPS분양가(분기단위)'!E31</f>
        <v>2793</v>
      </c>
      <c r="DQ46" s="140">
        <f>'REPS분양가(분기단위)'!F31</f>
        <v>1858</v>
      </c>
      <c r="DR46" s="53">
        <f t="shared" si="126"/>
        <v>0.66836263591309109</v>
      </c>
      <c r="DS46" s="53">
        <f t="shared" si="127"/>
        <v>0.58134622269960623</v>
      </c>
      <c r="DT46" s="53">
        <f t="shared" si="128"/>
        <v>0.88896663078579119</v>
      </c>
      <c r="DU46" s="53">
        <f>100%-종합!CF46</f>
        <v>0.53981316725978645</v>
      </c>
      <c r="DV46" s="53">
        <f>100%-종합!CG46</f>
        <v>0.54414784394250515</v>
      </c>
      <c r="DW46" s="53">
        <f>100%-종합!CH46</f>
        <v>0.44045275590551181</v>
      </c>
      <c r="DX46" s="55">
        <v>0.2</v>
      </c>
      <c r="DY46" s="55">
        <v>0.3</v>
      </c>
      <c r="DZ46" s="55">
        <v>0.5</v>
      </c>
      <c r="EA46" s="72">
        <f t="shared" si="129"/>
        <v>0</v>
      </c>
      <c r="EB46" s="72">
        <f t="shared" si="130"/>
        <v>43.464881549723543</v>
      </c>
      <c r="EC46" s="72">
        <f t="shared" si="131"/>
        <v>0</v>
      </c>
      <c r="ED46" s="71">
        <f t="shared" si="132"/>
        <v>14.488293849907848</v>
      </c>
      <c r="EE46" s="82">
        <f t="shared" si="133"/>
        <v>4.3656606787455434</v>
      </c>
      <c r="EF46" s="88">
        <f t="shared" si="134"/>
        <v>1021.3963336901908</v>
      </c>
      <c r="EG46" s="54">
        <f>REPS단위당실거래!I31</f>
        <v>1651.7</v>
      </c>
      <c r="EH46" s="52">
        <f t="shared" si="135"/>
        <v>1858</v>
      </c>
      <c r="EI46" s="52">
        <f t="shared" si="136"/>
        <v>63200</v>
      </c>
      <c r="EJ46" s="49">
        <f t="shared" si="137"/>
        <v>34760</v>
      </c>
      <c r="EK46" s="149">
        <v>42148</v>
      </c>
      <c r="EL46" s="55">
        <f t="shared" si="138"/>
        <v>0.62548786324786332</v>
      </c>
      <c r="EM46" s="55">
        <v>0.74</v>
      </c>
      <c r="EN46" s="55">
        <v>0.05</v>
      </c>
      <c r="EO46" s="71">
        <f t="shared" si="139"/>
        <v>975.43331102632499</v>
      </c>
      <c r="EP46" s="54">
        <f>REPS단위당실거래!I31</f>
        <v>1651.7</v>
      </c>
      <c r="EQ46" s="52">
        <f t="shared" si="140"/>
        <v>1858</v>
      </c>
      <c r="ER46" s="52">
        <f t="shared" si="141"/>
        <v>63200</v>
      </c>
      <c r="ES46" s="49">
        <f t="shared" si="142"/>
        <v>34760</v>
      </c>
      <c r="ET46" s="149">
        <v>19983</v>
      </c>
      <c r="EU46" s="55">
        <f t="shared" si="143"/>
        <v>0.62548786324786332</v>
      </c>
      <c r="EV46" s="55">
        <v>0.26</v>
      </c>
      <c r="EW46" s="55">
        <v>0.2</v>
      </c>
      <c r="EX46" s="50">
        <f t="shared" si="144"/>
        <v>649.95444650666684</v>
      </c>
      <c r="EY46" s="53">
        <f>'주택총조사(주택의종류)'!AZ32</f>
        <v>0.81032165251160237</v>
      </c>
      <c r="EZ46" s="53">
        <f>'주택총조사(주택의종류)'!AS32</f>
        <v>3.9402341847228038E-2</v>
      </c>
      <c r="FA46" s="53">
        <f>'주택총조사(주택의종류)'!BG32</f>
        <v>0.14520202704649243</v>
      </c>
      <c r="FB46" s="53">
        <f t="shared" si="145"/>
        <v>0.22781616204076105</v>
      </c>
      <c r="FC46" s="54">
        <f t="shared" si="146"/>
        <v>370.28960074920531</v>
      </c>
      <c r="FD46" s="55">
        <v>0.4</v>
      </c>
      <c r="FE46" s="55">
        <v>0.6</v>
      </c>
      <c r="FF46" s="50">
        <f t="shared" si="147"/>
        <v>88.869504179809283</v>
      </c>
      <c r="FG46" s="82">
        <f t="shared" si="148"/>
        <v>1714.2572617128012</v>
      </c>
      <c r="FH46" s="53">
        <v>3.9399999999999998E-2</v>
      </c>
      <c r="FI46" s="49">
        <v>30</v>
      </c>
      <c r="FJ46" s="55">
        <v>0.6</v>
      </c>
      <c r="FK46" s="55">
        <v>0.4</v>
      </c>
      <c r="FL46" s="49">
        <f t="shared" si="149"/>
        <v>63000</v>
      </c>
      <c r="FM46" s="49">
        <f t="shared" si="150"/>
        <v>37900</v>
      </c>
      <c r="FN46" s="58">
        <f t="shared" si="151"/>
        <v>-179.63186569450889</v>
      </c>
      <c r="FO46" s="49">
        <f t="shared" si="166"/>
        <v>5400</v>
      </c>
      <c r="FP46" s="131">
        <v>192</v>
      </c>
      <c r="FQ46" s="131">
        <v>611</v>
      </c>
      <c r="FR46" s="134">
        <v>7077</v>
      </c>
      <c r="FS46" s="134">
        <v>10239</v>
      </c>
      <c r="FT46" s="134">
        <v>6652</v>
      </c>
      <c r="FU46" s="134">
        <v>6538</v>
      </c>
      <c r="FV46" s="134">
        <v>6258</v>
      </c>
      <c r="FW46" s="134">
        <v>15891</v>
      </c>
      <c r="FX46" s="134">
        <v>19667</v>
      </c>
      <c r="FY46" s="32">
        <f t="shared" si="169"/>
        <v>73125</v>
      </c>
      <c r="FZ46" s="152">
        <f>(SUM(FV46:FX46)/FY46)+(FU46/FY46)*0.6</f>
        <v>0.62548786324786332</v>
      </c>
      <c r="GA46" s="54">
        <f t="shared" si="153"/>
        <v>1382.9576655478727</v>
      </c>
      <c r="GB46" s="55">
        <v>0.3</v>
      </c>
      <c r="GC46" s="55">
        <f t="shared" si="154"/>
        <v>0.62548786324786332</v>
      </c>
      <c r="GD46" s="50">
        <f t="shared" si="155"/>
        <v>259.50697055573761</v>
      </c>
      <c r="GE46" s="54">
        <f t="shared" si="156"/>
        <v>-365.92699253642741</v>
      </c>
      <c r="GF46" s="55">
        <v>0.7</v>
      </c>
      <c r="GG46" s="55">
        <f t="shared" si="157"/>
        <v>0.62548786324786332</v>
      </c>
      <c r="GH46" s="50">
        <f t="shared" si="158"/>
        <v>-160.21802486642875</v>
      </c>
      <c r="GI46" s="81">
        <f t="shared" si="167"/>
        <v>99.288945689308861</v>
      </c>
      <c r="GJ46" s="72">
        <f t="shared" si="159"/>
        <v>-10.122633171162304</v>
      </c>
      <c r="GK46" s="72">
        <f t="shared" si="160"/>
        <v>14.488293849907848</v>
      </c>
      <c r="GL46" s="52">
        <f>SUM('주택총조사(주택의종류)'!AD32:AF32)</f>
        <v>88265</v>
      </c>
      <c r="GM46" s="52">
        <f>REPS미분양!I31</f>
        <v>0</v>
      </c>
      <c r="GN46" s="100">
        <f t="shared" si="161"/>
        <v>0</v>
      </c>
      <c r="GO46" s="55">
        <f t="shared" si="162"/>
        <v>1</v>
      </c>
      <c r="GP46" s="82">
        <f t="shared" si="163"/>
        <v>4.3656606787455434</v>
      </c>
      <c r="GQ46" s="84">
        <f t="shared" si="164"/>
        <v>1817.9118680808556</v>
      </c>
      <c r="GR46" s="151">
        <f>SUM('REPS분양물량+계획'!G31:I31)/3</f>
        <v>1099</v>
      </c>
      <c r="GS46" s="106">
        <f t="shared" si="168"/>
        <v>0.60453975756272449</v>
      </c>
      <c r="GT46" s="105" t="str">
        <f t="shared" si="165"/>
        <v>A등급</v>
      </c>
    </row>
    <row r="47" spans="1:202" s="49" customFormat="1" x14ac:dyDescent="0.4">
      <c r="A47" s="37" t="s">
        <v>109</v>
      </c>
      <c r="B47" s="37" t="s">
        <v>156</v>
      </c>
      <c r="C47" s="35">
        <f>'주택총조사(거처의종류, 일반,외국인가구, 전체)'!H33</f>
        <v>147297</v>
      </c>
      <c r="D47" s="35">
        <f>'주택총조사(거처의종류, 일반,외국인가구, 전체)'!K33</f>
        <v>156040</v>
      </c>
      <c r="E47" s="35">
        <f>'주택총조사(거처의종류, 일반,외국인가구, 전체)'!N33</f>
        <v>171854</v>
      </c>
      <c r="F47" s="35">
        <f>'주택총조사(거처의종류, 일반,외국인가구, 전체)'!Q33</f>
        <v>182709</v>
      </c>
      <c r="G47" s="35">
        <f>'주택총조사(거처의종류, 일반,외국인가구, 전체)'!T33</f>
        <v>185175</v>
      </c>
      <c r="H47" s="35">
        <f>'주택총조사(거처의종류, 일반,외국인가구, 전체)'!W33</f>
        <v>188422</v>
      </c>
      <c r="I47" s="207">
        <f t="shared" si="0"/>
        <v>5216</v>
      </c>
      <c r="J47" s="207">
        <f t="shared" si="0"/>
        <v>9764</v>
      </c>
      <c r="K47" s="207">
        <f t="shared" si="0"/>
        <v>5042</v>
      </c>
      <c r="L47" s="207">
        <f t="shared" si="0"/>
        <v>-317</v>
      </c>
      <c r="M47" s="207">
        <f t="shared" si="0"/>
        <v>418</v>
      </c>
      <c r="N47" s="24">
        <f>'인구총조사(가구, 1인가구)'!D33</f>
        <v>31707</v>
      </c>
      <c r="O47" s="24">
        <f>'인구총조사(가구, 1인가구)'!E33</f>
        <v>35234</v>
      </c>
      <c r="P47" s="24">
        <f>'인구총조사(가구, 1인가구)'!F33</f>
        <v>41284</v>
      </c>
      <c r="Q47" s="24">
        <f>'인구총조사(가구, 1인가구)'!G33</f>
        <v>47097</v>
      </c>
      <c r="R47" s="24">
        <f>'인구총조사(가구, 1인가구)'!H33</f>
        <v>49880</v>
      </c>
      <c r="S47" s="24">
        <f>'인구총조사(가구, 1인가구)'!I33</f>
        <v>52709</v>
      </c>
      <c r="T47" s="52">
        <f t="shared" si="80"/>
        <v>3527</v>
      </c>
      <c r="U47" s="52">
        <f t="shared" si="81"/>
        <v>6050</v>
      </c>
      <c r="V47" s="52">
        <f t="shared" si="82"/>
        <v>5813</v>
      </c>
      <c r="W47" s="52">
        <f t="shared" si="83"/>
        <v>2783</v>
      </c>
      <c r="X47" s="52">
        <f t="shared" si="84"/>
        <v>2829</v>
      </c>
      <c r="Y47" s="53">
        <f>'주택총조사(거처의종류, 일반,외국인가구, 아파트)'!K33/'주택총조사(거처의종류, 일반,외국인가구, 전체)'!K33</f>
        <v>0.73491412458344019</v>
      </c>
      <c r="Z47" s="53">
        <f>'주택총조사(거처의종류, 일반,외국인가구, 아파트)'!N33/'주택총조사(거처의종류, 일반,외국인가구, 전체)'!N33</f>
        <v>0.73297101027616463</v>
      </c>
      <c r="AA47" s="53">
        <f>'주택총조사(거처의종류, 일반,외국인가구, 아파트)'!Q33/'주택총조사(거처의종류, 일반,외국인가구, 전체)'!Q33</f>
        <v>0.72893508256298267</v>
      </c>
      <c r="AB47" s="53">
        <f>'주택총조사(거처의종류, 일반,외국인가구, 아파트)'!T33/'주택총조사(거처의종류, 일반,외국인가구, 전체)'!T33</f>
        <v>0.7228243553395437</v>
      </c>
      <c r="AC47" s="53">
        <f>'주택총조사(거처의종류, 일반,외국인가구, 아파트)'!W33/'주택총조사(거처의종류, 일반,외국인가구, 전체)'!W33</f>
        <v>0.7287418666610056</v>
      </c>
      <c r="AD47" s="54">
        <f t="shared" si="85"/>
        <v>3833.3120738272241</v>
      </c>
      <c r="AE47" s="54">
        <f t="shared" si="86"/>
        <v>7156.7289443364716</v>
      </c>
      <c r="AF47" s="54">
        <f t="shared" si="87"/>
        <v>3675.2906862825585</v>
      </c>
      <c r="AG47" s="54">
        <f t="shared" si="88"/>
        <v>-229.13532064263535</v>
      </c>
      <c r="AH47" s="54">
        <f t="shared" si="89"/>
        <v>304.61410026430036</v>
      </c>
      <c r="AI47" s="54">
        <f t="shared" si="90"/>
        <v>2948.162096813584</v>
      </c>
      <c r="AJ47" s="54">
        <f t="shared" si="91"/>
        <v>2592.0421174057938</v>
      </c>
      <c r="AK47" s="54">
        <f t="shared" si="92"/>
        <v>4434.4746121707958</v>
      </c>
      <c r="AL47" s="54">
        <f t="shared" si="93"/>
        <v>4237.2996349386185</v>
      </c>
      <c r="AM47" s="54">
        <f t="shared" si="94"/>
        <v>2011.62018090995</v>
      </c>
      <c r="AN47" s="54">
        <f t="shared" si="95"/>
        <v>2061.610740783985</v>
      </c>
      <c r="AO47" s="54">
        <f t="shared" si="96"/>
        <v>3067.4094572418285</v>
      </c>
      <c r="AP47" s="208">
        <f t="shared" si="2"/>
        <v>6425.3541912330184</v>
      </c>
      <c r="AQ47" s="208">
        <f t="shared" si="2"/>
        <v>11591.203556507267</v>
      </c>
      <c r="AR47" s="208">
        <f t="shared" si="2"/>
        <v>7912.590321221177</v>
      </c>
      <c r="AS47" s="208">
        <f t="shared" si="2"/>
        <v>1782.4848602673146</v>
      </c>
      <c r="AT47" s="208">
        <f t="shared" si="2"/>
        <v>2366.2248410482853</v>
      </c>
      <c r="AU47" s="50">
        <f t="shared" si="3"/>
        <v>6015.5715540554129</v>
      </c>
      <c r="AV47" s="52">
        <f>'주택총조사(거처의종류, 일반,외국인가구, 전체)'!I33</f>
        <v>6520</v>
      </c>
      <c r="AW47" s="52">
        <f>'주택총조사(거처의종류, 일반,외국인가구, 전체)'!L33</f>
        <v>6718</v>
      </c>
      <c r="AX47" s="52">
        <f>'주택총조사(거처의종류, 일반,외국인가구, 전체)'!O33</f>
        <v>7141</v>
      </c>
      <c r="AY47" s="52">
        <f>'주택총조사(거처의종류, 일반,외국인가구, 전체)'!R33</f>
        <v>7401</v>
      </c>
      <c r="AZ47" s="52">
        <f>'주택총조사(거처의종류, 일반,외국인가구, 전체)'!U33</f>
        <v>7645</v>
      </c>
      <c r="BA47" s="52">
        <f>'주택총조사(거처의종류, 일반,외국인가구, 전체)'!X33</f>
        <v>8391</v>
      </c>
      <c r="BB47" s="52">
        <f t="shared" si="97"/>
        <v>198</v>
      </c>
      <c r="BC47" s="52">
        <f t="shared" si="98"/>
        <v>423</v>
      </c>
      <c r="BD47" s="52">
        <f t="shared" si="99"/>
        <v>260</v>
      </c>
      <c r="BE47" s="52">
        <f t="shared" si="100"/>
        <v>244</v>
      </c>
      <c r="BF47" s="52">
        <f t="shared" si="101"/>
        <v>746</v>
      </c>
      <c r="BG47" s="53">
        <f>'주택총조사(거처의종류, 일반,외국인가구, 아파트)'!L33/'주택총조사(거처의종류, 일반,외국인가구, 전체)'!L33</f>
        <v>9.9285501637392082E-2</v>
      </c>
      <c r="BH47" s="53">
        <f>'주택총조사(거처의종류, 일반,외국인가구, 아파트)'!O33/'주택총조사(거처의종류, 일반,외국인가구, 전체)'!O33</f>
        <v>0.12463240442515054</v>
      </c>
      <c r="BI47" s="53">
        <f>'주택총조사(거처의종류, 일반,외국인가구, 아파트)'!R33/'주택총조사(거처의종류, 일반,외국인가구, 전체)'!R33</f>
        <v>0.1213349547358465</v>
      </c>
      <c r="BJ47" s="53">
        <f>'주택총조사(거처의종류, 일반,외국인가구, 아파트)'!U33/'주택총조사(거처의종류, 일반,외국인가구, 전체)'!U33</f>
        <v>0.12321778940483977</v>
      </c>
      <c r="BK47" s="53">
        <f>'주택총조사(거처의종류, 일반,외국인가구, 아파트)'!X33/'주택총조사(거처의종류, 일반,외국인가구, 전체)'!X33</f>
        <v>0.12132046240019068</v>
      </c>
      <c r="BL47" s="54">
        <f t="shared" si="102"/>
        <v>19.658529324203631</v>
      </c>
      <c r="BM47" s="54">
        <f t="shared" si="103"/>
        <v>52.719507071838677</v>
      </c>
      <c r="BN47" s="54">
        <f t="shared" si="104"/>
        <v>31.547088231320092</v>
      </c>
      <c r="BO47" s="54">
        <f t="shared" si="105"/>
        <v>30.065140614780905</v>
      </c>
      <c r="BP47" s="54">
        <f t="shared" si="106"/>
        <v>90.505064950542248</v>
      </c>
      <c r="BQ47" s="50">
        <f t="shared" si="107"/>
        <v>44.899066038537107</v>
      </c>
      <c r="BR47" s="49">
        <f>REPS멸실!E32</f>
        <v>0</v>
      </c>
      <c r="BS47" s="49">
        <f>REPS멸실!F32</f>
        <v>0</v>
      </c>
      <c r="BT47" s="49">
        <f>REPS멸실!G32</f>
        <v>0</v>
      </c>
      <c r="BU47" s="49">
        <f>REPS멸실!H32</f>
        <v>0</v>
      </c>
      <c r="BV47" s="49">
        <f>REPS멸실!I32</f>
        <v>902</v>
      </c>
      <c r="BW47" s="51">
        <f t="shared" si="108"/>
        <v>180.4</v>
      </c>
      <c r="BX47" s="81">
        <f t="shared" si="109"/>
        <v>6240.8706200939496</v>
      </c>
      <c r="BY47" s="52">
        <f>SUM('주택소유통계(다주택자)'!Q33:R33)</f>
        <v>19029</v>
      </c>
      <c r="BZ47" s="52">
        <f>SUM('주택소유통계(다주택자)'!U33:V33)</f>
        <v>20626</v>
      </c>
      <c r="CA47" s="52">
        <f>SUM('주택소유통계(다주택자)'!Y33:Z33)</f>
        <v>20054</v>
      </c>
      <c r="CB47" s="52">
        <f>SUM('주택소유통계(다주택자)'!AC33:AD33)</f>
        <v>20212</v>
      </c>
      <c r="CC47" s="52">
        <f t="shared" si="110"/>
        <v>1597</v>
      </c>
      <c r="CD47" s="52">
        <f t="shared" si="111"/>
        <v>-572</v>
      </c>
      <c r="CE47" s="52">
        <f t="shared" si="112"/>
        <v>158</v>
      </c>
      <c r="CF47" s="53">
        <f>'REPS거래량(외지인)'!D33/'REPS거래량(외지인)'!C33</f>
        <v>0.39375395653091372</v>
      </c>
      <c r="CG47" s="53">
        <f>'REPS거래량(외지인)'!I33/'REPS거래량(외지인)'!H33</f>
        <v>0.40604534005037785</v>
      </c>
      <c r="CH47" s="53">
        <f>'REPS거래량(외지인)'!N33/'REPS거래량(외지인)'!M33</f>
        <v>0.54066390041493773</v>
      </c>
      <c r="CI47" s="54">
        <f>REPS단위당실거래!G32</f>
        <v>1401.3</v>
      </c>
      <c r="CJ47" s="54">
        <f>REPS단위당실거래!H32</f>
        <v>1331.3</v>
      </c>
      <c r="CK47" s="54">
        <f>REPS단위당실거래!I32</f>
        <v>1349</v>
      </c>
      <c r="CL47" s="52">
        <v>1995.9499999999998</v>
      </c>
      <c r="CM47" s="52">
        <v>2101</v>
      </c>
      <c r="CN47" s="52">
        <v>2074</v>
      </c>
      <c r="CO47" s="53">
        <f t="shared" ref="CO47:CO54" si="170">CI47/CL47</f>
        <v>0.70207169518274515</v>
      </c>
      <c r="CP47" s="53">
        <v>0</v>
      </c>
      <c r="CQ47" s="53">
        <f t="shared" ref="CQ47:CQ54" si="171">CK47/CN47</f>
        <v>0.650433944069431</v>
      </c>
      <c r="CR47" s="55">
        <v>0.2</v>
      </c>
      <c r="CS47" s="55">
        <v>0.3</v>
      </c>
      <c r="CT47" s="55">
        <v>0.5</v>
      </c>
      <c r="CU47" s="162">
        <f t="shared" si="116"/>
        <v>88.29605637425496</v>
      </c>
      <c r="CV47" s="162">
        <f t="shared" si="117"/>
        <v>0</v>
      </c>
      <c r="CW47" s="162">
        <f t="shared" si="118"/>
        <v>27.781626099865154</v>
      </c>
      <c r="CX47" s="71">
        <f t="shared" si="119"/>
        <v>38.692560824706703</v>
      </c>
      <c r="CY47" s="158">
        <f>REPS분양물량!H32</f>
        <v>0</v>
      </c>
      <c r="CZ47" s="158">
        <f>REPS분양물량!I32</f>
        <v>1696</v>
      </c>
      <c r="DA47" s="158">
        <f>REPS분양물량!J32</f>
        <v>1200</v>
      </c>
      <c r="DB47" s="52">
        <f>REPS미분양!F32</f>
        <v>1</v>
      </c>
      <c r="DC47" s="52">
        <f>REPS미분양!G32</f>
        <v>1</v>
      </c>
      <c r="DD47" s="52">
        <f>REPS미분양!H32</f>
        <v>567</v>
      </c>
      <c r="DE47" s="52">
        <f>REPS미분양!I32</f>
        <v>253</v>
      </c>
      <c r="DF47" s="52">
        <f t="shared" si="120"/>
        <v>1</v>
      </c>
      <c r="DG47" s="52">
        <f t="shared" si="121"/>
        <v>1697</v>
      </c>
      <c r="DH47" s="52">
        <f t="shared" si="122"/>
        <v>1767</v>
      </c>
      <c r="DI47" s="52">
        <f t="shared" si="123"/>
        <v>0</v>
      </c>
      <c r="DJ47" s="52">
        <f t="shared" si="124"/>
        <v>1130</v>
      </c>
      <c r="DK47" s="52">
        <f t="shared" si="125"/>
        <v>1514</v>
      </c>
      <c r="DL47" s="142">
        <v>1401.3</v>
      </c>
      <c r="DM47" s="142">
        <v>1331.3</v>
      </c>
      <c r="DN47" s="142">
        <v>1349</v>
      </c>
      <c r="DO47" s="145">
        <f>DP47*0.95</f>
        <v>1995.9499999999998</v>
      </c>
      <c r="DP47" s="140">
        <f>'REPS분양가(분기단위)'!E32</f>
        <v>2101</v>
      </c>
      <c r="DQ47" s="140">
        <f>'REPS분양가(분기단위)'!F32</f>
        <v>2074</v>
      </c>
      <c r="DR47" s="53">
        <f t="shared" si="126"/>
        <v>0.70207169518274515</v>
      </c>
      <c r="DS47" s="53">
        <f t="shared" si="127"/>
        <v>0.6336506425511661</v>
      </c>
      <c r="DT47" s="53">
        <f t="shared" si="128"/>
        <v>0.650433944069431</v>
      </c>
      <c r="DU47" s="53">
        <f>100%-종합!CF47</f>
        <v>0.60624604346908628</v>
      </c>
      <c r="DV47" s="53">
        <f>100%-종합!CG47</f>
        <v>0.59395465994962215</v>
      </c>
      <c r="DW47" s="53">
        <f>100%-종합!CH47</f>
        <v>0.45933609958506227</v>
      </c>
      <c r="DX47" s="55">
        <v>0.2</v>
      </c>
      <c r="DY47" s="55">
        <v>0.3</v>
      </c>
      <c r="DZ47" s="55">
        <v>0.5</v>
      </c>
      <c r="EA47" s="72">
        <f t="shared" si="129"/>
        <v>0</v>
      </c>
      <c r="EB47" s="72">
        <f t="shared" si="130"/>
        <v>127.58595590201138</v>
      </c>
      <c r="EC47" s="72">
        <f t="shared" si="131"/>
        <v>226.16721771628181</v>
      </c>
      <c r="ED47" s="71">
        <f t="shared" si="132"/>
        <v>117.91772453943106</v>
      </c>
      <c r="EE47" s="82">
        <f t="shared" si="133"/>
        <v>156.61028536413778</v>
      </c>
      <c r="EF47" s="88">
        <f t="shared" si="134"/>
        <v>6397.4809054580874</v>
      </c>
      <c r="EG47" s="54">
        <f>REPS단위당실거래!I32</f>
        <v>1349</v>
      </c>
      <c r="EH47" s="52">
        <f t="shared" si="135"/>
        <v>2074</v>
      </c>
      <c r="EI47" s="52">
        <f t="shared" si="136"/>
        <v>70500</v>
      </c>
      <c r="EJ47" s="49">
        <f t="shared" si="137"/>
        <v>38775</v>
      </c>
      <c r="EK47" s="149">
        <v>66188</v>
      </c>
      <c r="EL47" s="55">
        <f t="shared" si="138"/>
        <v>0.60686173517130748</v>
      </c>
      <c r="EM47" s="55">
        <v>0.74</v>
      </c>
      <c r="EN47" s="55">
        <v>0.05</v>
      </c>
      <c r="EO47" s="71">
        <f t="shared" si="139"/>
        <v>1486.1776875181847</v>
      </c>
      <c r="EP47" s="54">
        <f>REPS단위당실거래!I32</f>
        <v>1349</v>
      </c>
      <c r="EQ47" s="52">
        <f t="shared" si="140"/>
        <v>2074</v>
      </c>
      <c r="ER47" s="52">
        <f t="shared" si="141"/>
        <v>70500</v>
      </c>
      <c r="ES47" s="49">
        <f t="shared" si="142"/>
        <v>38775</v>
      </c>
      <c r="ET47" s="149">
        <v>10708</v>
      </c>
      <c r="EU47" s="55">
        <f t="shared" si="143"/>
        <v>0.60686173517130748</v>
      </c>
      <c r="EV47" s="55">
        <v>0.26</v>
      </c>
      <c r="EW47" s="55">
        <v>0.2</v>
      </c>
      <c r="EX47" s="50">
        <f t="shared" si="144"/>
        <v>337.91032393114676</v>
      </c>
      <c r="EY47" s="53">
        <f>'주택총조사(주택의종류)'!AZ33</f>
        <v>0.82351457242898252</v>
      </c>
      <c r="EZ47" s="53">
        <f>'주택총조사(주택의종류)'!AS33</f>
        <v>8.5250630242121511E-2</v>
      </c>
      <c r="FA47" s="53">
        <f>'주택총조사(주택의종류)'!BG33</f>
        <v>8.5401495340392847E-2</v>
      </c>
      <c r="FB47" s="53">
        <f t="shared" si="145"/>
        <v>0.20722417221977077</v>
      </c>
      <c r="FC47" s="54">
        <f t="shared" si="146"/>
        <v>377.99512822859549</v>
      </c>
      <c r="FD47" s="55">
        <v>0.4</v>
      </c>
      <c r="FE47" s="55">
        <v>0.6</v>
      </c>
      <c r="FF47" s="50">
        <f t="shared" si="147"/>
        <v>90.718830774862909</v>
      </c>
      <c r="FG47" s="82">
        <f t="shared" si="148"/>
        <v>1914.8068422241945</v>
      </c>
      <c r="FH47" s="53">
        <v>3.9399999999999998E-2</v>
      </c>
      <c r="FI47" s="49">
        <v>30</v>
      </c>
      <c r="FJ47" s="55">
        <v>0.6</v>
      </c>
      <c r="FK47" s="55">
        <v>0.4</v>
      </c>
      <c r="FL47" s="49">
        <f t="shared" si="149"/>
        <v>71000</v>
      </c>
      <c r="FM47" s="49">
        <f t="shared" si="150"/>
        <v>42300</v>
      </c>
      <c r="FN47" s="58">
        <f t="shared" si="151"/>
        <v>-200.48622477249936</v>
      </c>
      <c r="FO47" s="49">
        <f t="shared" si="166"/>
        <v>6000</v>
      </c>
      <c r="FP47" s="131">
        <v>408</v>
      </c>
      <c r="FQ47" s="134">
        <v>1189</v>
      </c>
      <c r="FR47" s="134">
        <v>10110</v>
      </c>
      <c r="FS47" s="134">
        <v>16118</v>
      </c>
      <c r="FT47" s="134">
        <v>11141</v>
      </c>
      <c r="FU47" s="134">
        <v>11029</v>
      </c>
      <c r="FV47" s="134">
        <v>11068</v>
      </c>
      <c r="FW47" s="134">
        <v>29906</v>
      </c>
      <c r="FX47" s="134">
        <v>36200</v>
      </c>
      <c r="FY47" s="32">
        <f t="shared" si="169"/>
        <v>127169</v>
      </c>
      <c r="FZ47" s="152">
        <f>(SUM(FV47:FX47)/FY47)</f>
        <v>0.60686173517130748</v>
      </c>
      <c r="GA47" s="54">
        <f t="shared" si="153"/>
        <v>3112.3085232803655</v>
      </c>
      <c r="GB47" s="55">
        <v>0.3</v>
      </c>
      <c r="GC47" s="55">
        <f t="shared" si="154"/>
        <v>0.60686173517130748</v>
      </c>
      <c r="GD47" s="50">
        <f t="shared" si="155"/>
        <v>566.62228524791169</v>
      </c>
      <c r="GE47" s="54">
        <f t="shared" si="156"/>
        <v>3128.562096813584</v>
      </c>
      <c r="GF47" s="55">
        <v>0.7</v>
      </c>
      <c r="GG47" s="55">
        <f t="shared" si="157"/>
        <v>0.60686173517130748</v>
      </c>
      <c r="GH47" s="50">
        <f t="shared" si="158"/>
        <v>1329.023235864433</v>
      </c>
      <c r="GI47" s="81">
        <f t="shared" si="167"/>
        <v>1895.6455211123448</v>
      </c>
      <c r="GJ47" s="72">
        <f t="shared" si="159"/>
        <v>38.692560824706703</v>
      </c>
      <c r="GK47" s="72">
        <f t="shared" si="160"/>
        <v>117.91772453943106</v>
      </c>
      <c r="GL47" s="52">
        <f>SUM('주택총조사(주택의종류)'!AD33:AF33)</f>
        <v>154559</v>
      </c>
      <c r="GM47" s="52">
        <f>REPS미분양!I32</f>
        <v>253</v>
      </c>
      <c r="GN47" s="100">
        <f t="shared" si="161"/>
        <v>1.6369153527132033E-3</v>
      </c>
      <c r="GO47" s="55">
        <f t="shared" si="162"/>
        <v>1</v>
      </c>
      <c r="GP47" s="82">
        <f t="shared" si="163"/>
        <v>156.61028536413778</v>
      </c>
      <c r="GQ47" s="84">
        <f t="shared" si="164"/>
        <v>3967.0626487006771</v>
      </c>
      <c r="GR47" s="151">
        <f>SUM('REPS분양물량+계획'!G32:I32)/3</f>
        <v>3735.6666666666665</v>
      </c>
      <c r="GS47" s="106">
        <f t="shared" si="168"/>
        <v>0.94167070134125586</v>
      </c>
      <c r="GT47" s="105" t="str">
        <f t="shared" si="165"/>
        <v>A등급</v>
      </c>
    </row>
    <row r="48" spans="1:202" s="49" customFormat="1" x14ac:dyDescent="0.4">
      <c r="A48" s="37" t="s">
        <v>109</v>
      </c>
      <c r="B48" s="37" t="s">
        <v>155</v>
      </c>
      <c r="C48" s="35">
        <f>'주택총조사(거처의종류, 일반,외국인가구, 전체)'!H34</f>
        <v>232836</v>
      </c>
      <c r="D48" s="35">
        <f>'주택총조사(거처의종류, 일반,외국인가구, 전체)'!K34</f>
        <v>243802</v>
      </c>
      <c r="E48" s="35">
        <f>'주택총조사(거처의종류, 일반,외국인가구, 전체)'!N34</f>
        <v>252977</v>
      </c>
      <c r="F48" s="35">
        <f>'주택총조사(거처의종류, 일반,외국인가구, 전체)'!Q34</f>
        <v>266223</v>
      </c>
      <c r="G48" s="35">
        <f>'주택총조사(거처의종류, 일반,외국인가구, 전체)'!T34</f>
        <v>274943</v>
      </c>
      <c r="H48" s="35">
        <f>'주택총조사(거처의종류, 일반,외국인가구, 전체)'!W34</f>
        <v>276687</v>
      </c>
      <c r="I48" s="207">
        <f t="shared" si="0"/>
        <v>6573</v>
      </c>
      <c r="J48" s="207">
        <f t="shared" si="0"/>
        <v>4626</v>
      </c>
      <c r="K48" s="207">
        <f t="shared" si="0"/>
        <v>6130</v>
      </c>
      <c r="L48" s="207">
        <f t="shared" si="0"/>
        <v>3080</v>
      </c>
      <c r="M48" s="207">
        <f t="shared" si="0"/>
        <v>-1491</v>
      </c>
      <c r="N48" s="24">
        <f>'인구총조사(가구, 1인가구)'!D34</f>
        <v>44476</v>
      </c>
      <c r="O48" s="24">
        <f>'인구총조사(가구, 1인가구)'!E34</f>
        <v>48869</v>
      </c>
      <c r="P48" s="24">
        <f>'인구총조사(가구, 1인가구)'!F34</f>
        <v>53418</v>
      </c>
      <c r="Q48" s="24">
        <f>'인구총조사(가구, 1인가구)'!G34</f>
        <v>60534</v>
      </c>
      <c r="R48" s="24">
        <f>'인구총조사(가구, 1인가구)'!H34</f>
        <v>66174</v>
      </c>
      <c r="S48" s="24">
        <f>'인구총조사(가구, 1인가구)'!I34</f>
        <v>69409</v>
      </c>
      <c r="T48" s="52">
        <f t="shared" si="80"/>
        <v>4393</v>
      </c>
      <c r="U48" s="52">
        <f t="shared" si="81"/>
        <v>4549</v>
      </c>
      <c r="V48" s="52">
        <f t="shared" si="82"/>
        <v>7116</v>
      </c>
      <c r="W48" s="52">
        <f t="shared" si="83"/>
        <v>5640</v>
      </c>
      <c r="X48" s="52">
        <f t="shared" si="84"/>
        <v>3235</v>
      </c>
      <c r="Y48" s="53">
        <f>'주택총조사(거처의종류, 일반,외국인가구, 아파트)'!K34/'주택총조사(거처의종류, 일반,외국인가구, 전체)'!K34</f>
        <v>0.69938310596303555</v>
      </c>
      <c r="Z48" s="53">
        <f>'주택총조사(거처의종류, 일반,외국인가구, 아파트)'!N34/'주택총조사(거처의종류, 일반,외국인가구, 전체)'!N34</f>
        <v>0.69746656810698204</v>
      </c>
      <c r="AA48" s="53">
        <f>'주택총조사(거처의종류, 일반,외국인가구, 아파트)'!Q34/'주택총조사(거처의종류, 일반,외국인가구, 전체)'!Q34</f>
        <v>0.69767450595928981</v>
      </c>
      <c r="AB48" s="53">
        <f>'주택총조사(거처의종류, 일반,외국인가구, 아파트)'!T34/'주택총조사(거처의종류, 일반,외국인가구, 전체)'!T34</f>
        <v>0.70473880040590231</v>
      </c>
      <c r="AC48" s="53">
        <f>'주택총조사(거처의종류, 일반,외국인가구, 아파트)'!W34/'주택총조사(거처의종류, 일반,외국인가구, 전체)'!W34</f>
        <v>0.70704803622866275</v>
      </c>
      <c r="AD48" s="54">
        <f t="shared" si="85"/>
        <v>4597.0451554950323</v>
      </c>
      <c r="AE48" s="54">
        <f t="shared" si="86"/>
        <v>3226.4803440628989</v>
      </c>
      <c r="AF48" s="54">
        <f t="shared" si="87"/>
        <v>4276.7447215304464</v>
      </c>
      <c r="AG48" s="54">
        <f t="shared" si="88"/>
        <v>2170.595505250179</v>
      </c>
      <c r="AH48" s="54">
        <f t="shared" si="89"/>
        <v>-1054.2086220169363</v>
      </c>
      <c r="AI48" s="54">
        <f t="shared" si="90"/>
        <v>2643.3314208643237</v>
      </c>
      <c r="AJ48" s="54">
        <f t="shared" si="91"/>
        <v>3072.389984495615</v>
      </c>
      <c r="AK48" s="54">
        <f t="shared" si="92"/>
        <v>3172.7754183186612</v>
      </c>
      <c r="AL48" s="54">
        <f t="shared" si="93"/>
        <v>4964.6517844063064</v>
      </c>
      <c r="AM48" s="54">
        <f t="shared" si="94"/>
        <v>3974.7268342892889</v>
      </c>
      <c r="AN48" s="54">
        <f t="shared" si="95"/>
        <v>2287.3003971997241</v>
      </c>
      <c r="AO48" s="54">
        <f t="shared" si="96"/>
        <v>3494.368883741919</v>
      </c>
      <c r="AP48" s="208">
        <f t="shared" si="2"/>
        <v>7669.4351399906473</v>
      </c>
      <c r="AQ48" s="208">
        <f t="shared" si="2"/>
        <v>6399.2557623815601</v>
      </c>
      <c r="AR48" s="208">
        <f t="shared" si="2"/>
        <v>9241.3965059367529</v>
      </c>
      <c r="AS48" s="208">
        <f t="shared" si="2"/>
        <v>6145.322339539468</v>
      </c>
      <c r="AT48" s="208">
        <f t="shared" si="2"/>
        <v>1233.0917751827878</v>
      </c>
      <c r="AU48" s="50">
        <f t="shared" si="3"/>
        <v>6137.7003046062428</v>
      </c>
      <c r="AV48" s="52">
        <f>'주택총조사(거처의종류, 일반,외국인가구, 전체)'!I34</f>
        <v>2265</v>
      </c>
      <c r="AW48" s="52">
        <f>'주택총조사(거처의종류, 일반,외국인가구, 전체)'!L34</f>
        <v>2343</v>
      </c>
      <c r="AX48" s="52">
        <f>'주택총조사(거처의종류, 일반,외국인가구, 전체)'!O34</f>
        <v>2425</v>
      </c>
      <c r="AY48" s="52">
        <f>'주택총조사(거처의종류, 일반,외국인가구, 전체)'!R34</f>
        <v>2521</v>
      </c>
      <c r="AZ48" s="52">
        <f>'주택총조사(거처의종류, 일반,외국인가구, 전체)'!U34</f>
        <v>2587</v>
      </c>
      <c r="BA48" s="52">
        <f>'주택총조사(거처의종류, 일반,외국인가구, 전체)'!X34</f>
        <v>2758</v>
      </c>
      <c r="BB48" s="52">
        <f t="shared" si="97"/>
        <v>78</v>
      </c>
      <c r="BC48" s="52">
        <f t="shared" si="98"/>
        <v>82</v>
      </c>
      <c r="BD48" s="52">
        <f t="shared" si="99"/>
        <v>96</v>
      </c>
      <c r="BE48" s="52">
        <f t="shared" si="100"/>
        <v>66</v>
      </c>
      <c r="BF48" s="52">
        <f t="shared" si="101"/>
        <v>171</v>
      </c>
      <c r="BG48" s="53">
        <f>'주택총조사(거처의종류, 일반,외국인가구, 아파트)'!L34/'주택총조사(거처의종류, 일반,외국인가구, 전체)'!L34</f>
        <v>0.24029022620571916</v>
      </c>
      <c r="BH48" s="53">
        <f>'주택총조사(거처의종류, 일반,외국인가구, 아파트)'!O34/'주택총조사(거처의종류, 일반,외국인가구, 전체)'!O34</f>
        <v>0.24329896907216494</v>
      </c>
      <c r="BI48" s="53">
        <f>'주택총조사(거처의종류, 일반,외국인가구, 아파트)'!R34/'주택총조사(거처의종류, 일반,외국인가구, 전체)'!R34</f>
        <v>0.25545418484728283</v>
      </c>
      <c r="BJ48" s="53">
        <f>'주택총조사(거처의종류, 일반,외국인가구, 아파트)'!U34/'주택총조사(거처의종류, 일반,외국인가구, 전체)'!U34</f>
        <v>0.24313877077696172</v>
      </c>
      <c r="BK48" s="53">
        <f>'주택총조사(거처의종류, 일반,외국인가구, 아파트)'!X34/'주택총조사(거처의종류, 일반,외국인가구, 전체)'!X34</f>
        <v>0.24909354604786077</v>
      </c>
      <c r="BL48" s="54">
        <f t="shared" si="102"/>
        <v>18.742637644046095</v>
      </c>
      <c r="BM48" s="54">
        <f t="shared" si="103"/>
        <v>19.950515463917526</v>
      </c>
      <c r="BN48" s="54">
        <f t="shared" si="104"/>
        <v>24.52360174533915</v>
      </c>
      <c r="BO48" s="54">
        <f t="shared" si="105"/>
        <v>16.047158871279475</v>
      </c>
      <c r="BP48" s="54">
        <f t="shared" si="106"/>
        <v>42.594996374184191</v>
      </c>
      <c r="BQ48" s="50">
        <f t="shared" si="107"/>
        <v>24.37178201975329</v>
      </c>
      <c r="BR48" s="49">
        <f>REPS멸실!E33</f>
        <v>0</v>
      </c>
      <c r="BS48" s="49">
        <f>REPS멸실!F33</f>
        <v>0</v>
      </c>
      <c r="BT48" s="49">
        <f>REPS멸실!G33</f>
        <v>900</v>
      </c>
      <c r="BU48" s="49">
        <f>REPS멸실!H33</f>
        <v>0</v>
      </c>
      <c r="BV48" s="49">
        <f>REPS멸실!I33</f>
        <v>850</v>
      </c>
      <c r="BW48" s="51">
        <f t="shared" si="108"/>
        <v>350</v>
      </c>
      <c r="BX48" s="81">
        <f t="shared" si="109"/>
        <v>6512.0720866259962</v>
      </c>
      <c r="BY48" s="52">
        <f>SUM('주택소유통계(다주택자)'!Q34:R34)</f>
        <v>28629</v>
      </c>
      <c r="BZ48" s="52">
        <f>SUM('주택소유통계(다주택자)'!U34:V34)</f>
        <v>28483</v>
      </c>
      <c r="CA48" s="52">
        <f>SUM('주택소유통계(다주택자)'!Y34:Z34)</f>
        <v>28400</v>
      </c>
      <c r="CB48" s="52">
        <f>SUM('주택소유통계(다주택자)'!AC34:AD34)</f>
        <v>28636</v>
      </c>
      <c r="CC48" s="52">
        <f t="shared" si="110"/>
        <v>-146</v>
      </c>
      <c r="CD48" s="52">
        <f t="shared" si="111"/>
        <v>-83</v>
      </c>
      <c r="CE48" s="52">
        <f t="shared" si="112"/>
        <v>236</v>
      </c>
      <c r="CF48" s="53">
        <f>'REPS거래량(외지인)'!D34/'REPS거래량(외지인)'!C34</f>
        <v>0.41860728012661091</v>
      </c>
      <c r="CG48" s="53">
        <f>'REPS거래량(외지인)'!I34/'REPS거래량(외지인)'!H34</f>
        <v>0.49011680143755615</v>
      </c>
      <c r="CH48" s="53">
        <f>'REPS거래량(외지인)'!N34/'REPS거래량(외지인)'!M34</f>
        <v>0.60235294117647054</v>
      </c>
      <c r="CI48" s="54">
        <f>REPS단위당실거래!G33</f>
        <v>1515.6</v>
      </c>
      <c r="CJ48" s="54">
        <f>REPS단위당실거래!H33</f>
        <v>1416.8</v>
      </c>
      <c r="CK48" s="54">
        <f>REPS단위당실거래!I33</f>
        <v>1425.9</v>
      </c>
      <c r="CL48" s="52">
        <v>1972</v>
      </c>
      <c r="CM48" s="52">
        <v>2230</v>
      </c>
      <c r="CN48" s="52">
        <v>2233</v>
      </c>
      <c r="CO48" s="53">
        <f t="shared" si="170"/>
        <v>0.76855983772819469</v>
      </c>
      <c r="CP48" s="53">
        <v>0</v>
      </c>
      <c r="CQ48" s="53">
        <f t="shared" si="171"/>
        <v>0.63855799373040756</v>
      </c>
      <c r="CR48" s="55">
        <v>0.2</v>
      </c>
      <c r="CS48" s="55">
        <v>0.3</v>
      </c>
      <c r="CT48" s="55">
        <v>0.5</v>
      </c>
      <c r="CU48" s="162">
        <f t="shared" si="116"/>
        <v>-9.3943625039497132</v>
      </c>
      <c r="CV48" s="162">
        <f t="shared" si="117"/>
        <v>0</v>
      </c>
      <c r="CW48" s="162">
        <f t="shared" si="118"/>
        <v>45.387199704960359</v>
      </c>
      <c r="CX48" s="71">
        <f t="shared" si="119"/>
        <v>11.997612400336882</v>
      </c>
      <c r="CY48" s="158">
        <f>REPS분양물량!H33</f>
        <v>9049</v>
      </c>
      <c r="CZ48" s="158">
        <f>REPS분양물량!I33</f>
        <v>5329</v>
      </c>
      <c r="DA48" s="158">
        <f>REPS분양물량!J33</f>
        <v>1006</v>
      </c>
      <c r="DB48" s="52">
        <f>REPS미분양!F33</f>
        <v>8</v>
      </c>
      <c r="DC48" s="52">
        <f>REPS미분양!G33</f>
        <v>68</v>
      </c>
      <c r="DD48" s="52">
        <f>REPS미분양!H33</f>
        <v>384</v>
      </c>
      <c r="DE48" s="52">
        <f>REPS미분양!I33</f>
        <v>348</v>
      </c>
      <c r="DF48" s="52">
        <f t="shared" si="120"/>
        <v>9057</v>
      </c>
      <c r="DG48" s="52">
        <f t="shared" si="121"/>
        <v>5397</v>
      </c>
      <c r="DH48" s="52">
        <f t="shared" si="122"/>
        <v>1390</v>
      </c>
      <c r="DI48" s="52">
        <f t="shared" si="123"/>
        <v>8989</v>
      </c>
      <c r="DJ48" s="52">
        <f t="shared" si="124"/>
        <v>5013</v>
      </c>
      <c r="DK48" s="52">
        <f t="shared" si="125"/>
        <v>1042</v>
      </c>
      <c r="DL48" s="142">
        <v>1515.6</v>
      </c>
      <c r="DM48" s="142">
        <v>1416.8</v>
      </c>
      <c r="DN48" s="142">
        <v>1425.9</v>
      </c>
      <c r="DO48" s="140">
        <f>'REPS분양가(분기단위)'!D33</f>
        <v>1972</v>
      </c>
      <c r="DP48" s="140">
        <f>'REPS분양가(분기단위)'!E33</f>
        <v>2230</v>
      </c>
      <c r="DQ48" s="140">
        <f>'REPS분양가(분기단위)'!F33</f>
        <v>2233</v>
      </c>
      <c r="DR48" s="53">
        <f t="shared" si="126"/>
        <v>0.76855983772819469</v>
      </c>
      <c r="DS48" s="53">
        <f t="shared" si="127"/>
        <v>0.63533632286995512</v>
      </c>
      <c r="DT48" s="53">
        <f t="shared" si="128"/>
        <v>0.63855799373040756</v>
      </c>
      <c r="DU48" s="53">
        <f>100%-종합!CF48</f>
        <v>0.58139271987338903</v>
      </c>
      <c r="DV48" s="53">
        <f>100%-종합!CG48</f>
        <v>0.50988319856244391</v>
      </c>
      <c r="DW48" s="53">
        <f>100%-종합!CH48</f>
        <v>0.39764705882352946</v>
      </c>
      <c r="DX48" s="55">
        <v>0.2</v>
      </c>
      <c r="DY48" s="55">
        <v>0.3</v>
      </c>
      <c r="DZ48" s="55">
        <v>0.5</v>
      </c>
      <c r="EA48" s="72">
        <f t="shared" si="129"/>
        <v>803.32013278826923</v>
      </c>
      <c r="EB48" s="72">
        <f t="shared" si="130"/>
        <v>487.18436923597596</v>
      </c>
      <c r="EC48" s="72">
        <f t="shared" si="131"/>
        <v>132.29268891757332</v>
      </c>
      <c r="ED48" s="71">
        <f t="shared" si="132"/>
        <v>474.26573031393946</v>
      </c>
      <c r="EE48" s="82">
        <f t="shared" si="133"/>
        <v>486.26334271427635</v>
      </c>
      <c r="EF48" s="88">
        <f t="shared" si="134"/>
        <v>6998.3354293402726</v>
      </c>
      <c r="EG48" s="54">
        <f>REPS단위당실거래!I33</f>
        <v>1425.9</v>
      </c>
      <c r="EH48" s="52">
        <f t="shared" si="135"/>
        <v>2233</v>
      </c>
      <c r="EI48" s="52">
        <f t="shared" si="136"/>
        <v>75900</v>
      </c>
      <c r="EJ48" s="49">
        <f t="shared" si="137"/>
        <v>41745</v>
      </c>
      <c r="EK48" s="156">
        <v>71013</v>
      </c>
      <c r="EL48" s="55">
        <f t="shared" si="138"/>
        <v>0.5006626020092817</v>
      </c>
      <c r="EM48" s="55">
        <v>0.74</v>
      </c>
      <c r="EN48" s="55">
        <v>0.05</v>
      </c>
      <c r="EO48" s="71">
        <f t="shared" si="139"/>
        <v>1315.4814741899495</v>
      </c>
      <c r="EP48" s="54">
        <f>REPS단위당실거래!I33</f>
        <v>1425.9</v>
      </c>
      <c r="EQ48" s="52">
        <f t="shared" si="140"/>
        <v>2233</v>
      </c>
      <c r="ER48" s="52">
        <f t="shared" si="141"/>
        <v>75900</v>
      </c>
      <c r="ES48" s="49">
        <f t="shared" si="142"/>
        <v>41745</v>
      </c>
      <c r="ET48" s="156">
        <v>30186</v>
      </c>
      <c r="EU48" s="55">
        <f t="shared" si="143"/>
        <v>0.5006626020092817</v>
      </c>
      <c r="EV48" s="55">
        <v>0.26</v>
      </c>
      <c r="EW48" s="55">
        <v>0.2</v>
      </c>
      <c r="EX48" s="50">
        <f t="shared" si="144"/>
        <v>785.87606782111334</v>
      </c>
      <c r="EY48" s="53">
        <f>'주택총조사(주택의종류)'!AZ34</f>
        <v>0.7684362531311415</v>
      </c>
      <c r="EZ48" s="53">
        <f>'주택총조사(주택의종류)'!AS34</f>
        <v>7.0517158750937198E-2</v>
      </c>
      <c r="FA48" s="53">
        <f>'주택총조사(주택의종류)'!BG34</f>
        <v>0.15459766927258417</v>
      </c>
      <c r="FB48" s="53">
        <f t="shared" si="145"/>
        <v>0.29295185788833839</v>
      </c>
      <c r="FC48" s="54">
        <f t="shared" si="146"/>
        <v>615.59659601981298</v>
      </c>
      <c r="FD48" s="55">
        <v>0.4</v>
      </c>
      <c r="FE48" s="55">
        <v>0.6</v>
      </c>
      <c r="FF48" s="50">
        <f t="shared" si="147"/>
        <v>147.74318304475511</v>
      </c>
      <c r="FG48" s="82">
        <f t="shared" si="148"/>
        <v>2249.1007250558177</v>
      </c>
      <c r="FH48" s="53">
        <v>3.9399999999999998E-2</v>
      </c>
      <c r="FI48" s="49">
        <v>30</v>
      </c>
      <c r="FJ48" s="55">
        <v>0.6</v>
      </c>
      <c r="FK48" s="55">
        <v>0.4</v>
      </c>
      <c r="FL48" s="49">
        <f t="shared" si="149"/>
        <v>76000</v>
      </c>
      <c r="FM48" s="49">
        <f t="shared" si="150"/>
        <v>45600</v>
      </c>
      <c r="FN48" s="58">
        <f t="shared" si="151"/>
        <v>-216.12699408099226</v>
      </c>
      <c r="FO48" s="49">
        <f t="shared" si="166"/>
        <v>6480</v>
      </c>
      <c r="FP48" s="131">
        <v>681</v>
      </c>
      <c r="FQ48" s="134">
        <v>2186</v>
      </c>
      <c r="FR48" s="134">
        <v>19253</v>
      </c>
      <c r="FS48" s="134">
        <v>28797</v>
      </c>
      <c r="FT48" s="134">
        <v>18041</v>
      </c>
      <c r="FU48" s="134">
        <v>17736</v>
      </c>
      <c r="FV48" s="134">
        <v>17273</v>
      </c>
      <c r="FW48" s="134">
        <v>42738</v>
      </c>
      <c r="FX48" s="134">
        <v>44209</v>
      </c>
      <c r="FY48" s="32">
        <f t="shared" si="169"/>
        <v>190914</v>
      </c>
      <c r="FZ48" s="152">
        <f>(SUM(FW48:FX48)/FY48)+(FV48/FY48)*0.5</f>
        <v>0.5006626020092817</v>
      </c>
      <c r="GA48" s="54">
        <f t="shared" si="153"/>
        <v>3518.7406657616725</v>
      </c>
      <c r="GB48" s="55">
        <v>0.3</v>
      </c>
      <c r="GC48" s="55">
        <f t="shared" si="154"/>
        <v>0.5006626020092817</v>
      </c>
      <c r="GD48" s="50">
        <f t="shared" si="155"/>
        <v>528.51055725483332</v>
      </c>
      <c r="GE48" s="54">
        <f t="shared" si="156"/>
        <v>2993.3314208643237</v>
      </c>
      <c r="GF48" s="55">
        <v>0.7</v>
      </c>
      <c r="GG48" s="55">
        <f t="shared" si="157"/>
        <v>0.5006626020092817</v>
      </c>
      <c r="GH48" s="50">
        <f t="shared" si="158"/>
        <v>1049.0543684922507</v>
      </c>
      <c r="GI48" s="81">
        <f t="shared" si="167"/>
        <v>1577.5649257470841</v>
      </c>
      <c r="GJ48" s="72">
        <f t="shared" si="159"/>
        <v>11.997612400336882</v>
      </c>
      <c r="GK48" s="72">
        <f t="shared" si="160"/>
        <v>474.26573031393946</v>
      </c>
      <c r="GL48" s="52">
        <f>SUM('주택총조사(주택의종류)'!AD34:AF34)</f>
        <v>241093</v>
      </c>
      <c r="GM48" s="52">
        <f>REPS미분양!I33</f>
        <v>348</v>
      </c>
      <c r="GN48" s="100">
        <f t="shared" si="161"/>
        <v>1.4434263956232657E-3</v>
      </c>
      <c r="GO48" s="55">
        <f t="shared" si="162"/>
        <v>1</v>
      </c>
      <c r="GP48" s="82">
        <f t="shared" si="163"/>
        <v>486.26334271427635</v>
      </c>
      <c r="GQ48" s="84">
        <f t="shared" si="164"/>
        <v>4312.9289935171782</v>
      </c>
      <c r="GR48" s="151">
        <f>SUM('REPS분양물량+계획'!G33:I33)/3</f>
        <v>2767</v>
      </c>
      <c r="GS48" s="106">
        <f t="shared" si="168"/>
        <v>0.64155936816004044</v>
      </c>
      <c r="GT48" s="105" t="str">
        <f t="shared" si="165"/>
        <v>A등급</v>
      </c>
    </row>
    <row r="49" spans="1:202" s="49" customFormat="1" x14ac:dyDescent="0.4">
      <c r="A49" s="37" t="s">
        <v>109</v>
      </c>
      <c r="B49" s="37" t="s">
        <v>128</v>
      </c>
      <c r="C49" s="35">
        <f>'주택총조사(거처의종류, 일반,외국인가구, 전체)'!H35</f>
        <v>37226</v>
      </c>
      <c r="D49" s="35">
        <f>'주택총조사(거처의종류, 일반,외국인가구, 전체)'!K35</f>
        <v>37297</v>
      </c>
      <c r="E49" s="35">
        <f>'주택총조사(거처의종류, 일반,외국인가구, 전체)'!N35</f>
        <v>37936</v>
      </c>
      <c r="F49" s="35">
        <f>'주택총조사(거처의종류, 일반,외국인가구, 전체)'!Q35</f>
        <v>39259</v>
      </c>
      <c r="G49" s="35">
        <f>'주택총조사(거처의종류, 일반,외국인가구, 전체)'!T35</f>
        <v>39645</v>
      </c>
      <c r="H49" s="35">
        <f>'주택총조사(거처의종류, 일반,외국인가구, 전체)'!W35</f>
        <v>39014</v>
      </c>
      <c r="I49" s="207">
        <f t="shared" si="0"/>
        <v>-265</v>
      </c>
      <c r="J49" s="207">
        <f t="shared" si="0"/>
        <v>-191</v>
      </c>
      <c r="K49" s="207">
        <f t="shared" si="0"/>
        <v>46</v>
      </c>
      <c r="L49" s="207">
        <f t="shared" si="0"/>
        <v>-292</v>
      </c>
      <c r="M49" s="207">
        <f t="shared" si="0"/>
        <v>-1096</v>
      </c>
      <c r="N49" s="24">
        <f>'인구총조사(가구, 1인가구)'!D35</f>
        <v>10869</v>
      </c>
      <c r="O49" s="24">
        <f>'인구총조사(가구, 1인가구)'!E35</f>
        <v>11205</v>
      </c>
      <c r="P49" s="24">
        <f>'인구총조사(가구, 1인가구)'!F35</f>
        <v>12035</v>
      </c>
      <c r="Q49" s="24">
        <f>'인구총조사(가구, 1인가구)'!G35</f>
        <v>13312</v>
      </c>
      <c r="R49" s="24">
        <f>'인구총조사(가구, 1인가구)'!H35</f>
        <v>13990</v>
      </c>
      <c r="S49" s="24">
        <f>'인구총조사(가구, 1인가구)'!I35</f>
        <v>14455</v>
      </c>
      <c r="T49" s="52">
        <f t="shared" si="80"/>
        <v>336</v>
      </c>
      <c r="U49" s="52">
        <f t="shared" si="81"/>
        <v>830</v>
      </c>
      <c r="V49" s="52">
        <f t="shared" si="82"/>
        <v>1277</v>
      </c>
      <c r="W49" s="52">
        <f t="shared" si="83"/>
        <v>678</v>
      </c>
      <c r="X49" s="52">
        <f t="shared" si="84"/>
        <v>465</v>
      </c>
      <c r="Y49" s="53">
        <f>'주택총조사(거처의종류, 일반,외국인가구, 아파트)'!K35/'주택총조사(거처의종류, 일반,외국인가구, 전체)'!K35</f>
        <v>0.52744188540633297</v>
      </c>
      <c r="Z49" s="53">
        <f>'주택총조사(거처의종류, 일반,외국인가구, 아파트)'!N35/'주택총조사(거처의종류, 일반,외국인가구, 전체)'!N35</f>
        <v>0.52346056516237871</v>
      </c>
      <c r="AA49" s="53">
        <f>'주택총조사(거처의종류, 일반,외국인가구, 아파트)'!Q35/'주택총조사(거처의종류, 일반,외국인가구, 전체)'!Q35</f>
        <v>0.52438931200489058</v>
      </c>
      <c r="AB49" s="53">
        <f>'주택총조사(거처의종류, 일반,외국인가구, 아파트)'!T35/'주택총조사(거처의종류, 일반,외국인가구, 전체)'!T35</f>
        <v>0.52044393996720895</v>
      </c>
      <c r="AC49" s="53">
        <f>'주택총조사(거처의종류, 일반,외국인가구, 아파트)'!W35/'주택총조사(거처의종류, 일반,외국인가구, 전체)'!W35</f>
        <v>0.52722099759060848</v>
      </c>
      <c r="AD49" s="54">
        <f t="shared" si="85"/>
        <v>-139.77209963267825</v>
      </c>
      <c r="AE49" s="54">
        <f t="shared" si="86"/>
        <v>-99.980967946014331</v>
      </c>
      <c r="AF49" s="54">
        <f t="shared" si="87"/>
        <v>24.121908352224967</v>
      </c>
      <c r="AG49" s="54">
        <f t="shared" si="88"/>
        <v>-151.96963047042502</v>
      </c>
      <c r="AH49" s="54">
        <f t="shared" si="89"/>
        <v>-577.83421335930689</v>
      </c>
      <c r="AI49" s="54">
        <f t="shared" si="90"/>
        <v>-189.08700061123992</v>
      </c>
      <c r="AJ49" s="54">
        <f t="shared" si="91"/>
        <v>177.22047349652789</v>
      </c>
      <c r="AK49" s="54">
        <f t="shared" si="92"/>
        <v>434.47226908477433</v>
      </c>
      <c r="AL49" s="54">
        <f t="shared" si="93"/>
        <v>669.64515143024528</v>
      </c>
      <c r="AM49" s="54">
        <f t="shared" si="94"/>
        <v>352.86099129776767</v>
      </c>
      <c r="AN49" s="54">
        <f t="shared" si="95"/>
        <v>245.15776387963294</v>
      </c>
      <c r="AO49" s="54">
        <f t="shared" si="96"/>
        <v>375.87132983778963</v>
      </c>
      <c r="AP49" s="208">
        <f t="shared" si="2"/>
        <v>37.448373863849639</v>
      </c>
      <c r="AQ49" s="208">
        <f t="shared" si="2"/>
        <v>334.49130113875998</v>
      </c>
      <c r="AR49" s="208">
        <f t="shared" si="2"/>
        <v>693.76705978247026</v>
      </c>
      <c r="AS49" s="208">
        <f t="shared" si="2"/>
        <v>200.89136082734265</v>
      </c>
      <c r="AT49" s="208">
        <f t="shared" si="2"/>
        <v>-332.67644947967392</v>
      </c>
      <c r="AU49" s="50">
        <f t="shared" si="3"/>
        <v>186.78432922654969</v>
      </c>
      <c r="AV49" s="52">
        <f>'주택총조사(거처의종류, 일반,외국인가구, 전체)'!I35</f>
        <v>1065</v>
      </c>
      <c r="AW49" s="52">
        <f>'주택총조사(거처의종류, 일반,외국인가구, 전체)'!L35</f>
        <v>1033</v>
      </c>
      <c r="AX49" s="52">
        <f>'주택총조사(거처의종류, 일반,외국인가구, 전체)'!O35</f>
        <v>1064</v>
      </c>
      <c r="AY49" s="52">
        <f>'주택총조사(거처의종류, 일반,외국인가구, 전체)'!R35</f>
        <v>1127</v>
      </c>
      <c r="AZ49" s="52">
        <f>'주택총조사(거처의종류, 일반,외국인가구, 전체)'!U35</f>
        <v>1183</v>
      </c>
      <c r="BA49" s="52">
        <f>'주택총조사(거처의종류, 일반,외국인가구, 전체)'!X35</f>
        <v>1218</v>
      </c>
      <c r="BB49" s="52">
        <f t="shared" si="97"/>
        <v>-32</v>
      </c>
      <c r="BC49" s="52">
        <f t="shared" si="98"/>
        <v>31</v>
      </c>
      <c r="BD49" s="52">
        <f t="shared" si="99"/>
        <v>63</v>
      </c>
      <c r="BE49" s="52">
        <f t="shared" si="100"/>
        <v>56</v>
      </c>
      <c r="BF49" s="52">
        <f t="shared" si="101"/>
        <v>35</v>
      </c>
      <c r="BG49" s="53">
        <f>'주택총조사(거처의종류, 일반,외국인가구, 아파트)'!L35/'주택총조사(거처의종류, 일반,외국인가구, 전체)'!L35</f>
        <v>0.15876089060987417</v>
      </c>
      <c r="BH49" s="53">
        <f>'주택총조사(거처의종류, 일반,외국인가구, 아파트)'!O35/'주택총조사(거처의종류, 일반,외국인가구, 전체)'!O35</f>
        <v>0.14943609022556392</v>
      </c>
      <c r="BI49" s="53">
        <f>'주택총조사(거처의종류, 일반,외국인가구, 아파트)'!R35/'주택총조사(거처의종류, 일반,외국인가구, 전체)'!R35</f>
        <v>0.15084294587400177</v>
      </c>
      <c r="BJ49" s="53">
        <f>'주택총조사(거처의종류, 일반,외국인가구, 아파트)'!U35/'주택총조사(거처의종류, 일반,외국인가구, 전체)'!U35</f>
        <v>0.14623837700760778</v>
      </c>
      <c r="BK49" s="53">
        <f>'주택총조사(거처의종류, 일반,외국인가구, 아파트)'!X35/'주택총조사(거처의종류, 일반,외국인가구, 전체)'!X35</f>
        <v>0.14203612479474548</v>
      </c>
      <c r="BL49" s="54">
        <f t="shared" ref="BL49:BL56" si="172">BB49*BG49</f>
        <v>-5.0803484995159733</v>
      </c>
      <c r="BM49" s="54">
        <f t="shared" ref="BM49:BM56" si="173">BC49*BH49</f>
        <v>4.6325187969924819</v>
      </c>
      <c r="BN49" s="54">
        <f t="shared" ref="BN49:BN56" si="174">BD49*BI49</f>
        <v>9.5031055900621109</v>
      </c>
      <c r="BO49" s="54">
        <f t="shared" ref="BO49:BO56" si="175">BE49*BJ49</f>
        <v>8.1893491124260365</v>
      </c>
      <c r="BP49" s="54">
        <f t="shared" ref="BP49:BP56" si="176">BF49*BK49</f>
        <v>4.9712643678160919</v>
      </c>
      <c r="BQ49" s="50">
        <f t="shared" si="107"/>
        <v>4.4431778735561496</v>
      </c>
      <c r="BR49" s="49">
        <f>REPS멸실!E34</f>
        <v>0</v>
      </c>
      <c r="BS49" s="49">
        <f>REPS멸실!F34</f>
        <v>0</v>
      </c>
      <c r="BT49" s="49">
        <f>REPS멸실!G34</f>
        <v>0</v>
      </c>
      <c r="BU49" s="49">
        <f>REPS멸실!H34</f>
        <v>300</v>
      </c>
      <c r="BV49" s="49">
        <f>REPS멸실!I34</f>
        <v>0</v>
      </c>
      <c r="BW49" s="51">
        <f t="shared" si="108"/>
        <v>60</v>
      </c>
      <c r="BX49" s="81">
        <f t="shared" si="109"/>
        <v>251.22750710010584</v>
      </c>
      <c r="BY49" s="52">
        <f>SUM('주택소유통계(다주택자)'!Q35:R35)</f>
        <v>3279</v>
      </c>
      <c r="BZ49" s="52">
        <f>SUM('주택소유통계(다주택자)'!U35:V35)</f>
        <v>3321</v>
      </c>
      <c r="CA49" s="52">
        <f>SUM('주택소유통계(다주택자)'!Y35:Z35)</f>
        <v>3351</v>
      </c>
      <c r="CB49" s="52">
        <f>SUM('주택소유통계(다주택자)'!AC35:AD35)</f>
        <v>3447</v>
      </c>
      <c r="CC49" s="52">
        <f t="shared" si="110"/>
        <v>42</v>
      </c>
      <c r="CD49" s="52">
        <f t="shared" si="111"/>
        <v>30</v>
      </c>
      <c r="CE49" s="52">
        <f t="shared" si="112"/>
        <v>96</v>
      </c>
      <c r="CF49" s="53">
        <f>'REPS거래량(외지인)'!D35/'REPS거래량(외지인)'!C35</f>
        <v>0.33219825955353766</v>
      </c>
      <c r="CG49" s="53">
        <f>'REPS거래량(외지인)'!I35/'REPS거래량(외지인)'!H35</f>
        <v>0.42950108459869846</v>
      </c>
      <c r="CH49" s="53">
        <f>'REPS거래량(외지인)'!N35/'REPS거래량(외지인)'!M35</f>
        <v>0.57780612244897955</v>
      </c>
      <c r="CI49" s="54">
        <f>REPS단위당실거래!G34</f>
        <v>761.2</v>
      </c>
      <c r="CJ49" s="54">
        <f>REPS단위당실거래!H34</f>
        <v>631.9</v>
      </c>
      <c r="CK49" s="54">
        <f>REPS단위당실거래!I34</f>
        <v>627.4</v>
      </c>
      <c r="CL49" s="52">
        <v>0</v>
      </c>
      <c r="CM49" s="52">
        <v>0</v>
      </c>
      <c r="CN49" s="52">
        <v>0</v>
      </c>
      <c r="CO49" s="53">
        <v>0</v>
      </c>
      <c r="CP49" s="53">
        <v>0</v>
      </c>
      <c r="CQ49" s="53">
        <v>0</v>
      </c>
      <c r="CR49" s="55">
        <v>0.2</v>
      </c>
      <c r="CS49" s="55">
        <v>0.3</v>
      </c>
      <c r="CT49" s="55">
        <v>0.5</v>
      </c>
      <c r="CU49" s="162">
        <f t="shared" si="116"/>
        <v>0</v>
      </c>
      <c r="CV49" s="162">
        <f t="shared" si="117"/>
        <v>0</v>
      </c>
      <c r="CW49" s="162">
        <f t="shared" si="118"/>
        <v>0</v>
      </c>
      <c r="CX49" s="71">
        <f t="shared" si="119"/>
        <v>0</v>
      </c>
      <c r="CY49" s="158">
        <f>REPS분양물량!H34</f>
        <v>576</v>
      </c>
      <c r="CZ49" s="158">
        <f>REPS분양물량!I34</f>
        <v>0</v>
      </c>
      <c r="DA49" s="158">
        <f>REPS분양물량!J34</f>
        <v>0</v>
      </c>
      <c r="DB49" s="52">
        <f>REPS미분양!F34</f>
        <v>0</v>
      </c>
      <c r="DC49" s="52">
        <f>REPS미분양!G34</f>
        <v>177</v>
      </c>
      <c r="DD49" s="52">
        <f>REPS미분양!H34</f>
        <v>178</v>
      </c>
      <c r="DE49" s="52">
        <f>REPS미분양!I34</f>
        <v>137</v>
      </c>
      <c r="DF49" s="52">
        <f t="shared" si="120"/>
        <v>576</v>
      </c>
      <c r="DG49" s="52">
        <f t="shared" si="121"/>
        <v>177</v>
      </c>
      <c r="DH49" s="52">
        <f t="shared" si="122"/>
        <v>178</v>
      </c>
      <c r="DI49" s="52">
        <f t="shared" si="123"/>
        <v>399</v>
      </c>
      <c r="DJ49" s="52">
        <f t="shared" si="124"/>
        <v>-1</v>
      </c>
      <c r="DK49" s="52">
        <f t="shared" si="125"/>
        <v>41</v>
      </c>
      <c r="DL49" s="142">
        <v>761.2</v>
      </c>
      <c r="DM49" s="142">
        <v>631.9</v>
      </c>
      <c r="DN49" s="142">
        <v>627.4</v>
      </c>
      <c r="DO49" s="140">
        <f>'REPS분양가(분기단위)'!D34</f>
        <v>0</v>
      </c>
      <c r="DP49" s="140">
        <f>'REPS분양가(분기단위)'!E34</f>
        <v>0</v>
      </c>
      <c r="DQ49" s="140">
        <f>'REPS분양가(분기단위)'!F34</f>
        <v>0</v>
      </c>
      <c r="DR49" s="53" t="e">
        <f t="shared" si="126"/>
        <v>#DIV/0!</v>
      </c>
      <c r="DS49" s="53" t="e">
        <f t="shared" si="127"/>
        <v>#DIV/0!</v>
      </c>
      <c r="DT49" s="53" t="e">
        <f t="shared" si="128"/>
        <v>#DIV/0!</v>
      </c>
      <c r="DU49" s="53">
        <f>100%-종합!CF49</f>
        <v>0.66780174044646234</v>
      </c>
      <c r="DV49" s="53">
        <f>100%-종합!CG49</f>
        <v>0.5704989154013016</v>
      </c>
      <c r="DW49" s="53">
        <f>100%-종합!CH49</f>
        <v>0.42219387755102045</v>
      </c>
      <c r="DX49" s="55">
        <v>0.2</v>
      </c>
      <c r="DY49" s="55">
        <v>0.3</v>
      </c>
      <c r="DZ49" s="55">
        <v>0.5</v>
      </c>
      <c r="EA49" s="72" t="e">
        <f t="shared" si="129"/>
        <v>#DIV/0!</v>
      </c>
      <c r="EB49" s="72" t="e">
        <f t="shared" si="130"/>
        <v>#DIV/0!</v>
      </c>
      <c r="EC49" s="72" t="e">
        <f t="shared" si="131"/>
        <v>#DIV/0!</v>
      </c>
      <c r="ED49" s="71" t="e">
        <f t="shared" si="132"/>
        <v>#DIV/0!</v>
      </c>
      <c r="EE49" s="82" t="e">
        <f t="shared" si="133"/>
        <v>#DIV/0!</v>
      </c>
      <c r="EF49" s="88" t="e">
        <f t="shared" si="134"/>
        <v>#DIV/0!</v>
      </c>
      <c r="EG49" s="54">
        <f>REPS단위당실거래!I34</f>
        <v>627.4</v>
      </c>
      <c r="EH49" s="52">
        <f t="shared" si="135"/>
        <v>0</v>
      </c>
      <c r="EI49" s="52">
        <f t="shared" si="136"/>
        <v>0</v>
      </c>
      <c r="EJ49" s="49">
        <f t="shared" si="137"/>
        <v>0</v>
      </c>
      <c r="EK49" s="149">
        <v>0</v>
      </c>
      <c r="EL49" s="55">
        <f t="shared" si="138"/>
        <v>0</v>
      </c>
      <c r="EM49" s="55">
        <v>0.74</v>
      </c>
      <c r="EN49" s="55">
        <v>0.05</v>
      </c>
      <c r="EO49" s="71">
        <f t="shared" si="139"/>
        <v>0</v>
      </c>
      <c r="EP49" s="54">
        <f>REPS단위당실거래!I34</f>
        <v>627.4</v>
      </c>
      <c r="EQ49" s="52">
        <f t="shared" si="140"/>
        <v>0</v>
      </c>
      <c r="ER49" s="52">
        <f t="shared" si="141"/>
        <v>0</v>
      </c>
      <c r="ES49" s="49">
        <f t="shared" si="142"/>
        <v>0</v>
      </c>
      <c r="ET49" s="149">
        <v>0</v>
      </c>
      <c r="EU49" s="55">
        <f t="shared" si="143"/>
        <v>0</v>
      </c>
      <c r="EV49" s="55">
        <v>0.26</v>
      </c>
      <c r="EW49" s="55">
        <v>0.2</v>
      </c>
      <c r="EX49" s="50">
        <f t="shared" si="144"/>
        <v>0</v>
      </c>
      <c r="EY49" s="53">
        <f>'주택총조사(주택의종류)'!AZ35</f>
        <v>0.57564926948354012</v>
      </c>
      <c r="EZ49" s="53">
        <f>'주택총조사(주택의종류)'!AS35</f>
        <v>0.17193499322902658</v>
      </c>
      <c r="FA49" s="53">
        <f>'주택총조사(주택의종류)'!BG35</f>
        <v>0.24240992528001457</v>
      </c>
      <c r="FB49" s="53">
        <f t="shared" si="145"/>
        <v>0.71978710036544002</v>
      </c>
      <c r="FC49" s="54">
        <f t="shared" si="146"/>
        <v>0</v>
      </c>
      <c r="FD49" s="55">
        <v>0.4</v>
      </c>
      <c r="FE49" s="55">
        <v>0.6</v>
      </c>
      <c r="FF49" s="50">
        <f t="shared" si="147"/>
        <v>0</v>
      </c>
      <c r="FG49" s="82">
        <f t="shared" si="148"/>
        <v>0</v>
      </c>
      <c r="FH49" s="53">
        <v>3.9399999999999998E-2</v>
      </c>
      <c r="FI49" s="49">
        <v>30</v>
      </c>
      <c r="FJ49" s="55">
        <v>0.6</v>
      </c>
      <c r="FK49" s="55">
        <v>0.4</v>
      </c>
      <c r="FL49" s="49">
        <f t="shared" si="149"/>
        <v>0</v>
      </c>
      <c r="FM49" s="49">
        <f t="shared" si="150"/>
        <v>0</v>
      </c>
      <c r="FN49" s="58">
        <f t="shared" si="151"/>
        <v>0</v>
      </c>
      <c r="FO49" s="49">
        <f t="shared" si="166"/>
        <v>0</v>
      </c>
      <c r="FP49" s="131">
        <v>142</v>
      </c>
      <c r="FQ49" s="131">
        <v>406</v>
      </c>
      <c r="FR49" s="134">
        <v>3647</v>
      </c>
      <c r="FS49" s="134">
        <v>4265</v>
      </c>
      <c r="FT49" s="134">
        <v>2276</v>
      </c>
      <c r="FU49" s="134">
        <v>2192</v>
      </c>
      <c r="FV49" s="134">
        <v>2030</v>
      </c>
      <c r="FW49" s="134">
        <v>3923</v>
      </c>
      <c r="FX49" s="134">
        <v>2364</v>
      </c>
      <c r="FY49" s="32">
        <f t="shared" si="169"/>
        <v>21245</v>
      </c>
      <c r="FZ49" s="152">
        <v>0</v>
      </c>
      <c r="GA49" s="54">
        <f t="shared" si="153"/>
        <v>380.31450771134575</v>
      </c>
      <c r="GB49" s="55">
        <v>0.3</v>
      </c>
      <c r="GC49" s="55">
        <f t="shared" si="154"/>
        <v>0</v>
      </c>
      <c r="GD49" s="50">
        <f t="shared" si="155"/>
        <v>0</v>
      </c>
      <c r="GE49" s="54">
        <f t="shared" si="156"/>
        <v>-129.08700061123992</v>
      </c>
      <c r="GF49" s="55">
        <v>0.7</v>
      </c>
      <c r="GG49" s="55">
        <f t="shared" si="157"/>
        <v>0</v>
      </c>
      <c r="GH49" s="50">
        <f t="shared" si="158"/>
        <v>0</v>
      </c>
      <c r="GI49" s="81">
        <f t="shared" si="167"/>
        <v>0</v>
      </c>
      <c r="GJ49" s="72">
        <f t="shared" si="159"/>
        <v>0</v>
      </c>
      <c r="GK49" s="72" t="e">
        <f t="shared" si="160"/>
        <v>#DIV/0!</v>
      </c>
      <c r="GL49" s="52">
        <f>SUM('주택총조사(주택의종류)'!AD35:AF35)</f>
        <v>31943</v>
      </c>
      <c r="GM49" s="52">
        <f>REPS미분양!I34</f>
        <v>137</v>
      </c>
      <c r="GN49" s="100">
        <f t="shared" si="161"/>
        <v>4.2888895845725195E-3</v>
      </c>
      <c r="GO49" s="55">
        <f t="shared" si="162"/>
        <v>1</v>
      </c>
      <c r="GP49" s="82" t="e">
        <f t="shared" si="163"/>
        <v>#DIV/0!</v>
      </c>
      <c r="GQ49" s="84" t="e">
        <f t="shared" si="164"/>
        <v>#DIV/0!</v>
      </c>
      <c r="GR49" s="151">
        <f>SUM('REPS분양물량+계획'!G34:I34)/3</f>
        <v>0</v>
      </c>
      <c r="GS49" s="106" t="e">
        <f t="shared" si="168"/>
        <v>#DIV/0!</v>
      </c>
      <c r="GT49" s="105" t="e">
        <f t="shared" si="165"/>
        <v>#DIV/0!</v>
      </c>
    </row>
    <row r="50" spans="1:202" s="49" customFormat="1" x14ac:dyDescent="0.4">
      <c r="A50" s="37" t="s">
        <v>109</v>
      </c>
      <c r="B50" s="37" t="s">
        <v>134</v>
      </c>
      <c r="C50" s="35">
        <f>'주택총조사(거처의종류, 일반,외국인가구, 전체)'!H36</f>
        <v>311868</v>
      </c>
      <c r="D50" s="35">
        <f>'주택총조사(거처의종류, 일반,외국인가구, 전체)'!K36</f>
        <v>311910</v>
      </c>
      <c r="E50" s="35">
        <f>'주택총조사(거처의종류, 일반,외국인가구, 전체)'!N36</f>
        <v>315696</v>
      </c>
      <c r="F50" s="35">
        <f>'주택총조사(거처의종류, 일반,외국인가구, 전체)'!Q36</f>
        <v>318968</v>
      </c>
      <c r="G50" s="35">
        <f>'주택총조사(거처의종류, 일반,외국인가구, 전체)'!T36</f>
        <v>318561</v>
      </c>
      <c r="H50" s="35">
        <f>'주택총조사(거처의종류, 일반,외국인가구, 전체)'!W36</f>
        <v>320407</v>
      </c>
      <c r="I50" s="207">
        <f t="shared" si="0"/>
        <v>-2841</v>
      </c>
      <c r="J50" s="207">
        <f t="shared" si="0"/>
        <v>-1091</v>
      </c>
      <c r="K50" s="207">
        <f t="shared" si="0"/>
        <v>-1985</v>
      </c>
      <c r="L50" s="207">
        <f t="shared" si="0"/>
        <v>-2863</v>
      </c>
      <c r="M50" s="207">
        <f t="shared" si="0"/>
        <v>-2605</v>
      </c>
      <c r="N50" s="24">
        <f>'인구총조사(가구, 1인가구)'!D36</f>
        <v>77345</v>
      </c>
      <c r="O50" s="24">
        <f>'인구총조사(가구, 1인가구)'!E36</f>
        <v>80228</v>
      </c>
      <c r="P50" s="24">
        <f>'인구총조사(가구, 1인가구)'!F36</f>
        <v>85105</v>
      </c>
      <c r="Q50" s="24">
        <f>'인구총조사(가구, 1인가구)'!G36</f>
        <v>90362</v>
      </c>
      <c r="R50" s="24">
        <f>'인구총조사(가구, 1인가구)'!H36</f>
        <v>92818</v>
      </c>
      <c r="S50" s="24">
        <f>'인구총조사(가구, 1인가구)'!I36</f>
        <v>97269</v>
      </c>
      <c r="T50" s="52">
        <f t="shared" si="80"/>
        <v>2883</v>
      </c>
      <c r="U50" s="52">
        <f t="shared" si="81"/>
        <v>4877</v>
      </c>
      <c r="V50" s="52">
        <f t="shared" si="82"/>
        <v>5257</v>
      </c>
      <c r="W50" s="52">
        <f t="shared" si="83"/>
        <v>2456</v>
      </c>
      <c r="X50" s="52">
        <f t="shared" si="84"/>
        <v>4451</v>
      </c>
      <c r="Y50" s="53">
        <f>'주택총조사(거처의종류, 일반,외국인가구, 아파트)'!K36/'주택총조사(거처의종류, 일반,외국인가구, 전체)'!K36</f>
        <v>0.46654483665159824</v>
      </c>
      <c r="Z50" s="53">
        <f>'주택총조사(거처의종류, 일반,외국인가구, 아파트)'!N36/'주택총조사(거처의종류, 일반,외국인가구, 전체)'!N36</f>
        <v>0.47045258729917389</v>
      </c>
      <c r="AA50" s="53">
        <f>'주택총조사(거처의종류, 일반,외국인가구, 아파트)'!Q36/'주택총조사(거처의종류, 일반,외국인가구, 전체)'!Q36</f>
        <v>0.47253329487597501</v>
      </c>
      <c r="AB50" s="53">
        <f>'주택총조사(거처의종류, 일반,외국인가구, 아파트)'!T36/'주택총조사(거처의종류, 일반,외국인가구, 전체)'!T36</f>
        <v>0.47475051873895424</v>
      </c>
      <c r="AC50" s="53">
        <f>'주택총조사(거처의종류, 일반,외국인가구, 아파트)'!W36/'주택총조사(거처의종류, 일반,외국인가구, 전체)'!W36</f>
        <v>0.48715227819616924</v>
      </c>
      <c r="AD50" s="54">
        <f t="shared" si="85"/>
        <v>-1325.4538809271905</v>
      </c>
      <c r="AE50" s="54">
        <f t="shared" si="86"/>
        <v>-513.2637727433987</v>
      </c>
      <c r="AF50" s="54">
        <f t="shared" si="87"/>
        <v>-937.97859032881036</v>
      </c>
      <c r="AG50" s="54">
        <f t="shared" si="88"/>
        <v>-1359.2107351496261</v>
      </c>
      <c r="AH50" s="54">
        <f t="shared" si="89"/>
        <v>-1269.0316847010208</v>
      </c>
      <c r="AI50" s="54">
        <f t="shared" si="90"/>
        <v>-1080.9877327700092</v>
      </c>
      <c r="AJ50" s="54">
        <f t="shared" si="91"/>
        <v>1345.0487640665576</v>
      </c>
      <c r="AK50" s="54">
        <f t="shared" si="92"/>
        <v>2294.3972682580711</v>
      </c>
      <c r="AL50" s="54">
        <f t="shared" si="93"/>
        <v>2484.1075311630007</v>
      </c>
      <c r="AM50" s="54">
        <f t="shared" si="94"/>
        <v>1165.9872740228716</v>
      </c>
      <c r="AN50" s="54">
        <f t="shared" si="95"/>
        <v>2168.3147902511491</v>
      </c>
      <c r="AO50" s="54">
        <f t="shared" si="96"/>
        <v>1891.5711255523297</v>
      </c>
      <c r="AP50" s="208">
        <f t="shared" si="2"/>
        <v>19.594883139367084</v>
      </c>
      <c r="AQ50" s="208">
        <f t="shared" si="2"/>
        <v>1781.1334955146724</v>
      </c>
      <c r="AR50" s="208">
        <f t="shared" si="2"/>
        <v>1546.1289408341904</v>
      </c>
      <c r="AS50" s="208">
        <f t="shared" si="2"/>
        <v>-193.2234611267545</v>
      </c>
      <c r="AT50" s="208">
        <f t="shared" si="2"/>
        <v>899.28310555012831</v>
      </c>
      <c r="AU50" s="50">
        <f t="shared" si="3"/>
        <v>810.58339278232074</v>
      </c>
      <c r="AV50" s="52">
        <f>'주택총조사(거처의종류, 일반,외국인가구, 전체)'!I36</f>
        <v>11545</v>
      </c>
      <c r="AW50" s="52">
        <f>'주택총조사(거처의종류, 일반,외국인가구, 전체)'!L36</f>
        <v>12702</v>
      </c>
      <c r="AX50" s="52">
        <f>'주택총조사(거처의종류, 일반,외국인가구, 전체)'!O36</f>
        <v>13693</v>
      </c>
      <c r="AY50" s="52">
        <f>'주택총조사(거처의종류, 일반,외국인가구, 전체)'!R36</f>
        <v>14283</v>
      </c>
      <c r="AZ50" s="52">
        <f>'주택총조사(거처의종류, 일반,외국인가구, 전체)'!U36</f>
        <v>14552</v>
      </c>
      <c r="BA50" s="52">
        <f>'주택총조사(거처의종류, 일반,외국인가구, 전체)'!X36</f>
        <v>15502</v>
      </c>
      <c r="BB50" s="52">
        <f t="shared" si="97"/>
        <v>1157</v>
      </c>
      <c r="BC50" s="52">
        <f t="shared" si="98"/>
        <v>991</v>
      </c>
      <c r="BD50" s="52">
        <f t="shared" si="99"/>
        <v>590</v>
      </c>
      <c r="BE50" s="52">
        <f t="shared" si="100"/>
        <v>269</v>
      </c>
      <c r="BF50" s="52">
        <f t="shared" si="101"/>
        <v>950</v>
      </c>
      <c r="BG50" s="53">
        <f>'주택총조사(거처의종류, 일반,외국인가구, 아파트)'!L36/'주택총조사(거처의종류, 일반,외국인가구, 전체)'!L36</f>
        <v>0.10722720831365139</v>
      </c>
      <c r="BH50" s="53">
        <f>'주택총조사(거처의종류, 일반,외국인가구, 아파트)'!O36/'주택총조사(거처의종류, 일반,외국인가구, 전체)'!O36</f>
        <v>0.1338640181114438</v>
      </c>
      <c r="BI50" s="53">
        <f>'주택총조사(거처의종류, 일반,외국인가구, 아파트)'!R36/'주택총조사(거처의종류, 일반,외국인가구, 전체)'!R36</f>
        <v>0.1454876426521039</v>
      </c>
      <c r="BJ50" s="53">
        <f>'주택총조사(거처의종류, 일반,외국인가구, 아파트)'!U36/'주택총조사(거처의종류, 일반,외국인가구, 전체)'!U36</f>
        <v>0.14747113798790545</v>
      </c>
      <c r="BK50" s="53">
        <f>'주택총조사(거처의종류, 일반,외국인가구, 아파트)'!X36/'주택총조사(거처의종류, 일반,외국인가구, 전체)'!X36</f>
        <v>0.15004515546381111</v>
      </c>
      <c r="BL50" s="54">
        <f t="shared" si="172"/>
        <v>124.06188001889466</v>
      </c>
      <c r="BM50" s="54">
        <f t="shared" si="173"/>
        <v>132.65924194844081</v>
      </c>
      <c r="BN50" s="54">
        <f t="shared" si="174"/>
        <v>85.837709164741298</v>
      </c>
      <c r="BO50" s="54">
        <f t="shared" si="175"/>
        <v>39.66973611874657</v>
      </c>
      <c r="BP50" s="54">
        <f t="shared" si="176"/>
        <v>142.54289769062055</v>
      </c>
      <c r="BQ50" s="50">
        <f t="shared" si="107"/>
        <v>104.95429298828878</v>
      </c>
      <c r="BR50" s="49">
        <f>REPS멸실!E35</f>
        <v>0</v>
      </c>
      <c r="BS50" s="49">
        <f>REPS멸실!F35</f>
        <v>0</v>
      </c>
      <c r="BT50" s="49">
        <f>REPS멸실!G35</f>
        <v>0</v>
      </c>
      <c r="BU50" s="49">
        <f>REPS멸실!H35</f>
        <v>0</v>
      </c>
      <c r="BV50" s="49">
        <f>REPS멸실!I35</f>
        <v>0</v>
      </c>
      <c r="BW50" s="51">
        <f t="shared" si="108"/>
        <v>0</v>
      </c>
      <c r="BX50" s="81">
        <f t="shared" si="109"/>
        <v>915.53768577060953</v>
      </c>
      <c r="BY50" s="52">
        <f>SUM('주택소유통계(다주택자)'!Q36:R36)</f>
        <v>31024</v>
      </c>
      <c r="BZ50" s="52">
        <f>SUM('주택소유통계(다주택자)'!U36:V36)</f>
        <v>28995</v>
      </c>
      <c r="CA50" s="52">
        <f>SUM('주택소유통계(다주택자)'!Y36:Z36)</f>
        <v>28473</v>
      </c>
      <c r="CB50" s="52">
        <f>SUM('주택소유통계(다주택자)'!AC36:AD36)</f>
        <v>28774</v>
      </c>
      <c r="CC50" s="52">
        <f t="shared" si="110"/>
        <v>-2029</v>
      </c>
      <c r="CD50" s="52">
        <f t="shared" si="111"/>
        <v>-522</v>
      </c>
      <c r="CE50" s="52">
        <f t="shared" si="112"/>
        <v>301</v>
      </c>
      <c r="CF50" s="53">
        <f>'REPS거래량(외지인)'!D36/'REPS거래량(외지인)'!C36</f>
        <v>0.51997004493260113</v>
      </c>
      <c r="CG50" s="53">
        <f>'REPS거래량(외지인)'!I36/'REPS거래량(외지인)'!H36</f>
        <v>0.63247304802352178</v>
      </c>
      <c r="CH50" s="53">
        <f>'REPS거래량(외지인)'!N36/'REPS거래량(외지인)'!M36</f>
        <v>0.61703617269544919</v>
      </c>
      <c r="CI50" s="54">
        <f>REPS단위당실거래!G35</f>
        <v>1718.5</v>
      </c>
      <c r="CJ50" s="54">
        <f>REPS단위당실거래!H35</f>
        <v>1664</v>
      </c>
      <c r="CK50" s="54">
        <f>REPS단위당실거래!I35</f>
        <v>1718.5</v>
      </c>
      <c r="CL50" s="52">
        <v>2039</v>
      </c>
      <c r="CM50" s="52">
        <v>2345</v>
      </c>
      <c r="CN50" s="52">
        <v>2221</v>
      </c>
      <c r="CO50" s="53">
        <f t="shared" si="170"/>
        <v>0.84281510544384497</v>
      </c>
      <c r="CP50" s="53">
        <v>0</v>
      </c>
      <c r="CQ50" s="53">
        <f t="shared" si="171"/>
        <v>0.77375056280954524</v>
      </c>
      <c r="CR50" s="55">
        <v>0.2</v>
      </c>
      <c r="CS50" s="55">
        <v>0.3</v>
      </c>
      <c r="CT50" s="55">
        <v>0.5</v>
      </c>
      <c r="CU50" s="162">
        <f t="shared" si="116"/>
        <v>-177.83722722683999</v>
      </c>
      <c r="CV50" s="162">
        <f t="shared" si="117"/>
        <v>0</v>
      </c>
      <c r="CW50" s="162">
        <f t="shared" si="118"/>
        <v>71.853528927491212</v>
      </c>
      <c r="CX50" s="71">
        <f t="shared" si="119"/>
        <v>-35.327899433116258</v>
      </c>
      <c r="CY50" s="158">
        <f>REPS분양물량!H35</f>
        <v>3887</v>
      </c>
      <c r="CZ50" s="158">
        <f>REPS분양물량!I35</f>
        <v>2907</v>
      </c>
      <c r="DA50" s="158">
        <f>REPS분양물량!J35</f>
        <v>1910</v>
      </c>
      <c r="DB50" s="52">
        <f>REPS미분양!F35</f>
        <v>10</v>
      </c>
      <c r="DC50" s="52">
        <f>REPS미분양!G35</f>
        <v>160</v>
      </c>
      <c r="DD50" s="52">
        <f>REPS미분양!H35</f>
        <v>112</v>
      </c>
      <c r="DE50" s="52">
        <f>REPS미분양!I35</f>
        <v>198</v>
      </c>
      <c r="DF50" s="52">
        <f t="shared" si="120"/>
        <v>3897</v>
      </c>
      <c r="DG50" s="52">
        <f t="shared" si="121"/>
        <v>3067</v>
      </c>
      <c r="DH50" s="52">
        <f t="shared" si="122"/>
        <v>2022</v>
      </c>
      <c r="DI50" s="52">
        <f t="shared" si="123"/>
        <v>3737</v>
      </c>
      <c r="DJ50" s="52">
        <f t="shared" si="124"/>
        <v>2955</v>
      </c>
      <c r="DK50" s="52">
        <f t="shared" si="125"/>
        <v>1824</v>
      </c>
      <c r="DL50" s="141">
        <v>1718.5</v>
      </c>
      <c r="DM50" s="141">
        <v>1664</v>
      </c>
      <c r="DN50" s="141">
        <v>1718.5</v>
      </c>
      <c r="DO50" s="140">
        <f>'REPS분양가(분기단위)'!D35</f>
        <v>2039</v>
      </c>
      <c r="DP50" s="140">
        <f>'REPS분양가(분기단위)'!E35</f>
        <v>2345</v>
      </c>
      <c r="DQ50" s="140">
        <f>'REPS분양가(분기단위)'!F35</f>
        <v>2221</v>
      </c>
      <c r="DR50" s="53">
        <f t="shared" si="126"/>
        <v>0.84281510544384497</v>
      </c>
      <c r="DS50" s="53">
        <f t="shared" si="127"/>
        <v>0.70959488272921112</v>
      </c>
      <c r="DT50" s="53">
        <f t="shared" si="128"/>
        <v>0.77375056280954524</v>
      </c>
      <c r="DU50" s="53">
        <f>100%-종합!CF50</f>
        <v>0.48002995506739887</v>
      </c>
      <c r="DV50" s="53">
        <f>100%-종합!CG50</f>
        <v>0.36752695197647822</v>
      </c>
      <c r="DW50" s="53">
        <f>100%-종합!CH50</f>
        <v>0.38296382730455081</v>
      </c>
      <c r="DX50" s="55">
        <v>0.2</v>
      </c>
      <c r="DY50" s="55">
        <v>0.3</v>
      </c>
      <c r="DZ50" s="55">
        <v>0.5</v>
      </c>
      <c r="EA50" s="72">
        <f t="shared" si="129"/>
        <v>302.38047400453996</v>
      </c>
      <c r="EB50" s="72">
        <f t="shared" si="130"/>
        <v>231.19498414958389</v>
      </c>
      <c r="EC50" s="72">
        <f t="shared" si="131"/>
        <v>270.24245094428545</v>
      </c>
      <c r="ED50" s="71">
        <f t="shared" si="132"/>
        <v>267.93930303280314</v>
      </c>
      <c r="EE50" s="82">
        <f t="shared" si="133"/>
        <v>232.61140359968687</v>
      </c>
      <c r="EF50" s="88">
        <f t="shared" si="134"/>
        <v>1148.1490893702965</v>
      </c>
      <c r="EG50" s="54">
        <f>REPS단위당실거래!I35</f>
        <v>1718.5</v>
      </c>
      <c r="EH50" s="52">
        <f t="shared" si="135"/>
        <v>2221</v>
      </c>
      <c r="EI50" s="52">
        <f t="shared" si="136"/>
        <v>75500</v>
      </c>
      <c r="EJ50" s="49">
        <f t="shared" si="137"/>
        <v>41525</v>
      </c>
      <c r="EK50" s="149">
        <v>79091</v>
      </c>
      <c r="EL50" s="55">
        <f t="shared" si="138"/>
        <v>0.47054420169196293</v>
      </c>
      <c r="EM50" s="55">
        <v>0.74</v>
      </c>
      <c r="EN50" s="55">
        <v>0.05</v>
      </c>
      <c r="EO50" s="71">
        <f t="shared" si="139"/>
        <v>1376.9850238727045</v>
      </c>
      <c r="EP50" s="54">
        <f>REPS단위당실거래!I35</f>
        <v>1718.5</v>
      </c>
      <c r="EQ50" s="52">
        <f t="shared" si="140"/>
        <v>2221</v>
      </c>
      <c r="ER50" s="52">
        <f t="shared" si="141"/>
        <v>75500</v>
      </c>
      <c r="ES50" s="49">
        <f t="shared" si="142"/>
        <v>41525</v>
      </c>
      <c r="ET50" s="149">
        <v>26211</v>
      </c>
      <c r="EU50" s="55">
        <f t="shared" si="143"/>
        <v>0.47054420169196293</v>
      </c>
      <c r="EV50" s="55">
        <v>0.26</v>
      </c>
      <c r="EW50" s="55">
        <v>0.2</v>
      </c>
      <c r="EX50" s="50">
        <f t="shared" si="144"/>
        <v>641.33857166849816</v>
      </c>
      <c r="EY50" s="53">
        <f>'주택총조사(주택의종류)'!AZ36</f>
        <v>0.57344386864569974</v>
      </c>
      <c r="EZ50" s="53">
        <f>'주택총조사(주택의종류)'!AS36</f>
        <v>6.3318603326645378E-2</v>
      </c>
      <c r="FA50" s="53">
        <f>'주택총조사(주택의종류)'!BG36</f>
        <v>0.35345063035894203</v>
      </c>
      <c r="FB50" s="53">
        <f t="shared" si="145"/>
        <v>0.7267829625066351</v>
      </c>
      <c r="FC50" s="54">
        <f t="shared" si="146"/>
        <v>1466.8832020644788</v>
      </c>
      <c r="FD50" s="55">
        <v>0.4</v>
      </c>
      <c r="FE50" s="55">
        <v>0.6</v>
      </c>
      <c r="FF50" s="50">
        <f t="shared" si="147"/>
        <v>352.05196849547491</v>
      </c>
      <c r="FG50" s="82">
        <f t="shared" si="148"/>
        <v>2370.3755640366776</v>
      </c>
      <c r="FH50" s="53">
        <v>3.9399999999999998E-2</v>
      </c>
      <c r="FI50" s="49">
        <v>30</v>
      </c>
      <c r="FJ50" s="55">
        <v>0.6</v>
      </c>
      <c r="FK50" s="55">
        <v>0.4</v>
      </c>
      <c r="FL50" s="49">
        <f t="shared" si="149"/>
        <v>76000</v>
      </c>
      <c r="FM50" s="49">
        <f t="shared" si="150"/>
        <v>45300</v>
      </c>
      <c r="FN50" s="58">
        <f t="shared" si="151"/>
        <v>-214.70510596203832</v>
      </c>
      <c r="FO50" s="49">
        <f t="shared" si="166"/>
        <v>6480</v>
      </c>
      <c r="FP50" s="131">
        <v>877</v>
      </c>
      <c r="FQ50" s="134">
        <v>2573</v>
      </c>
      <c r="FR50" s="134">
        <v>24446</v>
      </c>
      <c r="FS50" s="134">
        <v>33386</v>
      </c>
      <c r="FT50" s="134">
        <v>20199</v>
      </c>
      <c r="FU50" s="134">
        <v>19428</v>
      </c>
      <c r="FV50" s="134">
        <v>18856</v>
      </c>
      <c r="FW50" s="134">
        <v>43995</v>
      </c>
      <c r="FX50" s="134">
        <v>44637</v>
      </c>
      <c r="FY50" s="32">
        <f t="shared" si="169"/>
        <v>208397</v>
      </c>
      <c r="FZ50" s="152">
        <f>(SUM(FW50:FX50)/FY50)+(FV50/FY50)*0.5</f>
        <v>0.47054420169196293</v>
      </c>
      <c r="GA50" s="54">
        <f t="shared" si="153"/>
        <v>1996.5254185406184</v>
      </c>
      <c r="GB50" s="55">
        <v>0.3</v>
      </c>
      <c r="GC50" s="55">
        <f t="shared" si="154"/>
        <v>0.47054420169196293</v>
      </c>
      <c r="GD50" s="50">
        <f t="shared" si="155"/>
        <v>281.83603776747225</v>
      </c>
      <c r="GE50" s="54">
        <f t="shared" si="156"/>
        <v>-1080.9877327700092</v>
      </c>
      <c r="GF50" s="55">
        <v>0.7</v>
      </c>
      <c r="GG50" s="55">
        <f t="shared" si="157"/>
        <v>0.47054420169196293</v>
      </c>
      <c r="GH50" s="50">
        <f t="shared" si="158"/>
        <v>-356.0567568285482</v>
      </c>
      <c r="GI50" s="81">
        <f t="shared" si="167"/>
        <v>-74.220719061075954</v>
      </c>
      <c r="GJ50" s="72">
        <f t="shared" si="159"/>
        <v>-35.327899433116258</v>
      </c>
      <c r="GK50" s="72">
        <f t="shared" si="160"/>
        <v>267.93930303280314</v>
      </c>
      <c r="GL50" s="52">
        <f>SUM('주택총조사(주택의종류)'!AD36:AF36)</f>
        <v>257290</v>
      </c>
      <c r="GM50" s="52">
        <f>REPS미분양!I35</f>
        <v>198</v>
      </c>
      <c r="GN50" s="100">
        <f t="shared" si="161"/>
        <v>7.6955964087216757E-4</v>
      </c>
      <c r="GO50" s="55">
        <f t="shared" si="162"/>
        <v>1</v>
      </c>
      <c r="GP50" s="82">
        <f t="shared" si="163"/>
        <v>232.61140359968687</v>
      </c>
      <c r="GQ50" s="84">
        <f t="shared" si="164"/>
        <v>2528.7662485752885</v>
      </c>
      <c r="GR50" s="151">
        <f>SUM('REPS분양물량+계획'!G35:I35)/3</f>
        <v>2214.6666666666665</v>
      </c>
      <c r="GS50" s="106">
        <f t="shared" si="168"/>
        <v>0.87578939647522336</v>
      </c>
      <c r="GT50" s="105" t="str">
        <f t="shared" si="165"/>
        <v>A등급</v>
      </c>
    </row>
    <row r="51" spans="1:202" s="49" customFormat="1" x14ac:dyDescent="0.4">
      <c r="A51" s="37" t="s">
        <v>109</v>
      </c>
      <c r="B51" s="37" t="s">
        <v>122</v>
      </c>
      <c r="C51" s="35">
        <f>'주택총조사(거처의종류, 일반,외국인가구, 전체)'!H37</f>
        <v>359322</v>
      </c>
      <c r="D51" s="35">
        <f>'주택총조사(거처의종류, 일반,외국인가구, 전체)'!K37</f>
        <v>361413</v>
      </c>
      <c r="E51" s="35">
        <f>'주택총조사(거처의종류, 일반,외국인가구, 전체)'!N37</f>
        <v>369585</v>
      </c>
      <c r="F51" s="35">
        <f>'주택총조사(거처의종류, 일반,외국인가구, 전체)'!Q37</f>
        <v>375080</v>
      </c>
      <c r="G51" s="35">
        <f>'주택총조사(거처의종류, 일반,외국인가구, 전체)'!T37</f>
        <v>376179</v>
      </c>
      <c r="H51" s="35">
        <f>'주택총조사(거처의종류, 일반,외국인가구, 전체)'!W37</f>
        <v>380003</v>
      </c>
      <c r="I51" s="207">
        <f t="shared" si="0"/>
        <v>-3162</v>
      </c>
      <c r="J51" s="207">
        <f t="shared" si="0"/>
        <v>887</v>
      </c>
      <c r="K51" s="207">
        <f t="shared" si="0"/>
        <v>-1533</v>
      </c>
      <c r="L51" s="207">
        <f t="shared" si="0"/>
        <v>-1955</v>
      </c>
      <c r="M51" s="207">
        <f t="shared" si="0"/>
        <v>-1757</v>
      </c>
      <c r="N51" s="24">
        <f>'인구총조사(가구, 1인가구)'!D37</f>
        <v>102895</v>
      </c>
      <c r="O51" s="24">
        <f>'인구총조사(가구, 1인가구)'!E37</f>
        <v>108148</v>
      </c>
      <c r="P51" s="24">
        <f>'인구총조사(가구, 1인가구)'!F37</f>
        <v>115433</v>
      </c>
      <c r="Q51" s="24">
        <f>'인구총조사(가구, 1인가구)'!G37</f>
        <v>122461</v>
      </c>
      <c r="R51" s="24">
        <f>'인구총조사(가구, 1인가구)'!H37</f>
        <v>125515</v>
      </c>
      <c r="S51" s="24">
        <f>'인구총조사(가구, 1인가구)'!I37</f>
        <v>131096</v>
      </c>
      <c r="T51" s="52">
        <f t="shared" si="80"/>
        <v>5253</v>
      </c>
      <c r="U51" s="52">
        <f t="shared" si="81"/>
        <v>7285</v>
      </c>
      <c r="V51" s="52">
        <f t="shared" si="82"/>
        <v>7028</v>
      </c>
      <c r="W51" s="52">
        <f t="shared" si="83"/>
        <v>3054</v>
      </c>
      <c r="X51" s="52">
        <f t="shared" si="84"/>
        <v>5581</v>
      </c>
      <c r="Y51" s="53">
        <f>'주택총조사(거처의종류, 일반,외국인가구, 아파트)'!K37/'주택총조사(거처의종류, 일반,외국인가구, 전체)'!K37</f>
        <v>0.47990249382285638</v>
      </c>
      <c r="Z51" s="53">
        <f>'주택총조사(거처의종류, 일반,외국인가구, 아파트)'!N37/'주택총조사(거처의종류, 일반,외국인가구, 전체)'!N37</f>
        <v>0.48448124247466751</v>
      </c>
      <c r="AA51" s="53">
        <f>'주택총조사(거처의종류, 일반,외국인가구, 아파트)'!Q37/'주택총조사(거처의종류, 일반,외국인가구, 전체)'!Q37</f>
        <v>0.49142849525434573</v>
      </c>
      <c r="AB51" s="53">
        <f>'주택총조사(거처의종류, 일반,외국인가구, 아파트)'!T37/'주택총조사(거처의종류, 일반,외국인가구, 전체)'!T37</f>
        <v>0.49704794791841117</v>
      </c>
      <c r="AC51" s="53">
        <f>'주택총조사(거처의종류, 일반,외국인가구, 아파트)'!W37/'주택총조사(거처의종류, 일반,외국인가구, 전체)'!W37</f>
        <v>0.5081380936466291</v>
      </c>
      <c r="AD51" s="54">
        <f t="shared" si="85"/>
        <v>-1517.4516854678718</v>
      </c>
      <c r="AE51" s="54">
        <f t="shared" si="86"/>
        <v>429.73486207503009</v>
      </c>
      <c r="AF51" s="54">
        <f t="shared" si="87"/>
        <v>-753.35988322491198</v>
      </c>
      <c r="AG51" s="54">
        <f t="shared" si="88"/>
        <v>-971.72873818049379</v>
      </c>
      <c r="AH51" s="54">
        <f t="shared" si="89"/>
        <v>-892.79863053712734</v>
      </c>
      <c r="AI51" s="54">
        <f t="shared" si="90"/>
        <v>-741.120815067075</v>
      </c>
      <c r="AJ51" s="54">
        <f t="shared" si="91"/>
        <v>2520.9278000514646</v>
      </c>
      <c r="AK51" s="54">
        <f t="shared" si="92"/>
        <v>3529.4458514279527</v>
      </c>
      <c r="AL51" s="54">
        <f t="shared" si="93"/>
        <v>3453.7594646475418</v>
      </c>
      <c r="AM51" s="54">
        <f t="shared" si="94"/>
        <v>1517.9844329428277</v>
      </c>
      <c r="AN51" s="54">
        <f t="shared" si="95"/>
        <v>2835.9187006418369</v>
      </c>
      <c r="AO51" s="54">
        <f t="shared" si="96"/>
        <v>2771.6072499423244</v>
      </c>
      <c r="AP51" s="208">
        <f t="shared" si="2"/>
        <v>1003.4761145835928</v>
      </c>
      <c r="AQ51" s="208">
        <f t="shared" si="2"/>
        <v>3959.1807135029826</v>
      </c>
      <c r="AR51" s="208">
        <f t="shared" si="2"/>
        <v>2700.39958142263</v>
      </c>
      <c r="AS51" s="208">
        <f t="shared" si="2"/>
        <v>546.25569476233386</v>
      </c>
      <c r="AT51" s="208">
        <f t="shared" si="2"/>
        <v>1943.1200701047096</v>
      </c>
      <c r="AU51" s="50">
        <f t="shared" si="3"/>
        <v>2030.4864348752496</v>
      </c>
      <c r="AV51" s="52">
        <f>'주택총조사(거처의종류, 일반,외국인가구, 전체)'!I37</f>
        <v>9875</v>
      </c>
      <c r="AW51" s="52">
        <f>'주택총조사(거처의종류, 일반,외국인가구, 전체)'!L37</f>
        <v>9904</v>
      </c>
      <c r="AX51" s="52">
        <f>'주택총조사(거처의종류, 일반,외국인가구, 전체)'!O37</f>
        <v>9929</v>
      </c>
      <c r="AY51" s="52">
        <f>'주택총조사(거처의종류, 일반,외국인가구, 전체)'!R37</f>
        <v>9705</v>
      </c>
      <c r="AZ51" s="52">
        <f>'주택총조사(거처의종류, 일반,외국인가구, 전체)'!U37</f>
        <v>9755</v>
      </c>
      <c r="BA51" s="52">
        <f>'주택총조사(거처의종류, 일반,외국인가구, 전체)'!X37</f>
        <v>10166</v>
      </c>
      <c r="BB51" s="52">
        <f t="shared" si="97"/>
        <v>29</v>
      </c>
      <c r="BC51" s="52">
        <f t="shared" si="98"/>
        <v>25</v>
      </c>
      <c r="BD51" s="52">
        <f t="shared" si="99"/>
        <v>-224</v>
      </c>
      <c r="BE51" s="52">
        <f t="shared" si="100"/>
        <v>50</v>
      </c>
      <c r="BF51" s="52">
        <f t="shared" si="101"/>
        <v>411</v>
      </c>
      <c r="BG51" s="53">
        <f>'주택총조사(거처의종류, 일반,외국인가구, 아파트)'!L37/'주택총조사(거처의종류, 일반,외국인가구, 전체)'!L37</f>
        <v>6.2802907915993536E-2</v>
      </c>
      <c r="BH51" s="53">
        <f>'주택총조사(거처의종류, 일반,외국인가구, 아파트)'!O37/'주택총조사(거처의종류, 일반,외국인가구, 전체)'!O37</f>
        <v>6.778124685265384E-2</v>
      </c>
      <c r="BI51" s="53">
        <f>'주택총조사(거처의종류, 일반,외국인가구, 아파트)'!R37/'주택총조사(거처의종류, 일반,외국인가구, 전체)'!R37</f>
        <v>6.8624420401854708E-2</v>
      </c>
      <c r="BJ51" s="53">
        <f>'주택총조사(거처의종류, 일반,외국인가구, 아파트)'!U37/'주택총조사(거처의종류, 일반,외국인가구, 전체)'!U37</f>
        <v>7.0937980522808822E-2</v>
      </c>
      <c r="BK51" s="53">
        <f>'주택총조사(거처의종류, 일반,외국인가구, 아파트)'!X37/'주택총조사(거처의종류, 일반,외국인가구, 전체)'!X37</f>
        <v>6.8463505803659258E-2</v>
      </c>
      <c r="BL51" s="54">
        <f t="shared" si="172"/>
        <v>1.8212843295638126</v>
      </c>
      <c r="BM51" s="54">
        <f t="shared" si="173"/>
        <v>1.694531171316346</v>
      </c>
      <c r="BN51" s="54">
        <f t="shared" si="174"/>
        <v>-15.371870170015455</v>
      </c>
      <c r="BO51" s="54">
        <f t="shared" si="175"/>
        <v>3.5468990261404412</v>
      </c>
      <c r="BP51" s="54">
        <f t="shared" si="176"/>
        <v>28.138500885303955</v>
      </c>
      <c r="BQ51" s="50">
        <f t="shared" si="107"/>
        <v>3.96586904846182</v>
      </c>
      <c r="BR51" s="49">
        <f>REPS멸실!E36</f>
        <v>0</v>
      </c>
      <c r="BS51" s="49">
        <f>REPS멸실!F36</f>
        <v>0</v>
      </c>
      <c r="BT51" s="49">
        <f>REPS멸실!G36</f>
        <v>16</v>
      </c>
      <c r="BU51" s="49">
        <f>REPS멸실!H36</f>
        <v>0</v>
      </c>
      <c r="BV51" s="49">
        <f>REPS멸실!I36</f>
        <v>18</v>
      </c>
      <c r="BW51" s="51">
        <f t="shared" si="108"/>
        <v>6.8</v>
      </c>
      <c r="BX51" s="81">
        <f t="shared" si="109"/>
        <v>2041.2523039237115</v>
      </c>
      <c r="BY51" s="52">
        <f>SUM('주택소유통계(다주택자)'!Q37:R37)</f>
        <v>37791</v>
      </c>
      <c r="BZ51" s="52">
        <f>SUM('주택소유통계(다주택자)'!U37:V37)</f>
        <v>36110</v>
      </c>
      <c r="CA51" s="52">
        <f>SUM('주택소유통계(다주택자)'!Y37:Z37)</f>
        <v>36370</v>
      </c>
      <c r="CB51" s="52">
        <f>SUM('주택소유통계(다주택자)'!AC37:AD37)</f>
        <v>37198</v>
      </c>
      <c r="CC51" s="52">
        <f t="shared" si="110"/>
        <v>-1681</v>
      </c>
      <c r="CD51" s="52">
        <f t="shared" si="111"/>
        <v>260</v>
      </c>
      <c r="CE51" s="52">
        <f t="shared" si="112"/>
        <v>828</v>
      </c>
      <c r="CF51" s="53">
        <f>'REPS거래량(외지인)'!D37/'REPS거래량(외지인)'!C37</f>
        <v>0.55213505461767631</v>
      </c>
      <c r="CG51" s="53">
        <f>'REPS거래량(외지인)'!I37/'REPS거래량(외지인)'!H37</f>
        <v>0.5228005527406725</v>
      </c>
      <c r="CH51" s="53">
        <f>'REPS거래량(외지인)'!N37/'REPS거래량(외지인)'!M37</f>
        <v>0.44841025641025639</v>
      </c>
      <c r="CI51" s="54">
        <f>REPS단위당실거래!G36</f>
        <v>3472.6</v>
      </c>
      <c r="CJ51" s="54">
        <f>REPS단위당실거래!H36</f>
        <v>3324.2</v>
      </c>
      <c r="CK51" s="54">
        <f>REPS단위당실거래!I36</f>
        <v>3540.6</v>
      </c>
      <c r="CL51" s="52">
        <v>2461</v>
      </c>
      <c r="CM51" s="52">
        <v>2862</v>
      </c>
      <c r="CN51" s="52">
        <v>3461</v>
      </c>
      <c r="CO51" s="53">
        <f t="shared" si="170"/>
        <v>1.4110524177163755</v>
      </c>
      <c r="CP51" s="53">
        <v>0</v>
      </c>
      <c r="CQ51" s="53">
        <f t="shared" si="171"/>
        <v>1.0229991331984976</v>
      </c>
      <c r="CR51" s="55">
        <v>0.2</v>
      </c>
      <c r="CS51" s="55">
        <v>0.3</v>
      </c>
      <c r="CT51" s="55">
        <v>0.5</v>
      </c>
      <c r="CU51" s="162">
        <f t="shared" si="116"/>
        <v>-261.9305635520879</v>
      </c>
      <c r="CV51" s="162">
        <f t="shared" si="117"/>
        <v>0</v>
      </c>
      <c r="CW51" s="162">
        <f t="shared" si="118"/>
        <v>189.91144770075346</v>
      </c>
      <c r="CX51" s="71">
        <f t="shared" si="119"/>
        <v>-24.006371950444816</v>
      </c>
      <c r="CY51" s="158">
        <f>REPS분양물량!H36</f>
        <v>2274</v>
      </c>
      <c r="CZ51" s="158">
        <f>REPS분양물량!I36</f>
        <v>369</v>
      </c>
      <c r="DA51" s="158">
        <f>REPS분양물량!J36</f>
        <v>1512</v>
      </c>
      <c r="DB51" s="52">
        <f>REPS미분양!F36</f>
        <v>0</v>
      </c>
      <c r="DC51" s="52">
        <f>REPS미분양!G36</f>
        <v>74</v>
      </c>
      <c r="DD51" s="52">
        <f>REPS미분양!H36</f>
        <v>90</v>
      </c>
      <c r="DE51" s="52">
        <f>REPS미분양!I36</f>
        <v>61</v>
      </c>
      <c r="DF51" s="52">
        <f t="shared" si="120"/>
        <v>2274</v>
      </c>
      <c r="DG51" s="52">
        <f t="shared" si="121"/>
        <v>443</v>
      </c>
      <c r="DH51" s="52">
        <f t="shared" si="122"/>
        <v>1602</v>
      </c>
      <c r="DI51" s="52">
        <f t="shared" si="123"/>
        <v>2200</v>
      </c>
      <c r="DJ51" s="52">
        <f t="shared" si="124"/>
        <v>353</v>
      </c>
      <c r="DK51" s="52">
        <f t="shared" si="125"/>
        <v>1541</v>
      </c>
      <c r="DL51" s="142">
        <v>3472.6</v>
      </c>
      <c r="DM51" s="142">
        <v>3324.2</v>
      </c>
      <c r="DN51" s="142">
        <v>3540.6</v>
      </c>
      <c r="DO51" s="140">
        <f>'REPS분양가(분기단위)'!D36</f>
        <v>2461</v>
      </c>
      <c r="DP51" s="140">
        <f>'REPS분양가(분기단위)'!E36</f>
        <v>2862</v>
      </c>
      <c r="DQ51" s="140">
        <f>'REPS분양가(분기단위)'!F36</f>
        <v>3461</v>
      </c>
      <c r="DR51" s="53">
        <f t="shared" si="126"/>
        <v>1.4110524177163755</v>
      </c>
      <c r="DS51" s="53">
        <f t="shared" si="127"/>
        <v>1.1614954577218728</v>
      </c>
      <c r="DT51" s="53">
        <f t="shared" si="128"/>
        <v>1.0229991331984976</v>
      </c>
      <c r="DU51" s="53">
        <f>100%-종합!CF51</f>
        <v>0.44786494538232369</v>
      </c>
      <c r="DV51" s="53">
        <f>100%-종합!CG51</f>
        <v>0.4771994472593275</v>
      </c>
      <c r="DW51" s="53">
        <f>100%-종합!CH51</f>
        <v>0.55158974358974366</v>
      </c>
      <c r="DX51" s="55">
        <v>0.2</v>
      </c>
      <c r="DY51" s="55">
        <v>0.3</v>
      </c>
      <c r="DZ51" s="55">
        <v>0.5</v>
      </c>
      <c r="EA51" s="72">
        <f t="shared" si="129"/>
        <v>278.06280215654175</v>
      </c>
      <c r="EB51" s="72">
        <f t="shared" si="130"/>
        <v>58.696662485382404</v>
      </c>
      <c r="EC51" s="72">
        <f t="shared" si="131"/>
        <v>434.77452668637346</v>
      </c>
      <c r="ED51" s="71">
        <f t="shared" si="132"/>
        <v>257.17799710943251</v>
      </c>
      <c r="EE51" s="82">
        <f t="shared" si="133"/>
        <v>233.17162515898769</v>
      </c>
      <c r="EF51" s="88">
        <f t="shared" si="134"/>
        <v>2274.423929082699</v>
      </c>
      <c r="EG51" s="54">
        <f>REPS단위당실거래!I36</f>
        <v>3540.6</v>
      </c>
      <c r="EH51" s="52">
        <f t="shared" si="135"/>
        <v>3461</v>
      </c>
      <c r="EI51" s="52">
        <f t="shared" si="136"/>
        <v>117700</v>
      </c>
      <c r="EJ51" s="49">
        <f t="shared" si="137"/>
        <v>64735.000000000007</v>
      </c>
      <c r="EK51" s="149">
        <v>113441</v>
      </c>
      <c r="EL51" s="55">
        <f t="shared" si="138"/>
        <v>0.57832765575693701</v>
      </c>
      <c r="EM51" s="55">
        <v>0.74</v>
      </c>
      <c r="EN51" s="55">
        <v>0.05</v>
      </c>
      <c r="EO51" s="71">
        <f t="shared" si="139"/>
        <v>2427.4245010787395</v>
      </c>
      <c r="EP51" s="54">
        <f>REPS단위당실거래!I36</f>
        <v>3540.6</v>
      </c>
      <c r="EQ51" s="52">
        <f t="shared" si="140"/>
        <v>3461</v>
      </c>
      <c r="ER51" s="52">
        <f t="shared" si="141"/>
        <v>117700</v>
      </c>
      <c r="ES51" s="49">
        <f t="shared" si="142"/>
        <v>64735.000000000007</v>
      </c>
      <c r="ET51" s="149">
        <v>42080</v>
      </c>
      <c r="EU51" s="55">
        <f t="shared" si="143"/>
        <v>0.57832765575693701</v>
      </c>
      <c r="EV51" s="55">
        <v>0.26</v>
      </c>
      <c r="EW51" s="55">
        <v>0.2</v>
      </c>
      <c r="EX51" s="50">
        <f t="shared" si="144"/>
        <v>1265.4734432210996</v>
      </c>
      <c r="EY51" s="53">
        <f>'주택총조사(주택의종류)'!AZ37</f>
        <v>0.69914140263962321</v>
      </c>
      <c r="EZ51" s="53">
        <f>'주택총조사(주택의종류)'!AS37</f>
        <v>0.12704625083920146</v>
      </c>
      <c r="FA51" s="53">
        <f>'주택총조사(주택의종류)'!BG37</f>
        <v>0.1677686163472755</v>
      </c>
      <c r="FB51" s="53">
        <f t="shared" si="145"/>
        <v>0.42168131664552722</v>
      </c>
      <c r="FC51" s="54">
        <f t="shared" si="146"/>
        <v>1557.2260673899168</v>
      </c>
      <c r="FD51" s="55">
        <v>0.4</v>
      </c>
      <c r="FE51" s="55">
        <v>0.6</v>
      </c>
      <c r="FF51" s="50">
        <f t="shared" si="147"/>
        <v>373.73425617358004</v>
      </c>
      <c r="FG51" s="82">
        <f t="shared" si="148"/>
        <v>4066.6322004734188</v>
      </c>
      <c r="FH51" s="53">
        <v>3.9399999999999998E-2</v>
      </c>
      <c r="FI51" s="49">
        <v>30</v>
      </c>
      <c r="FJ51" s="55">
        <v>0.6</v>
      </c>
      <c r="FK51" s="55">
        <v>0.4</v>
      </c>
      <c r="FL51" s="49">
        <f t="shared" si="149"/>
        <v>118000</v>
      </c>
      <c r="FM51" s="49">
        <f t="shared" si="150"/>
        <v>70600</v>
      </c>
      <c r="FN51" s="58">
        <f t="shared" si="151"/>
        <v>-334.61767066048361</v>
      </c>
      <c r="FO51" s="49">
        <f t="shared" si="166"/>
        <v>10080</v>
      </c>
      <c r="FP51" s="131">
        <v>469</v>
      </c>
      <c r="FQ51" s="134">
        <v>1511</v>
      </c>
      <c r="FR51" s="134">
        <v>15891</v>
      </c>
      <c r="FS51" s="134">
        <v>23747</v>
      </c>
      <c r="FT51" s="134">
        <v>16256</v>
      </c>
      <c r="FU51" s="134">
        <v>15303</v>
      </c>
      <c r="FV51" s="134">
        <v>15120</v>
      </c>
      <c r="FW51" s="134">
        <v>39656</v>
      </c>
      <c r="FX51" s="134">
        <v>84579</v>
      </c>
      <c r="FY51" s="32">
        <f t="shared" si="169"/>
        <v>212532</v>
      </c>
      <c r="FZ51" s="152">
        <f>(FX51/FY51)+(FW51*(29/30))/FY51</f>
        <v>0.57832765575693701</v>
      </c>
      <c r="GA51" s="54">
        <f t="shared" si="153"/>
        <v>2775.573118990786</v>
      </c>
      <c r="GB51" s="55">
        <v>0.3</v>
      </c>
      <c r="GC51" s="55">
        <f t="shared" si="154"/>
        <v>0.57832765575693701</v>
      </c>
      <c r="GD51" s="50">
        <f t="shared" si="155"/>
        <v>481.55720858637335</v>
      </c>
      <c r="GE51" s="54">
        <f t="shared" si="156"/>
        <v>-734.32081506707505</v>
      </c>
      <c r="GF51" s="55">
        <v>0.7</v>
      </c>
      <c r="GG51" s="55">
        <f t="shared" si="157"/>
        <v>0.57832765575693701</v>
      </c>
      <c r="GH51" s="50">
        <f t="shared" si="158"/>
        <v>-297.27462488588537</v>
      </c>
      <c r="GI51" s="81">
        <f t="shared" si="167"/>
        <v>184.28258370048798</v>
      </c>
      <c r="GJ51" s="72">
        <f t="shared" si="159"/>
        <v>-24.006371950444816</v>
      </c>
      <c r="GK51" s="72">
        <f t="shared" si="160"/>
        <v>257.17799710943251</v>
      </c>
      <c r="GL51" s="52">
        <f>SUM('주택총조사(주택의종류)'!AD37:AF37)</f>
        <v>237395</v>
      </c>
      <c r="GM51" s="52">
        <f>REPS미분양!I36</f>
        <v>61</v>
      </c>
      <c r="GN51" s="100">
        <f t="shared" si="161"/>
        <v>2.5695570673350322E-4</v>
      </c>
      <c r="GO51" s="55">
        <f t="shared" si="162"/>
        <v>1</v>
      </c>
      <c r="GP51" s="82">
        <f t="shared" si="163"/>
        <v>233.17162515898769</v>
      </c>
      <c r="GQ51" s="84">
        <f t="shared" si="164"/>
        <v>4484.0864093328946</v>
      </c>
      <c r="GR51" s="151">
        <f>SUM('REPS분양물량+계획'!G36:I36)/3</f>
        <v>3675.3333333333335</v>
      </c>
      <c r="GS51" s="106">
        <f t="shared" si="168"/>
        <v>0.81963927494432898</v>
      </c>
      <c r="GT51" s="105" t="str">
        <f t="shared" si="165"/>
        <v>A등급</v>
      </c>
    </row>
    <row r="52" spans="1:202" s="49" customFormat="1" x14ac:dyDescent="0.4">
      <c r="A52" s="37" t="s">
        <v>109</v>
      </c>
      <c r="B52" s="37" t="s">
        <v>585</v>
      </c>
      <c r="C52" s="35">
        <f>'주택총조사(거처의종류, 일반,외국인가구, 전체)'!H38</f>
        <v>173828</v>
      </c>
      <c r="D52" s="35">
        <f>'주택총조사(거처의종류, 일반,외국인가구, 전체)'!K38</f>
        <v>173580</v>
      </c>
      <c r="E52" s="35">
        <f>'주택총조사(거처의종류, 일반,외국인가구, 전체)'!N38</f>
        <v>175089</v>
      </c>
      <c r="F52" s="35">
        <f>'주택총조사(거처의종류, 일반,외국인가구, 전체)'!Q38</f>
        <v>178933</v>
      </c>
      <c r="G52" s="35">
        <f>'주택총조사(거처의종류, 일반,외국인가구, 전체)'!T38</f>
        <v>181129</v>
      </c>
      <c r="H52" s="35">
        <f>'주택총조사(거처의종류, 일반,외국인가구, 전체)'!W38</f>
        <v>180364</v>
      </c>
      <c r="I52" s="207">
        <f t="shared" si="0"/>
        <v>-1798</v>
      </c>
      <c r="J52" s="207">
        <f t="shared" si="0"/>
        <v>-524</v>
      </c>
      <c r="K52" s="207">
        <f t="shared" si="0"/>
        <v>721</v>
      </c>
      <c r="L52" s="207">
        <f t="shared" si="0"/>
        <v>347</v>
      </c>
      <c r="M52" s="207">
        <f t="shared" si="0"/>
        <v>-2891</v>
      </c>
      <c r="N52" s="24">
        <f>'인구총조사(가구, 1인가구)'!D38</f>
        <v>40474</v>
      </c>
      <c r="O52" s="24">
        <f>'인구총조사(가구, 1인가구)'!E38</f>
        <v>42024</v>
      </c>
      <c r="P52" s="24">
        <f>'인구총조사(가구, 1인가구)'!F38</f>
        <v>44057</v>
      </c>
      <c r="Q52" s="24">
        <f>'인구총조사(가구, 1인가구)'!G38</f>
        <v>47180</v>
      </c>
      <c r="R52" s="24">
        <f>'인구총조사(가구, 1인가구)'!H38</f>
        <v>49029</v>
      </c>
      <c r="S52" s="24">
        <f>'인구총조사(가구, 1인가구)'!I38</f>
        <v>51155</v>
      </c>
      <c r="T52" s="52">
        <f t="shared" si="80"/>
        <v>1550</v>
      </c>
      <c r="U52" s="52">
        <f t="shared" si="81"/>
        <v>2033</v>
      </c>
      <c r="V52" s="52">
        <f t="shared" si="82"/>
        <v>3123</v>
      </c>
      <c r="W52" s="52">
        <f t="shared" si="83"/>
        <v>1849</v>
      </c>
      <c r="X52" s="52">
        <f t="shared" si="84"/>
        <v>2126</v>
      </c>
      <c r="Y52" s="53">
        <f>'주택총조사(거처의종류, 일반,외국인가구, 아파트)'!K38/'주택총조사(거처의종류, 일반,외국인가구, 전체)'!K38</f>
        <v>0.68718746399354769</v>
      </c>
      <c r="Z52" s="53">
        <f>'주택총조사(거처의종류, 일반,외국인가구, 아파트)'!N38/'주택총조사(거처의종류, 일반,외국인가구, 전체)'!N38</f>
        <v>0.6844975983642605</v>
      </c>
      <c r="AA52" s="53">
        <f>'주택총조사(거처의종류, 일반,외국인가구, 아파트)'!Q38/'주택총조사(거처의종류, 일반,외국인가구, 전체)'!Q38</f>
        <v>0.68844763123627284</v>
      </c>
      <c r="AB52" s="53">
        <f>'주택총조사(거처의종류, 일반,외국인가구, 아파트)'!T38/'주택총조사(거처의종류, 일반,외국인가구, 전체)'!T38</f>
        <v>0.6892711824169514</v>
      </c>
      <c r="AC52" s="53">
        <f>'주택총조사(거처의종류, 일반,외국인가구, 아파트)'!W38/'주택총조사(거처의종류, 일반,외국인가구, 전체)'!W38</f>
        <v>0.68250316027588653</v>
      </c>
      <c r="AD52" s="54">
        <f t="shared" si="85"/>
        <v>-1235.5630602603987</v>
      </c>
      <c r="AE52" s="54">
        <f t="shared" si="86"/>
        <v>-358.67674154287249</v>
      </c>
      <c r="AF52" s="54">
        <f t="shared" si="87"/>
        <v>496.37074212135269</v>
      </c>
      <c r="AG52" s="54">
        <f t="shared" si="88"/>
        <v>239.17710029868215</v>
      </c>
      <c r="AH52" s="54">
        <f t="shared" si="89"/>
        <v>-1973.116636357588</v>
      </c>
      <c r="AI52" s="54">
        <f t="shared" si="90"/>
        <v>-566.36171914816498</v>
      </c>
      <c r="AJ52" s="54">
        <f t="shared" si="91"/>
        <v>1065.1405691899988</v>
      </c>
      <c r="AK52" s="54">
        <f t="shared" si="92"/>
        <v>1391.5836174745416</v>
      </c>
      <c r="AL52" s="54">
        <f t="shared" si="93"/>
        <v>2150.0219523508799</v>
      </c>
      <c r="AM52" s="54">
        <f t="shared" si="94"/>
        <v>1274.4624162889431</v>
      </c>
      <c r="AN52" s="54">
        <f t="shared" si="95"/>
        <v>1451.0017187465348</v>
      </c>
      <c r="AO52" s="54">
        <f t="shared" si="96"/>
        <v>1466.4420548101796</v>
      </c>
      <c r="AP52" s="208">
        <f t="shared" si="2"/>
        <v>-170.42249107039993</v>
      </c>
      <c r="AQ52" s="208">
        <f t="shared" si="2"/>
        <v>1032.9068759316692</v>
      </c>
      <c r="AR52" s="208">
        <f t="shared" si="2"/>
        <v>2646.3926944722325</v>
      </c>
      <c r="AS52" s="208">
        <f t="shared" si="2"/>
        <v>1513.6395165876252</v>
      </c>
      <c r="AT52" s="208">
        <f t="shared" si="2"/>
        <v>-522.11491761105322</v>
      </c>
      <c r="AU52" s="50">
        <f t="shared" si="3"/>
        <v>900.0803356620147</v>
      </c>
      <c r="AV52" s="52">
        <f>'주택총조사(거처의종류, 일반,외국인가구, 전체)'!I38</f>
        <v>1652</v>
      </c>
      <c r="AW52" s="52">
        <f>'주택총조사(거처의종류, 일반,외국인가구, 전체)'!L38</f>
        <v>1577</v>
      </c>
      <c r="AX52" s="52">
        <f>'주택총조사(거처의종류, 일반,외국인가구, 전체)'!O38</f>
        <v>1748</v>
      </c>
      <c r="AY52" s="52">
        <f>'주택총조사(거처의종류, 일반,외국인가구, 전체)'!R38</f>
        <v>1730</v>
      </c>
      <c r="AZ52" s="52">
        <f>'주택총조사(거처의종류, 일반,외국인가구, 전체)'!U38</f>
        <v>1706</v>
      </c>
      <c r="BA52" s="52">
        <f>'주택총조사(거처의종류, 일반,외국인가구, 전체)'!X38</f>
        <v>1670</v>
      </c>
      <c r="BB52" s="52">
        <f t="shared" si="97"/>
        <v>-75</v>
      </c>
      <c r="BC52" s="52">
        <f t="shared" si="98"/>
        <v>171</v>
      </c>
      <c r="BD52" s="52">
        <f t="shared" si="99"/>
        <v>-18</v>
      </c>
      <c r="BE52" s="52">
        <f t="shared" si="100"/>
        <v>-24</v>
      </c>
      <c r="BF52" s="52">
        <f t="shared" si="101"/>
        <v>-36</v>
      </c>
      <c r="BG52" s="53">
        <f>'주택총조사(거처의종류, 일반,외국인가구, 아파트)'!L38/'주택총조사(거처의종류, 일반,외국인가구, 전체)'!L38</f>
        <v>0.27457197209892198</v>
      </c>
      <c r="BH52" s="53">
        <f>'주택총조사(거처의종류, 일반,외국인가구, 아파트)'!O38/'주택총조사(거처의종류, 일반,외국인가구, 전체)'!O38</f>
        <v>0.27173913043478259</v>
      </c>
      <c r="BI52" s="53">
        <f>'주택총조사(거처의종류, 일반,외국인가구, 아파트)'!R38/'주택총조사(거처의종류, 일반,외국인가구, 전체)'!R38</f>
        <v>0.26069364161849712</v>
      </c>
      <c r="BJ52" s="53">
        <f>'주택총조사(거처의종류, 일반,외국인가구, 아파트)'!U38/'주택총조사(거처의종류, 일반,외국인가구, 전체)'!U38</f>
        <v>0.28780773739742088</v>
      </c>
      <c r="BK52" s="53">
        <f>'주택총조사(거처의종류, 일반,외국인가구, 아파트)'!X38/'주택총조사(거처의종류, 일반,외국인가구, 전체)'!X38</f>
        <v>0.27544910179640719</v>
      </c>
      <c r="BL52" s="54">
        <f t="shared" si="172"/>
        <v>-20.592897907419147</v>
      </c>
      <c r="BM52" s="54">
        <f t="shared" si="173"/>
        <v>46.467391304347821</v>
      </c>
      <c r="BN52" s="54">
        <f t="shared" si="174"/>
        <v>-4.6924855491329485</v>
      </c>
      <c r="BO52" s="54">
        <f t="shared" si="175"/>
        <v>-6.9073856975381016</v>
      </c>
      <c r="BP52" s="54">
        <f t="shared" si="176"/>
        <v>-9.9161676646706596</v>
      </c>
      <c r="BQ52" s="50">
        <f t="shared" si="107"/>
        <v>0.87169089711739256</v>
      </c>
      <c r="BR52" s="49">
        <f>REPS멸실!E37</f>
        <v>0</v>
      </c>
      <c r="BS52" s="49">
        <f>REPS멸실!F37</f>
        <v>0</v>
      </c>
      <c r="BT52" s="49">
        <f>REPS멸실!G37</f>
        <v>0</v>
      </c>
      <c r="BU52" s="49">
        <f>REPS멸실!H37</f>
        <v>0</v>
      </c>
      <c r="BV52" s="49">
        <f>REPS멸실!I37</f>
        <v>18</v>
      </c>
      <c r="BW52" s="51">
        <f t="shared" si="108"/>
        <v>3.6</v>
      </c>
      <c r="BX52" s="81">
        <f t="shared" si="109"/>
        <v>904.55202655913217</v>
      </c>
      <c r="BY52" s="52">
        <f>SUM('주택소유통계(다주택자)'!Q38:R38)</f>
        <v>24384</v>
      </c>
      <c r="BZ52" s="52">
        <f>SUM('주택소유통계(다주택자)'!U38:V38)</f>
        <v>23209</v>
      </c>
      <c r="CA52" s="52">
        <f>SUM('주택소유통계(다주택자)'!Y38:Z38)</f>
        <v>23684</v>
      </c>
      <c r="CB52" s="52">
        <f>SUM('주택소유통계(다주택자)'!AC38:AD38)</f>
        <v>23726</v>
      </c>
      <c r="CC52" s="52">
        <f t="shared" si="110"/>
        <v>-1175</v>
      </c>
      <c r="CD52" s="52">
        <f t="shared" si="111"/>
        <v>475</v>
      </c>
      <c r="CE52" s="52">
        <f t="shared" si="112"/>
        <v>42</v>
      </c>
      <c r="CF52" s="53">
        <f>'REPS거래량(외지인)'!D38/'REPS거래량(외지인)'!C38</f>
        <v>0.62549721559268101</v>
      </c>
      <c r="CG52" s="53">
        <f>'REPS거래량(외지인)'!I38/'REPS거래량(외지인)'!H38</f>
        <v>0.49860529986052998</v>
      </c>
      <c r="CH52" s="53">
        <f>'REPS거래량(외지인)'!N38/'REPS거래량(외지인)'!M38</f>
        <v>0.4989611160581775</v>
      </c>
      <c r="CI52" s="54">
        <f>REPS단위당실거래!G37</f>
        <v>3734.9</v>
      </c>
      <c r="CJ52" s="54">
        <f>REPS단위당실거래!H37</f>
        <v>3576.9</v>
      </c>
      <c r="CK52" s="54">
        <f>REPS단위당실거래!I37</f>
        <v>3826.1</v>
      </c>
      <c r="CL52" s="52">
        <v>2361</v>
      </c>
      <c r="CM52" s="52">
        <v>2366</v>
      </c>
      <c r="CN52" s="52">
        <v>2484.3000000000002</v>
      </c>
      <c r="CO52" s="53">
        <f t="shared" si="170"/>
        <v>1.5819144430326133</v>
      </c>
      <c r="CP52" s="53">
        <v>0</v>
      </c>
      <c r="CQ52" s="53">
        <f t="shared" si="171"/>
        <v>1.5401119027492651</v>
      </c>
      <c r="CR52" s="55">
        <v>0.2</v>
      </c>
      <c r="CS52" s="55">
        <v>0.3</v>
      </c>
      <c r="CT52" s="55">
        <v>0.5</v>
      </c>
      <c r="CU52" s="162">
        <f t="shared" si="116"/>
        <v>-232.52852366434541</v>
      </c>
      <c r="CV52" s="162">
        <f t="shared" si="117"/>
        <v>0</v>
      </c>
      <c r="CW52" s="162">
        <f t="shared" si="118"/>
        <v>16.137575030855388</v>
      </c>
      <c r="CX52" s="71">
        <f t="shared" si="119"/>
        <v>-72.130316211163347</v>
      </c>
      <c r="CY52" s="158">
        <f>REPS분양물량!H37</f>
        <v>970</v>
      </c>
      <c r="CZ52" s="158">
        <f>REPS분양물량!I37</f>
        <v>198</v>
      </c>
      <c r="DA52" s="158">
        <f>REPS분양물량!J37</f>
        <v>242</v>
      </c>
      <c r="DB52" s="52">
        <f>REPS미분양!F37</f>
        <v>0</v>
      </c>
      <c r="DC52" s="52">
        <f>REPS미분양!G37</f>
        <v>0</v>
      </c>
      <c r="DD52" s="52">
        <f>REPS미분양!H37</f>
        <v>0</v>
      </c>
      <c r="DE52" s="52">
        <f>REPS미분양!I37</f>
        <v>0</v>
      </c>
      <c r="DF52" s="52">
        <f t="shared" si="120"/>
        <v>970</v>
      </c>
      <c r="DG52" s="52">
        <f t="shared" si="121"/>
        <v>198</v>
      </c>
      <c r="DH52" s="52">
        <f t="shared" si="122"/>
        <v>242</v>
      </c>
      <c r="DI52" s="52">
        <f t="shared" si="123"/>
        <v>970</v>
      </c>
      <c r="DJ52" s="52">
        <f t="shared" si="124"/>
        <v>198</v>
      </c>
      <c r="DK52" s="52">
        <f t="shared" si="125"/>
        <v>242</v>
      </c>
      <c r="DL52" s="142">
        <v>3734.9</v>
      </c>
      <c r="DM52" s="142">
        <v>3576.9</v>
      </c>
      <c r="DN52" s="142">
        <v>3826.1</v>
      </c>
      <c r="DO52" s="140">
        <f>'REPS분양가(분기단위)'!D37</f>
        <v>2361</v>
      </c>
      <c r="DP52" s="140">
        <f>'REPS분양가(분기단위)'!E37</f>
        <v>2366</v>
      </c>
      <c r="DQ52" s="144">
        <f>DP52*1.05</f>
        <v>2484.3000000000002</v>
      </c>
      <c r="DR52" s="53">
        <f t="shared" si="126"/>
        <v>1.5819144430326133</v>
      </c>
      <c r="DS52" s="53">
        <f t="shared" si="127"/>
        <v>1.5117920540997465</v>
      </c>
      <c r="DT52" s="53">
        <f t="shared" si="128"/>
        <v>1.5401119027492651</v>
      </c>
      <c r="DU52" s="53">
        <f>100%-종합!CF52</f>
        <v>0.37450278440731899</v>
      </c>
      <c r="DV52" s="53">
        <f>100%-종합!CG52</f>
        <v>0.50139470013947007</v>
      </c>
      <c r="DW52" s="53">
        <f>100%-종합!CH52</f>
        <v>0.5010388839418225</v>
      </c>
      <c r="DX52" s="55">
        <v>0.2</v>
      </c>
      <c r="DY52" s="55">
        <v>0.3</v>
      </c>
      <c r="DZ52" s="55">
        <v>0.5</v>
      </c>
      <c r="EA52" s="72">
        <f t="shared" si="129"/>
        <v>114.93168454031418</v>
      </c>
      <c r="EB52" s="72">
        <f t="shared" si="130"/>
        <v>45.025468704131413</v>
      </c>
      <c r="EC52" s="72">
        <f t="shared" si="131"/>
        <v>93.370369816780027</v>
      </c>
      <c r="ED52" s="71">
        <f t="shared" si="132"/>
        <v>84.442507687075206</v>
      </c>
      <c r="EE52" s="82">
        <f t="shared" si="133"/>
        <v>12.31219147591186</v>
      </c>
      <c r="EF52" s="88">
        <f t="shared" si="134"/>
        <v>916.86421803504402</v>
      </c>
      <c r="EG52" s="54">
        <f>REPS단위당실거래!I37</f>
        <v>3826.1</v>
      </c>
      <c r="EH52" s="52">
        <f t="shared" si="135"/>
        <v>2484.3000000000002</v>
      </c>
      <c r="EI52" s="52">
        <f t="shared" si="136"/>
        <v>84500</v>
      </c>
      <c r="EJ52" s="49">
        <f t="shared" si="137"/>
        <v>46475.000000000007</v>
      </c>
      <c r="EK52" s="149">
        <v>77280</v>
      </c>
      <c r="EL52" s="55">
        <f t="shared" si="138"/>
        <v>0.67325450261838571</v>
      </c>
      <c r="EM52" s="55">
        <v>0.74</v>
      </c>
      <c r="EN52" s="55">
        <v>0.05</v>
      </c>
      <c r="EO52" s="71">
        <f t="shared" si="139"/>
        <v>1925.0769946069076</v>
      </c>
      <c r="EP52" s="54">
        <f>REPS단위당실거래!I37</f>
        <v>3826.1</v>
      </c>
      <c r="EQ52" s="52">
        <f t="shared" si="140"/>
        <v>2484.3000000000002</v>
      </c>
      <c r="ER52" s="52">
        <f t="shared" si="141"/>
        <v>84500</v>
      </c>
      <c r="ES52" s="49">
        <f t="shared" si="142"/>
        <v>46475.000000000007</v>
      </c>
      <c r="ET52" s="149">
        <v>53025</v>
      </c>
      <c r="EU52" s="55">
        <f t="shared" si="143"/>
        <v>0.67325450261838571</v>
      </c>
      <c r="EV52" s="55">
        <v>0.26</v>
      </c>
      <c r="EW52" s="55">
        <v>0.2</v>
      </c>
      <c r="EX52" s="50">
        <f t="shared" si="144"/>
        <v>1856.3646400696753</v>
      </c>
      <c r="EY52" s="53">
        <f>'주택총조사(주택의종류)'!AZ38</f>
        <v>0.88466104470936369</v>
      </c>
      <c r="EZ52" s="53">
        <f>'주택총조사(주택의종류)'!AS38</f>
        <v>3.7874491863204317E-2</v>
      </c>
      <c r="FA52" s="53">
        <f>'주택총조사(주택의종류)'!BG38</f>
        <v>7.5770332158012807E-2</v>
      </c>
      <c r="FB52" s="53">
        <f t="shared" si="145"/>
        <v>0.12846143130282478</v>
      </c>
      <c r="FC52" s="54">
        <f t="shared" si="146"/>
        <v>485.7694047786473</v>
      </c>
      <c r="FD52" s="55">
        <v>0.4</v>
      </c>
      <c r="FE52" s="55">
        <v>0.6</v>
      </c>
      <c r="FF52" s="50">
        <f t="shared" si="147"/>
        <v>116.58465714687534</v>
      </c>
      <c r="FG52" s="82">
        <f t="shared" si="148"/>
        <v>3898.0262918234585</v>
      </c>
      <c r="FH52" s="53">
        <v>3.9399999999999998E-2</v>
      </c>
      <c r="FI52" s="49">
        <v>30</v>
      </c>
      <c r="FJ52" s="55">
        <v>0.6</v>
      </c>
      <c r="FK52" s="55">
        <v>0.4</v>
      </c>
      <c r="FL52" s="49">
        <f t="shared" si="149"/>
        <v>84000</v>
      </c>
      <c r="FM52" s="49">
        <f t="shared" si="150"/>
        <v>50700</v>
      </c>
      <c r="FN52" s="58">
        <f t="shared" si="151"/>
        <v>-240.29909210320847</v>
      </c>
      <c r="FO52" s="49">
        <f t="shared" si="166"/>
        <v>7200</v>
      </c>
      <c r="FP52" s="131">
        <v>126</v>
      </c>
      <c r="FQ52" s="131">
        <v>441</v>
      </c>
      <c r="FR52" s="134">
        <v>5355</v>
      </c>
      <c r="FS52" s="134">
        <v>9806</v>
      </c>
      <c r="FT52" s="134">
        <v>7724</v>
      </c>
      <c r="FU52" s="134">
        <v>6940</v>
      </c>
      <c r="FV52" s="134">
        <v>7243</v>
      </c>
      <c r="FW52" s="134">
        <v>20735</v>
      </c>
      <c r="FX52" s="134">
        <v>61042</v>
      </c>
      <c r="FY52" s="32">
        <f t="shared" si="169"/>
        <v>119412</v>
      </c>
      <c r="FZ52" s="152">
        <f>(FX52/FY52)+(FW52*(28/30))/FY52</f>
        <v>0.67325450261838571</v>
      </c>
      <c r="GA52" s="54">
        <f t="shared" si="153"/>
        <v>1467.3137457072969</v>
      </c>
      <c r="GB52" s="55">
        <v>0.3</v>
      </c>
      <c r="GC52" s="55">
        <f t="shared" si="154"/>
        <v>0.67325450261838571</v>
      </c>
      <c r="GD52" s="50">
        <f t="shared" si="155"/>
        <v>296.36267581538601</v>
      </c>
      <c r="GE52" s="54">
        <f t="shared" si="156"/>
        <v>-562.76171914816496</v>
      </c>
      <c r="GF52" s="55">
        <v>0.7</v>
      </c>
      <c r="GG52" s="55">
        <f t="shared" si="157"/>
        <v>0.67325450261838571</v>
      </c>
      <c r="GH52" s="50">
        <f t="shared" si="158"/>
        <v>-265.21730292243581</v>
      </c>
      <c r="GI52" s="81">
        <f t="shared" si="167"/>
        <v>31.145372892950206</v>
      </c>
      <c r="GJ52" s="72">
        <f t="shared" si="159"/>
        <v>-72.130316211163347</v>
      </c>
      <c r="GK52" s="72">
        <f t="shared" si="160"/>
        <v>84.442507687075206</v>
      </c>
      <c r="GL52" s="52">
        <f>SUM('주택총조사(주택의종류)'!AD38:AF38)</f>
        <v>138946</v>
      </c>
      <c r="GM52" s="52">
        <f>REPS미분양!I37</f>
        <v>0</v>
      </c>
      <c r="GN52" s="100">
        <f t="shared" si="161"/>
        <v>0</v>
      </c>
      <c r="GO52" s="55">
        <f t="shared" si="162"/>
        <v>1</v>
      </c>
      <c r="GP52" s="82">
        <f t="shared" si="163"/>
        <v>12.31219147591186</v>
      </c>
      <c r="GQ52" s="84">
        <f t="shared" si="164"/>
        <v>3941.4838561923202</v>
      </c>
      <c r="GR52" s="151">
        <f>SUM('REPS분양물량+계획'!G37:I37)/3</f>
        <v>970.33333333333337</v>
      </c>
      <c r="GS52" s="106">
        <f t="shared" si="168"/>
        <v>0.2461847793208333</v>
      </c>
      <c r="GT52" s="105" t="str">
        <f t="shared" si="165"/>
        <v>S등급</v>
      </c>
    </row>
    <row r="53" spans="1:202" s="49" customFormat="1" x14ac:dyDescent="0.4">
      <c r="A53" s="37" t="s">
        <v>109</v>
      </c>
      <c r="B53" s="37" t="s">
        <v>581</v>
      </c>
      <c r="C53" s="35">
        <f>'주택총조사(거처의종류, 일반,외국인가구, 전체)'!H39</f>
        <v>96967</v>
      </c>
      <c r="D53" s="35">
        <f>'주택총조사(거처의종류, 일반,외국인가구, 전체)'!K39</f>
        <v>98955</v>
      </c>
      <c r="E53" s="35">
        <f>'주택총조사(거처의종류, 일반,외국인가구, 전체)'!N39</f>
        <v>104775</v>
      </c>
      <c r="F53" s="35">
        <f>'주택총조사(거처의종류, 일반,외국인가구, 전체)'!Q39</f>
        <v>105013</v>
      </c>
      <c r="G53" s="35">
        <f>'주택총조사(거처의종류, 일반,외국인가구, 전체)'!T39</f>
        <v>105193</v>
      </c>
      <c r="H53" s="35">
        <f>'주택총조사(거처의종류, 일반,외국인가구, 전체)'!W39</f>
        <v>105884</v>
      </c>
      <c r="I53" s="207">
        <f t="shared" si="0"/>
        <v>33</v>
      </c>
      <c r="J53" s="207">
        <f t="shared" si="0"/>
        <v>2429</v>
      </c>
      <c r="K53" s="207">
        <f t="shared" si="0"/>
        <v>-1556</v>
      </c>
      <c r="L53" s="207">
        <f t="shared" si="0"/>
        <v>-935</v>
      </c>
      <c r="M53" s="207">
        <f t="shared" si="0"/>
        <v>-961</v>
      </c>
      <c r="N53" s="24">
        <f>'인구총조사(가구, 1인가구)'!D39</f>
        <v>34918</v>
      </c>
      <c r="O53" s="24">
        <f>'인구총조사(가구, 1인가구)'!E39</f>
        <v>36873</v>
      </c>
      <c r="P53" s="24">
        <f>'인구총조사(가구, 1인가구)'!F39</f>
        <v>40264</v>
      </c>
      <c r="Q53" s="24">
        <f>'인구총조사(가구, 1인가구)'!G39</f>
        <v>42058</v>
      </c>
      <c r="R53" s="24">
        <f>'인구총조사(가구, 1인가구)'!H39</f>
        <v>43173</v>
      </c>
      <c r="S53" s="24">
        <f>'인구총조사(가구, 1인가구)'!I39</f>
        <v>44825</v>
      </c>
      <c r="T53" s="52">
        <f t="shared" si="80"/>
        <v>1955</v>
      </c>
      <c r="U53" s="52">
        <f t="shared" si="81"/>
        <v>3391</v>
      </c>
      <c r="V53" s="52">
        <f t="shared" si="82"/>
        <v>1794</v>
      </c>
      <c r="W53" s="52">
        <f t="shared" si="83"/>
        <v>1115</v>
      </c>
      <c r="X53" s="52">
        <f t="shared" si="84"/>
        <v>1652</v>
      </c>
      <c r="Y53" s="53">
        <f>'주택총조사(거처의종류, 일반,외국인가구, 아파트)'!K39/'주택총조사(거처의종류, 일반,외국인가구, 전체)'!K39</f>
        <v>0.270142994290334</v>
      </c>
      <c r="Z53" s="53">
        <f>'주택총조사(거처의종류, 일반,외국인가구, 아파트)'!N39/'주택총조사(거처의종류, 일반,외국인가구, 전체)'!N39</f>
        <v>0.30238129324743496</v>
      </c>
      <c r="AA53" s="53">
        <f>'주택총조사(거처의종류, 일반,외국인가구, 아파트)'!Q39/'주택총조사(거처의종류, 일반,외국인가구, 전체)'!Q39</f>
        <v>0.31280889032786419</v>
      </c>
      <c r="AB53" s="53">
        <f>'주택총조사(거처의종류, 일반,외국인가구, 아파트)'!T39/'주택총조사(거처의종류, 일반,외국인가구, 전체)'!T39</f>
        <v>0.31155114884070234</v>
      </c>
      <c r="AC53" s="53">
        <f>'주택총조사(거처의종류, 일반,외국인가구, 아파트)'!W39/'주택총조사(거처의종류, 일반,외국인가구, 전체)'!W39</f>
        <v>0.32189943711986702</v>
      </c>
      <c r="AD53" s="54">
        <f t="shared" si="85"/>
        <v>8.9147188115810216</v>
      </c>
      <c r="AE53" s="54">
        <f t="shared" si="86"/>
        <v>734.48416129801956</v>
      </c>
      <c r="AF53" s="54">
        <f t="shared" si="87"/>
        <v>-486.73063335015667</v>
      </c>
      <c r="AG53" s="54">
        <f t="shared" si="88"/>
        <v>-291.30032416605667</v>
      </c>
      <c r="AH53" s="54">
        <f t="shared" si="89"/>
        <v>-309.3453590721922</v>
      </c>
      <c r="AI53" s="54">
        <f t="shared" si="90"/>
        <v>-68.795487295760992</v>
      </c>
      <c r="AJ53" s="54">
        <f t="shared" si="91"/>
        <v>528.129553837603</v>
      </c>
      <c r="AK53" s="54">
        <f t="shared" si="92"/>
        <v>1025.3749654020519</v>
      </c>
      <c r="AL53" s="54">
        <f t="shared" si="93"/>
        <v>561.17914924818831</v>
      </c>
      <c r="AM53" s="54">
        <f t="shared" si="94"/>
        <v>347.37953095738311</v>
      </c>
      <c r="AN53" s="54">
        <f t="shared" si="95"/>
        <v>531.77787012202032</v>
      </c>
      <c r="AO53" s="54">
        <f t="shared" si="96"/>
        <v>598.76821391344924</v>
      </c>
      <c r="AP53" s="208">
        <f t="shared" si="2"/>
        <v>537.04427264918399</v>
      </c>
      <c r="AQ53" s="208">
        <f t="shared" si="2"/>
        <v>1759.8591267000716</v>
      </c>
      <c r="AR53" s="208">
        <f t="shared" si="2"/>
        <v>74.448515898031644</v>
      </c>
      <c r="AS53" s="208">
        <f t="shared" si="2"/>
        <v>56.079206791326442</v>
      </c>
      <c r="AT53" s="208">
        <f t="shared" si="2"/>
        <v>222.43251104982812</v>
      </c>
      <c r="AU53" s="50">
        <f t="shared" si="3"/>
        <v>529.97272661768829</v>
      </c>
      <c r="AV53" s="52">
        <f>'주택총조사(거처의종류, 일반,외국인가구, 전체)'!I39</f>
        <v>6400</v>
      </c>
      <c r="AW53" s="52">
        <f>'주택총조사(거처의종류, 일반,외국인가구, 전체)'!L39</f>
        <v>6497</v>
      </c>
      <c r="AX53" s="52">
        <f>'주택총조사(거처의종류, 일반,외국인가구, 전체)'!O39</f>
        <v>6413</v>
      </c>
      <c r="AY53" s="52">
        <f>'주택총조사(거처의종류, 일반,외국인가구, 전체)'!R39</f>
        <v>6300</v>
      </c>
      <c r="AZ53" s="52">
        <f>'주택총조사(거처의종류, 일반,외국인가구, 전체)'!U39</f>
        <v>6514</v>
      </c>
      <c r="BA53" s="52">
        <f>'주택총조사(거처의종류, 일반,외국인가구, 전체)'!X39</f>
        <v>6934</v>
      </c>
      <c r="BB53" s="52">
        <f t="shared" si="97"/>
        <v>97</v>
      </c>
      <c r="BC53" s="52">
        <f t="shared" si="98"/>
        <v>-84</v>
      </c>
      <c r="BD53" s="52">
        <f t="shared" si="99"/>
        <v>-113</v>
      </c>
      <c r="BE53" s="52">
        <f t="shared" si="100"/>
        <v>214</v>
      </c>
      <c r="BF53" s="52">
        <f t="shared" si="101"/>
        <v>420</v>
      </c>
      <c r="BG53" s="53">
        <f>'주택총조사(거처의종류, 일반,외국인가구, 아파트)'!L39/'주택총조사(거처의종류, 일반,외국인가구, 전체)'!L39</f>
        <v>1.1543789441280591E-2</v>
      </c>
      <c r="BH53" s="53">
        <f>'주택총조사(거처의종류, 일반,외국인가구, 아파트)'!O39/'주택총조사(거처의종류, 일반,외국인가구, 전체)'!O39</f>
        <v>1.4033993450803056E-2</v>
      </c>
      <c r="BI53" s="53">
        <f>'주택총조사(거처의종류, 일반,외국인가구, 아파트)'!R39/'주택총조사(거처의종류, 일반,외국인가구, 전체)'!R39</f>
        <v>1.6349206349206349E-2</v>
      </c>
      <c r="BJ53" s="53">
        <f>'주택총조사(거처의종류, 일반,외국인가구, 아파트)'!U39/'주택총조사(거처의종류, 일반,외국인가구, 전체)'!U39</f>
        <v>1.4583972981271108E-2</v>
      </c>
      <c r="BK53" s="53">
        <f>'주택총조사(거처의종류, 일반,외국인가구, 아파트)'!X39/'주택총조사(거처의종류, 일반,외국인가구, 전체)'!X39</f>
        <v>1.3412171906547447E-2</v>
      </c>
      <c r="BL53" s="54">
        <f t="shared" si="172"/>
        <v>1.1197475758042172</v>
      </c>
      <c r="BM53" s="54">
        <f t="shared" si="173"/>
        <v>-1.1788554498674566</v>
      </c>
      <c r="BN53" s="54">
        <f t="shared" si="174"/>
        <v>-1.8474603174603175</v>
      </c>
      <c r="BO53" s="54">
        <f t="shared" si="175"/>
        <v>3.1209702179920171</v>
      </c>
      <c r="BP53" s="54">
        <f t="shared" si="176"/>
        <v>5.6331122007499275</v>
      </c>
      <c r="BQ53" s="50">
        <f t="shared" si="107"/>
        <v>1.3695028454436775</v>
      </c>
      <c r="BR53" s="49">
        <f>REPS멸실!E38</f>
        <v>0</v>
      </c>
      <c r="BS53" s="49">
        <f>REPS멸실!F38</f>
        <v>0</v>
      </c>
      <c r="BT53" s="49">
        <f>REPS멸실!G38</f>
        <v>16</v>
      </c>
      <c r="BU53" s="49">
        <f>REPS멸실!H38</f>
        <v>0</v>
      </c>
      <c r="BV53" s="49">
        <f>REPS멸실!I38</f>
        <v>0</v>
      </c>
      <c r="BW53" s="51">
        <f t="shared" si="108"/>
        <v>3.2</v>
      </c>
      <c r="BX53" s="81">
        <f t="shared" si="109"/>
        <v>534.542229463132</v>
      </c>
      <c r="BY53" s="52">
        <f>SUM('주택소유통계(다주택자)'!Q39:R39)</f>
        <v>7457</v>
      </c>
      <c r="BZ53" s="52">
        <f>SUM('주택소유통계(다주택자)'!U39:V39)</f>
        <v>7077</v>
      </c>
      <c r="CA53" s="52">
        <f>SUM('주택소유통계(다주택자)'!Y39:Z39)</f>
        <v>6995</v>
      </c>
      <c r="CB53" s="52">
        <f>SUM('주택소유통계(다주택자)'!AC39:AD39)</f>
        <v>7146</v>
      </c>
      <c r="CC53" s="52">
        <f t="shared" si="110"/>
        <v>-380</v>
      </c>
      <c r="CD53" s="52">
        <f t="shared" si="111"/>
        <v>-82</v>
      </c>
      <c r="CE53" s="52">
        <f t="shared" si="112"/>
        <v>151</v>
      </c>
      <c r="CF53" s="53">
        <f>'REPS거래량(외지인)'!D39/'REPS거래량(외지인)'!C39</f>
        <v>0.21212121212121213</v>
      </c>
      <c r="CG53" s="53">
        <f>'REPS거래량(외지인)'!I39/'REPS거래량(외지인)'!H39</f>
        <v>0.33476394849785407</v>
      </c>
      <c r="CH53" s="53">
        <f>'REPS거래량(외지인)'!N39/'REPS거래량(외지인)'!M39</f>
        <v>0.30405405405405406</v>
      </c>
      <c r="CI53" s="54">
        <f>REPS단위당실거래!G38</f>
        <v>3056.4</v>
      </c>
      <c r="CJ53" s="54">
        <f>REPS단위당실거래!H38</f>
        <v>3041.8</v>
      </c>
      <c r="CK53" s="54">
        <f>REPS단위당실거래!I38</f>
        <v>3248.5</v>
      </c>
      <c r="CL53" s="52">
        <v>2768</v>
      </c>
      <c r="CM53" s="52">
        <v>3125</v>
      </c>
      <c r="CN53" s="52">
        <v>3317</v>
      </c>
      <c r="CO53" s="53">
        <f t="shared" si="170"/>
        <v>1.1041907514450868</v>
      </c>
      <c r="CP53" s="53">
        <v>0</v>
      </c>
      <c r="CQ53" s="53">
        <f t="shared" si="171"/>
        <v>0.97934880916490807</v>
      </c>
      <c r="CR53" s="55">
        <v>0.2</v>
      </c>
      <c r="CS53" s="55">
        <v>0.3</v>
      </c>
      <c r="CT53" s="55">
        <v>0.5</v>
      </c>
      <c r="CU53" s="162">
        <f t="shared" si="116"/>
        <v>-17.800893326326854</v>
      </c>
      <c r="CV53" s="162">
        <f t="shared" si="117"/>
        <v>0</v>
      </c>
      <c r="CW53" s="162">
        <f t="shared" si="118"/>
        <v>22.482010669849831</v>
      </c>
      <c r="CX53" s="71">
        <f t="shared" si="119"/>
        <v>1.5603724478409926</v>
      </c>
      <c r="CY53" s="158">
        <f>REPS분양물량!H38</f>
        <v>1230</v>
      </c>
      <c r="CZ53" s="158">
        <f>REPS분양물량!I38</f>
        <v>130</v>
      </c>
      <c r="DA53" s="158">
        <f>REPS분양물량!J38</f>
        <v>1270</v>
      </c>
      <c r="DB53" s="52">
        <f>REPS미분양!F38</f>
        <v>0</v>
      </c>
      <c r="DC53" s="52">
        <f>REPS미분양!G38</f>
        <v>0</v>
      </c>
      <c r="DD53" s="52">
        <f>REPS미분양!H38</f>
        <v>0</v>
      </c>
      <c r="DE53" s="52">
        <f>REPS미분양!I38</f>
        <v>0</v>
      </c>
      <c r="DF53" s="52">
        <f t="shared" si="120"/>
        <v>1230</v>
      </c>
      <c r="DG53" s="52">
        <f t="shared" si="121"/>
        <v>130</v>
      </c>
      <c r="DH53" s="52">
        <f t="shared" si="122"/>
        <v>1270</v>
      </c>
      <c r="DI53" s="52">
        <f t="shared" si="123"/>
        <v>1230</v>
      </c>
      <c r="DJ53" s="52">
        <f t="shared" si="124"/>
        <v>130</v>
      </c>
      <c r="DK53" s="52">
        <f t="shared" si="125"/>
        <v>1270</v>
      </c>
      <c r="DL53" s="142">
        <v>3056.4</v>
      </c>
      <c r="DM53" s="142">
        <v>3041.8</v>
      </c>
      <c r="DN53" s="142">
        <v>3248.5</v>
      </c>
      <c r="DO53" s="140">
        <f>'REPS분양가(분기단위)'!D38</f>
        <v>2768</v>
      </c>
      <c r="DP53" s="140">
        <f>'REPS분양가(분기단위)'!E38</f>
        <v>3125</v>
      </c>
      <c r="DQ53" s="140">
        <f>'REPS분양가(분기단위)'!F38</f>
        <v>3317</v>
      </c>
      <c r="DR53" s="53">
        <f t="shared" si="126"/>
        <v>1.1041907514450868</v>
      </c>
      <c r="DS53" s="53">
        <f t="shared" si="127"/>
        <v>0.97337600000000002</v>
      </c>
      <c r="DT53" s="53">
        <f t="shared" si="128"/>
        <v>0.97934880916490807</v>
      </c>
      <c r="DU53" s="53">
        <f>100%-종합!CF53</f>
        <v>0.78787878787878785</v>
      </c>
      <c r="DV53" s="53">
        <f>100%-종합!CG53</f>
        <v>0.66523605150214593</v>
      </c>
      <c r="DW53" s="53">
        <f>100%-종합!CH53</f>
        <v>0.69594594594594594</v>
      </c>
      <c r="DX53" s="55">
        <v>0.2</v>
      </c>
      <c r="DY53" s="55">
        <v>0.3</v>
      </c>
      <c r="DZ53" s="55">
        <v>0.5</v>
      </c>
      <c r="EA53" s="72">
        <f t="shared" si="129"/>
        <v>214.01224382553866</v>
      </c>
      <c r="EB53" s="72">
        <f t="shared" si="130"/>
        <v>25.253467467811159</v>
      </c>
      <c r="EC53" s="72">
        <f t="shared" si="131"/>
        <v>432.79938421237034</v>
      </c>
      <c r="ED53" s="71">
        <f t="shared" si="132"/>
        <v>224.02169850190671</v>
      </c>
      <c r="EE53" s="82">
        <f t="shared" si="133"/>
        <v>225.5820709497477</v>
      </c>
      <c r="EF53" s="88">
        <f t="shared" si="134"/>
        <v>760.12430041287973</v>
      </c>
      <c r="EG53" s="54">
        <f>REPS단위당실거래!I38</f>
        <v>3248.5</v>
      </c>
      <c r="EH53" s="52">
        <f t="shared" si="135"/>
        <v>3317</v>
      </c>
      <c r="EI53" s="52">
        <f t="shared" si="136"/>
        <v>112800</v>
      </c>
      <c r="EJ53" s="49">
        <f t="shared" si="137"/>
        <v>62040.000000000007</v>
      </c>
      <c r="EK53" s="149">
        <v>22775</v>
      </c>
      <c r="EL53" s="55">
        <f t="shared" si="138"/>
        <v>0.31687467271775177</v>
      </c>
      <c r="EM53" s="55">
        <v>0.74</v>
      </c>
      <c r="EN53" s="55">
        <v>0.05</v>
      </c>
      <c r="EO53" s="71">
        <f t="shared" si="139"/>
        <v>267.02236483243149</v>
      </c>
      <c r="EP53" s="54">
        <f>REPS단위당실거래!I38</f>
        <v>3248.5</v>
      </c>
      <c r="EQ53" s="52">
        <f t="shared" si="140"/>
        <v>3317</v>
      </c>
      <c r="ER53" s="52">
        <f t="shared" si="141"/>
        <v>112800</v>
      </c>
      <c r="ES53" s="49">
        <f t="shared" si="142"/>
        <v>62040.000000000007</v>
      </c>
      <c r="ET53" s="149">
        <v>11283</v>
      </c>
      <c r="EU53" s="55">
        <f t="shared" si="143"/>
        <v>0.31687467271775177</v>
      </c>
      <c r="EV53" s="55">
        <v>0.26</v>
      </c>
      <c r="EW53" s="55">
        <v>0.2</v>
      </c>
      <c r="EX53" s="50">
        <f t="shared" si="144"/>
        <v>185.91544047826847</v>
      </c>
      <c r="EY53" s="53">
        <f>'주택총조사(주택의종류)'!AZ39</f>
        <v>0.49675206408278427</v>
      </c>
      <c r="EZ53" s="53">
        <f>'주택총조사(주택의종류)'!AS39</f>
        <v>0.29131405140337785</v>
      </c>
      <c r="FA53" s="53">
        <f>'주택총조사(주택의종류)'!BG39</f>
        <v>0.20238132368766806</v>
      </c>
      <c r="FB53" s="53">
        <f t="shared" si="145"/>
        <v>0.99384665064777866</v>
      </c>
      <c r="FC53" s="54">
        <f t="shared" si="146"/>
        <v>450.15072075979481</v>
      </c>
      <c r="FD53" s="55">
        <v>0.4</v>
      </c>
      <c r="FE53" s="55">
        <v>0.6</v>
      </c>
      <c r="FF53" s="50">
        <f t="shared" si="147"/>
        <v>108.03617298235075</v>
      </c>
      <c r="FG53" s="82">
        <f t="shared" si="148"/>
        <v>560.97397829305066</v>
      </c>
      <c r="FH53" s="53">
        <v>3.9399999999999998E-2</v>
      </c>
      <c r="FI53" s="49">
        <v>30</v>
      </c>
      <c r="FJ53" s="55">
        <v>0.6</v>
      </c>
      <c r="FK53" s="55">
        <v>0.4</v>
      </c>
      <c r="FL53" s="49">
        <f t="shared" si="149"/>
        <v>113000</v>
      </c>
      <c r="FM53" s="49">
        <f t="shared" si="150"/>
        <v>67700</v>
      </c>
      <c r="FN53" s="58">
        <f t="shared" si="151"/>
        <v>-320.87275217726261</v>
      </c>
      <c r="FO53" s="49">
        <f t="shared" si="166"/>
        <v>9600</v>
      </c>
      <c r="FP53" s="131">
        <v>170</v>
      </c>
      <c r="FQ53" s="131">
        <v>476</v>
      </c>
      <c r="FR53" s="134">
        <v>4860</v>
      </c>
      <c r="FS53" s="134">
        <v>6526</v>
      </c>
      <c r="FT53" s="134">
        <v>4045</v>
      </c>
      <c r="FU53" s="134">
        <v>3823</v>
      </c>
      <c r="FV53" s="134">
        <v>3635</v>
      </c>
      <c r="FW53" s="134">
        <v>8970</v>
      </c>
      <c r="FX53" s="134">
        <v>13327</v>
      </c>
      <c r="FY53" s="32">
        <f t="shared" si="169"/>
        <v>45832</v>
      </c>
      <c r="FZ53" s="152">
        <f>(FX53/FY53)+(FW53*(4/30))/FY53</f>
        <v>0.31687467271775177</v>
      </c>
      <c r="GA53" s="54">
        <f t="shared" si="153"/>
        <v>600.13771675889291</v>
      </c>
      <c r="GB53" s="55">
        <v>0.3</v>
      </c>
      <c r="GC53" s="55">
        <f t="shared" si="154"/>
        <v>0.31687467271775177</v>
      </c>
      <c r="GD53" s="50">
        <f t="shared" si="155"/>
        <v>57.050532775065903</v>
      </c>
      <c r="GE53" s="54">
        <f t="shared" si="156"/>
        <v>-65.595487295760989</v>
      </c>
      <c r="GF53" s="55">
        <v>0.7</v>
      </c>
      <c r="GG53" s="55">
        <f t="shared" si="157"/>
        <v>0.31687467271775177</v>
      </c>
      <c r="GH53" s="50">
        <f t="shared" si="158"/>
        <v>-14.549883998023994</v>
      </c>
      <c r="GI53" s="81">
        <f t="shared" si="167"/>
        <v>42.50064877704191</v>
      </c>
      <c r="GJ53" s="72">
        <f t="shared" si="159"/>
        <v>1.5603724478409926</v>
      </c>
      <c r="GK53" s="72">
        <f t="shared" si="160"/>
        <v>224.02169850190671</v>
      </c>
      <c r="GL53" s="52">
        <f>SUM('주택총조사(주택의종류)'!AD39:AF39)</f>
        <v>46547</v>
      </c>
      <c r="GM53" s="52">
        <f>REPS미분양!I38</f>
        <v>0</v>
      </c>
      <c r="GN53" s="100">
        <f t="shared" si="161"/>
        <v>0</v>
      </c>
      <c r="GO53" s="55">
        <f t="shared" si="162"/>
        <v>1</v>
      </c>
      <c r="GP53" s="82">
        <f t="shared" si="163"/>
        <v>225.5820709497477</v>
      </c>
      <c r="GQ53" s="84">
        <f t="shared" si="164"/>
        <v>829.05669801984027</v>
      </c>
      <c r="GR53" s="151">
        <f>SUM('REPS분양물량+계획'!G38:I38)/3</f>
        <v>1946.6666666666667</v>
      </c>
      <c r="GS53" s="106">
        <f t="shared" si="168"/>
        <v>2.348050104795222</v>
      </c>
      <c r="GT53" s="105" t="str">
        <f t="shared" si="165"/>
        <v>C등급</v>
      </c>
    </row>
    <row r="54" spans="1:202" s="49" customFormat="1" x14ac:dyDescent="0.4">
      <c r="A54" s="37" t="s">
        <v>109</v>
      </c>
      <c r="B54" s="37" t="s">
        <v>583</v>
      </c>
      <c r="C54" s="35">
        <f>'주택총조사(거처의종류, 일반,외국인가구, 전체)'!H40</f>
        <v>88527</v>
      </c>
      <c r="D54" s="35">
        <f>'주택총조사(거처의종류, 일반,외국인가구, 전체)'!K40</f>
        <v>88878</v>
      </c>
      <c r="E54" s="35">
        <f>'주택총조사(거처의종류, 일반,외국인가구, 전체)'!N40</f>
        <v>89721</v>
      </c>
      <c r="F54" s="35">
        <f>'주택총조사(거처의종류, 일반,외국인가구, 전체)'!Q40</f>
        <v>91134</v>
      </c>
      <c r="G54" s="35">
        <f>'주택총조사(거처의종류, 일반,외국인가구, 전체)'!T40</f>
        <v>89857</v>
      </c>
      <c r="H54" s="35">
        <f>'주택총조사(거처의종류, 일반,외국인가구, 전체)'!W40</f>
        <v>93755</v>
      </c>
      <c r="I54" s="207">
        <f t="shared" si="0"/>
        <v>-1397</v>
      </c>
      <c r="J54" s="207">
        <f t="shared" si="0"/>
        <v>-1018</v>
      </c>
      <c r="K54" s="207">
        <f t="shared" si="0"/>
        <v>-698</v>
      </c>
      <c r="L54" s="207">
        <f t="shared" si="0"/>
        <v>-1367</v>
      </c>
      <c r="M54" s="207">
        <f t="shared" si="0"/>
        <v>2095</v>
      </c>
      <c r="N54" s="24">
        <f>'인구총조사(가구, 1인가구)'!D40</f>
        <v>27503</v>
      </c>
      <c r="O54" s="24">
        <f>'인구총조사(가구, 1인가구)'!E40</f>
        <v>29251</v>
      </c>
      <c r="P54" s="24">
        <f>'인구총조사(가구, 1인가구)'!F40</f>
        <v>31112</v>
      </c>
      <c r="Q54" s="24">
        <f>'인구총조사(가구, 1인가구)'!G40</f>
        <v>33223</v>
      </c>
      <c r="R54" s="24">
        <f>'인구총조사(가구, 1인가구)'!H40</f>
        <v>33313</v>
      </c>
      <c r="S54" s="24">
        <f>'인구총조사(가구, 1인가구)'!I40</f>
        <v>35116</v>
      </c>
      <c r="T54" s="52">
        <f t="shared" si="80"/>
        <v>1748</v>
      </c>
      <c r="U54" s="52">
        <f t="shared" si="81"/>
        <v>1861</v>
      </c>
      <c r="V54" s="52">
        <f t="shared" si="82"/>
        <v>2111</v>
      </c>
      <c r="W54" s="52">
        <f t="shared" si="83"/>
        <v>90</v>
      </c>
      <c r="X54" s="52">
        <f t="shared" si="84"/>
        <v>1803</v>
      </c>
      <c r="Y54" s="53">
        <f>'주택총조사(거처의종류, 일반,외국인가구, 아파트)'!K40/'주택총조사(거처의종류, 일반,외국인가구, 전체)'!K40</f>
        <v>0.30861405522176466</v>
      </c>
      <c r="Z54" s="53">
        <f>'주택총조사(거처의종류, 일반,외국인가구, 아파트)'!N40/'주택총조사(거처의종류, 일반,외국인가구, 전체)'!N40</f>
        <v>0.30680665618974379</v>
      </c>
      <c r="AA54" s="53">
        <f>'주택총조사(거처의종류, 일반,외국인가구, 아파트)'!Q40/'주택총조사(거처의종류, 일반,외국인가구, 전체)'!Q40</f>
        <v>0.31042201593258278</v>
      </c>
      <c r="AB54" s="53">
        <f>'주택총조사(거처의종류, 일반,외국인가구, 아파트)'!T40/'주택총조사(거처의종류, 일반,외국인가구, 전체)'!T40</f>
        <v>0.32673024917368709</v>
      </c>
      <c r="AC54" s="53">
        <f>'주택총조사(거처의종류, 일반,외국인가구, 아파트)'!W40/'주택총조사(거처의종류, 일반,외국인가구, 전체)'!W40</f>
        <v>0.383030238387286</v>
      </c>
      <c r="AD54" s="54">
        <f t="shared" si="85"/>
        <v>-431.13383514480523</v>
      </c>
      <c r="AE54" s="54">
        <f t="shared" si="86"/>
        <v>-312.32917600115917</v>
      </c>
      <c r="AF54" s="54">
        <f t="shared" si="87"/>
        <v>-216.67456712094278</v>
      </c>
      <c r="AG54" s="54">
        <f t="shared" si="88"/>
        <v>-446.64025062043027</v>
      </c>
      <c r="AH54" s="54">
        <f t="shared" si="89"/>
        <v>802.44834942136413</v>
      </c>
      <c r="AI54" s="54">
        <f t="shared" si="90"/>
        <v>-120.86589589319465</v>
      </c>
      <c r="AJ54" s="54">
        <f t="shared" si="91"/>
        <v>539.45736852764458</v>
      </c>
      <c r="AK54" s="54">
        <f t="shared" si="92"/>
        <v>570.96718716911323</v>
      </c>
      <c r="AL54" s="54">
        <f t="shared" si="93"/>
        <v>655.30087563368227</v>
      </c>
      <c r="AM54" s="54">
        <f t="shared" si="94"/>
        <v>29.40572242563184</v>
      </c>
      <c r="AN54" s="54">
        <f t="shared" si="95"/>
        <v>690.60351981227666</v>
      </c>
      <c r="AO54" s="54">
        <f t="shared" si="96"/>
        <v>497.14693471366974</v>
      </c>
      <c r="AP54" s="208">
        <f t="shared" si="2"/>
        <v>108.32353338283934</v>
      </c>
      <c r="AQ54" s="208">
        <f t="shared" si="2"/>
        <v>258.63801116795406</v>
      </c>
      <c r="AR54" s="208">
        <f t="shared" si="2"/>
        <v>438.62630851273946</v>
      </c>
      <c r="AS54" s="208">
        <f t="shared" si="2"/>
        <v>-417.23452819479843</v>
      </c>
      <c r="AT54" s="208">
        <f t="shared" si="2"/>
        <v>1493.0518692336409</v>
      </c>
      <c r="AU54" s="50">
        <f t="shared" si="3"/>
        <v>376.28103882047509</v>
      </c>
      <c r="AV54" s="52">
        <f>'주택총조사(거처의종류, 일반,외국인가구, 전체)'!I40</f>
        <v>1823</v>
      </c>
      <c r="AW54" s="52">
        <f>'주택총조사(거처의종류, 일반,외국인가구, 전체)'!L40</f>
        <v>1830</v>
      </c>
      <c r="AX54" s="52">
        <f>'주택총조사(거처의종류, 일반,외국인가구, 전체)'!O40</f>
        <v>1768</v>
      </c>
      <c r="AY54" s="52">
        <f>'주택총조사(거처의종류, 일반,외국인가구, 전체)'!R40</f>
        <v>1675</v>
      </c>
      <c r="AZ54" s="52">
        <f>'주택총조사(거처의종류, 일반,외국인가구, 전체)'!U40</f>
        <v>1535</v>
      </c>
      <c r="BA54" s="52">
        <f>'주택총조사(거처의종류, 일반,외국인가구, 전체)'!X40</f>
        <v>1562</v>
      </c>
      <c r="BB54" s="52">
        <f t="shared" si="97"/>
        <v>7</v>
      </c>
      <c r="BC54" s="52">
        <f t="shared" si="98"/>
        <v>-62</v>
      </c>
      <c r="BD54" s="52">
        <f t="shared" si="99"/>
        <v>-93</v>
      </c>
      <c r="BE54" s="52">
        <f t="shared" si="100"/>
        <v>-140</v>
      </c>
      <c r="BF54" s="52">
        <f t="shared" si="101"/>
        <v>27</v>
      </c>
      <c r="BG54" s="53">
        <f>'주택총조사(거처의종류, 일반,외국인가구, 아파트)'!L40/'주택총조사(거처의종류, 일반,외국인가구, 전체)'!L40</f>
        <v>6.2295081967213117E-2</v>
      </c>
      <c r="BH54" s="53">
        <f>'주택총조사(거처의종류, 일반,외국인가구, 아파트)'!O40/'주택총조사(거처의종류, 일반,외국인가구, 전체)'!O40</f>
        <v>6.1085972850678731E-2</v>
      </c>
      <c r="BI54" s="53">
        <f>'주택총조사(거처의종류, 일반,외국인가구, 아파트)'!R40/'주택총조사(거처의종류, 일반,외국인가구, 전체)'!R40</f>
        <v>6.6865671641791039E-2</v>
      </c>
      <c r="BJ54" s="53">
        <f>'주택총조사(거처의종류, 일반,외국인가구, 아파트)'!U40/'주택총조사(거처의종류, 일반,외국인가구, 전체)'!U40</f>
        <v>6.9055374592833882E-2</v>
      </c>
      <c r="BK54" s="53">
        <f>'주택총조사(거처의종류, 일반,외국인가구, 아파트)'!X40/'주택총조사(거처의종류, 일반,외국인가구, 전체)'!X40</f>
        <v>9.154929577464789E-2</v>
      </c>
      <c r="BL54" s="54">
        <f t="shared" si="172"/>
        <v>0.43606557377049182</v>
      </c>
      <c r="BM54" s="54">
        <f t="shared" si="173"/>
        <v>-3.7873303167420813</v>
      </c>
      <c r="BN54" s="54">
        <f t="shared" si="174"/>
        <v>-6.2185074626865662</v>
      </c>
      <c r="BO54" s="54">
        <f t="shared" si="175"/>
        <v>-9.6677524429967434</v>
      </c>
      <c r="BP54" s="54">
        <f t="shared" si="176"/>
        <v>2.471830985915493</v>
      </c>
      <c r="BQ54" s="50">
        <f t="shared" si="107"/>
        <v>-3.353138732547881</v>
      </c>
      <c r="BR54" s="49">
        <f>REPS멸실!E39</f>
        <v>0</v>
      </c>
      <c r="BS54" s="49">
        <f>REPS멸실!F39</f>
        <v>0</v>
      </c>
      <c r="BT54" s="49">
        <f>REPS멸실!G39</f>
        <v>0</v>
      </c>
      <c r="BU54" s="49">
        <f>REPS멸실!H39</f>
        <v>0</v>
      </c>
      <c r="BV54" s="49">
        <f>REPS멸실!I39</f>
        <v>0</v>
      </c>
      <c r="BW54" s="51">
        <f t="shared" si="108"/>
        <v>0</v>
      </c>
      <c r="BX54" s="81">
        <f t="shared" si="109"/>
        <v>372.92790008792718</v>
      </c>
      <c r="BY54" s="52">
        <f>SUM('주택소유통계(다주택자)'!Q40:R40)</f>
        <v>5950</v>
      </c>
      <c r="BZ54" s="52">
        <f>SUM('주택소유통계(다주택자)'!U40:V40)</f>
        <v>5824</v>
      </c>
      <c r="CA54" s="52">
        <f>SUM('주택소유통계(다주택자)'!Y40:Z40)</f>
        <v>5691</v>
      </c>
      <c r="CB54" s="52">
        <f>SUM('주택소유통계(다주택자)'!AC40:AD40)</f>
        <v>6326</v>
      </c>
      <c r="CC54" s="52">
        <f t="shared" si="110"/>
        <v>-126</v>
      </c>
      <c r="CD54" s="52">
        <f t="shared" si="111"/>
        <v>-133</v>
      </c>
      <c r="CE54" s="52">
        <f t="shared" si="112"/>
        <v>635</v>
      </c>
      <c r="CF54" s="53">
        <f>'REPS거래량(외지인)'!D40/'REPS거래량(외지인)'!C40</f>
        <v>0.45791505791505793</v>
      </c>
      <c r="CG54" s="53">
        <f>'REPS거래량(외지인)'!I40/'REPS거래량(외지인)'!H40</f>
        <v>0.6785714285714286</v>
      </c>
      <c r="CH54" s="53">
        <f>'REPS거래량(외지인)'!N40/'REPS거래량(외지인)'!M40</f>
        <v>0.38025889967637538</v>
      </c>
      <c r="CI54" s="54">
        <f>REPS단위당실거래!G39</f>
        <v>2397.6999999999998</v>
      </c>
      <c r="CJ54" s="54">
        <f>REPS단위당실거래!H39</f>
        <v>2298.8000000000002</v>
      </c>
      <c r="CK54" s="54">
        <f>REPS단위당실거래!I39</f>
        <v>2430</v>
      </c>
      <c r="CL54" s="52">
        <v>2428</v>
      </c>
      <c r="CM54" s="52">
        <v>2549.4</v>
      </c>
      <c r="CN54" s="52">
        <v>3630</v>
      </c>
      <c r="CO54" s="53">
        <f t="shared" si="170"/>
        <v>0.98752059308072482</v>
      </c>
      <c r="CP54" s="53">
        <v>0</v>
      </c>
      <c r="CQ54" s="53">
        <f t="shared" si="171"/>
        <v>0.66942148760330578</v>
      </c>
      <c r="CR54" s="55">
        <v>0.2</v>
      </c>
      <c r="CS54" s="55">
        <v>0.3</v>
      </c>
      <c r="CT54" s="55">
        <v>0.5</v>
      </c>
      <c r="CU54" s="162">
        <f t="shared" si="116"/>
        <v>-11.395453849236386</v>
      </c>
      <c r="CV54" s="162">
        <f t="shared" si="117"/>
        <v>0</v>
      </c>
      <c r="CW54" s="162">
        <f t="shared" si="118"/>
        <v>80.820729358902341</v>
      </c>
      <c r="CX54" s="71">
        <f t="shared" si="119"/>
        <v>23.141758503221983</v>
      </c>
      <c r="CY54" s="158">
        <f>REPS분양물량!H39</f>
        <v>74</v>
      </c>
      <c r="CZ54" s="158">
        <f>REPS분양물량!I39</f>
        <v>41</v>
      </c>
      <c r="DA54" s="158">
        <f>REPS분양물량!J39</f>
        <v>0</v>
      </c>
      <c r="DB54" s="52">
        <f>REPS미분양!F39</f>
        <v>0</v>
      </c>
      <c r="DC54" s="52">
        <f>REPS미분양!G39</f>
        <v>0</v>
      </c>
      <c r="DD54" s="52">
        <f>REPS미분양!H39</f>
        <v>0</v>
      </c>
      <c r="DE54" s="52">
        <f>REPS미분양!I39</f>
        <v>0</v>
      </c>
      <c r="DF54" s="52">
        <f t="shared" si="120"/>
        <v>74</v>
      </c>
      <c r="DG54" s="52">
        <f t="shared" si="121"/>
        <v>41</v>
      </c>
      <c r="DH54" s="52">
        <f t="shared" si="122"/>
        <v>0</v>
      </c>
      <c r="DI54" s="52">
        <f t="shared" si="123"/>
        <v>74</v>
      </c>
      <c r="DJ54" s="52">
        <f t="shared" si="124"/>
        <v>41</v>
      </c>
      <c r="DK54" s="52">
        <f t="shared" si="125"/>
        <v>0</v>
      </c>
      <c r="DL54" s="142">
        <v>2397.6999999999998</v>
      </c>
      <c r="DM54" s="142">
        <v>2298.8000000000002</v>
      </c>
      <c r="DN54" s="142">
        <v>2430</v>
      </c>
      <c r="DO54" s="140">
        <f>'REPS분양가(분기단위)'!D39</f>
        <v>2428</v>
      </c>
      <c r="DP54" s="144">
        <f>DO54*1.05</f>
        <v>2549.4</v>
      </c>
      <c r="DQ54" s="140">
        <f>'REPS분양가(분기단위)'!F39</f>
        <v>3630</v>
      </c>
      <c r="DR54" s="53">
        <f t="shared" si="126"/>
        <v>0.98752059308072482</v>
      </c>
      <c r="DS54" s="53">
        <f t="shared" si="127"/>
        <v>0.90170236133992321</v>
      </c>
      <c r="DT54" s="53">
        <f t="shared" si="128"/>
        <v>0.66942148760330578</v>
      </c>
      <c r="DU54" s="53">
        <f>100%-종합!CF54</f>
        <v>0.54208494208494207</v>
      </c>
      <c r="DV54" s="53">
        <f>100%-종합!CG54</f>
        <v>0.3214285714285714</v>
      </c>
      <c r="DW54" s="53">
        <f>100%-종합!CH54</f>
        <v>0.61974110032362462</v>
      </c>
      <c r="DX54" s="55">
        <v>0.2</v>
      </c>
      <c r="DY54" s="55">
        <v>0.3</v>
      </c>
      <c r="DZ54" s="55">
        <v>0.5</v>
      </c>
      <c r="EA54" s="72">
        <f t="shared" si="129"/>
        <v>7.9227366439162159</v>
      </c>
      <c r="EB54" s="72">
        <f t="shared" si="130"/>
        <v>3.5649446928689099</v>
      </c>
      <c r="EC54" s="72">
        <f t="shared" si="131"/>
        <v>0</v>
      </c>
      <c r="ED54" s="71">
        <f t="shared" si="132"/>
        <v>3.8292271122617088</v>
      </c>
      <c r="EE54" s="82">
        <f t="shared" si="133"/>
        <v>26.970985615483691</v>
      </c>
      <c r="EF54" s="88">
        <f t="shared" si="134"/>
        <v>399.89888570341088</v>
      </c>
      <c r="EG54" s="54">
        <f>REPS단위당실거래!I39</f>
        <v>2430</v>
      </c>
      <c r="EH54" s="52">
        <f t="shared" si="135"/>
        <v>3630</v>
      </c>
      <c r="EI54" s="52">
        <f t="shared" si="136"/>
        <v>123400</v>
      </c>
      <c r="EJ54" s="49">
        <f t="shared" si="137"/>
        <v>67870</v>
      </c>
      <c r="EK54" s="149">
        <v>16983</v>
      </c>
      <c r="EL54" s="55">
        <f t="shared" si="138"/>
        <v>0.41933048553544239</v>
      </c>
      <c r="EM54" s="55">
        <v>0.74</v>
      </c>
      <c r="EN54" s="55">
        <v>0.05</v>
      </c>
      <c r="EO54" s="71">
        <f t="shared" si="139"/>
        <v>263.49511652639148</v>
      </c>
      <c r="EP54" s="54">
        <f>REPS단위당실거래!I39</f>
        <v>2430</v>
      </c>
      <c r="EQ54" s="52">
        <f t="shared" si="140"/>
        <v>3630</v>
      </c>
      <c r="ER54" s="52">
        <f t="shared" si="141"/>
        <v>123400</v>
      </c>
      <c r="ES54" s="49">
        <f t="shared" si="142"/>
        <v>67870</v>
      </c>
      <c r="ET54" s="149">
        <v>1120</v>
      </c>
      <c r="EU54" s="55">
        <f t="shared" si="143"/>
        <v>0.41933048553544239</v>
      </c>
      <c r="EV54" s="55">
        <v>0.26</v>
      </c>
      <c r="EW54" s="55">
        <v>0.2</v>
      </c>
      <c r="EX54" s="50">
        <f t="shared" si="144"/>
        <v>24.421807477584167</v>
      </c>
      <c r="EY54" s="53">
        <f>'주택총조사(주택의종류)'!AZ40</f>
        <v>0.4738843892053346</v>
      </c>
      <c r="EZ54" s="53">
        <f>'주택총조사(주택의종류)'!AS40</f>
        <v>0.16690761237783464</v>
      </c>
      <c r="FA54" s="53">
        <f>'주택총조사(주택의종류)'!BG40</f>
        <v>0.34662247222085252</v>
      </c>
      <c r="FB54" s="53">
        <f t="shared" si="145"/>
        <v>1.0836611129137113</v>
      </c>
      <c r="FC54" s="54">
        <f t="shared" si="146"/>
        <v>312.00437429284062</v>
      </c>
      <c r="FD54" s="55">
        <v>0.4</v>
      </c>
      <c r="FE54" s="55">
        <v>0.6</v>
      </c>
      <c r="FF54" s="50">
        <f t="shared" si="147"/>
        <v>74.881049830281754</v>
      </c>
      <c r="FG54" s="82">
        <f t="shared" si="148"/>
        <v>362.79797383425739</v>
      </c>
      <c r="FH54" s="53">
        <v>3.9399999999999998E-2</v>
      </c>
      <c r="FI54" s="49">
        <v>30</v>
      </c>
      <c r="FJ54" s="55">
        <v>0.6</v>
      </c>
      <c r="FK54" s="55">
        <v>0.4</v>
      </c>
      <c r="FL54" s="49">
        <f t="shared" si="149"/>
        <v>123000</v>
      </c>
      <c r="FM54" s="49">
        <f t="shared" si="150"/>
        <v>74100</v>
      </c>
      <c r="FN54" s="58">
        <f t="shared" si="151"/>
        <v>-351.20636538161239</v>
      </c>
      <c r="FO54" s="49">
        <f t="shared" si="166"/>
        <v>10560</v>
      </c>
      <c r="FP54" s="131">
        <v>173</v>
      </c>
      <c r="FQ54" s="131">
        <v>594</v>
      </c>
      <c r="FR54" s="134">
        <v>5676</v>
      </c>
      <c r="FS54" s="134">
        <v>7415</v>
      </c>
      <c r="FT54" s="134">
        <v>4487</v>
      </c>
      <c r="FU54" s="134">
        <v>4540</v>
      </c>
      <c r="FV54" s="134">
        <v>4242</v>
      </c>
      <c r="FW54" s="134">
        <v>9951</v>
      </c>
      <c r="FX54" s="134">
        <v>10210</v>
      </c>
      <c r="FY54" s="32">
        <f t="shared" si="169"/>
        <v>47288</v>
      </c>
      <c r="FZ54" s="152">
        <f>(FX54/FY54)+(FW54*(29/30))/FY54</f>
        <v>0.41933048553544239</v>
      </c>
      <c r="GA54" s="54">
        <f t="shared" si="153"/>
        <v>493.79379598112183</v>
      </c>
      <c r="GB54" s="55">
        <v>0.3</v>
      </c>
      <c r="GC54" s="55">
        <f t="shared" si="154"/>
        <v>0.41933048553544239</v>
      </c>
      <c r="GD54" s="50">
        <f t="shared" si="155"/>
        <v>62.1188376669459</v>
      </c>
      <c r="GE54" s="54">
        <f t="shared" si="156"/>
        <v>-120.86589589319465</v>
      </c>
      <c r="GF54" s="55">
        <v>0.7</v>
      </c>
      <c r="GG54" s="55">
        <f t="shared" si="157"/>
        <v>0.41933048553544239</v>
      </c>
      <c r="GH54" s="50">
        <f t="shared" si="158"/>
        <v>-35.477928366698677</v>
      </c>
      <c r="GI54" s="81">
        <f t="shared" si="167"/>
        <v>26.640909300247223</v>
      </c>
      <c r="GJ54" s="72">
        <f t="shared" si="159"/>
        <v>23.141758503221983</v>
      </c>
      <c r="GK54" s="72">
        <f t="shared" si="160"/>
        <v>3.8292271122617088</v>
      </c>
      <c r="GL54" s="52">
        <f>SUM('주택총조사(주택의종류)'!AD40:AF40)</f>
        <v>51902</v>
      </c>
      <c r="GM54" s="52">
        <f>REPS미분양!I39</f>
        <v>0</v>
      </c>
      <c r="GN54" s="100">
        <f t="shared" si="161"/>
        <v>0</v>
      </c>
      <c r="GO54" s="55">
        <f t="shared" si="162"/>
        <v>1</v>
      </c>
      <c r="GP54" s="82">
        <f t="shared" si="163"/>
        <v>26.970985615483691</v>
      </c>
      <c r="GQ54" s="84">
        <f t="shared" si="164"/>
        <v>416.40986874998833</v>
      </c>
      <c r="GR54" s="151">
        <f>SUM('REPS분양물량+계획'!G39:I39)/3</f>
        <v>758.33333333333337</v>
      </c>
      <c r="GS54" s="106">
        <f t="shared" si="168"/>
        <v>1.8211223850427887</v>
      </c>
      <c r="GT54" s="105" t="str">
        <f t="shared" si="165"/>
        <v>C등급</v>
      </c>
    </row>
    <row r="55" spans="1:202" s="49" customFormat="1" x14ac:dyDescent="0.4">
      <c r="A55" s="37" t="s">
        <v>109</v>
      </c>
      <c r="B55" s="37" t="s">
        <v>140</v>
      </c>
      <c r="C55" s="35">
        <f>'주택총조사(거처의종류, 일반,외국인가구, 전체)'!H41</f>
        <v>450819</v>
      </c>
      <c r="D55" s="35">
        <f>'주택총조사(거처의종류, 일반,외국인가구, 전체)'!K41</f>
        <v>457351</v>
      </c>
      <c r="E55" s="35">
        <f>'주택총조사(거처의종류, 일반,외국인가구, 전체)'!N41</f>
        <v>466089</v>
      </c>
      <c r="F55" s="35">
        <f>'주택총조사(거처의종류, 일반,외국인가구, 전체)'!Q41</f>
        <v>480566</v>
      </c>
      <c r="G55" s="35">
        <f>'주택총조사(거처의종류, 일반,외국인가구, 전체)'!T41</f>
        <v>492051</v>
      </c>
      <c r="H55" s="35">
        <f>'주택총조사(거처의종류, 일반,외국인가구, 전체)'!W41</f>
        <v>503568</v>
      </c>
      <c r="I55" s="207">
        <f t="shared" si="0"/>
        <v>-1211</v>
      </c>
      <c r="J55" s="207">
        <f t="shared" si="0"/>
        <v>-479</v>
      </c>
      <c r="K55" s="207">
        <f t="shared" si="0"/>
        <v>1197</v>
      </c>
      <c r="L55" s="207">
        <f t="shared" si="0"/>
        <v>2121</v>
      </c>
      <c r="M55" s="207">
        <f t="shared" si="0"/>
        <v>1305</v>
      </c>
      <c r="N55" s="24">
        <f>'인구총조사(가구, 1인가구)'!D41</f>
        <v>129612</v>
      </c>
      <c r="O55" s="24">
        <f>'인구총조사(가구, 1인가구)'!E41</f>
        <v>137355</v>
      </c>
      <c r="P55" s="24">
        <f>'인구총조사(가구, 1인가구)'!F41</f>
        <v>146572</v>
      </c>
      <c r="Q55" s="24">
        <f>'인구총조사(가구, 1인가구)'!G41</f>
        <v>159852</v>
      </c>
      <c r="R55" s="24">
        <f>'인구총조사(가구, 1인가구)'!H41</f>
        <v>169216</v>
      </c>
      <c r="S55" s="24">
        <f>'인구총조사(가구, 1인가구)'!I41</f>
        <v>179428</v>
      </c>
      <c r="T55" s="52">
        <f t="shared" si="80"/>
        <v>7743</v>
      </c>
      <c r="U55" s="52">
        <f t="shared" si="81"/>
        <v>9217</v>
      </c>
      <c r="V55" s="52">
        <f t="shared" si="82"/>
        <v>13280</v>
      </c>
      <c r="W55" s="52">
        <f t="shared" si="83"/>
        <v>9364</v>
      </c>
      <c r="X55" s="52">
        <f t="shared" si="84"/>
        <v>10212</v>
      </c>
      <c r="Y55" s="53">
        <f>'주택총조사(거처의종류, 일반,외국인가구, 아파트)'!K39/'주택총조사(거처의종류, 일반,외국인가구, 전체)'!K41</f>
        <v>5.8449637149585329E-2</v>
      </c>
      <c r="Z55" s="53">
        <f>'주택총조사(거처의종류, 일반,외국인가구, 아파트)'!N39/'주택총조사(거처의종류, 일반,외국인가구, 전체)'!N41</f>
        <v>6.7974142277547847E-2</v>
      </c>
      <c r="AA55" s="53">
        <f>'주택총조사(거처의종류, 일반,외국인가구, 아파트)'!Q39/'주택총조사(거처의종류, 일반,외국인가구, 전체)'!Q41</f>
        <v>6.8354814947374554E-2</v>
      </c>
      <c r="AB55" s="53">
        <f>'주택총조사(거처의종류, 일반,외국인가구, 아파트)'!T39/'주택총조사(거처의종류, 일반,외국인가구, 전체)'!T41</f>
        <v>6.6604884453034335E-2</v>
      </c>
      <c r="AC55" s="53">
        <f>'주택총조사(거처의종류, 일반,외국인가구, 아파트)'!W39/'주택총조사(거처의종류, 일반,외국인가구, 전체)'!W41</f>
        <v>6.7684999841133672E-2</v>
      </c>
      <c r="AD55" s="54">
        <f t="shared" si="85"/>
        <v>-70.782510588147829</v>
      </c>
      <c r="AE55" s="54">
        <f t="shared" si="86"/>
        <v>-32.559614150945421</v>
      </c>
      <c r="AF55" s="54">
        <f t="shared" si="87"/>
        <v>81.820713492007343</v>
      </c>
      <c r="AG55" s="54">
        <f t="shared" si="88"/>
        <v>141.26895992488582</v>
      </c>
      <c r="AH55" s="54">
        <f t="shared" si="89"/>
        <v>88.328924792679445</v>
      </c>
      <c r="AI55" s="54">
        <f t="shared" si="90"/>
        <v>41.615294694095873</v>
      </c>
      <c r="AJ55" s="54">
        <f t="shared" si="91"/>
        <v>452.57554044923921</v>
      </c>
      <c r="AK55" s="54">
        <f t="shared" si="92"/>
        <v>626.51766937215848</v>
      </c>
      <c r="AL55" s="54">
        <f t="shared" si="93"/>
        <v>907.75194250113407</v>
      </c>
      <c r="AM55" s="54">
        <f t="shared" si="94"/>
        <v>623.68813801821352</v>
      </c>
      <c r="AN55" s="54">
        <f t="shared" si="95"/>
        <v>691.19921837765708</v>
      </c>
      <c r="AO55" s="54">
        <f t="shared" si="96"/>
        <v>660.34650174368039</v>
      </c>
      <c r="AP55" s="208">
        <f t="shared" si="2"/>
        <v>381.79302986109138</v>
      </c>
      <c r="AQ55" s="208">
        <f t="shared" si="2"/>
        <v>593.95805522121304</v>
      </c>
      <c r="AR55" s="208">
        <f t="shared" si="2"/>
        <v>989.57265599314144</v>
      </c>
      <c r="AS55" s="208">
        <f t="shared" si="2"/>
        <v>764.95709794309937</v>
      </c>
      <c r="AT55" s="208">
        <f t="shared" si="2"/>
        <v>779.52814317033653</v>
      </c>
      <c r="AU55" s="50">
        <f t="shared" si="3"/>
        <v>701.96179643777646</v>
      </c>
      <c r="AV55" s="52">
        <f>'주택총조사(거처의종류, 일반,외국인가구, 전체)'!I41</f>
        <v>21184</v>
      </c>
      <c r="AW55" s="52">
        <f>'주택총조사(거처의종류, 일반,외국인가구, 전체)'!L41</f>
        <v>21792</v>
      </c>
      <c r="AX55" s="52">
        <f>'주택총조사(거처의종류, 일반,외국인가구, 전체)'!O41</f>
        <v>21854</v>
      </c>
      <c r="AY55" s="52">
        <f>'주택총조사(거처의종류, 일반,외국인가구, 전체)'!R41</f>
        <v>22108</v>
      </c>
      <c r="AZ55" s="52">
        <f>'주택총조사(거처의종류, 일반,외국인가구, 전체)'!U41</f>
        <v>23219</v>
      </c>
      <c r="BA55" s="52">
        <f>'주택총조사(거처의종류, 일반,외국인가구, 전체)'!X41</f>
        <v>23876</v>
      </c>
      <c r="BB55" s="52">
        <f t="shared" si="97"/>
        <v>608</v>
      </c>
      <c r="BC55" s="52">
        <f t="shared" si="98"/>
        <v>62</v>
      </c>
      <c r="BD55" s="52">
        <f t="shared" si="99"/>
        <v>254</v>
      </c>
      <c r="BE55" s="52">
        <f t="shared" si="100"/>
        <v>1111</v>
      </c>
      <c r="BF55" s="52">
        <f t="shared" si="101"/>
        <v>657</v>
      </c>
      <c r="BG55" s="53">
        <f>'주택총조사(거처의종류, 일반,외국인가구, 아파트)'!L41/'주택총조사(거처의종류, 일반,외국인가구, 전체)'!L41</f>
        <v>7.8560939794419971E-2</v>
      </c>
      <c r="BH55" s="53">
        <f>'주택총조사(거처의종류, 일반,외국인가구, 아파트)'!O41/'주택총조사(거처의종류, 일반,외국인가구, 전체)'!O41</f>
        <v>8.2319026265214604E-2</v>
      </c>
      <c r="BI55" s="53">
        <f>'주택총조사(거처의종류, 일반,외국인가구, 아파트)'!R41/'주택총조사(거처의종류, 일반,외국인가구, 전체)'!R41</f>
        <v>8.2730233399674322E-2</v>
      </c>
      <c r="BJ55" s="53">
        <f>'주택총조사(거처의종류, 일반,외국인가구, 아파트)'!U41/'주택총조사(거처의종류, 일반,외국인가구, 전체)'!U41</f>
        <v>8.1915672509582663E-2</v>
      </c>
      <c r="BK55" s="53">
        <f>'주택총조사(거처의종류, 일반,외국인가구, 아파트)'!X41/'주택총조사(거처의종류, 일반,외국인가구, 전체)'!X41</f>
        <v>8.636287485340928E-2</v>
      </c>
      <c r="BL55" s="54">
        <f t="shared" si="172"/>
        <v>47.76505139500734</v>
      </c>
      <c r="BM55" s="54">
        <f t="shared" si="173"/>
        <v>5.1037796284433057</v>
      </c>
      <c r="BN55" s="54">
        <f t="shared" si="174"/>
        <v>21.013479283517277</v>
      </c>
      <c r="BO55" s="54">
        <f t="shared" si="175"/>
        <v>91.008312158146339</v>
      </c>
      <c r="BP55" s="54">
        <f t="shared" si="176"/>
        <v>56.740408778689897</v>
      </c>
      <c r="BQ55" s="50">
        <f t="shared" si="107"/>
        <v>44.326206248760833</v>
      </c>
      <c r="BR55" s="49">
        <f>REPS멸실!E40</f>
        <v>138</v>
      </c>
      <c r="BS55" s="49">
        <f>REPS멸실!F40</f>
        <v>541</v>
      </c>
      <c r="BT55" s="49">
        <f>REPS멸실!G40</f>
        <v>0</v>
      </c>
      <c r="BU55" s="49">
        <f>REPS멸실!H40</f>
        <v>1006</v>
      </c>
      <c r="BV55" s="49">
        <f>REPS멸실!I40</f>
        <v>60</v>
      </c>
      <c r="BW55" s="51">
        <f t="shared" si="108"/>
        <v>349</v>
      </c>
      <c r="BX55" s="81">
        <f t="shared" si="109"/>
        <v>1095.2880026865373</v>
      </c>
      <c r="BY55" s="52">
        <f>SUM('주택소유통계(다주택자)'!Q41:R41)</f>
        <v>47937</v>
      </c>
      <c r="BZ55" s="52">
        <f>SUM('주택소유통계(다주택자)'!U41:V41)</f>
        <v>46360</v>
      </c>
      <c r="CA55" s="52">
        <f>SUM('주택소유통계(다주택자)'!Y41:Z41)</f>
        <v>46738</v>
      </c>
      <c r="CB55" s="52">
        <f>SUM('주택소유통계(다주택자)'!AC41:AD41)</f>
        <v>47817</v>
      </c>
      <c r="CC55" s="52">
        <f t="shared" si="110"/>
        <v>-1577</v>
      </c>
      <c r="CD55" s="52">
        <f t="shared" si="111"/>
        <v>378</v>
      </c>
      <c r="CE55" s="52">
        <f t="shared" si="112"/>
        <v>1079</v>
      </c>
      <c r="CF55" s="53">
        <f>'REPS거래량(외지인)'!D41/'REPS거래량(외지인)'!C41</f>
        <v>0.52686416670667879</v>
      </c>
      <c r="CG55" s="53">
        <f>'REPS거래량(외지인)'!I41/'REPS거래량(외지인)'!H41</f>
        <v>0.47774133083411435</v>
      </c>
      <c r="CH55" s="53">
        <f>'REPS거래량(외지인)'!N41/'REPS거래량(외지인)'!M41</f>
        <v>0.44090056285178236</v>
      </c>
      <c r="CI55" s="54">
        <f>REPS단위당실거래!G40</f>
        <v>1812</v>
      </c>
      <c r="CJ55" s="54">
        <f>REPS단위당실거래!H40</f>
        <v>1765.4</v>
      </c>
      <c r="CK55" s="54">
        <f>REPS단위당실거래!I40</f>
        <v>1850</v>
      </c>
      <c r="CL55" s="52">
        <v>2180</v>
      </c>
      <c r="CM55" s="52">
        <v>2638</v>
      </c>
      <c r="CN55" s="52">
        <v>3009</v>
      </c>
      <c r="CO55" s="53">
        <f t="shared" si="113"/>
        <v>0.83119266055045871</v>
      </c>
      <c r="CP55" s="53">
        <f t="shared" si="114"/>
        <v>0.66921910538286589</v>
      </c>
      <c r="CQ55" s="53">
        <f t="shared" si="115"/>
        <v>0.61482220006646726</v>
      </c>
      <c r="CR55" s="55">
        <v>0.2</v>
      </c>
      <c r="CS55" s="55">
        <v>0.3</v>
      </c>
      <c r="CT55" s="55">
        <v>0.5</v>
      </c>
      <c r="CU55" s="162">
        <f t="shared" si="116"/>
        <v>-138.12174322058127</v>
      </c>
      <c r="CV55" s="162">
        <f t="shared" si="117"/>
        <v>36.255525191260595</v>
      </c>
      <c r="CW55" s="162">
        <f t="shared" si="118"/>
        <v>146.24520746702981</v>
      </c>
      <c r="CX55" s="71">
        <f t="shared" si="119"/>
        <v>14.792996479236384</v>
      </c>
      <c r="CY55" s="158">
        <f>REPS분양물량!H40</f>
        <v>4484</v>
      </c>
      <c r="CZ55" s="158">
        <f>REPS분양물량!I40</f>
        <v>4165</v>
      </c>
      <c r="DA55" s="158">
        <f>REPS분양물량!J40</f>
        <v>1487</v>
      </c>
      <c r="DB55" s="52">
        <f>REPS미분양!F40</f>
        <v>0</v>
      </c>
      <c r="DC55" s="52">
        <f>REPS미분양!G40</f>
        <v>70</v>
      </c>
      <c r="DD55" s="52">
        <f>REPS미분양!H40</f>
        <v>205</v>
      </c>
      <c r="DE55" s="52">
        <f>REPS미분양!I40</f>
        <v>275</v>
      </c>
      <c r="DF55" s="52">
        <f t="shared" si="120"/>
        <v>4484</v>
      </c>
      <c r="DG55" s="52">
        <f t="shared" si="121"/>
        <v>4235</v>
      </c>
      <c r="DH55" s="52">
        <f t="shared" si="122"/>
        <v>1692</v>
      </c>
      <c r="DI55" s="52">
        <f t="shared" si="123"/>
        <v>4414</v>
      </c>
      <c r="DJ55" s="52">
        <f t="shared" si="124"/>
        <v>4030</v>
      </c>
      <c r="DK55" s="52">
        <f t="shared" si="125"/>
        <v>1417</v>
      </c>
      <c r="DL55" s="142">
        <v>1812</v>
      </c>
      <c r="DM55" s="142">
        <v>1765.4</v>
      </c>
      <c r="DN55" s="142">
        <v>1850</v>
      </c>
      <c r="DO55" s="140">
        <f>'REPS분양가(분기단위)'!D40</f>
        <v>2180</v>
      </c>
      <c r="DP55" s="140">
        <f>'REPS분양가(분기단위)'!E40</f>
        <v>2638</v>
      </c>
      <c r="DQ55" s="140">
        <f>'REPS분양가(분기단위)'!F40</f>
        <v>3009</v>
      </c>
      <c r="DR55" s="53">
        <f t="shared" si="126"/>
        <v>0.83119266055045871</v>
      </c>
      <c r="DS55" s="53">
        <f t="shared" si="127"/>
        <v>0.66921910538286589</v>
      </c>
      <c r="DT55" s="53">
        <f t="shared" si="128"/>
        <v>0.61482220006646726</v>
      </c>
      <c r="DU55" s="53">
        <f>100%-종합!CF55</f>
        <v>0.47313583329332121</v>
      </c>
      <c r="DV55" s="53">
        <f>100%-종합!CG55</f>
        <v>0.5222586691658857</v>
      </c>
      <c r="DW55" s="53">
        <f>100%-종합!CH55</f>
        <v>0.55909943714821764</v>
      </c>
      <c r="DX55" s="55">
        <v>0.2</v>
      </c>
      <c r="DY55" s="55">
        <v>0.3</v>
      </c>
      <c r="DZ55" s="55">
        <v>0.5</v>
      </c>
      <c r="EA55" s="72">
        <f t="shared" si="129"/>
        <v>347.17613591742906</v>
      </c>
      <c r="EB55" s="72">
        <f t="shared" si="130"/>
        <v>422.55212454338698</v>
      </c>
      <c r="EC55" s="72">
        <f t="shared" si="131"/>
        <v>243.5445695434023</v>
      </c>
      <c r="ED55" s="71">
        <f t="shared" si="132"/>
        <v>337.75761000140614</v>
      </c>
      <c r="EE55" s="82">
        <f t="shared" si="133"/>
        <v>352.5506064806425</v>
      </c>
      <c r="EF55" s="88">
        <f t="shared" si="134"/>
        <v>1447.8386091671798</v>
      </c>
      <c r="EG55" s="54">
        <f>REPS단위당실거래!I40</f>
        <v>1850</v>
      </c>
      <c r="EH55" s="52">
        <f t="shared" si="135"/>
        <v>3009</v>
      </c>
      <c r="EI55" s="52">
        <f t="shared" si="136"/>
        <v>102300</v>
      </c>
      <c r="EJ55" s="49">
        <f t="shared" si="137"/>
        <v>56265.000000000007</v>
      </c>
      <c r="EK55" s="149">
        <v>103331</v>
      </c>
      <c r="EL55" s="55">
        <f t="shared" si="138"/>
        <v>0.42447435526929156</v>
      </c>
      <c r="EM55" s="55">
        <v>0.74</v>
      </c>
      <c r="EN55" s="55">
        <v>0.05</v>
      </c>
      <c r="EO55" s="71">
        <f t="shared" si="139"/>
        <v>1622.870305360253</v>
      </c>
      <c r="EP55" s="54">
        <f>REPS단위당실거래!I40</f>
        <v>1850</v>
      </c>
      <c r="EQ55" s="52">
        <f t="shared" si="140"/>
        <v>3009</v>
      </c>
      <c r="ER55" s="52">
        <f t="shared" si="141"/>
        <v>102300</v>
      </c>
      <c r="ES55" s="49">
        <f t="shared" si="142"/>
        <v>56265.000000000007</v>
      </c>
      <c r="ET55" s="149">
        <v>19308</v>
      </c>
      <c r="EU55" s="55">
        <f t="shared" si="143"/>
        <v>0.42447435526929156</v>
      </c>
      <c r="EV55" s="55">
        <v>0.26</v>
      </c>
      <c r="EW55" s="55">
        <v>0.2</v>
      </c>
      <c r="EX55" s="50">
        <f t="shared" si="144"/>
        <v>426.17904428005306</v>
      </c>
      <c r="EY55" s="53">
        <f>'주택총조사(주택의종류)'!AZ41</f>
        <v>0.73328212915247126</v>
      </c>
      <c r="EZ55" s="53">
        <f>'주택총조사(주택의종류)'!AS41</f>
        <v>8.4817906506804902E-2</v>
      </c>
      <c r="FA55" s="53">
        <f>'주택총조사(주택의종류)'!BG41</f>
        <v>0.17523391957625239</v>
      </c>
      <c r="FB55" s="53">
        <f t="shared" si="145"/>
        <v>0.35464088888082634</v>
      </c>
      <c r="FC55" s="54">
        <f t="shared" si="146"/>
        <v>726.67668271711727</v>
      </c>
      <c r="FD55" s="55">
        <v>0.4</v>
      </c>
      <c r="FE55" s="55">
        <v>0.6</v>
      </c>
      <c r="FF55" s="50">
        <f t="shared" si="147"/>
        <v>174.40240385210816</v>
      </c>
      <c r="FG55" s="82">
        <f t="shared" si="148"/>
        <v>2223.4517534924144</v>
      </c>
      <c r="FH55" s="53">
        <v>3.9399999999999998E-2</v>
      </c>
      <c r="FI55" s="49">
        <v>30</v>
      </c>
      <c r="FJ55" s="55">
        <v>0.6</v>
      </c>
      <c r="FK55" s="55">
        <v>0.4</v>
      </c>
      <c r="FL55" s="49">
        <f t="shared" si="149"/>
        <v>102000</v>
      </c>
      <c r="FM55" s="49">
        <f t="shared" si="150"/>
        <v>61400</v>
      </c>
      <c r="FN55" s="58">
        <f t="shared" si="151"/>
        <v>-291.01310167923077</v>
      </c>
      <c r="FO55" s="49">
        <f t="shared" si="166"/>
        <v>8760</v>
      </c>
      <c r="FP55" s="131">
        <v>860</v>
      </c>
      <c r="FQ55" s="134">
        <v>2403</v>
      </c>
      <c r="FR55" s="134">
        <v>22307</v>
      </c>
      <c r="FS55" s="134">
        <v>36866</v>
      </c>
      <c r="FT55" s="134">
        <v>25851</v>
      </c>
      <c r="FU55" s="134">
        <v>24147</v>
      </c>
      <c r="FV55" s="134">
        <v>24185</v>
      </c>
      <c r="FW55" s="134">
        <v>64657</v>
      </c>
      <c r="FX55" s="134">
        <v>99767</v>
      </c>
      <c r="FY55" s="32">
        <f t="shared" si="169"/>
        <v>301043</v>
      </c>
      <c r="FZ55" s="152">
        <f>(FX55/FY55)+(FW55*(13/30))/FY55</f>
        <v>0.42447435526929156</v>
      </c>
      <c r="GA55" s="54">
        <f t="shared" si="153"/>
        <v>704.67270799244125</v>
      </c>
      <c r="GB55" s="55">
        <v>0.3</v>
      </c>
      <c r="GC55" s="55">
        <f t="shared" si="154"/>
        <v>0.42447435526929156</v>
      </c>
      <c r="GD55" s="50">
        <f t="shared" si="155"/>
        <v>89.734648020287167</v>
      </c>
      <c r="GE55" s="54">
        <f t="shared" si="156"/>
        <v>390.61529469409589</v>
      </c>
      <c r="GF55" s="55">
        <v>0.7</v>
      </c>
      <c r="GG55" s="55">
        <f t="shared" si="157"/>
        <v>0.42447435526929156</v>
      </c>
      <c r="GH55" s="50">
        <f t="shared" si="158"/>
        <v>116.06432276152047</v>
      </c>
      <c r="GI55" s="81">
        <f t="shared" si="167"/>
        <v>205.79897078180764</v>
      </c>
      <c r="GJ55" s="72">
        <f t="shared" si="159"/>
        <v>14.792996479236384</v>
      </c>
      <c r="GK55" s="72">
        <f t="shared" si="160"/>
        <v>337.75761000140614</v>
      </c>
      <c r="GL55" s="52">
        <f>SUM('주택총조사(주택의종류)'!AD41:AF41)</f>
        <v>362411</v>
      </c>
      <c r="GM55" s="52">
        <f>REPS미분양!I40</f>
        <v>275</v>
      </c>
      <c r="GN55" s="100">
        <f t="shared" si="161"/>
        <v>7.588069898540607E-4</v>
      </c>
      <c r="GO55" s="55">
        <f t="shared" si="162"/>
        <v>1</v>
      </c>
      <c r="GP55" s="82">
        <f t="shared" si="163"/>
        <v>352.5506064806425</v>
      </c>
      <c r="GQ55" s="84">
        <f t="shared" si="164"/>
        <v>2781.8013307548645</v>
      </c>
      <c r="GR55" s="151">
        <f>SUM('REPS분양물량+계획'!G40:I40)/3</f>
        <v>4688</v>
      </c>
      <c r="GS55" s="106">
        <f t="shared" si="168"/>
        <v>1.6852389666259426</v>
      </c>
      <c r="GT55" s="105" t="str">
        <f t="shared" si="165"/>
        <v>C등급</v>
      </c>
    </row>
    <row r="56" spans="1:202" s="49" customFormat="1" x14ac:dyDescent="0.4">
      <c r="A56" s="37" t="s">
        <v>109</v>
      </c>
      <c r="B56" s="37" t="s">
        <v>576</v>
      </c>
      <c r="C56" s="35">
        <f>'주택총조사(거처의종류, 일반,외국인가구, 전체)'!H42</f>
        <v>141221</v>
      </c>
      <c r="D56" s="35">
        <f>'주택총조사(거처의종류, 일반,외국인가구, 전체)'!K42</f>
        <v>141421</v>
      </c>
      <c r="E56" s="35">
        <f>'주택총조사(거처의종류, 일반,외국인가구, 전체)'!N42</f>
        <v>143231</v>
      </c>
      <c r="F56" s="35">
        <f>'주택총조사(거처의종류, 일반,외국인가구, 전체)'!Q42</f>
        <v>145846</v>
      </c>
      <c r="G56" s="35">
        <f>'주택총조사(거처의종류, 일반,외국인가구, 전체)'!T42</f>
        <v>150221</v>
      </c>
      <c r="H56" s="35">
        <f>'주택총조사(거처의종류, 일반,외국인가구, 전체)'!W42</f>
        <v>154095</v>
      </c>
      <c r="I56" s="207">
        <f t="shared" si="0"/>
        <v>-1189</v>
      </c>
      <c r="J56" s="207">
        <f t="shared" si="0"/>
        <v>-354</v>
      </c>
      <c r="K56" s="207">
        <f t="shared" si="0"/>
        <v>-692</v>
      </c>
      <c r="L56" s="207">
        <f t="shared" si="0"/>
        <v>774</v>
      </c>
      <c r="M56" s="207">
        <f t="shared" si="0"/>
        <v>-126</v>
      </c>
      <c r="N56" s="24">
        <f>'인구총조사(가구, 1인가구)'!D42</f>
        <v>37964</v>
      </c>
      <c r="O56" s="24">
        <f>'인구총조사(가구, 1인가구)'!E42</f>
        <v>39353</v>
      </c>
      <c r="P56" s="24">
        <f>'인구총조사(가구, 1인가구)'!F42</f>
        <v>41517</v>
      </c>
      <c r="Q56" s="24">
        <f>'인구총조사(가구, 1인가구)'!G42</f>
        <v>44824</v>
      </c>
      <c r="R56" s="24">
        <f>'인구총조사(가구, 1인가구)'!H42</f>
        <v>48425</v>
      </c>
      <c r="S56" s="24">
        <f>'인구총조사(가구, 1인가구)'!I42</f>
        <v>52425</v>
      </c>
      <c r="T56" s="52">
        <f t="shared" si="80"/>
        <v>1389</v>
      </c>
      <c r="U56" s="52">
        <f t="shared" si="81"/>
        <v>2164</v>
      </c>
      <c r="V56" s="52">
        <f t="shared" si="82"/>
        <v>3307</v>
      </c>
      <c r="W56" s="52">
        <f t="shared" si="83"/>
        <v>3601</v>
      </c>
      <c r="X56" s="52">
        <f t="shared" si="84"/>
        <v>4000</v>
      </c>
      <c r="Y56" s="53">
        <f>'주택총조사(거처의종류, 일반,외국인가구, 아파트)'!K40/'주택총조사(거처의종류, 일반,외국인가구, 전체)'!K42</f>
        <v>0.19395280757454691</v>
      </c>
      <c r="Z56" s="53">
        <f>'주택총조사(거처의종류, 일반,외국인가구, 아파트)'!N40/'주택총조사(거처의종류, 일반,외국인가구, 전체)'!N42</f>
        <v>0.19218604910948048</v>
      </c>
      <c r="AA56" s="53">
        <f>'주택총조사(거처의종류, 일반,외국인가구, 아파트)'!Q40/'주택총조사(거처의종류, 일반,외국인가구, 전체)'!Q42</f>
        <v>0.19397172359886455</v>
      </c>
      <c r="AB56" s="53">
        <f>'주택총조사(거처의종류, 일반,외국인가구, 아파트)'!T40/'주택총조사(거처의종류, 일반,외국인가구, 전체)'!T42</f>
        <v>0.19543872028544612</v>
      </c>
      <c r="AC56" s="53">
        <f>'주택총조사(거처의종류, 일반,외국인가구, 아파트)'!W40/'주택총조사(거처의종류, 일반,외국인가구, 전체)'!W42</f>
        <v>0.23304455043966385</v>
      </c>
      <c r="AD56" s="54">
        <f t="shared" si="85"/>
        <v>-230.60988820613628</v>
      </c>
      <c r="AE56" s="54">
        <f t="shared" si="86"/>
        <v>-68.033861384756094</v>
      </c>
      <c r="AF56" s="54">
        <f t="shared" si="87"/>
        <v>-134.22843273041428</v>
      </c>
      <c r="AG56" s="54">
        <f t="shared" si="88"/>
        <v>151.26956950093529</v>
      </c>
      <c r="AH56" s="54">
        <f t="shared" si="89"/>
        <v>-29.363613355397646</v>
      </c>
      <c r="AI56" s="54">
        <f t="shared" si="90"/>
        <v>-62.193245235153803</v>
      </c>
      <c r="AJ56" s="54">
        <f t="shared" si="91"/>
        <v>269.40044972104567</v>
      </c>
      <c r="AK56" s="54">
        <f t="shared" si="92"/>
        <v>415.89061027291575</v>
      </c>
      <c r="AL56" s="54">
        <f t="shared" si="93"/>
        <v>641.46448994144509</v>
      </c>
      <c r="AM56" s="54">
        <f t="shared" si="94"/>
        <v>703.77483174789154</v>
      </c>
      <c r="AN56" s="54">
        <f t="shared" si="95"/>
        <v>932.1782017586554</v>
      </c>
      <c r="AO56" s="54">
        <f t="shared" si="96"/>
        <v>592.54171668839069</v>
      </c>
      <c r="AP56" s="208">
        <f t="shared" si="2"/>
        <v>38.790561514909399</v>
      </c>
      <c r="AQ56" s="208">
        <f t="shared" si="2"/>
        <v>347.85674888815964</v>
      </c>
      <c r="AR56" s="208">
        <f t="shared" si="2"/>
        <v>507.23605721103081</v>
      </c>
      <c r="AS56" s="208">
        <f t="shared" si="2"/>
        <v>855.04440124882683</v>
      </c>
      <c r="AT56" s="208">
        <f t="shared" si="2"/>
        <v>902.81458840325774</v>
      </c>
      <c r="AU56" s="50">
        <f t="shared" si="3"/>
        <v>530.34847145323693</v>
      </c>
      <c r="AV56" s="52">
        <f>'주택총조사(거처의종류, 일반,외국인가구, 전체)'!I42</f>
        <v>5691</v>
      </c>
      <c r="AW56" s="52">
        <f>'주택총조사(거처의종류, 일반,외국인가구, 전체)'!L42</f>
        <v>5862</v>
      </c>
      <c r="AX56" s="52">
        <f>'주택총조사(거처의종류, 일반,외국인가구, 전체)'!O42</f>
        <v>5929</v>
      </c>
      <c r="AY56" s="52">
        <f>'주택총조사(거처의종류, 일반,외국인가구, 전체)'!R42</f>
        <v>5896</v>
      </c>
      <c r="AZ56" s="52">
        <f>'주택총조사(거처의종류, 일반,외국인가구, 전체)'!U42</f>
        <v>6128</v>
      </c>
      <c r="BA56" s="52">
        <f>'주택총조사(거처의종류, 일반,외국인가구, 전체)'!X42</f>
        <v>6400</v>
      </c>
      <c r="BB56" s="52">
        <f t="shared" si="97"/>
        <v>171</v>
      </c>
      <c r="BC56" s="52">
        <f t="shared" si="98"/>
        <v>67</v>
      </c>
      <c r="BD56" s="52">
        <f t="shared" si="99"/>
        <v>-33</v>
      </c>
      <c r="BE56" s="52">
        <f t="shared" si="100"/>
        <v>232</v>
      </c>
      <c r="BF56" s="52">
        <f t="shared" si="101"/>
        <v>272</v>
      </c>
      <c r="BG56" s="53">
        <f>'주택총조사(거처의종류, 일반,외국인가구, 아파트)'!L42/'주택총조사(거처의종류, 일반,외국인가구, 전체)'!L42</f>
        <v>8.2053906516547259E-2</v>
      </c>
      <c r="BH56" s="53">
        <f>'주택총조사(거처의종류, 일반,외국인가구, 아파트)'!O42/'주택총조사(거처의종류, 일반,외국인가구, 전체)'!O42</f>
        <v>8.180131556754934E-2</v>
      </c>
      <c r="BI56" s="53">
        <f>'주택총조사(거처의종류, 일반,외국인가구, 아파트)'!R42/'주택총조사(거처의종류, 일반,외국인가구, 전체)'!R42</f>
        <v>8.9043419267299861E-2</v>
      </c>
      <c r="BJ56" s="53">
        <f>'주택총조사(거처의종류, 일반,외국인가구, 아파트)'!U42/'주택총조사(거처의종류, 일반,외국인가구, 전체)'!U42</f>
        <v>8.7304177545691905E-2</v>
      </c>
      <c r="BK56" s="53">
        <f>'주택총조사(거처의종류, 일반,외국인가구, 아파트)'!X42/'주택총조사(거처의종류, 일반,외국인가구, 전체)'!X42</f>
        <v>9.5781249999999998E-2</v>
      </c>
      <c r="BL56" s="54">
        <f t="shared" si="172"/>
        <v>14.031218014329582</v>
      </c>
      <c r="BM56" s="54">
        <f t="shared" si="173"/>
        <v>5.4806881430258061</v>
      </c>
      <c r="BN56" s="54">
        <f t="shared" si="174"/>
        <v>-2.9384328358208953</v>
      </c>
      <c r="BO56" s="54">
        <f t="shared" si="175"/>
        <v>20.25456919060052</v>
      </c>
      <c r="BP56" s="54">
        <f t="shared" si="176"/>
        <v>26.052499999999998</v>
      </c>
      <c r="BQ56" s="50">
        <f t="shared" si="107"/>
        <v>12.576108502427001</v>
      </c>
      <c r="BR56" s="49">
        <f>REPS멸실!E41</f>
        <v>0</v>
      </c>
      <c r="BS56" s="49">
        <f>REPS멸실!F41</f>
        <v>0</v>
      </c>
      <c r="BT56" s="49">
        <f>REPS멸실!G41</f>
        <v>0</v>
      </c>
      <c r="BU56" s="49">
        <f>REPS멸실!H41</f>
        <v>0</v>
      </c>
      <c r="BV56" s="49">
        <f>REPS멸실!I41</f>
        <v>0</v>
      </c>
      <c r="BW56" s="51">
        <f t="shared" si="108"/>
        <v>0</v>
      </c>
      <c r="BX56" s="81">
        <f t="shared" si="109"/>
        <v>542.92457995566394</v>
      </c>
      <c r="BY56" s="52">
        <f>SUM('주택소유통계(다주택자)'!Q42:R42)</f>
        <v>12561</v>
      </c>
      <c r="BZ56" s="52">
        <f>SUM('주택소유통계(다주택자)'!U42:V42)</f>
        <v>12081</v>
      </c>
      <c r="CA56" s="52">
        <f>SUM('주택소유통계(다주택자)'!Y42:Z42)</f>
        <v>12734</v>
      </c>
      <c r="CB56" s="52">
        <f>SUM('주택소유통계(다주택자)'!AC42:AD42)</f>
        <v>12818</v>
      </c>
      <c r="CC56" s="52">
        <f t="shared" si="110"/>
        <v>-480</v>
      </c>
      <c r="CD56" s="52">
        <f t="shared" si="111"/>
        <v>653</v>
      </c>
      <c r="CE56" s="52">
        <f t="shared" si="112"/>
        <v>84</v>
      </c>
      <c r="CF56" s="53">
        <f>'REPS거래량(외지인)'!D42/'REPS거래량(외지인)'!C42</f>
        <v>0.53275985663082437</v>
      </c>
      <c r="CG56" s="53">
        <f>'REPS거래량(외지인)'!I42/'REPS거래량(외지인)'!H42</f>
        <v>0.54296875</v>
      </c>
      <c r="CH56" s="53">
        <f>'REPS거래량(외지인)'!N42/'REPS거래량(외지인)'!M42</f>
        <v>0.49741315594974134</v>
      </c>
      <c r="CI56" s="54">
        <f>REPS단위당실거래!G41</f>
        <v>1500.2</v>
      </c>
      <c r="CJ56" s="54">
        <f>REPS단위당실거래!H41</f>
        <v>1422.5</v>
      </c>
      <c r="CK56" s="54">
        <f>REPS단위당실거래!I41</f>
        <v>1463</v>
      </c>
      <c r="CL56" s="52">
        <v>2124</v>
      </c>
      <c r="CM56" s="52">
        <v>2647</v>
      </c>
      <c r="CN56" s="52">
        <v>1725</v>
      </c>
      <c r="CO56" s="53">
        <f t="shared" si="113"/>
        <v>0.70630885122410547</v>
      </c>
      <c r="CP56" s="53">
        <f t="shared" si="114"/>
        <v>0.5374008311295807</v>
      </c>
      <c r="CQ56" s="53">
        <f t="shared" si="115"/>
        <v>0.84811594202898555</v>
      </c>
      <c r="CR56" s="55">
        <v>0.2</v>
      </c>
      <c r="CS56" s="55">
        <v>0.3</v>
      </c>
      <c r="CT56" s="55">
        <v>0.5</v>
      </c>
      <c r="CU56" s="162">
        <f t="shared" si="116"/>
        <v>-36.124128222262719</v>
      </c>
      <c r="CV56" s="162">
        <f t="shared" si="117"/>
        <v>57.162024889615601</v>
      </c>
      <c r="CW56" s="162">
        <f t="shared" si="118"/>
        <v>17.718289148108873</v>
      </c>
      <c r="CX56" s="71">
        <f t="shared" si="119"/>
        <v>12.918728605153918</v>
      </c>
      <c r="CY56" s="158">
        <f>REPS분양물량!H41</f>
        <v>2561</v>
      </c>
      <c r="CZ56" s="158">
        <f>REPS분양물량!I41</f>
        <v>3011</v>
      </c>
      <c r="DA56" s="158">
        <f>REPS분양물량!J41</f>
        <v>460</v>
      </c>
      <c r="DB56" s="52">
        <f>REPS미분양!F41</f>
        <v>0</v>
      </c>
      <c r="DC56" s="52">
        <f>REPS미분양!G41</f>
        <v>0</v>
      </c>
      <c r="DD56" s="52">
        <f>REPS미분양!H41</f>
        <v>0</v>
      </c>
      <c r="DE56" s="52">
        <f>REPS미분양!I41</f>
        <v>0</v>
      </c>
      <c r="DF56" s="52">
        <f t="shared" si="120"/>
        <v>2561</v>
      </c>
      <c r="DG56" s="52">
        <f t="shared" si="121"/>
        <v>3011</v>
      </c>
      <c r="DH56" s="52">
        <f t="shared" si="122"/>
        <v>460</v>
      </c>
      <c r="DI56" s="52">
        <f t="shared" si="123"/>
        <v>2561</v>
      </c>
      <c r="DJ56" s="52">
        <f t="shared" si="124"/>
        <v>3011</v>
      </c>
      <c r="DK56" s="52">
        <f t="shared" si="125"/>
        <v>460</v>
      </c>
      <c r="DL56" s="142">
        <v>1500.2</v>
      </c>
      <c r="DM56" s="142">
        <v>1422.5</v>
      </c>
      <c r="DN56" s="142">
        <v>1463</v>
      </c>
      <c r="DO56" s="140">
        <f>'REPS분양가(분기단위)'!D41</f>
        <v>2124</v>
      </c>
      <c r="DP56" s="140">
        <f>'REPS분양가(분기단위)'!E41</f>
        <v>2647</v>
      </c>
      <c r="DQ56" s="140">
        <f>'REPS분양가(분기단위)'!F41</f>
        <v>1725</v>
      </c>
      <c r="DR56" s="53">
        <f t="shared" si="126"/>
        <v>0.70630885122410547</v>
      </c>
      <c r="DS56" s="53">
        <f t="shared" si="127"/>
        <v>0.5374008311295807</v>
      </c>
      <c r="DT56" s="53">
        <f t="shared" si="128"/>
        <v>0.84811594202898555</v>
      </c>
      <c r="DU56" s="53">
        <f>100%-종합!CF56</f>
        <v>0.46724014336917563</v>
      </c>
      <c r="DV56" s="53">
        <f>100%-종합!CG56</f>
        <v>0.45703125</v>
      </c>
      <c r="DW56" s="53">
        <f>100%-종합!CH56</f>
        <v>0.50258684405025866</v>
      </c>
      <c r="DX56" s="55">
        <v>0.2</v>
      </c>
      <c r="DY56" s="55">
        <v>0.3</v>
      </c>
      <c r="DZ56" s="55">
        <v>0.5</v>
      </c>
      <c r="EA56" s="72">
        <f t="shared" si="129"/>
        <v>169.0341178111226</v>
      </c>
      <c r="EB56" s="72">
        <f t="shared" si="130"/>
        <v>221.85858585485929</v>
      </c>
      <c r="EC56" s="72">
        <f t="shared" si="131"/>
        <v>98.037940379403793</v>
      </c>
      <c r="ED56" s="71">
        <f t="shared" si="132"/>
        <v>162.97688134846189</v>
      </c>
      <c r="EE56" s="82">
        <f t="shared" si="133"/>
        <v>175.8956099536158</v>
      </c>
      <c r="EF56" s="88">
        <f t="shared" si="134"/>
        <v>718.82018990927975</v>
      </c>
      <c r="EG56" s="54">
        <f>REPS단위당실거래!I41</f>
        <v>1463</v>
      </c>
      <c r="EH56" s="52">
        <f t="shared" si="135"/>
        <v>1725</v>
      </c>
      <c r="EI56" s="52">
        <f t="shared" si="136"/>
        <v>58700</v>
      </c>
      <c r="EJ56" s="49">
        <f t="shared" si="137"/>
        <v>32285.000000000004</v>
      </c>
      <c r="EK56" s="149">
        <v>56862</v>
      </c>
      <c r="EL56" s="55">
        <f t="shared" si="138"/>
        <v>0.43475961573006261</v>
      </c>
      <c r="EM56" s="55">
        <v>0.74</v>
      </c>
      <c r="EN56" s="55">
        <v>0.05</v>
      </c>
      <c r="EO56" s="71">
        <f t="shared" si="139"/>
        <v>914.68814697678431</v>
      </c>
      <c r="EP56" s="54">
        <f>REPS단위당실거래!I41</f>
        <v>1463</v>
      </c>
      <c r="EQ56" s="52">
        <f t="shared" si="140"/>
        <v>1725</v>
      </c>
      <c r="ER56" s="52">
        <f t="shared" si="141"/>
        <v>58700</v>
      </c>
      <c r="ES56" s="49">
        <f t="shared" si="142"/>
        <v>32285.000000000004</v>
      </c>
      <c r="ET56" s="149">
        <v>23218</v>
      </c>
      <c r="EU56" s="55">
        <f t="shared" si="143"/>
        <v>0.43475961573006261</v>
      </c>
      <c r="EV56" s="55">
        <v>0.26</v>
      </c>
      <c r="EW56" s="55">
        <v>0.2</v>
      </c>
      <c r="EX56" s="50">
        <f t="shared" si="144"/>
        <v>524.90093541707097</v>
      </c>
      <c r="EY56" s="53">
        <f>'주택총조사(주택의종류)'!AZ42</f>
        <v>0.71542826467267429</v>
      </c>
      <c r="EZ56" s="53">
        <f>'주택총조사(주택의종류)'!AS42</f>
        <v>8.2993862838072113E-2</v>
      </c>
      <c r="FA56" s="53">
        <f>'주택총조사(주택의종류)'!BG42</f>
        <v>0.19458021689257782</v>
      </c>
      <c r="FB56" s="53">
        <f t="shared" si="145"/>
        <v>0.38798310527701446</v>
      </c>
      <c r="FC56" s="54">
        <f t="shared" si="146"/>
        <v>558.53624251005579</v>
      </c>
      <c r="FD56" s="55">
        <v>0.4</v>
      </c>
      <c r="FE56" s="55">
        <v>0.6</v>
      </c>
      <c r="FF56" s="50">
        <f t="shared" si="147"/>
        <v>134.04869820241339</v>
      </c>
      <c r="FG56" s="82">
        <f t="shared" si="148"/>
        <v>1573.6377805962686</v>
      </c>
      <c r="FH56" s="53">
        <v>3.9399999999999998E-2</v>
      </c>
      <c r="FI56" s="49">
        <v>30</v>
      </c>
      <c r="FJ56" s="55">
        <v>0.6</v>
      </c>
      <c r="FK56" s="55">
        <v>0.4</v>
      </c>
      <c r="FL56" s="49">
        <f t="shared" si="149"/>
        <v>59000</v>
      </c>
      <c r="FM56" s="49">
        <f t="shared" si="150"/>
        <v>35200</v>
      </c>
      <c r="FN56" s="58">
        <f t="shared" si="151"/>
        <v>-166.83487262392384</v>
      </c>
      <c r="FO56" s="49">
        <f t="shared" si="166"/>
        <v>5040</v>
      </c>
      <c r="FP56" s="131">
        <v>310</v>
      </c>
      <c r="FQ56" s="131">
        <v>889</v>
      </c>
      <c r="FR56" s="134">
        <v>7983</v>
      </c>
      <c r="FS56" s="134">
        <v>12993</v>
      </c>
      <c r="FT56" s="134">
        <v>8543</v>
      </c>
      <c r="FU56" s="134">
        <v>8455</v>
      </c>
      <c r="FV56" s="134">
        <v>8296</v>
      </c>
      <c r="FW56" s="134">
        <v>21322</v>
      </c>
      <c r="FX56" s="134">
        <v>23991</v>
      </c>
      <c r="FY56" s="32">
        <f t="shared" si="169"/>
        <v>92782</v>
      </c>
      <c r="FZ56" s="152">
        <f>(FX56/FY56)+(FW56*(23/30))/FY56</f>
        <v>0.43475961573006261</v>
      </c>
      <c r="GA56" s="54">
        <f t="shared" si="153"/>
        <v>605.11782519081771</v>
      </c>
      <c r="GB56" s="55">
        <v>0.3</v>
      </c>
      <c r="GC56" s="55">
        <f t="shared" si="154"/>
        <v>0.43475961573006261</v>
      </c>
      <c r="GD56" s="50">
        <f t="shared" si="155"/>
        <v>78.924237945411321</v>
      </c>
      <c r="GE56" s="54">
        <f t="shared" si="156"/>
        <v>-62.193245235153803</v>
      </c>
      <c r="GF56" s="55">
        <v>0.7</v>
      </c>
      <c r="GG56" s="55">
        <f t="shared" si="157"/>
        <v>0.43475961573006261</v>
      </c>
      <c r="GH56" s="50">
        <f t="shared" si="158"/>
        <v>-18.92737797960871</v>
      </c>
      <c r="GI56" s="81">
        <f t="shared" si="167"/>
        <v>59.996859965802614</v>
      </c>
      <c r="GJ56" s="72">
        <f t="shared" si="159"/>
        <v>12.918728605153918</v>
      </c>
      <c r="GK56" s="72">
        <f t="shared" si="160"/>
        <v>162.97688134846189</v>
      </c>
      <c r="GL56" s="52">
        <f>SUM('주택총조사(주택의종류)'!AD42:AF42)</f>
        <v>115014</v>
      </c>
      <c r="GM56" s="52">
        <f>REPS미분양!I41</f>
        <v>0</v>
      </c>
      <c r="GN56" s="100">
        <f t="shared" si="161"/>
        <v>0</v>
      </c>
      <c r="GO56" s="55">
        <f t="shared" si="162"/>
        <v>1</v>
      </c>
      <c r="GP56" s="82">
        <f t="shared" si="163"/>
        <v>175.8956099536158</v>
      </c>
      <c r="GQ56" s="84">
        <f t="shared" si="164"/>
        <v>1809.5302505156869</v>
      </c>
      <c r="GR56" s="151">
        <f>SUM('REPS분양물량+계획'!G41:I41)/3</f>
        <v>1498</v>
      </c>
      <c r="GS56" s="106">
        <f t="shared" si="168"/>
        <v>0.82783915857338897</v>
      </c>
      <c r="GT56" s="105" t="str">
        <f t="shared" si="165"/>
        <v>A등급</v>
      </c>
    </row>
    <row r="57" spans="1:202" s="49" customFormat="1" x14ac:dyDescent="0.4">
      <c r="A57" s="37" t="s">
        <v>109</v>
      </c>
      <c r="B57" s="37" t="s">
        <v>572</v>
      </c>
      <c r="C57" s="35">
        <f>'주택총조사(거처의종류, 일반,외국인가구, 전체)'!H43</f>
        <v>130771</v>
      </c>
      <c r="D57" s="35">
        <f>'주택총조사(거처의종류, 일반,외국인가구, 전체)'!K43</f>
        <v>137982</v>
      </c>
      <c r="E57" s="35">
        <f>'주택총조사(거처의종류, 일반,외국인가구, 전체)'!N43</f>
        <v>142354</v>
      </c>
      <c r="F57" s="35">
        <f>'주택총조사(거처의종류, 일반,외국인가구, 전체)'!Q43</f>
        <v>144551</v>
      </c>
      <c r="G57" s="35">
        <f>'주택총조사(거처의종류, 일반,외국인가구, 전체)'!T43</f>
        <v>145286</v>
      </c>
      <c r="H57" s="35">
        <f>'주택총조사(거처의종류, 일반,외국인가구, 전체)'!W43</f>
        <v>147736</v>
      </c>
      <c r="I57" s="207">
        <f t="shared" si="0"/>
        <v>3774</v>
      </c>
      <c r="J57" s="207">
        <f t="shared" si="0"/>
        <v>1377</v>
      </c>
      <c r="K57" s="207">
        <f t="shared" si="0"/>
        <v>-951</v>
      </c>
      <c r="L57" s="207">
        <f t="shared" si="0"/>
        <v>-1073</v>
      </c>
      <c r="M57" s="207">
        <f t="shared" si="0"/>
        <v>426</v>
      </c>
      <c r="N57" s="24">
        <f>'인구총조사(가구, 1인가구)'!D43</f>
        <v>37862</v>
      </c>
      <c r="O57" s="24">
        <f>'인구총조사(가구, 1인가구)'!E43</f>
        <v>41299</v>
      </c>
      <c r="P57" s="24">
        <f>'인구총조사(가구, 1인가구)'!F43</f>
        <v>44294</v>
      </c>
      <c r="Q57" s="24">
        <f>'인구총조사(가구, 1인가구)'!G43</f>
        <v>47442</v>
      </c>
      <c r="R57" s="24">
        <f>'인구총조사(가구, 1인가구)'!H43</f>
        <v>49250</v>
      </c>
      <c r="S57" s="24">
        <f>'인구총조사(가구, 1인가구)'!I43</f>
        <v>51274</v>
      </c>
      <c r="T57" s="52">
        <f t="shared" si="80"/>
        <v>3437</v>
      </c>
      <c r="U57" s="52">
        <f t="shared" si="81"/>
        <v>2995</v>
      </c>
      <c r="V57" s="52">
        <f t="shared" si="82"/>
        <v>3148</v>
      </c>
      <c r="W57" s="52">
        <f t="shared" si="83"/>
        <v>1808</v>
      </c>
      <c r="X57" s="52">
        <f t="shared" si="84"/>
        <v>2024</v>
      </c>
      <c r="Y57" s="53">
        <f>'주택총조사(거처의종류, 일반,외국인가구, 아파트)'!K41/'주택총조사(거처의종류, 일반,외국인가구, 전체)'!K43</f>
        <v>1.8879853893986172</v>
      </c>
      <c r="Z57" s="53">
        <f>'주택총조사(거처의종류, 일반,외국인가구, 아파트)'!N41/'주택총조사(거처의종류, 일반,외국인가구, 전체)'!N43</f>
        <v>1.8505275580594855</v>
      </c>
      <c r="AA57" s="53">
        <f>'주택총조사(거처의종류, 일반,외국인가구, 아파트)'!Q41/'주택총조사(거처의종류, 일반,외국인가구, 전체)'!Q43</f>
        <v>1.8806165298060893</v>
      </c>
      <c r="AB57" s="53">
        <f>'주택총조사(거처의종류, 일반,외국인가구, 아파트)'!T41/'주택총조사(거처의종류, 일반,외국인가구, 전체)'!T43</f>
        <v>1.9312321903005107</v>
      </c>
      <c r="AC57" s="53">
        <f>'주택총조사(거처의종류, 일반,외국인가구, 아파트)'!W41/'주택총조사(거처의종류, 일반,외국인가구, 전체)'!W43</f>
        <v>1.9762346347538853</v>
      </c>
      <c r="AD57" s="54">
        <f t="shared" si="85"/>
        <v>7125.2568595903813</v>
      </c>
      <c r="AE57" s="54">
        <f t="shared" si="86"/>
        <v>2548.1764474479114</v>
      </c>
      <c r="AF57" s="54">
        <f t="shared" si="87"/>
        <v>-1788.466319845591</v>
      </c>
      <c r="AG57" s="54">
        <f t="shared" si="88"/>
        <v>-2072.2121401924478</v>
      </c>
      <c r="AH57" s="54">
        <f t="shared" si="89"/>
        <v>841.87595440515508</v>
      </c>
      <c r="AI57" s="54">
        <f t="shared" si="90"/>
        <v>1330.9261602810818</v>
      </c>
      <c r="AJ57" s="54">
        <f t="shared" si="91"/>
        <v>6489.0057833630472</v>
      </c>
      <c r="AK57" s="54">
        <f t="shared" si="92"/>
        <v>5542.330036388159</v>
      </c>
      <c r="AL57" s="54">
        <f t="shared" si="93"/>
        <v>5920.1808358295693</v>
      </c>
      <c r="AM57" s="54">
        <f t="shared" si="94"/>
        <v>3491.6678000633233</v>
      </c>
      <c r="AN57" s="54">
        <f t="shared" si="95"/>
        <v>3999.8989007418636</v>
      </c>
      <c r="AO57" s="54">
        <f t="shared" si="96"/>
        <v>5088.6166712771919</v>
      </c>
      <c r="AP57" s="208">
        <f t="shared" si="2"/>
        <v>13614.262642953428</v>
      </c>
      <c r="AQ57" s="208">
        <f t="shared" si="2"/>
        <v>8090.5064838360704</v>
      </c>
      <c r="AR57" s="208">
        <f t="shared" si="2"/>
        <v>4131.7145159839783</v>
      </c>
      <c r="AS57" s="208">
        <f t="shared" si="2"/>
        <v>1419.4556598708755</v>
      </c>
      <c r="AT57" s="208">
        <f t="shared" si="2"/>
        <v>4841.7748551470186</v>
      </c>
      <c r="AU57" s="50">
        <f t="shared" si="3"/>
        <v>6419.542831558274</v>
      </c>
      <c r="AV57" s="52">
        <f>'주택총조사(거처의종류, 일반,외국인가구, 전체)'!I43</f>
        <v>3258</v>
      </c>
      <c r="AW57" s="52">
        <f>'주택총조사(거처의종류, 일반,외국인가구, 전체)'!L43</f>
        <v>3444</v>
      </c>
      <c r="AX57" s="52">
        <f>'주택총조사(거처의종류, 일반,외국인가구, 전체)'!O43</f>
        <v>3517</v>
      </c>
      <c r="AY57" s="52">
        <f>'주택총조사(거처의종류, 일반,외국인가구, 전체)'!R43</f>
        <v>3694</v>
      </c>
      <c r="AZ57" s="52">
        <f>'주택총조사(거처의종류, 일반,외국인가구, 전체)'!U43</f>
        <v>4157</v>
      </c>
      <c r="BA57" s="52">
        <f>'주택총조사(거처의종류, 일반,외국인가구, 전체)'!X43</f>
        <v>4429</v>
      </c>
      <c r="BB57" s="52">
        <f t="shared" si="97"/>
        <v>186</v>
      </c>
      <c r="BC57" s="52">
        <f t="shared" si="98"/>
        <v>73</v>
      </c>
      <c r="BD57" s="52">
        <f t="shared" si="99"/>
        <v>177</v>
      </c>
      <c r="BE57" s="52">
        <f t="shared" si="100"/>
        <v>463</v>
      </c>
      <c r="BF57" s="52">
        <f t="shared" si="101"/>
        <v>272</v>
      </c>
      <c r="BG57" s="53">
        <f>'주택총조사(거처의종류, 일반,외국인가구, 아파트)'!L41/'주택총조사(거처의종류, 일반,외국인가구, 전체)'!L43</f>
        <v>0.49709639953542395</v>
      </c>
      <c r="BH57" s="53">
        <f>'주택총조사(거처의종류, 일반,외국인가구, 아파트)'!O41/'주택총조사(거처의종류, 일반,외국인가구, 전체)'!O43</f>
        <v>0.51151549616150127</v>
      </c>
      <c r="BI57" s="53">
        <f>'주택총조사(거처의종류, 일반,외국인가구, 아파트)'!R41/'주택총조사(거처의종류, 일반,외국인가구, 전체)'!R43</f>
        <v>0.49512723335138059</v>
      </c>
      <c r="BJ57" s="53">
        <f>'주택총조사(거처의종류, 일반,외국인가구, 아파트)'!U41/'주택총조사(거처의종류, 일반,외국인가구, 전체)'!U43</f>
        <v>0.45754149627134955</v>
      </c>
      <c r="BK57" s="53">
        <f>'주택총조사(거처의종류, 일반,외국인가구, 아파트)'!X41/'주택총조사(거처의종류, 일반,외국인가구, 전체)'!X43</f>
        <v>0.46556784827274778</v>
      </c>
      <c r="BL57" s="54">
        <f t="shared" si="102"/>
        <v>92.459930313588856</v>
      </c>
      <c r="BM57" s="54">
        <f t="shared" si="103"/>
        <v>37.340631219789593</v>
      </c>
      <c r="BN57" s="54">
        <f t="shared" si="104"/>
        <v>87.637520303194364</v>
      </c>
      <c r="BO57" s="54">
        <f t="shared" si="105"/>
        <v>211.84171277363484</v>
      </c>
      <c r="BP57" s="54">
        <f t="shared" si="106"/>
        <v>126.6344547301874</v>
      </c>
      <c r="BQ57" s="50">
        <f t="shared" si="107"/>
        <v>111.182849868079</v>
      </c>
      <c r="BR57" s="49">
        <f>REPS멸실!E42</f>
        <v>0</v>
      </c>
      <c r="BS57" s="49">
        <f>REPS멸실!F42</f>
        <v>0</v>
      </c>
      <c r="BT57" s="49">
        <f>REPS멸실!G42</f>
        <v>0</v>
      </c>
      <c r="BU57" s="49">
        <f>REPS멸실!H42</f>
        <v>0</v>
      </c>
      <c r="BV57" s="49">
        <f>REPS멸실!I42</f>
        <v>0</v>
      </c>
      <c r="BW57" s="51">
        <f t="shared" si="108"/>
        <v>0</v>
      </c>
      <c r="BX57" s="81">
        <f t="shared" si="109"/>
        <v>6530.7256814263528</v>
      </c>
      <c r="BY57" s="52">
        <f>SUM('주택소유통계(다주택자)'!Q43:R43)</f>
        <v>18535</v>
      </c>
      <c r="BZ57" s="52">
        <f>SUM('주택소유통계(다주택자)'!U43:V43)</f>
        <v>17398</v>
      </c>
      <c r="CA57" s="52">
        <f>SUM('주택소유통계(다주택자)'!Y43:Z43)</f>
        <v>17053</v>
      </c>
      <c r="CB57" s="52">
        <f>SUM('주택소유통계(다주택자)'!AC43:AD43)</f>
        <v>16974</v>
      </c>
      <c r="CC57" s="52">
        <f t="shared" si="110"/>
        <v>-1137</v>
      </c>
      <c r="CD57" s="52">
        <f t="shared" si="111"/>
        <v>-345</v>
      </c>
      <c r="CE57" s="52">
        <f t="shared" si="112"/>
        <v>-79</v>
      </c>
      <c r="CF57" s="53">
        <f>'REPS거래량(외지인)'!D43/'REPS거래량(외지인)'!C43</f>
        <v>0.61753917972657557</v>
      </c>
      <c r="CG57" s="53">
        <f>'REPS거래량(외지인)'!I43/'REPS거래량(외지인)'!H43</f>
        <v>0.4697674418604651</v>
      </c>
      <c r="CH57" s="53">
        <f>'REPS거래량(외지인)'!N43/'REPS거래량(외지인)'!M43</f>
        <v>0.41674067495559503</v>
      </c>
      <c r="CI57" s="54">
        <f>REPS단위당실거래!G42</f>
        <v>2161.3000000000002</v>
      </c>
      <c r="CJ57" s="54">
        <f>REPS단위당실거래!H42</f>
        <v>2153.5</v>
      </c>
      <c r="CK57" s="54">
        <f>REPS단위당실거래!I42</f>
        <v>2248.5</v>
      </c>
      <c r="CL57" s="52">
        <v>2928.85</v>
      </c>
      <c r="CM57" s="52">
        <v>3083</v>
      </c>
      <c r="CN57" s="52">
        <v>3237.15</v>
      </c>
      <c r="CO57" s="53">
        <f t="shared" si="113"/>
        <v>0.73793468426174103</v>
      </c>
      <c r="CP57" s="53">
        <f t="shared" si="114"/>
        <v>0.69850794680506001</v>
      </c>
      <c r="CQ57" s="53">
        <f t="shared" si="115"/>
        <v>0.69459246559473609</v>
      </c>
      <c r="CR57" s="55">
        <v>0.2</v>
      </c>
      <c r="CS57" s="55">
        <v>0.3</v>
      </c>
      <c r="CT57" s="55">
        <v>0.5</v>
      </c>
      <c r="CU57" s="162">
        <f t="shared" si="116"/>
        <v>-103.62699400349253</v>
      </c>
      <c r="CV57" s="162">
        <f t="shared" si="117"/>
        <v>-33.962106148496247</v>
      </c>
      <c r="CW57" s="162">
        <f t="shared" si="118"/>
        <v>-11.433864850775338</v>
      </c>
      <c r="CX57" s="71">
        <f t="shared" si="119"/>
        <v>-49.674321667588032</v>
      </c>
      <c r="CY57" s="158">
        <f>REPS분양물량!H42</f>
        <v>1566</v>
      </c>
      <c r="CZ57" s="158">
        <f>REPS분양물량!I42</f>
        <v>0</v>
      </c>
      <c r="DA57" s="158">
        <f>REPS분양물량!J42</f>
        <v>580</v>
      </c>
      <c r="DB57" s="52">
        <f>REPS미분양!F42</f>
        <v>0</v>
      </c>
      <c r="DC57" s="52">
        <f>REPS미분양!G42</f>
        <v>0</v>
      </c>
      <c r="DD57" s="52">
        <f>REPS미분양!H42</f>
        <v>0</v>
      </c>
      <c r="DE57" s="52">
        <f>REPS미분양!I42</f>
        <v>0</v>
      </c>
      <c r="DF57" s="52">
        <f t="shared" si="120"/>
        <v>1566</v>
      </c>
      <c r="DG57" s="52">
        <f t="shared" si="121"/>
        <v>0</v>
      </c>
      <c r="DH57" s="52">
        <f t="shared" si="122"/>
        <v>580</v>
      </c>
      <c r="DI57" s="52">
        <f t="shared" si="123"/>
        <v>1566</v>
      </c>
      <c r="DJ57" s="52">
        <f t="shared" si="124"/>
        <v>0</v>
      </c>
      <c r="DK57" s="52">
        <f t="shared" si="125"/>
        <v>580</v>
      </c>
      <c r="DL57" s="142">
        <v>2161.3000000000002</v>
      </c>
      <c r="DM57" s="142">
        <v>2153.5</v>
      </c>
      <c r="DN57" s="142">
        <v>2248.5</v>
      </c>
      <c r="DO57" s="145">
        <f>DP57*0.95</f>
        <v>2928.85</v>
      </c>
      <c r="DP57" s="140">
        <f>'REPS분양가(분기단위)'!E42</f>
        <v>3083</v>
      </c>
      <c r="DQ57" s="144">
        <f>DP57*1.05</f>
        <v>3237.15</v>
      </c>
      <c r="DR57" s="53">
        <f t="shared" si="126"/>
        <v>0.73793468426174103</v>
      </c>
      <c r="DS57" s="53">
        <f t="shared" si="127"/>
        <v>0.69850794680506001</v>
      </c>
      <c r="DT57" s="53">
        <f t="shared" si="128"/>
        <v>0.69459246559473609</v>
      </c>
      <c r="DU57" s="53">
        <f>100%-종합!CF57</f>
        <v>0.38246082027342443</v>
      </c>
      <c r="DV57" s="53">
        <f>100%-종합!CG57</f>
        <v>0.53023255813953485</v>
      </c>
      <c r="DW57" s="53">
        <f>100%-종합!CH57</f>
        <v>0.58325932504440492</v>
      </c>
      <c r="DX57" s="55">
        <v>0.2</v>
      </c>
      <c r="DY57" s="55">
        <v>0.3</v>
      </c>
      <c r="DZ57" s="55">
        <v>0.5</v>
      </c>
      <c r="EA57" s="72">
        <f t="shared" si="129"/>
        <v>88.394781976679411</v>
      </c>
      <c r="EB57" s="72">
        <f t="shared" si="130"/>
        <v>0</v>
      </c>
      <c r="EC57" s="72">
        <f t="shared" si="131"/>
        <v>117.4869844724773</v>
      </c>
      <c r="ED57" s="71">
        <f t="shared" si="132"/>
        <v>68.627255483052238</v>
      </c>
      <c r="EE57" s="82">
        <f t="shared" si="133"/>
        <v>18.952933815464206</v>
      </c>
      <c r="EF57" s="88">
        <f t="shared" si="134"/>
        <v>6549.6786152418172</v>
      </c>
      <c r="EG57" s="54">
        <f>REPS단위당실거래!I42</f>
        <v>2248.5</v>
      </c>
      <c r="EH57" s="52">
        <f t="shared" si="135"/>
        <v>3237.15</v>
      </c>
      <c r="EI57" s="52">
        <f t="shared" si="136"/>
        <v>110100</v>
      </c>
      <c r="EJ57" s="49">
        <f t="shared" si="137"/>
        <v>60555.000000000007</v>
      </c>
      <c r="EK57" s="149">
        <v>38905</v>
      </c>
      <c r="EL57" s="55">
        <f t="shared" si="138"/>
        <v>0.49762489089695539</v>
      </c>
      <c r="EM57" s="55">
        <v>0.74</v>
      </c>
      <c r="EN57" s="55">
        <v>0.05</v>
      </c>
      <c r="EO57" s="71">
        <f t="shared" si="139"/>
        <v>716.32356607280394</v>
      </c>
      <c r="EP57" s="54">
        <f>REPS단위당실거래!I42</f>
        <v>2248.5</v>
      </c>
      <c r="EQ57" s="52">
        <f t="shared" si="140"/>
        <v>3237.15</v>
      </c>
      <c r="ER57" s="52">
        <f t="shared" si="141"/>
        <v>110100</v>
      </c>
      <c r="ES57" s="49">
        <f t="shared" si="142"/>
        <v>60555.000000000007</v>
      </c>
      <c r="ET57" s="149">
        <v>12838</v>
      </c>
      <c r="EU57" s="55">
        <f t="shared" si="143"/>
        <v>0.49762489089695539</v>
      </c>
      <c r="EV57" s="55">
        <v>0.26</v>
      </c>
      <c r="EW57" s="55">
        <v>0.2</v>
      </c>
      <c r="EX57" s="50">
        <f t="shared" si="144"/>
        <v>332.20243416542593</v>
      </c>
      <c r="EY57" s="53">
        <f>'주택총조사(주택의종류)'!AZ43</f>
        <v>0.91411873038789948</v>
      </c>
      <c r="EZ57" s="53">
        <f>'주택총조사(주택의종류)'!AS43</f>
        <v>3.7462698932151393E-2</v>
      </c>
      <c r="FA57" s="53">
        <f>'주택총조사(주택의종류)'!BG43</f>
        <v>4.6227116633014473E-2</v>
      </c>
      <c r="FB57" s="53">
        <f t="shared" si="145"/>
        <v>9.155245679043543E-2</v>
      </c>
      <c r="FC57" s="54">
        <f t="shared" si="146"/>
        <v>95.995131330458634</v>
      </c>
      <c r="FD57" s="55">
        <v>0.4</v>
      </c>
      <c r="FE57" s="55">
        <v>0.6</v>
      </c>
      <c r="FF57" s="50">
        <f t="shared" si="147"/>
        <v>23.038831519310072</v>
      </c>
      <c r="FG57" s="82">
        <f t="shared" si="148"/>
        <v>1071.5648317575401</v>
      </c>
      <c r="FH57" s="53">
        <v>3.9399999999999998E-2</v>
      </c>
      <c r="FI57" s="49">
        <v>30</v>
      </c>
      <c r="FJ57" s="55">
        <v>0.6</v>
      </c>
      <c r="FK57" s="55">
        <v>0.4</v>
      </c>
      <c r="FL57" s="49">
        <f t="shared" si="149"/>
        <v>110000</v>
      </c>
      <c r="FM57" s="49">
        <f t="shared" si="150"/>
        <v>66000</v>
      </c>
      <c r="FN57" s="58">
        <f t="shared" si="151"/>
        <v>-312.81538616985722</v>
      </c>
      <c r="FO57" s="49">
        <f t="shared" si="166"/>
        <v>9360</v>
      </c>
      <c r="FP57" s="131">
        <v>164</v>
      </c>
      <c r="FQ57" s="131">
        <v>428</v>
      </c>
      <c r="FR57" s="134">
        <v>4051</v>
      </c>
      <c r="FS57" s="134">
        <v>8278</v>
      </c>
      <c r="FT57" s="134">
        <v>6942</v>
      </c>
      <c r="FU57" s="134">
        <v>6360</v>
      </c>
      <c r="FV57" s="134">
        <v>6708</v>
      </c>
      <c r="FW57" s="134">
        <v>19991</v>
      </c>
      <c r="FX57" s="134">
        <v>44463</v>
      </c>
      <c r="FY57" s="32">
        <f t="shared" si="169"/>
        <v>97385</v>
      </c>
      <c r="FZ57" s="152">
        <f>(FX57/FY57)+(FW57*(6/30))/FY57</f>
        <v>0.49762489089695539</v>
      </c>
      <c r="GA57" s="54">
        <f t="shared" si="153"/>
        <v>5199.7995211452708</v>
      </c>
      <c r="GB57" s="55">
        <v>0.3</v>
      </c>
      <c r="GC57" s="55">
        <f t="shared" si="154"/>
        <v>0.49762489089695539</v>
      </c>
      <c r="GD57" s="50">
        <f t="shared" si="155"/>
        <v>776.26490081878683</v>
      </c>
      <c r="GE57" s="54">
        <f t="shared" si="156"/>
        <v>1330.9261602810818</v>
      </c>
      <c r="GF57" s="55">
        <v>0.7</v>
      </c>
      <c r="GG57" s="55">
        <f t="shared" si="157"/>
        <v>0.49762489089695539</v>
      </c>
      <c r="GH57" s="50">
        <f t="shared" si="158"/>
        <v>463.61138971124393</v>
      </c>
      <c r="GI57" s="81">
        <f t="shared" si="167"/>
        <v>1239.8762905300307</v>
      </c>
      <c r="GJ57" s="72">
        <f t="shared" si="159"/>
        <v>-49.674321667588032</v>
      </c>
      <c r="GK57" s="72">
        <f t="shared" si="160"/>
        <v>68.627255483052238</v>
      </c>
      <c r="GL57" s="52">
        <f>SUM('주택총조사(주택의종류)'!AD43:AF43)</f>
        <v>107095</v>
      </c>
      <c r="GM57" s="52">
        <f>REPS미분양!I42</f>
        <v>0</v>
      </c>
      <c r="GN57" s="100">
        <f t="shared" si="161"/>
        <v>0</v>
      </c>
      <c r="GO57" s="55">
        <f t="shared" si="162"/>
        <v>1</v>
      </c>
      <c r="GP57" s="82">
        <f t="shared" si="163"/>
        <v>18.952933815464206</v>
      </c>
      <c r="GQ57" s="84">
        <f t="shared" si="164"/>
        <v>2330.3940561030349</v>
      </c>
      <c r="GR57" s="151">
        <f>SUM('REPS분양물량+계획'!G42:I42)/3</f>
        <v>1612.3333333333333</v>
      </c>
      <c r="GS57" s="106">
        <f t="shared" si="168"/>
        <v>0.69187154383217597</v>
      </c>
      <c r="GT57" s="105" t="str">
        <f t="shared" si="165"/>
        <v>A등급</v>
      </c>
    </row>
    <row r="58" spans="1:202" s="49" customFormat="1" x14ac:dyDescent="0.4">
      <c r="A58" s="37" t="s">
        <v>109</v>
      </c>
      <c r="B58" s="37" t="s">
        <v>579</v>
      </c>
      <c r="C58" s="35">
        <f>'주택총조사(거처의종류, 일반,외국인가구, 전체)'!H44</f>
        <v>103605</v>
      </c>
      <c r="D58" s="35">
        <f>'주택총조사(거처의종류, 일반,외국인가구, 전체)'!K44</f>
        <v>103478</v>
      </c>
      <c r="E58" s="35">
        <f>'주택총조사(거처의종류, 일반,외국인가구, 전체)'!N44</f>
        <v>104418</v>
      </c>
      <c r="F58" s="35">
        <f>'주택총조사(거처의종류, 일반,외국인가구, 전체)'!Q44</f>
        <v>107638</v>
      </c>
      <c r="G58" s="35">
        <f>'주택총조사(거처의종류, 일반,외국인가구, 전체)'!T44</f>
        <v>109192</v>
      </c>
      <c r="H58" s="35">
        <f>'주택총조사(거처의종류, 일반,외국인가구, 전체)'!W44</f>
        <v>110588</v>
      </c>
      <c r="I58" s="207">
        <f t="shared" si="0"/>
        <v>-2160</v>
      </c>
      <c r="J58" s="207">
        <f t="shared" si="0"/>
        <v>-819</v>
      </c>
      <c r="K58" s="207">
        <f t="shared" si="0"/>
        <v>411</v>
      </c>
      <c r="L58" s="207">
        <f t="shared" si="0"/>
        <v>-237</v>
      </c>
      <c r="M58" s="207">
        <f t="shared" si="0"/>
        <v>-619</v>
      </c>
      <c r="N58" s="24">
        <f>'인구총조사(가구, 1인가구)'!D44</f>
        <v>26472</v>
      </c>
      <c r="O58" s="24">
        <f>'인구총조사(가구, 1인가구)'!E44</f>
        <v>28505</v>
      </c>
      <c r="P58" s="24">
        <f>'인구총조사(가구, 1인가구)'!F44</f>
        <v>30264</v>
      </c>
      <c r="Q58" s="24">
        <f>'인구총조사(가구, 1인가구)'!G44</f>
        <v>33073</v>
      </c>
      <c r="R58" s="24">
        <f>'인구총조사(가구, 1인가구)'!H44</f>
        <v>34864</v>
      </c>
      <c r="S58" s="24">
        <f>'인구총조사(가구, 1인가구)'!I44</f>
        <v>36879</v>
      </c>
      <c r="T58" s="52">
        <f t="shared" si="80"/>
        <v>2033</v>
      </c>
      <c r="U58" s="52">
        <f t="shared" si="81"/>
        <v>1759</v>
      </c>
      <c r="V58" s="52">
        <f t="shared" si="82"/>
        <v>2809</v>
      </c>
      <c r="W58" s="52">
        <f t="shared" si="83"/>
        <v>1791</v>
      </c>
      <c r="X58" s="52">
        <f t="shared" si="84"/>
        <v>2015</v>
      </c>
      <c r="Y58" s="53">
        <f>'주택총조사(거처의종류, 일반,외국인가구, 아파트)'!K42/'주택총조사(거처의종류, 일반,외국인가구, 전체)'!K44</f>
        <v>0.78449525503005468</v>
      </c>
      <c r="Z58" s="53">
        <f>'주택총조사(거처의종류, 일반,외국인가구, 아파트)'!N42/'주택총조사(거처의종류, 일반,외국인가구, 전체)'!N44</f>
        <v>0.78626290486314621</v>
      </c>
      <c r="AA58" s="53">
        <f>'주택총조사(거처의종류, 일반,외국인가구, 아파트)'!Q42/'주택총조사(거처의종류, 일반,외국인가구, 전체)'!Q44</f>
        <v>0.77079655883609877</v>
      </c>
      <c r="AB58" s="53">
        <f>'주택총조사(거처의종류, 일반,외국인가구, 아파트)'!T42/'주택총조사(거처의종류, 일반,외국인가구, 전체)'!T44</f>
        <v>0.78749358927393953</v>
      </c>
      <c r="AC58" s="53">
        <f>'주택총조사(거처의종류, 일반,외국인가구, 아파트)'!W42/'주택총조사(거처의종류, 일반,외국인가구, 전체)'!W44</f>
        <v>0.80312511303215539</v>
      </c>
      <c r="AD58" s="54">
        <f t="shared" si="85"/>
        <v>-1694.509750864918</v>
      </c>
      <c r="AE58" s="54">
        <f t="shared" si="86"/>
        <v>-643.94931908291676</v>
      </c>
      <c r="AF58" s="54">
        <f t="shared" si="87"/>
        <v>316.79738568163657</v>
      </c>
      <c r="AG58" s="54">
        <f t="shared" si="88"/>
        <v>-186.63598065792368</v>
      </c>
      <c r="AH58" s="54">
        <f t="shared" si="89"/>
        <v>-497.1344449669042</v>
      </c>
      <c r="AI58" s="54">
        <f t="shared" si="90"/>
        <v>-541.08642197820518</v>
      </c>
      <c r="AJ58" s="54">
        <f t="shared" si="91"/>
        <v>1594.8788534761011</v>
      </c>
      <c r="AK58" s="54">
        <f t="shared" si="92"/>
        <v>1383.0364496542741</v>
      </c>
      <c r="AL58" s="54">
        <f t="shared" si="93"/>
        <v>2165.1675337706015</v>
      </c>
      <c r="AM58" s="54">
        <f t="shared" si="94"/>
        <v>1410.4010183896257</v>
      </c>
      <c r="AN58" s="54">
        <f t="shared" si="95"/>
        <v>1618.297102759793</v>
      </c>
      <c r="AO58" s="54">
        <f t="shared" si="96"/>
        <v>1634.3561916100791</v>
      </c>
      <c r="AP58" s="208">
        <f t="shared" si="2"/>
        <v>-99.630897388816948</v>
      </c>
      <c r="AQ58" s="208">
        <f t="shared" si="2"/>
        <v>739.08713057135731</v>
      </c>
      <c r="AR58" s="208">
        <f t="shared" si="2"/>
        <v>2481.9649194522381</v>
      </c>
      <c r="AS58" s="208">
        <f t="shared" si="2"/>
        <v>1223.765037731702</v>
      </c>
      <c r="AT58" s="208">
        <f t="shared" si="2"/>
        <v>1121.1626577928887</v>
      </c>
      <c r="AU58" s="50">
        <f t="shared" si="3"/>
        <v>1093.2697696318737</v>
      </c>
      <c r="AV58" s="52">
        <f>'주택총조사(거처의종류, 일반,외국인가구, 전체)'!I44</f>
        <v>3651</v>
      </c>
      <c r="AW58" s="52">
        <f>'주택총조사(거처의종류, 일반,외국인가구, 전체)'!L44</f>
        <v>3752</v>
      </c>
      <c r="AX58" s="52">
        <f>'주택총조사(거처의종류, 일반,외국인가구, 전체)'!O44</f>
        <v>3681</v>
      </c>
      <c r="AY58" s="52">
        <f>'주택총조사(거처의종류, 일반,외국인가구, 전체)'!R44</f>
        <v>3847</v>
      </c>
      <c r="AZ58" s="52">
        <f>'주택총조사(거처의종류, 일반,외국인가구, 전체)'!U44</f>
        <v>4052</v>
      </c>
      <c r="BA58" s="52">
        <f>'주택총조사(거처의종류, 일반,외국인가구, 전체)'!X44</f>
        <v>4118</v>
      </c>
      <c r="BB58" s="52">
        <f t="shared" si="97"/>
        <v>101</v>
      </c>
      <c r="BC58" s="52">
        <f t="shared" si="98"/>
        <v>-71</v>
      </c>
      <c r="BD58" s="52">
        <f t="shared" si="99"/>
        <v>166</v>
      </c>
      <c r="BE58" s="52">
        <f t="shared" si="100"/>
        <v>205</v>
      </c>
      <c r="BF58" s="52">
        <f t="shared" si="101"/>
        <v>66</v>
      </c>
      <c r="BG58" s="53">
        <f>'주택총조사(거처의종류, 일반,외국인가구, 아파트)'!L42/'주택총조사(거처의종류, 일반,외국인가구, 전체)'!L44</f>
        <v>0.12819829424307036</v>
      </c>
      <c r="BH58" s="53">
        <f>'주택총조사(거처의종류, 일반,외국인가구, 아파트)'!O42/'주택총조사(거처의종류, 일반,외국인가구, 전체)'!O44</f>
        <v>0.1317576745449606</v>
      </c>
      <c r="BI58" s="53">
        <f>'주택총조사(거처의종류, 일반,외국인가구, 아파트)'!R42/'주택총조사(거처의종류, 일반,외국인가구, 전체)'!R44</f>
        <v>0.13646997660514687</v>
      </c>
      <c r="BJ58" s="53">
        <f>'주택총조사(거처의종류, 일반,외국인가구, 아파트)'!U42/'주택총조사(거처의종류, 일반,외국인가구, 전체)'!U44</f>
        <v>0.1320335636722606</v>
      </c>
      <c r="BK58" s="53">
        <f>'주택총조사(거처의종류, 일반,외국인가구, 아파트)'!X42/'주택총조사(거처의종류, 일반,외국인가구, 전체)'!X44</f>
        <v>0.14885866925692084</v>
      </c>
      <c r="BL58" s="54">
        <f t="shared" si="102"/>
        <v>12.948027718550106</v>
      </c>
      <c r="BM58" s="54">
        <f t="shared" si="103"/>
        <v>-9.3547948926922029</v>
      </c>
      <c r="BN58" s="54">
        <f t="shared" si="104"/>
        <v>22.654016116454379</v>
      </c>
      <c r="BO58" s="54">
        <f t="shared" si="105"/>
        <v>27.066880552813423</v>
      </c>
      <c r="BP58" s="54">
        <f t="shared" si="106"/>
        <v>9.8246721709567755</v>
      </c>
      <c r="BQ58" s="50">
        <f t="shared" si="107"/>
        <v>12.627760333216496</v>
      </c>
      <c r="BR58" s="49">
        <f>REPS멸실!E43</f>
        <v>0</v>
      </c>
      <c r="BS58" s="49">
        <f>REPS멸실!F43</f>
        <v>541</v>
      </c>
      <c r="BT58" s="49">
        <f>REPS멸실!G43</f>
        <v>0</v>
      </c>
      <c r="BU58" s="49">
        <f>REPS멸실!H43</f>
        <v>0</v>
      </c>
      <c r="BV58" s="49">
        <f>REPS멸실!I43</f>
        <v>0</v>
      </c>
      <c r="BW58" s="51">
        <f t="shared" si="108"/>
        <v>108.2</v>
      </c>
      <c r="BX58" s="81">
        <f t="shared" si="109"/>
        <v>1214.0975299650902</v>
      </c>
      <c r="BY58" s="52">
        <f>SUM('주택소유통계(다주택자)'!Q44:R44)</f>
        <v>10667</v>
      </c>
      <c r="BZ58" s="52">
        <f>SUM('주택소유통계(다주택자)'!U44:V44)</f>
        <v>10417</v>
      </c>
      <c r="CA58" s="52">
        <f>SUM('주택소유통계(다주택자)'!Y44:Z44)</f>
        <v>10443</v>
      </c>
      <c r="CB58" s="52">
        <f>SUM('주택소유통계(다주택자)'!AC44:AD44)</f>
        <v>10929</v>
      </c>
      <c r="CC58" s="52">
        <f t="shared" si="110"/>
        <v>-250</v>
      </c>
      <c r="CD58" s="52">
        <f t="shared" si="111"/>
        <v>26</v>
      </c>
      <c r="CE58" s="52">
        <f t="shared" si="112"/>
        <v>486</v>
      </c>
      <c r="CF58" s="53">
        <f>'REPS거래량(외지인)'!D44/'REPS거래량(외지인)'!C44</f>
        <v>0.40331664580725907</v>
      </c>
      <c r="CG58" s="53">
        <f>'REPS거래량(외지인)'!I44/'REPS거래량(외지인)'!H44</f>
        <v>0.43594306049822062</v>
      </c>
      <c r="CH58" s="53">
        <f>'REPS거래량(외지인)'!N44/'REPS거래량(외지인)'!M44</f>
        <v>0.48857319332921556</v>
      </c>
      <c r="CI58" s="54">
        <f>REPS단위당실거래!G43</f>
        <v>1649.4</v>
      </c>
      <c r="CJ58" s="54">
        <f>REPS단위당실거래!H43</f>
        <v>1561.6</v>
      </c>
      <c r="CK58" s="54">
        <f>REPS단위당실거래!I43</f>
        <v>1653.4</v>
      </c>
      <c r="CL58" s="52">
        <v>1902.85</v>
      </c>
      <c r="CM58" s="52">
        <v>2003</v>
      </c>
      <c r="CN58" s="52">
        <v>3085</v>
      </c>
      <c r="CO58" s="53">
        <f t="shared" si="113"/>
        <v>0.86680505557453302</v>
      </c>
      <c r="CP58" s="53">
        <f t="shared" si="114"/>
        <v>0.77963055416874683</v>
      </c>
      <c r="CQ58" s="53">
        <f t="shared" si="115"/>
        <v>0.5359481361426256</v>
      </c>
      <c r="CR58" s="55">
        <v>0.2</v>
      </c>
      <c r="CS58" s="55">
        <v>0.3</v>
      </c>
      <c r="CT58" s="55">
        <v>0.5</v>
      </c>
      <c r="CU58" s="162">
        <f t="shared" si="116"/>
        <v>-17.479845379154774</v>
      </c>
      <c r="CV58" s="162">
        <f t="shared" si="117"/>
        <v>2.6510213327695289</v>
      </c>
      <c r="CW58" s="162">
        <f t="shared" si="118"/>
        <v>63.629523837172634</v>
      </c>
      <c r="CX58" s="71">
        <f t="shared" si="119"/>
        <v>16.266899930262465</v>
      </c>
      <c r="CY58" s="158">
        <f>REPS분양물량!H43</f>
        <v>72</v>
      </c>
      <c r="CZ58" s="158">
        <f>REPS분양물량!I43</f>
        <v>0</v>
      </c>
      <c r="DA58" s="158">
        <f>REPS분양물량!J43</f>
        <v>285</v>
      </c>
      <c r="DB58" s="52">
        <f>REPS미분양!F43</f>
        <v>0</v>
      </c>
      <c r="DC58" s="52">
        <f>REPS미분양!G43</f>
        <v>0</v>
      </c>
      <c r="DD58" s="52">
        <f>REPS미분양!H43</f>
        <v>0</v>
      </c>
      <c r="DE58" s="52">
        <f>REPS미분양!I43</f>
        <v>0</v>
      </c>
      <c r="DF58" s="52">
        <f t="shared" si="120"/>
        <v>72</v>
      </c>
      <c r="DG58" s="52">
        <f t="shared" si="121"/>
        <v>0</v>
      </c>
      <c r="DH58" s="52">
        <f t="shared" si="122"/>
        <v>285</v>
      </c>
      <c r="DI58" s="52">
        <f t="shared" si="123"/>
        <v>72</v>
      </c>
      <c r="DJ58" s="52">
        <f t="shared" si="124"/>
        <v>0</v>
      </c>
      <c r="DK58" s="52">
        <f t="shared" si="125"/>
        <v>285</v>
      </c>
      <c r="DL58" s="142">
        <v>1649.4</v>
      </c>
      <c r="DM58" s="142">
        <v>1561.6</v>
      </c>
      <c r="DN58" s="142">
        <v>1653.4</v>
      </c>
      <c r="DO58" s="145">
        <f>DP58*0.95</f>
        <v>1902.85</v>
      </c>
      <c r="DP58" s="140">
        <f>'REPS분양가(분기단위)'!E43</f>
        <v>2003</v>
      </c>
      <c r="DQ58" s="140">
        <f>'REPS분양가(분기단위)'!F43</f>
        <v>3085</v>
      </c>
      <c r="DR58" s="53">
        <f t="shared" si="126"/>
        <v>0.86680505557453302</v>
      </c>
      <c r="DS58" s="53">
        <f t="shared" si="127"/>
        <v>0.77963055416874683</v>
      </c>
      <c r="DT58" s="53">
        <f t="shared" si="128"/>
        <v>0.5359481361426256</v>
      </c>
      <c r="DU58" s="53">
        <f>100%-종합!CF58</f>
        <v>0.59668335419274099</v>
      </c>
      <c r="DV58" s="53">
        <f>100%-종합!CG58</f>
        <v>0.56405693950177938</v>
      </c>
      <c r="DW58" s="53">
        <f>100%-종합!CH58</f>
        <v>0.51142680667078444</v>
      </c>
      <c r="DX58" s="55">
        <v>0.2</v>
      </c>
      <c r="DY58" s="55">
        <v>0.3</v>
      </c>
      <c r="DZ58" s="55">
        <v>0.5</v>
      </c>
      <c r="EA58" s="72">
        <f t="shared" si="129"/>
        <v>7.4477973310767016</v>
      </c>
      <c r="EB58" s="72">
        <f t="shared" si="130"/>
        <v>0</v>
      </c>
      <c r="EC58" s="72">
        <f t="shared" si="131"/>
        <v>39.058999742722911</v>
      </c>
      <c r="ED58" s="71">
        <f t="shared" si="132"/>
        <v>15.502265691266537</v>
      </c>
      <c r="EE58" s="82">
        <f t="shared" si="133"/>
        <v>31.769165621529002</v>
      </c>
      <c r="EF58" s="88">
        <f t="shared" si="134"/>
        <v>1245.8666955866192</v>
      </c>
      <c r="EG58" s="54">
        <f>REPS단위당실거래!I43</f>
        <v>1653.4</v>
      </c>
      <c r="EH58" s="52">
        <f t="shared" si="135"/>
        <v>3085</v>
      </c>
      <c r="EI58" s="52">
        <f t="shared" si="136"/>
        <v>104900</v>
      </c>
      <c r="EJ58" s="49">
        <f t="shared" si="137"/>
        <v>57695.000000000007</v>
      </c>
      <c r="EK58" s="149">
        <v>17221</v>
      </c>
      <c r="EL58" s="55">
        <f t="shared" si="138"/>
        <v>0.36691871830748313</v>
      </c>
      <c r="EM58" s="55">
        <v>0.74</v>
      </c>
      <c r="EN58" s="55">
        <v>0.05</v>
      </c>
      <c r="EO58" s="71">
        <f t="shared" si="139"/>
        <v>233.79216817500719</v>
      </c>
      <c r="EP58" s="54">
        <f>REPS단위당실거래!I43</f>
        <v>1653.4</v>
      </c>
      <c r="EQ58" s="52">
        <f t="shared" si="140"/>
        <v>3085</v>
      </c>
      <c r="ER58" s="52">
        <f t="shared" si="141"/>
        <v>104900</v>
      </c>
      <c r="ES58" s="49">
        <f t="shared" si="142"/>
        <v>57695.000000000007</v>
      </c>
      <c r="ET58" s="149">
        <v>2054</v>
      </c>
      <c r="EU58" s="55">
        <f t="shared" si="143"/>
        <v>0.36691871830748313</v>
      </c>
      <c r="EV58" s="55">
        <v>0.26</v>
      </c>
      <c r="EW58" s="55">
        <v>0.2</v>
      </c>
      <c r="EX58" s="50">
        <f t="shared" si="144"/>
        <v>39.189854464985665</v>
      </c>
      <c r="EY58" s="53">
        <f>'주택총조사(주택의종류)'!AZ44</f>
        <v>0.65033458340040406</v>
      </c>
      <c r="EZ58" s="53">
        <f>'주택총조사(주택의종류)'!AS44</f>
        <v>0.10030011540062186</v>
      </c>
      <c r="FA58" s="53">
        <f>'주택총조사(주택의종류)'!BG44</f>
        <v>0.24107340455692849</v>
      </c>
      <c r="FB58" s="53">
        <f t="shared" si="145"/>
        <v>0.52491983153134936</v>
      </c>
      <c r="FC58" s="54">
        <f t="shared" si="146"/>
        <v>143.29367733527204</v>
      </c>
      <c r="FD58" s="55">
        <v>0.4</v>
      </c>
      <c r="FE58" s="55">
        <v>0.6</v>
      </c>
      <c r="FF58" s="50">
        <f t="shared" si="147"/>
        <v>34.390482560465287</v>
      </c>
      <c r="FG58" s="82">
        <f t="shared" si="148"/>
        <v>307.37250520045814</v>
      </c>
      <c r="FH58" s="53">
        <v>3.9399999999999998E-2</v>
      </c>
      <c r="FI58" s="49">
        <v>30</v>
      </c>
      <c r="FJ58" s="55">
        <v>0.6</v>
      </c>
      <c r="FK58" s="55">
        <v>0.4</v>
      </c>
      <c r="FL58" s="49">
        <f t="shared" si="149"/>
        <v>105000</v>
      </c>
      <c r="FM58" s="49">
        <f t="shared" si="150"/>
        <v>62900</v>
      </c>
      <c r="FN58" s="58">
        <f t="shared" si="151"/>
        <v>-298.12254227400024</v>
      </c>
      <c r="FO58" s="49">
        <f t="shared" si="166"/>
        <v>9000</v>
      </c>
      <c r="FP58" s="131">
        <v>235</v>
      </c>
      <c r="FQ58" s="131">
        <v>603</v>
      </c>
      <c r="FR58" s="134">
        <v>6016</v>
      </c>
      <c r="FS58" s="134">
        <v>8955</v>
      </c>
      <c r="FT58" s="134">
        <v>6055</v>
      </c>
      <c r="FU58" s="134">
        <v>5579</v>
      </c>
      <c r="FV58" s="134">
        <v>5512</v>
      </c>
      <c r="FW58" s="134">
        <v>14365</v>
      </c>
      <c r="FX58" s="134">
        <v>19862</v>
      </c>
      <c r="FY58" s="32">
        <f t="shared" si="169"/>
        <v>67182</v>
      </c>
      <c r="FZ58" s="152">
        <f>(FX58/FY58)+(FW58*(10/30))/FY58</f>
        <v>0.36691871830748313</v>
      </c>
      <c r="GA58" s="54">
        <f t="shared" si="153"/>
        <v>1646.9839519432956</v>
      </c>
      <c r="GB58" s="55">
        <v>0.3</v>
      </c>
      <c r="GC58" s="55">
        <f t="shared" si="154"/>
        <v>0.36691871830748313</v>
      </c>
      <c r="GD58" s="50">
        <f t="shared" si="155"/>
        <v>181.29277221600819</v>
      </c>
      <c r="GE58" s="54">
        <f t="shared" si="156"/>
        <v>-432.88642197820519</v>
      </c>
      <c r="GF58" s="55">
        <v>0.7</v>
      </c>
      <c r="GG58" s="55">
        <f t="shared" si="157"/>
        <v>0.36691871830748313</v>
      </c>
      <c r="GH58" s="50">
        <f t="shared" si="158"/>
        <v>-111.18389178746874</v>
      </c>
      <c r="GI58" s="81">
        <f t="shared" si="167"/>
        <v>70.10888042853945</v>
      </c>
      <c r="GJ58" s="72">
        <f t="shared" si="159"/>
        <v>16.266899930262465</v>
      </c>
      <c r="GK58" s="72">
        <f t="shared" si="160"/>
        <v>15.502265691266537</v>
      </c>
      <c r="GL58" s="52">
        <f>SUM('주택총조사(주택의종류)'!AD44:AF44)</f>
        <v>79770</v>
      </c>
      <c r="GM58" s="52">
        <f>REPS미분양!I43</f>
        <v>0</v>
      </c>
      <c r="GN58" s="100">
        <f t="shared" si="161"/>
        <v>0</v>
      </c>
      <c r="GO58" s="55">
        <f t="shared" si="162"/>
        <v>1</v>
      </c>
      <c r="GP58" s="82">
        <f t="shared" si="163"/>
        <v>31.769165621529002</v>
      </c>
      <c r="GQ58" s="84">
        <f t="shared" si="164"/>
        <v>409.2505512505266</v>
      </c>
      <c r="GR58" s="151">
        <f>SUM('REPS분양물량+계획'!G43:I43)/3</f>
        <v>1139</v>
      </c>
      <c r="GS58" s="106">
        <f t="shared" si="168"/>
        <v>2.7831361412211035</v>
      </c>
      <c r="GT58" s="105" t="str">
        <f t="shared" si="165"/>
        <v>C등급</v>
      </c>
    </row>
    <row r="59" spans="1:202" s="49" customFormat="1" x14ac:dyDescent="0.4">
      <c r="A59" s="37" t="s">
        <v>109</v>
      </c>
      <c r="B59" s="37" t="s">
        <v>574</v>
      </c>
      <c r="C59" s="35">
        <f>'주택총조사(거처의종류, 일반,외국인가구, 전체)'!H45</f>
        <v>75222</v>
      </c>
      <c r="D59" s="35">
        <f>'주택총조사(거처의종류, 일반,외국인가구, 전체)'!K45</f>
        <v>74470</v>
      </c>
      <c r="E59" s="35">
        <f>'주택총조사(거처의종류, 일반,외국인가구, 전체)'!N45</f>
        <v>76086</v>
      </c>
      <c r="F59" s="35">
        <f>'주택총조사(거처의종류, 일반,외국인가구, 전체)'!Q45</f>
        <v>82531</v>
      </c>
      <c r="G59" s="35">
        <f>'주택총조사(거처의종류, 일반,외국인가구, 전체)'!T45</f>
        <v>87352</v>
      </c>
      <c r="H59" s="35">
        <f>'주택총조사(거처의종류, 일반,외국인가구, 전체)'!W45</f>
        <v>91149</v>
      </c>
      <c r="I59" s="207">
        <f t="shared" si="0"/>
        <v>-1636</v>
      </c>
      <c r="J59" s="207">
        <f t="shared" si="0"/>
        <v>-683</v>
      </c>
      <c r="K59" s="207">
        <f t="shared" si="0"/>
        <v>2429</v>
      </c>
      <c r="L59" s="207">
        <f t="shared" si="0"/>
        <v>2657</v>
      </c>
      <c r="M59" s="207">
        <f t="shared" si="0"/>
        <v>1624</v>
      </c>
      <c r="N59" s="24">
        <f>'인구총조사(가구, 1인가구)'!D45</f>
        <v>27314</v>
      </c>
      <c r="O59" s="24">
        <f>'인구총조사(가구, 1인가구)'!E45</f>
        <v>28198</v>
      </c>
      <c r="P59" s="24">
        <f>'인구총조사(가구, 1인가구)'!F45</f>
        <v>30497</v>
      </c>
      <c r="Q59" s="24">
        <f>'인구총조사(가구, 1인가구)'!G45</f>
        <v>34513</v>
      </c>
      <c r="R59" s="24">
        <f>'인구총조사(가구, 1인가구)'!H45</f>
        <v>36677</v>
      </c>
      <c r="S59" s="24">
        <f>'인구총조사(가구, 1인가구)'!I45</f>
        <v>38850</v>
      </c>
      <c r="T59" s="52">
        <f t="shared" si="80"/>
        <v>884</v>
      </c>
      <c r="U59" s="52">
        <f t="shared" si="81"/>
        <v>2299</v>
      </c>
      <c r="V59" s="52">
        <f t="shared" si="82"/>
        <v>4016</v>
      </c>
      <c r="W59" s="52">
        <f t="shared" si="83"/>
        <v>2164</v>
      </c>
      <c r="X59" s="52">
        <f t="shared" si="84"/>
        <v>2173</v>
      </c>
      <c r="Y59" s="53">
        <f>'주택총조사(거처의종류, 일반,외국인가구, 아파트)'!K43/'주택총조사(거처의종류, 일반,외국인가구, 전체)'!K45</f>
        <v>1.2956895394118437</v>
      </c>
      <c r="Z59" s="53">
        <f>'주택총조사(거처의종류, 일반,외국인가구, 아파트)'!N43/'주택총조사(거처의종류, 일반,외국인가구, 전체)'!N45</f>
        <v>1.2805378124753568</v>
      </c>
      <c r="AA59" s="53">
        <f>'주택총조사(거처의종류, 일반,외국인가구, 아파트)'!Q43/'주택총조사(거처의종류, 일반,외국인가구, 전체)'!Q45</f>
        <v>1.1843670863069635</v>
      </c>
      <c r="AB59" s="53">
        <f>'주택총조사(거처의종류, 일반,외국인가구, 아파트)'!T43/'주택총조사(거처의종류, 일반,외국인가구, 전체)'!T45</f>
        <v>1.1160477149922154</v>
      </c>
      <c r="AC59" s="53">
        <f>'주택총조사(거처의종류, 일반,외국인가구, 아파트)'!W43/'주택총조사(거처의종류, 일반,외국인가구, 전체)'!W45</f>
        <v>1.0924639875368902</v>
      </c>
      <c r="AD59" s="54">
        <f t="shared" si="85"/>
        <v>-2119.7480864777763</v>
      </c>
      <c r="AE59" s="54">
        <f t="shared" si="86"/>
        <v>-874.6073259206687</v>
      </c>
      <c r="AF59" s="54">
        <f t="shared" si="87"/>
        <v>2876.8276526396144</v>
      </c>
      <c r="AG59" s="54">
        <f t="shared" si="88"/>
        <v>2965.3387787343163</v>
      </c>
      <c r="AH59" s="54">
        <f t="shared" si="89"/>
        <v>1774.1615157599097</v>
      </c>
      <c r="AI59" s="54">
        <f t="shared" si="90"/>
        <v>924.39450694707898</v>
      </c>
      <c r="AJ59" s="54">
        <f t="shared" si="91"/>
        <v>1145.3895528400699</v>
      </c>
      <c r="AK59" s="54">
        <f t="shared" si="92"/>
        <v>2943.9564308808453</v>
      </c>
      <c r="AL59" s="54">
        <f t="shared" si="93"/>
        <v>4756.4182186087655</v>
      </c>
      <c r="AM59" s="54">
        <f t="shared" si="94"/>
        <v>2415.1272552431542</v>
      </c>
      <c r="AN59" s="54">
        <f t="shared" si="95"/>
        <v>2373.9242449176622</v>
      </c>
      <c r="AO59" s="54">
        <f t="shared" si="96"/>
        <v>2726.9631404980996</v>
      </c>
      <c r="AP59" s="208">
        <f t="shared" si="2"/>
        <v>-974.35853363770639</v>
      </c>
      <c r="AQ59" s="208">
        <f t="shared" si="2"/>
        <v>2069.3491049601766</v>
      </c>
      <c r="AR59" s="208">
        <f t="shared" si="2"/>
        <v>7633.2458712483804</v>
      </c>
      <c r="AS59" s="208">
        <f t="shared" si="2"/>
        <v>5380.4660339774709</v>
      </c>
      <c r="AT59" s="208">
        <f t="shared" si="2"/>
        <v>4148.0857606775717</v>
      </c>
      <c r="AU59" s="50">
        <f t="shared" si="3"/>
        <v>3651.3576474451788</v>
      </c>
      <c r="AV59" s="52">
        <f>'주택총조사(거처의종류, 일반,외국인가구, 전체)'!I45</f>
        <v>8584</v>
      </c>
      <c r="AW59" s="52">
        <f>'주택총조사(거처의종류, 일반,외국인가구, 전체)'!L45</f>
        <v>8734</v>
      </c>
      <c r="AX59" s="52">
        <f>'주택총조사(거처의종류, 일반,외국인가구, 전체)'!O45</f>
        <v>8727</v>
      </c>
      <c r="AY59" s="52">
        <f>'주택총조사(거처의종류, 일반,외국인가구, 전체)'!R45</f>
        <v>8671</v>
      </c>
      <c r="AZ59" s="52">
        <f>'주택총조사(거처의종류, 일반,외국인가구, 전체)'!U45</f>
        <v>8882</v>
      </c>
      <c r="BA59" s="52">
        <f>'주택총조사(거처의종류, 일반,외국인가구, 전체)'!X45</f>
        <v>8929</v>
      </c>
      <c r="BB59" s="52">
        <f t="shared" si="97"/>
        <v>150</v>
      </c>
      <c r="BC59" s="52">
        <f t="shared" si="98"/>
        <v>-7</v>
      </c>
      <c r="BD59" s="52">
        <f t="shared" si="99"/>
        <v>-56</v>
      </c>
      <c r="BE59" s="52">
        <f t="shared" si="100"/>
        <v>211</v>
      </c>
      <c r="BF59" s="52">
        <f t="shared" si="101"/>
        <v>47</v>
      </c>
      <c r="BG59" s="53">
        <f>'주택총조사(거처의종류, 일반,외국인가구, 아파트)'!L43/'주택총조사(거처의종류, 일반,외국인가구, 전체)'!L45</f>
        <v>7.4078314632470804E-2</v>
      </c>
      <c r="BH59" s="53">
        <f>'주택총조사(거처의종류, 일반,외국인가구, 아파트)'!O43/'주택총조사(거처의종류, 일반,외국인가구, 전체)'!O45</f>
        <v>7.8262862381116072E-2</v>
      </c>
      <c r="BI59" s="53">
        <f>'주택총조사(거처의종류, 일반,외국인가구, 아파트)'!R43/'주택총조사(거처의종류, 일반,외국인가구, 전체)'!R45</f>
        <v>7.5539153500172984E-2</v>
      </c>
      <c r="BJ59" s="53">
        <f>'주택총조사(거처의종류, 일반,외국인가구, 아파트)'!U43/'주택총조사(거처의종류, 일반,외국인가구, 전체)'!U45</f>
        <v>7.6108984462958787E-2</v>
      </c>
      <c r="BK59" s="53">
        <f>'주택총조사(거처의종류, 일반,외국인가구, 아파트)'!X43/'주택총조사(거처의종류, 일반,외국인가구, 전체)'!X45</f>
        <v>7.7836263859334745E-2</v>
      </c>
      <c r="BL59" s="54">
        <f t="shared" si="102"/>
        <v>11.11174719487062</v>
      </c>
      <c r="BM59" s="54">
        <f t="shared" si="103"/>
        <v>-0.54784003666781245</v>
      </c>
      <c r="BN59" s="54">
        <f t="shared" si="104"/>
        <v>-4.2301925960096867</v>
      </c>
      <c r="BO59" s="54">
        <f t="shared" si="105"/>
        <v>16.058995721684305</v>
      </c>
      <c r="BP59" s="54">
        <f t="shared" si="106"/>
        <v>3.6583044013887331</v>
      </c>
      <c r="BQ59" s="50">
        <f t="shared" si="107"/>
        <v>5.2102029370532321</v>
      </c>
      <c r="BR59" s="49">
        <f>REPS멸실!E44</f>
        <v>138</v>
      </c>
      <c r="BS59" s="49">
        <f>REPS멸실!F44</f>
        <v>0</v>
      </c>
      <c r="BT59" s="49">
        <f>REPS멸실!G44</f>
        <v>0</v>
      </c>
      <c r="BU59" s="49">
        <f>REPS멸실!H44</f>
        <v>1006</v>
      </c>
      <c r="BV59" s="49">
        <f>REPS멸실!I44</f>
        <v>60</v>
      </c>
      <c r="BW59" s="51">
        <f t="shared" si="108"/>
        <v>240.8</v>
      </c>
      <c r="BX59" s="81">
        <f t="shared" si="109"/>
        <v>3897.3678503822321</v>
      </c>
      <c r="BY59" s="52">
        <f>SUM('주택소유통계(다주택자)'!Q45:R45)</f>
        <v>6174</v>
      </c>
      <c r="BZ59" s="52">
        <f>SUM('주택소유통계(다주택자)'!U45:V45)</f>
        <v>6464</v>
      </c>
      <c r="CA59" s="52">
        <f>SUM('주택소유통계(다주택자)'!Y45:Z45)</f>
        <v>6508</v>
      </c>
      <c r="CB59" s="52">
        <f>SUM('주택소유통계(다주택자)'!AC45:AD45)</f>
        <v>7096</v>
      </c>
      <c r="CC59" s="52">
        <f t="shared" si="110"/>
        <v>290</v>
      </c>
      <c r="CD59" s="52">
        <f t="shared" si="111"/>
        <v>44</v>
      </c>
      <c r="CE59" s="52">
        <f t="shared" si="112"/>
        <v>588</v>
      </c>
      <c r="CF59" s="53">
        <f>'REPS거래량(외지인)'!D45/'REPS거래량(외지인)'!C45</f>
        <v>0.24834237492465341</v>
      </c>
      <c r="CG59" s="53">
        <f>'REPS거래량(외지인)'!I45/'REPS거래량(외지인)'!H45</f>
        <v>0.33777777777777779</v>
      </c>
      <c r="CH59" s="53">
        <f>'REPS거래량(외지인)'!N45/'REPS거래량(외지인)'!M45</f>
        <v>0.34745762711864409</v>
      </c>
      <c r="CI59" s="54">
        <f>REPS단위당실거래!G44</f>
        <v>1753.2</v>
      </c>
      <c r="CJ59" s="54">
        <f>REPS단위당실거래!H44</f>
        <v>1746.4</v>
      </c>
      <c r="CK59" s="54">
        <f>REPS단위당실거래!I44</f>
        <v>1867.5</v>
      </c>
      <c r="CL59" s="52">
        <v>2193</v>
      </c>
      <c r="CM59" s="52">
        <v>2173</v>
      </c>
      <c r="CN59" s="52">
        <v>2281.65</v>
      </c>
      <c r="CO59" s="53">
        <f t="shared" ref="CO59:CO66" si="177">CI59/CL59</f>
        <v>0.79945280437756505</v>
      </c>
      <c r="CP59" s="53">
        <f t="shared" ref="CP59:CP66" si="178">CJ59/CM59</f>
        <v>0.80368154624942478</v>
      </c>
      <c r="CQ59" s="53">
        <f t="shared" ref="CQ59:CQ66" si="179">CK59/CN59</f>
        <v>0.81848662152389717</v>
      </c>
      <c r="CR59" s="55">
        <v>0.2</v>
      </c>
      <c r="CS59" s="55">
        <v>0.3</v>
      </c>
      <c r="CT59" s="55">
        <v>0.5</v>
      </c>
      <c r="CU59" s="162">
        <f t="shared" si="116"/>
        <v>11.515204468599336</v>
      </c>
      <c r="CV59" s="162">
        <f t="shared" si="117"/>
        <v>3.5833481208774352</v>
      </c>
      <c r="CW59" s="162">
        <f t="shared" si="118"/>
        <v>83.610489286856406</v>
      </c>
      <c r="CX59" s="71">
        <f t="shared" si="119"/>
        <v>32.903013958777727</v>
      </c>
      <c r="CY59" s="158">
        <f>REPS분양물량!H44</f>
        <v>285</v>
      </c>
      <c r="CZ59" s="158">
        <f>REPS분양물량!I44</f>
        <v>1154</v>
      </c>
      <c r="DA59" s="158">
        <f>REPS분양물량!J44</f>
        <v>162</v>
      </c>
      <c r="DB59" s="52">
        <f>REPS미분양!F44</f>
        <v>0</v>
      </c>
      <c r="DC59" s="52">
        <f>REPS미분양!G44</f>
        <v>0</v>
      </c>
      <c r="DD59" s="52">
        <f>REPS미분양!H44</f>
        <v>0</v>
      </c>
      <c r="DE59" s="52">
        <f>REPS미분양!I44</f>
        <v>0</v>
      </c>
      <c r="DF59" s="52">
        <f t="shared" si="120"/>
        <v>285</v>
      </c>
      <c r="DG59" s="52">
        <f t="shared" si="121"/>
        <v>1154</v>
      </c>
      <c r="DH59" s="52">
        <f t="shared" si="122"/>
        <v>162</v>
      </c>
      <c r="DI59" s="52">
        <f t="shared" si="123"/>
        <v>285</v>
      </c>
      <c r="DJ59" s="52">
        <f t="shared" si="124"/>
        <v>1154</v>
      </c>
      <c r="DK59" s="52">
        <f t="shared" si="125"/>
        <v>162</v>
      </c>
      <c r="DL59" s="142">
        <v>1753.2</v>
      </c>
      <c r="DM59" s="142">
        <v>1746.4</v>
      </c>
      <c r="DN59" s="142">
        <v>1867.5</v>
      </c>
      <c r="DO59" s="140">
        <f>'REPS분양가(분기단위)'!D44</f>
        <v>2193</v>
      </c>
      <c r="DP59" s="140">
        <f>'REPS분양가(분기단위)'!E44</f>
        <v>2173</v>
      </c>
      <c r="DQ59" s="144">
        <f t="shared" ref="DQ59:DQ62" si="180">DP59*1.05</f>
        <v>2281.65</v>
      </c>
      <c r="DR59" s="53">
        <f t="shared" si="126"/>
        <v>0.79945280437756505</v>
      </c>
      <c r="DS59" s="53">
        <f t="shared" si="127"/>
        <v>0.80368154624942478</v>
      </c>
      <c r="DT59" s="53">
        <f t="shared" si="128"/>
        <v>0.81848662152389717</v>
      </c>
      <c r="DU59" s="53">
        <f>100%-종합!CF59</f>
        <v>0.75165762507534661</v>
      </c>
      <c r="DV59" s="53">
        <f>100%-종합!CG59</f>
        <v>0.66222222222222227</v>
      </c>
      <c r="DW59" s="53">
        <f>100%-종합!CH59</f>
        <v>0.65254237288135597</v>
      </c>
      <c r="DX59" s="55">
        <v>0.2</v>
      </c>
      <c r="DY59" s="55">
        <v>0.3</v>
      </c>
      <c r="DZ59" s="55">
        <v>0.5</v>
      </c>
      <c r="EA59" s="72">
        <f t="shared" si="129"/>
        <v>34.252143389001176</v>
      </c>
      <c r="EB59" s="72">
        <f t="shared" si="130"/>
        <v>184.25310286853812</v>
      </c>
      <c r="EC59" s="72">
        <f t="shared" si="131"/>
        <v>43.261873376648701</v>
      </c>
      <c r="ED59" s="71">
        <f t="shared" si="132"/>
        <v>87.255706544729321</v>
      </c>
      <c r="EE59" s="82">
        <f t="shared" si="133"/>
        <v>120.15872050350706</v>
      </c>
      <c r="EF59" s="88">
        <f t="shared" si="134"/>
        <v>4017.5265708857391</v>
      </c>
      <c r="EG59" s="54">
        <f>REPS단위당실거래!I44</f>
        <v>1867.5</v>
      </c>
      <c r="EH59" s="52">
        <f t="shared" si="135"/>
        <v>2281.65</v>
      </c>
      <c r="EI59" s="52">
        <f t="shared" si="136"/>
        <v>77600</v>
      </c>
      <c r="EJ59" s="49">
        <f t="shared" si="137"/>
        <v>42680</v>
      </c>
      <c r="EK59" s="149">
        <v>27998</v>
      </c>
      <c r="EL59" s="55">
        <f t="shared" si="138"/>
        <v>0.50115805373735522</v>
      </c>
      <c r="EM59" s="55">
        <v>0.74</v>
      </c>
      <c r="EN59" s="55">
        <v>0.05</v>
      </c>
      <c r="EO59" s="71">
        <f t="shared" si="139"/>
        <v>519.16265797592348</v>
      </c>
      <c r="EP59" s="54">
        <f>REPS단위당실거래!I44</f>
        <v>1867.5</v>
      </c>
      <c r="EQ59" s="52">
        <f t="shared" si="140"/>
        <v>2281.65</v>
      </c>
      <c r="ER59" s="52">
        <f t="shared" si="141"/>
        <v>77600</v>
      </c>
      <c r="ES59" s="49">
        <f t="shared" si="142"/>
        <v>42680</v>
      </c>
      <c r="ET59" s="149">
        <v>7051</v>
      </c>
      <c r="EU59" s="55">
        <f t="shared" si="143"/>
        <v>0.50115805373735522</v>
      </c>
      <c r="EV59" s="55">
        <v>0.26</v>
      </c>
      <c r="EW59" s="55">
        <v>0.2</v>
      </c>
      <c r="EX59" s="50">
        <f t="shared" si="144"/>
        <v>183.75060271890879</v>
      </c>
      <c r="EY59" s="53">
        <f>'주택총조사(주택의종류)'!AZ45</f>
        <v>0.56341952075530544</v>
      </c>
      <c r="EZ59" s="53">
        <f>'주택총조사(주택의종류)'!AS45</f>
        <v>0.15107636589581658</v>
      </c>
      <c r="FA59" s="53">
        <f>'주택총조사(주택의종류)'!BG45</f>
        <v>0.27380105050028297</v>
      </c>
      <c r="FB59" s="53">
        <f t="shared" si="145"/>
        <v>0.7541048911946111</v>
      </c>
      <c r="FC59" s="54">
        <f t="shared" si="146"/>
        <v>530.07032797552586</v>
      </c>
      <c r="FD59" s="55">
        <v>0.4</v>
      </c>
      <c r="FE59" s="55">
        <v>0.6</v>
      </c>
      <c r="FF59" s="50">
        <f t="shared" si="147"/>
        <v>127.21687871412621</v>
      </c>
      <c r="FG59" s="82">
        <f t="shared" si="148"/>
        <v>830.13013940895848</v>
      </c>
      <c r="FH59" s="53">
        <v>3.9399999999999998E-2</v>
      </c>
      <c r="FI59" s="49">
        <v>30</v>
      </c>
      <c r="FJ59" s="55">
        <v>0.6</v>
      </c>
      <c r="FK59" s="55">
        <v>0.4</v>
      </c>
      <c r="FL59" s="49">
        <f t="shared" si="149"/>
        <v>78000</v>
      </c>
      <c r="FM59" s="49">
        <f t="shared" si="150"/>
        <v>46500</v>
      </c>
      <c r="FN59" s="58">
        <f t="shared" si="151"/>
        <v>-220.3926584378539</v>
      </c>
      <c r="FO59" s="49">
        <f t="shared" si="166"/>
        <v>6600</v>
      </c>
      <c r="FP59" s="131">
        <v>151</v>
      </c>
      <c r="FQ59" s="131">
        <v>483</v>
      </c>
      <c r="FR59" s="134">
        <v>4257</v>
      </c>
      <c r="FS59" s="134">
        <v>6640</v>
      </c>
      <c r="FT59" s="134">
        <v>4311</v>
      </c>
      <c r="FU59" s="134">
        <v>3753</v>
      </c>
      <c r="FV59" s="134">
        <v>3669</v>
      </c>
      <c r="FW59" s="134">
        <v>8979</v>
      </c>
      <c r="FX59" s="134">
        <v>11451</v>
      </c>
      <c r="FY59" s="32">
        <f t="shared" si="169"/>
        <v>43694</v>
      </c>
      <c r="FZ59" s="152">
        <f>(SUM(FW59:FX59)/FY59)+(FV59/FY59)*0.4</f>
        <v>0.50115805373735522</v>
      </c>
      <c r="GA59" s="54">
        <f t="shared" si="153"/>
        <v>2732.1733434351527</v>
      </c>
      <c r="GB59" s="55">
        <v>0.3</v>
      </c>
      <c r="GC59" s="55">
        <f t="shared" si="154"/>
        <v>0.50115805373735522</v>
      </c>
      <c r="GD59" s="50">
        <f t="shared" si="155"/>
        <v>410.77520258071308</v>
      </c>
      <c r="GE59" s="54">
        <f t="shared" si="156"/>
        <v>1165.1945069470789</v>
      </c>
      <c r="GF59" s="55">
        <v>0.7</v>
      </c>
      <c r="GG59" s="55">
        <f t="shared" si="157"/>
        <v>0.50115805373735522</v>
      </c>
      <c r="GH59" s="50">
        <f t="shared" si="158"/>
        <v>408.76262792893868</v>
      </c>
      <c r="GI59" s="81">
        <f t="shared" si="167"/>
        <v>819.53783050965171</v>
      </c>
      <c r="GJ59" s="72">
        <f t="shared" si="159"/>
        <v>32.903013958777727</v>
      </c>
      <c r="GK59" s="72">
        <f t="shared" si="160"/>
        <v>87.255706544729321</v>
      </c>
      <c r="GL59" s="52">
        <f>SUM('주택총조사(주택의종류)'!AD45:AF45)</f>
        <v>60532</v>
      </c>
      <c r="GM59" s="52">
        <f>REPS미분양!I44</f>
        <v>0</v>
      </c>
      <c r="GN59" s="100">
        <f t="shared" si="161"/>
        <v>0</v>
      </c>
      <c r="GO59" s="55">
        <f t="shared" si="162"/>
        <v>1</v>
      </c>
      <c r="GP59" s="82">
        <f t="shared" si="163"/>
        <v>120.15872050350706</v>
      </c>
      <c r="GQ59" s="84">
        <f t="shared" si="164"/>
        <v>1769.8266904221173</v>
      </c>
      <c r="GR59" s="151">
        <f>SUM('REPS분양물량+계획'!G44:I44)/3</f>
        <v>438.66666666666669</v>
      </c>
      <c r="GS59" s="106">
        <f t="shared" si="168"/>
        <v>0.24785854402616186</v>
      </c>
      <c r="GT59" s="105" t="str">
        <f t="shared" si="165"/>
        <v>S등급</v>
      </c>
    </row>
    <row r="60" spans="1:202" s="49" customFormat="1" x14ac:dyDescent="0.4">
      <c r="A60" s="37" t="s">
        <v>109</v>
      </c>
      <c r="B60" s="37" t="s">
        <v>127</v>
      </c>
      <c r="C60" s="35">
        <f>'주택총조사(거처의종류, 일반,외국인가구, 전체)'!H46</f>
        <v>165423</v>
      </c>
      <c r="D60" s="35">
        <f>'주택총조사(거처의종류, 일반,외국인가구, 전체)'!K46</f>
        <v>178734</v>
      </c>
      <c r="E60" s="35">
        <f>'주택총조사(거처의종류, 일반,외국인가구, 전체)'!N46</f>
        <v>192833</v>
      </c>
      <c r="F60" s="35">
        <f>'주택총조사(거처의종류, 일반,외국인가구, 전체)'!Q46</f>
        <v>204432</v>
      </c>
      <c r="G60" s="35">
        <f>'주택총조사(거처의종류, 일반,외국인가구, 전체)'!T46</f>
        <v>207794</v>
      </c>
      <c r="H60" s="35">
        <f>'주택총조사(거처의종류, 일반,외국인가구, 전체)'!W46</f>
        <v>213014</v>
      </c>
      <c r="I60" s="207">
        <f t="shared" si="0"/>
        <v>8030</v>
      </c>
      <c r="J60" s="207">
        <f t="shared" si="0"/>
        <v>7856</v>
      </c>
      <c r="K60" s="207">
        <f t="shared" si="0"/>
        <v>4858</v>
      </c>
      <c r="L60" s="207">
        <f t="shared" si="0"/>
        <v>876</v>
      </c>
      <c r="M60" s="207">
        <f t="shared" si="0"/>
        <v>1909</v>
      </c>
      <c r="N60" s="24">
        <f>'인구총조사(가구, 1인가구)'!D46</f>
        <v>44402</v>
      </c>
      <c r="O60" s="24">
        <f>'인구총조사(가구, 1인가구)'!E46</f>
        <v>49683</v>
      </c>
      <c r="P60" s="24">
        <f>'인구총조사(가구, 1인가구)'!F46</f>
        <v>55926</v>
      </c>
      <c r="Q60" s="24">
        <f>'인구총조사(가구, 1인가구)'!G46</f>
        <v>62667</v>
      </c>
      <c r="R60" s="24">
        <f>'인구총조사(가구, 1인가구)'!H46</f>
        <v>65153</v>
      </c>
      <c r="S60" s="24">
        <f>'인구총조사(가구, 1인가구)'!I46</f>
        <v>68464</v>
      </c>
      <c r="T60" s="52">
        <f t="shared" si="80"/>
        <v>5281</v>
      </c>
      <c r="U60" s="52">
        <f t="shared" si="81"/>
        <v>6243</v>
      </c>
      <c r="V60" s="52">
        <f t="shared" si="82"/>
        <v>6741</v>
      </c>
      <c r="W60" s="52">
        <f t="shared" si="83"/>
        <v>2486</v>
      </c>
      <c r="X60" s="52">
        <f t="shared" si="84"/>
        <v>3311</v>
      </c>
      <c r="Y60" s="53">
        <f>'주택총조사(거처의종류, 일반,외국인가구, 아파트)'!K44/'주택총조사(거처의종류, 일반,외국인가구, 전체)'!K46</f>
        <v>0.29905334183759108</v>
      </c>
      <c r="Z60" s="53">
        <f>'주택총조사(거처의종류, 일반,외국인가구, 아파트)'!N44/'주택총조사(거처의종류, 일반,외국인가구, 전체)'!N46</f>
        <v>0.27911197772165552</v>
      </c>
      <c r="AA60" s="53">
        <f>'주택총조사(거처의종류, 일반,외국인가구, 아파트)'!Q44/'주택총조사(거처의종류, 일반,외국인가구, 전체)'!Q46</f>
        <v>0.27296118024575411</v>
      </c>
      <c r="AB60" s="53">
        <f>'주택총조사(거처의종류, 일반,외국인가구, 아파트)'!T44/'주택총조사(거처의종류, 일반,외국인가구, 전체)'!T46</f>
        <v>0.27380482593337635</v>
      </c>
      <c r="AC60" s="53">
        <f>'주택총조사(거처의종류, 일반,외국인가구, 아파트)'!W44/'주택총조사(거처의종류, 일반,외국인가구, 전체)'!W46</f>
        <v>0.27692546029838416</v>
      </c>
      <c r="AD60" s="54">
        <f t="shared" si="85"/>
        <v>2401.3983349558562</v>
      </c>
      <c r="AE60" s="54">
        <f t="shared" si="86"/>
        <v>2192.7036969813257</v>
      </c>
      <c r="AF60" s="54">
        <f t="shared" si="87"/>
        <v>1326.0454136338735</v>
      </c>
      <c r="AG60" s="54">
        <f t="shared" si="88"/>
        <v>239.85302751763768</v>
      </c>
      <c r="AH60" s="54">
        <f t="shared" si="89"/>
        <v>528.65070370961541</v>
      </c>
      <c r="AI60" s="54">
        <f t="shared" si="90"/>
        <v>1337.7302353596619</v>
      </c>
      <c r="AJ60" s="54">
        <f t="shared" si="91"/>
        <v>1579.3006982443185</v>
      </c>
      <c r="AK60" s="54">
        <f t="shared" si="92"/>
        <v>1742.4960769162954</v>
      </c>
      <c r="AL60" s="54">
        <f t="shared" si="93"/>
        <v>1840.0313160366284</v>
      </c>
      <c r="AM60" s="54">
        <f t="shared" si="94"/>
        <v>680.67879727037359</v>
      </c>
      <c r="AN60" s="54">
        <f t="shared" si="95"/>
        <v>916.90019904794997</v>
      </c>
      <c r="AO60" s="54">
        <f t="shared" si="96"/>
        <v>1351.8814175031132</v>
      </c>
      <c r="AP60" s="208">
        <f t="shared" si="2"/>
        <v>3980.6990332001747</v>
      </c>
      <c r="AQ60" s="208">
        <f t="shared" si="2"/>
        <v>3935.1997738976211</v>
      </c>
      <c r="AR60" s="208">
        <f t="shared" si="2"/>
        <v>3166.0767296705017</v>
      </c>
      <c r="AS60" s="208">
        <f t="shared" si="2"/>
        <v>920.53182478801125</v>
      </c>
      <c r="AT60" s="208">
        <f t="shared" si="2"/>
        <v>1445.5509027575654</v>
      </c>
      <c r="AU60" s="50">
        <f t="shared" si="3"/>
        <v>2689.6116528627745</v>
      </c>
      <c r="AV60" s="52">
        <f>'주택총조사(거처의종류, 일반,외국인가구, 전체)'!I46</f>
        <v>18524</v>
      </c>
      <c r="AW60" s="52">
        <f>'주택총조사(거처의종류, 일반,외국인가구, 전체)'!L46</f>
        <v>19630</v>
      </c>
      <c r="AX60" s="52">
        <f>'주택총조사(거처의종류, 일반,외국인가구, 전체)'!O46</f>
        <v>20875</v>
      </c>
      <c r="AY60" s="52">
        <f>'주택총조사(거처의종류, 일반,외국인가구, 전체)'!R46</f>
        <v>22245</v>
      </c>
      <c r="AZ60" s="52">
        <f>'주택총조사(거처의종류, 일반,외국인가구, 전체)'!U46</f>
        <v>23777</v>
      </c>
      <c r="BA60" s="52">
        <f>'주택총조사(거처의종류, 일반,외국인가구, 전체)'!X46</f>
        <v>25724</v>
      </c>
      <c r="BB60" s="52">
        <f t="shared" si="97"/>
        <v>1106</v>
      </c>
      <c r="BC60" s="52">
        <f t="shared" si="98"/>
        <v>1245</v>
      </c>
      <c r="BD60" s="52">
        <f t="shared" si="99"/>
        <v>1370</v>
      </c>
      <c r="BE60" s="52">
        <f t="shared" si="100"/>
        <v>1532</v>
      </c>
      <c r="BF60" s="52">
        <f t="shared" si="101"/>
        <v>1947</v>
      </c>
      <c r="BG60" s="53">
        <f>'주택총조사(거처의종류, 일반,외국인가구, 아파트)'!L44/'주택총조사(거처의종류, 일반,외국인가구, 전체)'!L46</f>
        <v>1.1360163015792155E-2</v>
      </c>
      <c r="BH60" s="53">
        <f>'주택총조사(거처의종류, 일반,외국인가구, 아파트)'!O44/'주택총조사(거처의종류, 일반,외국인가구, 전체)'!O46</f>
        <v>1.192814371257485E-2</v>
      </c>
      <c r="BI60" s="53">
        <f>'주택총조사(거처의종류, 일반,외국인가구, 아파트)'!R44/'주택총조사(거처의종류, 일반,외국인가구, 전체)'!R46</f>
        <v>1.0474263879523488E-2</v>
      </c>
      <c r="BJ60" s="53">
        <f>'주택총조사(거처의종류, 일반,외국인가구, 아파트)'!U44/'주택총조사(거처의종류, 일반,외국인가구, 전체)'!U46</f>
        <v>9.9255583126550868E-3</v>
      </c>
      <c r="BK60" s="53">
        <f>'주택총조사(거처의종류, 일반,외국인가구, 아파트)'!X44/'주택총조사(거처의종류, 일반,외국인가구, 전체)'!X46</f>
        <v>1.0262789612812937E-2</v>
      </c>
      <c r="BL60" s="54">
        <f t="shared" si="102"/>
        <v>12.564340295466124</v>
      </c>
      <c r="BM60" s="54">
        <f t="shared" si="103"/>
        <v>14.850538922155689</v>
      </c>
      <c r="BN60" s="54">
        <f t="shared" si="104"/>
        <v>14.349741514947178</v>
      </c>
      <c r="BO60" s="54">
        <f t="shared" si="105"/>
        <v>15.205955334987593</v>
      </c>
      <c r="BP60" s="54">
        <f t="shared" si="106"/>
        <v>19.98165137614679</v>
      </c>
      <c r="BQ60" s="50">
        <f t="shared" si="107"/>
        <v>15.390445488740676</v>
      </c>
      <c r="BR60" s="49">
        <f>REPS멸실!E45</f>
        <v>0</v>
      </c>
      <c r="BS60" s="49">
        <f>REPS멸실!F45</f>
        <v>19</v>
      </c>
      <c r="BT60" s="49">
        <f>REPS멸실!G45</f>
        <v>0</v>
      </c>
      <c r="BU60" s="49">
        <f>REPS멸실!H45</f>
        <v>0</v>
      </c>
      <c r="BV60" s="49">
        <f>REPS멸실!I45</f>
        <v>185</v>
      </c>
      <c r="BW60" s="51">
        <f t="shared" si="108"/>
        <v>40.799999999999997</v>
      </c>
      <c r="BX60" s="81">
        <f t="shared" si="109"/>
        <v>2745.8020983515153</v>
      </c>
      <c r="BY60" s="52">
        <f>SUM('주택소유통계(다주택자)'!Q46:R46)</f>
        <v>18638</v>
      </c>
      <c r="BZ60" s="52">
        <f>SUM('주택소유통계(다주택자)'!U46:V46)</f>
        <v>17991</v>
      </c>
      <c r="CA60" s="52">
        <f>SUM('주택소유통계(다주택자)'!Y46:Z46)</f>
        <v>17689</v>
      </c>
      <c r="CB60" s="52">
        <f>SUM('주택소유통계(다주택자)'!AC46:AD46)</f>
        <v>18379</v>
      </c>
      <c r="CC60" s="52">
        <f t="shared" si="110"/>
        <v>-647</v>
      </c>
      <c r="CD60" s="52">
        <f t="shared" si="111"/>
        <v>-302</v>
      </c>
      <c r="CE60" s="52">
        <f t="shared" si="112"/>
        <v>690</v>
      </c>
      <c r="CF60" s="53">
        <f>'REPS거래량(외지인)'!D46/'REPS거래량(외지인)'!C46</f>
        <v>0.4269649621212121</v>
      </c>
      <c r="CG60" s="53">
        <f>'REPS거래량(외지인)'!I46/'REPS거래량(외지인)'!H46</f>
        <v>0.62744049211018993</v>
      </c>
      <c r="CH60" s="53">
        <f>'REPS거래량(외지인)'!N46/'REPS거래량(외지인)'!M46</f>
        <v>0.62373188405797098</v>
      </c>
      <c r="CI60" s="54">
        <f>REPS단위당실거래!G45</f>
        <v>1381.6</v>
      </c>
      <c r="CJ60" s="54">
        <f>REPS단위당실거래!H45</f>
        <v>1365.3</v>
      </c>
      <c r="CK60" s="54">
        <f>REPS단위당실거래!I45</f>
        <v>1390.3</v>
      </c>
      <c r="CL60" s="52">
        <v>1381</v>
      </c>
      <c r="CM60" s="52">
        <v>1812</v>
      </c>
      <c r="CN60" s="52">
        <v>1902.6000000000001</v>
      </c>
      <c r="CO60" s="53">
        <f t="shared" si="177"/>
        <v>1.0004344677769732</v>
      </c>
      <c r="CP60" s="53">
        <f t="shared" si="178"/>
        <v>0.75347682119205295</v>
      </c>
      <c r="CQ60" s="53">
        <f t="shared" si="179"/>
        <v>0.73073688636602541</v>
      </c>
      <c r="CR60" s="55">
        <v>0.2</v>
      </c>
      <c r="CS60" s="55">
        <v>0.3</v>
      </c>
      <c r="CT60" s="55">
        <v>0.5</v>
      </c>
      <c r="CU60" s="162">
        <f t="shared" si="116"/>
        <v>-55.273270124306059</v>
      </c>
      <c r="CV60" s="162">
        <f t="shared" si="117"/>
        <v>-42.832225193902111</v>
      </c>
      <c r="CW60" s="162">
        <f t="shared" si="118"/>
        <v>157.24544373488908</v>
      </c>
      <c r="CX60" s="71">
        <f t="shared" si="119"/>
        <v>19.713316138893635</v>
      </c>
      <c r="CY60" s="158">
        <f>REPS분양물량!H45</f>
        <v>4030</v>
      </c>
      <c r="CZ60" s="158">
        <f>REPS분양물량!I45</f>
        <v>3529</v>
      </c>
      <c r="DA60" s="158">
        <f>REPS분양물량!J45</f>
        <v>0</v>
      </c>
      <c r="DB60" s="52">
        <f>REPS미분양!F45</f>
        <v>42</v>
      </c>
      <c r="DC60" s="52">
        <f>REPS미분양!G45</f>
        <v>19</v>
      </c>
      <c r="DD60" s="52">
        <f>REPS미분양!H45</f>
        <v>19</v>
      </c>
      <c r="DE60" s="52">
        <f>REPS미분양!I45</f>
        <v>28</v>
      </c>
      <c r="DF60" s="52">
        <f t="shared" si="120"/>
        <v>4072</v>
      </c>
      <c r="DG60" s="52">
        <f t="shared" si="121"/>
        <v>3548</v>
      </c>
      <c r="DH60" s="52">
        <f t="shared" si="122"/>
        <v>19</v>
      </c>
      <c r="DI60" s="52">
        <f t="shared" si="123"/>
        <v>4053</v>
      </c>
      <c r="DJ60" s="52">
        <f t="shared" si="124"/>
        <v>3529</v>
      </c>
      <c r="DK60" s="52">
        <f t="shared" si="125"/>
        <v>-9</v>
      </c>
      <c r="DL60" s="142">
        <v>1381.6</v>
      </c>
      <c r="DM60" s="142">
        <v>1365.3</v>
      </c>
      <c r="DN60" s="142">
        <v>1390.3</v>
      </c>
      <c r="DO60" s="140">
        <f>'REPS분양가(분기단위)'!D45</f>
        <v>1381</v>
      </c>
      <c r="DP60" s="140">
        <f>'REPS분양가(분기단위)'!E45</f>
        <v>1812</v>
      </c>
      <c r="DQ60" s="144">
        <f t="shared" si="180"/>
        <v>1902.6000000000001</v>
      </c>
      <c r="DR60" s="53">
        <f t="shared" si="126"/>
        <v>1.0004344677769732</v>
      </c>
      <c r="DS60" s="53">
        <f t="shared" si="127"/>
        <v>0.75347682119205295</v>
      </c>
      <c r="DT60" s="53">
        <f t="shared" si="128"/>
        <v>0.73073688636602541</v>
      </c>
      <c r="DU60" s="53">
        <f>100%-종합!CF60</f>
        <v>0.57303503787878785</v>
      </c>
      <c r="DV60" s="53">
        <f>100%-종합!CG60</f>
        <v>0.37255950788981007</v>
      </c>
      <c r="DW60" s="53">
        <f>100%-종합!CH60</f>
        <v>0.37626811594202902</v>
      </c>
      <c r="DX60" s="55">
        <v>0.2</v>
      </c>
      <c r="DY60" s="55">
        <v>0.3</v>
      </c>
      <c r="DZ60" s="55">
        <v>0.5</v>
      </c>
      <c r="EA60" s="72">
        <f t="shared" si="129"/>
        <v>464.70401294351916</v>
      </c>
      <c r="EB60" s="72">
        <f t="shared" si="130"/>
        <v>297.19292149244842</v>
      </c>
      <c r="EC60" s="72">
        <f t="shared" si="131"/>
        <v>-1.2372884616703002</v>
      </c>
      <c r="ED60" s="71">
        <f t="shared" si="132"/>
        <v>253.55321532476572</v>
      </c>
      <c r="EE60" s="82">
        <f t="shared" si="133"/>
        <v>273.26653146365936</v>
      </c>
      <c r="EF60" s="88">
        <f t="shared" si="134"/>
        <v>3019.0686298151745</v>
      </c>
      <c r="EG60" s="54">
        <f>REPS단위당실거래!I45</f>
        <v>1390.3</v>
      </c>
      <c r="EH60" s="52">
        <f t="shared" si="135"/>
        <v>1902.6000000000001</v>
      </c>
      <c r="EI60" s="52">
        <f t="shared" si="136"/>
        <v>64700</v>
      </c>
      <c r="EJ60" s="49">
        <f t="shared" si="137"/>
        <v>35585</v>
      </c>
      <c r="EK60" s="149">
        <v>65011</v>
      </c>
      <c r="EL60" s="55">
        <f t="shared" si="138"/>
        <v>0.59786358590525057</v>
      </c>
      <c r="EM60" s="55">
        <v>0.74</v>
      </c>
      <c r="EN60" s="55">
        <v>0.05</v>
      </c>
      <c r="EO60" s="71">
        <f t="shared" si="139"/>
        <v>1438.1052545815912</v>
      </c>
      <c r="EP60" s="54">
        <f>REPS단위당실거래!I45</f>
        <v>1390.3</v>
      </c>
      <c r="EQ60" s="52">
        <f t="shared" si="140"/>
        <v>1902.6000000000001</v>
      </c>
      <c r="ER60" s="52">
        <f t="shared" si="141"/>
        <v>64700</v>
      </c>
      <c r="ES60" s="49">
        <f t="shared" si="142"/>
        <v>35585</v>
      </c>
      <c r="ET60" s="149">
        <v>16298</v>
      </c>
      <c r="EU60" s="55">
        <f t="shared" si="143"/>
        <v>0.59786358590525057</v>
      </c>
      <c r="EV60" s="55">
        <v>0.26</v>
      </c>
      <c r="EW60" s="55">
        <v>0.2</v>
      </c>
      <c r="EX60" s="50">
        <f t="shared" si="144"/>
        <v>506.68699760035628</v>
      </c>
      <c r="EY60" s="53">
        <f>'주택총조사(주택의종류)'!AZ46</f>
        <v>0.79165955422494538</v>
      </c>
      <c r="EZ60" s="53">
        <f>'주택총조사(주택의종류)'!AS46</f>
        <v>4.319525859564962E-2</v>
      </c>
      <c r="FA60" s="53">
        <f>'주택총조사(주택의종류)'!BG46</f>
        <v>0.15751538563666689</v>
      </c>
      <c r="FB60" s="53">
        <f t="shared" si="145"/>
        <v>0.25353151258158857</v>
      </c>
      <c r="FC60" s="54">
        <f t="shared" si="146"/>
        <v>493.06612135264339</v>
      </c>
      <c r="FD60" s="55">
        <v>0.4</v>
      </c>
      <c r="FE60" s="55">
        <v>0.6</v>
      </c>
      <c r="FF60" s="50">
        <f t="shared" si="147"/>
        <v>118.33586912463443</v>
      </c>
      <c r="FG60" s="82">
        <f t="shared" si="148"/>
        <v>2063.1281213065822</v>
      </c>
      <c r="FH60" s="53">
        <v>3.9399999999999998E-2</v>
      </c>
      <c r="FI60" s="49">
        <v>30</v>
      </c>
      <c r="FJ60" s="55">
        <v>0.6</v>
      </c>
      <c r="FK60" s="55">
        <v>0.4</v>
      </c>
      <c r="FL60" s="49">
        <f t="shared" si="149"/>
        <v>65000</v>
      </c>
      <c r="FM60" s="49">
        <f t="shared" si="150"/>
        <v>38800</v>
      </c>
      <c r="FN60" s="58">
        <f t="shared" si="151"/>
        <v>-183.89753005137058</v>
      </c>
      <c r="FO60" s="49">
        <f t="shared" si="166"/>
        <v>5520</v>
      </c>
      <c r="FP60" s="131">
        <v>566</v>
      </c>
      <c r="FQ60" s="134">
        <v>1739</v>
      </c>
      <c r="FR60" s="134">
        <v>13630</v>
      </c>
      <c r="FS60" s="134">
        <v>21924</v>
      </c>
      <c r="FT60" s="134">
        <v>15287</v>
      </c>
      <c r="FU60" s="134">
        <v>14702</v>
      </c>
      <c r="FV60" s="134">
        <v>14081</v>
      </c>
      <c r="FW60" s="134">
        <v>36638</v>
      </c>
      <c r="FX60" s="134">
        <v>31872</v>
      </c>
      <c r="FY60" s="32">
        <f t="shared" si="169"/>
        <v>150439</v>
      </c>
      <c r="FZ60" s="152">
        <f>(SUM(FV60:FX60)/FY60)+(FU60/FY60)*0.5</f>
        <v>0.59786358590525057</v>
      </c>
      <c r="GA60" s="54">
        <f t="shared" si="153"/>
        <v>1367.2718629918538</v>
      </c>
      <c r="GB60" s="55">
        <v>0.3</v>
      </c>
      <c r="GC60" s="55">
        <f t="shared" si="154"/>
        <v>0.59786358590525057</v>
      </c>
      <c r="GD60" s="50">
        <f t="shared" si="155"/>
        <v>245.23261767469867</v>
      </c>
      <c r="GE60" s="54">
        <f t="shared" si="156"/>
        <v>1378.5302353596619</v>
      </c>
      <c r="GF60" s="55">
        <v>0.7</v>
      </c>
      <c r="GG60" s="55">
        <f t="shared" si="157"/>
        <v>0.59786358590525057</v>
      </c>
      <c r="GH60" s="50">
        <f t="shared" si="158"/>
        <v>576.92112085365545</v>
      </c>
      <c r="GI60" s="81">
        <f t="shared" si="167"/>
        <v>822.1537385283541</v>
      </c>
      <c r="GJ60" s="72">
        <f t="shared" si="159"/>
        <v>19.713316138893635</v>
      </c>
      <c r="GK60" s="72">
        <f t="shared" si="160"/>
        <v>253.55321532476572</v>
      </c>
      <c r="GL60" s="52">
        <f>SUM('주택총조사(주택의종류)'!AD46:AF46)</f>
        <v>179638</v>
      </c>
      <c r="GM60" s="52">
        <f>REPS미분양!I45</f>
        <v>28</v>
      </c>
      <c r="GN60" s="100">
        <f t="shared" si="161"/>
        <v>1.5586902548458565E-4</v>
      </c>
      <c r="GO60" s="55">
        <f t="shared" si="162"/>
        <v>1</v>
      </c>
      <c r="GP60" s="82">
        <f t="shared" si="163"/>
        <v>273.26653146365936</v>
      </c>
      <c r="GQ60" s="84">
        <f t="shared" si="164"/>
        <v>3158.5483912985956</v>
      </c>
      <c r="GR60" s="151">
        <f>SUM('REPS분양물량+계획'!G45:I45)/3</f>
        <v>2263</v>
      </c>
      <c r="GS60" s="106">
        <f t="shared" si="168"/>
        <v>0.71646836446586704</v>
      </c>
      <c r="GT60" s="105" t="str">
        <f t="shared" si="165"/>
        <v>A등급</v>
      </c>
    </row>
    <row r="61" spans="1:202" s="49" customFormat="1" x14ac:dyDescent="0.4">
      <c r="A61" s="37" t="s">
        <v>109</v>
      </c>
      <c r="B61" s="37" t="s">
        <v>115</v>
      </c>
      <c r="C61" s="35">
        <f>'주택총조사(거처의종류, 일반,외국인가구, 전체)'!H47</f>
        <v>251418</v>
      </c>
      <c r="D61" s="35">
        <f>'주택총조사(거처의종류, 일반,외국인가구, 전체)'!K47</f>
        <v>253140</v>
      </c>
      <c r="E61" s="35">
        <f>'주택총조사(거처의종류, 일반,외국인가구, 전체)'!N47</f>
        <v>260598</v>
      </c>
      <c r="F61" s="35">
        <f>'주택총조사(거처의종류, 일반,외국인가구, 전체)'!Q47</f>
        <v>267483</v>
      </c>
      <c r="G61" s="35">
        <f>'주택총조사(거처의종류, 일반,외국인가구, 전체)'!T47</f>
        <v>268609</v>
      </c>
      <c r="H61" s="35">
        <f>'주택총조사(거처의종류, 일반,외국인가구, 전체)'!W47</f>
        <v>268028</v>
      </c>
      <c r="I61" s="207">
        <f t="shared" si="0"/>
        <v>-1049</v>
      </c>
      <c r="J61" s="207">
        <f t="shared" si="0"/>
        <v>1885</v>
      </c>
      <c r="K61" s="207">
        <f t="shared" si="0"/>
        <v>978</v>
      </c>
      <c r="L61" s="207">
        <f t="shared" si="0"/>
        <v>-1804</v>
      </c>
      <c r="M61" s="207">
        <f t="shared" si="0"/>
        <v>-2952</v>
      </c>
      <c r="N61" s="24">
        <f>'인구총조사(가구, 1인가구)'!D47</f>
        <v>73604</v>
      </c>
      <c r="O61" s="24">
        <f>'인구총조사(가구, 1인가구)'!E47</f>
        <v>76375</v>
      </c>
      <c r="P61" s="24">
        <f>'인구총조사(가구, 1인가구)'!F47</f>
        <v>81948</v>
      </c>
      <c r="Q61" s="24">
        <f>'인구총조사(가구, 1인가구)'!G47</f>
        <v>87855</v>
      </c>
      <c r="R61" s="24">
        <f>'인구총조사(가구, 1인가구)'!H47</f>
        <v>90785</v>
      </c>
      <c r="S61" s="24">
        <f>'인구총조사(가구, 1인가구)'!I47</f>
        <v>93156</v>
      </c>
      <c r="T61" s="52">
        <f t="shared" si="80"/>
        <v>2771</v>
      </c>
      <c r="U61" s="52">
        <f t="shared" si="81"/>
        <v>5573</v>
      </c>
      <c r="V61" s="52">
        <f t="shared" si="82"/>
        <v>5907</v>
      </c>
      <c r="W61" s="52">
        <f t="shared" si="83"/>
        <v>2930</v>
      </c>
      <c r="X61" s="52">
        <f t="shared" si="84"/>
        <v>2371</v>
      </c>
      <c r="Y61" s="53">
        <f>'주택총조사(거처의종류, 일반,외국인가구, 아파트)'!K45/'주택총조사(거처의종류, 일반,외국인가구, 전체)'!K47</f>
        <v>0.11609781148771431</v>
      </c>
      <c r="Z61" s="53">
        <f>'주택총조사(거처의종류, 일반,외국인가구, 아파트)'!N45/'주택총조사(거처의종류, 일반,외국인가구, 전체)'!N47</f>
        <v>0.11541531400854957</v>
      </c>
      <c r="AA61" s="53">
        <f>'주택총조사(거처의종류, 일반,외국인가구, 아파트)'!Q45/'주택총조사(거처의종류, 일반,외국인가구, 전체)'!Q47</f>
        <v>0.13207942186980107</v>
      </c>
      <c r="AB61" s="53">
        <f>'주택총조사(거처의종류, 일반,외국인가구, 아파트)'!T45/'주택총조사(거처의종류, 일반,외국인가구, 전체)'!T47</f>
        <v>0.14969342054808291</v>
      </c>
      <c r="AC61" s="53">
        <f>'주택총조사(거처의종류, 일반,외국인가구, 아파트)'!W45/'주택총조사(거처의종류, 일반,외국인가구, 전체)'!W47</f>
        <v>0.16632217529511842</v>
      </c>
      <c r="AD61" s="54">
        <f t="shared" si="85"/>
        <v>-121.78660425061231</v>
      </c>
      <c r="AE61" s="54">
        <f t="shared" si="86"/>
        <v>217.55786690611595</v>
      </c>
      <c r="AF61" s="54">
        <f t="shared" si="87"/>
        <v>129.17367458866545</v>
      </c>
      <c r="AG61" s="54">
        <f t="shared" si="88"/>
        <v>-270.04693066874154</v>
      </c>
      <c r="AH61" s="54">
        <f t="shared" si="89"/>
        <v>-490.98306147118956</v>
      </c>
      <c r="AI61" s="54">
        <f t="shared" si="90"/>
        <v>-107.21701097915241</v>
      </c>
      <c r="AJ61" s="54">
        <f t="shared" si="91"/>
        <v>321.70703563245632</v>
      </c>
      <c r="AK61" s="54">
        <f t="shared" si="92"/>
        <v>643.2095449696468</v>
      </c>
      <c r="AL61" s="54">
        <f t="shared" si="93"/>
        <v>780.19314498491485</v>
      </c>
      <c r="AM61" s="54">
        <f t="shared" si="94"/>
        <v>438.60172220588294</v>
      </c>
      <c r="AN61" s="54">
        <f t="shared" si="95"/>
        <v>394.34987762472576</v>
      </c>
      <c r="AO61" s="54">
        <f t="shared" si="96"/>
        <v>515.61226508352524</v>
      </c>
      <c r="AP61" s="208">
        <f t="shared" si="2"/>
        <v>199.92043138184403</v>
      </c>
      <c r="AQ61" s="208">
        <f t="shared" si="2"/>
        <v>860.76741187576272</v>
      </c>
      <c r="AR61" s="208">
        <f t="shared" si="2"/>
        <v>909.3668195735803</v>
      </c>
      <c r="AS61" s="208">
        <f t="shared" si="2"/>
        <v>168.5547915371414</v>
      </c>
      <c r="AT61" s="208">
        <f t="shared" si="2"/>
        <v>-96.633183846463794</v>
      </c>
      <c r="AU61" s="50">
        <f t="shared" si="3"/>
        <v>408.3952541043729</v>
      </c>
      <c r="AV61" s="52">
        <f>'주택총조사(거처의종류, 일반,외국인가구, 전체)'!I47</f>
        <v>28943</v>
      </c>
      <c r="AW61" s="52">
        <f>'주택총조사(거처의종류, 일반,외국인가구, 전체)'!L47</f>
        <v>29677</v>
      </c>
      <c r="AX61" s="52">
        <f>'주택총조사(거처의종류, 일반,외국인가구, 전체)'!O47</f>
        <v>30412</v>
      </c>
      <c r="AY61" s="52">
        <f>'주택총조사(거처의종류, 일반,외국인가구, 전체)'!R47</f>
        <v>31568</v>
      </c>
      <c r="AZ61" s="52">
        <f>'주택총조사(거처의종류, 일반,외국인가구, 전체)'!U47</f>
        <v>33939</v>
      </c>
      <c r="BA61" s="52">
        <f>'주택총조사(거처의종류, 일반,외국인가구, 전체)'!X47</f>
        <v>35873</v>
      </c>
      <c r="BB61" s="52">
        <f t="shared" si="97"/>
        <v>734</v>
      </c>
      <c r="BC61" s="52">
        <f t="shared" si="98"/>
        <v>735</v>
      </c>
      <c r="BD61" s="52">
        <f t="shared" si="99"/>
        <v>1156</v>
      </c>
      <c r="BE61" s="52">
        <f t="shared" si="100"/>
        <v>2371</v>
      </c>
      <c r="BF61" s="52">
        <f t="shared" si="101"/>
        <v>1934</v>
      </c>
      <c r="BG61" s="53">
        <f>'주택총조사(거처의종류, 일반,외국인가구, 아파트)'!L45/'주택총조사(거처의종류, 일반,외국인가구, 전체)'!L47</f>
        <v>1.2164302321663241E-2</v>
      </c>
      <c r="BH61" s="53">
        <f>'주택총조사(거처의종류, 일반,외국인가구, 아파트)'!O45/'주택총조사(거처의종류, 일반,외국인가구, 전체)'!O47</f>
        <v>1.2560831250822043E-2</v>
      </c>
      <c r="BI61" s="53">
        <f>'주택총조사(거처의종류, 일반,외국인가구, 아파트)'!R45/'주택총조사(거처의종류, 일반,외국인가구, 전체)'!R47</f>
        <v>1.3177901672579827E-2</v>
      </c>
      <c r="BJ61" s="53">
        <f>'주택총조사(거처의종류, 일반,외국인가구, 아파트)'!U45/'주택총조사(거처의종류, 일반,외국인가구, 전체)'!U47</f>
        <v>1.3406405610065116E-2</v>
      </c>
      <c r="BK61" s="53">
        <f>'주택총조사(거처의종류, 일반,외국인가구, 아파트)'!X45/'주택총조사(거처의종류, 일반,외국인가구, 전체)'!X47</f>
        <v>1.3659298079335433E-2</v>
      </c>
      <c r="BL61" s="54">
        <f t="shared" si="102"/>
        <v>8.928597904100819</v>
      </c>
      <c r="BM61" s="54">
        <f t="shared" si="103"/>
        <v>9.2322109693542025</v>
      </c>
      <c r="BN61" s="54">
        <f t="shared" si="104"/>
        <v>15.233654333502281</v>
      </c>
      <c r="BO61" s="54">
        <f t="shared" si="105"/>
        <v>31.786587701464391</v>
      </c>
      <c r="BP61" s="54">
        <f t="shared" si="106"/>
        <v>26.417082485434726</v>
      </c>
      <c r="BQ61" s="50">
        <f t="shared" si="107"/>
        <v>18.319626678771282</v>
      </c>
      <c r="BR61" s="49">
        <f>REPS멸실!E46</f>
        <v>0</v>
      </c>
      <c r="BS61" s="49">
        <f>REPS멸실!F46</f>
        <v>0</v>
      </c>
      <c r="BT61" s="49">
        <f>REPS멸실!G46</f>
        <v>0</v>
      </c>
      <c r="BU61" s="49">
        <f>REPS멸실!H46</f>
        <v>0</v>
      </c>
      <c r="BV61" s="49">
        <f>REPS멸실!I46</f>
        <v>0</v>
      </c>
      <c r="BW61" s="51">
        <f t="shared" si="108"/>
        <v>0</v>
      </c>
      <c r="BX61" s="81">
        <f t="shared" si="109"/>
        <v>426.71488078314417</v>
      </c>
      <c r="BY61" s="52">
        <f>SUM('주택소유통계(다주택자)'!Q47:R47)</f>
        <v>25145</v>
      </c>
      <c r="BZ61" s="52">
        <f>SUM('주택소유통계(다주택자)'!U47:V47)</f>
        <v>23850</v>
      </c>
      <c r="CA61" s="52">
        <f>SUM('주택소유통계(다주택자)'!Y47:Z47)</f>
        <v>23435</v>
      </c>
      <c r="CB61" s="52">
        <f>SUM('주택소유통계(다주택자)'!AC47:AD47)</f>
        <v>23666</v>
      </c>
      <c r="CC61" s="52">
        <f t="shared" si="110"/>
        <v>-1295</v>
      </c>
      <c r="CD61" s="52">
        <f t="shared" si="111"/>
        <v>-415</v>
      </c>
      <c r="CE61" s="52">
        <f t="shared" si="112"/>
        <v>231</v>
      </c>
      <c r="CF61" s="53">
        <f>'REPS거래량(외지인)'!D47/'REPS거래량(외지인)'!C47</f>
        <v>0.41722246924559064</v>
      </c>
      <c r="CG61" s="53">
        <f>'REPS거래량(외지인)'!I47/'REPS거래량(외지인)'!H47</f>
        <v>0.46002252252252251</v>
      </c>
      <c r="CH61" s="53">
        <f>'REPS거래량(외지인)'!N47/'REPS거래량(외지인)'!M47</f>
        <v>0.59503073770491799</v>
      </c>
      <c r="CI61" s="54">
        <f>REPS단위당실거래!G46</f>
        <v>1564.3</v>
      </c>
      <c r="CJ61" s="54">
        <f>REPS단위당실거래!H46</f>
        <v>1505.8</v>
      </c>
      <c r="CK61" s="54">
        <f>REPS단위당실거래!I46</f>
        <v>1532.1</v>
      </c>
      <c r="CL61" s="52">
        <v>2224.9</v>
      </c>
      <c r="CM61" s="52">
        <v>2342</v>
      </c>
      <c r="CN61" s="52">
        <v>2459.1</v>
      </c>
      <c r="CO61" s="53">
        <f t="shared" si="177"/>
        <v>0.70308777922603261</v>
      </c>
      <c r="CP61" s="53">
        <f t="shared" si="178"/>
        <v>0.64295473953885562</v>
      </c>
      <c r="CQ61" s="53">
        <f t="shared" si="179"/>
        <v>0.62303281688422596</v>
      </c>
      <c r="CR61" s="55">
        <v>0.2</v>
      </c>
      <c r="CS61" s="55">
        <v>0.3</v>
      </c>
      <c r="CT61" s="55">
        <v>0.5</v>
      </c>
      <c r="CU61" s="162">
        <f t="shared" si="116"/>
        <v>-75.976101010376766</v>
      </c>
      <c r="CV61" s="162">
        <f t="shared" si="117"/>
        <v>-36.823820813234235</v>
      </c>
      <c r="CW61" s="162">
        <f t="shared" si="118"/>
        <v>42.81858465249681</v>
      </c>
      <c r="CX61" s="71">
        <f t="shared" si="119"/>
        <v>-23.327112390371397</v>
      </c>
      <c r="CY61" s="158">
        <f>REPS분양물량!H46</f>
        <v>2421</v>
      </c>
      <c r="CZ61" s="158">
        <f>REPS분양물량!I46</f>
        <v>1530</v>
      </c>
      <c r="DA61" s="158">
        <f>REPS분양물량!J46</f>
        <v>472</v>
      </c>
      <c r="DB61" s="52">
        <f>REPS미분양!F46</f>
        <v>0</v>
      </c>
      <c r="DC61" s="52">
        <f>REPS미분양!G46</f>
        <v>0</v>
      </c>
      <c r="DD61" s="52">
        <f>REPS미분양!H46</f>
        <v>0</v>
      </c>
      <c r="DE61" s="52">
        <f>REPS미분양!I46</f>
        <v>0</v>
      </c>
      <c r="DF61" s="52">
        <f t="shared" si="120"/>
        <v>2421</v>
      </c>
      <c r="DG61" s="52">
        <f t="shared" si="121"/>
        <v>1530</v>
      </c>
      <c r="DH61" s="52">
        <f t="shared" si="122"/>
        <v>472</v>
      </c>
      <c r="DI61" s="52">
        <f t="shared" si="123"/>
        <v>2421</v>
      </c>
      <c r="DJ61" s="52">
        <f t="shared" si="124"/>
        <v>1530</v>
      </c>
      <c r="DK61" s="52">
        <f t="shared" si="125"/>
        <v>472</v>
      </c>
      <c r="DL61" s="142">
        <v>1564.3</v>
      </c>
      <c r="DM61" s="142">
        <v>1505.8</v>
      </c>
      <c r="DN61" s="142">
        <v>1532.1</v>
      </c>
      <c r="DO61" s="145">
        <f>DP61*0.95</f>
        <v>2224.9</v>
      </c>
      <c r="DP61" s="140">
        <f>'REPS분양가(분기단위)'!E46</f>
        <v>2342</v>
      </c>
      <c r="DQ61" s="144">
        <f t="shared" si="180"/>
        <v>2459.1</v>
      </c>
      <c r="DR61" s="53">
        <f t="shared" si="126"/>
        <v>0.70308777922603261</v>
      </c>
      <c r="DS61" s="53">
        <f t="shared" si="127"/>
        <v>0.64295473953885562</v>
      </c>
      <c r="DT61" s="53">
        <f t="shared" si="128"/>
        <v>0.62303281688422596</v>
      </c>
      <c r="DU61" s="53">
        <f>100%-종합!CF61</f>
        <v>0.58277753075440941</v>
      </c>
      <c r="DV61" s="53">
        <f>100%-종합!CG61</f>
        <v>0.53997747747747749</v>
      </c>
      <c r="DW61" s="53">
        <f>100%-종합!CH61</f>
        <v>0.40496926229508201</v>
      </c>
      <c r="DX61" s="55">
        <v>0.2</v>
      </c>
      <c r="DY61" s="55">
        <v>0.3</v>
      </c>
      <c r="DZ61" s="55">
        <v>0.5</v>
      </c>
      <c r="EA61" s="72">
        <f t="shared" si="129"/>
        <v>198.39792853435534</v>
      </c>
      <c r="EB61" s="72">
        <f t="shared" si="130"/>
        <v>159.35611498026634</v>
      </c>
      <c r="EC61" s="72">
        <f t="shared" si="131"/>
        <v>59.544957096458724</v>
      </c>
      <c r="ED61" s="71">
        <f t="shared" si="132"/>
        <v>139.09966687036015</v>
      </c>
      <c r="EE61" s="82">
        <f t="shared" si="133"/>
        <v>115.77255447998876</v>
      </c>
      <c r="EF61" s="88">
        <f t="shared" si="134"/>
        <v>542.48743526313297</v>
      </c>
      <c r="EG61" s="54">
        <f>REPS단위당실거래!I46</f>
        <v>1532.1</v>
      </c>
      <c r="EH61" s="52">
        <f t="shared" si="135"/>
        <v>2459.1</v>
      </c>
      <c r="EI61" s="52">
        <f t="shared" si="136"/>
        <v>83600</v>
      </c>
      <c r="EJ61" s="49">
        <f t="shared" si="137"/>
        <v>45980.000000000007</v>
      </c>
      <c r="EK61" s="149">
        <v>46346</v>
      </c>
      <c r="EL61" s="55">
        <f t="shared" si="138"/>
        <v>0.45006247540338451</v>
      </c>
      <c r="EM61" s="55">
        <v>0.74</v>
      </c>
      <c r="EN61" s="55">
        <v>0.05</v>
      </c>
      <c r="EO61" s="71">
        <f t="shared" si="139"/>
        <v>771.76803294667457</v>
      </c>
      <c r="EP61" s="54">
        <f>REPS단위당실거래!I46</f>
        <v>1532.1</v>
      </c>
      <c r="EQ61" s="52">
        <f t="shared" si="140"/>
        <v>2459.1</v>
      </c>
      <c r="ER61" s="52">
        <f t="shared" si="141"/>
        <v>83600</v>
      </c>
      <c r="ES61" s="49">
        <f t="shared" si="142"/>
        <v>45980.000000000007</v>
      </c>
      <c r="ET61" s="149">
        <v>3834</v>
      </c>
      <c r="EU61" s="55">
        <f t="shared" si="143"/>
        <v>0.45006247540338451</v>
      </c>
      <c r="EV61" s="55">
        <v>0.26</v>
      </c>
      <c r="EW61" s="55">
        <v>0.2</v>
      </c>
      <c r="EX61" s="50">
        <f t="shared" si="144"/>
        <v>89.728055596221978</v>
      </c>
      <c r="EY61" s="53">
        <f>'주택총조사(주택의종류)'!AZ47</f>
        <v>0.51535341455725714</v>
      </c>
      <c r="EZ61" s="53">
        <f>'주택총조사(주택의종류)'!AS47</f>
        <v>7.2227724173389796E-2</v>
      </c>
      <c r="FA61" s="53">
        <f>'주택총조사(주택의종류)'!BG47</f>
        <v>0.40599224594803307</v>
      </c>
      <c r="FB61" s="53">
        <f t="shared" si="145"/>
        <v>0.92794567109303849</v>
      </c>
      <c r="FC61" s="54">
        <f t="shared" si="146"/>
        <v>799.42156602696593</v>
      </c>
      <c r="FD61" s="55">
        <v>0.4</v>
      </c>
      <c r="FE61" s="55">
        <v>0.6</v>
      </c>
      <c r="FF61" s="50">
        <f t="shared" si="147"/>
        <v>191.86117584647184</v>
      </c>
      <c r="FG61" s="82">
        <f t="shared" si="148"/>
        <v>1053.3572643893685</v>
      </c>
      <c r="FH61" s="53">
        <v>3.9399999999999998E-2</v>
      </c>
      <c r="FI61" s="49">
        <v>30</v>
      </c>
      <c r="FJ61" s="55">
        <v>0.6</v>
      </c>
      <c r="FK61" s="55">
        <v>0.4</v>
      </c>
      <c r="FL61" s="49">
        <f t="shared" si="149"/>
        <v>84000</v>
      </c>
      <c r="FM61" s="49">
        <f t="shared" si="150"/>
        <v>50200</v>
      </c>
      <c r="FN61" s="58">
        <f t="shared" si="151"/>
        <v>-237.92927857161865</v>
      </c>
      <c r="FO61" s="49">
        <f t="shared" si="166"/>
        <v>7080</v>
      </c>
      <c r="FP61" s="131">
        <v>449</v>
      </c>
      <c r="FQ61" s="134">
        <v>1336</v>
      </c>
      <c r="FR61" s="134">
        <v>12749</v>
      </c>
      <c r="FS61" s="134">
        <v>20259</v>
      </c>
      <c r="FT61" s="134">
        <v>13241</v>
      </c>
      <c r="FU61" s="134">
        <v>12908</v>
      </c>
      <c r="FV61" s="134">
        <v>12536</v>
      </c>
      <c r="FW61" s="134">
        <v>31486</v>
      </c>
      <c r="FX61" s="134">
        <v>30556</v>
      </c>
      <c r="FY61" s="32">
        <f t="shared" si="169"/>
        <v>135520</v>
      </c>
      <c r="FZ61" s="152">
        <f>(FX61/FY61)+(FW61*(29/30))/FY61</f>
        <v>0.45006247540338451</v>
      </c>
      <c r="GA61" s="54">
        <f t="shared" si="153"/>
        <v>533.93189176229657</v>
      </c>
      <c r="GB61" s="55">
        <v>0.3</v>
      </c>
      <c r="GC61" s="55">
        <f t="shared" si="154"/>
        <v>0.45006247540338451</v>
      </c>
      <c r="GD61" s="50">
        <f t="shared" si="155"/>
        <v>72.090812671005352</v>
      </c>
      <c r="GE61" s="54">
        <f t="shared" si="156"/>
        <v>-107.21701097915241</v>
      </c>
      <c r="GF61" s="55">
        <v>0.7</v>
      </c>
      <c r="GG61" s="55">
        <f t="shared" si="157"/>
        <v>0.45006247540338451</v>
      </c>
      <c r="GH61" s="50">
        <f t="shared" si="158"/>
        <v>-33.778047356640428</v>
      </c>
      <c r="GI61" s="81">
        <f t="shared" si="167"/>
        <v>38.312765314364924</v>
      </c>
      <c r="GJ61" s="72">
        <f t="shared" si="159"/>
        <v>-23.327112390371397</v>
      </c>
      <c r="GK61" s="72">
        <f t="shared" si="160"/>
        <v>139.09966687036015</v>
      </c>
      <c r="GL61" s="52">
        <f>SUM('주택총조사(주택의종류)'!AD47:AF47)</f>
        <v>207803</v>
      </c>
      <c r="GM61" s="52">
        <f>REPS미분양!I46</f>
        <v>0</v>
      </c>
      <c r="GN61" s="100">
        <f t="shared" si="161"/>
        <v>0</v>
      </c>
      <c r="GO61" s="55">
        <f t="shared" si="162"/>
        <v>1</v>
      </c>
      <c r="GP61" s="82">
        <f t="shared" si="163"/>
        <v>115.77255447998876</v>
      </c>
      <c r="GQ61" s="84">
        <f t="shared" si="164"/>
        <v>1207.4425841837221</v>
      </c>
      <c r="GR61" s="151">
        <f>SUM('REPS분양물량+계획'!G46:I46)/3</f>
        <v>552</v>
      </c>
      <c r="GS61" s="106">
        <f t="shared" si="168"/>
        <v>0.45716459501316442</v>
      </c>
      <c r="GT61" s="105" t="str">
        <f t="shared" si="165"/>
        <v>S등급</v>
      </c>
    </row>
    <row r="62" spans="1:202" s="49" customFormat="1" x14ac:dyDescent="0.4">
      <c r="A62" s="37" t="s">
        <v>109</v>
      </c>
      <c r="B62" s="37" t="s">
        <v>594</v>
      </c>
      <c r="C62" s="35">
        <f>'주택총조사(거처의종류, 일반,외국인가구, 전체)'!H48</f>
        <v>114405</v>
      </c>
      <c r="D62" s="35">
        <f>'주택총조사(거처의종류, 일반,외국인가구, 전체)'!K48</f>
        <v>118188</v>
      </c>
      <c r="E62" s="35">
        <f>'주택총조사(거처의종류, 일반,외국인가구, 전체)'!N48</f>
        <v>121407</v>
      </c>
      <c r="F62" s="35">
        <f>'주택총조사(거처의종류, 일반,외국인가구, 전체)'!Q48</f>
        <v>124084</v>
      </c>
      <c r="G62" s="35">
        <f>'주택총조사(거처의종류, 일반,외국인가구, 전체)'!T48</f>
        <v>124578</v>
      </c>
      <c r="H62" s="35">
        <f>'주택총조사(거처의종류, 일반,외국인가구, 전체)'!W48</f>
        <v>142660</v>
      </c>
      <c r="I62" s="207">
        <f t="shared" si="0"/>
        <v>1935</v>
      </c>
      <c r="J62" s="207">
        <f t="shared" si="0"/>
        <v>462</v>
      </c>
      <c r="K62" s="207">
        <f t="shared" si="0"/>
        <v>-190</v>
      </c>
      <c r="L62" s="207">
        <f t="shared" si="0"/>
        <v>-705</v>
      </c>
      <c r="M62" s="207">
        <f t="shared" si="0"/>
        <v>16602</v>
      </c>
      <c r="N62" s="24">
        <f>'인구총조사(가구, 1인가구)'!D48</f>
        <v>33044</v>
      </c>
      <c r="O62" s="24">
        <f>'인구총조사(가구, 1인가구)'!E48</f>
        <v>34892</v>
      </c>
      <c r="P62" s="24">
        <f>'인구총조사(가구, 1인가구)'!F48</f>
        <v>37649</v>
      </c>
      <c r="Q62" s="24">
        <f>'인구총조사(가구, 1인가구)'!G48</f>
        <v>40516</v>
      </c>
      <c r="R62" s="24">
        <f>'인구총조사(가구, 1인가구)'!H48</f>
        <v>41715</v>
      </c>
      <c r="S62" s="24">
        <f>'인구총조사(가구, 1인가구)'!I48</f>
        <v>43195</v>
      </c>
      <c r="T62" s="52">
        <f t="shared" si="80"/>
        <v>1848</v>
      </c>
      <c r="U62" s="52">
        <f t="shared" si="81"/>
        <v>2757</v>
      </c>
      <c r="V62" s="52">
        <f t="shared" si="82"/>
        <v>2867</v>
      </c>
      <c r="W62" s="52">
        <f t="shared" si="83"/>
        <v>1199</v>
      </c>
      <c r="X62" s="52">
        <f t="shared" si="84"/>
        <v>1480</v>
      </c>
      <c r="Y62" s="53">
        <f>'주택총조사(거처의종류, 일반,외국인가구, 아파트)'!K46/'주택총조사(거처의종류, 일반,외국인가구, 전체)'!K48</f>
        <v>1.0119724506718111</v>
      </c>
      <c r="Z62" s="53">
        <f>'주택총조사(거처의종류, 일반,외국인가구, 아파트)'!N46/'주택총조사(거처의종류, 일반,외국인가구, 전체)'!N48</f>
        <v>1.0845832612617066</v>
      </c>
      <c r="AA62" s="53">
        <f>'주택총조사(거처의종류, 일반,외국인가구, 아파트)'!Q46/'주택총조사(거처의종류, 일반,외국인가구, 전체)'!Q48</f>
        <v>1.1235131040263047</v>
      </c>
      <c r="AB62" s="53">
        <f>'주택총조사(거처의종류, 일반,외국인가구, 아파트)'!T46/'주택총조사(거처의종류, 일반,외국인가구, 전체)'!T48</f>
        <v>1.1295894941321902</v>
      </c>
      <c r="AC62" s="53">
        <f>'주택총조사(거처의종류, 일반,외국인가구, 아파트)'!W46/'주택총조사(거처의종류, 일반,외국인가구, 전체)'!W48</f>
        <v>1.0299733632412729</v>
      </c>
      <c r="AD62" s="54">
        <f t="shared" si="85"/>
        <v>1958.1666920499545</v>
      </c>
      <c r="AE62" s="54">
        <f t="shared" si="86"/>
        <v>501.07746670290845</v>
      </c>
      <c r="AF62" s="54">
        <f t="shared" si="87"/>
        <v>-213.46748976499788</v>
      </c>
      <c r="AG62" s="54">
        <f t="shared" si="88"/>
        <v>-796.36059336319408</v>
      </c>
      <c r="AH62" s="54">
        <f t="shared" si="89"/>
        <v>17099.617776531613</v>
      </c>
      <c r="AI62" s="54">
        <f t="shared" si="90"/>
        <v>3709.8067704312571</v>
      </c>
      <c r="AJ62" s="54">
        <f t="shared" si="91"/>
        <v>1870.1250888415068</v>
      </c>
      <c r="AK62" s="54">
        <f t="shared" si="92"/>
        <v>2990.1960512985252</v>
      </c>
      <c r="AL62" s="54">
        <f t="shared" si="93"/>
        <v>3221.1120692434156</v>
      </c>
      <c r="AM62" s="54">
        <f t="shared" si="94"/>
        <v>1354.3778034644961</v>
      </c>
      <c r="AN62" s="54">
        <f t="shared" si="95"/>
        <v>1524.3605775970839</v>
      </c>
      <c r="AO62" s="54">
        <f t="shared" si="96"/>
        <v>2192.0343180890059</v>
      </c>
      <c r="AP62" s="208">
        <f t="shared" si="2"/>
        <v>3828.2917808914613</v>
      </c>
      <c r="AQ62" s="208">
        <f t="shared" si="2"/>
        <v>3491.2735180014338</v>
      </c>
      <c r="AR62" s="208">
        <f t="shared" si="2"/>
        <v>3007.6445794784177</v>
      </c>
      <c r="AS62" s="208">
        <f t="shared" si="2"/>
        <v>558.017210101302</v>
      </c>
      <c r="AT62" s="208">
        <f t="shared" si="2"/>
        <v>18623.978354128696</v>
      </c>
      <c r="AU62" s="50">
        <f t="shared" si="3"/>
        <v>5901.841088520262</v>
      </c>
      <c r="AV62" s="52">
        <f>'주택총조사(거처의종류, 일반,외국인가구, 전체)'!I48</f>
        <v>22603</v>
      </c>
      <c r="AW62" s="52">
        <f>'주택총조사(거처의종류, 일반,외국인가구, 전체)'!L48</f>
        <v>22807</v>
      </c>
      <c r="AX62" s="52">
        <f>'주택총조사(거처의종류, 일반,외국인가구, 전체)'!O48</f>
        <v>23089</v>
      </c>
      <c r="AY62" s="52">
        <f>'주택총조사(거처의종류, 일반,외국인가구, 전체)'!R48</f>
        <v>23403</v>
      </c>
      <c r="AZ62" s="52">
        <f>'주택총조사(거처의종류, 일반,외국인가구, 전체)'!U48</f>
        <v>24518</v>
      </c>
      <c r="BA62" s="52">
        <f>'주택총조사(거처의종류, 일반,외국인가구, 전체)'!X48</f>
        <v>10290</v>
      </c>
      <c r="BB62" s="52">
        <f t="shared" si="97"/>
        <v>204</v>
      </c>
      <c r="BC62" s="52">
        <f t="shared" si="98"/>
        <v>282</v>
      </c>
      <c r="BD62" s="52">
        <f t="shared" si="99"/>
        <v>314</v>
      </c>
      <c r="BE62" s="52">
        <f t="shared" si="100"/>
        <v>1115</v>
      </c>
      <c r="BF62" s="52">
        <f t="shared" si="101"/>
        <v>-14228</v>
      </c>
      <c r="BG62" s="53">
        <f>'주택총조사(거처의종류, 일반,외국인가구, 아파트)'!L46/'주택총조사(거처의종류, 일반,외국인가구, 전체)'!L48</f>
        <v>8.387775682904372E-2</v>
      </c>
      <c r="BH62" s="53">
        <f>'주택총조사(거처의종류, 일반,외국인가구, 아파트)'!O46/'주택총조사(거처의종류, 일반,외국인가구, 전체)'!O48</f>
        <v>0.10221317510502836</v>
      </c>
      <c r="BI62" s="53">
        <f>'주택총조사(거처의종류, 일반,외국인가구, 아파트)'!R46/'주택총조사(거처의종류, 일반,외국인가구, 전체)'!R48</f>
        <v>0.11391701918557449</v>
      </c>
      <c r="BJ62" s="53">
        <f>'주택총조사(거처의종류, 일반,외국인가구, 아파트)'!U46/'주택총조사(거처의종류, 일반,외국인가구, 전체)'!U48</f>
        <v>0.11028632025450689</v>
      </c>
      <c r="BK62" s="53">
        <f>'주택총조사(거처의종류, 일반,외국인가구, 아파트)'!X46/'주택총조사(거처의종류, 일반,외국인가구, 전체)'!X48</f>
        <v>0.31253644314868806</v>
      </c>
      <c r="BL62" s="54">
        <f t="shared" si="102"/>
        <v>17.111062393124918</v>
      </c>
      <c r="BM62" s="54">
        <f t="shared" si="103"/>
        <v>28.824115379618</v>
      </c>
      <c r="BN62" s="54">
        <f t="shared" si="104"/>
        <v>35.769944024270394</v>
      </c>
      <c r="BO62" s="54">
        <f t="shared" si="105"/>
        <v>122.96924708377519</v>
      </c>
      <c r="BP62" s="54">
        <f t="shared" si="106"/>
        <v>-4446.768513119534</v>
      </c>
      <c r="BQ62" s="50">
        <f t="shared" si="107"/>
        <v>-848.41882884774918</v>
      </c>
      <c r="BR62" s="49">
        <f>REPS멸실!E47</f>
        <v>0</v>
      </c>
      <c r="BS62" s="49">
        <f>REPS멸실!F47</f>
        <v>0</v>
      </c>
      <c r="BT62" s="49">
        <f>REPS멸실!G47</f>
        <v>0</v>
      </c>
      <c r="BU62" s="49">
        <f>REPS멸실!H47</f>
        <v>0</v>
      </c>
      <c r="BV62" s="49">
        <f>REPS멸실!I47</f>
        <v>0</v>
      </c>
      <c r="BW62" s="51">
        <f t="shared" si="108"/>
        <v>0</v>
      </c>
      <c r="BX62" s="81">
        <f t="shared" si="109"/>
        <v>5053.4222596725131</v>
      </c>
      <c r="BY62" s="52">
        <f>SUM('주택소유통계(다주택자)'!Q48:R48)</f>
        <v>12458</v>
      </c>
      <c r="BZ62" s="52">
        <f>SUM('주택소유통계(다주택자)'!U48:V48)</f>
        <v>11602</v>
      </c>
      <c r="CA62" s="52">
        <f>SUM('주택소유통계(다주택자)'!Y48:Z48)</f>
        <v>11453</v>
      </c>
      <c r="CB62" s="52">
        <f>SUM('주택소유통계(다주택자)'!AC48:AD48)</f>
        <v>11768</v>
      </c>
      <c r="CC62" s="52">
        <f t="shared" si="110"/>
        <v>-856</v>
      </c>
      <c r="CD62" s="52">
        <f t="shared" si="111"/>
        <v>-149</v>
      </c>
      <c r="CE62" s="52">
        <f t="shared" si="112"/>
        <v>315</v>
      </c>
      <c r="CF62" s="53">
        <f>'REPS거래량(외지인)'!D48/'REPS거래량(외지인)'!C48</f>
        <v>0.40288335517693313</v>
      </c>
      <c r="CG62" s="53">
        <f>'REPS거래량(외지인)'!I48/'REPS거래량(외지인)'!H48</f>
        <v>0.44324853228962818</v>
      </c>
      <c r="CH62" s="53">
        <f>'REPS거래량(외지인)'!N48/'REPS거래량(외지인)'!M48</f>
        <v>0.58709422011084722</v>
      </c>
      <c r="CI62" s="54">
        <f>REPS단위당실거래!G47</f>
        <v>1627.9</v>
      </c>
      <c r="CJ62" s="54">
        <f>REPS단위당실거래!H47</f>
        <v>1599.8</v>
      </c>
      <c r="CK62" s="54">
        <f>REPS단위당실거래!I47</f>
        <v>1641.4</v>
      </c>
      <c r="CL62" s="52">
        <v>2224.9</v>
      </c>
      <c r="CM62" s="52">
        <v>2342</v>
      </c>
      <c r="CN62" s="52">
        <v>2459.1</v>
      </c>
      <c r="CO62" s="53">
        <f t="shared" si="177"/>
        <v>0.73167333363297227</v>
      </c>
      <c r="CP62" s="53">
        <f t="shared" si="178"/>
        <v>0.68309137489325356</v>
      </c>
      <c r="CQ62" s="53">
        <f t="shared" si="179"/>
        <v>0.66747997234760692</v>
      </c>
      <c r="CR62" s="55">
        <v>0.2</v>
      </c>
      <c r="CS62" s="55">
        <v>0.3</v>
      </c>
      <c r="CT62" s="55">
        <v>0.5</v>
      </c>
      <c r="CU62" s="162">
        <f t="shared" si="116"/>
        <v>-50.466166092139446</v>
      </c>
      <c r="CV62" s="162">
        <f t="shared" si="117"/>
        <v>-13.534232445548904</v>
      </c>
      <c r="CW62" s="162">
        <f t="shared" si="118"/>
        <v>61.720097324291928</v>
      </c>
      <c r="CX62" s="71">
        <f t="shared" si="119"/>
        <v>-0.76010040446547578</v>
      </c>
      <c r="CY62" s="158">
        <f>REPS분양물량!H47</f>
        <v>1449</v>
      </c>
      <c r="CZ62" s="158">
        <f>REPS분양물량!I47</f>
        <v>1051</v>
      </c>
      <c r="DA62" s="158">
        <f>REPS분양물량!J47</f>
        <v>472</v>
      </c>
      <c r="DB62" s="52">
        <f>REPS미분양!F47</f>
        <v>0</v>
      </c>
      <c r="DC62" s="52">
        <f>REPS미분양!G47</f>
        <v>0</v>
      </c>
      <c r="DD62" s="52">
        <f>REPS미분양!H47</f>
        <v>0</v>
      </c>
      <c r="DE62" s="52">
        <f>REPS미분양!I47</f>
        <v>0</v>
      </c>
      <c r="DF62" s="52">
        <f t="shared" si="120"/>
        <v>1449</v>
      </c>
      <c r="DG62" s="52">
        <f t="shared" si="121"/>
        <v>1051</v>
      </c>
      <c r="DH62" s="52">
        <f t="shared" si="122"/>
        <v>472</v>
      </c>
      <c r="DI62" s="52">
        <f t="shared" si="123"/>
        <v>1449</v>
      </c>
      <c r="DJ62" s="52">
        <f t="shared" si="124"/>
        <v>1051</v>
      </c>
      <c r="DK62" s="52">
        <f t="shared" si="125"/>
        <v>472</v>
      </c>
      <c r="DL62" s="142">
        <v>1627.9</v>
      </c>
      <c r="DM62" s="142">
        <v>1599.8</v>
      </c>
      <c r="DN62" s="142">
        <v>1641.4</v>
      </c>
      <c r="DO62" s="145">
        <f>DP62*0.95</f>
        <v>2224.9</v>
      </c>
      <c r="DP62" s="140">
        <f>'REPS분양가(분기단위)'!E47</f>
        <v>2342</v>
      </c>
      <c r="DQ62" s="144">
        <f t="shared" si="180"/>
        <v>2459.1</v>
      </c>
      <c r="DR62" s="53">
        <f t="shared" si="126"/>
        <v>0.73167333363297227</v>
      </c>
      <c r="DS62" s="53">
        <f t="shared" si="127"/>
        <v>0.68309137489325356</v>
      </c>
      <c r="DT62" s="53">
        <f t="shared" si="128"/>
        <v>0.66747997234760692</v>
      </c>
      <c r="DU62" s="53">
        <f>100%-종합!CF62</f>
        <v>0.59711664482306692</v>
      </c>
      <c r="DV62" s="53">
        <f>100%-종합!CG62</f>
        <v>0.55675146771037176</v>
      </c>
      <c r="DW62" s="53">
        <f>100%-종합!CH62</f>
        <v>0.41290577988915278</v>
      </c>
      <c r="DX62" s="55">
        <v>0.2</v>
      </c>
      <c r="DY62" s="55">
        <v>0.3</v>
      </c>
      <c r="DZ62" s="55">
        <v>0.5</v>
      </c>
      <c r="EA62" s="72">
        <f t="shared" si="129"/>
        <v>126.61197569955728</v>
      </c>
      <c r="EB62" s="72">
        <f t="shared" si="130"/>
        <v>119.91241318658176</v>
      </c>
      <c r="EC62" s="72">
        <f t="shared" si="131"/>
        <v>65.043095896048584</v>
      </c>
      <c r="ED62" s="71">
        <f t="shared" si="132"/>
        <v>103.85582826072921</v>
      </c>
      <c r="EE62" s="82">
        <f t="shared" si="133"/>
        <v>103.09572785626374</v>
      </c>
      <c r="EF62" s="88">
        <f t="shared" si="134"/>
        <v>5156.5179875287768</v>
      </c>
      <c r="EG62" s="54">
        <f>REPS단위당실거래!I47</f>
        <v>1641.4</v>
      </c>
      <c r="EH62" s="52">
        <f t="shared" si="135"/>
        <v>2459.1</v>
      </c>
      <c r="EI62" s="52">
        <f t="shared" si="136"/>
        <v>83600</v>
      </c>
      <c r="EJ62" s="49">
        <f t="shared" si="137"/>
        <v>45980.000000000007</v>
      </c>
      <c r="EK62" s="149">
        <v>30387</v>
      </c>
      <c r="EL62" s="55">
        <f t="shared" si="138"/>
        <v>0.4563075525269733</v>
      </c>
      <c r="EM62" s="55">
        <v>0.74</v>
      </c>
      <c r="EN62" s="55">
        <v>0.05</v>
      </c>
      <c r="EO62" s="71">
        <f t="shared" si="139"/>
        <v>513.03525114957415</v>
      </c>
      <c r="EP62" s="54">
        <f>REPS단위당실거래!I47</f>
        <v>1641.4</v>
      </c>
      <c r="EQ62" s="52">
        <f t="shared" si="140"/>
        <v>2459.1</v>
      </c>
      <c r="ER62" s="52">
        <f t="shared" si="141"/>
        <v>83600</v>
      </c>
      <c r="ES62" s="49">
        <f t="shared" si="142"/>
        <v>45980.000000000007</v>
      </c>
      <c r="ET62" s="149">
        <v>2380</v>
      </c>
      <c r="EU62" s="55">
        <f t="shared" si="143"/>
        <v>0.4563075525269733</v>
      </c>
      <c r="EV62" s="55">
        <v>0.26</v>
      </c>
      <c r="EW62" s="55">
        <v>0.2</v>
      </c>
      <c r="EX62" s="50">
        <f t="shared" si="144"/>
        <v>56.472622700738214</v>
      </c>
      <c r="EY62" s="53">
        <f>'주택총조사(주택의종류)'!AZ48</f>
        <v>0.62363947309768919</v>
      </c>
      <c r="EZ62" s="53">
        <f>'주택총조사(주택의종류)'!AS48</f>
        <v>7.3637375415424963E-2</v>
      </c>
      <c r="FA62" s="53">
        <f>'주택총조사(주택의종류)'!BG48</f>
        <v>0.2965437269876588</v>
      </c>
      <c r="FB62" s="53">
        <f t="shared" si="145"/>
        <v>0.59358189847148635</v>
      </c>
      <c r="FC62" s="54">
        <f t="shared" si="146"/>
        <v>338.04956495452814</v>
      </c>
      <c r="FD62" s="55">
        <v>0.4</v>
      </c>
      <c r="FE62" s="55">
        <v>0.6</v>
      </c>
      <c r="FF62" s="50">
        <f t="shared" si="147"/>
        <v>81.131895589086753</v>
      </c>
      <c r="FG62" s="82">
        <f t="shared" si="148"/>
        <v>650.63976943939906</v>
      </c>
      <c r="FH62" s="53">
        <v>3.9399999999999998E-2</v>
      </c>
      <c r="FI62" s="49">
        <v>30</v>
      </c>
      <c r="FJ62" s="55">
        <v>0.6</v>
      </c>
      <c r="FK62" s="55">
        <v>0.4</v>
      </c>
      <c r="FL62" s="49">
        <f t="shared" si="149"/>
        <v>84000</v>
      </c>
      <c r="FM62" s="49">
        <f t="shared" si="150"/>
        <v>50200</v>
      </c>
      <c r="FN62" s="58">
        <f t="shared" si="151"/>
        <v>-237.92927857161865</v>
      </c>
      <c r="FO62" s="49">
        <f t="shared" si="166"/>
        <v>7080</v>
      </c>
      <c r="FP62" s="131">
        <v>239</v>
      </c>
      <c r="FQ62" s="131">
        <v>654</v>
      </c>
      <c r="FR62" s="134">
        <v>6719</v>
      </c>
      <c r="FS62" s="134">
        <v>10618</v>
      </c>
      <c r="FT62" s="134">
        <v>7240</v>
      </c>
      <c r="FU62" s="134">
        <v>7132</v>
      </c>
      <c r="FV62" s="134">
        <v>6704</v>
      </c>
      <c r="FW62" s="134">
        <v>17623</v>
      </c>
      <c r="FX62" s="134">
        <v>16446</v>
      </c>
      <c r="FY62" s="32">
        <f t="shared" si="169"/>
        <v>73375</v>
      </c>
      <c r="FZ62" s="152">
        <f>(FX62/FY62)+(FW62*(29/30))/FY62</f>
        <v>0.4563075525269733</v>
      </c>
      <c r="GA62" s="54">
        <f t="shared" si="153"/>
        <v>1343.6154892412567</v>
      </c>
      <c r="GB62" s="55">
        <v>0.3</v>
      </c>
      <c r="GC62" s="55">
        <f t="shared" si="154"/>
        <v>0.4563075525269733</v>
      </c>
      <c r="GD62" s="50">
        <f t="shared" si="155"/>
        <v>183.93056862990289</v>
      </c>
      <c r="GE62" s="54">
        <f t="shared" si="156"/>
        <v>3709.8067704312571</v>
      </c>
      <c r="GF62" s="55">
        <v>0.7</v>
      </c>
      <c r="GG62" s="55">
        <f t="shared" si="157"/>
        <v>0.4563075525269733</v>
      </c>
      <c r="GH62" s="50">
        <f t="shared" si="158"/>
        <v>1184.9689934344372</v>
      </c>
      <c r="GI62" s="81">
        <f t="shared" si="167"/>
        <v>1368.89956206434</v>
      </c>
      <c r="GJ62" s="72">
        <f t="shared" si="159"/>
        <v>-0.76010040446547578</v>
      </c>
      <c r="GK62" s="72">
        <f t="shared" si="160"/>
        <v>103.85582826072921</v>
      </c>
      <c r="GL62" s="52">
        <f>SUM('주택총조사(주택의종류)'!AD48:AF48)</f>
        <v>100676</v>
      </c>
      <c r="GM62" s="52">
        <f>REPS미분양!I47</f>
        <v>0</v>
      </c>
      <c r="GN62" s="100">
        <f t="shared" si="161"/>
        <v>0</v>
      </c>
      <c r="GO62" s="55">
        <f t="shared" si="162"/>
        <v>1</v>
      </c>
      <c r="GP62" s="82">
        <f t="shared" si="163"/>
        <v>103.09572785626374</v>
      </c>
      <c r="GQ62" s="84">
        <f t="shared" si="164"/>
        <v>2122.6350593600027</v>
      </c>
      <c r="GR62" s="151">
        <f>SUM('REPS분양물량+계획'!G47:I47)/3</f>
        <v>507.66666666666669</v>
      </c>
      <c r="GS62" s="106">
        <f t="shared" si="168"/>
        <v>0.2391681341679778</v>
      </c>
      <c r="GT62" s="105" t="str">
        <f t="shared" si="165"/>
        <v>S등급</v>
      </c>
    </row>
    <row r="63" spans="1:202" s="49" customFormat="1" x14ac:dyDescent="0.4">
      <c r="A63" s="37" t="s">
        <v>109</v>
      </c>
      <c r="B63" s="37" t="s">
        <v>592</v>
      </c>
      <c r="C63" s="35">
        <f>'주택총조사(거처의종류, 일반,외국인가구, 전체)'!H49</f>
        <v>137013</v>
      </c>
      <c r="D63" s="35">
        <f>'주택총조사(거처의종류, 일반,외국인가구, 전체)'!K49</f>
        <v>134952</v>
      </c>
      <c r="E63" s="35">
        <f>'주택총조사(거처의종류, 일반,외국인가구, 전체)'!N49</f>
        <v>139191</v>
      </c>
      <c r="F63" s="35">
        <f>'주택총조사(거처의종류, 일반,외국인가구, 전체)'!Q49</f>
        <v>143399</v>
      </c>
      <c r="G63" s="35">
        <f>'주택총조사(거처의종류, 일반,외국인가구, 전체)'!T49</f>
        <v>144031</v>
      </c>
      <c r="H63" s="35">
        <f>'주택총조사(거처의종류, 일반,외국인가구, 전체)'!W49</f>
        <v>125368</v>
      </c>
      <c r="I63" s="207">
        <f t="shared" si="0"/>
        <v>-2984</v>
      </c>
      <c r="J63" s="207">
        <f t="shared" si="0"/>
        <v>1423</v>
      </c>
      <c r="K63" s="207">
        <f t="shared" si="0"/>
        <v>1168</v>
      </c>
      <c r="L63" s="207">
        <f t="shared" si="0"/>
        <v>-1099</v>
      </c>
      <c r="M63" s="207">
        <f t="shared" si="0"/>
        <v>-19554</v>
      </c>
      <c r="N63" s="24">
        <f>'인구총조사(가구, 1인가구)'!D49</f>
        <v>40560</v>
      </c>
      <c r="O63" s="24">
        <f>'인구총조사(가구, 1인가구)'!E49</f>
        <v>41483</v>
      </c>
      <c r="P63" s="24">
        <f>'인구총조사(가구, 1인가구)'!F49</f>
        <v>44299</v>
      </c>
      <c r="Q63" s="24">
        <f>'인구총조사(가구, 1인가구)'!G49</f>
        <v>47339</v>
      </c>
      <c r="R63" s="24">
        <f>'인구총조사(가구, 1인가구)'!H49</f>
        <v>49070</v>
      </c>
      <c r="S63" s="24">
        <f>'인구총조사(가구, 1인가구)'!I49</f>
        <v>49961</v>
      </c>
      <c r="T63" s="52">
        <f t="shared" si="80"/>
        <v>923</v>
      </c>
      <c r="U63" s="52">
        <f t="shared" si="81"/>
        <v>2816</v>
      </c>
      <c r="V63" s="52">
        <f t="shared" si="82"/>
        <v>3040</v>
      </c>
      <c r="W63" s="52">
        <f t="shared" si="83"/>
        <v>1731</v>
      </c>
      <c r="X63" s="52">
        <f t="shared" si="84"/>
        <v>891</v>
      </c>
      <c r="Y63" s="53">
        <f>'주택총조사(거처의종류, 일반,외국인가구, 아파트)'!K47/'주택총조사(거처의종류, 일반,외국인가구, 전체)'!K49</f>
        <v>0.73880342640346197</v>
      </c>
      <c r="Z63" s="53">
        <f>'주택총조사(거처의종류, 일반,외국인가구, 아파트)'!N47/'주택총조사(거처의종류, 일반,외국인가구, 전체)'!N49</f>
        <v>0.77463341739049218</v>
      </c>
      <c r="AA63" s="53">
        <f>'주택총조사(거처의종류, 일반,외국인가구, 아파트)'!Q47/'주택총조사(거처의종류, 일반,외국인가구, 전체)'!Q49</f>
        <v>0.78374326180796239</v>
      </c>
      <c r="AB63" s="53">
        <f>'주택총조사(거처의종류, 일반,외국인가구, 아파트)'!T47/'주택총조사(거처의종류, 일반,외국인가구, 전체)'!T49</f>
        <v>0.77900590845026418</v>
      </c>
      <c r="AC63" s="53">
        <f>'주택총조사(거처의종류, 일반,외국인가구, 아파트)'!W47/'주택총조사(거처의종류, 일반,외국인가구, 전체)'!W49</f>
        <v>0.903348541892668</v>
      </c>
      <c r="AD63" s="54">
        <f t="shared" si="85"/>
        <v>-2204.5894243879306</v>
      </c>
      <c r="AE63" s="54">
        <f t="shared" si="86"/>
        <v>1102.3033529466704</v>
      </c>
      <c r="AF63" s="54">
        <f t="shared" si="87"/>
        <v>915.41212979170007</v>
      </c>
      <c r="AG63" s="54">
        <f t="shared" si="88"/>
        <v>-856.12749338684034</v>
      </c>
      <c r="AH63" s="54">
        <f t="shared" si="89"/>
        <v>-17664.077388169229</v>
      </c>
      <c r="AI63" s="54">
        <f t="shared" si="90"/>
        <v>-3741.4157646411259</v>
      </c>
      <c r="AJ63" s="54">
        <f t="shared" si="91"/>
        <v>681.91556257039542</v>
      </c>
      <c r="AK63" s="54">
        <f t="shared" si="92"/>
        <v>2181.3677033716258</v>
      </c>
      <c r="AL63" s="54">
        <f t="shared" si="93"/>
        <v>2382.5795158962055</v>
      </c>
      <c r="AM63" s="54">
        <f t="shared" si="94"/>
        <v>1348.4592275274074</v>
      </c>
      <c r="AN63" s="54">
        <f t="shared" si="95"/>
        <v>804.88355082636724</v>
      </c>
      <c r="AO63" s="54">
        <f t="shared" si="96"/>
        <v>1479.8411120384003</v>
      </c>
      <c r="AP63" s="208">
        <f t="shared" si="2"/>
        <v>-1522.6738618175352</v>
      </c>
      <c r="AQ63" s="208">
        <f t="shared" si="2"/>
        <v>3283.671056318296</v>
      </c>
      <c r="AR63" s="208">
        <f t="shared" si="2"/>
        <v>3297.9916456879055</v>
      </c>
      <c r="AS63" s="208">
        <f t="shared" si="2"/>
        <v>492.33173414056705</v>
      </c>
      <c r="AT63" s="208">
        <f t="shared" si="2"/>
        <v>-16859.193837342864</v>
      </c>
      <c r="AU63" s="50">
        <f t="shared" si="3"/>
        <v>-2261.574652602726</v>
      </c>
      <c r="AV63" s="52">
        <f>'주택총조사(거처의종류, 일반,외국인가구, 전체)'!I49</f>
        <v>6340</v>
      </c>
      <c r="AW63" s="52">
        <f>'주택총조사(거처의종류, 일반,외국인가구, 전체)'!L49</f>
        <v>6870</v>
      </c>
      <c r="AX63" s="52">
        <f>'주택총조사(거처의종류, 일반,외국인가구, 전체)'!O49</f>
        <v>7323</v>
      </c>
      <c r="AY63" s="52">
        <f>'주택총조사(거처의종류, 일반,외국인가구, 전체)'!R49</f>
        <v>8165</v>
      </c>
      <c r="AZ63" s="52">
        <f>'주택총조사(거처의종류, 일반,외국인가구, 전체)'!U49</f>
        <v>9421</v>
      </c>
      <c r="BA63" s="52">
        <f>'주택총조사(거처의종류, 일반,외국인가구, 전체)'!X49</f>
        <v>25583</v>
      </c>
      <c r="BB63" s="52">
        <f t="shared" si="97"/>
        <v>530</v>
      </c>
      <c r="BC63" s="52">
        <f t="shared" si="98"/>
        <v>453</v>
      </c>
      <c r="BD63" s="52">
        <f t="shared" si="99"/>
        <v>842</v>
      </c>
      <c r="BE63" s="52">
        <f t="shared" si="100"/>
        <v>1256</v>
      </c>
      <c r="BF63" s="52">
        <f t="shared" si="101"/>
        <v>16162</v>
      </c>
      <c r="BG63" s="53">
        <f>'주택총조사(거처의종류, 일반,외국인가구, 아파트)'!L47/'주택총조사(거처의종류, 일반,외국인가구, 전체)'!L49</f>
        <v>0.23682678311499272</v>
      </c>
      <c r="BH63" s="53">
        <f>'주택총조사(거처의종류, 일반,외국인가구, 아파트)'!O47/'주택총조사(거처의종류, 일반,외국인가구, 전체)'!O49</f>
        <v>0.27379489280349584</v>
      </c>
      <c r="BI63" s="53">
        <f>'주택총조사(거처의종류, 일반,외국인가구, 아파트)'!R47/'주택총조사(거처의종류, 일반,외국인가구, 전체)'!R49</f>
        <v>0.26711573790569504</v>
      </c>
      <c r="BJ63" s="53">
        <f>'주택총조사(거처의종류, 일반,외국인가구, 아파트)'!U47/'주택총조사(거처의종류, 일반,외국인가구, 전체)'!U49</f>
        <v>0.24042033754378517</v>
      </c>
      <c r="BK63" s="53">
        <f>'주택총조사(거처의종류, 일반,외국인가구, 아파트)'!X47/'주택총조사(거처의종류, 일반,외국인가구, 전체)'!X49</f>
        <v>0.10002736192002501</v>
      </c>
      <c r="BL63" s="54">
        <f t="shared" si="102"/>
        <v>125.51819505094615</v>
      </c>
      <c r="BM63" s="54">
        <f t="shared" si="103"/>
        <v>124.02908643998362</v>
      </c>
      <c r="BN63" s="54">
        <f t="shared" si="104"/>
        <v>224.91145131659522</v>
      </c>
      <c r="BO63" s="54">
        <f t="shared" si="105"/>
        <v>301.96794395499415</v>
      </c>
      <c r="BP63" s="54">
        <f t="shared" si="106"/>
        <v>1616.6422233514443</v>
      </c>
      <c r="BQ63" s="50">
        <f t="shared" si="107"/>
        <v>478.6137800227927</v>
      </c>
      <c r="BR63" s="49">
        <f>REPS멸실!E48</f>
        <v>0</v>
      </c>
      <c r="BS63" s="49">
        <f>REPS멸실!F48</f>
        <v>0</v>
      </c>
      <c r="BT63" s="49">
        <f>REPS멸실!G48</f>
        <v>0</v>
      </c>
      <c r="BU63" s="49">
        <f>REPS멸실!H48</f>
        <v>0</v>
      </c>
      <c r="BV63" s="49">
        <f>REPS멸실!I48</f>
        <v>0</v>
      </c>
      <c r="BW63" s="51">
        <f t="shared" si="108"/>
        <v>0</v>
      </c>
      <c r="BX63" s="81">
        <f t="shared" si="109"/>
        <v>-1782.9608725799333</v>
      </c>
      <c r="BY63" s="52">
        <f>SUM('주택소유통계(다주택자)'!Q49:R49)</f>
        <v>12687</v>
      </c>
      <c r="BZ63" s="52">
        <f>SUM('주택소유통계(다주택자)'!U49:V49)</f>
        <v>12248</v>
      </c>
      <c r="CA63" s="52">
        <f>SUM('주택소유통계(다주택자)'!Y49:Z49)</f>
        <v>11982</v>
      </c>
      <c r="CB63" s="52">
        <f>SUM('주택소유통계(다주택자)'!AC49:AD49)</f>
        <v>11898</v>
      </c>
      <c r="CC63" s="52">
        <f t="shared" si="110"/>
        <v>-439</v>
      </c>
      <c r="CD63" s="52">
        <f t="shared" si="111"/>
        <v>-266</v>
      </c>
      <c r="CE63" s="52">
        <f t="shared" si="112"/>
        <v>-84</v>
      </c>
      <c r="CF63" s="53">
        <f>'REPS거래량(외지인)'!D49/'REPS거래량(외지인)'!C49</f>
        <v>0.43587994542974079</v>
      </c>
      <c r="CG63" s="53">
        <f>'REPS거래량(외지인)'!I49/'REPS거래량(외지인)'!H49</f>
        <v>0.48275862068965519</v>
      </c>
      <c r="CH63" s="53">
        <f>'REPS거래량(외지인)'!N49/'REPS거래량(외지인)'!M49</f>
        <v>0.60957910014513783</v>
      </c>
      <c r="CI63" s="54">
        <f>REPS단위당실거래!G48</f>
        <v>1485.8</v>
      </c>
      <c r="CJ63" s="54">
        <f>REPS단위당실거래!H48</f>
        <v>1387.8</v>
      </c>
      <c r="CK63" s="54">
        <f>REPS단위당실거래!I48</f>
        <v>1392.3</v>
      </c>
      <c r="CL63" s="52">
        <v>0</v>
      </c>
      <c r="CM63" s="52">
        <v>0</v>
      </c>
      <c r="CN63" s="52">
        <v>0</v>
      </c>
      <c r="CO63" s="53">
        <v>0</v>
      </c>
      <c r="CP63" s="53">
        <v>0</v>
      </c>
      <c r="CQ63" s="53">
        <v>0</v>
      </c>
      <c r="CR63" s="55">
        <v>0.2</v>
      </c>
      <c r="CS63" s="55">
        <v>0.3</v>
      </c>
      <c r="CT63" s="55">
        <v>0.5</v>
      </c>
      <c r="CU63" s="162">
        <f t="shared" si="116"/>
        <v>0</v>
      </c>
      <c r="CV63" s="162">
        <f t="shared" si="117"/>
        <v>0</v>
      </c>
      <c r="CW63" s="162">
        <f t="shared" si="118"/>
        <v>0</v>
      </c>
      <c r="CX63" s="71">
        <f t="shared" si="119"/>
        <v>0</v>
      </c>
      <c r="CY63" s="158">
        <f>REPS분양물량!H48</f>
        <v>972</v>
      </c>
      <c r="CZ63" s="158">
        <f>REPS분양물량!I48</f>
        <v>479</v>
      </c>
      <c r="DA63" s="158">
        <f>REPS분양물량!J48</f>
        <v>0</v>
      </c>
      <c r="DB63" s="52">
        <f>REPS미분양!F48</f>
        <v>0</v>
      </c>
      <c r="DC63" s="52">
        <f>REPS미분양!G48</f>
        <v>0</v>
      </c>
      <c r="DD63" s="52">
        <f>REPS미분양!H48</f>
        <v>0</v>
      </c>
      <c r="DE63" s="52">
        <f>REPS미분양!I48</f>
        <v>0</v>
      </c>
      <c r="DF63" s="52">
        <f t="shared" si="120"/>
        <v>972</v>
      </c>
      <c r="DG63" s="52">
        <f t="shared" si="121"/>
        <v>479</v>
      </c>
      <c r="DH63" s="52">
        <f t="shared" si="122"/>
        <v>0</v>
      </c>
      <c r="DI63" s="52">
        <f t="shared" si="123"/>
        <v>972</v>
      </c>
      <c r="DJ63" s="52">
        <f t="shared" si="124"/>
        <v>479</v>
      </c>
      <c r="DK63" s="52">
        <f t="shared" si="125"/>
        <v>0</v>
      </c>
      <c r="DL63" s="142">
        <v>1485.8</v>
      </c>
      <c r="DM63" s="142">
        <v>1387.8</v>
      </c>
      <c r="DN63" s="142">
        <v>1392.3</v>
      </c>
      <c r="DO63" s="140">
        <f>'REPS분양가(분기단위)'!D48</f>
        <v>0</v>
      </c>
      <c r="DP63" s="140">
        <f>'REPS분양가(분기단위)'!E48</f>
        <v>0</v>
      </c>
      <c r="DQ63" s="140">
        <f>'REPS분양가(분기단위)'!F48</f>
        <v>0</v>
      </c>
      <c r="DR63" s="53" t="e">
        <f t="shared" si="126"/>
        <v>#DIV/0!</v>
      </c>
      <c r="DS63" s="53" t="e">
        <f t="shared" si="127"/>
        <v>#DIV/0!</v>
      </c>
      <c r="DT63" s="53" t="e">
        <f t="shared" si="128"/>
        <v>#DIV/0!</v>
      </c>
      <c r="DU63" s="53">
        <f>100%-종합!CF63</f>
        <v>0.56412005457025916</v>
      </c>
      <c r="DV63" s="53">
        <f>100%-종합!CG63</f>
        <v>0.51724137931034475</v>
      </c>
      <c r="DW63" s="53">
        <f>100%-종합!CH63</f>
        <v>0.39042089985486217</v>
      </c>
      <c r="DX63" s="55">
        <v>0.2</v>
      </c>
      <c r="DY63" s="55">
        <v>0.3</v>
      </c>
      <c r="DZ63" s="55">
        <v>0.5</v>
      </c>
      <c r="EA63" s="72" t="e">
        <f t="shared" si="129"/>
        <v>#DIV/0!</v>
      </c>
      <c r="EB63" s="72" t="e">
        <f t="shared" si="130"/>
        <v>#DIV/0!</v>
      </c>
      <c r="EC63" s="72" t="e">
        <f t="shared" si="131"/>
        <v>#DIV/0!</v>
      </c>
      <c r="ED63" s="71" t="e">
        <f t="shared" si="132"/>
        <v>#DIV/0!</v>
      </c>
      <c r="EE63" s="82" t="e">
        <f t="shared" si="133"/>
        <v>#DIV/0!</v>
      </c>
      <c r="EF63" s="88" t="e">
        <f t="shared" si="134"/>
        <v>#DIV/0!</v>
      </c>
      <c r="EG63" s="54">
        <f>REPS단위당실거래!I48</f>
        <v>1392.3</v>
      </c>
      <c r="EH63" s="52">
        <f t="shared" si="135"/>
        <v>0</v>
      </c>
      <c r="EI63" s="52">
        <f t="shared" si="136"/>
        <v>0</v>
      </c>
      <c r="EJ63" s="49">
        <f t="shared" si="137"/>
        <v>0</v>
      </c>
      <c r="EK63" s="149">
        <v>0</v>
      </c>
      <c r="EL63" s="55">
        <f t="shared" si="138"/>
        <v>0</v>
      </c>
      <c r="EM63" s="55">
        <v>0.74</v>
      </c>
      <c r="EN63" s="55">
        <v>0.05</v>
      </c>
      <c r="EO63" s="71">
        <f t="shared" si="139"/>
        <v>0</v>
      </c>
      <c r="EP63" s="54">
        <f>REPS단위당실거래!I48</f>
        <v>1392.3</v>
      </c>
      <c r="EQ63" s="52">
        <f t="shared" si="140"/>
        <v>0</v>
      </c>
      <c r="ER63" s="52">
        <f t="shared" si="141"/>
        <v>0</v>
      </c>
      <c r="ES63" s="49">
        <f t="shared" si="142"/>
        <v>0</v>
      </c>
      <c r="ET63" s="149">
        <v>0</v>
      </c>
      <c r="EU63" s="55">
        <f t="shared" si="143"/>
        <v>0</v>
      </c>
      <c r="EV63" s="55">
        <v>0.26</v>
      </c>
      <c r="EW63" s="55">
        <v>0.2</v>
      </c>
      <c r="EX63" s="50">
        <f t="shared" si="144"/>
        <v>0</v>
      </c>
      <c r="EY63" s="53">
        <f>'주택총조사(주택의종류)'!AZ49</f>
        <v>0.41323715555243401</v>
      </c>
      <c r="EZ63" s="53">
        <f>'주택총조사(주택의종류)'!AS49</f>
        <v>7.0902664414964761E-2</v>
      </c>
      <c r="FA63" s="53">
        <f>'주택총조사(주택의종류)'!BG49</f>
        <v>0.50920014671783786</v>
      </c>
      <c r="FB63" s="53">
        <f t="shared" si="145"/>
        <v>1.4038011910068811</v>
      </c>
      <c r="FC63" s="54">
        <f t="shared" si="146"/>
        <v>0</v>
      </c>
      <c r="FD63" s="55">
        <v>0.4</v>
      </c>
      <c r="FE63" s="55">
        <v>0.6</v>
      </c>
      <c r="FF63" s="50">
        <f t="shared" si="147"/>
        <v>0</v>
      </c>
      <c r="FG63" s="82">
        <f t="shared" si="148"/>
        <v>0</v>
      </c>
      <c r="FH63" s="53">
        <v>3.9399999999999998E-2</v>
      </c>
      <c r="FI63" s="49">
        <v>30</v>
      </c>
      <c r="FJ63" s="55">
        <v>0.6</v>
      </c>
      <c r="FK63" s="55">
        <v>0.4</v>
      </c>
      <c r="FL63" s="49">
        <f t="shared" si="149"/>
        <v>0</v>
      </c>
      <c r="FM63" s="49">
        <f t="shared" si="150"/>
        <v>0</v>
      </c>
      <c r="FN63" s="58">
        <f t="shared" si="151"/>
        <v>0</v>
      </c>
      <c r="FO63" s="49">
        <f t="shared" si="166"/>
        <v>0</v>
      </c>
      <c r="FP63" s="131">
        <v>210</v>
      </c>
      <c r="FQ63" s="131">
        <v>682</v>
      </c>
      <c r="FR63" s="134">
        <v>6030</v>
      </c>
      <c r="FS63" s="134">
        <v>9641</v>
      </c>
      <c r="FT63" s="134">
        <v>6001</v>
      </c>
      <c r="FU63" s="134">
        <v>5776</v>
      </c>
      <c r="FV63" s="134">
        <v>5832</v>
      </c>
      <c r="FW63" s="134">
        <v>13863</v>
      </c>
      <c r="FX63" s="134">
        <v>14110</v>
      </c>
      <c r="FY63" s="32">
        <f t="shared" si="169"/>
        <v>62145</v>
      </c>
      <c r="FZ63" s="152">
        <v>0</v>
      </c>
      <c r="GA63" s="54">
        <f t="shared" si="153"/>
        <v>1958.454892061193</v>
      </c>
      <c r="GB63" s="55">
        <v>0.3</v>
      </c>
      <c r="GC63" s="55">
        <f t="shared" si="154"/>
        <v>0</v>
      </c>
      <c r="GD63" s="50">
        <f t="shared" si="155"/>
        <v>0</v>
      </c>
      <c r="GE63" s="54">
        <f t="shared" si="156"/>
        <v>-3741.4157646411259</v>
      </c>
      <c r="GF63" s="55">
        <v>0.7</v>
      </c>
      <c r="GG63" s="55">
        <f t="shared" si="157"/>
        <v>0</v>
      </c>
      <c r="GH63" s="50">
        <f t="shared" si="158"/>
        <v>0</v>
      </c>
      <c r="GI63" s="81">
        <f t="shared" si="167"/>
        <v>0</v>
      </c>
      <c r="GJ63" s="72">
        <f t="shared" si="159"/>
        <v>0</v>
      </c>
      <c r="GK63" s="72" t="e">
        <f t="shared" si="160"/>
        <v>#DIV/0!</v>
      </c>
      <c r="GL63" s="52">
        <f>SUM('주택총조사(주택의종류)'!AD49:AF49)</f>
        <v>107127</v>
      </c>
      <c r="GM63" s="52">
        <f>REPS미분양!I48</f>
        <v>0</v>
      </c>
      <c r="GN63" s="100">
        <f t="shared" si="161"/>
        <v>0</v>
      </c>
      <c r="GO63" s="55">
        <f t="shared" si="162"/>
        <v>1</v>
      </c>
      <c r="GP63" s="82" t="e">
        <f t="shared" si="163"/>
        <v>#DIV/0!</v>
      </c>
      <c r="GQ63" s="84" t="e">
        <f t="shared" si="164"/>
        <v>#DIV/0!</v>
      </c>
      <c r="GR63" s="151">
        <f>SUM('REPS분양물량+계획'!G48:I48)/3</f>
        <v>44.333333333333336</v>
      </c>
      <c r="GS63" s="106" t="e">
        <f t="shared" si="168"/>
        <v>#DIV/0!</v>
      </c>
      <c r="GT63" s="105" t="e">
        <f t="shared" si="165"/>
        <v>#DIV/0!</v>
      </c>
    </row>
    <row r="64" spans="1:202" s="49" customFormat="1" x14ac:dyDescent="0.4">
      <c r="A64" s="37" t="s">
        <v>109</v>
      </c>
      <c r="B64" s="37" t="s">
        <v>132</v>
      </c>
      <c r="C64" s="35">
        <f>'주택총조사(거처의종류, 일반,외국인가구, 전체)'!H50</f>
        <v>72418</v>
      </c>
      <c r="D64" s="35">
        <f>'주택총조사(거처의종류, 일반,외국인가구, 전체)'!K50</f>
        <v>74066</v>
      </c>
      <c r="E64" s="35">
        <f>'주택총조사(거처의종류, 일반,외국인가구, 전체)'!N50</f>
        <v>77368</v>
      </c>
      <c r="F64" s="35">
        <f>'주택총조사(거처의종류, 일반,외국인가구, 전체)'!Q50</f>
        <v>80301</v>
      </c>
      <c r="G64" s="35">
        <f>'주택총조사(거처의종류, 일반,외국인가구, 전체)'!T50</f>
        <v>82267</v>
      </c>
      <c r="H64" s="35">
        <f>'주택총조사(거처의종류, 일반,외국인가구, 전체)'!W50</f>
        <v>82975</v>
      </c>
      <c r="I64" s="207">
        <f t="shared" si="0"/>
        <v>261</v>
      </c>
      <c r="J64" s="207">
        <f t="shared" si="0"/>
        <v>920</v>
      </c>
      <c r="K64" s="207">
        <f t="shared" si="0"/>
        <v>900</v>
      </c>
      <c r="L64" s="207">
        <f t="shared" si="0"/>
        <v>338</v>
      </c>
      <c r="M64" s="207">
        <f t="shared" si="0"/>
        <v>146</v>
      </c>
      <c r="N64" s="24">
        <f>'인구총조사(가구, 1인가구)'!D50</f>
        <v>22251</v>
      </c>
      <c r="O64" s="24">
        <f>'인구총조사(가구, 1인가구)'!E50</f>
        <v>23638</v>
      </c>
      <c r="P64" s="24">
        <f>'인구총조사(가구, 1인가구)'!F50</f>
        <v>26020</v>
      </c>
      <c r="Q64" s="24">
        <f>'인구총조사(가구, 1인가구)'!G50</f>
        <v>28053</v>
      </c>
      <c r="R64" s="24">
        <f>'인구총조사(가구, 1인가구)'!H50</f>
        <v>29681</v>
      </c>
      <c r="S64" s="24">
        <f>'인구총조사(가구, 1인가구)'!I50</f>
        <v>30243</v>
      </c>
      <c r="T64" s="52">
        <f t="shared" si="80"/>
        <v>1387</v>
      </c>
      <c r="U64" s="52">
        <f t="shared" si="81"/>
        <v>2382</v>
      </c>
      <c r="V64" s="52">
        <f t="shared" si="82"/>
        <v>2033</v>
      </c>
      <c r="W64" s="52">
        <f t="shared" si="83"/>
        <v>1628</v>
      </c>
      <c r="X64" s="52">
        <f t="shared" si="84"/>
        <v>562</v>
      </c>
      <c r="Y64" s="53">
        <f>'주택총조사(거처의종류, 일반,외국인가구, 아파트)'!K50/'주택총조사(거처의종류, 일반,외국인가구, 전체)'!K50</f>
        <v>0.49968946615181054</v>
      </c>
      <c r="Z64" s="53">
        <f>'주택총조사(거처의종류, 일반,외국인가구, 아파트)'!N50/'주택총조사(거처의종류, 일반,외국인가구, 전체)'!N50</f>
        <v>0.51239530555268331</v>
      </c>
      <c r="AA64" s="53">
        <f>'주택총조사(거처의종류, 일반,외국인가구, 아파트)'!Q50/'주택총조사(거처의종류, 일반,외국인가구, 전체)'!Q50</f>
        <v>0.52087769766254466</v>
      </c>
      <c r="AB64" s="53">
        <f>'주택총조사(거처의종류, 일반,외국인가구, 아파트)'!T50/'주택총조사(거처의종류, 일반,외국인가구, 전체)'!T50</f>
        <v>0.51940632331311465</v>
      </c>
      <c r="AC64" s="53">
        <f>'주택총조사(거처의종류, 일반,외국인가구, 아파트)'!W50/'주택총조사(거처의종류, 일반,외국인가구, 전체)'!W50</f>
        <v>0.52545947574570651</v>
      </c>
      <c r="AD64" s="54">
        <f t="shared" si="85"/>
        <v>130.41895066562256</v>
      </c>
      <c r="AE64" s="54">
        <f t="shared" si="86"/>
        <v>471.40368110846862</v>
      </c>
      <c r="AF64" s="54">
        <f t="shared" si="87"/>
        <v>468.78992789629018</v>
      </c>
      <c r="AG64" s="54">
        <f t="shared" si="88"/>
        <v>175.55933727983276</v>
      </c>
      <c r="AH64" s="54">
        <f t="shared" si="89"/>
        <v>76.717083458873148</v>
      </c>
      <c r="AI64" s="54">
        <f t="shared" si="90"/>
        <v>264.57779608181744</v>
      </c>
      <c r="AJ64" s="54">
        <f t="shared" si="91"/>
        <v>693.06928955256126</v>
      </c>
      <c r="AK64" s="54">
        <f t="shared" si="92"/>
        <v>1220.5256178264917</v>
      </c>
      <c r="AL64" s="54">
        <f t="shared" si="93"/>
        <v>1058.9443593479532</v>
      </c>
      <c r="AM64" s="54">
        <f t="shared" si="94"/>
        <v>845.59349435375066</v>
      </c>
      <c r="AN64" s="54">
        <f t="shared" si="95"/>
        <v>295.30822536908704</v>
      </c>
      <c r="AO64" s="54">
        <f t="shared" si="96"/>
        <v>822.6881972899688</v>
      </c>
      <c r="AP64" s="208">
        <f t="shared" si="2"/>
        <v>823.48824021818382</v>
      </c>
      <c r="AQ64" s="208">
        <f t="shared" si="2"/>
        <v>1691.9292989349603</v>
      </c>
      <c r="AR64" s="208">
        <f t="shared" si="2"/>
        <v>1527.7342872442434</v>
      </c>
      <c r="AS64" s="208">
        <f t="shared" si="2"/>
        <v>1021.1528316335834</v>
      </c>
      <c r="AT64" s="208">
        <f t="shared" si="2"/>
        <v>372.0253088279602</v>
      </c>
      <c r="AU64" s="50">
        <f t="shared" si="3"/>
        <v>1087.2659933717864</v>
      </c>
      <c r="AV64" s="52">
        <f>'주택총조사(거처의종류, 일반,외국인가구, 전체)'!I50</f>
        <v>4728</v>
      </c>
      <c r="AW64" s="52">
        <f>'주택총조사(거처의종류, 일반,외국인가구, 전체)'!L50</f>
        <v>5051</v>
      </c>
      <c r="AX64" s="52">
        <f>'주택총조사(거처의종류, 일반,외국인가구, 전체)'!O50</f>
        <v>5389</v>
      </c>
      <c r="AY64" s="52">
        <f>'주택총조사(거처의종류, 일반,외국인가구, 전체)'!R50</f>
        <v>5867</v>
      </c>
      <c r="AZ64" s="52">
        <f>'주택총조사(거처의종류, 일반,외국인가구, 전체)'!U50</f>
        <v>6656</v>
      </c>
      <c r="BA64" s="52">
        <f>'주택총조사(거처의종류, 일반,외국인가구, 전체)'!X50</f>
        <v>7106</v>
      </c>
      <c r="BB64" s="52">
        <f t="shared" si="97"/>
        <v>323</v>
      </c>
      <c r="BC64" s="52">
        <f t="shared" si="98"/>
        <v>338</v>
      </c>
      <c r="BD64" s="52">
        <f t="shared" si="99"/>
        <v>478</v>
      </c>
      <c r="BE64" s="52">
        <f t="shared" si="100"/>
        <v>789</v>
      </c>
      <c r="BF64" s="52">
        <f t="shared" si="101"/>
        <v>450</v>
      </c>
      <c r="BG64" s="53">
        <f>'주택총조사(거처의종류, 일반,외국인가구, 아파트)'!L50/'주택총조사(거처의종류, 일반,외국인가구, 전체)'!L50</f>
        <v>0.21282914274401107</v>
      </c>
      <c r="BH64" s="53">
        <f>'주택총조사(거처의종류, 일반,외국인가구, 아파트)'!O50/'주택총조사(거처의종류, 일반,외국인가구, 전체)'!O50</f>
        <v>0.21451104100946372</v>
      </c>
      <c r="BI64" s="53">
        <f>'주택총조사(거처의종류, 일반,외국인가구, 아파트)'!R50/'주택총조사(거처의종류, 일반,외국인가구, 전체)'!R50</f>
        <v>0.20657917163797512</v>
      </c>
      <c r="BJ64" s="53">
        <f>'주택총조사(거처의종류, 일반,외국인가구, 아파트)'!U50/'주택총조사(거처의종류, 일반,외국인가구, 전체)'!U50</f>
        <v>0.18810096153846154</v>
      </c>
      <c r="BK64" s="53">
        <f>'주택총조사(거처의종류, 일반,외국인가구, 아파트)'!X50/'주택총조사(거처의종류, 일반,외국인가구, 전체)'!X50</f>
        <v>0.19532789192231917</v>
      </c>
      <c r="BL64" s="54">
        <f t="shared" si="102"/>
        <v>68.743813106315571</v>
      </c>
      <c r="BM64" s="54">
        <f t="shared" si="103"/>
        <v>72.504731861198735</v>
      </c>
      <c r="BN64" s="54">
        <f t="shared" si="104"/>
        <v>98.74484404295211</v>
      </c>
      <c r="BO64" s="54">
        <f t="shared" si="105"/>
        <v>148.41165865384616</v>
      </c>
      <c r="BP64" s="54">
        <f t="shared" si="106"/>
        <v>87.897551365043626</v>
      </c>
      <c r="BQ64" s="50">
        <f t="shared" si="107"/>
        <v>95.26051980587124</v>
      </c>
      <c r="BR64" s="49">
        <f>REPS멸실!E49</f>
        <v>0</v>
      </c>
      <c r="BS64" s="49">
        <f>REPS멸실!F49</f>
        <v>0</v>
      </c>
      <c r="BT64" s="49">
        <f>REPS멸실!G49</f>
        <v>0</v>
      </c>
      <c r="BU64" s="49">
        <f>REPS멸실!H49</f>
        <v>0</v>
      </c>
      <c r="BV64" s="49">
        <f>REPS멸실!I49</f>
        <v>0</v>
      </c>
      <c r="BW64" s="51">
        <f t="shared" si="108"/>
        <v>0</v>
      </c>
      <c r="BX64" s="81">
        <f t="shared" si="109"/>
        <v>1182.5265131776578</v>
      </c>
      <c r="BY64" s="52">
        <f>SUM('주택소유통계(다주택자)'!Q50:R50)</f>
        <v>9425</v>
      </c>
      <c r="BZ64" s="52">
        <f>SUM('주택소유통계(다주택자)'!U50:V50)</f>
        <v>9195</v>
      </c>
      <c r="CA64" s="52">
        <f>SUM('주택소유통계(다주택자)'!Y50:Z50)</f>
        <v>9096</v>
      </c>
      <c r="CB64" s="52">
        <f>SUM('주택소유통계(다주택자)'!AC50:AD50)</f>
        <v>9462</v>
      </c>
      <c r="CC64" s="52">
        <f t="shared" si="110"/>
        <v>-230</v>
      </c>
      <c r="CD64" s="52">
        <f t="shared" si="111"/>
        <v>-99</v>
      </c>
      <c r="CE64" s="52">
        <f t="shared" si="112"/>
        <v>366</v>
      </c>
      <c r="CF64" s="53">
        <f>'REPS거래량(외지인)'!D50/'REPS거래량(외지인)'!C50</f>
        <v>0.324107654132468</v>
      </c>
      <c r="CG64" s="53">
        <f>'REPS거래량(외지인)'!I50/'REPS거래량(외지인)'!H50</f>
        <v>0.37886251679355126</v>
      </c>
      <c r="CH64" s="53">
        <f>'REPS거래량(외지인)'!N50/'REPS거래량(외지인)'!M50</f>
        <v>0.53529710512950734</v>
      </c>
      <c r="CI64" s="54">
        <f>REPS단위당실거래!G49</f>
        <v>790.4</v>
      </c>
      <c r="CJ64" s="54">
        <f>REPS단위당실거래!H49</f>
        <v>744</v>
      </c>
      <c r="CK64" s="54">
        <f>REPS단위당실거래!I49</f>
        <v>729.8</v>
      </c>
      <c r="CL64" s="52">
        <v>1337</v>
      </c>
      <c r="CM64" s="52">
        <v>1296</v>
      </c>
      <c r="CN64" s="52">
        <v>1301</v>
      </c>
      <c r="CO64" s="53">
        <f t="shared" si="177"/>
        <v>0.59117427075542262</v>
      </c>
      <c r="CP64" s="53">
        <f t="shared" si="178"/>
        <v>0.57407407407407407</v>
      </c>
      <c r="CQ64" s="53">
        <f t="shared" si="179"/>
        <v>0.56095311299000761</v>
      </c>
      <c r="CR64" s="55">
        <v>0.2</v>
      </c>
      <c r="CS64" s="55">
        <v>0.3</v>
      </c>
      <c r="CT64" s="55">
        <v>0.5</v>
      </c>
      <c r="CU64" s="162">
        <f t="shared" si="116"/>
        <v>-8.813788879588575</v>
      </c>
      <c r="CV64" s="162">
        <f t="shared" si="117"/>
        <v>-6.4596059113300486</v>
      </c>
      <c r="CW64" s="162">
        <f t="shared" si="118"/>
        <v>54.950613681939387</v>
      </c>
      <c r="CX64" s="71">
        <f t="shared" si="119"/>
        <v>13.225739630340255</v>
      </c>
      <c r="CY64" s="158">
        <f>REPS분양물량!H49</f>
        <v>4270</v>
      </c>
      <c r="CZ64" s="158">
        <f>REPS분양물량!I49</f>
        <v>3498</v>
      </c>
      <c r="DA64" s="158">
        <f>REPS분양물량!J49</f>
        <v>474</v>
      </c>
      <c r="DB64" s="52">
        <f>REPS미분양!F49</f>
        <v>0</v>
      </c>
      <c r="DC64" s="52">
        <f>REPS미분양!G49</f>
        <v>1239</v>
      </c>
      <c r="DD64" s="52">
        <f>REPS미분양!H49</f>
        <v>499</v>
      </c>
      <c r="DE64" s="52">
        <f>REPS미분양!I49</f>
        <v>581</v>
      </c>
      <c r="DF64" s="52">
        <f t="shared" si="120"/>
        <v>4270</v>
      </c>
      <c r="DG64" s="52">
        <f t="shared" si="121"/>
        <v>4737</v>
      </c>
      <c r="DH64" s="52">
        <f t="shared" si="122"/>
        <v>973</v>
      </c>
      <c r="DI64" s="52">
        <f t="shared" si="123"/>
        <v>3031</v>
      </c>
      <c r="DJ64" s="52">
        <f t="shared" si="124"/>
        <v>4238</v>
      </c>
      <c r="DK64" s="52">
        <f t="shared" si="125"/>
        <v>392</v>
      </c>
      <c r="DL64" s="142">
        <v>790.4</v>
      </c>
      <c r="DM64" s="142">
        <v>744</v>
      </c>
      <c r="DN64" s="142">
        <v>729.8</v>
      </c>
      <c r="DO64" s="140">
        <f>'REPS분양가(분기단위)'!D49</f>
        <v>1337</v>
      </c>
      <c r="DP64" s="140">
        <f>'REPS분양가(분기단위)'!E49</f>
        <v>1296</v>
      </c>
      <c r="DQ64" s="140">
        <f>'REPS분양가(분기단위)'!F49</f>
        <v>1301</v>
      </c>
      <c r="DR64" s="53">
        <f t="shared" si="126"/>
        <v>0.59117427075542262</v>
      </c>
      <c r="DS64" s="53">
        <f t="shared" si="127"/>
        <v>0.57407407407407407</v>
      </c>
      <c r="DT64" s="53">
        <f t="shared" si="128"/>
        <v>0.56095311299000761</v>
      </c>
      <c r="DU64" s="53">
        <f>100%-종합!CF64</f>
        <v>0.675892345867532</v>
      </c>
      <c r="DV64" s="53">
        <f>100%-종합!CG64</f>
        <v>0.62113748320644868</v>
      </c>
      <c r="DW64" s="53">
        <f>100%-종합!CH64</f>
        <v>0.46470289487049266</v>
      </c>
      <c r="DX64" s="55">
        <v>0.2</v>
      </c>
      <c r="DY64" s="55">
        <v>0.3</v>
      </c>
      <c r="DZ64" s="55">
        <v>0.5</v>
      </c>
      <c r="EA64" s="72">
        <f t="shared" si="129"/>
        <v>242.21943382744598</v>
      </c>
      <c r="EB64" s="72">
        <f t="shared" si="130"/>
        <v>453.3544459372045</v>
      </c>
      <c r="EC64" s="72">
        <f t="shared" si="131"/>
        <v>51.092600956641931</v>
      </c>
      <c r="ED64" s="71">
        <f t="shared" si="132"/>
        <v>248.88882690709747</v>
      </c>
      <c r="EE64" s="82">
        <f t="shared" si="133"/>
        <v>262.11456653743772</v>
      </c>
      <c r="EF64" s="88">
        <f t="shared" si="134"/>
        <v>1444.6410797150954</v>
      </c>
      <c r="EG64" s="54">
        <f>REPS단위당실거래!I49</f>
        <v>729.8</v>
      </c>
      <c r="EH64" s="52">
        <f t="shared" si="135"/>
        <v>1301</v>
      </c>
      <c r="EI64" s="52">
        <f t="shared" si="136"/>
        <v>44200</v>
      </c>
      <c r="EJ64" s="49">
        <f t="shared" si="137"/>
        <v>24310.000000000004</v>
      </c>
      <c r="EK64" s="149">
        <v>16377</v>
      </c>
      <c r="EL64" s="55">
        <f t="shared" si="138"/>
        <v>0.76102797800319877</v>
      </c>
      <c r="EM64" s="55">
        <v>0.74</v>
      </c>
      <c r="EN64" s="55">
        <v>0.05</v>
      </c>
      <c r="EO64" s="71">
        <f t="shared" si="139"/>
        <v>461.14414224306029</v>
      </c>
      <c r="EP64" s="54">
        <f>REPS단위당실거래!I49</f>
        <v>729.8</v>
      </c>
      <c r="EQ64" s="52">
        <f t="shared" si="140"/>
        <v>1301</v>
      </c>
      <c r="ER64" s="52">
        <f t="shared" si="141"/>
        <v>44200</v>
      </c>
      <c r="ES64" s="49">
        <f t="shared" si="142"/>
        <v>24310.000000000004</v>
      </c>
      <c r="ET64" s="149">
        <v>3134</v>
      </c>
      <c r="EU64" s="55">
        <f t="shared" si="143"/>
        <v>0.76102797800319877</v>
      </c>
      <c r="EV64" s="55">
        <v>0.26</v>
      </c>
      <c r="EW64" s="55">
        <v>0.2</v>
      </c>
      <c r="EX64" s="50">
        <f t="shared" si="144"/>
        <v>124.02320751922531</v>
      </c>
      <c r="EY64" s="53">
        <f>'주택총조사(주택의종류)'!AZ50</f>
        <v>0.60533415442206695</v>
      </c>
      <c r="EZ64" s="53">
        <f>'주택총조사(주택의종류)'!AS50</f>
        <v>0.28723882201377682</v>
      </c>
      <c r="FA64" s="53">
        <f>'주택총조사(주택의종류)'!BG50</f>
        <v>9.5489277115055685E-2</v>
      </c>
      <c r="FB64" s="53">
        <f t="shared" si="145"/>
        <v>0.6322592180417046</v>
      </c>
      <c r="FC64" s="54">
        <f t="shared" si="146"/>
        <v>369.97745098423928</v>
      </c>
      <c r="FD64" s="55">
        <v>0.4</v>
      </c>
      <c r="FE64" s="55">
        <v>0.6</v>
      </c>
      <c r="FF64" s="50">
        <f t="shared" si="147"/>
        <v>88.794588236217422</v>
      </c>
      <c r="FG64" s="82">
        <f t="shared" si="148"/>
        <v>673.961937998503</v>
      </c>
      <c r="FH64" s="53">
        <v>3.9399999999999998E-2</v>
      </c>
      <c r="FI64" s="49">
        <v>30</v>
      </c>
      <c r="FJ64" s="55">
        <v>0.6</v>
      </c>
      <c r="FK64" s="55">
        <v>0.4</v>
      </c>
      <c r="FL64" s="49">
        <f t="shared" si="149"/>
        <v>44000</v>
      </c>
      <c r="FM64" s="49">
        <f t="shared" si="150"/>
        <v>26500</v>
      </c>
      <c r="FN64" s="58">
        <f t="shared" si="151"/>
        <v>-125.60011717426083</v>
      </c>
      <c r="FO64" s="49">
        <f t="shared" si="166"/>
        <v>3720</v>
      </c>
      <c r="FP64" s="131">
        <v>198</v>
      </c>
      <c r="FQ64" s="131">
        <v>590</v>
      </c>
      <c r="FR64" s="134">
        <v>4637</v>
      </c>
      <c r="FS64" s="134">
        <v>7832</v>
      </c>
      <c r="FT64" s="134">
        <v>5137</v>
      </c>
      <c r="FU64" s="134">
        <v>4795</v>
      </c>
      <c r="FV64" s="134">
        <v>4385</v>
      </c>
      <c r="FW64" s="134">
        <v>10304</v>
      </c>
      <c r="FX64" s="134">
        <v>7765</v>
      </c>
      <c r="FY64" s="32">
        <f t="shared" si="169"/>
        <v>45643</v>
      </c>
      <c r="FZ64" s="152">
        <f>(SUM(FT64:FX64)/FY64)+(FS64/FY64)*0.3</f>
        <v>0.76102797800319877</v>
      </c>
      <c r="GA64" s="54">
        <f t="shared" si="153"/>
        <v>917.94871709584004</v>
      </c>
      <c r="GB64" s="55">
        <v>0.3</v>
      </c>
      <c r="GC64" s="55">
        <f t="shared" si="154"/>
        <v>0.76102797800319877</v>
      </c>
      <c r="GD64" s="50">
        <f t="shared" si="155"/>
        <v>209.57539682462323</v>
      </c>
      <c r="GE64" s="54">
        <f t="shared" si="156"/>
        <v>264.57779608181744</v>
      </c>
      <c r="GF64" s="55">
        <v>0.7</v>
      </c>
      <c r="GG64" s="55">
        <f t="shared" si="157"/>
        <v>0.76102797800319877</v>
      </c>
      <c r="GH64" s="50">
        <f t="shared" si="158"/>
        <v>140.9457736236817</v>
      </c>
      <c r="GI64" s="81">
        <f t="shared" si="167"/>
        <v>350.52117044830493</v>
      </c>
      <c r="GJ64" s="72">
        <f t="shared" si="159"/>
        <v>13.225739630340255</v>
      </c>
      <c r="GK64" s="72">
        <f t="shared" si="160"/>
        <v>248.88882690709747</v>
      </c>
      <c r="GL64" s="52">
        <f>SUM('주택총조사(주택의종류)'!AD50:AF50)</f>
        <v>54930</v>
      </c>
      <c r="GM64" s="52">
        <f>REPS미분양!I49</f>
        <v>581</v>
      </c>
      <c r="GN64" s="100">
        <f t="shared" si="161"/>
        <v>1.0577098124886219E-2</v>
      </c>
      <c r="GO64" s="55">
        <f t="shared" si="162"/>
        <v>0.6</v>
      </c>
      <c r="GP64" s="82">
        <f t="shared" si="163"/>
        <v>157.26873992246263</v>
      </c>
      <c r="GQ64" s="84">
        <f t="shared" si="164"/>
        <v>1181.7518483692704</v>
      </c>
      <c r="GR64" s="151">
        <f>SUM('REPS분양물량+계획'!G49:I49)/3</f>
        <v>1129</v>
      </c>
      <c r="GS64" s="106">
        <f t="shared" si="168"/>
        <v>0.95536131511699007</v>
      </c>
      <c r="GT64" s="105" t="str">
        <f t="shared" si="165"/>
        <v>A등급</v>
      </c>
    </row>
    <row r="65" spans="1:202" s="49" customFormat="1" x14ac:dyDescent="0.4">
      <c r="A65" s="37" t="s">
        <v>109</v>
      </c>
      <c r="B65" s="37" t="s">
        <v>152</v>
      </c>
      <c r="C65" s="35">
        <f>'주택총조사(거처의종류, 일반,외국인가구, 전체)'!H51</f>
        <v>204984</v>
      </c>
      <c r="D65" s="35">
        <f>'주택총조사(거처의종류, 일반,외국인가구, 전체)'!K51</f>
        <v>205695</v>
      </c>
      <c r="E65" s="35">
        <f>'주택총조사(거처의종류, 일반,외국인가구, 전체)'!N51</f>
        <v>203441</v>
      </c>
      <c r="F65" s="35">
        <f>'주택총조사(거처의종류, 일반,외국인가구, 전체)'!Q51</f>
        <v>208284</v>
      </c>
      <c r="G65" s="35">
        <f>'주택총조사(거처의종류, 일반,외국인가구, 전체)'!T51</f>
        <v>213022</v>
      </c>
      <c r="H65" s="35">
        <f>'주택총조사(거처의종류, 일반,외국인가구, 전체)'!W51</f>
        <v>213815</v>
      </c>
      <c r="I65" s="207">
        <f t="shared" si="0"/>
        <v>-2072</v>
      </c>
      <c r="J65" s="207">
        <f t="shared" si="0"/>
        <v>-3709</v>
      </c>
      <c r="K65" s="207">
        <f t="shared" si="0"/>
        <v>136</v>
      </c>
      <c r="L65" s="207">
        <f t="shared" si="0"/>
        <v>1510</v>
      </c>
      <c r="M65" s="207">
        <f t="shared" si="0"/>
        <v>-1188</v>
      </c>
      <c r="N65" s="24">
        <f>'인구총조사(가구, 1인가구)'!D51</f>
        <v>44295</v>
      </c>
      <c r="O65" s="24">
        <f>'인구총조사(가구, 1인가구)'!E51</f>
        <v>47078</v>
      </c>
      <c r="P65" s="24">
        <f>'인구총조사(가구, 1인가구)'!F51</f>
        <v>48533</v>
      </c>
      <c r="Q65" s="24">
        <f>'인구총조사(가구, 1인가구)'!G51</f>
        <v>53240</v>
      </c>
      <c r="R65" s="24">
        <f>'인구총조사(가구, 1인가구)'!H51</f>
        <v>56468</v>
      </c>
      <c r="S65" s="24">
        <f>'인구총조사(가구, 1인가구)'!I51</f>
        <v>58449</v>
      </c>
      <c r="T65" s="52">
        <f t="shared" si="80"/>
        <v>2783</v>
      </c>
      <c r="U65" s="52">
        <f t="shared" si="81"/>
        <v>1455</v>
      </c>
      <c r="V65" s="52">
        <f t="shared" si="82"/>
        <v>4707</v>
      </c>
      <c r="W65" s="52">
        <f t="shared" si="83"/>
        <v>3228</v>
      </c>
      <c r="X65" s="52">
        <f t="shared" si="84"/>
        <v>1981</v>
      </c>
      <c r="Y65" s="53">
        <f>'주택총조사(거처의종류, 일반,외국인가구, 아파트)'!K51/'주택총조사(거처의종류, 일반,외국인가구, 전체)'!K51</f>
        <v>0.61478402489122241</v>
      </c>
      <c r="Z65" s="53">
        <f>'주택총조사(거처의종류, 일반,외국인가구, 아파트)'!N51/'주택총조사(거처의종류, 일반,외국인가구, 전체)'!N51</f>
        <v>0.61477283340133015</v>
      </c>
      <c r="AA65" s="53">
        <f>'주택총조사(거처의종류, 일반,외국인가구, 아파트)'!Q51/'주택총조사(거처의종류, 일반,외국인가구, 전체)'!Q51</f>
        <v>0.61759904745443717</v>
      </c>
      <c r="AB65" s="53">
        <f>'주택총조사(거처의종류, 일반,외국인가구, 아파트)'!T51/'주택총조사(거처의종류, 일반,외국인가구, 전체)'!T51</f>
        <v>0.62931997634047188</v>
      </c>
      <c r="AC65" s="53">
        <f>'주택총조사(거처의종류, 일반,외국인가구, 아파트)'!W51/'주택총조사(거처의종류, 일반,외국인가구, 전체)'!W51</f>
        <v>0.63209316465168486</v>
      </c>
      <c r="AD65" s="54">
        <f t="shared" si="85"/>
        <v>-1273.8324995746129</v>
      </c>
      <c r="AE65" s="54">
        <f t="shared" si="86"/>
        <v>-2280.1924390855334</v>
      </c>
      <c r="AF65" s="54">
        <f t="shared" si="87"/>
        <v>83.993470453803454</v>
      </c>
      <c r="AG65" s="54">
        <f t="shared" si="88"/>
        <v>950.27316427411256</v>
      </c>
      <c r="AH65" s="54">
        <f t="shared" si="89"/>
        <v>-750.92667960620156</v>
      </c>
      <c r="AI65" s="54">
        <f t="shared" si="90"/>
        <v>-654.13699670768631</v>
      </c>
      <c r="AJ65" s="54">
        <f t="shared" si="91"/>
        <v>1710.943941272272</v>
      </c>
      <c r="AK65" s="54">
        <f t="shared" si="92"/>
        <v>894.49447259893543</v>
      </c>
      <c r="AL65" s="54">
        <f t="shared" si="93"/>
        <v>2907.0387163680357</v>
      </c>
      <c r="AM65" s="54">
        <f t="shared" si="94"/>
        <v>2031.4448836270433</v>
      </c>
      <c r="AN65" s="54">
        <f t="shared" si="95"/>
        <v>1252.1765591749877</v>
      </c>
      <c r="AO65" s="54">
        <f t="shared" si="96"/>
        <v>1759.2197146082549</v>
      </c>
      <c r="AP65" s="208">
        <f t="shared" si="2"/>
        <v>437.11144169765907</v>
      </c>
      <c r="AQ65" s="208">
        <f t="shared" si="2"/>
        <v>-1385.697966486598</v>
      </c>
      <c r="AR65" s="208">
        <f t="shared" si="2"/>
        <v>2991.0321868218393</v>
      </c>
      <c r="AS65" s="208">
        <f t="shared" si="2"/>
        <v>2981.7180479011558</v>
      </c>
      <c r="AT65" s="208">
        <f t="shared" si="2"/>
        <v>501.24987956878613</v>
      </c>
      <c r="AU65" s="50">
        <f t="shared" si="3"/>
        <v>1105.0827179005685</v>
      </c>
      <c r="AV65" s="52">
        <f>'주택총조사(거처의종류, 일반,외국인가구, 전체)'!I51</f>
        <v>4056</v>
      </c>
      <c r="AW65" s="52">
        <f>'주택총조사(거처의종류, 일반,외국인가구, 전체)'!L51</f>
        <v>4145</v>
      </c>
      <c r="AX65" s="52">
        <f>'주택총조사(거처의종류, 일반,외국인가구, 전체)'!O51</f>
        <v>4109</v>
      </c>
      <c r="AY65" s="52">
        <f>'주택총조사(거처의종류, 일반,외국인가구, 전체)'!R51</f>
        <v>3949</v>
      </c>
      <c r="AZ65" s="52">
        <f>'주택총조사(거처의종류, 일반,외국인가구, 전체)'!U51</f>
        <v>3989</v>
      </c>
      <c r="BA65" s="52">
        <f>'주택총조사(거처의종류, 일반,외국인가구, 전체)'!X51</f>
        <v>4048</v>
      </c>
      <c r="BB65" s="52">
        <f t="shared" si="97"/>
        <v>89</v>
      </c>
      <c r="BC65" s="52">
        <f t="shared" si="98"/>
        <v>-36</v>
      </c>
      <c r="BD65" s="52">
        <f t="shared" si="99"/>
        <v>-160</v>
      </c>
      <c r="BE65" s="52">
        <f t="shared" si="100"/>
        <v>40</v>
      </c>
      <c r="BF65" s="52">
        <f t="shared" si="101"/>
        <v>59</v>
      </c>
      <c r="BG65" s="53">
        <f>'주택총조사(거처의종류, 일반,외국인가구, 아파트)'!L51/'주택총조사(거처의종류, 일반,외국인가구, 전체)'!L51</f>
        <v>0.10180940892641736</v>
      </c>
      <c r="BH65" s="53">
        <f>'주택총조사(거처의종류, 일반,외국인가구, 아파트)'!O51/'주택총조사(거처의종류, 일반,외국인가구, 전체)'!O51</f>
        <v>0.10513506935994159</v>
      </c>
      <c r="BI65" s="53">
        <f>'주택총조사(거처의종류, 일반,외국인가구, 아파트)'!R51/'주택총조사(거처의종류, 일반,외국인가구, 전체)'!R51</f>
        <v>0.10610281083818689</v>
      </c>
      <c r="BJ65" s="53">
        <f>'주택총조사(거처의종류, 일반,외국인가구, 아파트)'!U51/'주택총조사(거처의종류, 일반,외국인가구, 전체)'!U51</f>
        <v>0.11882677362747555</v>
      </c>
      <c r="BK65" s="53">
        <f>'주택총조사(거처의종류, 일반,외국인가구, 아파트)'!X51/'주택총조사(거처의종류, 일반,외국인가구, 전체)'!X51</f>
        <v>0.11437747035573123</v>
      </c>
      <c r="BL65" s="54">
        <f t="shared" si="102"/>
        <v>9.0610373944511462</v>
      </c>
      <c r="BM65" s="54">
        <f t="shared" si="103"/>
        <v>-3.784862496957897</v>
      </c>
      <c r="BN65" s="54">
        <f t="shared" si="104"/>
        <v>-16.976449734109902</v>
      </c>
      <c r="BO65" s="54">
        <f t="shared" si="105"/>
        <v>4.7530709450990223</v>
      </c>
      <c r="BP65" s="54">
        <f t="shared" si="106"/>
        <v>6.7482707509881426</v>
      </c>
      <c r="BQ65" s="50">
        <f t="shared" si="107"/>
        <v>-3.9786628105897746E-2</v>
      </c>
      <c r="BR65" s="49">
        <f>REPS멸실!E50</f>
        <v>220</v>
      </c>
      <c r="BS65" s="49">
        <f>REPS멸실!F50</f>
        <v>180</v>
      </c>
      <c r="BT65" s="49">
        <f>REPS멸실!G50</f>
        <v>341</v>
      </c>
      <c r="BU65" s="49">
        <f>REPS멸실!H50</f>
        <v>2273</v>
      </c>
      <c r="BV65" s="49">
        <f>REPS멸실!I50</f>
        <v>1808</v>
      </c>
      <c r="BW65" s="51">
        <f t="shared" si="108"/>
        <v>964.4</v>
      </c>
      <c r="BX65" s="81">
        <f t="shared" si="109"/>
        <v>2069.4429312724624</v>
      </c>
      <c r="BY65" s="52">
        <f>SUM('주택소유통계(다주택자)'!Q51:R51)</f>
        <v>24363</v>
      </c>
      <c r="BZ65" s="52">
        <f>SUM('주택소유통계(다주택자)'!U51:V51)</f>
        <v>22634</v>
      </c>
      <c r="CA65" s="52">
        <f>SUM('주택소유통계(다주택자)'!Y51:Z51)</f>
        <v>22894</v>
      </c>
      <c r="CB65" s="52">
        <f>SUM('주택소유통계(다주택자)'!AC51:AD51)</f>
        <v>23682</v>
      </c>
      <c r="CC65" s="52">
        <f t="shared" si="110"/>
        <v>-1729</v>
      </c>
      <c r="CD65" s="52">
        <f t="shared" si="111"/>
        <v>260</v>
      </c>
      <c r="CE65" s="52">
        <f t="shared" si="112"/>
        <v>788</v>
      </c>
      <c r="CF65" s="53">
        <f>'REPS거래량(외지인)'!D51/'REPS거래량(외지인)'!C51</f>
        <v>0.39373129072019719</v>
      </c>
      <c r="CG65" s="53">
        <f>'REPS거래량(외지인)'!I51/'REPS거래량(외지인)'!H51</f>
        <v>0.57692307692307687</v>
      </c>
      <c r="CH65" s="53">
        <f>'REPS거래량(외지인)'!N51/'REPS거래량(외지인)'!M51</f>
        <v>0.45367741935483868</v>
      </c>
      <c r="CI65" s="54">
        <f>REPS단위당실거래!G50</f>
        <v>2295.6999999999998</v>
      </c>
      <c r="CJ65" s="54">
        <f>REPS단위당실거래!H50</f>
        <v>2136.4</v>
      </c>
      <c r="CK65" s="54">
        <f>REPS단위당실거래!I50</f>
        <v>2218.3000000000002</v>
      </c>
      <c r="CL65" s="52">
        <v>3152</v>
      </c>
      <c r="CM65" s="52">
        <v>2808</v>
      </c>
      <c r="CN65" s="52">
        <v>4014</v>
      </c>
      <c r="CO65" s="53">
        <f t="shared" si="177"/>
        <v>0.72833121827411162</v>
      </c>
      <c r="CP65" s="53">
        <f t="shared" si="178"/>
        <v>0.76082621082621082</v>
      </c>
      <c r="CQ65" s="53">
        <f t="shared" si="179"/>
        <v>0.55264075734927753</v>
      </c>
      <c r="CR65" s="55">
        <v>0.2</v>
      </c>
      <c r="CS65" s="55">
        <v>0.3</v>
      </c>
      <c r="CT65" s="55">
        <v>0.5</v>
      </c>
      <c r="CU65" s="162">
        <f t="shared" si="116"/>
        <v>-99.163956204307794</v>
      </c>
      <c r="CV65" s="162">
        <f t="shared" si="117"/>
        <v>34.237179487179489</v>
      </c>
      <c r="CW65" s="162">
        <f t="shared" si="118"/>
        <v>98.783929254062386</v>
      </c>
      <c r="CX65" s="71">
        <f t="shared" si="119"/>
        <v>11.28571751231136</v>
      </c>
      <c r="CY65" s="158">
        <f>REPS분양물량!H50</f>
        <v>5825</v>
      </c>
      <c r="CZ65" s="158">
        <f>REPS분양물량!I50</f>
        <v>3658</v>
      </c>
      <c r="DA65" s="158">
        <f>REPS분양물량!J50</f>
        <v>458</v>
      </c>
      <c r="DB65" s="52">
        <f>REPS미분양!F50</f>
        <v>0</v>
      </c>
      <c r="DC65" s="52">
        <f>REPS미분양!G50</f>
        <v>95</v>
      </c>
      <c r="DD65" s="52">
        <f>REPS미분양!H50</f>
        <v>82</v>
      </c>
      <c r="DE65" s="52">
        <f>REPS미분양!I50</f>
        <v>295</v>
      </c>
      <c r="DF65" s="52">
        <f t="shared" si="120"/>
        <v>5825</v>
      </c>
      <c r="DG65" s="52">
        <f t="shared" si="121"/>
        <v>3753</v>
      </c>
      <c r="DH65" s="52">
        <f t="shared" si="122"/>
        <v>540</v>
      </c>
      <c r="DI65" s="52">
        <f t="shared" si="123"/>
        <v>5730</v>
      </c>
      <c r="DJ65" s="52">
        <f t="shared" si="124"/>
        <v>3671</v>
      </c>
      <c r="DK65" s="52">
        <f t="shared" si="125"/>
        <v>245</v>
      </c>
      <c r="DL65" s="141">
        <v>2295.6999999999998</v>
      </c>
      <c r="DM65" s="141">
        <v>2136.4</v>
      </c>
      <c r="DN65" s="141">
        <v>2218.3000000000002</v>
      </c>
      <c r="DO65" s="140">
        <f>'REPS분양가(분기단위)'!D50</f>
        <v>3152</v>
      </c>
      <c r="DP65" s="140">
        <f>'REPS분양가(분기단위)'!E50</f>
        <v>2808</v>
      </c>
      <c r="DQ65" s="140">
        <f>'REPS분양가(분기단위)'!F50</f>
        <v>4014</v>
      </c>
      <c r="DR65" s="53">
        <f t="shared" si="126"/>
        <v>0.72833121827411162</v>
      </c>
      <c r="DS65" s="53">
        <f t="shared" si="127"/>
        <v>0.76082621082621082</v>
      </c>
      <c r="DT65" s="53">
        <f t="shared" si="128"/>
        <v>0.55264075734927753</v>
      </c>
      <c r="DU65" s="53">
        <f>100%-종합!CF65</f>
        <v>0.60626870927980281</v>
      </c>
      <c r="DV65" s="53">
        <f>100%-종합!CG65</f>
        <v>0.42307692307692313</v>
      </c>
      <c r="DW65" s="53">
        <f>100%-종합!CH65</f>
        <v>0.54632258064516126</v>
      </c>
      <c r="DX65" s="55">
        <v>0.2</v>
      </c>
      <c r="DY65" s="55">
        <v>0.3</v>
      </c>
      <c r="DZ65" s="55">
        <v>0.5</v>
      </c>
      <c r="EA65" s="72">
        <f t="shared" si="129"/>
        <v>506.0328340653918</v>
      </c>
      <c r="EB65" s="72">
        <f t="shared" si="130"/>
        <v>354.49526791584492</v>
      </c>
      <c r="EC65" s="72">
        <f t="shared" si="131"/>
        <v>36.985215278782327</v>
      </c>
      <c r="ED65" s="71">
        <f t="shared" si="132"/>
        <v>299.17110575333965</v>
      </c>
      <c r="EE65" s="82">
        <f t="shared" si="133"/>
        <v>310.456823265651</v>
      </c>
      <c r="EF65" s="88">
        <f t="shared" si="134"/>
        <v>2379.8997545381135</v>
      </c>
      <c r="EG65" s="54">
        <f>REPS단위당실거래!I50</f>
        <v>2218.3000000000002</v>
      </c>
      <c r="EH65" s="52">
        <f t="shared" si="135"/>
        <v>4014</v>
      </c>
      <c r="EI65" s="52">
        <f t="shared" si="136"/>
        <v>136500</v>
      </c>
      <c r="EJ65" s="49">
        <f t="shared" si="137"/>
        <v>75075</v>
      </c>
      <c r="EK65" s="149">
        <v>43920</v>
      </c>
      <c r="EL65" s="55">
        <f t="shared" si="138"/>
        <v>0.38606193016918533</v>
      </c>
      <c r="EM65" s="55">
        <v>0.74</v>
      </c>
      <c r="EN65" s="55">
        <v>0.05</v>
      </c>
      <c r="EO65" s="71">
        <f t="shared" si="139"/>
        <v>627.36607900213301</v>
      </c>
      <c r="EP65" s="54">
        <f>REPS단위당실거래!I50</f>
        <v>2218.3000000000002</v>
      </c>
      <c r="EQ65" s="52">
        <f t="shared" si="140"/>
        <v>4014</v>
      </c>
      <c r="ER65" s="52">
        <f t="shared" si="141"/>
        <v>136500</v>
      </c>
      <c r="ES65" s="49">
        <f t="shared" si="142"/>
        <v>75075</v>
      </c>
      <c r="ET65" s="149">
        <v>960</v>
      </c>
      <c r="EU65" s="55">
        <f t="shared" si="143"/>
        <v>0.38606193016918533</v>
      </c>
      <c r="EV65" s="55">
        <v>0.26</v>
      </c>
      <c r="EW65" s="55">
        <v>0.2</v>
      </c>
      <c r="EX65" s="50">
        <f t="shared" si="144"/>
        <v>19.272211554045736</v>
      </c>
      <c r="EY65" s="53">
        <f>'주택총조사(주택의종류)'!AZ51</f>
        <v>0.7409851622161252</v>
      </c>
      <c r="EZ65" s="53">
        <f>'주택총조사(주택의종류)'!AS51</f>
        <v>5.1521351759567756E-2</v>
      </c>
      <c r="FA65" s="53">
        <f>'주택총조사(주택의종류)'!BG51</f>
        <v>0.20073585619038647</v>
      </c>
      <c r="FB65" s="53">
        <f t="shared" si="145"/>
        <v>0.34043489777245722</v>
      </c>
      <c r="FC65" s="54">
        <f t="shared" si="146"/>
        <v>220.1382403412492</v>
      </c>
      <c r="FD65" s="55">
        <v>0.4</v>
      </c>
      <c r="FE65" s="55">
        <v>0.6</v>
      </c>
      <c r="FF65" s="50">
        <f t="shared" si="147"/>
        <v>52.833177681899812</v>
      </c>
      <c r="FG65" s="82">
        <f t="shared" si="148"/>
        <v>699.4714682380785</v>
      </c>
      <c r="FH65" s="53">
        <v>3.9399999999999998E-2</v>
      </c>
      <c r="FI65" s="49">
        <v>30</v>
      </c>
      <c r="FJ65" s="55">
        <v>0.6</v>
      </c>
      <c r="FK65" s="55">
        <v>0.4</v>
      </c>
      <c r="FL65" s="49">
        <f t="shared" si="149"/>
        <v>136000</v>
      </c>
      <c r="FM65" s="49">
        <f t="shared" si="150"/>
        <v>81900</v>
      </c>
      <c r="FN65" s="58">
        <f t="shared" si="151"/>
        <v>-388.17545647441369</v>
      </c>
      <c r="FO65" s="49">
        <f t="shared" si="166"/>
        <v>11640</v>
      </c>
      <c r="FP65" s="131">
        <v>407</v>
      </c>
      <c r="FQ65" s="134">
        <v>1194</v>
      </c>
      <c r="FR65" s="134">
        <v>12776</v>
      </c>
      <c r="FS65" s="134">
        <v>19502</v>
      </c>
      <c r="FT65" s="134">
        <v>13429</v>
      </c>
      <c r="FU65" s="134">
        <v>12716</v>
      </c>
      <c r="FV65" s="134">
        <v>12690</v>
      </c>
      <c r="FW65" s="134">
        <v>32978</v>
      </c>
      <c r="FX65" s="134">
        <v>48557</v>
      </c>
      <c r="FY65" s="32">
        <f t="shared" si="169"/>
        <v>154249</v>
      </c>
      <c r="FZ65" s="152">
        <f>(FX65/FY65)+(FW65*(10/30))/FY65</f>
        <v>0.38606193016918533</v>
      </c>
      <c r="GA65" s="54">
        <f t="shared" si="153"/>
        <v>1759.1799279801489</v>
      </c>
      <c r="GB65" s="55">
        <v>0.3</v>
      </c>
      <c r="GC65" s="55">
        <f t="shared" si="154"/>
        <v>0.38606193016918533</v>
      </c>
      <c r="GD65" s="50">
        <f t="shared" si="155"/>
        <v>203.74571955327141</v>
      </c>
      <c r="GE65" s="54">
        <f t="shared" si="156"/>
        <v>310.26300329231367</v>
      </c>
      <c r="GF65" s="55">
        <v>0.7</v>
      </c>
      <c r="GG65" s="55">
        <f t="shared" si="157"/>
        <v>0.38606193016918533</v>
      </c>
      <c r="GH65" s="50">
        <f t="shared" si="158"/>
        <v>83.846513737783241</v>
      </c>
      <c r="GI65" s="81">
        <f t="shared" si="167"/>
        <v>287.59223329105464</v>
      </c>
      <c r="GJ65" s="72">
        <f t="shared" si="159"/>
        <v>11.28571751231136</v>
      </c>
      <c r="GK65" s="72">
        <f t="shared" si="160"/>
        <v>299.17110575333965</v>
      </c>
      <c r="GL65" s="52">
        <f>SUM('주택총조사(주택의종류)'!AD51:AF51)</f>
        <v>175632</v>
      </c>
      <c r="GM65" s="52">
        <f>REPS미분양!I50</f>
        <v>295</v>
      </c>
      <c r="GN65" s="100">
        <f t="shared" si="161"/>
        <v>1.6796483556527284E-3</v>
      </c>
      <c r="GO65" s="55">
        <f t="shared" si="162"/>
        <v>1</v>
      </c>
      <c r="GP65" s="82">
        <f t="shared" si="163"/>
        <v>310.456823265651</v>
      </c>
      <c r="GQ65" s="84">
        <f t="shared" si="164"/>
        <v>1297.5205247947843</v>
      </c>
      <c r="GR65" s="151">
        <f>SUM('REPS분양물량+계획'!G50:I50)/3</f>
        <v>3476.6666666666665</v>
      </c>
      <c r="GS65" s="106">
        <f t="shared" si="168"/>
        <v>2.6794694960347822</v>
      </c>
      <c r="GT65" s="105" t="str">
        <f t="shared" si="165"/>
        <v>C등급</v>
      </c>
    </row>
    <row r="66" spans="1:202" s="49" customFormat="1" x14ac:dyDescent="0.4">
      <c r="A66" s="37" t="s">
        <v>109</v>
      </c>
      <c r="B66" s="37" t="s">
        <v>589</v>
      </c>
      <c r="C66" s="35">
        <f>'주택총조사(거처의종류, 일반,외국인가구, 전체)'!H52</f>
        <v>111890</v>
      </c>
      <c r="D66" s="35">
        <f>'주택총조사(거처의종류, 일반,외국인가구, 전체)'!K52</f>
        <v>113075</v>
      </c>
      <c r="E66" s="35">
        <f>'주택총조사(거처의종류, 일반,외국인가구, 전체)'!N52</f>
        <v>110955</v>
      </c>
      <c r="F66" s="35">
        <f>'주택총조사(거처의종류, 일반,외국인가구, 전체)'!Q52</f>
        <v>113148</v>
      </c>
      <c r="G66" s="35">
        <f>'주택총조사(거처의종류, 일반,외국인가구, 전체)'!T52</f>
        <v>117896</v>
      </c>
      <c r="H66" s="35">
        <f>'주택총조사(거처의종류, 일반,외국인가구, 전체)'!W52</f>
        <v>118431</v>
      </c>
      <c r="I66" s="207">
        <f t="shared" si="0"/>
        <v>-679</v>
      </c>
      <c r="J66" s="207">
        <f t="shared" si="0"/>
        <v>-2551</v>
      </c>
      <c r="K66" s="207">
        <f t="shared" si="0"/>
        <v>-241</v>
      </c>
      <c r="L66" s="207">
        <f t="shared" si="0"/>
        <v>2502</v>
      </c>
      <c r="M66" s="207">
        <f t="shared" si="0"/>
        <v>-444</v>
      </c>
      <c r="N66" s="24">
        <f>'인구총조사(가구, 1인가구)'!D52</f>
        <v>21303</v>
      </c>
      <c r="O66" s="24">
        <f>'인구총조사(가구, 1인가구)'!E52</f>
        <v>23167</v>
      </c>
      <c r="P66" s="24">
        <f>'인구총조사(가구, 1인가구)'!F52</f>
        <v>23598</v>
      </c>
      <c r="Q66" s="24">
        <f>'인구총조사(가구, 1인가구)'!G52</f>
        <v>26032</v>
      </c>
      <c r="R66" s="24">
        <f>'인구총조사(가구, 1인가구)'!H52</f>
        <v>28278</v>
      </c>
      <c r="S66" s="24">
        <f>'인구총조사(가구, 1인가구)'!I52</f>
        <v>29257</v>
      </c>
      <c r="T66" s="52">
        <f t="shared" si="80"/>
        <v>1864</v>
      </c>
      <c r="U66" s="52">
        <f t="shared" si="81"/>
        <v>431</v>
      </c>
      <c r="V66" s="52">
        <f t="shared" si="82"/>
        <v>2434</v>
      </c>
      <c r="W66" s="52">
        <f t="shared" si="83"/>
        <v>2246</v>
      </c>
      <c r="X66" s="52">
        <f t="shared" si="84"/>
        <v>979</v>
      </c>
      <c r="Y66" s="53">
        <f>'주택총조사(거처의종류, 일반,외국인가구, 아파트)'!K52/'주택총조사(거처의종류, 일반,외국인가구, 전체)'!K52</f>
        <v>0.72983418085341589</v>
      </c>
      <c r="Z66" s="53">
        <f>'주택총조사(거처의종류, 일반,외국인가구, 아파트)'!N52/'주택총조사(거처의종류, 일반,외국인가구, 전체)'!N52</f>
        <v>0.73875895633364874</v>
      </c>
      <c r="AA66" s="53">
        <f>'주택총조사(거처의종류, 일반,외국인가구, 아파트)'!Q52/'주택총조사(거처의종류, 일반,외국인가구, 전체)'!Q52</f>
        <v>0.7406405769434723</v>
      </c>
      <c r="AB66" s="53">
        <f>'주택총조사(거처의종류, 일반,외국인가구, 아파트)'!T52/'주택총조사(거처의종류, 일반,외국인가구, 전체)'!T52</f>
        <v>0.75072097441813124</v>
      </c>
      <c r="AC66" s="53">
        <f>'주택총조사(거처의종류, 일반,외국인가구, 아파트)'!W52/'주택총조사(거처의종류, 일반,외국인가구, 전체)'!W52</f>
        <v>0.75209193538853847</v>
      </c>
      <c r="AD66" s="54">
        <f t="shared" si="85"/>
        <v>-495.55740879946939</v>
      </c>
      <c r="AE66" s="54">
        <f t="shared" si="86"/>
        <v>-1884.5740976071379</v>
      </c>
      <c r="AF66" s="54">
        <f t="shared" si="87"/>
        <v>-178.49437904337682</v>
      </c>
      <c r="AG66" s="54">
        <f t="shared" si="88"/>
        <v>1878.3038779941644</v>
      </c>
      <c r="AH66" s="54">
        <f t="shared" si="89"/>
        <v>-333.92881931251105</v>
      </c>
      <c r="AI66" s="54">
        <f t="shared" si="90"/>
        <v>-202.85016535366617</v>
      </c>
      <c r="AJ66" s="54">
        <f t="shared" si="91"/>
        <v>1360.4109131107673</v>
      </c>
      <c r="AK66" s="54">
        <f t="shared" si="92"/>
        <v>318.40511017980259</v>
      </c>
      <c r="AL66" s="54">
        <f t="shared" si="93"/>
        <v>1802.7191642804116</v>
      </c>
      <c r="AM66" s="54">
        <f t="shared" si="94"/>
        <v>1686.1193085431228</v>
      </c>
      <c r="AN66" s="54">
        <f t="shared" si="95"/>
        <v>736.29800474537922</v>
      </c>
      <c r="AO66" s="54">
        <f t="shared" si="96"/>
        <v>1180.7905001718968</v>
      </c>
      <c r="AP66" s="208">
        <f t="shared" si="2"/>
        <v>864.85350431129791</v>
      </c>
      <c r="AQ66" s="208">
        <f t="shared" si="2"/>
        <v>-1566.1689874273352</v>
      </c>
      <c r="AR66" s="208">
        <f t="shared" si="2"/>
        <v>1624.2247852370349</v>
      </c>
      <c r="AS66" s="208">
        <f t="shared" si="2"/>
        <v>3564.4231865372872</v>
      </c>
      <c r="AT66" s="208">
        <f t="shared" si="2"/>
        <v>402.36918543286816</v>
      </c>
      <c r="AU66" s="50">
        <f t="shared" si="3"/>
        <v>977.94033481823067</v>
      </c>
      <c r="AV66" s="52">
        <f>'주택총조사(거처의종류, 일반,외국인가구, 전체)'!I52</f>
        <v>869</v>
      </c>
      <c r="AW66" s="52">
        <f>'주택총조사(거처의종류, 일반,외국인가구, 전체)'!L52</f>
        <v>895</v>
      </c>
      <c r="AX66" s="52">
        <f>'주택총조사(거처의종류, 일반,외국인가구, 전체)'!O52</f>
        <v>859</v>
      </c>
      <c r="AY66" s="52">
        <f>'주택총조사(거처의종류, 일반,외국인가구, 전체)'!R52</f>
        <v>832</v>
      </c>
      <c r="AZ66" s="52">
        <f>'주택총조사(거처의종류, 일반,외국인가구, 전체)'!U52</f>
        <v>823</v>
      </c>
      <c r="BA66" s="52">
        <f>'주택총조사(거처의종류, 일반,외국인가구, 전체)'!X52</f>
        <v>821</v>
      </c>
      <c r="BB66" s="52">
        <f t="shared" si="97"/>
        <v>26</v>
      </c>
      <c r="BC66" s="52">
        <f t="shared" si="98"/>
        <v>-36</v>
      </c>
      <c r="BD66" s="52">
        <f t="shared" si="99"/>
        <v>-27</v>
      </c>
      <c r="BE66" s="52">
        <f t="shared" si="100"/>
        <v>-9</v>
      </c>
      <c r="BF66" s="52">
        <f t="shared" si="101"/>
        <v>-2</v>
      </c>
      <c r="BG66" s="53">
        <f>'주택총조사(거처의종류, 일반,외국인가구, 아파트)'!L52/'주택총조사(거처의종류, 일반,외국인가구, 전체)'!L52</f>
        <v>0.22569832402234638</v>
      </c>
      <c r="BH66" s="53">
        <f>'주택총조사(거처의종류, 일반,외국인가구, 아파트)'!O52/'주택총조사(거처의종류, 일반,외국인가구, 전체)'!O52</f>
        <v>0.21885913853317812</v>
      </c>
      <c r="BI66" s="53">
        <f>'주택총조사(거처의종류, 일반,외국인가구, 아파트)'!R52/'주택총조사(거처의종류, 일반,외국인가구, 전체)'!R52</f>
        <v>0.21875</v>
      </c>
      <c r="BJ66" s="53">
        <f>'주택총조사(거처의종류, 일반,외국인가구, 아파트)'!U52/'주택총조사(거처의종류, 일반,외국인가구, 전체)'!U52</f>
        <v>0.24908869987849333</v>
      </c>
      <c r="BK66" s="53">
        <f>'주택총조사(거처의종류, 일반,외국인가구, 아파트)'!X52/'주택총조사(거처의종류, 일반,외국인가구, 전체)'!X52</f>
        <v>0.25943970767356883</v>
      </c>
      <c r="BL66" s="54">
        <f t="shared" si="102"/>
        <v>5.8681564245810058</v>
      </c>
      <c r="BM66" s="54">
        <f t="shared" si="103"/>
        <v>-7.8789289871944126</v>
      </c>
      <c r="BN66" s="54">
        <f t="shared" si="104"/>
        <v>-5.90625</v>
      </c>
      <c r="BO66" s="54">
        <f t="shared" si="105"/>
        <v>-2.2417982989064398</v>
      </c>
      <c r="BP66" s="54">
        <f t="shared" si="106"/>
        <v>-0.51887941534713766</v>
      </c>
      <c r="BQ66" s="50">
        <f t="shared" si="107"/>
        <v>-2.1355400553733968</v>
      </c>
      <c r="BR66" s="49">
        <f>REPS멸실!E51</f>
        <v>220</v>
      </c>
      <c r="BS66" s="49">
        <f>REPS멸실!F51</f>
        <v>0</v>
      </c>
      <c r="BT66" s="49">
        <f>REPS멸실!G51</f>
        <v>168</v>
      </c>
      <c r="BU66" s="49">
        <f>REPS멸실!H51</f>
        <v>333</v>
      </c>
      <c r="BV66" s="49">
        <f>REPS멸실!I51</f>
        <v>1316</v>
      </c>
      <c r="BW66" s="51">
        <f t="shared" si="108"/>
        <v>407.4</v>
      </c>
      <c r="BX66" s="81">
        <f t="shared" si="109"/>
        <v>1383.2047947628571</v>
      </c>
      <c r="BY66" s="52">
        <f>SUM('주택소유통계(다주택자)'!Q52:R52)</f>
        <v>14848</v>
      </c>
      <c r="BZ66" s="52">
        <f>SUM('주택소유통계(다주택자)'!U52:V52)</f>
        <v>13674</v>
      </c>
      <c r="CA66" s="52">
        <f>SUM('주택소유통계(다주택자)'!Y52:Z52)</f>
        <v>14193</v>
      </c>
      <c r="CB66" s="52">
        <f>SUM('주택소유통계(다주택자)'!AC52:AD52)</f>
        <v>14700</v>
      </c>
      <c r="CC66" s="52">
        <f t="shared" si="110"/>
        <v>-1174</v>
      </c>
      <c r="CD66" s="52">
        <f t="shared" si="111"/>
        <v>519</v>
      </c>
      <c r="CE66" s="52">
        <f t="shared" si="112"/>
        <v>507</v>
      </c>
      <c r="CF66" s="53">
        <f>'REPS거래량(외지인)'!D52/'REPS거래량(외지인)'!C52</f>
        <v>0.37284841754580789</v>
      </c>
      <c r="CG66" s="53">
        <f>'REPS거래량(외지인)'!I52/'REPS거래량(외지인)'!H52</f>
        <v>0.36497326203208558</v>
      </c>
      <c r="CH66" s="53">
        <f>'REPS거래량(외지인)'!N52/'REPS거래량(외지인)'!M52</f>
        <v>0.42656012176560121</v>
      </c>
      <c r="CI66" s="54">
        <f>REPS단위당실거래!G51</f>
        <v>2521.1999999999998</v>
      </c>
      <c r="CJ66" s="54">
        <f>REPS단위당실거래!H51</f>
        <v>2306.4</v>
      </c>
      <c r="CK66" s="54">
        <f>REPS단위당실거래!I51</f>
        <v>2421.8000000000002</v>
      </c>
      <c r="CL66" s="52">
        <v>3152</v>
      </c>
      <c r="CM66" s="52">
        <v>2901</v>
      </c>
      <c r="CN66" s="52">
        <v>4014</v>
      </c>
      <c r="CO66" s="53">
        <f t="shared" si="177"/>
        <v>0.79987309644670046</v>
      </c>
      <c r="CP66" s="53">
        <f t="shared" si="178"/>
        <v>0.79503619441571871</v>
      </c>
      <c r="CQ66" s="53">
        <f t="shared" si="179"/>
        <v>0.6033383158943697</v>
      </c>
      <c r="CR66" s="55">
        <v>0.2</v>
      </c>
      <c r="CS66" s="55">
        <v>0.3</v>
      </c>
      <c r="CT66" s="55">
        <v>0.5</v>
      </c>
      <c r="CU66" s="162">
        <f t="shared" si="116"/>
        <v>-70.024737004540626</v>
      </c>
      <c r="CV66" s="162">
        <f t="shared" si="117"/>
        <v>45.178994630286077</v>
      </c>
      <c r="CW66" s="162">
        <f t="shared" si="118"/>
        <v>65.240776602666926</v>
      </c>
      <c r="CX66" s="71">
        <f t="shared" si="119"/>
        <v>13.465011409470792</v>
      </c>
      <c r="CY66" s="158">
        <f>REPS분양물량!H51</f>
        <v>760</v>
      </c>
      <c r="CZ66" s="158">
        <f>REPS분양물량!I51</f>
        <v>3109</v>
      </c>
      <c r="DA66" s="158">
        <f>REPS분양물량!J51</f>
        <v>458</v>
      </c>
      <c r="DB66" s="52">
        <f>REPS미분양!F51</f>
        <v>0</v>
      </c>
      <c r="DC66" s="52">
        <f>REPS미분양!G51</f>
        <v>0</v>
      </c>
      <c r="DD66" s="52">
        <f>REPS미분양!H51</f>
        <v>0</v>
      </c>
      <c r="DE66" s="52">
        <f>REPS미분양!I51</f>
        <v>0</v>
      </c>
      <c r="DF66" s="52">
        <f t="shared" si="120"/>
        <v>760</v>
      </c>
      <c r="DG66" s="52">
        <f t="shared" si="121"/>
        <v>3109</v>
      </c>
      <c r="DH66" s="52">
        <f t="shared" si="122"/>
        <v>458</v>
      </c>
      <c r="DI66" s="52">
        <f t="shared" si="123"/>
        <v>760</v>
      </c>
      <c r="DJ66" s="52">
        <f t="shared" si="124"/>
        <v>3109</v>
      </c>
      <c r="DK66" s="52">
        <f t="shared" si="125"/>
        <v>458</v>
      </c>
      <c r="DL66" s="142">
        <v>2521.1999999999998</v>
      </c>
      <c r="DM66" s="142">
        <v>2306.4</v>
      </c>
      <c r="DN66" s="142">
        <v>2421.8000000000002</v>
      </c>
      <c r="DO66" s="140">
        <f>'REPS분양가(분기단위)'!D51</f>
        <v>3152</v>
      </c>
      <c r="DP66" s="140">
        <f>'REPS분양가(분기단위)'!E51</f>
        <v>2901</v>
      </c>
      <c r="DQ66" s="140">
        <f>'REPS분양가(분기단위)'!F51</f>
        <v>4014</v>
      </c>
      <c r="DR66" s="53">
        <f t="shared" si="126"/>
        <v>0.79987309644670046</v>
      </c>
      <c r="DS66" s="53">
        <f t="shared" si="127"/>
        <v>0.79503619441571871</v>
      </c>
      <c r="DT66" s="53">
        <f t="shared" si="128"/>
        <v>0.6033383158943697</v>
      </c>
      <c r="DU66" s="53">
        <f>100%-종합!CF66</f>
        <v>0.62715158245419211</v>
      </c>
      <c r="DV66" s="53">
        <f>100%-종합!CG66</f>
        <v>0.63502673796791442</v>
      </c>
      <c r="DW66" s="53">
        <f>100%-종합!CH66</f>
        <v>0.57343987823439879</v>
      </c>
      <c r="DX66" s="55">
        <v>0.2</v>
      </c>
      <c r="DY66" s="55">
        <v>0.3</v>
      </c>
      <c r="DZ66" s="55">
        <v>0.5</v>
      </c>
      <c r="EA66" s="72">
        <f t="shared" si="129"/>
        <v>76.249535086260593</v>
      </c>
      <c r="EB66" s="72">
        <f t="shared" si="130"/>
        <v>470.89154117978865</v>
      </c>
      <c r="EC66" s="72">
        <f t="shared" si="131"/>
        <v>79.229019341740738</v>
      </c>
      <c r="ED66" s="71">
        <f t="shared" si="132"/>
        <v>208.79003186926332</v>
      </c>
      <c r="EE66" s="82">
        <f t="shared" si="133"/>
        <v>222.25504327873412</v>
      </c>
      <c r="EF66" s="88">
        <f t="shared" si="134"/>
        <v>1605.4598380415912</v>
      </c>
      <c r="EG66" s="54">
        <f>REPS단위당실거래!I51</f>
        <v>2421.8000000000002</v>
      </c>
      <c r="EH66" s="52">
        <f t="shared" si="135"/>
        <v>4014</v>
      </c>
      <c r="EI66" s="52">
        <f t="shared" si="136"/>
        <v>136500</v>
      </c>
      <c r="EJ66" s="49">
        <f t="shared" si="137"/>
        <v>75075</v>
      </c>
      <c r="EK66" s="149">
        <v>38727</v>
      </c>
      <c r="EL66" s="55">
        <f t="shared" si="138"/>
        <v>0.39721294848497657</v>
      </c>
      <c r="EM66" s="55">
        <v>0.74</v>
      </c>
      <c r="EN66" s="55">
        <v>0.05</v>
      </c>
      <c r="EO66" s="71">
        <f t="shared" si="139"/>
        <v>569.16603667117442</v>
      </c>
      <c r="EP66" s="54">
        <f>REPS단위당실거래!I51</f>
        <v>2421.8000000000002</v>
      </c>
      <c r="EQ66" s="52">
        <f t="shared" si="140"/>
        <v>4014</v>
      </c>
      <c r="ER66" s="52">
        <f t="shared" si="141"/>
        <v>136500</v>
      </c>
      <c r="ES66" s="49">
        <f t="shared" si="142"/>
        <v>75075</v>
      </c>
      <c r="ET66" s="149">
        <v>960</v>
      </c>
      <c r="EU66" s="55">
        <f t="shared" si="143"/>
        <v>0.39721294848497657</v>
      </c>
      <c r="EV66" s="55">
        <v>0.26</v>
      </c>
      <c r="EW66" s="55">
        <v>0.2</v>
      </c>
      <c r="EX66" s="50">
        <f t="shared" si="144"/>
        <v>19.828870388370035</v>
      </c>
      <c r="EY66" s="53">
        <f>'주택총조사(주택의종류)'!AZ52</f>
        <v>0.84450097489698539</v>
      </c>
      <c r="EZ66" s="53">
        <f>'주택총조사(주택의종류)'!AS52</f>
        <v>2.7366036316754772E-2</v>
      </c>
      <c r="FA66" s="53">
        <f>'주택총조사(주택의종류)'!BG52</f>
        <v>0.12354408486257433</v>
      </c>
      <c r="FB66" s="53">
        <f t="shared" si="145"/>
        <v>0.17869739131768031</v>
      </c>
      <c r="FC66" s="54">
        <f t="shared" si="146"/>
        <v>105.25185339094016</v>
      </c>
      <c r="FD66" s="55">
        <v>0.4</v>
      </c>
      <c r="FE66" s="55">
        <v>0.6</v>
      </c>
      <c r="FF66" s="50">
        <f t="shared" si="147"/>
        <v>25.260444813825636</v>
      </c>
      <c r="FG66" s="82">
        <f t="shared" si="148"/>
        <v>614.25535187337005</v>
      </c>
      <c r="FH66" s="53">
        <v>3.9399999999999998E-2</v>
      </c>
      <c r="FI66" s="49">
        <v>30</v>
      </c>
      <c r="FJ66" s="55">
        <v>0.6</v>
      </c>
      <c r="FK66" s="55">
        <v>0.4</v>
      </c>
      <c r="FL66" s="49">
        <f t="shared" si="149"/>
        <v>136000</v>
      </c>
      <c r="FM66" s="49">
        <f t="shared" si="150"/>
        <v>81900</v>
      </c>
      <c r="FN66" s="58">
        <f t="shared" si="151"/>
        <v>-388.17545647441369</v>
      </c>
      <c r="FO66" s="49">
        <f t="shared" si="166"/>
        <v>11640</v>
      </c>
      <c r="FP66" s="131">
        <v>211</v>
      </c>
      <c r="FQ66" s="131">
        <v>618</v>
      </c>
      <c r="FR66" s="134">
        <v>6539</v>
      </c>
      <c r="FS66" s="134">
        <v>11023</v>
      </c>
      <c r="FT66" s="134">
        <v>7944</v>
      </c>
      <c r="FU66" s="134">
        <v>7291</v>
      </c>
      <c r="FV66" s="134">
        <v>7469</v>
      </c>
      <c r="FW66" s="134">
        <v>19950</v>
      </c>
      <c r="FX66" s="134">
        <v>33607</v>
      </c>
      <c r="FY66" s="32">
        <f t="shared" si="169"/>
        <v>94652</v>
      </c>
      <c r="FZ66" s="152">
        <f>(FX66/FY66)+(FW66*(6/30))/FY66</f>
        <v>0.39721294848497657</v>
      </c>
      <c r="GA66" s="54">
        <f t="shared" si="153"/>
        <v>1178.6549601165234</v>
      </c>
      <c r="GB66" s="55">
        <v>0.3</v>
      </c>
      <c r="GC66" s="55">
        <f t="shared" si="154"/>
        <v>0.39721294848497657</v>
      </c>
      <c r="GD66" s="50">
        <f t="shared" si="155"/>
        <v>140.45310358629803</v>
      </c>
      <c r="GE66" s="54">
        <f t="shared" si="156"/>
        <v>204.54983464633381</v>
      </c>
      <c r="GF66" s="55">
        <v>0.7</v>
      </c>
      <c r="GG66" s="55">
        <f t="shared" si="157"/>
        <v>0.39721294848497657</v>
      </c>
      <c r="GH66" s="50">
        <f t="shared" si="158"/>
        <v>56.874890052389262</v>
      </c>
      <c r="GI66" s="81">
        <f t="shared" si="167"/>
        <v>197.3279936386873</v>
      </c>
      <c r="GJ66" s="72">
        <f t="shared" si="159"/>
        <v>13.465011409470792</v>
      </c>
      <c r="GK66" s="72">
        <f t="shared" si="160"/>
        <v>208.79003186926332</v>
      </c>
      <c r="GL66" s="52">
        <f>SUM('주택총조사(주택의종류)'!AD52:AF52)</f>
        <v>104608</v>
      </c>
      <c r="GM66" s="52">
        <f>REPS미분양!I51</f>
        <v>0</v>
      </c>
      <c r="GN66" s="100">
        <f t="shared" si="161"/>
        <v>0</v>
      </c>
      <c r="GO66" s="55">
        <f t="shared" si="162"/>
        <v>1</v>
      </c>
      <c r="GP66" s="82">
        <f t="shared" si="163"/>
        <v>222.25504327873412</v>
      </c>
      <c r="GQ66" s="84">
        <f t="shared" si="164"/>
        <v>1033.8383887907914</v>
      </c>
      <c r="GR66" s="151">
        <f>SUM('REPS분양물량+계획'!G51:I51)/3</f>
        <v>2478.6666666666665</v>
      </c>
      <c r="GS66" s="106">
        <f t="shared" si="168"/>
        <v>2.3975378487983887</v>
      </c>
      <c r="GT66" s="105" t="str">
        <f t="shared" si="165"/>
        <v>C등급</v>
      </c>
    </row>
    <row r="67" spans="1:202" s="49" customFormat="1" x14ac:dyDescent="0.4">
      <c r="A67" s="37" t="s">
        <v>109</v>
      </c>
      <c r="B67" s="37" t="s">
        <v>587</v>
      </c>
      <c r="C67" s="35">
        <f>'주택총조사(거처의종류, 일반,외국인가구, 전체)'!H53</f>
        <v>93094</v>
      </c>
      <c r="D67" s="35">
        <f>'주택총조사(거처의종류, 일반,외국인가구, 전체)'!K53</f>
        <v>92620</v>
      </c>
      <c r="E67" s="35">
        <f>'주택총조사(거처의종류, 일반,외국인가구, 전체)'!N53</f>
        <v>92486</v>
      </c>
      <c r="F67" s="35">
        <f>'주택총조사(거처의종류, 일반,외국인가구, 전체)'!Q53</f>
        <v>95136</v>
      </c>
      <c r="G67" s="35">
        <f>'주택총조사(거처의종류, 일반,외국인가구, 전체)'!T53</f>
        <v>95126</v>
      </c>
      <c r="H67" s="35">
        <f>'주택총조사(거처의종류, 일반,외국인가구, 전체)'!W53</f>
        <v>95384</v>
      </c>
      <c r="I67" s="207">
        <f t="shared" si="0"/>
        <v>-1393</v>
      </c>
      <c r="J67" s="207">
        <f t="shared" si="0"/>
        <v>-1158</v>
      </c>
      <c r="K67" s="207">
        <f t="shared" si="0"/>
        <v>377</v>
      </c>
      <c r="L67" s="207">
        <f t="shared" si="0"/>
        <v>-992</v>
      </c>
      <c r="M67" s="207">
        <f t="shared" si="0"/>
        <v>-744</v>
      </c>
      <c r="N67" s="24">
        <f>'인구총조사(가구, 1인가구)'!D53</f>
        <v>22992</v>
      </c>
      <c r="O67" s="24">
        <f>'인구총조사(가구, 1인가구)'!E53</f>
        <v>23911</v>
      </c>
      <c r="P67" s="24">
        <f>'인구총조사(가구, 1인가구)'!F53</f>
        <v>24935</v>
      </c>
      <c r="Q67" s="24">
        <f>'인구총조사(가구, 1인가구)'!G53</f>
        <v>27208</v>
      </c>
      <c r="R67" s="24">
        <f>'인구총조사(가구, 1인가구)'!H53</f>
        <v>28190</v>
      </c>
      <c r="S67" s="24">
        <f>'인구총조사(가구, 1인가구)'!I53</f>
        <v>29192</v>
      </c>
      <c r="T67" s="52">
        <f t="shared" si="80"/>
        <v>919</v>
      </c>
      <c r="U67" s="52">
        <f t="shared" si="81"/>
        <v>1024</v>
      </c>
      <c r="V67" s="52">
        <f t="shared" si="82"/>
        <v>2273</v>
      </c>
      <c r="W67" s="52">
        <f t="shared" si="83"/>
        <v>982</v>
      </c>
      <c r="X67" s="52">
        <f t="shared" si="84"/>
        <v>1002</v>
      </c>
      <c r="Y67" s="53">
        <f>'주택총조사(거처의종류, 일반,외국인가구, 아파트)'!K53/'주택총조사(거처의종류, 일반,외국인가구, 전체)'!K53</f>
        <v>0.47432519974087672</v>
      </c>
      <c r="Z67" s="53">
        <f>'주택총조사(거처의종류, 일반,외국인가구, 아파트)'!N53/'주택총조사(거처의종류, 일반,외국인가구, 전체)'!N53</f>
        <v>0.46602729061695825</v>
      </c>
      <c r="AA67" s="53">
        <f>'주택총조사(거처의종류, 일반,외국인가구, 아파트)'!Q53/'주택총조사(거처의종류, 일반,외국인가구, 전체)'!Q53</f>
        <v>0.47126219307097206</v>
      </c>
      <c r="AB67" s="53">
        <f>'주택총조사(거처의종류, 일반,외국인가구, 아파트)'!T53/'주택총조사(거처의종류, 일반,외국인가구, 전체)'!T53</f>
        <v>0.47885961777011543</v>
      </c>
      <c r="AC67" s="53">
        <f>'주택총조사(거처의종류, 일반,외국인가구, 아파트)'!W53/'주택총조사(거처의종류, 일반,외국인가구, 전체)'!W53</f>
        <v>0.48309989096703848</v>
      </c>
      <c r="AD67" s="54">
        <f t="shared" si="85"/>
        <v>-660.73500323904125</v>
      </c>
      <c r="AE67" s="54">
        <f t="shared" si="86"/>
        <v>-539.65960253443768</v>
      </c>
      <c r="AF67" s="54">
        <f t="shared" si="87"/>
        <v>177.66584678775646</v>
      </c>
      <c r="AG67" s="54">
        <f t="shared" si="88"/>
        <v>-475.02874082795449</v>
      </c>
      <c r="AH67" s="54">
        <f t="shared" si="89"/>
        <v>-359.42631887947664</v>
      </c>
      <c r="AI67" s="54">
        <f t="shared" si="90"/>
        <v>-371.4367637386307</v>
      </c>
      <c r="AJ67" s="54">
        <f t="shared" si="91"/>
        <v>435.90485856186569</v>
      </c>
      <c r="AK67" s="54">
        <f t="shared" si="92"/>
        <v>477.21194559176524</v>
      </c>
      <c r="AL67" s="54">
        <f t="shared" si="93"/>
        <v>1071.1789648503195</v>
      </c>
      <c r="AM67" s="54">
        <f t="shared" si="94"/>
        <v>470.24014465025334</v>
      </c>
      <c r="AN67" s="54">
        <f t="shared" si="95"/>
        <v>484.06609074897256</v>
      </c>
      <c r="AO67" s="54">
        <f t="shared" si="96"/>
        <v>587.72040088063534</v>
      </c>
      <c r="AP67" s="208">
        <f t="shared" si="2"/>
        <v>-224.83014467717555</v>
      </c>
      <c r="AQ67" s="208">
        <f t="shared" si="2"/>
        <v>-62.447656942672438</v>
      </c>
      <c r="AR67" s="208">
        <f t="shared" si="2"/>
        <v>1248.844811638076</v>
      </c>
      <c r="AS67" s="208">
        <f t="shared" si="2"/>
        <v>-4.7885961777011516</v>
      </c>
      <c r="AT67" s="208">
        <f t="shared" si="2"/>
        <v>124.63977186949592</v>
      </c>
      <c r="AU67" s="50">
        <f t="shared" si="3"/>
        <v>216.28363714200455</v>
      </c>
      <c r="AV67" s="52">
        <f>'주택총조사(거처의종류, 일반,외국인가구, 전체)'!I53</f>
        <v>3187</v>
      </c>
      <c r="AW67" s="52">
        <f>'주택총조사(거처의종류, 일반,외국인가구, 전체)'!L53</f>
        <v>3250</v>
      </c>
      <c r="AX67" s="52">
        <f>'주택총조사(거처의종류, 일반,외국인가구, 전체)'!O53</f>
        <v>3250</v>
      </c>
      <c r="AY67" s="52">
        <f>'주택총조사(거처의종류, 일반,외국인가구, 전체)'!R53</f>
        <v>3117</v>
      </c>
      <c r="AZ67" s="52">
        <f>'주택총조사(거처의종류, 일반,외국인가구, 전체)'!U53</f>
        <v>3166</v>
      </c>
      <c r="BA67" s="52">
        <f>'주택총조사(거처의종류, 일반,외국인가구, 전체)'!X53</f>
        <v>3227</v>
      </c>
      <c r="BB67" s="52">
        <f t="shared" si="97"/>
        <v>63</v>
      </c>
      <c r="BC67" s="52">
        <f t="shared" si="98"/>
        <v>0</v>
      </c>
      <c r="BD67" s="52">
        <f t="shared" si="99"/>
        <v>-133</v>
      </c>
      <c r="BE67" s="52">
        <f t="shared" si="100"/>
        <v>49</v>
      </c>
      <c r="BF67" s="52">
        <f t="shared" si="101"/>
        <v>61</v>
      </c>
      <c r="BG67" s="53">
        <f>'주택총조사(거처의종류, 일반,외국인가구, 아파트)'!L53/'주택총조사(거처의종류, 일반,외국인가구, 전체)'!L53</f>
        <v>6.7692307692307691E-2</v>
      </c>
      <c r="BH67" s="53">
        <f>'주택총조사(거처의종류, 일반,외국인가구, 아파트)'!O53/'주택총조사(거처의종류, 일반,외국인가구, 전체)'!O53</f>
        <v>7.5076923076923083E-2</v>
      </c>
      <c r="BI67" s="53">
        <f>'주택총조사(거처의종류, 일반,외국인가구, 아파트)'!R53/'주택총조사(거처의종류, 일반,외국인가구, 전체)'!R53</f>
        <v>7.6034648700673724E-2</v>
      </c>
      <c r="BJ67" s="53">
        <f>'주택총조사(거처의종류, 일반,외국인가구, 아파트)'!U53/'주택총조사(거처의종류, 일반,외국인가구, 전체)'!U53</f>
        <v>8.4965255843335433E-2</v>
      </c>
      <c r="BK67" s="53">
        <f>'주택총조사(거처의종류, 일반,외국인가구, 아파트)'!X53/'주택총조사(거처의종류, 일반,외국인가구, 전체)'!X53</f>
        <v>7.747133560582585E-2</v>
      </c>
      <c r="BL67" s="54">
        <f t="shared" si="102"/>
        <v>4.2646153846153849</v>
      </c>
      <c r="BM67" s="54">
        <f t="shared" si="103"/>
        <v>0</v>
      </c>
      <c r="BN67" s="54">
        <f t="shared" si="104"/>
        <v>-10.112608277189604</v>
      </c>
      <c r="BO67" s="54">
        <f t="shared" si="105"/>
        <v>4.1632975363234364</v>
      </c>
      <c r="BP67" s="54">
        <f t="shared" si="106"/>
        <v>4.7257514719553768</v>
      </c>
      <c r="BQ67" s="50">
        <f t="shared" si="107"/>
        <v>0.60821122314091869</v>
      </c>
      <c r="BR67" s="49">
        <f>REPS멸실!E52</f>
        <v>0</v>
      </c>
      <c r="BS67" s="49">
        <f>REPS멸실!F52</f>
        <v>180</v>
      </c>
      <c r="BT67" s="49">
        <f>REPS멸실!G52</f>
        <v>173</v>
      </c>
      <c r="BU67" s="49">
        <f>REPS멸실!H52</f>
        <v>1940</v>
      </c>
      <c r="BV67" s="49">
        <f>REPS멸실!I52</f>
        <v>492</v>
      </c>
      <c r="BW67" s="51">
        <f t="shared" si="108"/>
        <v>557</v>
      </c>
      <c r="BX67" s="81">
        <f t="shared" si="109"/>
        <v>773.89184836514551</v>
      </c>
      <c r="BY67" s="52">
        <f>SUM('주택소유통계(다주택자)'!Q53:R53)</f>
        <v>9515</v>
      </c>
      <c r="BZ67" s="52">
        <f>SUM('주택소유통계(다주택자)'!U53:V53)</f>
        <v>8960</v>
      </c>
      <c r="CA67" s="52">
        <f>SUM('주택소유통계(다주택자)'!Y53:Z53)</f>
        <v>8701</v>
      </c>
      <c r="CB67" s="52">
        <f>SUM('주택소유통계(다주택자)'!AC53:AD53)</f>
        <v>8982</v>
      </c>
      <c r="CC67" s="52">
        <f t="shared" si="110"/>
        <v>-555</v>
      </c>
      <c r="CD67" s="52">
        <f t="shared" si="111"/>
        <v>-259</v>
      </c>
      <c r="CE67" s="52">
        <f t="shared" si="112"/>
        <v>281</v>
      </c>
      <c r="CF67" s="53">
        <f>'REPS거래량(외지인)'!D53/'REPS거래량(외지인)'!C53</f>
        <v>0.42994703899855563</v>
      </c>
      <c r="CG67" s="53">
        <f>'REPS거래량(외지인)'!I53/'REPS거래량(외지인)'!H53</f>
        <v>0.68936170212765957</v>
      </c>
      <c r="CH67" s="53">
        <f>'REPS거래량(외지인)'!N53/'REPS거래량(외지인)'!M53</f>
        <v>0.51082598235765841</v>
      </c>
      <c r="CI67" s="54">
        <f>REPS단위당실거래!G52</f>
        <v>1855.4</v>
      </c>
      <c r="CJ67" s="54">
        <f>REPS단위당실거래!H52</f>
        <v>1800.1</v>
      </c>
      <c r="CK67" s="54">
        <f>REPS단위당실거래!I52</f>
        <v>1813.6</v>
      </c>
      <c r="CL67" s="52">
        <v>2500.4</v>
      </c>
      <c r="CM67" s="52">
        <v>2632</v>
      </c>
      <c r="CN67" s="52">
        <v>2763.6</v>
      </c>
      <c r="CO67" s="53">
        <v>0</v>
      </c>
      <c r="CP67" s="53">
        <f t="shared" si="114"/>
        <v>0.68392857142857144</v>
      </c>
      <c r="CQ67" s="53">
        <f t="shared" si="115"/>
        <v>0.6562454769141699</v>
      </c>
      <c r="CR67" s="55">
        <v>0.2</v>
      </c>
      <c r="CS67" s="55">
        <v>0.3</v>
      </c>
      <c r="CT67" s="55">
        <v>0.5</v>
      </c>
      <c r="CU67" s="162">
        <f t="shared" si="116"/>
        <v>0</v>
      </c>
      <c r="CV67" s="162">
        <f t="shared" si="117"/>
        <v>-36.633542553191489</v>
      </c>
      <c r="CW67" s="162">
        <f t="shared" si="118"/>
        <v>47.099427277949353</v>
      </c>
      <c r="CX67" s="71">
        <f t="shared" si="119"/>
        <v>3.4886282415859546</v>
      </c>
      <c r="CY67" s="158">
        <f>REPS분양물량!H52</f>
        <v>5065</v>
      </c>
      <c r="CZ67" s="158">
        <f>REPS분양물량!I52</f>
        <v>549</v>
      </c>
      <c r="DA67" s="158">
        <f>REPS분양물량!J52</f>
        <v>0</v>
      </c>
      <c r="DB67" s="52">
        <f>REPS미분양!F52</f>
        <v>0</v>
      </c>
      <c r="DC67" s="52">
        <f>REPS미분양!G52</f>
        <v>0</v>
      </c>
      <c r="DD67" s="52">
        <f>REPS미분양!H52</f>
        <v>0</v>
      </c>
      <c r="DE67" s="52">
        <f>REPS미분양!I52</f>
        <v>0</v>
      </c>
      <c r="DF67" s="52">
        <f t="shared" si="120"/>
        <v>5065</v>
      </c>
      <c r="DG67" s="52">
        <f t="shared" si="121"/>
        <v>549</v>
      </c>
      <c r="DH67" s="52">
        <f t="shared" si="122"/>
        <v>0</v>
      </c>
      <c r="DI67" s="52">
        <f t="shared" si="123"/>
        <v>5065</v>
      </c>
      <c r="DJ67" s="52">
        <f t="shared" si="124"/>
        <v>549</v>
      </c>
      <c r="DK67" s="52">
        <f t="shared" si="125"/>
        <v>0</v>
      </c>
      <c r="DL67" s="142">
        <v>1855.4</v>
      </c>
      <c r="DM67" s="142">
        <v>1800.1</v>
      </c>
      <c r="DN67" s="142">
        <v>1813.6</v>
      </c>
      <c r="DO67" s="145">
        <f>DP67*0.95</f>
        <v>2500.4</v>
      </c>
      <c r="DP67" s="140">
        <f>'REPS분양가(분기단위)'!E52</f>
        <v>2632</v>
      </c>
      <c r="DQ67" s="144">
        <f>DP67*1.05</f>
        <v>2763.6</v>
      </c>
      <c r="DR67" s="53">
        <f t="shared" si="126"/>
        <v>0.74204127339625658</v>
      </c>
      <c r="DS67" s="53">
        <f t="shared" si="127"/>
        <v>0.68392857142857144</v>
      </c>
      <c r="DT67" s="53">
        <f t="shared" si="128"/>
        <v>0.6562454769141699</v>
      </c>
      <c r="DU67" s="53">
        <f>100%-종합!CF67</f>
        <v>0.57005296100144442</v>
      </c>
      <c r="DV67" s="53">
        <f>100%-종합!CG67</f>
        <v>0.31063829787234043</v>
      </c>
      <c r="DW67" s="53">
        <f>100%-종합!CH67</f>
        <v>0.48917401764234159</v>
      </c>
      <c r="DX67" s="55">
        <v>0.2</v>
      </c>
      <c r="DY67" s="55">
        <v>0.3</v>
      </c>
      <c r="DZ67" s="55">
        <v>0.5</v>
      </c>
      <c r="EA67" s="72">
        <f t="shared" si="129"/>
        <v>428.50186181092107</v>
      </c>
      <c r="EB67" s="72">
        <f t="shared" si="130"/>
        <v>34.991240881458964</v>
      </c>
      <c r="EC67" s="72">
        <f t="shared" si="131"/>
        <v>0</v>
      </c>
      <c r="ED67" s="71">
        <f t="shared" si="132"/>
        <v>154.49770089746002</v>
      </c>
      <c r="EE67" s="82">
        <f t="shared" si="133"/>
        <v>157.98632913904598</v>
      </c>
      <c r="EF67" s="88">
        <f t="shared" si="134"/>
        <v>931.87817750419151</v>
      </c>
      <c r="EG67" s="54">
        <f>REPS단위당실거래!I52</f>
        <v>1813.6</v>
      </c>
      <c r="EH67" s="52">
        <f t="shared" si="135"/>
        <v>2763.6</v>
      </c>
      <c r="EI67" s="52">
        <f t="shared" si="136"/>
        <v>94000</v>
      </c>
      <c r="EJ67" s="49">
        <f t="shared" si="137"/>
        <v>51700.000000000007</v>
      </c>
      <c r="EK67" s="149">
        <v>23114</v>
      </c>
      <c r="EL67" s="55">
        <f t="shared" si="138"/>
        <v>0.39658595790615858</v>
      </c>
      <c r="EM67" s="55">
        <v>0.74</v>
      </c>
      <c r="EN67" s="55">
        <v>0.05</v>
      </c>
      <c r="EO67" s="71">
        <f t="shared" si="139"/>
        <v>339.16744974858915</v>
      </c>
      <c r="EP67" s="54">
        <f>REPS단위당실거래!I52</f>
        <v>1813.6</v>
      </c>
      <c r="EQ67" s="52">
        <f t="shared" si="140"/>
        <v>2763.6</v>
      </c>
      <c r="ER67" s="52">
        <f t="shared" si="141"/>
        <v>94000</v>
      </c>
      <c r="ES67" s="49">
        <f t="shared" si="142"/>
        <v>51700.000000000007</v>
      </c>
      <c r="ET67" s="149">
        <v>1471</v>
      </c>
      <c r="EU67" s="55">
        <f t="shared" si="143"/>
        <v>0.39658595790615858</v>
      </c>
      <c r="EV67" s="55">
        <v>0.26</v>
      </c>
      <c r="EW67" s="55">
        <v>0.2</v>
      </c>
      <c r="EX67" s="50">
        <f t="shared" si="144"/>
        <v>30.335653092157884</v>
      </c>
      <c r="EY67" s="53">
        <f>'주택총조사(주택의종류)'!AZ53</f>
        <v>0.60191709419304895</v>
      </c>
      <c r="EZ67" s="53">
        <f>'주택총조사(주택의종류)'!AS53</f>
        <v>8.3953909450679126E-2</v>
      </c>
      <c r="FA67" s="53">
        <f>'주택총조사(주택의종류)'!BG53</f>
        <v>0.30445800702777881</v>
      </c>
      <c r="FB67" s="53">
        <f t="shared" si="145"/>
        <v>0.64529138684651666</v>
      </c>
      <c r="FC67" s="54">
        <f t="shared" si="146"/>
        <v>238.43716967619673</v>
      </c>
      <c r="FD67" s="55">
        <v>0.4</v>
      </c>
      <c r="FE67" s="55">
        <v>0.6</v>
      </c>
      <c r="FF67" s="50">
        <f t="shared" si="147"/>
        <v>57.224920722287216</v>
      </c>
      <c r="FG67" s="82">
        <f t="shared" si="148"/>
        <v>426.72802356303424</v>
      </c>
      <c r="FH67" s="53">
        <v>3.9399999999999998E-2</v>
      </c>
      <c r="FI67" s="49">
        <v>30</v>
      </c>
      <c r="FJ67" s="55">
        <v>0.6</v>
      </c>
      <c r="FK67" s="55">
        <v>0.4</v>
      </c>
      <c r="FL67" s="49">
        <f t="shared" si="149"/>
        <v>94000</v>
      </c>
      <c r="FM67" s="49">
        <f t="shared" si="150"/>
        <v>56400</v>
      </c>
      <c r="FN67" s="58">
        <f t="shared" si="151"/>
        <v>-267.31496636333247</v>
      </c>
      <c r="FO67" s="49">
        <f t="shared" si="166"/>
        <v>8040</v>
      </c>
      <c r="FP67" s="131">
        <v>196</v>
      </c>
      <c r="FQ67" s="131">
        <v>576</v>
      </c>
      <c r="FR67" s="134">
        <v>6237</v>
      </c>
      <c r="FS67" s="134">
        <v>8479</v>
      </c>
      <c r="FT67" s="134">
        <v>5485</v>
      </c>
      <c r="FU67" s="134">
        <v>5425</v>
      </c>
      <c r="FV67" s="134">
        <v>5221</v>
      </c>
      <c r="FW67" s="134">
        <v>13028</v>
      </c>
      <c r="FX67" s="134">
        <v>14950</v>
      </c>
      <c r="FY67" s="32">
        <f t="shared" si="169"/>
        <v>59597</v>
      </c>
      <c r="FZ67" s="152">
        <f>(FX67/FY67)+(FW67*(20/30))/FY67</f>
        <v>0.39658595790615858</v>
      </c>
      <c r="GA67" s="54">
        <f t="shared" si="153"/>
        <v>588.32861210377621</v>
      </c>
      <c r="GB67" s="55">
        <v>0.3</v>
      </c>
      <c r="GC67" s="55">
        <f t="shared" si="154"/>
        <v>0.39658595790615858</v>
      </c>
      <c r="GD67" s="50">
        <f t="shared" si="155"/>
        <v>69.996859858433055</v>
      </c>
      <c r="GE67" s="54">
        <f t="shared" si="156"/>
        <v>185.5632362613693</v>
      </c>
      <c r="GF67" s="55">
        <v>0.7</v>
      </c>
      <c r="GG67" s="55">
        <f t="shared" si="157"/>
        <v>0.39658595790615858</v>
      </c>
      <c r="GH67" s="50">
        <f t="shared" si="158"/>
        <v>51.514241663417373</v>
      </c>
      <c r="GI67" s="81">
        <f t="shared" si="167"/>
        <v>121.51110152185043</v>
      </c>
      <c r="GJ67" s="72">
        <f t="shared" si="159"/>
        <v>3.4886282415859546</v>
      </c>
      <c r="GK67" s="72">
        <f t="shared" si="160"/>
        <v>154.49770089746002</v>
      </c>
      <c r="GL67" s="52">
        <f>SUM('주택총조사(주택의종류)'!AD53:AF53)</f>
        <v>71024</v>
      </c>
      <c r="GM67" s="52">
        <f>REPS미분양!I52</f>
        <v>0</v>
      </c>
      <c r="GN67" s="100">
        <f t="shared" si="161"/>
        <v>0</v>
      </c>
      <c r="GO67" s="55">
        <f t="shared" si="162"/>
        <v>1</v>
      </c>
      <c r="GP67" s="82">
        <f t="shared" si="163"/>
        <v>157.98632913904598</v>
      </c>
      <c r="GQ67" s="84">
        <f t="shared" si="164"/>
        <v>706.22545422393068</v>
      </c>
      <c r="GR67" s="151">
        <f>SUM('REPS분양물량+계획'!G52:I52)/3</f>
        <v>998</v>
      </c>
      <c r="GS67" s="106">
        <f t="shared" si="168"/>
        <v>1.4131464591526224</v>
      </c>
      <c r="GT67" s="105" t="str">
        <f t="shared" si="165"/>
        <v>B등급</v>
      </c>
    </row>
    <row r="68" spans="1:202" s="49" customFormat="1" x14ac:dyDescent="0.4">
      <c r="A68" s="37" t="s">
        <v>109</v>
      </c>
      <c r="B68" s="37" t="s">
        <v>136</v>
      </c>
      <c r="C68" s="35">
        <f>'주택총조사(거처의종류, 일반,외국인가구, 전체)'!H54</f>
        <v>77928</v>
      </c>
      <c r="D68" s="35">
        <f>'주택총조사(거처의종류, 일반,외국인가구, 전체)'!K54</f>
        <v>81582</v>
      </c>
      <c r="E68" s="35">
        <f>'주택총조사(거처의종류, 일반,외국인가구, 전체)'!N54</f>
        <v>86650</v>
      </c>
      <c r="F68" s="35">
        <f>'주택총조사(거처의종류, 일반,외국인가구, 전체)'!Q54</f>
        <v>90836</v>
      </c>
      <c r="G68" s="35">
        <f>'주택총조사(거처의종류, 일반,외국인가구, 전체)'!T54</f>
        <v>93648</v>
      </c>
      <c r="H68" s="35">
        <f>'주택총조사(거처의종류, 일반,외국인가구, 전체)'!W54</f>
        <v>105751</v>
      </c>
      <c r="I68" s="207">
        <f t="shared" ref="I68:M118" si="181">D68-C68-T68</f>
        <v>2109</v>
      </c>
      <c r="J68" s="207">
        <f t="shared" si="181"/>
        <v>2544</v>
      </c>
      <c r="K68" s="207">
        <f t="shared" si="181"/>
        <v>2006</v>
      </c>
      <c r="L68" s="207">
        <f t="shared" si="181"/>
        <v>1101</v>
      </c>
      <c r="M68" s="207">
        <f t="shared" si="181"/>
        <v>7493</v>
      </c>
      <c r="N68" s="24">
        <f>'인구총조사(가구, 1인가구)'!D54</f>
        <v>18364</v>
      </c>
      <c r="O68" s="24">
        <f>'인구총조사(가구, 1인가구)'!E54</f>
        <v>19909</v>
      </c>
      <c r="P68" s="24">
        <f>'인구총조사(가구, 1인가구)'!F54</f>
        <v>22433</v>
      </c>
      <c r="Q68" s="24">
        <f>'인구총조사(가구, 1인가구)'!G54</f>
        <v>24613</v>
      </c>
      <c r="R68" s="24">
        <f>'인구총조사(가구, 1인가구)'!H54</f>
        <v>26324</v>
      </c>
      <c r="S68" s="24">
        <f>'인구총조사(가구, 1인가구)'!I54</f>
        <v>30934</v>
      </c>
      <c r="T68" s="52">
        <f t="shared" si="80"/>
        <v>1545</v>
      </c>
      <c r="U68" s="52">
        <f t="shared" si="81"/>
        <v>2524</v>
      </c>
      <c r="V68" s="52">
        <f t="shared" si="82"/>
        <v>2180</v>
      </c>
      <c r="W68" s="52">
        <f t="shared" si="83"/>
        <v>1711</v>
      </c>
      <c r="X68" s="52">
        <f t="shared" si="84"/>
        <v>4610</v>
      </c>
      <c r="Y68" s="53">
        <f>'주택총조사(거처의종류, 일반,외국인가구, 아파트)'!K54/'주택총조사(거처의종류, 일반,외국인가구, 전체)'!K54</f>
        <v>0.68441567992939623</v>
      </c>
      <c r="Z68" s="53">
        <f>'주택총조사(거처의종류, 일반,외국인가구, 아파트)'!N54/'주택총조사(거처의종류, 일반,외국인가구, 전체)'!N54</f>
        <v>0.69420657818811304</v>
      </c>
      <c r="AA68" s="53">
        <f>'주택총조사(거처의종류, 일반,외국인가구, 아파트)'!Q54/'주택총조사(거처의종류, 일반,외국인가구, 전체)'!Q54</f>
        <v>0.69552820467655996</v>
      </c>
      <c r="AB68" s="53">
        <f>'주택총조사(거처의종류, 일반,외국인가구, 아파트)'!T54/'주택총조사(거처의종류, 일반,외국인가구, 전체)'!T54</f>
        <v>0.69887237314197848</v>
      </c>
      <c r="AC68" s="53">
        <f>'주택총조사(거처의종류, 일반,외국인가구, 아파트)'!W54/'주택총조사(거처의종류, 일반,외국인가구, 전체)'!W54</f>
        <v>0.73564316176679179</v>
      </c>
      <c r="AD68" s="54">
        <f t="shared" si="85"/>
        <v>1443.4326689710967</v>
      </c>
      <c r="AE68" s="54">
        <f t="shared" si="86"/>
        <v>1766.0615349105597</v>
      </c>
      <c r="AF68" s="54">
        <f t="shared" si="87"/>
        <v>1395.2295785811793</v>
      </c>
      <c r="AG68" s="54">
        <f t="shared" si="88"/>
        <v>769.45848282931831</v>
      </c>
      <c r="AH68" s="54">
        <f t="shared" si="89"/>
        <v>5512.1742111185713</v>
      </c>
      <c r="AI68" s="54">
        <f t="shared" si="90"/>
        <v>2177.2712952821448</v>
      </c>
      <c r="AJ68" s="54">
        <f t="shared" si="91"/>
        <v>1057.4222254909171</v>
      </c>
      <c r="AK68" s="54">
        <f t="shared" si="92"/>
        <v>1752.1774033467973</v>
      </c>
      <c r="AL68" s="54">
        <f t="shared" si="93"/>
        <v>1516.2514861949007</v>
      </c>
      <c r="AM68" s="54">
        <f t="shared" si="94"/>
        <v>1195.7706304459252</v>
      </c>
      <c r="AN68" s="54">
        <f t="shared" si="95"/>
        <v>3391.31497574491</v>
      </c>
      <c r="AO68" s="54">
        <f t="shared" si="96"/>
        <v>1782.58734424469</v>
      </c>
      <c r="AP68" s="208">
        <f t="shared" ref="AP68:AT118" si="182">AD68+AJ68</f>
        <v>2500.8548944620138</v>
      </c>
      <c r="AQ68" s="208">
        <f t="shared" si="182"/>
        <v>3518.2389382573569</v>
      </c>
      <c r="AR68" s="208">
        <f t="shared" si="182"/>
        <v>2911.4810647760801</v>
      </c>
      <c r="AS68" s="208">
        <f t="shared" si="182"/>
        <v>1965.2291132752434</v>
      </c>
      <c r="AT68" s="208">
        <f t="shared" si="182"/>
        <v>8903.4891868634804</v>
      </c>
      <c r="AU68" s="50">
        <f t="shared" si="3"/>
        <v>3959.8586395268348</v>
      </c>
      <c r="AV68" s="52">
        <f>'주택총조사(거처의종류, 일반,외국인가구, 전체)'!I54</f>
        <v>2038</v>
      </c>
      <c r="AW68" s="52">
        <f>'주택총조사(거처의종류, 일반,외국인가구, 전체)'!L54</f>
        <v>2124</v>
      </c>
      <c r="AX68" s="52">
        <f>'주택총조사(거처의종류, 일반,외국인가구, 전체)'!O54</f>
        <v>2187</v>
      </c>
      <c r="AY68" s="52">
        <f>'주택총조사(거처의종류, 일반,외국인가구, 전체)'!R54</f>
        <v>2303</v>
      </c>
      <c r="AZ68" s="52">
        <f>'주택총조사(거처의종류, 일반,외국인가구, 전체)'!U54</f>
        <v>2176</v>
      </c>
      <c r="BA68" s="52">
        <f>'주택총조사(거처의종류, 일반,외국인가구, 전체)'!X54</f>
        <v>2471</v>
      </c>
      <c r="BB68" s="52">
        <f t="shared" si="97"/>
        <v>86</v>
      </c>
      <c r="BC68" s="52">
        <f t="shared" si="98"/>
        <v>63</v>
      </c>
      <c r="BD68" s="52">
        <f t="shared" si="99"/>
        <v>116</v>
      </c>
      <c r="BE68" s="52">
        <f t="shared" si="100"/>
        <v>-127</v>
      </c>
      <c r="BF68" s="52">
        <f t="shared" si="101"/>
        <v>295</v>
      </c>
      <c r="BG68" s="53">
        <f>'주택총조사(거처의종류, 일반,외국인가구, 아파트)'!L54/'주택총조사(거처의종류, 일반,외국인가구, 전체)'!L54</f>
        <v>0.17843691148775895</v>
      </c>
      <c r="BH68" s="53">
        <f>'주택총조사(거처의종류, 일반,외국인가구, 아파트)'!O54/'주택총조사(거처의종류, 일반,외국인가구, 전체)'!O54</f>
        <v>0.19615912208504802</v>
      </c>
      <c r="BI68" s="53">
        <f>'주택총조사(거처의종류, 일반,외국인가구, 아파트)'!R54/'주택총조사(거처의종류, 일반,외국인가구, 전체)'!R54</f>
        <v>0.18627876682587929</v>
      </c>
      <c r="BJ68" s="53">
        <f>'주택총조사(거처의종류, 일반,외국인가구, 아파트)'!U54/'주택총조사(거처의종류, 일반,외국인가구, 전체)'!U54</f>
        <v>0.1796875</v>
      </c>
      <c r="BK68" s="53">
        <f>'주택총조사(거처의종류, 일반,외국인가구, 아파트)'!X54/'주택총조사(거처의종류, 일반,외국인가구, 전체)'!X54</f>
        <v>0.21691622824767301</v>
      </c>
      <c r="BL68" s="54">
        <f t="shared" si="102"/>
        <v>15.34557438794727</v>
      </c>
      <c r="BM68" s="54">
        <f t="shared" si="103"/>
        <v>12.358024691358025</v>
      </c>
      <c r="BN68" s="54">
        <f t="shared" si="104"/>
        <v>21.608336951801999</v>
      </c>
      <c r="BO68" s="54">
        <f t="shared" si="105"/>
        <v>-22.8203125</v>
      </c>
      <c r="BP68" s="54">
        <f t="shared" si="106"/>
        <v>63.990287333063534</v>
      </c>
      <c r="BQ68" s="50">
        <f t="shared" si="107"/>
        <v>18.096382172834165</v>
      </c>
      <c r="BR68" s="49">
        <f>REPS멸실!E53</f>
        <v>0</v>
      </c>
      <c r="BS68" s="49">
        <f>REPS멸실!F53</f>
        <v>0</v>
      </c>
      <c r="BT68" s="49">
        <f>REPS멸실!G53</f>
        <v>0</v>
      </c>
      <c r="BU68" s="49">
        <f>REPS멸실!H53</f>
        <v>0</v>
      </c>
      <c r="BV68" s="49">
        <f>REPS멸실!I53</f>
        <v>0</v>
      </c>
      <c r="BW68" s="51">
        <f t="shared" si="108"/>
        <v>0</v>
      </c>
      <c r="BX68" s="81">
        <f t="shared" si="109"/>
        <v>3977.955021699669</v>
      </c>
      <c r="BY68" s="52">
        <f>SUM('주택소유통계(다주택자)'!Q54:R54)</f>
        <v>7843</v>
      </c>
      <c r="BZ68" s="52">
        <f>SUM('주택소유통계(다주택자)'!U54:V54)</f>
        <v>8009</v>
      </c>
      <c r="CA68" s="52">
        <f>SUM('주택소유통계(다주택자)'!Y54:Z54)</f>
        <v>8356</v>
      </c>
      <c r="CB68" s="52">
        <f>SUM('주택소유통계(다주택자)'!AC54:AD54)</f>
        <v>10851</v>
      </c>
      <c r="CC68" s="52">
        <f t="shared" si="110"/>
        <v>166</v>
      </c>
      <c r="CD68" s="52">
        <f t="shared" si="111"/>
        <v>347</v>
      </c>
      <c r="CE68" s="52">
        <f t="shared" si="112"/>
        <v>2495</v>
      </c>
      <c r="CF68" s="53">
        <f>'REPS거래량(외지인)'!D54/'REPS거래량(외지인)'!C54</f>
        <v>0.36668514412416853</v>
      </c>
      <c r="CG68" s="53">
        <f>'REPS거래량(외지인)'!I54/'REPS거래량(외지인)'!H54</f>
        <v>0.42127303182579562</v>
      </c>
      <c r="CH68" s="53">
        <f>'REPS거래량(외지인)'!N54/'REPS거래량(외지인)'!M54</f>
        <v>0.46827217125382264</v>
      </c>
      <c r="CI68" s="54">
        <f>REPS단위당실거래!G53</f>
        <v>959.3</v>
      </c>
      <c r="CJ68" s="54">
        <f>REPS단위당실거래!H53</f>
        <v>947.1</v>
      </c>
      <c r="CK68" s="54">
        <f>REPS단위당실거래!I53</f>
        <v>1010.7</v>
      </c>
      <c r="CL68" s="52">
        <v>1257</v>
      </c>
      <c r="CM68" s="52">
        <v>1339</v>
      </c>
      <c r="CN68" s="52">
        <v>1412</v>
      </c>
      <c r="CO68" s="53">
        <f t="shared" si="113"/>
        <v>0.76316626889419248</v>
      </c>
      <c r="CP68" s="53">
        <f t="shared" si="114"/>
        <v>0.70731889469753551</v>
      </c>
      <c r="CQ68" s="53">
        <f t="shared" si="115"/>
        <v>0.71579320113314449</v>
      </c>
      <c r="CR68" s="55">
        <v>0.2</v>
      </c>
      <c r="CS68" s="55">
        <v>0.3</v>
      </c>
      <c r="CT68" s="55">
        <v>0.5</v>
      </c>
      <c r="CU68" s="162">
        <f t="shared" si="116"/>
        <v>9.2907455455656756</v>
      </c>
      <c r="CV68" s="162">
        <f t="shared" si="117"/>
        <v>31.019132462161441</v>
      </c>
      <c r="CW68" s="162">
        <f t="shared" si="118"/>
        <v>418.14458048801885</v>
      </c>
      <c r="CX68" s="71">
        <f t="shared" si="119"/>
        <v>152.81815283191531</v>
      </c>
      <c r="CY68" s="158">
        <f>REPS분양물량!H53</f>
        <v>7729</v>
      </c>
      <c r="CZ68" s="158">
        <f>REPS분양물량!I53</f>
        <v>2451</v>
      </c>
      <c r="DA68" s="158">
        <f>REPS분양물량!J53</f>
        <v>54</v>
      </c>
      <c r="DB68" s="52">
        <f>REPS미분양!F53</f>
        <v>227</v>
      </c>
      <c r="DC68" s="52">
        <f>REPS미분양!G53</f>
        <v>1094</v>
      </c>
      <c r="DD68" s="52">
        <f>REPS미분양!H53</f>
        <v>941</v>
      </c>
      <c r="DE68" s="52">
        <f>REPS미분양!I53</f>
        <v>730</v>
      </c>
      <c r="DF68" s="52">
        <f t="shared" si="120"/>
        <v>7956</v>
      </c>
      <c r="DG68" s="52">
        <f t="shared" si="121"/>
        <v>3545</v>
      </c>
      <c r="DH68" s="52">
        <f t="shared" si="122"/>
        <v>995</v>
      </c>
      <c r="DI68" s="52">
        <f t="shared" si="123"/>
        <v>6862</v>
      </c>
      <c r="DJ68" s="52">
        <f t="shared" si="124"/>
        <v>2604</v>
      </c>
      <c r="DK68" s="52">
        <f t="shared" si="125"/>
        <v>265</v>
      </c>
      <c r="DL68" s="142">
        <v>959.3</v>
      </c>
      <c r="DM68" s="142">
        <v>947.1</v>
      </c>
      <c r="DN68" s="142">
        <v>1010.7</v>
      </c>
      <c r="DO68" s="140">
        <f>'REPS분양가(분기단위)'!D53</f>
        <v>1257</v>
      </c>
      <c r="DP68" s="140">
        <f>'REPS분양가(분기단위)'!E53</f>
        <v>1339</v>
      </c>
      <c r="DQ68" s="140">
        <f>'REPS분양가(분기단위)'!F53</f>
        <v>1412</v>
      </c>
      <c r="DR68" s="53">
        <f t="shared" si="126"/>
        <v>0.76316626889419248</v>
      </c>
      <c r="DS68" s="53">
        <f t="shared" si="127"/>
        <v>0.70731889469753551</v>
      </c>
      <c r="DT68" s="53">
        <f t="shared" si="128"/>
        <v>0.71579320113314449</v>
      </c>
      <c r="DU68" s="53">
        <f>100%-종합!CF68</f>
        <v>0.63331485587583147</v>
      </c>
      <c r="DV68" s="53">
        <f>100%-종합!CG68</f>
        <v>0.57872696817420444</v>
      </c>
      <c r="DW68" s="53">
        <f>100%-종합!CH68</f>
        <v>0.5317278287461773</v>
      </c>
      <c r="DX68" s="55">
        <v>0.2</v>
      </c>
      <c r="DY68" s="55">
        <v>0.3</v>
      </c>
      <c r="DZ68" s="55">
        <v>0.5</v>
      </c>
      <c r="EA68" s="72">
        <f t="shared" si="129"/>
        <v>663.31459264923524</v>
      </c>
      <c r="EB68" s="72">
        <f t="shared" si="130"/>
        <v>319.77993860264735</v>
      </c>
      <c r="EC68" s="72">
        <f t="shared" si="131"/>
        <v>50.430449318748856</v>
      </c>
      <c r="ED68" s="71">
        <f t="shared" si="132"/>
        <v>344.50832685687715</v>
      </c>
      <c r="EE68" s="82">
        <f t="shared" si="133"/>
        <v>497.32647968879246</v>
      </c>
      <c r="EF68" s="88">
        <f t="shared" si="134"/>
        <v>4475.281501388461</v>
      </c>
      <c r="EG68" s="54">
        <f>REPS단위당실거래!I53</f>
        <v>1010.7</v>
      </c>
      <c r="EH68" s="52">
        <f t="shared" si="135"/>
        <v>1412</v>
      </c>
      <c r="EI68" s="52">
        <f t="shared" si="136"/>
        <v>48000</v>
      </c>
      <c r="EJ68" s="49">
        <f t="shared" si="137"/>
        <v>26400.000000000004</v>
      </c>
      <c r="EK68" s="149">
        <v>33578</v>
      </c>
      <c r="EL68" s="55">
        <f t="shared" si="138"/>
        <v>0.67999035435069544</v>
      </c>
      <c r="EM68" s="55">
        <v>0.74</v>
      </c>
      <c r="EN68" s="55">
        <v>0.05</v>
      </c>
      <c r="EO68" s="71">
        <f t="shared" si="139"/>
        <v>844.81049638034312</v>
      </c>
      <c r="EP68" s="54">
        <f>REPS단위당실거래!I53</f>
        <v>1010.7</v>
      </c>
      <c r="EQ68" s="52">
        <f t="shared" si="140"/>
        <v>1412</v>
      </c>
      <c r="ER68" s="52">
        <f t="shared" si="141"/>
        <v>48000</v>
      </c>
      <c r="ES68" s="49">
        <f t="shared" si="142"/>
        <v>26400.000000000004</v>
      </c>
      <c r="ET68" s="149">
        <v>7122</v>
      </c>
      <c r="EU68" s="55">
        <f t="shared" si="143"/>
        <v>0.67999035435069544</v>
      </c>
      <c r="EV68" s="55">
        <v>0.26</v>
      </c>
      <c r="EW68" s="55">
        <v>0.2</v>
      </c>
      <c r="EX68" s="50">
        <f t="shared" si="144"/>
        <v>251.83034779165396</v>
      </c>
      <c r="EY68" s="53">
        <f>'주택총조사(주택의종류)'!AZ54</f>
        <v>0.75692405969935272</v>
      </c>
      <c r="EZ68" s="53">
        <f>'주택총조사(주택의종류)'!AS54</f>
        <v>0.12857109414537882</v>
      </c>
      <c r="FA68" s="53">
        <f>'주택총조사(주택의종류)'!BG54</f>
        <v>0.10315538574998546</v>
      </c>
      <c r="FB68" s="53">
        <f t="shared" si="145"/>
        <v>0.30614230968877526</v>
      </c>
      <c r="FC68" s="54">
        <f t="shared" si="146"/>
        <v>335.72816093386348</v>
      </c>
      <c r="FD68" s="55">
        <v>0.4</v>
      </c>
      <c r="FE68" s="55">
        <v>0.6</v>
      </c>
      <c r="FF68" s="50">
        <f t="shared" si="147"/>
        <v>80.574758624127242</v>
      </c>
      <c r="FG68" s="82">
        <f t="shared" si="148"/>
        <v>1177.2156027961244</v>
      </c>
      <c r="FH68" s="53">
        <v>3.9399999999999998E-2</v>
      </c>
      <c r="FI68" s="49">
        <v>30</v>
      </c>
      <c r="FJ68" s="55">
        <v>0.6</v>
      </c>
      <c r="FK68" s="55">
        <v>0.4</v>
      </c>
      <c r="FL68" s="49">
        <f t="shared" si="149"/>
        <v>48000</v>
      </c>
      <c r="FM68" s="49">
        <f t="shared" si="150"/>
        <v>28800</v>
      </c>
      <c r="FN68" s="58">
        <f t="shared" si="151"/>
        <v>-136.50125941957404</v>
      </c>
      <c r="FO68" s="49">
        <f t="shared" si="166"/>
        <v>4080</v>
      </c>
      <c r="FP68" s="131">
        <v>394</v>
      </c>
      <c r="FQ68" s="134">
        <v>1175</v>
      </c>
      <c r="FR68" s="134">
        <v>9166</v>
      </c>
      <c r="FS68" s="134">
        <v>13611</v>
      </c>
      <c r="FT68" s="134">
        <v>8682</v>
      </c>
      <c r="FU68" s="134">
        <v>8128</v>
      </c>
      <c r="FV68" s="134">
        <v>7767</v>
      </c>
      <c r="FW68" s="134">
        <v>17631</v>
      </c>
      <c r="FX68" s="134">
        <v>12238</v>
      </c>
      <c r="FY68" s="32">
        <f t="shared" si="169"/>
        <v>78792</v>
      </c>
      <c r="FZ68" s="152">
        <f>(SUM(FU68:FX68)/FY68)+(FT68/FY68)*0.9</f>
        <v>0.67999035435069544</v>
      </c>
      <c r="GA68" s="54">
        <f t="shared" si="153"/>
        <v>1800.6837264175242</v>
      </c>
      <c r="GB68" s="55">
        <v>0.3</v>
      </c>
      <c r="GC68" s="55">
        <f t="shared" si="154"/>
        <v>0.67999035435069544</v>
      </c>
      <c r="GD68" s="50">
        <f t="shared" si="155"/>
        <v>367.33426956005491</v>
      </c>
      <c r="GE68" s="54">
        <f t="shared" si="156"/>
        <v>2177.2712952821448</v>
      </c>
      <c r="GF68" s="55">
        <v>0.7</v>
      </c>
      <c r="GG68" s="55">
        <f t="shared" si="157"/>
        <v>0.67999035435069544</v>
      </c>
      <c r="GH68" s="50">
        <f t="shared" si="158"/>
        <v>1036.3664357175521</v>
      </c>
      <c r="GI68" s="81">
        <f t="shared" si="167"/>
        <v>1403.7007052776071</v>
      </c>
      <c r="GJ68" s="72">
        <f t="shared" si="159"/>
        <v>152.81815283191531</v>
      </c>
      <c r="GK68" s="72">
        <f t="shared" si="160"/>
        <v>344.50832685687715</v>
      </c>
      <c r="GL68" s="52">
        <f>SUM('주택총조사(주택의종류)'!AD54:AF54)</f>
        <v>83103</v>
      </c>
      <c r="GM68" s="52">
        <f>REPS미분양!I53</f>
        <v>730</v>
      </c>
      <c r="GN68" s="100">
        <f t="shared" si="161"/>
        <v>8.7842797492268636E-3</v>
      </c>
      <c r="GO68" s="55">
        <f t="shared" si="162"/>
        <v>0.8</v>
      </c>
      <c r="GP68" s="82">
        <f t="shared" si="163"/>
        <v>397.86118375103399</v>
      </c>
      <c r="GQ68" s="84">
        <f t="shared" si="164"/>
        <v>2978.7774918247655</v>
      </c>
      <c r="GR68" s="151">
        <f>SUM('REPS분양물량+계획'!G53:I53)/3</f>
        <v>4106</v>
      </c>
      <c r="GS68" s="106">
        <f t="shared" si="168"/>
        <v>1.3784178278736459</v>
      </c>
      <c r="GT68" s="105" t="str">
        <f t="shared" si="165"/>
        <v>B등급</v>
      </c>
    </row>
    <row r="69" spans="1:202" s="49" customFormat="1" x14ac:dyDescent="0.4">
      <c r="A69" s="37" t="s">
        <v>109</v>
      </c>
      <c r="B69" s="37" t="s">
        <v>110</v>
      </c>
      <c r="C69" s="35">
        <f>'주택총조사(거처의종류, 일반,외국인가구, 전체)'!H55</f>
        <v>44928</v>
      </c>
      <c r="D69" s="35">
        <f>'주택총조사(거처의종류, 일반,외국인가구, 전체)'!K55</f>
        <v>45895</v>
      </c>
      <c r="E69" s="35">
        <f>'주택총조사(거처의종류, 일반,외국인가구, 전체)'!N55</f>
        <v>47544</v>
      </c>
      <c r="F69" s="35">
        <f>'주택총조사(거처의종류, 일반,외국인가구, 전체)'!Q55</f>
        <v>49236</v>
      </c>
      <c r="G69" s="35">
        <f>'주택총조사(거처의종류, 일반,외국인가구, 전체)'!T55</f>
        <v>50538</v>
      </c>
      <c r="H69" s="35">
        <f>'주택총조사(거처의종류, 일반,외국인가구, 전체)'!W55</f>
        <v>52242</v>
      </c>
      <c r="I69" s="207">
        <f t="shared" si="181"/>
        <v>642</v>
      </c>
      <c r="J69" s="207">
        <f t="shared" si="181"/>
        <v>853</v>
      </c>
      <c r="K69" s="207">
        <f t="shared" si="181"/>
        <v>667</v>
      </c>
      <c r="L69" s="207">
        <f t="shared" si="181"/>
        <v>661</v>
      </c>
      <c r="M69" s="207">
        <f t="shared" si="181"/>
        <v>707</v>
      </c>
      <c r="N69" s="24">
        <f>'인구총조사(가구, 1인가구)'!D55</f>
        <v>13828</v>
      </c>
      <c r="O69" s="24">
        <f>'인구총조사(가구, 1인가구)'!E55</f>
        <v>14153</v>
      </c>
      <c r="P69" s="24">
        <f>'인구총조사(가구, 1인가구)'!F55</f>
        <v>14949</v>
      </c>
      <c r="Q69" s="24">
        <f>'인구총조사(가구, 1인가구)'!G55</f>
        <v>15974</v>
      </c>
      <c r="R69" s="24">
        <f>'인구총조사(가구, 1인가구)'!H55</f>
        <v>16615</v>
      </c>
      <c r="S69" s="24">
        <f>'인구총조사(가구, 1인가구)'!I55</f>
        <v>17612</v>
      </c>
      <c r="T69" s="52">
        <f t="shared" si="80"/>
        <v>325</v>
      </c>
      <c r="U69" s="52">
        <f t="shared" si="81"/>
        <v>796</v>
      </c>
      <c r="V69" s="52">
        <f t="shared" si="82"/>
        <v>1025</v>
      </c>
      <c r="W69" s="52">
        <f t="shared" si="83"/>
        <v>641</v>
      </c>
      <c r="X69" s="52">
        <f t="shared" si="84"/>
        <v>997</v>
      </c>
      <c r="Y69" s="53">
        <f>'주택총조사(거처의종류, 일반,외국인가구, 아파트)'!K55/'주택총조사(거처의종류, 일반,외국인가구, 전체)'!K55</f>
        <v>0.14491774703126703</v>
      </c>
      <c r="Z69" s="53">
        <f>'주택총조사(거처의종류, 일반,외국인가구, 아파트)'!N55/'주택총조사(거처의종류, 일반,외국인가구, 전체)'!N55</f>
        <v>0.14348813730439172</v>
      </c>
      <c r="AA69" s="53">
        <f>'주택총조사(거처의종류, 일반,외국인가구, 아파트)'!Q55/'주택총조사(거처의종류, 일반,외국인가구, 전체)'!Q55</f>
        <v>0.13985701519213584</v>
      </c>
      <c r="AB69" s="53">
        <f>'주택총조사(거처의종류, 일반,외국인가구, 아파트)'!T55/'주택총조사(거처의종류, 일반,외국인가구, 전체)'!T55</f>
        <v>0.14523724721991374</v>
      </c>
      <c r="AC69" s="53">
        <f>'주택총조사(거처의종류, 일반,외국인가구, 아파트)'!W55/'주택총조사(거처의종류, 일반,외국인가구, 전체)'!W55</f>
        <v>0.17531870908464453</v>
      </c>
      <c r="AD69" s="54">
        <f t="shared" si="85"/>
        <v>93.037193594073429</v>
      </c>
      <c r="AE69" s="54">
        <f t="shared" si="86"/>
        <v>122.39538112064614</v>
      </c>
      <c r="AF69" s="54">
        <f t="shared" si="87"/>
        <v>93.28462913315461</v>
      </c>
      <c r="AG69" s="54">
        <f t="shared" si="88"/>
        <v>96.001820412362989</v>
      </c>
      <c r="AH69" s="54">
        <f t="shared" si="89"/>
        <v>123.95032732284368</v>
      </c>
      <c r="AI69" s="54">
        <f t="shared" si="90"/>
        <v>105.73387031661616</v>
      </c>
      <c r="AJ69" s="54">
        <f t="shared" si="91"/>
        <v>47.098267785161788</v>
      </c>
      <c r="AK69" s="54">
        <f t="shared" si="92"/>
        <v>114.21655729429581</v>
      </c>
      <c r="AL69" s="54">
        <f t="shared" si="93"/>
        <v>143.35344057193925</v>
      </c>
      <c r="AM69" s="54">
        <f t="shared" si="94"/>
        <v>93.097075467964714</v>
      </c>
      <c r="AN69" s="54">
        <f t="shared" si="95"/>
        <v>174.7927529573906</v>
      </c>
      <c r="AO69" s="54">
        <f t="shared" si="96"/>
        <v>114.51161881535043</v>
      </c>
      <c r="AP69" s="208">
        <f t="shared" si="182"/>
        <v>140.13546137923521</v>
      </c>
      <c r="AQ69" s="208">
        <f t="shared" si="182"/>
        <v>236.61193841494196</v>
      </c>
      <c r="AR69" s="208">
        <f t="shared" si="182"/>
        <v>236.63806970509387</v>
      </c>
      <c r="AS69" s="208">
        <f t="shared" si="182"/>
        <v>189.09889588032769</v>
      </c>
      <c r="AT69" s="208">
        <f t="shared" si="182"/>
        <v>298.74308028023427</v>
      </c>
      <c r="AU69" s="50">
        <f t="shared" si="3"/>
        <v>220.24548913196659</v>
      </c>
      <c r="AV69" s="52">
        <f>'주택총조사(거처의종류, 일반,외국인가구, 전체)'!I55</f>
        <v>588</v>
      </c>
      <c r="AW69" s="52">
        <f>'주택총조사(거처의종류, 일반,외국인가구, 전체)'!L55</f>
        <v>562</v>
      </c>
      <c r="AX69" s="52">
        <f>'주택총조사(거처의종류, 일반,외국인가구, 전체)'!O55</f>
        <v>576</v>
      </c>
      <c r="AY69" s="52">
        <f>'주택총조사(거처의종류, 일반,외국인가구, 전체)'!R55</f>
        <v>597</v>
      </c>
      <c r="AZ69" s="52">
        <f>'주택총조사(거처의종류, 일반,외국인가구, 전체)'!U55</f>
        <v>569</v>
      </c>
      <c r="BA69" s="52">
        <f>'주택총조사(거처의종류, 일반,외국인가구, 전체)'!X55</f>
        <v>631</v>
      </c>
      <c r="BB69" s="52">
        <f t="shared" si="97"/>
        <v>-26</v>
      </c>
      <c r="BC69" s="52">
        <f t="shared" si="98"/>
        <v>14</v>
      </c>
      <c r="BD69" s="52">
        <f t="shared" si="99"/>
        <v>21</v>
      </c>
      <c r="BE69" s="52">
        <f t="shared" si="100"/>
        <v>-28</v>
      </c>
      <c r="BF69" s="52">
        <f t="shared" si="101"/>
        <v>62</v>
      </c>
      <c r="BG69" s="53">
        <f>'주택총조사(거처의종류, 일반,외국인가구, 아파트)'!L55/'주택총조사(거처의종류, 일반,외국인가구, 전체)'!L55</f>
        <v>4.6263345195729534E-2</v>
      </c>
      <c r="BH69" s="53">
        <f>'주택총조사(거처의종류, 일반,외국인가구, 아파트)'!O55/'주택총조사(거처의종류, 일반,외국인가구, 전체)'!O55</f>
        <v>5.2083333333333336E-2</v>
      </c>
      <c r="BI69" s="53">
        <f>'주택총조사(거처의종류, 일반,외국인가구, 아파트)'!R55/'주택총조사(거처의종류, 일반,외국인가구, 전체)'!R55</f>
        <v>5.3601340033500838E-2</v>
      </c>
      <c r="BJ69" s="53">
        <f>'주택총조사(거처의종류, 일반,외국인가구, 아파트)'!U55/'주택총조사(거처의종류, 일반,외국인가구, 전체)'!U55</f>
        <v>6.1511423550087874E-2</v>
      </c>
      <c r="BK69" s="53">
        <f>'주택총조사(거처의종류, 일반,외국인가구, 아파트)'!X55/'주택총조사(거처의종류, 일반,외국인가구, 전체)'!X55</f>
        <v>7.9239302694136288E-2</v>
      </c>
      <c r="BL69" s="54">
        <f t="shared" si="102"/>
        <v>-1.2028469750889679</v>
      </c>
      <c r="BM69" s="54">
        <f t="shared" si="103"/>
        <v>0.72916666666666674</v>
      </c>
      <c r="BN69" s="54">
        <f t="shared" si="104"/>
        <v>1.1256281407035176</v>
      </c>
      <c r="BO69" s="54">
        <f t="shared" si="105"/>
        <v>-1.7223198594024605</v>
      </c>
      <c r="BP69" s="54">
        <f t="shared" si="106"/>
        <v>4.9128367670364499</v>
      </c>
      <c r="BQ69" s="50">
        <f t="shared" si="107"/>
        <v>0.76849294798304124</v>
      </c>
      <c r="BR69" s="49">
        <f>REPS멸실!E54</f>
        <v>0</v>
      </c>
      <c r="BS69" s="49">
        <f>REPS멸실!F54</f>
        <v>0</v>
      </c>
      <c r="BT69" s="49">
        <f>REPS멸실!G54</f>
        <v>0</v>
      </c>
      <c r="BU69" s="49">
        <f>REPS멸실!H54</f>
        <v>0</v>
      </c>
      <c r="BV69" s="49">
        <f>REPS멸실!I54</f>
        <v>0</v>
      </c>
      <c r="BW69" s="51">
        <f t="shared" si="108"/>
        <v>0</v>
      </c>
      <c r="BX69" s="81">
        <f t="shared" si="109"/>
        <v>221.01398207994964</v>
      </c>
      <c r="BY69" s="52">
        <f>SUM('주택소유통계(다주택자)'!Q55:R55)</f>
        <v>7762</v>
      </c>
      <c r="BZ69" s="52">
        <f>SUM('주택소유통계(다주택자)'!U55:V55)</f>
        <v>7803</v>
      </c>
      <c r="CA69" s="52">
        <f>SUM('주택소유통계(다주택자)'!Y55:Z55)</f>
        <v>8134</v>
      </c>
      <c r="CB69" s="52">
        <f>SUM('주택소유통계(다주택자)'!AC55:AD55)</f>
        <v>8806</v>
      </c>
      <c r="CC69" s="52">
        <f t="shared" si="110"/>
        <v>41</v>
      </c>
      <c r="CD69" s="52">
        <f t="shared" si="111"/>
        <v>331</v>
      </c>
      <c r="CE69" s="52">
        <f t="shared" si="112"/>
        <v>672</v>
      </c>
      <c r="CF69" s="53">
        <f>'REPS거래량(외지인)'!D55/'REPS거래량(외지인)'!C55</f>
        <v>0.48764629388816644</v>
      </c>
      <c r="CG69" s="53">
        <f>'REPS거래량(외지인)'!I55/'REPS거래량(외지인)'!H55</f>
        <v>0.42986425339366519</v>
      </c>
      <c r="CH69" s="53">
        <f>'REPS거래량(외지인)'!N55/'REPS거래량(외지인)'!M55</f>
        <v>0.53667953667953672</v>
      </c>
      <c r="CI69" s="54">
        <f>REPS단위당실거래!G54</f>
        <v>1019.9</v>
      </c>
      <c r="CJ69" s="54">
        <f>REPS단위당실거래!H54</f>
        <v>972.2</v>
      </c>
      <c r="CK69" s="54">
        <f>REPS단위당실거래!I54</f>
        <v>1079.5</v>
      </c>
      <c r="CL69" s="52">
        <v>1428.8</v>
      </c>
      <c r="CM69" s="52">
        <v>1504</v>
      </c>
      <c r="CN69" s="52">
        <v>1579.2</v>
      </c>
      <c r="CO69" s="53">
        <f t="shared" si="113"/>
        <v>0.71381578947368418</v>
      </c>
      <c r="CP69" s="53">
        <f t="shared" si="114"/>
        <v>0.64640957446808511</v>
      </c>
      <c r="CQ69" s="53">
        <f t="shared" si="115"/>
        <v>0.68357396149949334</v>
      </c>
      <c r="CR69" s="55">
        <v>0.2</v>
      </c>
      <c r="CS69" s="55">
        <v>0.3</v>
      </c>
      <c r="CT69" s="55">
        <v>0.5</v>
      </c>
      <c r="CU69" s="162">
        <f t="shared" si="116"/>
        <v>2.854334918896722</v>
      </c>
      <c r="CV69" s="162">
        <f t="shared" si="117"/>
        <v>27.592329053143352</v>
      </c>
      <c r="CW69" s="162">
        <f t="shared" si="118"/>
        <v>123.26501273309782</v>
      </c>
      <c r="CX69" s="71">
        <f t="shared" si="119"/>
        <v>51.237225568379301</v>
      </c>
      <c r="CY69" s="158">
        <f>REPS분양물량!H54</f>
        <v>406</v>
      </c>
      <c r="CZ69" s="158">
        <f>REPS분양물량!I54</f>
        <v>0</v>
      </c>
      <c r="DA69" s="158">
        <f>REPS분양물량!J54</f>
        <v>539</v>
      </c>
      <c r="DB69" s="52">
        <f>REPS미분양!F54</f>
        <v>14</v>
      </c>
      <c r="DC69" s="52">
        <f>REPS미분양!G54</f>
        <v>167</v>
      </c>
      <c r="DD69" s="52">
        <f>REPS미분양!H54</f>
        <v>151</v>
      </c>
      <c r="DE69" s="52">
        <f>REPS미분양!I54</f>
        <v>149</v>
      </c>
      <c r="DF69" s="52">
        <f t="shared" si="120"/>
        <v>420</v>
      </c>
      <c r="DG69" s="52">
        <f t="shared" si="121"/>
        <v>167</v>
      </c>
      <c r="DH69" s="52">
        <f t="shared" si="122"/>
        <v>690</v>
      </c>
      <c r="DI69" s="52">
        <f t="shared" si="123"/>
        <v>253</v>
      </c>
      <c r="DJ69" s="52">
        <f t="shared" si="124"/>
        <v>16</v>
      </c>
      <c r="DK69" s="52">
        <f t="shared" si="125"/>
        <v>541</v>
      </c>
      <c r="DL69" s="142">
        <v>1019.9</v>
      </c>
      <c r="DM69" s="141">
        <v>972.2</v>
      </c>
      <c r="DN69" s="141">
        <v>1079.5</v>
      </c>
      <c r="DO69" s="145">
        <f>DP69*0.95</f>
        <v>1428.8</v>
      </c>
      <c r="DP69" s="140">
        <f>'REPS분양가(분기단위)'!E54</f>
        <v>1504</v>
      </c>
      <c r="DQ69" s="144">
        <f>DP69*1.05</f>
        <v>1579.2</v>
      </c>
      <c r="DR69" s="53">
        <f t="shared" si="126"/>
        <v>0.71381578947368418</v>
      </c>
      <c r="DS69" s="53">
        <f t="shared" si="127"/>
        <v>0.64640957446808511</v>
      </c>
      <c r="DT69" s="53">
        <f t="shared" si="128"/>
        <v>0.68357396149949334</v>
      </c>
      <c r="DU69" s="53">
        <f>100%-종합!CF69</f>
        <v>0.51235370611183351</v>
      </c>
      <c r="DV69" s="53">
        <f>100%-종합!CG69</f>
        <v>0.57013574660633481</v>
      </c>
      <c r="DW69" s="53">
        <f>100%-종합!CH69</f>
        <v>0.46332046332046328</v>
      </c>
      <c r="DX69" s="55">
        <v>0.2</v>
      </c>
      <c r="DY69" s="55">
        <v>0.3</v>
      </c>
      <c r="DZ69" s="55">
        <v>0.5</v>
      </c>
      <c r="EA69" s="72">
        <f t="shared" si="129"/>
        <v>18.505743960030113</v>
      </c>
      <c r="EB69" s="72">
        <f t="shared" si="130"/>
        <v>1.7689977856936554</v>
      </c>
      <c r="EC69" s="72">
        <f t="shared" si="131"/>
        <v>85.671084132330321</v>
      </c>
      <c r="ED69" s="71">
        <f t="shared" si="132"/>
        <v>35.315275292684696</v>
      </c>
      <c r="EE69" s="82">
        <f t="shared" si="133"/>
        <v>86.552500861064004</v>
      </c>
      <c r="EF69" s="88">
        <f t="shared" si="134"/>
        <v>307.56648294101365</v>
      </c>
      <c r="EG69" s="54">
        <f>REPS단위당실거래!I54</f>
        <v>1079.5</v>
      </c>
      <c r="EH69" s="52">
        <f t="shared" si="135"/>
        <v>1579.2</v>
      </c>
      <c r="EI69" s="52">
        <f t="shared" si="136"/>
        <v>53700</v>
      </c>
      <c r="EJ69" s="49">
        <f t="shared" si="137"/>
        <v>29535.000000000004</v>
      </c>
      <c r="EK69" s="149">
        <v>5861</v>
      </c>
      <c r="EL69" s="55">
        <f t="shared" si="138"/>
        <v>0.59872278218050312</v>
      </c>
      <c r="EM69" s="55">
        <v>0.74</v>
      </c>
      <c r="EN69" s="55">
        <v>0.05</v>
      </c>
      <c r="EO69" s="71">
        <f t="shared" si="139"/>
        <v>129.83722637531736</v>
      </c>
      <c r="EP69" s="54">
        <f>REPS단위당실거래!I54</f>
        <v>1079.5</v>
      </c>
      <c r="EQ69" s="52">
        <f t="shared" si="140"/>
        <v>1579.2</v>
      </c>
      <c r="ER69" s="52">
        <f t="shared" si="141"/>
        <v>53700</v>
      </c>
      <c r="ES69" s="49">
        <f t="shared" si="142"/>
        <v>29535.000000000004</v>
      </c>
      <c r="ET69" s="149">
        <v>357</v>
      </c>
      <c r="EU69" s="55">
        <f t="shared" si="143"/>
        <v>0.59872278218050312</v>
      </c>
      <c r="EV69" s="55">
        <v>0.26</v>
      </c>
      <c r="EW69" s="55">
        <v>0.2</v>
      </c>
      <c r="EX69" s="50">
        <f t="shared" si="144"/>
        <v>11.114689728398861</v>
      </c>
      <c r="EY69" s="53">
        <f>'주택총조사(주택의종류)'!AZ55</f>
        <v>0.1717978911650167</v>
      </c>
      <c r="EZ69" s="53">
        <f>'주택총조사(주택의종류)'!AS55</f>
        <v>0.67433131941264146</v>
      </c>
      <c r="FA69" s="53">
        <f>'주택총조사(주택의종류)'!BG55</f>
        <v>0.13467667925183127</v>
      </c>
      <c r="FB69" s="53">
        <f t="shared" si="145"/>
        <v>4.7090682730639442</v>
      </c>
      <c r="FC69" s="54">
        <f t="shared" si="146"/>
        <v>663.75219615158096</v>
      </c>
      <c r="FD69" s="55">
        <v>0.4</v>
      </c>
      <c r="FE69" s="55">
        <v>0.6</v>
      </c>
      <c r="FF69" s="50">
        <f t="shared" si="147"/>
        <v>159.30052707637944</v>
      </c>
      <c r="FG69" s="82">
        <f t="shared" si="148"/>
        <v>300.25244318009567</v>
      </c>
      <c r="FH69" s="53">
        <v>3.9399999999999998E-2</v>
      </c>
      <c r="FI69" s="49">
        <v>30</v>
      </c>
      <c r="FJ69" s="55">
        <v>0.6</v>
      </c>
      <c r="FK69" s="55">
        <v>0.4</v>
      </c>
      <c r="FL69" s="49">
        <f t="shared" si="149"/>
        <v>54000</v>
      </c>
      <c r="FM69" s="49">
        <f t="shared" si="150"/>
        <v>32200</v>
      </c>
      <c r="FN69" s="58">
        <f t="shared" si="151"/>
        <v>-152.61599143438488</v>
      </c>
      <c r="FO69" s="49">
        <f t="shared" si="166"/>
        <v>4560</v>
      </c>
      <c r="FP69" s="131">
        <v>59</v>
      </c>
      <c r="FQ69" s="131">
        <v>197</v>
      </c>
      <c r="FR69" s="134">
        <v>1467</v>
      </c>
      <c r="FS69" s="134">
        <v>2581</v>
      </c>
      <c r="FT69" s="134">
        <v>1519</v>
      </c>
      <c r="FU69" s="134">
        <v>1279</v>
      </c>
      <c r="FV69" s="134">
        <v>1128</v>
      </c>
      <c r="FW69" s="134">
        <v>2578</v>
      </c>
      <c r="FX69" s="134">
        <v>2189</v>
      </c>
      <c r="FY69" s="32">
        <f t="shared" si="169"/>
        <v>12997</v>
      </c>
      <c r="FZ69" s="152">
        <f>(SUM(FU69:FX69)/FY69)+(FT69/FY69)*0.4</f>
        <v>0.59872278218050312</v>
      </c>
      <c r="GA69" s="54">
        <f t="shared" si="153"/>
        <v>115.28011176333347</v>
      </c>
      <c r="GB69" s="55">
        <v>0.3</v>
      </c>
      <c r="GC69" s="55">
        <f t="shared" si="154"/>
        <v>0.59872278218050312</v>
      </c>
      <c r="GD69" s="50">
        <f t="shared" si="155"/>
        <v>20.706248773506708</v>
      </c>
      <c r="GE69" s="54">
        <f t="shared" si="156"/>
        <v>105.73387031661616</v>
      </c>
      <c r="GF69" s="55">
        <v>0.7</v>
      </c>
      <c r="GG69" s="55">
        <f t="shared" si="157"/>
        <v>0.59872278218050312</v>
      </c>
      <c r="GH69" s="50">
        <f t="shared" si="158"/>
        <v>44.313693904673855</v>
      </c>
      <c r="GI69" s="81">
        <f t="shared" si="167"/>
        <v>65.01994267818057</v>
      </c>
      <c r="GJ69" s="72">
        <f t="shared" si="159"/>
        <v>51.237225568379301</v>
      </c>
      <c r="GK69" s="72">
        <f t="shared" si="160"/>
        <v>35.315275292684696</v>
      </c>
      <c r="GL69" s="52">
        <f>SUM('주택총조사(주택의종류)'!AD55:AF55)</f>
        <v>15298</v>
      </c>
      <c r="GM69" s="52">
        <f>REPS미분양!I54</f>
        <v>149</v>
      </c>
      <c r="GN69" s="100">
        <f t="shared" si="161"/>
        <v>9.7398352725846515E-3</v>
      </c>
      <c r="GO69" s="55">
        <f t="shared" si="162"/>
        <v>0.8</v>
      </c>
      <c r="GP69" s="82">
        <f t="shared" si="163"/>
        <v>69.242000688851206</v>
      </c>
      <c r="GQ69" s="84">
        <f t="shared" si="164"/>
        <v>434.51438654712746</v>
      </c>
      <c r="GR69" s="151">
        <f>SUM('REPS분양물량+계획'!G54:I54)/3</f>
        <v>433.66666666666669</v>
      </c>
      <c r="GS69" s="106">
        <f t="shared" si="168"/>
        <v>0.99804904070680567</v>
      </c>
      <c r="GT69" s="105" t="str">
        <f t="shared" si="165"/>
        <v>A등급</v>
      </c>
    </row>
    <row r="70" spans="1:202" s="49" customFormat="1" x14ac:dyDescent="0.4">
      <c r="A70" s="37" t="s">
        <v>109</v>
      </c>
      <c r="B70" s="37" t="s">
        <v>112</v>
      </c>
      <c r="C70" s="35">
        <f>'주택총조사(거처의종류, 일반,외국인가구, 전체)'!H56</f>
        <v>42310</v>
      </c>
      <c r="D70" s="35">
        <f>'주택총조사(거처의종류, 일반,외국인가구, 전체)'!K56</f>
        <v>42903</v>
      </c>
      <c r="E70" s="35">
        <f>'주택총조사(거처의종류, 일반,외국인가구, 전체)'!N56</f>
        <v>44234</v>
      </c>
      <c r="F70" s="35">
        <f>'주택총조사(거처의종류, 일반,외국인가구, 전체)'!Q56</f>
        <v>45571</v>
      </c>
      <c r="G70" s="35">
        <f>'주택총조사(거처의종류, 일반,외국인가구, 전체)'!T56</f>
        <v>46944</v>
      </c>
      <c r="H70" s="35">
        <f>'주택총조사(거처의종류, 일반,외국인가구, 전체)'!W56</f>
        <v>48619</v>
      </c>
      <c r="I70" s="207">
        <f t="shared" si="181"/>
        <v>133</v>
      </c>
      <c r="J70" s="207">
        <f t="shared" si="181"/>
        <v>506</v>
      </c>
      <c r="K70" s="207">
        <f t="shared" si="181"/>
        <v>330</v>
      </c>
      <c r="L70" s="207">
        <f t="shared" si="181"/>
        <v>469</v>
      </c>
      <c r="M70" s="207">
        <f t="shared" si="181"/>
        <v>387</v>
      </c>
      <c r="N70" s="24">
        <f>'인구총조사(가구, 1인가구)'!D56</f>
        <v>12003</v>
      </c>
      <c r="O70" s="24">
        <f>'인구총조사(가구, 1인가구)'!E56</f>
        <v>12463</v>
      </c>
      <c r="P70" s="24">
        <f>'인구총조사(가구, 1인가구)'!F56</f>
        <v>13288</v>
      </c>
      <c r="Q70" s="24">
        <f>'인구총조사(가구, 1인가구)'!G56</f>
        <v>14295</v>
      </c>
      <c r="R70" s="24">
        <f>'인구총조사(가구, 1인가구)'!H56</f>
        <v>15199</v>
      </c>
      <c r="S70" s="24">
        <f>'인구총조사(가구, 1인가구)'!I56</f>
        <v>16487</v>
      </c>
      <c r="T70" s="52">
        <f t="shared" si="80"/>
        <v>460</v>
      </c>
      <c r="U70" s="52">
        <f t="shared" si="81"/>
        <v>825</v>
      </c>
      <c r="V70" s="52">
        <f t="shared" si="82"/>
        <v>1007</v>
      </c>
      <c r="W70" s="52">
        <f t="shared" si="83"/>
        <v>904</v>
      </c>
      <c r="X70" s="52">
        <f t="shared" si="84"/>
        <v>1288</v>
      </c>
      <c r="Y70" s="53">
        <f>'주택총조사(거처의종류, 일반,외국인가구, 아파트)'!K56/'주택총조사(거처의종류, 일반,외국인가구, 전체)'!K56</f>
        <v>0.28238118546488589</v>
      </c>
      <c r="Z70" s="53">
        <f>'주택총조사(거처의종류, 일반,외국인가구, 아파트)'!N56/'주택총조사(거처의종류, 일반,외국인가구, 전체)'!N56</f>
        <v>0.2843966179861645</v>
      </c>
      <c r="AA70" s="53">
        <f>'주택총조사(거처의종류, 일반,외국인가구, 아파트)'!Q56/'주택총조사(거처의종류, 일반,외국인가구, 전체)'!Q56</f>
        <v>0.28452305194092736</v>
      </c>
      <c r="AB70" s="53">
        <f>'주택총조사(거처의종류, 일반,외국인가구, 아파트)'!T56/'주택총조사(거처의종류, 일반,외국인가구, 전체)'!T56</f>
        <v>0.29633179959100203</v>
      </c>
      <c r="AC70" s="53">
        <f>'주택총조사(거처의종류, 일반,외국인가구, 아파트)'!W56/'주택총조사(거처의종류, 일반,외국인가구, 전체)'!W56</f>
        <v>0.31742734321972893</v>
      </c>
      <c r="AD70" s="54">
        <f t="shared" si="85"/>
        <v>37.55669766682982</v>
      </c>
      <c r="AE70" s="54">
        <f t="shared" si="86"/>
        <v>143.90468870099923</v>
      </c>
      <c r="AF70" s="54">
        <f t="shared" si="87"/>
        <v>93.89260714050603</v>
      </c>
      <c r="AG70" s="54">
        <f t="shared" si="88"/>
        <v>138.97961400817996</v>
      </c>
      <c r="AH70" s="54">
        <f t="shared" si="89"/>
        <v>122.84438182603509</v>
      </c>
      <c r="AI70" s="54">
        <f t="shared" si="90"/>
        <v>107.43559786851002</v>
      </c>
      <c r="AJ70" s="54">
        <f t="shared" si="91"/>
        <v>129.89534531384751</v>
      </c>
      <c r="AK70" s="54">
        <f t="shared" si="92"/>
        <v>234.62720983858571</v>
      </c>
      <c r="AL70" s="54">
        <f t="shared" si="93"/>
        <v>286.51471330451386</v>
      </c>
      <c r="AM70" s="54">
        <f t="shared" si="94"/>
        <v>267.88394683026581</v>
      </c>
      <c r="AN70" s="54">
        <f t="shared" si="95"/>
        <v>408.84641806701086</v>
      </c>
      <c r="AO70" s="54">
        <f t="shared" si="96"/>
        <v>265.55352667084475</v>
      </c>
      <c r="AP70" s="208">
        <f t="shared" si="182"/>
        <v>167.45204298067733</v>
      </c>
      <c r="AQ70" s="208">
        <f t="shared" si="182"/>
        <v>378.53189853958497</v>
      </c>
      <c r="AR70" s="208">
        <f t="shared" si="182"/>
        <v>380.40732044501988</v>
      </c>
      <c r="AS70" s="208">
        <f t="shared" si="182"/>
        <v>406.86356083844578</v>
      </c>
      <c r="AT70" s="208">
        <f t="shared" si="182"/>
        <v>531.69079989304601</v>
      </c>
      <c r="AU70" s="50">
        <f t="shared" si="3"/>
        <v>372.9891245393548</v>
      </c>
      <c r="AV70" s="52">
        <f>'주택총조사(거처의종류, 일반,외국인가구, 전체)'!I56</f>
        <v>983</v>
      </c>
      <c r="AW70" s="52">
        <f>'주택총조사(거처의종류, 일반,외국인가구, 전체)'!L56</f>
        <v>1003</v>
      </c>
      <c r="AX70" s="52">
        <f>'주택총조사(거처의종류, 일반,외국인가구, 전체)'!O56</f>
        <v>1116</v>
      </c>
      <c r="AY70" s="52">
        <f>'주택총조사(거처의종류, 일반,외국인가구, 전체)'!R56</f>
        <v>1155</v>
      </c>
      <c r="AZ70" s="52">
        <f>'주택총조사(거처의종류, 일반,외국인가구, 전체)'!U56</f>
        <v>1089</v>
      </c>
      <c r="BA70" s="52">
        <f>'주택총조사(거처의종류, 일반,외국인가구, 전체)'!X56</f>
        <v>1254</v>
      </c>
      <c r="BB70" s="52">
        <f t="shared" si="97"/>
        <v>20</v>
      </c>
      <c r="BC70" s="52">
        <f t="shared" si="98"/>
        <v>113</v>
      </c>
      <c r="BD70" s="52">
        <f t="shared" si="99"/>
        <v>39</v>
      </c>
      <c r="BE70" s="52">
        <f t="shared" si="100"/>
        <v>-66</v>
      </c>
      <c r="BF70" s="52">
        <f t="shared" si="101"/>
        <v>165</v>
      </c>
      <c r="BG70" s="53">
        <f>'주택총조사(거처의종류, 일반,외국인가구, 아파트)'!L56/'주택총조사(거처의종류, 일반,외국인가구, 전체)'!L56</f>
        <v>8.175473579262213E-2</v>
      </c>
      <c r="BH70" s="53">
        <f>'주택총조사(거처의종류, 일반,외국인가구, 아파트)'!O56/'주택총조사(거처의종류, 일반,외국인가구, 전체)'!O56</f>
        <v>8.1541218637992838E-2</v>
      </c>
      <c r="BI70" s="53">
        <f>'주택총조사(거처의종류, 일반,외국인가구, 아파트)'!R56/'주택총조사(거처의종류, 일반,외국인가구, 전체)'!R56</f>
        <v>7.3593073593073599E-2</v>
      </c>
      <c r="BJ70" s="53">
        <f>'주택총조사(거처의종류, 일반,외국인가구, 아파트)'!U56/'주택총조사(거처의종류, 일반,외국인가구, 전체)'!U56</f>
        <v>0.1046831955922865</v>
      </c>
      <c r="BK70" s="53">
        <f>'주택총조사(거처의종류, 일반,외국인가구, 아파트)'!X56/'주택총조사(거처의종류, 일반,외국인가구, 전체)'!X56</f>
        <v>0.10606060606060606</v>
      </c>
      <c r="BL70" s="54">
        <f t="shared" si="102"/>
        <v>1.6350947158524427</v>
      </c>
      <c r="BM70" s="54">
        <f t="shared" si="103"/>
        <v>9.2141577060931912</v>
      </c>
      <c r="BN70" s="54">
        <f t="shared" si="104"/>
        <v>2.8701298701298703</v>
      </c>
      <c r="BO70" s="54">
        <f t="shared" si="105"/>
        <v>-6.9090909090909092</v>
      </c>
      <c r="BP70" s="54">
        <f t="shared" si="106"/>
        <v>17.5</v>
      </c>
      <c r="BQ70" s="50">
        <f t="shared" si="107"/>
        <v>4.8620582765969189</v>
      </c>
      <c r="BR70" s="49">
        <f>REPS멸실!E55</f>
        <v>0</v>
      </c>
      <c r="BS70" s="49">
        <f>REPS멸실!F55</f>
        <v>0</v>
      </c>
      <c r="BT70" s="49">
        <f>REPS멸실!G55</f>
        <v>0</v>
      </c>
      <c r="BU70" s="49">
        <f>REPS멸실!H55</f>
        <v>0</v>
      </c>
      <c r="BV70" s="49">
        <f>REPS멸실!I55</f>
        <v>0</v>
      </c>
      <c r="BW70" s="51">
        <f t="shared" si="108"/>
        <v>0</v>
      </c>
      <c r="BX70" s="81">
        <f t="shared" si="109"/>
        <v>377.85118281595174</v>
      </c>
      <c r="BY70" s="52">
        <f>SUM('주택소유통계(다주택자)'!Q56:R56)</f>
        <v>6508</v>
      </c>
      <c r="BZ70" s="52">
        <f>SUM('주택소유통계(다주택자)'!U56:V56)</f>
        <v>6340</v>
      </c>
      <c r="CA70" s="52">
        <f>SUM('주택소유통계(다주택자)'!Y56:Z56)</f>
        <v>6653</v>
      </c>
      <c r="CB70" s="52">
        <f>SUM('주택소유통계(다주택자)'!AC56:AD56)</f>
        <v>7071</v>
      </c>
      <c r="CC70" s="52">
        <f t="shared" si="110"/>
        <v>-168</v>
      </c>
      <c r="CD70" s="52">
        <f t="shared" si="111"/>
        <v>313</v>
      </c>
      <c r="CE70" s="52">
        <f t="shared" si="112"/>
        <v>418</v>
      </c>
      <c r="CF70" s="53">
        <f>'REPS거래량(외지인)'!D56/'REPS거래량(외지인)'!C56</f>
        <v>0.35684430512016718</v>
      </c>
      <c r="CG70" s="53">
        <f>'REPS거래량(외지인)'!I56/'REPS거래량(외지인)'!H56</f>
        <v>0.40946745562130177</v>
      </c>
      <c r="CH70" s="53">
        <f>'REPS거래량(외지인)'!N56/'REPS거래량(외지인)'!M56</f>
        <v>0.60519480519480517</v>
      </c>
      <c r="CI70" s="54">
        <f>REPS단위당실거래!G55</f>
        <v>716.7</v>
      </c>
      <c r="CJ70" s="54">
        <f>REPS단위당실거래!H55</f>
        <v>690</v>
      </c>
      <c r="CK70" s="54">
        <f>REPS단위당실거래!I55</f>
        <v>751.9</v>
      </c>
      <c r="CL70" s="52">
        <v>1498.1499999999999</v>
      </c>
      <c r="CM70" s="52">
        <v>1577</v>
      </c>
      <c r="CN70" s="52">
        <v>1551</v>
      </c>
      <c r="CO70" s="53">
        <f t="shared" si="113"/>
        <v>0.47839001435103301</v>
      </c>
      <c r="CP70" s="53">
        <f t="shared" si="114"/>
        <v>0.4375396322130628</v>
      </c>
      <c r="CQ70" s="53">
        <f t="shared" si="115"/>
        <v>0.48478401031592522</v>
      </c>
      <c r="CR70" s="55">
        <v>0.2</v>
      </c>
      <c r="CS70" s="55">
        <v>0.3</v>
      </c>
      <c r="CT70" s="55">
        <v>0.5</v>
      </c>
      <c r="CU70" s="162">
        <f t="shared" si="116"/>
        <v>-5.7358812755167126</v>
      </c>
      <c r="CV70" s="162">
        <f t="shared" si="117"/>
        <v>16.822958729968146</v>
      </c>
      <c r="CW70" s="162">
        <f t="shared" si="118"/>
        <v>61.318251819102883</v>
      </c>
      <c r="CX70" s="71">
        <f t="shared" si="119"/>
        <v>24.135109757851438</v>
      </c>
      <c r="CY70" s="158">
        <f>REPS분양물량!H55</f>
        <v>0</v>
      </c>
      <c r="CZ70" s="158">
        <f>REPS분양물량!I55</f>
        <v>0</v>
      </c>
      <c r="DA70" s="158">
        <f>REPS분양물량!J55</f>
        <v>769</v>
      </c>
      <c r="DB70" s="52">
        <f>REPS미분양!F55</f>
        <v>0</v>
      </c>
      <c r="DC70" s="52">
        <f>REPS미분양!G55</f>
        <v>0</v>
      </c>
      <c r="DD70" s="52">
        <f>REPS미분양!H55</f>
        <v>0</v>
      </c>
      <c r="DE70" s="52">
        <f>REPS미분양!I55</f>
        <v>6</v>
      </c>
      <c r="DF70" s="52">
        <f t="shared" si="120"/>
        <v>0</v>
      </c>
      <c r="DG70" s="52">
        <f t="shared" si="121"/>
        <v>0</v>
      </c>
      <c r="DH70" s="52">
        <f t="shared" si="122"/>
        <v>769</v>
      </c>
      <c r="DI70" s="52">
        <f t="shared" si="123"/>
        <v>0</v>
      </c>
      <c r="DJ70" s="52">
        <f t="shared" si="124"/>
        <v>0</v>
      </c>
      <c r="DK70" s="52">
        <f t="shared" si="125"/>
        <v>763</v>
      </c>
      <c r="DL70" s="141">
        <v>716.7</v>
      </c>
      <c r="DM70" s="141">
        <v>690</v>
      </c>
      <c r="DN70" s="141">
        <v>751.9</v>
      </c>
      <c r="DO70" s="145">
        <f>DP70*0.95</f>
        <v>1498.1499999999999</v>
      </c>
      <c r="DP70" s="140">
        <f>'REPS분양가(분기단위)'!E55</f>
        <v>1577</v>
      </c>
      <c r="DQ70" s="140">
        <f>'REPS분양가(분기단위)'!F55</f>
        <v>1551</v>
      </c>
      <c r="DR70" s="53">
        <f t="shared" si="126"/>
        <v>0.47839001435103301</v>
      </c>
      <c r="DS70" s="53">
        <f t="shared" si="127"/>
        <v>0.4375396322130628</v>
      </c>
      <c r="DT70" s="53">
        <f t="shared" si="128"/>
        <v>0.48478401031592522</v>
      </c>
      <c r="DU70" s="53">
        <f>100%-종합!CF70</f>
        <v>0.64315569487983282</v>
      </c>
      <c r="DV70" s="53">
        <f>100%-종합!CG70</f>
        <v>0.59053254437869818</v>
      </c>
      <c r="DW70" s="53">
        <f>100%-종합!CH70</f>
        <v>0.39480519480519483</v>
      </c>
      <c r="DX70" s="55">
        <v>0.2</v>
      </c>
      <c r="DY70" s="55">
        <v>0.3</v>
      </c>
      <c r="DZ70" s="55">
        <v>0.5</v>
      </c>
      <c r="EA70" s="72">
        <f t="shared" si="129"/>
        <v>0</v>
      </c>
      <c r="EB70" s="72">
        <f t="shared" si="130"/>
        <v>0</v>
      </c>
      <c r="EC70" s="72">
        <f t="shared" si="131"/>
        <v>73.017286208311361</v>
      </c>
      <c r="ED70" s="71">
        <f t="shared" si="132"/>
        <v>24.339095402770454</v>
      </c>
      <c r="EE70" s="82">
        <f t="shared" si="133"/>
        <v>48.474205160621892</v>
      </c>
      <c r="EF70" s="88">
        <f t="shared" si="134"/>
        <v>426.32538797657367</v>
      </c>
      <c r="EG70" s="54">
        <f>REPS단위당실거래!I55</f>
        <v>751.9</v>
      </c>
      <c r="EH70" s="52">
        <f t="shared" si="135"/>
        <v>1551</v>
      </c>
      <c r="EI70" s="52">
        <f t="shared" si="136"/>
        <v>52700</v>
      </c>
      <c r="EJ70" s="49">
        <f t="shared" si="137"/>
        <v>28985.000000000004</v>
      </c>
      <c r="EK70" s="149">
        <v>4167</v>
      </c>
      <c r="EL70" s="55">
        <f t="shared" si="138"/>
        <v>0.62524092561601941</v>
      </c>
      <c r="EM70" s="55">
        <v>0.74</v>
      </c>
      <c r="EN70" s="55">
        <v>0.05</v>
      </c>
      <c r="EO70" s="71">
        <f t="shared" si="139"/>
        <v>96.399020670552261</v>
      </c>
      <c r="EP70" s="54">
        <f>REPS단위당실거래!I55</f>
        <v>751.9</v>
      </c>
      <c r="EQ70" s="52">
        <f t="shared" si="140"/>
        <v>1551</v>
      </c>
      <c r="ER70" s="52">
        <f t="shared" si="141"/>
        <v>52700</v>
      </c>
      <c r="ES70" s="49">
        <f t="shared" si="142"/>
        <v>28985.000000000004</v>
      </c>
      <c r="ET70" s="149">
        <v>2630</v>
      </c>
      <c r="EU70" s="55">
        <f t="shared" si="143"/>
        <v>0.62524092561601941</v>
      </c>
      <c r="EV70" s="55">
        <v>0.26</v>
      </c>
      <c r="EW70" s="55">
        <v>0.2</v>
      </c>
      <c r="EX70" s="50">
        <f t="shared" si="144"/>
        <v>85.50794898724682</v>
      </c>
      <c r="EY70" s="53">
        <f>'주택총조사(주택의종류)'!AZ56</f>
        <v>0.34549729059189244</v>
      </c>
      <c r="EZ70" s="53">
        <f>'주택총조사(주택의종류)'!AS56</f>
        <v>0.49008090440459628</v>
      </c>
      <c r="FA70" s="53">
        <f>'주택총조사(주택의종류)'!BG56</f>
        <v>0.14211106464801607</v>
      </c>
      <c r="FB70" s="53">
        <f t="shared" si="145"/>
        <v>1.8298029717384057</v>
      </c>
      <c r="FC70" s="54">
        <f t="shared" si="146"/>
        <v>332.85391365976875</v>
      </c>
      <c r="FD70" s="55">
        <v>0.4</v>
      </c>
      <c r="FE70" s="55">
        <v>0.6</v>
      </c>
      <c r="FF70" s="50">
        <f t="shared" si="147"/>
        <v>79.884939278344504</v>
      </c>
      <c r="FG70" s="82">
        <f t="shared" si="148"/>
        <v>261.79190893614361</v>
      </c>
      <c r="FH70" s="53">
        <v>3.9399999999999998E-2</v>
      </c>
      <c r="FI70" s="49">
        <v>30</v>
      </c>
      <c r="FJ70" s="55">
        <v>0.6</v>
      </c>
      <c r="FK70" s="55">
        <v>0.4</v>
      </c>
      <c r="FL70" s="49">
        <f t="shared" si="149"/>
        <v>53000</v>
      </c>
      <c r="FM70" s="49">
        <f t="shared" si="150"/>
        <v>31600</v>
      </c>
      <c r="FN70" s="58">
        <f t="shared" si="151"/>
        <v>-149.77221519647708</v>
      </c>
      <c r="FO70" s="49">
        <f t="shared" si="166"/>
        <v>4440</v>
      </c>
      <c r="FP70" s="131">
        <v>57</v>
      </c>
      <c r="FQ70" s="131">
        <v>219</v>
      </c>
      <c r="FR70" s="134">
        <v>2037</v>
      </c>
      <c r="FS70" s="134">
        <v>3368</v>
      </c>
      <c r="FT70" s="134">
        <v>2033</v>
      </c>
      <c r="FU70" s="134">
        <v>1678</v>
      </c>
      <c r="FV70" s="134">
        <v>1646</v>
      </c>
      <c r="FW70" s="134">
        <v>3661</v>
      </c>
      <c r="FX70" s="134">
        <v>2630</v>
      </c>
      <c r="FY70" s="32">
        <f t="shared" si="169"/>
        <v>17329</v>
      </c>
      <c r="FZ70" s="152">
        <f>(SUM(FU70:FX70)/FY70)+(FT70/FY70)*0.6</f>
        <v>0.62524092561601941</v>
      </c>
      <c r="GA70" s="54">
        <f t="shared" si="153"/>
        <v>270.41558494744169</v>
      </c>
      <c r="GB70" s="55">
        <v>0.3</v>
      </c>
      <c r="GC70" s="55">
        <f t="shared" si="154"/>
        <v>0.62524092561601941</v>
      </c>
      <c r="GD70" s="50">
        <f t="shared" si="155"/>
        <v>50.722467190060726</v>
      </c>
      <c r="GE70" s="54">
        <f t="shared" si="156"/>
        <v>107.43559786851002</v>
      </c>
      <c r="GF70" s="55">
        <v>0.7</v>
      </c>
      <c r="GG70" s="55">
        <f t="shared" si="157"/>
        <v>0.62524092561601941</v>
      </c>
      <c r="GH70" s="50">
        <f t="shared" si="158"/>
        <v>47.021192858792347</v>
      </c>
      <c r="GI70" s="81">
        <f t="shared" si="167"/>
        <v>97.743660048853073</v>
      </c>
      <c r="GJ70" s="72">
        <f t="shared" si="159"/>
        <v>24.135109757851438</v>
      </c>
      <c r="GK70" s="72">
        <f t="shared" si="160"/>
        <v>24.339095402770454</v>
      </c>
      <c r="GL70" s="52">
        <f>SUM('주택총조사(주택의종류)'!AD56:AF56)</f>
        <v>22356</v>
      </c>
      <c r="GM70" s="52">
        <f>REPS미분양!I55</f>
        <v>6</v>
      </c>
      <c r="GN70" s="100">
        <f t="shared" si="161"/>
        <v>2.6838432635534085E-4</v>
      </c>
      <c r="GO70" s="55">
        <f t="shared" si="162"/>
        <v>1</v>
      </c>
      <c r="GP70" s="82">
        <f t="shared" si="163"/>
        <v>48.474205160621892</v>
      </c>
      <c r="GQ70" s="84">
        <f t="shared" si="164"/>
        <v>408.00977414561862</v>
      </c>
      <c r="GR70" s="151">
        <f>SUM('REPS분양물량+계획'!G55:I55)/3</f>
        <v>504.33333333333331</v>
      </c>
      <c r="GS70" s="106">
        <f t="shared" si="168"/>
        <v>1.2360814992469686</v>
      </c>
      <c r="GT70" s="105" t="str">
        <f t="shared" si="165"/>
        <v>B등급</v>
      </c>
    </row>
    <row r="71" spans="1:202" s="49" customFormat="1" x14ac:dyDescent="0.4">
      <c r="A71" s="37" t="s">
        <v>109</v>
      </c>
      <c r="B71" s="37" t="s">
        <v>113</v>
      </c>
      <c r="C71" s="35">
        <f>'주택총조사(거처의종류, 일반,외국인가구, 전체)'!H57</f>
        <v>18089</v>
      </c>
      <c r="D71" s="35">
        <f>'주택총조사(거처의종류, 일반,외국인가구, 전체)'!K57</f>
        <v>17681</v>
      </c>
      <c r="E71" s="35">
        <f>'주택총조사(거처의종류, 일반,외국인가구, 전체)'!N57</f>
        <v>18014</v>
      </c>
      <c r="F71" s="35">
        <f>'주택총조사(거처의종류, 일반,외국인가구, 전체)'!Q57</f>
        <v>18342</v>
      </c>
      <c r="G71" s="35">
        <f>'주택총조사(거처의종류, 일반,외국인가구, 전체)'!T57</f>
        <v>18427</v>
      </c>
      <c r="H71" s="35">
        <f>'주택총조사(거처의종류, 일반,외국인가구, 전체)'!W57</f>
        <v>18647</v>
      </c>
      <c r="I71" s="207">
        <f t="shared" si="181"/>
        <v>-108</v>
      </c>
      <c r="J71" s="207">
        <f t="shared" si="181"/>
        <v>-43</v>
      </c>
      <c r="K71" s="207">
        <f t="shared" si="181"/>
        <v>-155</v>
      </c>
      <c r="L71" s="207">
        <f t="shared" si="181"/>
        <v>-42</v>
      </c>
      <c r="M71" s="207">
        <f t="shared" si="181"/>
        <v>-170</v>
      </c>
      <c r="N71" s="24">
        <f>'인구총조사(가구, 1인가구)'!D57</f>
        <v>6124</v>
      </c>
      <c r="O71" s="24">
        <f>'인구총조사(가구, 1인가구)'!E57</f>
        <v>5824</v>
      </c>
      <c r="P71" s="24">
        <f>'인구총조사(가구, 1인가구)'!F57</f>
        <v>6200</v>
      </c>
      <c r="Q71" s="24">
        <f>'인구총조사(가구, 1인가구)'!G57</f>
        <v>6683</v>
      </c>
      <c r="R71" s="24">
        <f>'인구총조사(가구, 1인가구)'!H57</f>
        <v>6810</v>
      </c>
      <c r="S71" s="24">
        <f>'인구총조사(가구, 1인가구)'!I57</f>
        <v>7200</v>
      </c>
      <c r="T71" s="52">
        <f t="shared" si="80"/>
        <v>-300</v>
      </c>
      <c r="U71" s="52">
        <f t="shared" si="81"/>
        <v>376</v>
      </c>
      <c r="V71" s="52">
        <f t="shared" si="82"/>
        <v>483</v>
      </c>
      <c r="W71" s="52">
        <f t="shared" si="83"/>
        <v>127</v>
      </c>
      <c r="X71" s="52">
        <f t="shared" si="84"/>
        <v>390</v>
      </c>
      <c r="Y71" s="53">
        <f>'주택총조사(거처의종류, 일반,외국인가구, 아파트)'!K57/'주택총조사(거처의종류, 일반,외국인가구, 전체)'!K57</f>
        <v>0.23771279904982751</v>
      </c>
      <c r="Z71" s="53">
        <f>'주택총조사(거처의종류, 일반,외국인가구, 아파트)'!N57/'주택총조사(거처의종류, 일반,외국인가구, 전체)'!N57</f>
        <v>0.27445320306428334</v>
      </c>
      <c r="AA71" s="53">
        <f>'주택총조사(거처의종류, 일반,외국인가구, 아파트)'!Q57/'주택총조사(거처의종류, 일반,외국인가구, 전체)'!Q57</f>
        <v>0.27581506923999566</v>
      </c>
      <c r="AB71" s="53">
        <f>'주택총조사(거처의종류, 일반,외국인가구, 아파트)'!T57/'주택총조사(거처의종류, 일반,외국인가구, 전체)'!T57</f>
        <v>0.27117816247897109</v>
      </c>
      <c r="AC71" s="53">
        <f>'주택총조사(거처의종류, 일반,외국인가구, 아파트)'!W57/'주택총조사(거처의종류, 일반,외국인가구, 전체)'!W57</f>
        <v>0.28342360701453317</v>
      </c>
      <c r="AD71" s="54">
        <f t="shared" si="85"/>
        <v>-25.67298229738137</v>
      </c>
      <c r="AE71" s="54">
        <f t="shared" si="86"/>
        <v>-11.801487731764183</v>
      </c>
      <c r="AF71" s="54">
        <f t="shared" si="87"/>
        <v>-42.75133573219933</v>
      </c>
      <c r="AG71" s="54">
        <f t="shared" si="88"/>
        <v>-11.389482824116786</v>
      </c>
      <c r="AH71" s="54">
        <f t="shared" si="89"/>
        <v>-48.182013192470642</v>
      </c>
      <c r="AI71" s="54">
        <f t="shared" si="90"/>
        <v>-27.959460355586458</v>
      </c>
      <c r="AJ71" s="54">
        <f t="shared" si="91"/>
        <v>-71.313839714948259</v>
      </c>
      <c r="AK71" s="54">
        <f t="shared" si="92"/>
        <v>103.19440435217054</v>
      </c>
      <c r="AL71" s="54">
        <f t="shared" si="93"/>
        <v>133.21867844291791</v>
      </c>
      <c r="AM71" s="54">
        <f t="shared" si="94"/>
        <v>34.439626634829331</v>
      </c>
      <c r="AN71" s="54">
        <f t="shared" si="95"/>
        <v>110.53520673566794</v>
      </c>
      <c r="AO71" s="54">
        <f t="shared" si="96"/>
        <v>62.014815290127487</v>
      </c>
      <c r="AP71" s="208">
        <f t="shared" si="182"/>
        <v>-96.986822012329625</v>
      </c>
      <c r="AQ71" s="208">
        <f t="shared" si="182"/>
        <v>91.392916620406353</v>
      </c>
      <c r="AR71" s="208">
        <f t="shared" si="182"/>
        <v>90.467342710718583</v>
      </c>
      <c r="AS71" s="208">
        <f t="shared" si="182"/>
        <v>23.050143810712544</v>
      </c>
      <c r="AT71" s="208">
        <f t="shared" si="182"/>
        <v>62.3531935431973</v>
      </c>
      <c r="AU71" s="50">
        <f t="shared" si="3"/>
        <v>34.055354934541029</v>
      </c>
      <c r="AV71" s="52">
        <f>'주택총조사(거처의종류, 일반,외국인가구, 전체)'!I57</f>
        <v>337</v>
      </c>
      <c r="AW71" s="52">
        <f>'주택총조사(거처의종류, 일반,외국인가구, 전체)'!L57</f>
        <v>333</v>
      </c>
      <c r="AX71" s="52">
        <f>'주택총조사(거처의종류, 일반,외국인가구, 전체)'!O57</f>
        <v>319</v>
      </c>
      <c r="AY71" s="52">
        <f>'주택총조사(거처의종류, 일반,외국인가구, 전체)'!R57</f>
        <v>316</v>
      </c>
      <c r="AZ71" s="52">
        <f>'주택총조사(거처의종류, 일반,외국인가구, 전체)'!U57</f>
        <v>313</v>
      </c>
      <c r="BA71" s="52">
        <f>'주택총조사(거처의종류, 일반,외국인가구, 전체)'!X57</f>
        <v>407</v>
      </c>
      <c r="BB71" s="52">
        <f t="shared" si="97"/>
        <v>-4</v>
      </c>
      <c r="BC71" s="52">
        <f t="shared" si="98"/>
        <v>-14</v>
      </c>
      <c r="BD71" s="52">
        <f t="shared" si="99"/>
        <v>-3</v>
      </c>
      <c r="BE71" s="52">
        <f t="shared" si="100"/>
        <v>-3</v>
      </c>
      <c r="BF71" s="52">
        <f t="shared" si="101"/>
        <v>94</v>
      </c>
      <c r="BG71" s="53">
        <f>'주택총조사(거처의종류, 일반,외국인가구, 아파트)'!L57/'주택총조사(거처의종류, 일반,외국인가구, 전체)'!L57</f>
        <v>0.13813813813813813</v>
      </c>
      <c r="BH71" s="53">
        <f>'주택총조사(거처의종류, 일반,외국인가구, 아파트)'!O57/'주택총조사(거처의종류, 일반,외국인가구, 전체)'!O57</f>
        <v>0.11912225705329153</v>
      </c>
      <c r="BI71" s="53">
        <f>'주택총조사(거처의종류, 일반,외국인가구, 아파트)'!R57/'주택총조사(거처의종류, 일반,외국인가구, 전체)'!R57</f>
        <v>0.11708860759493671</v>
      </c>
      <c r="BJ71" s="53">
        <f>'주택총조사(거처의종류, 일반,외국인가구, 아파트)'!U57/'주택총조사(거처의종류, 일반,외국인가구, 전체)'!U57</f>
        <v>6.070287539936102E-2</v>
      </c>
      <c r="BK71" s="53">
        <f>'주택총조사(거처의종류, 일반,외국인가구, 아파트)'!X57/'주택총조사(거처의종류, 일반,외국인가구, 전체)'!X57</f>
        <v>8.1081081081081086E-2</v>
      </c>
      <c r="BL71" s="54">
        <f t="shared" si="102"/>
        <v>-0.55255255255255253</v>
      </c>
      <c r="BM71" s="54">
        <f t="shared" si="103"/>
        <v>-1.6677115987460815</v>
      </c>
      <c r="BN71" s="54">
        <f t="shared" si="104"/>
        <v>-0.35126582278481011</v>
      </c>
      <c r="BO71" s="54">
        <f t="shared" si="105"/>
        <v>-0.18210862619808305</v>
      </c>
      <c r="BP71" s="54">
        <f t="shared" si="106"/>
        <v>7.6216216216216219</v>
      </c>
      <c r="BQ71" s="50">
        <f t="shared" si="107"/>
        <v>0.97359660426801897</v>
      </c>
      <c r="BR71" s="49">
        <f>REPS멸실!E56</f>
        <v>0</v>
      </c>
      <c r="BS71" s="49">
        <f>REPS멸실!F56</f>
        <v>0</v>
      </c>
      <c r="BT71" s="49">
        <f>REPS멸실!G56</f>
        <v>0</v>
      </c>
      <c r="BU71" s="49">
        <f>REPS멸실!H56</f>
        <v>0</v>
      </c>
      <c r="BV71" s="49">
        <f>REPS멸실!I56</f>
        <v>0</v>
      </c>
      <c r="BW71" s="51">
        <f t="shared" si="108"/>
        <v>0</v>
      </c>
      <c r="BX71" s="81">
        <f t="shared" si="109"/>
        <v>35.028951538809046</v>
      </c>
      <c r="BY71" s="52">
        <f>SUM('주택소유통계(다주택자)'!Q57:R57)</f>
        <v>1919</v>
      </c>
      <c r="BZ71" s="52">
        <f>SUM('주택소유통계(다주택자)'!U57:V57)</f>
        <v>1912</v>
      </c>
      <c r="CA71" s="52">
        <f>SUM('주택소유통계(다주택자)'!Y57:Z57)</f>
        <v>1939</v>
      </c>
      <c r="CB71" s="52">
        <f>SUM('주택소유통계(다주택자)'!AC57:AD57)</f>
        <v>2118</v>
      </c>
      <c r="CC71" s="52">
        <f t="shared" si="110"/>
        <v>-7</v>
      </c>
      <c r="CD71" s="52">
        <f t="shared" si="111"/>
        <v>27</v>
      </c>
      <c r="CE71" s="52">
        <f t="shared" si="112"/>
        <v>179</v>
      </c>
      <c r="CF71" s="53">
        <f>'REPS거래량(외지인)'!D57/'REPS거래량(외지인)'!C57</f>
        <v>0.62365591397849462</v>
      </c>
      <c r="CG71" s="53">
        <f>'REPS거래량(외지인)'!I57/'REPS거래량(외지인)'!H57</f>
        <v>0.65517241379310343</v>
      </c>
      <c r="CH71" s="53">
        <f>'REPS거래량(외지인)'!N57/'REPS거래량(외지인)'!M57</f>
        <v>0.62874251497005984</v>
      </c>
      <c r="CI71" s="54">
        <f>REPS단위당실거래!G56</f>
        <v>542.5</v>
      </c>
      <c r="CJ71" s="54">
        <f>REPS단위당실거래!H56</f>
        <v>585.79999999999995</v>
      </c>
      <c r="CK71" s="54">
        <f>REPS단위당실거래!I56</f>
        <v>565.70000000000005</v>
      </c>
      <c r="CL71" s="52">
        <v>0</v>
      </c>
      <c r="CM71" s="52">
        <v>0</v>
      </c>
      <c r="CN71" s="52">
        <v>0</v>
      </c>
      <c r="CO71" s="53">
        <v>0</v>
      </c>
      <c r="CP71" s="53">
        <v>0</v>
      </c>
      <c r="CQ71" s="53">
        <v>0</v>
      </c>
      <c r="CR71" s="55">
        <v>0.2</v>
      </c>
      <c r="CS71" s="55">
        <v>0.3</v>
      </c>
      <c r="CT71" s="55">
        <v>0.5</v>
      </c>
      <c r="CU71" s="162">
        <f t="shared" si="116"/>
        <v>0</v>
      </c>
      <c r="CV71" s="162">
        <f t="shared" si="117"/>
        <v>0</v>
      </c>
      <c r="CW71" s="162">
        <f t="shared" si="118"/>
        <v>0</v>
      </c>
      <c r="CX71" s="71">
        <f t="shared" si="119"/>
        <v>0</v>
      </c>
      <c r="CY71" s="158">
        <f>REPS분양물량!H56</f>
        <v>985</v>
      </c>
      <c r="CZ71" s="158">
        <f>REPS분양물량!I56</f>
        <v>0</v>
      </c>
      <c r="DA71" s="158">
        <f>REPS분양물량!J56</f>
        <v>0</v>
      </c>
      <c r="DB71" s="52">
        <f>REPS미분양!F56</f>
        <v>0</v>
      </c>
      <c r="DC71" s="52">
        <f>REPS미분양!G56</f>
        <v>246</v>
      </c>
      <c r="DD71" s="52">
        <f>REPS미분양!H56</f>
        <v>132</v>
      </c>
      <c r="DE71" s="52">
        <f>REPS미분양!I56</f>
        <v>41</v>
      </c>
      <c r="DF71" s="52">
        <f t="shared" si="120"/>
        <v>985</v>
      </c>
      <c r="DG71" s="52">
        <f t="shared" si="121"/>
        <v>246</v>
      </c>
      <c r="DH71" s="52">
        <f t="shared" si="122"/>
        <v>132</v>
      </c>
      <c r="DI71" s="52">
        <f t="shared" si="123"/>
        <v>739</v>
      </c>
      <c r="DJ71" s="52">
        <f t="shared" si="124"/>
        <v>114</v>
      </c>
      <c r="DK71" s="52">
        <f t="shared" si="125"/>
        <v>91</v>
      </c>
      <c r="DL71" s="141">
        <v>542.5</v>
      </c>
      <c r="DM71" s="141">
        <v>585.79999999999995</v>
      </c>
      <c r="DN71" s="141">
        <v>565.70000000000005</v>
      </c>
      <c r="DO71" s="140">
        <f>'REPS분양가(분기단위)'!D56</f>
        <v>0</v>
      </c>
      <c r="DP71" s="140">
        <f>'REPS분양가(분기단위)'!E56</f>
        <v>0</v>
      </c>
      <c r="DQ71" s="140">
        <f>'REPS분양가(분기단위)'!F56</f>
        <v>0</v>
      </c>
      <c r="DR71" s="53" t="e">
        <f t="shared" si="126"/>
        <v>#DIV/0!</v>
      </c>
      <c r="DS71" s="53" t="e">
        <f t="shared" si="127"/>
        <v>#DIV/0!</v>
      </c>
      <c r="DT71" s="53" t="e">
        <f t="shared" si="128"/>
        <v>#DIV/0!</v>
      </c>
      <c r="DU71" s="53">
        <f>100%-종합!CF71</f>
        <v>0.37634408602150538</v>
      </c>
      <c r="DV71" s="53">
        <f>100%-종합!CG71</f>
        <v>0.34482758620689657</v>
      </c>
      <c r="DW71" s="53">
        <f>100%-종합!CH71</f>
        <v>0.37125748502994016</v>
      </c>
      <c r="DX71" s="55">
        <v>0.2</v>
      </c>
      <c r="DY71" s="55">
        <v>0.3</v>
      </c>
      <c r="DZ71" s="55">
        <v>0.5</v>
      </c>
      <c r="EA71" s="72" t="e">
        <f t="shared" si="129"/>
        <v>#DIV/0!</v>
      </c>
      <c r="EB71" s="72" t="e">
        <f t="shared" si="130"/>
        <v>#DIV/0!</v>
      </c>
      <c r="EC71" s="72" t="e">
        <f t="shared" si="131"/>
        <v>#DIV/0!</v>
      </c>
      <c r="ED71" s="71" t="e">
        <f t="shared" si="132"/>
        <v>#DIV/0!</v>
      </c>
      <c r="EE71" s="82" t="e">
        <f t="shared" si="133"/>
        <v>#DIV/0!</v>
      </c>
      <c r="EF71" s="88" t="e">
        <f t="shared" si="134"/>
        <v>#DIV/0!</v>
      </c>
      <c r="EG71" s="54">
        <f>REPS단위당실거래!I56</f>
        <v>565.70000000000005</v>
      </c>
      <c r="EH71" s="52">
        <f t="shared" si="135"/>
        <v>0</v>
      </c>
      <c r="EI71" s="52">
        <f t="shared" si="136"/>
        <v>0</v>
      </c>
      <c r="EJ71" s="49">
        <f t="shared" si="137"/>
        <v>0</v>
      </c>
      <c r="EK71" s="149">
        <v>0</v>
      </c>
      <c r="EL71" s="55">
        <f t="shared" si="138"/>
        <v>0</v>
      </c>
      <c r="EM71" s="55">
        <v>0.74</v>
      </c>
      <c r="EN71" s="55">
        <v>0.05</v>
      </c>
      <c r="EO71" s="71">
        <f t="shared" si="139"/>
        <v>0</v>
      </c>
      <c r="EP71" s="54">
        <f>REPS단위당실거래!I56</f>
        <v>565.70000000000005</v>
      </c>
      <c r="EQ71" s="52">
        <f t="shared" si="140"/>
        <v>0</v>
      </c>
      <c r="ER71" s="52">
        <f t="shared" si="141"/>
        <v>0</v>
      </c>
      <c r="ES71" s="49">
        <f t="shared" si="142"/>
        <v>0</v>
      </c>
      <c r="ET71" s="149">
        <v>0</v>
      </c>
      <c r="EU71" s="55">
        <f t="shared" si="143"/>
        <v>0</v>
      </c>
      <c r="EV71" s="55">
        <v>0.26</v>
      </c>
      <c r="EW71" s="55">
        <v>0.2</v>
      </c>
      <c r="EX71" s="50">
        <f t="shared" si="144"/>
        <v>0</v>
      </c>
      <c r="EY71" s="53">
        <f>'주택총조사(주택의종류)'!AZ57</f>
        <v>0.29748912533419036</v>
      </c>
      <c r="EZ71" s="53">
        <f>'주택총조사(주택의종류)'!AS57</f>
        <v>0.53370441053943729</v>
      </c>
      <c r="FA71" s="53">
        <f>'주택총조사(주택의종류)'!BG57</f>
        <v>0.14443085807349823</v>
      </c>
      <c r="FB71" s="53">
        <f t="shared" si="145"/>
        <v>2.2795296058339565</v>
      </c>
      <c r="FC71" s="54">
        <f t="shared" si="146"/>
        <v>0</v>
      </c>
      <c r="FD71" s="55">
        <v>0.4</v>
      </c>
      <c r="FE71" s="55">
        <v>0.6</v>
      </c>
      <c r="FF71" s="50">
        <f t="shared" si="147"/>
        <v>0</v>
      </c>
      <c r="FG71" s="82">
        <f t="shared" si="148"/>
        <v>0</v>
      </c>
      <c r="FH71" s="53">
        <v>3.9399999999999998E-2</v>
      </c>
      <c r="FI71" s="49">
        <v>30</v>
      </c>
      <c r="FJ71" s="55">
        <v>0.6</v>
      </c>
      <c r="FK71" s="55">
        <v>0.4</v>
      </c>
      <c r="FL71" s="49">
        <f t="shared" si="149"/>
        <v>0</v>
      </c>
      <c r="FM71" s="49">
        <f t="shared" si="150"/>
        <v>0</v>
      </c>
      <c r="FN71" s="58">
        <f t="shared" si="151"/>
        <v>0</v>
      </c>
      <c r="FO71" s="49">
        <f t="shared" si="166"/>
        <v>0</v>
      </c>
      <c r="FP71" s="131">
        <v>31</v>
      </c>
      <c r="FQ71" s="131">
        <v>120</v>
      </c>
      <c r="FR71" s="131">
        <v>875</v>
      </c>
      <c r="FS71" s="134">
        <v>1264</v>
      </c>
      <c r="FT71" s="131">
        <v>698</v>
      </c>
      <c r="FU71" s="131">
        <v>593</v>
      </c>
      <c r="FV71" s="131">
        <v>499</v>
      </c>
      <c r="FW71" s="131">
        <v>906</v>
      </c>
      <c r="FX71" s="131">
        <v>512</v>
      </c>
      <c r="FY71" s="32">
        <f t="shared" si="169"/>
        <v>5498</v>
      </c>
      <c r="FZ71" s="152">
        <v>0</v>
      </c>
      <c r="GA71" s="54">
        <f t="shared" si="153"/>
        <v>62.988411894395504</v>
      </c>
      <c r="GB71" s="55">
        <v>0.3</v>
      </c>
      <c r="GC71" s="55">
        <f t="shared" si="154"/>
        <v>0</v>
      </c>
      <c r="GD71" s="50">
        <f t="shared" si="155"/>
        <v>0</v>
      </c>
      <c r="GE71" s="54">
        <f t="shared" si="156"/>
        <v>-27.959460355586458</v>
      </c>
      <c r="GF71" s="55">
        <v>0.7</v>
      </c>
      <c r="GG71" s="55">
        <f t="shared" si="157"/>
        <v>0</v>
      </c>
      <c r="GH71" s="50">
        <f t="shared" si="158"/>
        <v>0</v>
      </c>
      <c r="GI71" s="81">
        <f t="shared" si="167"/>
        <v>0</v>
      </c>
      <c r="GJ71" s="72">
        <f t="shared" si="159"/>
        <v>0</v>
      </c>
      <c r="GK71" s="72" t="e">
        <f t="shared" si="160"/>
        <v>#DIV/0!</v>
      </c>
      <c r="GL71" s="52">
        <f>SUM('주택총조사(주택의종류)'!AD57:AF57)</f>
        <v>7849</v>
      </c>
      <c r="GM71" s="52">
        <f>REPS미분양!I56</f>
        <v>41</v>
      </c>
      <c r="GN71" s="100">
        <f t="shared" si="161"/>
        <v>5.223595362466556E-3</v>
      </c>
      <c r="GO71" s="55">
        <f t="shared" si="162"/>
        <v>0.8</v>
      </c>
      <c r="GP71" s="82" t="e">
        <f t="shared" si="163"/>
        <v>#DIV/0!</v>
      </c>
      <c r="GQ71" s="84" t="e">
        <f t="shared" si="164"/>
        <v>#DIV/0!</v>
      </c>
      <c r="GR71" s="151">
        <f>SUM('REPS분양물량+계획'!G56:I56)/3</f>
        <v>0</v>
      </c>
      <c r="GS71" s="106" t="e">
        <f t="shared" si="168"/>
        <v>#DIV/0!</v>
      </c>
      <c r="GT71" s="105" t="e">
        <f t="shared" si="165"/>
        <v>#DIV/0!</v>
      </c>
    </row>
    <row r="72" spans="1:202" s="49" customFormat="1" x14ac:dyDescent="0.4">
      <c r="A72" s="37" t="s">
        <v>109</v>
      </c>
      <c r="B72" s="37" t="s">
        <v>135</v>
      </c>
      <c r="C72" s="35">
        <f>'주택총조사(거처의종류, 일반,외국인가구, 전체)'!H58</f>
        <v>83469</v>
      </c>
      <c r="D72" s="35">
        <f>'주택총조사(거처의종류, 일반,외국인가구, 전체)'!K58</f>
        <v>87151</v>
      </c>
      <c r="E72" s="35">
        <f>'주택총조사(거처의종류, 일반,외국인가구, 전체)'!N58</f>
        <v>91909</v>
      </c>
      <c r="F72" s="35">
        <f>'주택총조사(거처의종류, 일반,외국인가구, 전체)'!Q58</f>
        <v>95384</v>
      </c>
      <c r="G72" s="35">
        <f>'주택총조사(거처의종류, 일반,외국인가구, 전체)'!T58</f>
        <v>96992</v>
      </c>
      <c r="H72" s="35">
        <f>'주택총조사(거처의종류, 일반,외국인가구, 전체)'!W58</f>
        <v>98406</v>
      </c>
      <c r="I72" s="207">
        <f t="shared" si="181"/>
        <v>1475</v>
      </c>
      <c r="J72" s="207">
        <f t="shared" si="181"/>
        <v>1736</v>
      </c>
      <c r="K72" s="207">
        <f t="shared" si="181"/>
        <v>201</v>
      </c>
      <c r="L72" s="207">
        <f t="shared" si="181"/>
        <v>-70</v>
      </c>
      <c r="M72" s="207">
        <f t="shared" si="181"/>
        <v>-90</v>
      </c>
      <c r="N72" s="24">
        <f>'인구총조사(가구, 1인가구)'!D58</f>
        <v>24463</v>
      </c>
      <c r="O72" s="24">
        <f>'인구총조사(가구, 1인가구)'!E58</f>
        <v>26670</v>
      </c>
      <c r="P72" s="24">
        <f>'인구총조사(가구, 1인가구)'!F58</f>
        <v>29692</v>
      </c>
      <c r="Q72" s="24">
        <f>'인구총조사(가구, 1인가구)'!G58</f>
        <v>32966</v>
      </c>
      <c r="R72" s="24">
        <f>'인구총조사(가구, 1인가구)'!H58</f>
        <v>34644</v>
      </c>
      <c r="S72" s="24">
        <f>'인구총조사(가구, 1인가구)'!I58</f>
        <v>36148</v>
      </c>
      <c r="T72" s="52">
        <f t="shared" si="80"/>
        <v>2207</v>
      </c>
      <c r="U72" s="52">
        <f t="shared" si="81"/>
        <v>3022</v>
      </c>
      <c r="V72" s="52">
        <f t="shared" si="82"/>
        <v>3274</v>
      </c>
      <c r="W72" s="52">
        <f t="shared" si="83"/>
        <v>1678</v>
      </c>
      <c r="X72" s="52">
        <f t="shared" si="84"/>
        <v>1504</v>
      </c>
      <c r="Y72" s="53">
        <f>'주택총조사(거처의종류, 일반,외국인가구, 아파트)'!K58/'주택총조사(거처의종류, 일반,외국인가구, 전체)'!K58</f>
        <v>0.69128294569195992</v>
      </c>
      <c r="Z72" s="53">
        <f>'주택총조사(거처의종류, 일반,외국인가구, 아파트)'!N58/'주택총조사(거처의종류, 일반,외국인가구, 전체)'!N58</f>
        <v>0.68416585970906008</v>
      </c>
      <c r="AA72" s="53">
        <f>'주택총조사(거처의종류, 일반,외국인가구, 아파트)'!Q58/'주택총조사(거처의종류, 일반,외국인가구, 전체)'!Q58</f>
        <v>0.66461880399228379</v>
      </c>
      <c r="AB72" s="53">
        <f>'주택총조사(거처의종류, 일반,외국인가구, 아파트)'!T58/'주택총조사(거처의종류, 일반,외국인가구, 전체)'!T58</f>
        <v>0.65944613988782586</v>
      </c>
      <c r="AC72" s="53">
        <f>'주택총조사(거처의종류, 일반,외국인가구, 아파트)'!W58/'주택총조사(거처의종류, 일반,외국인가구, 전체)'!W58</f>
        <v>0.6654573908095035</v>
      </c>
      <c r="AD72" s="54">
        <f t="shared" si="85"/>
        <v>1019.6423448956409</v>
      </c>
      <c r="AE72" s="54">
        <f t="shared" si="86"/>
        <v>1187.7119324549283</v>
      </c>
      <c r="AF72" s="54">
        <f t="shared" si="87"/>
        <v>133.58837960244904</v>
      </c>
      <c r="AG72" s="54">
        <f t="shared" si="88"/>
        <v>-46.161229792147807</v>
      </c>
      <c r="AH72" s="54">
        <f t="shared" si="89"/>
        <v>-59.891165172855317</v>
      </c>
      <c r="AI72" s="54">
        <f t="shared" si="90"/>
        <v>446.97805239760299</v>
      </c>
      <c r="AJ72" s="54">
        <f t="shared" si="91"/>
        <v>1525.6614611421555</v>
      </c>
      <c r="AK72" s="54">
        <f t="shared" si="92"/>
        <v>2067.5492280407793</v>
      </c>
      <c r="AL72" s="54">
        <f t="shared" si="93"/>
        <v>2175.9619642707371</v>
      </c>
      <c r="AM72" s="54">
        <f t="shared" si="94"/>
        <v>1106.5506227317717</v>
      </c>
      <c r="AN72" s="54">
        <f t="shared" si="95"/>
        <v>1000.8479157774933</v>
      </c>
      <c r="AO72" s="54">
        <f t="shared" si="96"/>
        <v>1575.3142383925874</v>
      </c>
      <c r="AP72" s="208">
        <f t="shared" si="182"/>
        <v>2545.3038060377967</v>
      </c>
      <c r="AQ72" s="208">
        <f t="shared" si="182"/>
        <v>3255.2611604957074</v>
      </c>
      <c r="AR72" s="208">
        <f t="shared" si="182"/>
        <v>2309.5503438731862</v>
      </c>
      <c r="AS72" s="208">
        <f t="shared" si="182"/>
        <v>1060.3893929396238</v>
      </c>
      <c r="AT72" s="208">
        <f t="shared" si="182"/>
        <v>940.95675060463805</v>
      </c>
      <c r="AU72" s="50">
        <f t="shared" si="3"/>
        <v>2022.2922907901907</v>
      </c>
      <c r="AV72" s="52">
        <f>'주택총조사(거처의종류, 일반,외국인가구, 전체)'!I58</f>
        <v>5499</v>
      </c>
      <c r="AW72" s="52">
        <f>'주택총조사(거처의종류, 일반,외국인가구, 전체)'!L58</f>
        <v>5902</v>
      </c>
      <c r="AX72" s="52">
        <f>'주택총조사(거처의종류, 일반,외국인가구, 전체)'!O58</f>
        <v>6361</v>
      </c>
      <c r="AY72" s="52">
        <f>'주택총조사(거처의종류, 일반,외국인가구, 전체)'!R58</f>
        <v>6658</v>
      </c>
      <c r="AZ72" s="52">
        <f>'주택총조사(거처의종류, 일반,외국인가구, 전체)'!U58</f>
        <v>6944</v>
      </c>
      <c r="BA72" s="52">
        <f>'주택총조사(거처의종류, 일반,외국인가구, 전체)'!X58</f>
        <v>7347</v>
      </c>
      <c r="BB72" s="52">
        <f t="shared" si="97"/>
        <v>403</v>
      </c>
      <c r="BC72" s="52">
        <f t="shared" si="98"/>
        <v>459</v>
      </c>
      <c r="BD72" s="52">
        <f t="shared" si="99"/>
        <v>297</v>
      </c>
      <c r="BE72" s="52">
        <f t="shared" si="100"/>
        <v>286</v>
      </c>
      <c r="BF72" s="52">
        <f t="shared" si="101"/>
        <v>403</v>
      </c>
      <c r="BG72" s="53">
        <f>'주택총조사(거처의종류, 일반,외국인가구, 아파트)'!L58/'주택총조사(거처의종류, 일반,외국인가구, 전체)'!L58</f>
        <v>0.1645205015249068</v>
      </c>
      <c r="BH72" s="53">
        <f>'주택총조사(거처의종류, 일반,외국인가구, 아파트)'!O58/'주택총조사(거처의종류, 일반,외국인가구, 전체)'!O58</f>
        <v>0.17371482471309543</v>
      </c>
      <c r="BI72" s="53">
        <f>'주택총조사(거처의종류, 일반,외국인가구, 아파트)'!R58/'주택총조사(거처의종류, 일반,외국인가구, 전체)'!R58</f>
        <v>0.15770501652147792</v>
      </c>
      <c r="BJ72" s="53">
        <f>'주택총조사(거처의종류, 일반,외국인가구, 아파트)'!U58/'주택총조사(거처의종류, 일반,외국인가구, 전체)'!U58</f>
        <v>0.15293778801843319</v>
      </c>
      <c r="BK72" s="53">
        <f>'주택총조사(거처의종류, 일반,외국인가구, 아파트)'!X58/'주택총조사(거처의종류, 일반,외국인가구, 전체)'!X58</f>
        <v>0.15693480332108345</v>
      </c>
      <c r="BL72" s="54">
        <f t="shared" si="102"/>
        <v>66.301762114537439</v>
      </c>
      <c r="BM72" s="54">
        <f t="shared" si="103"/>
        <v>79.735104543310797</v>
      </c>
      <c r="BN72" s="54">
        <f t="shared" si="104"/>
        <v>46.838389906878945</v>
      </c>
      <c r="BO72" s="54">
        <f t="shared" si="105"/>
        <v>43.740207373271893</v>
      </c>
      <c r="BP72" s="54">
        <f t="shared" si="106"/>
        <v>63.244725738396632</v>
      </c>
      <c r="BQ72" s="50">
        <f t="shared" si="107"/>
        <v>59.97203793527914</v>
      </c>
      <c r="BR72" s="49">
        <f>REPS멸실!E57</f>
        <v>0</v>
      </c>
      <c r="BS72" s="49">
        <f>REPS멸실!F57</f>
        <v>0</v>
      </c>
      <c r="BT72" s="49">
        <f>REPS멸실!G57</f>
        <v>0</v>
      </c>
      <c r="BU72" s="49">
        <f>REPS멸실!H57</f>
        <v>0</v>
      </c>
      <c r="BV72" s="49">
        <f>REPS멸실!I57</f>
        <v>0</v>
      </c>
      <c r="BW72" s="51">
        <f t="shared" si="108"/>
        <v>0</v>
      </c>
      <c r="BX72" s="81">
        <f t="shared" si="109"/>
        <v>2082.26432872547</v>
      </c>
      <c r="BY72" s="52">
        <f>SUM('주택소유통계(다주택자)'!Q58:R58)</f>
        <v>8037</v>
      </c>
      <c r="BZ72" s="52">
        <f>SUM('주택소유통계(다주택자)'!U58:V58)</f>
        <v>7612</v>
      </c>
      <c r="CA72" s="52">
        <f>SUM('주택소유통계(다주택자)'!Y58:Z58)</f>
        <v>7372</v>
      </c>
      <c r="CB72" s="52">
        <f>SUM('주택소유통계(다주택자)'!AC58:AD58)</f>
        <v>7532</v>
      </c>
      <c r="CC72" s="52">
        <f t="shared" si="110"/>
        <v>-425</v>
      </c>
      <c r="CD72" s="52">
        <f t="shared" si="111"/>
        <v>-240</v>
      </c>
      <c r="CE72" s="52">
        <f t="shared" si="112"/>
        <v>160</v>
      </c>
      <c r="CF72" s="53">
        <f>'REPS거래량(외지인)'!D58/'REPS거래량(외지인)'!C58</f>
        <v>0.38020833333333331</v>
      </c>
      <c r="CG72" s="53">
        <f>'REPS거래량(외지인)'!I58/'REPS거래량(외지인)'!H58</f>
        <v>0.38998357963875208</v>
      </c>
      <c r="CH72" s="53">
        <f>'REPS거래량(외지인)'!N58/'REPS거래량(외지인)'!M58</f>
        <v>0.47689075630252103</v>
      </c>
      <c r="CI72" s="54">
        <f>REPS단위당실거래!G57</f>
        <v>1156</v>
      </c>
      <c r="CJ72" s="54">
        <f>REPS단위당실거래!H57</f>
        <v>1103.4000000000001</v>
      </c>
      <c r="CK72" s="54">
        <f>REPS단위당실거래!I57</f>
        <v>1119.4000000000001</v>
      </c>
      <c r="CL72" s="52">
        <v>1347</v>
      </c>
      <c r="CM72" s="52">
        <v>1441</v>
      </c>
      <c r="CN72" s="52">
        <v>1642</v>
      </c>
      <c r="CO72" s="53">
        <f t="shared" si="113"/>
        <v>0.85820341499628805</v>
      </c>
      <c r="CP72" s="53">
        <f t="shared" si="114"/>
        <v>0.76571825121443449</v>
      </c>
      <c r="CQ72" s="53">
        <f t="shared" si="115"/>
        <v>0.68172959805115718</v>
      </c>
      <c r="CR72" s="55">
        <v>0.2</v>
      </c>
      <c r="CS72" s="55">
        <v>0.3</v>
      </c>
      <c r="CT72" s="55">
        <v>0.5</v>
      </c>
      <c r="CU72" s="162">
        <f t="shared" si="116"/>
        <v>-27.735167656520662</v>
      </c>
      <c r="CV72" s="162">
        <f t="shared" si="117"/>
        <v>-21.500463211439786</v>
      </c>
      <c r="CW72" s="162">
        <f t="shared" si="118"/>
        <v>26.008843488674401</v>
      </c>
      <c r="CX72" s="71">
        <f t="shared" si="119"/>
        <v>-7.7422624597620171</v>
      </c>
      <c r="CY72" s="158">
        <f>REPS분양물량!H57</f>
        <v>5271</v>
      </c>
      <c r="CZ72" s="158">
        <f>REPS분양물량!I57</f>
        <v>2290</v>
      </c>
      <c r="DA72" s="158">
        <f>REPS분양물량!J57</f>
        <v>1574</v>
      </c>
      <c r="DB72" s="52">
        <f>REPS미분양!F57</f>
        <v>4</v>
      </c>
      <c r="DC72" s="52">
        <f>REPS미분양!G57</f>
        <v>330</v>
      </c>
      <c r="DD72" s="52">
        <f>REPS미분양!H57</f>
        <v>0</v>
      </c>
      <c r="DE72" s="52">
        <f>REPS미분양!I57</f>
        <v>994</v>
      </c>
      <c r="DF72" s="52">
        <f t="shared" si="120"/>
        <v>5275</v>
      </c>
      <c r="DG72" s="52">
        <f t="shared" si="121"/>
        <v>2620</v>
      </c>
      <c r="DH72" s="52">
        <f t="shared" si="122"/>
        <v>1574</v>
      </c>
      <c r="DI72" s="52">
        <f t="shared" si="123"/>
        <v>4945</v>
      </c>
      <c r="DJ72" s="52">
        <f t="shared" si="124"/>
        <v>2620</v>
      </c>
      <c r="DK72" s="52">
        <f t="shared" si="125"/>
        <v>580</v>
      </c>
      <c r="DL72" s="142">
        <v>1156</v>
      </c>
      <c r="DM72" s="142">
        <v>1103.4000000000001</v>
      </c>
      <c r="DN72" s="142">
        <v>1119.4000000000001</v>
      </c>
      <c r="DO72" s="140">
        <f>'REPS분양가(분기단위)'!D57</f>
        <v>1347</v>
      </c>
      <c r="DP72" s="140">
        <f>'REPS분양가(분기단위)'!E57</f>
        <v>1441</v>
      </c>
      <c r="DQ72" s="140">
        <f>'REPS분양가(분기단위)'!F57</f>
        <v>1642</v>
      </c>
      <c r="DR72" s="53">
        <f t="shared" si="126"/>
        <v>0.85820341499628805</v>
      </c>
      <c r="DS72" s="53">
        <f t="shared" si="127"/>
        <v>0.76571825121443449</v>
      </c>
      <c r="DT72" s="53">
        <f t="shared" si="128"/>
        <v>0.68172959805115718</v>
      </c>
      <c r="DU72" s="53">
        <f>100%-종합!CF72</f>
        <v>0.61979166666666674</v>
      </c>
      <c r="DV72" s="53">
        <f>100%-종합!CG72</f>
        <v>0.61001642036124792</v>
      </c>
      <c r="DW72" s="53">
        <f>100%-종합!CH72</f>
        <v>0.52310924369747891</v>
      </c>
      <c r="DX72" s="55">
        <v>0.2</v>
      </c>
      <c r="DY72" s="55">
        <v>0.3</v>
      </c>
      <c r="DZ72" s="55">
        <v>0.5</v>
      </c>
      <c r="EA72" s="72">
        <f t="shared" si="129"/>
        <v>526.05634434545925</v>
      </c>
      <c r="EB72" s="72">
        <f t="shared" si="130"/>
        <v>367.1411553963278</v>
      </c>
      <c r="EC72" s="72">
        <f t="shared" si="131"/>
        <v>103.41952578839087</v>
      </c>
      <c r="ED72" s="71">
        <f t="shared" si="132"/>
        <v>332.20567517672595</v>
      </c>
      <c r="EE72" s="82">
        <f t="shared" si="133"/>
        <v>324.46341271696394</v>
      </c>
      <c r="EF72" s="88">
        <f t="shared" si="134"/>
        <v>2406.7277414424339</v>
      </c>
      <c r="EG72" s="54">
        <f>REPS단위당실거래!I57</f>
        <v>1119.4000000000001</v>
      </c>
      <c r="EH72" s="52">
        <f t="shared" si="135"/>
        <v>1642</v>
      </c>
      <c r="EI72" s="52">
        <f t="shared" si="136"/>
        <v>55800</v>
      </c>
      <c r="EJ72" s="49">
        <f t="shared" si="137"/>
        <v>30690.000000000004</v>
      </c>
      <c r="EK72" s="149">
        <v>33159</v>
      </c>
      <c r="EL72" s="55">
        <f t="shared" si="138"/>
        <v>0.67768583042973285</v>
      </c>
      <c r="EM72" s="55">
        <v>0.74</v>
      </c>
      <c r="EN72" s="55">
        <v>0.05</v>
      </c>
      <c r="EO72" s="71">
        <f t="shared" si="139"/>
        <v>831.44122469512195</v>
      </c>
      <c r="EP72" s="54">
        <f>REPS단위당실거래!I57</f>
        <v>1119.4000000000001</v>
      </c>
      <c r="EQ72" s="52">
        <f t="shared" si="140"/>
        <v>1642</v>
      </c>
      <c r="ER72" s="52">
        <f t="shared" si="141"/>
        <v>55800</v>
      </c>
      <c r="ES72" s="49">
        <f t="shared" si="142"/>
        <v>30690.000000000004</v>
      </c>
      <c r="ET72" s="149">
        <v>9785</v>
      </c>
      <c r="EU72" s="55">
        <f t="shared" si="143"/>
        <v>0.67768583042973285</v>
      </c>
      <c r="EV72" s="55">
        <v>0.26</v>
      </c>
      <c r="EW72" s="55">
        <v>0.2</v>
      </c>
      <c r="EX72" s="50">
        <f t="shared" si="144"/>
        <v>344.82010423925669</v>
      </c>
      <c r="EY72" s="53">
        <f>'주택총조사(주택의종류)'!AZ58</f>
        <v>0.80759375243048681</v>
      </c>
      <c r="EZ72" s="53">
        <f>'주택총조사(주택의종류)'!AS58</f>
        <v>6.4585574379505212E-2</v>
      </c>
      <c r="FA72" s="53">
        <f>'주택총조사(주택의종류)'!BG58</f>
        <v>0.12082584374509527</v>
      </c>
      <c r="FB72" s="53">
        <f t="shared" si="145"/>
        <v>0.22958500801497925</v>
      </c>
      <c r="FC72" s="54">
        <f t="shared" si="146"/>
        <v>270.05196663110945</v>
      </c>
      <c r="FD72" s="55">
        <v>0.4</v>
      </c>
      <c r="FE72" s="55">
        <v>0.6</v>
      </c>
      <c r="FF72" s="50">
        <f t="shared" si="147"/>
        <v>64.812471991466268</v>
      </c>
      <c r="FG72" s="82">
        <f t="shared" si="148"/>
        <v>1241.0738009258448</v>
      </c>
      <c r="FH72" s="53">
        <v>3.9399999999999998E-2</v>
      </c>
      <c r="FI72" s="49">
        <v>30</v>
      </c>
      <c r="FJ72" s="55">
        <v>0.6</v>
      </c>
      <c r="FK72" s="55">
        <v>0.4</v>
      </c>
      <c r="FL72" s="49">
        <f t="shared" si="149"/>
        <v>56000</v>
      </c>
      <c r="FM72" s="49">
        <f t="shared" si="150"/>
        <v>33500</v>
      </c>
      <c r="FN72" s="58">
        <f t="shared" si="151"/>
        <v>-158.77750661651842</v>
      </c>
      <c r="FO72" s="49">
        <f t="shared" si="166"/>
        <v>4800</v>
      </c>
      <c r="FP72" s="131">
        <v>222</v>
      </c>
      <c r="FQ72" s="131">
        <v>673</v>
      </c>
      <c r="FR72" s="134">
        <v>5728</v>
      </c>
      <c r="FS72" s="134">
        <v>9970</v>
      </c>
      <c r="FT72" s="134">
        <v>7010</v>
      </c>
      <c r="FU72" s="134">
        <v>6859</v>
      </c>
      <c r="FV72" s="134">
        <v>6287</v>
      </c>
      <c r="FW72" s="134">
        <v>16466</v>
      </c>
      <c r="FX72" s="134">
        <v>15665</v>
      </c>
      <c r="FY72" s="32">
        <f t="shared" si="169"/>
        <v>68880</v>
      </c>
      <c r="FZ72" s="152">
        <f>(SUM(FU72:FX72)/FY72)+(FT72/FY72)*0.2</f>
        <v>0.67768583042973285</v>
      </c>
      <c r="GA72" s="54">
        <f t="shared" si="153"/>
        <v>1635.2862763278665</v>
      </c>
      <c r="GB72" s="55">
        <v>0.3</v>
      </c>
      <c r="GC72" s="55">
        <f t="shared" si="154"/>
        <v>0.67768583042973285</v>
      </c>
      <c r="GD72" s="50">
        <f t="shared" si="155"/>
        <v>332.46310144907875</v>
      </c>
      <c r="GE72" s="54">
        <f t="shared" si="156"/>
        <v>446.97805239760299</v>
      </c>
      <c r="GF72" s="55">
        <v>0.7</v>
      </c>
      <c r="GG72" s="55">
        <f t="shared" si="157"/>
        <v>0.67768583042973285</v>
      </c>
      <c r="GH72" s="50">
        <f t="shared" si="158"/>
        <v>212.03748483605395</v>
      </c>
      <c r="GI72" s="81">
        <f t="shared" si="167"/>
        <v>544.50058628513273</v>
      </c>
      <c r="GJ72" s="72">
        <f t="shared" si="159"/>
        <v>-7.7422624597620171</v>
      </c>
      <c r="GK72" s="72">
        <f t="shared" si="160"/>
        <v>332.20567517672595</v>
      </c>
      <c r="GL72" s="52">
        <f>SUM('주택총조사(주택의종류)'!AD58:AF58)</f>
        <v>77998</v>
      </c>
      <c r="GM72" s="52">
        <f>REPS미분양!I57</f>
        <v>994</v>
      </c>
      <c r="GN72" s="100">
        <f t="shared" si="161"/>
        <v>1.2743916510679762E-2</v>
      </c>
      <c r="GO72" s="55">
        <f t="shared" si="162"/>
        <v>0.6</v>
      </c>
      <c r="GP72" s="82">
        <f t="shared" si="163"/>
        <v>194.67804763017836</v>
      </c>
      <c r="GQ72" s="84">
        <f t="shared" si="164"/>
        <v>1980.2524348411557</v>
      </c>
      <c r="GR72" s="151">
        <f>SUM('REPS분양물량+계획'!G57:I57)/3</f>
        <v>3536.6666666666665</v>
      </c>
      <c r="GS72" s="106">
        <f t="shared" si="168"/>
        <v>1.785967589001024</v>
      </c>
      <c r="GT72" s="105" t="str">
        <f t="shared" si="165"/>
        <v>C등급</v>
      </c>
    </row>
    <row r="73" spans="1:202" s="49" customFormat="1" x14ac:dyDescent="0.4">
      <c r="A73" s="37" t="s">
        <v>109</v>
      </c>
      <c r="B73" s="37" t="s">
        <v>145</v>
      </c>
      <c r="C73" s="35">
        <f>'주택총조사(거처의종류, 일반,외국인가구, 전체)'!H59</f>
        <v>355967</v>
      </c>
      <c r="D73" s="35">
        <f>'주택총조사(거처의종류, 일반,외국인가구, 전체)'!K59</f>
        <v>371752</v>
      </c>
      <c r="E73" s="35">
        <f>'주택총조사(거처의종류, 일반,외국인가구, 전체)'!N59</f>
        <v>386929</v>
      </c>
      <c r="F73" s="35">
        <f>'주택총조사(거처의종류, 일반,외국인가구, 전체)'!Q59</f>
        <v>396112</v>
      </c>
      <c r="G73" s="35">
        <f>'주택총조사(거처의종류, 일반,외국인가구, 전체)'!T59</f>
        <v>401300</v>
      </c>
      <c r="H73" s="35">
        <f>'주택총조사(거처의종류, 일반,외국인가구, 전체)'!W59</f>
        <v>405291</v>
      </c>
      <c r="I73" s="207">
        <f t="shared" si="181"/>
        <v>8866</v>
      </c>
      <c r="J73" s="207">
        <f t="shared" si="181"/>
        <v>7300</v>
      </c>
      <c r="K73" s="207">
        <f t="shared" si="181"/>
        <v>1880</v>
      </c>
      <c r="L73" s="207">
        <f t="shared" si="181"/>
        <v>474</v>
      </c>
      <c r="M73" s="207">
        <f t="shared" si="181"/>
        <v>-143</v>
      </c>
      <c r="N73" s="24">
        <f>'인구총조사(가구, 1인가구)'!D59</f>
        <v>75360</v>
      </c>
      <c r="O73" s="24">
        <f>'인구총조사(가구, 1인가구)'!E59</f>
        <v>82279</v>
      </c>
      <c r="P73" s="24">
        <f>'인구총조사(가구, 1인가구)'!F59</f>
        <v>90156</v>
      </c>
      <c r="Q73" s="24">
        <f>'인구총조사(가구, 1인가구)'!G59</f>
        <v>97459</v>
      </c>
      <c r="R73" s="24">
        <f>'인구총조사(가구, 1인가구)'!H59</f>
        <v>102173</v>
      </c>
      <c r="S73" s="24">
        <f>'인구총조사(가구, 1인가구)'!I59</f>
        <v>106307</v>
      </c>
      <c r="T73" s="52">
        <f t="shared" si="80"/>
        <v>6919</v>
      </c>
      <c r="U73" s="52">
        <f t="shared" si="81"/>
        <v>7877</v>
      </c>
      <c r="V73" s="52">
        <f t="shared" si="82"/>
        <v>7303</v>
      </c>
      <c r="W73" s="52">
        <f t="shared" si="83"/>
        <v>4714</v>
      </c>
      <c r="X73" s="52">
        <f t="shared" si="84"/>
        <v>4134</v>
      </c>
      <c r="Y73" s="53">
        <f>'주택총조사(거처의종류, 일반,외국인가구, 아파트)'!K59/'주택총조사(거처의종류, 일반,외국인가구, 전체)'!K59</f>
        <v>0.69646161957433983</v>
      </c>
      <c r="Z73" s="53">
        <f>'주택총조사(거처의종류, 일반,외국인가구, 아파트)'!N59/'주택총조사(거처의종류, 일반,외국인가구, 전체)'!N59</f>
        <v>0.68392133957392698</v>
      </c>
      <c r="AA73" s="53">
        <f>'주택총조사(거처의종류, 일반,외국인가구, 아파트)'!Q59/'주택총조사(거처의종류, 일반,외국인가구, 전체)'!Q59</f>
        <v>0.68013339661509875</v>
      </c>
      <c r="AB73" s="53">
        <f>'주택총조사(거처의종류, 일반,외국인가구, 아파트)'!T59/'주택총조사(거처의종류, 일반,외국인가구, 전체)'!T59</f>
        <v>0.67564166459008224</v>
      </c>
      <c r="AC73" s="53">
        <f>'주택총조사(거처의종류, 일반,외국인가구, 아파트)'!W59/'주택총조사(거처의종류, 일반,외국인가구, 전체)'!W59</f>
        <v>0.67997068772807689</v>
      </c>
      <c r="AD73" s="54">
        <f t="shared" si="85"/>
        <v>6174.8287191460968</v>
      </c>
      <c r="AE73" s="54">
        <f t="shared" si="86"/>
        <v>4992.6257788896673</v>
      </c>
      <c r="AF73" s="54">
        <f t="shared" si="87"/>
        <v>1278.6507856363858</v>
      </c>
      <c r="AG73" s="54">
        <f t="shared" si="88"/>
        <v>320.254149015699</v>
      </c>
      <c r="AH73" s="54">
        <f t="shared" si="89"/>
        <v>-97.235808345114989</v>
      </c>
      <c r="AI73" s="54">
        <f t="shared" si="90"/>
        <v>2533.8247248685466</v>
      </c>
      <c r="AJ73" s="54">
        <f t="shared" si="91"/>
        <v>4818.8179458348577</v>
      </c>
      <c r="AK73" s="54">
        <f t="shared" si="92"/>
        <v>5387.2483918238231</v>
      </c>
      <c r="AL73" s="54">
        <f t="shared" si="93"/>
        <v>4967.0141954800665</v>
      </c>
      <c r="AM73" s="54">
        <f t="shared" si="94"/>
        <v>3184.9748068776476</v>
      </c>
      <c r="AN73" s="54">
        <f t="shared" si="95"/>
        <v>2810.99882306787</v>
      </c>
      <c r="AO73" s="54">
        <f t="shared" si="96"/>
        <v>4233.8108326168531</v>
      </c>
      <c r="AP73" s="208">
        <f t="shared" si="182"/>
        <v>10993.646664980955</v>
      </c>
      <c r="AQ73" s="208">
        <f t="shared" si="182"/>
        <v>10379.87417071349</v>
      </c>
      <c r="AR73" s="208">
        <f t="shared" si="182"/>
        <v>6245.6649811164525</v>
      </c>
      <c r="AS73" s="208">
        <f t="shared" si="182"/>
        <v>3505.2289558933467</v>
      </c>
      <c r="AT73" s="208">
        <f t="shared" si="182"/>
        <v>2713.7630147227551</v>
      </c>
      <c r="AU73" s="50">
        <f t="shared" si="3"/>
        <v>6767.6355574854006</v>
      </c>
      <c r="AV73" s="52">
        <f>'주택총조사(거처의종류, 일반,외국인가구, 전체)'!I59</f>
        <v>6502</v>
      </c>
      <c r="AW73" s="52">
        <f>'주택총조사(거처의종류, 일반,외국인가구, 전체)'!L59</f>
        <v>7003</v>
      </c>
      <c r="AX73" s="52">
        <f>'주택총조사(거처의종류, 일반,외국인가구, 전체)'!O59</f>
        <v>7389</v>
      </c>
      <c r="AY73" s="52">
        <f>'주택총조사(거처의종류, 일반,외국인가구, 전체)'!R59</f>
        <v>7436</v>
      </c>
      <c r="AZ73" s="52">
        <f>'주택총조사(거처의종류, 일반,외국인가구, 전체)'!U59</f>
        <v>7925</v>
      </c>
      <c r="BA73" s="52">
        <f>'주택총조사(거처의종류, 일반,외국인가구, 전체)'!X59</f>
        <v>8114</v>
      </c>
      <c r="BB73" s="52">
        <f t="shared" si="97"/>
        <v>501</v>
      </c>
      <c r="BC73" s="52">
        <f t="shared" si="98"/>
        <v>386</v>
      </c>
      <c r="BD73" s="52">
        <f t="shared" si="99"/>
        <v>47</v>
      </c>
      <c r="BE73" s="52">
        <f t="shared" si="100"/>
        <v>489</v>
      </c>
      <c r="BF73" s="52">
        <f t="shared" si="101"/>
        <v>189</v>
      </c>
      <c r="BG73" s="53">
        <f>'주택총조사(거처의종류, 일반,외국인가구, 아파트)'!L59/'주택총조사(거처의종류, 일반,외국인가구, 전체)'!L59</f>
        <v>0.17749535913180065</v>
      </c>
      <c r="BH73" s="53">
        <f>'주택총조사(거처의종류, 일반,외국인가구, 아파트)'!O59/'주택총조사(거처의종류, 일반,외국인가구, 전체)'!O59</f>
        <v>0.18121532007037489</v>
      </c>
      <c r="BI73" s="53">
        <f>'주택총조사(거처의종류, 일반,외국인가구, 아파트)'!R59/'주택총조사(거처의종류, 일반,외국인가구, 전체)'!R59</f>
        <v>0.16662183969876276</v>
      </c>
      <c r="BJ73" s="53">
        <f>'주택총조사(거처의종류, 일반,외국인가구, 아파트)'!U59/'주택총조사(거처의종류, 일반,외국인가구, 전체)'!U59</f>
        <v>0.15873817034700316</v>
      </c>
      <c r="BK73" s="53">
        <f>'주택총조사(거처의종류, 일반,외국인가구, 아파트)'!X59/'주택총조사(거처의종류, 일반,외국인가구, 전체)'!X59</f>
        <v>0.15824500862706434</v>
      </c>
      <c r="BL73" s="54">
        <f t="shared" si="102"/>
        <v>88.925174925032124</v>
      </c>
      <c r="BM73" s="54">
        <f t="shared" si="103"/>
        <v>69.9491135471647</v>
      </c>
      <c r="BN73" s="54">
        <f t="shared" si="104"/>
        <v>7.8312264658418496</v>
      </c>
      <c r="BO73" s="54">
        <f t="shared" si="105"/>
        <v>77.622965299684552</v>
      </c>
      <c r="BP73" s="54">
        <f t="shared" si="106"/>
        <v>29.90830663051516</v>
      </c>
      <c r="BQ73" s="50">
        <f t="shared" si="107"/>
        <v>54.847357373647675</v>
      </c>
      <c r="BR73" s="49">
        <f>REPS멸실!E58</f>
        <v>0</v>
      </c>
      <c r="BS73" s="49">
        <f>REPS멸실!F58</f>
        <v>0</v>
      </c>
      <c r="BT73" s="49">
        <f>REPS멸실!G58</f>
        <v>0</v>
      </c>
      <c r="BU73" s="49">
        <f>REPS멸실!H58</f>
        <v>0</v>
      </c>
      <c r="BV73" s="49">
        <f>REPS멸실!I58</f>
        <v>0</v>
      </c>
      <c r="BW73" s="51">
        <f t="shared" si="108"/>
        <v>0</v>
      </c>
      <c r="BX73" s="81">
        <f t="shared" si="109"/>
        <v>6822.4829148590479</v>
      </c>
      <c r="BY73" s="52">
        <f>SUM('주택소유통계(다주택자)'!Q59:R59)</f>
        <v>52815</v>
      </c>
      <c r="BZ73" s="52">
        <f>SUM('주택소유통계(다주택자)'!U59:V59)</f>
        <v>51197</v>
      </c>
      <c r="CA73" s="52">
        <f>SUM('주택소유통계(다주택자)'!Y59:Z59)</f>
        <v>50287</v>
      </c>
      <c r="CB73" s="52">
        <f>SUM('주택소유통계(다주택자)'!AC59:AD59)</f>
        <v>51006</v>
      </c>
      <c r="CC73" s="52">
        <f t="shared" si="110"/>
        <v>-1618</v>
      </c>
      <c r="CD73" s="52">
        <f t="shared" si="111"/>
        <v>-910</v>
      </c>
      <c r="CE73" s="52">
        <f t="shared" si="112"/>
        <v>719</v>
      </c>
      <c r="CF73" s="53">
        <f>'REPS거래량(외지인)'!D59/'REPS거래량(외지인)'!C59</f>
        <v>0.37176686165339345</v>
      </c>
      <c r="CG73" s="53">
        <f>'REPS거래량(외지인)'!I59/'REPS거래량(외지인)'!H59</f>
        <v>0.36019098776484632</v>
      </c>
      <c r="CH73" s="53">
        <f>'REPS거래량(외지인)'!N59/'REPS거래량(외지인)'!M59</f>
        <v>0.43201040988939493</v>
      </c>
      <c r="CI73" s="54">
        <f>REPS단위당실거래!G58</f>
        <v>1764.8</v>
      </c>
      <c r="CJ73" s="54">
        <f>REPS단위당실거래!H58</f>
        <v>1676.1</v>
      </c>
      <c r="CK73" s="54">
        <f>REPS단위당실거래!I58</f>
        <v>1705.3</v>
      </c>
      <c r="CL73" s="52">
        <v>3070</v>
      </c>
      <c r="CM73" s="52">
        <v>2120</v>
      </c>
      <c r="CN73" s="52">
        <v>1780</v>
      </c>
      <c r="CO73" s="53">
        <f t="shared" si="113"/>
        <v>0.57485342019543972</v>
      </c>
      <c r="CP73" s="53">
        <f t="shared" si="114"/>
        <v>0.79061320754716979</v>
      </c>
      <c r="CQ73" s="53">
        <f t="shared" si="115"/>
        <v>0.9580337078651685</v>
      </c>
      <c r="CR73" s="55">
        <v>0.2</v>
      </c>
      <c r="CS73" s="55">
        <v>0.3</v>
      </c>
      <c r="CT73" s="55">
        <v>0.5</v>
      </c>
      <c r="CU73" s="162">
        <f t="shared" si="116"/>
        <v>-69.157025846741391</v>
      </c>
      <c r="CV73" s="162">
        <f t="shared" si="117"/>
        <v>-77.742688341413142</v>
      </c>
      <c r="CW73" s="162">
        <f t="shared" si="118"/>
        <v>148.79005226875645</v>
      </c>
      <c r="CX73" s="71">
        <f t="shared" si="119"/>
        <v>0.63011269353397859</v>
      </c>
      <c r="CY73" s="158">
        <f>REPS분양물량!H58</f>
        <v>5797</v>
      </c>
      <c r="CZ73" s="158">
        <f>REPS분양물량!I58</f>
        <v>1565</v>
      </c>
      <c r="DA73" s="158">
        <f>REPS분양물량!J58</f>
        <v>1952</v>
      </c>
      <c r="DB73" s="52">
        <f>REPS미분양!F58</f>
        <v>232</v>
      </c>
      <c r="DC73" s="52">
        <f>REPS미분양!G58</f>
        <v>616</v>
      </c>
      <c r="DD73" s="52">
        <f>REPS미분양!H58</f>
        <v>601</v>
      </c>
      <c r="DE73" s="52">
        <f>REPS미분양!I58</f>
        <v>529</v>
      </c>
      <c r="DF73" s="52">
        <f t="shared" si="120"/>
        <v>6029</v>
      </c>
      <c r="DG73" s="52">
        <f t="shared" si="121"/>
        <v>2181</v>
      </c>
      <c r="DH73" s="52">
        <f t="shared" si="122"/>
        <v>2553</v>
      </c>
      <c r="DI73" s="52">
        <f t="shared" si="123"/>
        <v>5413</v>
      </c>
      <c r="DJ73" s="52">
        <f t="shared" si="124"/>
        <v>1580</v>
      </c>
      <c r="DK73" s="52">
        <f t="shared" si="125"/>
        <v>2024</v>
      </c>
      <c r="DL73" s="142">
        <v>1764.8</v>
      </c>
      <c r="DM73" s="142">
        <v>1676.1</v>
      </c>
      <c r="DN73" s="142">
        <v>1705.3</v>
      </c>
      <c r="DO73" s="140">
        <f>'REPS분양가(분기단위)'!D58</f>
        <v>3070</v>
      </c>
      <c r="DP73" s="140">
        <f>'REPS분양가(분기단위)'!E58</f>
        <v>2120</v>
      </c>
      <c r="DQ73" s="140">
        <f>'REPS분양가(분기단위)'!F58</f>
        <v>1780</v>
      </c>
      <c r="DR73" s="53">
        <f t="shared" si="126"/>
        <v>0.57485342019543972</v>
      </c>
      <c r="DS73" s="53">
        <f t="shared" si="127"/>
        <v>0.79061320754716979</v>
      </c>
      <c r="DT73" s="53">
        <f t="shared" si="128"/>
        <v>0.9580337078651685</v>
      </c>
      <c r="DU73" s="53">
        <f>100%-종합!CF73</f>
        <v>0.62823313834660655</v>
      </c>
      <c r="DV73" s="53">
        <f>100%-종합!CG73</f>
        <v>0.63980901223515363</v>
      </c>
      <c r="DW73" s="53">
        <f>100%-종합!CH73</f>
        <v>0.56798959011060512</v>
      </c>
      <c r="DX73" s="55">
        <v>0.2</v>
      </c>
      <c r="DY73" s="55">
        <v>0.3</v>
      </c>
      <c r="DZ73" s="55">
        <v>0.5</v>
      </c>
      <c r="EA73" s="72">
        <f t="shared" si="129"/>
        <v>390.97229483682707</v>
      </c>
      <c r="EB73" s="72">
        <f t="shared" si="130"/>
        <v>239.76884985050924</v>
      </c>
      <c r="EC73" s="72">
        <f t="shared" si="131"/>
        <v>550.68301111899007</v>
      </c>
      <c r="ED73" s="71">
        <f t="shared" si="132"/>
        <v>393.80805193544211</v>
      </c>
      <c r="EE73" s="82">
        <f t="shared" si="133"/>
        <v>394.4381646289761</v>
      </c>
      <c r="EF73" s="88">
        <f t="shared" si="134"/>
        <v>7216.9210794880237</v>
      </c>
      <c r="EG73" s="54">
        <f>REPS단위당실거래!I58</f>
        <v>1705.3</v>
      </c>
      <c r="EH73" s="52">
        <f t="shared" si="135"/>
        <v>1780</v>
      </c>
      <c r="EI73" s="52">
        <f t="shared" si="136"/>
        <v>60500</v>
      </c>
      <c r="EJ73" s="49">
        <f t="shared" si="137"/>
        <v>33275</v>
      </c>
      <c r="EK73" s="149">
        <v>171299</v>
      </c>
      <c r="EL73" s="55">
        <f t="shared" si="138"/>
        <v>0.71498729118095605</v>
      </c>
      <c r="EM73" s="55">
        <v>0.74</v>
      </c>
      <c r="EN73" s="55">
        <v>0.05</v>
      </c>
      <c r="EO73" s="71">
        <f t="shared" si="139"/>
        <v>4531.6344957042447</v>
      </c>
      <c r="EP73" s="54">
        <f>REPS단위당실거래!I58</f>
        <v>1705.3</v>
      </c>
      <c r="EQ73" s="52">
        <f t="shared" si="140"/>
        <v>1780</v>
      </c>
      <c r="ER73" s="52">
        <f t="shared" si="141"/>
        <v>60500</v>
      </c>
      <c r="ES73" s="49">
        <f t="shared" si="142"/>
        <v>33275</v>
      </c>
      <c r="ET73" s="149">
        <v>113344</v>
      </c>
      <c r="EU73" s="55">
        <f t="shared" si="143"/>
        <v>0.71498729118095605</v>
      </c>
      <c r="EV73" s="55">
        <v>0.26</v>
      </c>
      <c r="EW73" s="55">
        <v>0.2</v>
      </c>
      <c r="EX73" s="50">
        <f t="shared" si="144"/>
        <v>4214.0550156439431</v>
      </c>
      <c r="EY73" s="53">
        <f>'주택총조사(주택의종류)'!AZ59</f>
        <v>0.78013914339092705</v>
      </c>
      <c r="EZ73" s="53">
        <f>'주택총조사(주택의종류)'!AS59</f>
        <v>8.6824210355651465E-2</v>
      </c>
      <c r="FA73" s="53">
        <f>'주택총조사(주택의종류)'!BG59</f>
        <v>0.12796195905277946</v>
      </c>
      <c r="FB73" s="53">
        <f t="shared" si="145"/>
        <v>0.27531777020551546</v>
      </c>
      <c r="FC73" s="54">
        <f t="shared" si="146"/>
        <v>2407.8437351741472</v>
      </c>
      <c r="FD73" s="55">
        <v>0.4</v>
      </c>
      <c r="FE73" s="55">
        <v>0.6</v>
      </c>
      <c r="FF73" s="50">
        <f t="shared" si="147"/>
        <v>577.8824964417953</v>
      </c>
      <c r="FG73" s="82">
        <f t="shared" si="148"/>
        <v>9323.5720077899823</v>
      </c>
      <c r="FH73" s="53">
        <v>3.9399999999999998E-2</v>
      </c>
      <c r="FI73" s="49">
        <v>30</v>
      </c>
      <c r="FJ73" s="55">
        <v>0.6</v>
      </c>
      <c r="FK73" s="55">
        <v>0.4</v>
      </c>
      <c r="FL73" s="49">
        <f t="shared" si="149"/>
        <v>61000</v>
      </c>
      <c r="FM73" s="49">
        <f t="shared" si="150"/>
        <v>36300</v>
      </c>
      <c r="FN73" s="58">
        <f t="shared" si="151"/>
        <v>-172.04846239342146</v>
      </c>
      <c r="FO73" s="49">
        <f t="shared" si="166"/>
        <v>5160</v>
      </c>
      <c r="FP73" s="131">
        <v>686</v>
      </c>
      <c r="FQ73" s="134">
        <v>1984</v>
      </c>
      <c r="FR73" s="134">
        <v>18929</v>
      </c>
      <c r="FS73" s="134">
        <v>32762</v>
      </c>
      <c r="FT73" s="134">
        <v>22670</v>
      </c>
      <c r="FU73" s="134">
        <v>21323</v>
      </c>
      <c r="FV73" s="134">
        <v>21924</v>
      </c>
      <c r="FW73" s="134">
        <v>59784</v>
      </c>
      <c r="FX73" s="135">
        <v>105173</v>
      </c>
      <c r="FY73" s="32">
        <f t="shared" si="169"/>
        <v>285235</v>
      </c>
      <c r="FZ73" s="152">
        <f>(SUM(FV73:FX73)/FY73)+(FU73/FY73)*0.8</f>
        <v>0.71498729118095605</v>
      </c>
      <c r="GA73" s="54">
        <f t="shared" si="153"/>
        <v>4288.6581899905004</v>
      </c>
      <c r="GB73" s="55">
        <v>0.3</v>
      </c>
      <c r="GC73" s="55">
        <f t="shared" si="154"/>
        <v>0.71498729118095605</v>
      </c>
      <c r="GD73" s="50">
        <f t="shared" si="155"/>
        <v>919.90083061869905</v>
      </c>
      <c r="GE73" s="54">
        <f t="shared" si="156"/>
        <v>2533.8247248685466</v>
      </c>
      <c r="GF73" s="55">
        <v>0.7</v>
      </c>
      <c r="GG73" s="55">
        <f t="shared" si="157"/>
        <v>0.71498729118095605</v>
      </c>
      <c r="GH73" s="50">
        <f t="shared" si="158"/>
        <v>1268.1567334527651</v>
      </c>
      <c r="GI73" s="81">
        <f t="shared" si="167"/>
        <v>2188.0575640714642</v>
      </c>
      <c r="GJ73" s="72">
        <f t="shared" si="159"/>
        <v>0.63011269353397859</v>
      </c>
      <c r="GK73" s="72">
        <f t="shared" si="160"/>
        <v>393.80805193544211</v>
      </c>
      <c r="GL73" s="52">
        <f>SUM('주택총조사(주택의종류)'!AD59:AF59)</f>
        <v>326216</v>
      </c>
      <c r="GM73" s="52">
        <f>REPS미분양!I58</f>
        <v>529</v>
      </c>
      <c r="GN73" s="100">
        <f t="shared" si="161"/>
        <v>1.6216249356254752E-3</v>
      </c>
      <c r="GO73" s="55">
        <f t="shared" si="162"/>
        <v>1</v>
      </c>
      <c r="GP73" s="82">
        <f t="shared" si="163"/>
        <v>394.4381646289761</v>
      </c>
      <c r="GQ73" s="84">
        <f t="shared" si="164"/>
        <v>11906.067736490422</v>
      </c>
      <c r="GR73" s="151">
        <f>SUM('REPS분양물량+계획'!G58:I58)/3</f>
        <v>4074.3333333333335</v>
      </c>
      <c r="GS73" s="106">
        <f t="shared" si="168"/>
        <v>0.34220646341915856</v>
      </c>
      <c r="GT73" s="105" t="str">
        <f t="shared" si="165"/>
        <v>S등급</v>
      </c>
    </row>
    <row r="74" spans="1:202" s="49" customFormat="1" x14ac:dyDescent="0.4">
      <c r="A74" s="37" t="s">
        <v>109</v>
      </c>
      <c r="B74" s="37" t="s">
        <v>606</v>
      </c>
      <c r="C74" s="35">
        <f>'주택총조사(거처의종류, 일반,외국인가구, 전체)'!H60</f>
        <v>145151</v>
      </c>
      <c r="D74" s="35">
        <f>'주택총조사(거처의종류, 일반,외국인가구, 전체)'!K60</f>
        <v>151111</v>
      </c>
      <c r="E74" s="35">
        <f>'주택총조사(거처의종류, 일반,외국인가구, 전체)'!N60</f>
        <v>157399</v>
      </c>
      <c r="F74" s="35">
        <f>'주택총조사(거처의종류, 일반,외국인가구, 전체)'!Q60</f>
        <v>160839</v>
      </c>
      <c r="G74" s="35">
        <f>'주택총조사(거처의종류, 일반,외국인가구, 전체)'!T60</f>
        <v>162281</v>
      </c>
      <c r="H74" s="35">
        <f>'주택총조사(거처의종류, 일반,외국인가구, 전체)'!W60</f>
        <v>162728</v>
      </c>
      <c r="I74" s="207">
        <f t="shared" si="181"/>
        <v>3432</v>
      </c>
      <c r="J74" s="207">
        <f t="shared" si="181"/>
        <v>2491</v>
      </c>
      <c r="K74" s="207">
        <f t="shared" si="181"/>
        <v>576</v>
      </c>
      <c r="L74" s="207">
        <f t="shared" si="181"/>
        <v>-576</v>
      </c>
      <c r="M74" s="207">
        <f t="shared" si="181"/>
        <v>-786</v>
      </c>
      <c r="N74" s="24">
        <f>'인구총조사(가구, 1인가구)'!D60</f>
        <v>29092</v>
      </c>
      <c r="O74" s="24">
        <f>'인구총조사(가구, 1인가구)'!E60</f>
        <v>31620</v>
      </c>
      <c r="P74" s="24">
        <f>'인구총조사(가구, 1인가구)'!F60</f>
        <v>35417</v>
      </c>
      <c r="Q74" s="24">
        <f>'인구총조사(가구, 1인가구)'!G60</f>
        <v>38281</v>
      </c>
      <c r="R74" s="24">
        <f>'인구총조사(가구, 1인가구)'!H60</f>
        <v>40299</v>
      </c>
      <c r="S74" s="24">
        <f>'인구총조사(가구, 1인가구)'!I60</f>
        <v>41532</v>
      </c>
      <c r="T74" s="52">
        <f t="shared" si="80"/>
        <v>2528</v>
      </c>
      <c r="U74" s="52">
        <f t="shared" si="81"/>
        <v>3797</v>
      </c>
      <c r="V74" s="52">
        <f t="shared" si="82"/>
        <v>2864</v>
      </c>
      <c r="W74" s="52">
        <f t="shared" si="83"/>
        <v>2018</v>
      </c>
      <c r="X74" s="52">
        <f t="shared" si="84"/>
        <v>1233</v>
      </c>
      <c r="Y74" s="53">
        <f>'주택총조사(거처의종류, 일반,외국인가구, 아파트)'!K60/'주택총조사(거처의종류, 일반,외국인가구, 전체)'!K60</f>
        <v>0.77088365506151102</v>
      </c>
      <c r="Z74" s="53">
        <f>'주택총조사(거처의종류, 일반,외국인가구, 아파트)'!N60/'주택총조사(거처의종류, 일반,외국인가구, 전체)'!N60</f>
        <v>0.75109752920920714</v>
      </c>
      <c r="AA74" s="53">
        <f>'주택총조사(거처의종류, 일반,외국인가구, 아파트)'!Q60/'주택총조사(거처의종류, 일반,외국인가구, 전체)'!Q60</f>
        <v>0.7512108381673599</v>
      </c>
      <c r="AB74" s="53">
        <f>'주택총조사(거처의종류, 일반,외국인가구, 아파트)'!T60/'주택총조사(거처의종류, 일반,외국인가구, 전체)'!T60</f>
        <v>0.74574349430925368</v>
      </c>
      <c r="AC74" s="53">
        <f>'주택총조사(거처의종류, 일반,외국인가구, 아파트)'!W60/'주택총조사(거처의종류, 일반,외국인가구, 전체)'!W60</f>
        <v>0.75048547269062482</v>
      </c>
      <c r="AD74" s="54">
        <f t="shared" si="85"/>
        <v>2645.672704171106</v>
      </c>
      <c r="AE74" s="54">
        <f t="shared" si="86"/>
        <v>1870.983945260135</v>
      </c>
      <c r="AF74" s="54">
        <f t="shared" si="87"/>
        <v>432.6974427843993</v>
      </c>
      <c r="AG74" s="54">
        <f t="shared" si="88"/>
        <v>-429.54825272213014</v>
      </c>
      <c r="AH74" s="54">
        <f t="shared" si="89"/>
        <v>-589.88158153483107</v>
      </c>
      <c r="AI74" s="54">
        <f t="shared" si="90"/>
        <v>785.98485159173583</v>
      </c>
      <c r="AJ74" s="54">
        <f t="shared" si="91"/>
        <v>1948.7938799954998</v>
      </c>
      <c r="AK74" s="54">
        <f t="shared" si="92"/>
        <v>2851.9173184073593</v>
      </c>
      <c r="AL74" s="54">
        <f t="shared" si="93"/>
        <v>2151.4678405113186</v>
      </c>
      <c r="AM74" s="54">
        <f t="shared" si="94"/>
        <v>1504.9103715160738</v>
      </c>
      <c r="AN74" s="54">
        <f t="shared" si="95"/>
        <v>925.34858782754043</v>
      </c>
      <c r="AO74" s="54">
        <f t="shared" si="96"/>
        <v>1876.4875996515584</v>
      </c>
      <c r="AP74" s="208">
        <f t="shared" si="182"/>
        <v>4594.4665841666056</v>
      </c>
      <c r="AQ74" s="208">
        <f t="shared" si="182"/>
        <v>4722.9012636674943</v>
      </c>
      <c r="AR74" s="208">
        <f t="shared" si="182"/>
        <v>2584.1652832957179</v>
      </c>
      <c r="AS74" s="208">
        <f t="shared" si="182"/>
        <v>1075.3621187939436</v>
      </c>
      <c r="AT74" s="208">
        <f t="shared" si="182"/>
        <v>335.46700629270936</v>
      </c>
      <c r="AU74" s="50">
        <f t="shared" si="3"/>
        <v>2662.472451243294</v>
      </c>
      <c r="AV74" s="52">
        <f>'주택총조사(거처의종류, 일반,외국인가구, 전체)'!I60</f>
        <v>1906</v>
      </c>
      <c r="AW74" s="52">
        <f>'주택총조사(거처의종류, 일반,외국인가구, 전체)'!L60</f>
        <v>2083</v>
      </c>
      <c r="AX74" s="52">
        <f>'주택총조사(거처의종류, 일반,외국인가구, 전체)'!O60</f>
        <v>2242</v>
      </c>
      <c r="AY74" s="52">
        <f>'주택총조사(거처의종류, 일반,외국인가구, 전체)'!R60</f>
        <v>2181</v>
      </c>
      <c r="AZ74" s="52">
        <f>'주택총조사(거처의종류, 일반,외국인가구, 전체)'!U60</f>
        <v>2353</v>
      </c>
      <c r="BA74" s="52">
        <f>'주택총조사(거처의종류, 일반,외국인가구, 전체)'!X60</f>
        <v>2320</v>
      </c>
      <c r="BB74" s="52">
        <f t="shared" si="97"/>
        <v>177</v>
      </c>
      <c r="BC74" s="52">
        <f t="shared" si="98"/>
        <v>159</v>
      </c>
      <c r="BD74" s="52">
        <f t="shared" si="99"/>
        <v>-61</v>
      </c>
      <c r="BE74" s="52">
        <f t="shared" si="100"/>
        <v>172</v>
      </c>
      <c r="BF74" s="52">
        <f t="shared" si="101"/>
        <v>-33</v>
      </c>
      <c r="BG74" s="53">
        <f>'주택총조사(거처의종류, 일반,외국인가구, 아파트)'!L60/'주택총조사(거처의종류, 일반,외국인가구, 전체)'!L60</f>
        <v>0.19635141622659624</v>
      </c>
      <c r="BH74" s="53">
        <f>'주택총조사(거처의종류, 일반,외국인가구, 아파트)'!O60/'주택총조사(거처의종류, 일반,외국인가구, 전체)'!O60</f>
        <v>0.19446922390722568</v>
      </c>
      <c r="BI74" s="53">
        <f>'주택총조사(거처의종류, 일반,외국인가구, 아파트)'!R60/'주택총조사(거처의종류, 일반,외국인가구, 전체)'!R60</f>
        <v>0.18386061439706555</v>
      </c>
      <c r="BJ74" s="53">
        <f>'주택총조사(거처의종류, 일반,외국인가구, 아파트)'!U60/'주택총조사(거처의종류, 일반,외국인가구, 전체)'!U60</f>
        <v>0.17552061198470037</v>
      </c>
      <c r="BK74" s="53">
        <f>'주택총조사(거처의종류, 일반,외국인가구, 아파트)'!X60/'주택총조사(거처의종류, 일반,외국인가구, 전체)'!X60</f>
        <v>0.18491379310344827</v>
      </c>
      <c r="BL74" s="54">
        <f t="shared" si="102"/>
        <v>34.754200672107537</v>
      </c>
      <c r="BM74" s="54">
        <f t="shared" si="103"/>
        <v>30.920606601248885</v>
      </c>
      <c r="BN74" s="54">
        <f t="shared" si="104"/>
        <v>-11.215497478220998</v>
      </c>
      <c r="BO74" s="54">
        <f t="shared" si="105"/>
        <v>30.189545261368465</v>
      </c>
      <c r="BP74" s="54">
        <f t="shared" si="106"/>
        <v>-6.1021551724137932</v>
      </c>
      <c r="BQ74" s="50">
        <f t="shared" si="107"/>
        <v>15.70933997681802</v>
      </c>
      <c r="BR74" s="49">
        <f>REPS멸실!E59</f>
        <v>0</v>
      </c>
      <c r="BS74" s="49">
        <f>REPS멸실!F59</f>
        <v>0</v>
      </c>
      <c r="BT74" s="49">
        <f>REPS멸실!G59</f>
        <v>0</v>
      </c>
      <c r="BU74" s="49">
        <f>REPS멸실!H59</f>
        <v>0</v>
      </c>
      <c r="BV74" s="49">
        <f>REPS멸실!I59</f>
        <v>0</v>
      </c>
      <c r="BW74" s="51">
        <f t="shared" si="108"/>
        <v>0</v>
      </c>
      <c r="BX74" s="81">
        <f t="shared" si="109"/>
        <v>2678.1817912201122</v>
      </c>
      <c r="BY74" s="52">
        <f>SUM('주택소유통계(다주택자)'!Q60:R60)</f>
        <v>20752</v>
      </c>
      <c r="BZ74" s="52">
        <f>SUM('주택소유통계(다주택자)'!U60:V60)</f>
        <v>19275</v>
      </c>
      <c r="CA74" s="52">
        <f>SUM('주택소유통계(다주택자)'!Y60:Z60)</f>
        <v>18836</v>
      </c>
      <c r="CB74" s="52">
        <f>SUM('주택소유통계(다주택자)'!AC60:AD60)</f>
        <v>19053</v>
      </c>
      <c r="CC74" s="52">
        <f t="shared" si="110"/>
        <v>-1477</v>
      </c>
      <c r="CD74" s="52">
        <f t="shared" si="111"/>
        <v>-439</v>
      </c>
      <c r="CE74" s="52">
        <f t="shared" si="112"/>
        <v>217</v>
      </c>
      <c r="CF74" s="53">
        <f>'REPS거래량(외지인)'!D60/'REPS거래량(외지인)'!C60</f>
        <v>0.33004231311706628</v>
      </c>
      <c r="CG74" s="53">
        <f>'REPS거래량(외지인)'!I60/'REPS거래량(외지인)'!H60</f>
        <v>0.35580204778156999</v>
      </c>
      <c r="CH74" s="53">
        <f>'REPS거래량(외지인)'!N60/'REPS거래량(외지인)'!M60</f>
        <v>0.46397532940846647</v>
      </c>
      <c r="CI74" s="54">
        <f>REPS단위당실거래!G59</f>
        <v>1626.2</v>
      </c>
      <c r="CJ74" s="54">
        <f>REPS단위당실거래!H59</f>
        <v>1518.9</v>
      </c>
      <c r="CK74" s="54">
        <f>REPS단위당실거래!I59</f>
        <v>1521.3</v>
      </c>
      <c r="CL74" s="52">
        <v>3527</v>
      </c>
      <c r="CM74" s="52">
        <v>2552</v>
      </c>
      <c r="CN74" s="52">
        <v>2679.6</v>
      </c>
      <c r="CO74" s="53">
        <v>0</v>
      </c>
      <c r="CP74" s="53">
        <f t="shared" si="114"/>
        <v>0.59518025078369907</v>
      </c>
      <c r="CQ74" s="53">
        <f t="shared" si="115"/>
        <v>0.56773399014778325</v>
      </c>
      <c r="CR74" s="55">
        <v>0.2</v>
      </c>
      <c r="CS74" s="55">
        <v>0.3</v>
      </c>
      <c r="CT74" s="55">
        <v>0.5</v>
      </c>
      <c r="CU74" s="162">
        <f t="shared" si="116"/>
        <v>0</v>
      </c>
      <c r="CV74" s="162">
        <f t="shared" si="117"/>
        <v>-27.889628562086088</v>
      </c>
      <c r="CW74" s="162">
        <f t="shared" si="118"/>
        <v>28.580480312829284</v>
      </c>
      <c r="CX74" s="71">
        <f t="shared" si="119"/>
        <v>0.23028391691439865</v>
      </c>
      <c r="CY74" s="158">
        <f>REPS분양물량!H59</f>
        <v>378</v>
      </c>
      <c r="CZ74" s="158">
        <f>REPS분양물량!I59</f>
        <v>1170</v>
      </c>
      <c r="DA74" s="158">
        <f>REPS분양물량!J59</f>
        <v>472</v>
      </c>
      <c r="DB74" s="52">
        <f>REPS미분양!F59</f>
        <v>0</v>
      </c>
      <c r="DC74" s="52">
        <f>REPS미분양!G59</f>
        <v>0</v>
      </c>
      <c r="DD74" s="52">
        <f>REPS미분양!H59</f>
        <v>0</v>
      </c>
      <c r="DE74" s="52">
        <f>REPS미분양!I59</f>
        <v>0</v>
      </c>
      <c r="DF74" s="52">
        <f t="shared" si="120"/>
        <v>378</v>
      </c>
      <c r="DG74" s="52">
        <f t="shared" si="121"/>
        <v>1170</v>
      </c>
      <c r="DH74" s="52">
        <f t="shared" si="122"/>
        <v>472</v>
      </c>
      <c r="DI74" s="52">
        <f t="shared" si="123"/>
        <v>378</v>
      </c>
      <c r="DJ74" s="52">
        <f t="shared" si="124"/>
        <v>1170</v>
      </c>
      <c r="DK74" s="52">
        <f t="shared" si="125"/>
        <v>472</v>
      </c>
      <c r="DL74" s="142">
        <v>1626.2</v>
      </c>
      <c r="DM74" s="142">
        <v>1518.9</v>
      </c>
      <c r="DN74" s="142">
        <v>1521.3</v>
      </c>
      <c r="DO74" s="140">
        <f>'REPS분양가(분기단위)'!D59</f>
        <v>3527</v>
      </c>
      <c r="DP74" s="140">
        <f>'REPS분양가(분기단위)'!E59</f>
        <v>2552</v>
      </c>
      <c r="DQ74" s="144">
        <f>DP74*1.05</f>
        <v>2679.6</v>
      </c>
      <c r="DR74" s="53">
        <f t="shared" si="126"/>
        <v>0.46107173235043947</v>
      </c>
      <c r="DS74" s="53">
        <f t="shared" si="127"/>
        <v>0.59518025078369907</v>
      </c>
      <c r="DT74" s="53">
        <f t="shared" si="128"/>
        <v>0.56773399014778325</v>
      </c>
      <c r="DU74" s="53">
        <f>100%-종합!CF74</f>
        <v>0.66995768688293378</v>
      </c>
      <c r="DV74" s="53">
        <f>100%-종합!CG74</f>
        <v>0.64419795221843001</v>
      </c>
      <c r="DW74" s="53">
        <f>100%-종합!CH74</f>
        <v>0.53602467059153347</v>
      </c>
      <c r="DX74" s="55">
        <v>0.2</v>
      </c>
      <c r="DY74" s="55">
        <v>0.3</v>
      </c>
      <c r="DZ74" s="55">
        <v>0.5</v>
      </c>
      <c r="EA74" s="72">
        <f t="shared" si="129"/>
        <v>23.352730477721131</v>
      </c>
      <c r="EB74" s="72">
        <f t="shared" si="130"/>
        <v>134.57827846325441</v>
      </c>
      <c r="EC74" s="72">
        <f t="shared" si="131"/>
        <v>71.819384312409454</v>
      </c>
      <c r="ED74" s="71">
        <f t="shared" si="132"/>
        <v>76.583464417795</v>
      </c>
      <c r="EE74" s="82">
        <f t="shared" si="133"/>
        <v>76.813748334709402</v>
      </c>
      <c r="EF74" s="88">
        <f t="shared" si="134"/>
        <v>2754.9955395548218</v>
      </c>
      <c r="EG74" s="54">
        <f>REPS단위당실거래!I59</f>
        <v>1521.3</v>
      </c>
      <c r="EH74" s="52">
        <f t="shared" si="135"/>
        <v>2679.6</v>
      </c>
      <c r="EI74" s="52">
        <f t="shared" si="136"/>
        <v>91100</v>
      </c>
      <c r="EJ74" s="49">
        <f t="shared" si="137"/>
        <v>50105.000000000007</v>
      </c>
      <c r="EK74" s="149">
        <v>50611</v>
      </c>
      <c r="EL74" s="55">
        <f t="shared" si="138"/>
        <v>0.51964093619483365</v>
      </c>
      <c r="EM74" s="55">
        <v>0.74</v>
      </c>
      <c r="EN74" s="55">
        <v>0.05</v>
      </c>
      <c r="EO74" s="71">
        <f t="shared" si="139"/>
        <v>973.08325460499873</v>
      </c>
      <c r="EP74" s="54">
        <f>REPS단위당실거래!I59</f>
        <v>1521.3</v>
      </c>
      <c r="EQ74" s="52">
        <f t="shared" si="140"/>
        <v>2679.6</v>
      </c>
      <c r="ER74" s="52">
        <f t="shared" si="141"/>
        <v>91100</v>
      </c>
      <c r="ES74" s="49">
        <f t="shared" si="142"/>
        <v>50105.000000000007</v>
      </c>
      <c r="ET74" s="149">
        <v>6995</v>
      </c>
      <c r="EU74" s="55">
        <f t="shared" si="143"/>
        <v>0.51964093619483365</v>
      </c>
      <c r="EV74" s="55">
        <v>0.26</v>
      </c>
      <c r="EW74" s="55">
        <v>0.2</v>
      </c>
      <c r="EX74" s="50">
        <f t="shared" si="144"/>
        <v>189.01419413150882</v>
      </c>
      <c r="EY74" s="53">
        <f>'주택총조사(주택의종류)'!AZ60</f>
        <v>0.86886538816957359</v>
      </c>
      <c r="EZ74" s="53">
        <f>'주택총조사(주택의종류)'!AS60</f>
        <v>5.2347121254400039E-2</v>
      </c>
      <c r="FA74" s="53">
        <f>'주택총조사(주택의종류)'!BG60</f>
        <v>7.6489169839318916E-2</v>
      </c>
      <c r="FB74" s="53">
        <f t="shared" si="145"/>
        <v>0.14828107189899295</v>
      </c>
      <c r="FC74" s="54">
        <f t="shared" si="146"/>
        <v>172.31705534973435</v>
      </c>
      <c r="FD74" s="55">
        <v>0.4</v>
      </c>
      <c r="FE74" s="55">
        <v>0.6</v>
      </c>
      <c r="FF74" s="50">
        <f t="shared" si="147"/>
        <v>41.356093283936247</v>
      </c>
      <c r="FG74" s="82">
        <f t="shared" si="148"/>
        <v>1203.4535420204436</v>
      </c>
      <c r="FH74" s="53">
        <v>3.9399999999999998E-2</v>
      </c>
      <c r="FI74" s="49">
        <v>30</v>
      </c>
      <c r="FJ74" s="55">
        <v>0.6</v>
      </c>
      <c r="FK74" s="55">
        <v>0.4</v>
      </c>
      <c r="FL74" s="49">
        <f t="shared" si="149"/>
        <v>91000</v>
      </c>
      <c r="FM74" s="49">
        <f t="shared" si="150"/>
        <v>54700</v>
      </c>
      <c r="FN74" s="58">
        <f t="shared" si="151"/>
        <v>-259.25760035592708</v>
      </c>
      <c r="FO74" s="49">
        <f t="shared" si="166"/>
        <v>7800</v>
      </c>
      <c r="FP74" s="131">
        <v>287</v>
      </c>
      <c r="FQ74" s="131">
        <v>790</v>
      </c>
      <c r="FR74" s="134">
        <v>8162</v>
      </c>
      <c r="FS74" s="134">
        <v>13505</v>
      </c>
      <c r="FT74" s="134">
        <v>9235</v>
      </c>
      <c r="FU74" s="134">
        <v>8953</v>
      </c>
      <c r="FV74" s="134">
        <v>9336</v>
      </c>
      <c r="FW74" s="134">
        <v>25277</v>
      </c>
      <c r="FX74" s="134">
        <v>43134</v>
      </c>
      <c r="FY74" s="32">
        <f t="shared" si="169"/>
        <v>118679</v>
      </c>
      <c r="FZ74" s="152">
        <f>(FX74/FY74)+(FW74*(22/30))/FY74</f>
        <v>0.51964093619483365</v>
      </c>
      <c r="GA74" s="54">
        <f t="shared" si="153"/>
        <v>1892.1969396283764</v>
      </c>
      <c r="GB74" s="55">
        <v>0.3</v>
      </c>
      <c r="GC74" s="55">
        <f t="shared" si="154"/>
        <v>0.51964093619483365</v>
      </c>
      <c r="GD74" s="50">
        <f t="shared" si="155"/>
        <v>294.97889675204658</v>
      </c>
      <c r="GE74" s="54">
        <f t="shared" si="156"/>
        <v>785.98485159173583</v>
      </c>
      <c r="GF74" s="55">
        <v>0.7</v>
      </c>
      <c r="GG74" s="55">
        <f t="shared" si="157"/>
        <v>0.51964093619483365</v>
      </c>
      <c r="GH74" s="50">
        <f t="shared" si="158"/>
        <v>285.90093288126087</v>
      </c>
      <c r="GI74" s="81">
        <f t="shared" si="167"/>
        <v>580.87982963330751</v>
      </c>
      <c r="GJ74" s="72">
        <f t="shared" si="159"/>
        <v>0.23028391691439865</v>
      </c>
      <c r="GK74" s="72">
        <f t="shared" si="160"/>
        <v>76.583464417795</v>
      </c>
      <c r="GL74" s="52">
        <f>SUM('주택총조사(주택의종류)'!AD60:AF60)</f>
        <v>136241</v>
      </c>
      <c r="GM74" s="52">
        <f>REPS미분양!I59</f>
        <v>0</v>
      </c>
      <c r="GN74" s="100">
        <f t="shared" si="161"/>
        <v>0</v>
      </c>
      <c r="GO74" s="55">
        <f t="shared" si="162"/>
        <v>1</v>
      </c>
      <c r="GP74" s="82">
        <f t="shared" si="163"/>
        <v>76.813748334709402</v>
      </c>
      <c r="GQ74" s="84">
        <f t="shared" si="164"/>
        <v>1861.1471199884604</v>
      </c>
      <c r="GR74" s="151">
        <f>SUM('REPS분양물량+계획'!G59:I59)/3</f>
        <v>547.33333333333337</v>
      </c>
      <c r="GS74" s="106">
        <f t="shared" si="168"/>
        <v>0.29408386228850464</v>
      </c>
      <c r="GT74" s="105" t="str">
        <f t="shared" si="165"/>
        <v>S등급</v>
      </c>
    </row>
    <row r="75" spans="1:202" s="49" customFormat="1" x14ac:dyDescent="0.4">
      <c r="A75" s="37" t="s">
        <v>109</v>
      </c>
      <c r="B75" s="37" t="s">
        <v>608</v>
      </c>
      <c r="C75" s="35">
        <f>'주택총조사(거처의종류, 일반,외국인가구, 전체)'!H61</f>
        <v>118537</v>
      </c>
      <c r="D75" s="35">
        <f>'주택총조사(거처의종류, 일반,외국인가구, 전체)'!K61</f>
        <v>124783</v>
      </c>
      <c r="E75" s="35">
        <f>'주택총조사(거처의종류, 일반,외국인가구, 전체)'!N61</f>
        <v>129188</v>
      </c>
      <c r="F75" s="35">
        <f>'주택총조사(거처의종류, 일반,외국인가구, 전체)'!Q61</f>
        <v>131922</v>
      </c>
      <c r="G75" s="35">
        <f>'주택총조사(거처의종류, 일반,외국인가구, 전체)'!T61</f>
        <v>133838</v>
      </c>
      <c r="H75" s="35">
        <f>'주택총조사(거처의종류, 일반,외국인가구, 전체)'!W61</f>
        <v>134824</v>
      </c>
      <c r="I75" s="207">
        <f t="shared" si="181"/>
        <v>3229</v>
      </c>
      <c r="J75" s="207">
        <f t="shared" si="181"/>
        <v>3646</v>
      </c>
      <c r="K75" s="207">
        <f t="shared" si="181"/>
        <v>41</v>
      </c>
      <c r="L75" s="207">
        <f t="shared" si="181"/>
        <v>755</v>
      </c>
      <c r="M75" s="207">
        <f t="shared" si="181"/>
        <v>214</v>
      </c>
      <c r="N75" s="24">
        <f>'인구총조사(가구, 1인가구)'!D61</f>
        <v>20932</v>
      </c>
      <c r="O75" s="24">
        <f>'인구총조사(가구, 1인가구)'!E61</f>
        <v>23949</v>
      </c>
      <c r="P75" s="24">
        <f>'인구총조사(가구, 1인가구)'!F61</f>
        <v>24708</v>
      </c>
      <c r="Q75" s="24">
        <f>'인구총조사(가구, 1인가구)'!G61</f>
        <v>27401</v>
      </c>
      <c r="R75" s="24">
        <f>'인구총조사(가구, 1인가구)'!H61</f>
        <v>28562</v>
      </c>
      <c r="S75" s="24">
        <f>'인구총조사(가구, 1인가구)'!I61</f>
        <v>29334</v>
      </c>
      <c r="T75" s="52">
        <f t="shared" si="80"/>
        <v>3017</v>
      </c>
      <c r="U75" s="52">
        <f t="shared" si="81"/>
        <v>759</v>
      </c>
      <c r="V75" s="52">
        <f t="shared" si="82"/>
        <v>2693</v>
      </c>
      <c r="W75" s="52">
        <f t="shared" si="83"/>
        <v>1161</v>
      </c>
      <c r="X75" s="52">
        <f t="shared" si="84"/>
        <v>772</v>
      </c>
      <c r="Y75" s="53">
        <f>'주택총조사(거처의종류, 일반,외국인가구, 아파트)'!K61/'주택총조사(거처의종류, 일반,외국인가구, 전체)'!K61</f>
        <v>0.82993677023312473</v>
      </c>
      <c r="Z75" s="53">
        <f>'주택총조사(거처의종류, 일반,외국인가구, 아파트)'!N61/'주택총조사(거처의종류, 일반,외국인가구, 전체)'!N61</f>
        <v>0.82920240269994117</v>
      </c>
      <c r="AA75" s="53">
        <f>'주택총조사(거처의종류, 일반,외국인가구, 아파트)'!Q61/'주택총조사(거처의종류, 일반,외국인가구, 전체)'!Q61</f>
        <v>0.82415366656054334</v>
      </c>
      <c r="AB75" s="53">
        <f>'주택총조사(거처의종류, 일반,외국인가구, 아파트)'!T61/'주택총조사(거처의종류, 일반,외국인가구, 전체)'!T61</f>
        <v>0.8233610783185642</v>
      </c>
      <c r="AC75" s="53">
        <f>'주택총조사(거처의종류, 일반,외국인가구, 아파트)'!W61/'주택총조사(거처의종류, 일반,외국인가구, 전체)'!W61</f>
        <v>0.82108526671809179</v>
      </c>
      <c r="AD75" s="54">
        <f t="shared" si="85"/>
        <v>2679.8658310827595</v>
      </c>
      <c r="AE75" s="54">
        <f t="shared" si="86"/>
        <v>3023.2719602439856</v>
      </c>
      <c r="AF75" s="54">
        <f t="shared" si="87"/>
        <v>33.790300328982276</v>
      </c>
      <c r="AG75" s="54">
        <f t="shared" si="88"/>
        <v>621.637614130516</v>
      </c>
      <c r="AH75" s="54">
        <f t="shared" si="89"/>
        <v>175.71224707767163</v>
      </c>
      <c r="AI75" s="54">
        <f t="shared" si="90"/>
        <v>1306.8555905727831</v>
      </c>
      <c r="AJ75" s="54">
        <f t="shared" si="91"/>
        <v>2503.9192357933375</v>
      </c>
      <c r="AK75" s="54">
        <f t="shared" si="92"/>
        <v>629.36462364925535</v>
      </c>
      <c r="AL75" s="54">
        <f t="shared" si="93"/>
        <v>2219.4458240475433</v>
      </c>
      <c r="AM75" s="54">
        <f t="shared" si="94"/>
        <v>955.92221192785303</v>
      </c>
      <c r="AN75" s="54">
        <f t="shared" si="95"/>
        <v>633.87782590636687</v>
      </c>
      <c r="AO75" s="54">
        <f t="shared" si="96"/>
        <v>1388.5059442648712</v>
      </c>
      <c r="AP75" s="208">
        <f t="shared" si="182"/>
        <v>5183.7850668760966</v>
      </c>
      <c r="AQ75" s="208">
        <f t="shared" si="182"/>
        <v>3652.6365838932411</v>
      </c>
      <c r="AR75" s="208">
        <f t="shared" si="182"/>
        <v>2253.2361243765254</v>
      </c>
      <c r="AS75" s="208">
        <f t="shared" si="182"/>
        <v>1577.559826058369</v>
      </c>
      <c r="AT75" s="208">
        <f t="shared" si="182"/>
        <v>809.59007298403844</v>
      </c>
      <c r="AU75" s="50">
        <f t="shared" si="3"/>
        <v>2695.3615348376543</v>
      </c>
      <c r="AV75" s="52">
        <f>'주택총조사(거처의종류, 일반,외국인가구, 전체)'!I61</f>
        <v>1062</v>
      </c>
      <c r="AW75" s="52">
        <f>'주택총조사(거처의종류, 일반,외국인가구, 전체)'!L61</f>
        <v>1204</v>
      </c>
      <c r="AX75" s="52">
        <f>'주택총조사(거처의종류, 일반,외국인가구, 전체)'!O61</f>
        <v>1313</v>
      </c>
      <c r="AY75" s="52">
        <f>'주택총조사(거처의종류, 일반,외국인가구, 전체)'!R61</f>
        <v>1397</v>
      </c>
      <c r="AZ75" s="52">
        <f>'주택총조사(거처의종류, 일반,외국인가구, 전체)'!U61</f>
        <v>1528</v>
      </c>
      <c r="BA75" s="52">
        <f>'주택총조사(거처의종류, 일반,외국인가구, 전체)'!X61</f>
        <v>1529</v>
      </c>
      <c r="BB75" s="52">
        <f t="shared" si="97"/>
        <v>142</v>
      </c>
      <c r="BC75" s="52">
        <f t="shared" si="98"/>
        <v>109</v>
      </c>
      <c r="BD75" s="52">
        <f t="shared" si="99"/>
        <v>84</v>
      </c>
      <c r="BE75" s="52">
        <f t="shared" si="100"/>
        <v>131</v>
      </c>
      <c r="BF75" s="52">
        <f t="shared" si="101"/>
        <v>1</v>
      </c>
      <c r="BG75" s="53">
        <f>'주택총조사(거처의종류, 일반,외국인가구, 아파트)'!L61/'주택총조사(거처의종류, 일반,외국인가구, 전체)'!L61</f>
        <v>0.30066445182724255</v>
      </c>
      <c r="BH75" s="53">
        <f>'주택총조사(거처의종류, 일반,외국인가구, 아파트)'!O61/'주택총조사(거처의종류, 일반,외국인가구, 전체)'!O61</f>
        <v>0.30312261995430312</v>
      </c>
      <c r="BI75" s="53">
        <f>'주택총조사(거처의종류, 일반,외국인가구, 아파트)'!R61/'주택총조사(거처의종류, 일반,외국인가구, 전체)'!R61</f>
        <v>0.28775948460987832</v>
      </c>
      <c r="BJ75" s="53">
        <f>'주택총조사(거처의종류, 일반,외국인가구, 아파트)'!U61/'주택총조사(거처의종류, 일반,외국인가구, 전체)'!U61</f>
        <v>0.26832460732984292</v>
      </c>
      <c r="BK75" s="53">
        <f>'주택총조사(거처의종류, 일반,외국인가구, 아파트)'!X61/'주택총조사(거처의종류, 일반,외국인가구, 전체)'!X61</f>
        <v>0.24525833878351863</v>
      </c>
      <c r="BL75" s="54">
        <f t="shared" si="102"/>
        <v>42.694352159468444</v>
      </c>
      <c r="BM75" s="54">
        <f t="shared" si="103"/>
        <v>33.040365575019038</v>
      </c>
      <c r="BN75" s="54">
        <f t="shared" si="104"/>
        <v>24.171796707229781</v>
      </c>
      <c r="BO75" s="54">
        <f t="shared" si="105"/>
        <v>35.150523560209422</v>
      </c>
      <c r="BP75" s="54">
        <f t="shared" si="106"/>
        <v>0.24525833878351863</v>
      </c>
      <c r="BQ75" s="50">
        <f t="shared" si="107"/>
        <v>27.06045926814204</v>
      </c>
      <c r="BR75" s="49">
        <f>REPS멸실!E60</f>
        <v>0</v>
      </c>
      <c r="BS75" s="49">
        <f>REPS멸실!F60</f>
        <v>0</v>
      </c>
      <c r="BT75" s="49">
        <f>REPS멸실!G60</f>
        <v>0</v>
      </c>
      <c r="BU75" s="49">
        <f>REPS멸실!H60</f>
        <v>0</v>
      </c>
      <c r="BV75" s="49">
        <f>REPS멸실!I60</f>
        <v>0</v>
      </c>
      <c r="BW75" s="51">
        <f t="shared" si="108"/>
        <v>0</v>
      </c>
      <c r="BX75" s="81">
        <f t="shared" si="109"/>
        <v>2722.4219941057963</v>
      </c>
      <c r="BY75" s="52">
        <f>SUM('주택소유통계(다주택자)'!Q61:R61)</f>
        <v>20717</v>
      </c>
      <c r="BZ75" s="52">
        <f>SUM('주택소유통계(다주택자)'!U61:V61)</f>
        <v>20957</v>
      </c>
      <c r="CA75" s="52">
        <f>SUM('주택소유통계(다주택자)'!Y61:Z61)</f>
        <v>20904</v>
      </c>
      <c r="CB75" s="52">
        <f>SUM('주택소유통계(다주택자)'!AC61:AD61)</f>
        <v>20800</v>
      </c>
      <c r="CC75" s="52">
        <f t="shared" si="110"/>
        <v>240</v>
      </c>
      <c r="CD75" s="52">
        <f t="shared" si="111"/>
        <v>-53</v>
      </c>
      <c r="CE75" s="52">
        <f t="shared" si="112"/>
        <v>-104</v>
      </c>
      <c r="CF75" s="53">
        <f>'REPS거래량(외지인)'!D61/'REPS거래량(외지인)'!C61</f>
        <v>0.38336483931947068</v>
      </c>
      <c r="CG75" s="53">
        <f>'REPS거래량(외지인)'!I61/'REPS거래량(외지인)'!H61</f>
        <v>0.29713292788879236</v>
      </c>
      <c r="CH75" s="53">
        <f>'REPS거래량(외지인)'!N61/'REPS거래량(외지인)'!M61</f>
        <v>0.36746246615801131</v>
      </c>
      <c r="CI75" s="54">
        <f>REPS단위당실거래!G60</f>
        <v>2053.5</v>
      </c>
      <c r="CJ75" s="54">
        <f>REPS단위당실거래!H60</f>
        <v>1972.2</v>
      </c>
      <c r="CK75" s="54">
        <f>REPS단위당실거래!I60</f>
        <v>2043.8</v>
      </c>
      <c r="CL75" s="52">
        <v>2160</v>
      </c>
      <c r="CM75" s="52">
        <v>2268</v>
      </c>
      <c r="CN75" s="52">
        <v>2381.4</v>
      </c>
      <c r="CO75" s="53">
        <v>0</v>
      </c>
      <c r="CP75" s="53">
        <f t="shared" si="114"/>
        <v>0.86957671957671956</v>
      </c>
      <c r="CQ75" s="53">
        <f t="shared" si="115"/>
        <v>0.85823465188544545</v>
      </c>
      <c r="CR75" s="55">
        <v>0.2</v>
      </c>
      <c r="CS75" s="55">
        <v>0.3</v>
      </c>
      <c r="CT75" s="55">
        <v>0.5</v>
      </c>
      <c r="CU75" s="162">
        <f t="shared" si="116"/>
        <v>0</v>
      </c>
      <c r="CV75" s="162">
        <f t="shared" si="117"/>
        <v>-4.1082400397170158</v>
      </c>
      <c r="CW75" s="162">
        <f t="shared" si="118"/>
        <v>-16.399189129652584</v>
      </c>
      <c r="CX75" s="71">
        <f t="shared" si="119"/>
        <v>-6.8358097231232007</v>
      </c>
      <c r="CY75" s="158">
        <f>REPS분양물량!H60</f>
        <v>524</v>
      </c>
      <c r="CZ75" s="158">
        <f>REPS분양물량!I60</f>
        <v>47</v>
      </c>
      <c r="DA75" s="158">
        <f>REPS분양물량!J60</f>
        <v>0</v>
      </c>
      <c r="DB75" s="52">
        <f>REPS미분양!F60</f>
        <v>0</v>
      </c>
      <c r="DC75" s="52">
        <f>REPS미분양!G60</f>
        <v>0</v>
      </c>
      <c r="DD75" s="52">
        <f>REPS미분양!H60</f>
        <v>0</v>
      </c>
      <c r="DE75" s="52">
        <f>REPS미분양!I60</f>
        <v>0</v>
      </c>
      <c r="DF75" s="52">
        <f t="shared" si="120"/>
        <v>524</v>
      </c>
      <c r="DG75" s="52">
        <f t="shared" si="121"/>
        <v>47</v>
      </c>
      <c r="DH75" s="52">
        <f t="shared" si="122"/>
        <v>0</v>
      </c>
      <c r="DI75" s="52">
        <f t="shared" si="123"/>
        <v>524</v>
      </c>
      <c r="DJ75" s="52">
        <f t="shared" si="124"/>
        <v>47</v>
      </c>
      <c r="DK75" s="52">
        <f t="shared" si="125"/>
        <v>0</v>
      </c>
      <c r="DL75" s="142">
        <v>2053.5</v>
      </c>
      <c r="DM75" s="142">
        <v>1972.2</v>
      </c>
      <c r="DN75" s="142">
        <v>2043.8</v>
      </c>
      <c r="DO75" s="140">
        <f>'REPS분양가(분기단위)'!D60</f>
        <v>2160</v>
      </c>
      <c r="DP75" s="144">
        <f>DO75*1.05</f>
        <v>2268</v>
      </c>
      <c r="DQ75" s="144">
        <f>DP75*1.05</f>
        <v>2381.4</v>
      </c>
      <c r="DR75" s="53">
        <f t="shared" si="126"/>
        <v>0.9506944444444444</v>
      </c>
      <c r="DS75" s="53">
        <f t="shared" si="127"/>
        <v>0.86957671957671956</v>
      </c>
      <c r="DT75" s="53">
        <f t="shared" si="128"/>
        <v>0.85823465188544545</v>
      </c>
      <c r="DU75" s="53">
        <f>100%-종합!CF75</f>
        <v>0.61663516068052937</v>
      </c>
      <c r="DV75" s="53">
        <f>100%-종합!CG75</f>
        <v>0.70286707211120758</v>
      </c>
      <c r="DW75" s="53">
        <f>100%-종합!CH75</f>
        <v>0.63253753384198874</v>
      </c>
      <c r="DX75" s="55">
        <v>0.2</v>
      </c>
      <c r="DY75" s="55">
        <v>0.3</v>
      </c>
      <c r="DZ75" s="55">
        <v>0.5</v>
      </c>
      <c r="EA75" s="72">
        <f t="shared" si="129"/>
        <v>61.437073934047476</v>
      </c>
      <c r="EB75" s="72">
        <f t="shared" si="130"/>
        <v>8.6178754843959009</v>
      </c>
      <c r="EC75" s="72">
        <f t="shared" si="131"/>
        <v>0</v>
      </c>
      <c r="ED75" s="71">
        <f t="shared" si="132"/>
        <v>23.35164980614779</v>
      </c>
      <c r="EE75" s="82">
        <f t="shared" si="133"/>
        <v>16.515840083024589</v>
      </c>
      <c r="EF75" s="88">
        <f t="shared" si="134"/>
        <v>2738.9378341888209</v>
      </c>
      <c r="EG75" s="54">
        <f>REPS단위당실거래!I60</f>
        <v>2043.8</v>
      </c>
      <c r="EH75" s="52">
        <f t="shared" si="135"/>
        <v>2381.4</v>
      </c>
      <c r="EI75" s="52">
        <f t="shared" si="136"/>
        <v>81000</v>
      </c>
      <c r="EJ75" s="49">
        <f t="shared" si="137"/>
        <v>44550</v>
      </c>
      <c r="EK75" s="149">
        <v>70324</v>
      </c>
      <c r="EL75" s="55">
        <f t="shared" si="138"/>
        <v>0.68023502624266752</v>
      </c>
      <c r="EM75" s="55">
        <v>0.74</v>
      </c>
      <c r="EN75" s="55">
        <v>0.05</v>
      </c>
      <c r="EO75" s="71">
        <f t="shared" si="139"/>
        <v>1769.9633754631061</v>
      </c>
      <c r="EP75" s="54">
        <f>REPS단위당실거래!I60</f>
        <v>2043.8</v>
      </c>
      <c r="EQ75" s="52">
        <f t="shared" si="140"/>
        <v>2381.4</v>
      </c>
      <c r="ER75" s="52">
        <f t="shared" si="141"/>
        <v>81000</v>
      </c>
      <c r="ES75" s="49">
        <f t="shared" si="142"/>
        <v>44550</v>
      </c>
      <c r="ET75" s="149">
        <v>42373</v>
      </c>
      <c r="EU75" s="55">
        <f t="shared" si="143"/>
        <v>0.68023502624266752</v>
      </c>
      <c r="EV75" s="55">
        <v>0.26</v>
      </c>
      <c r="EW75" s="55">
        <v>0.2</v>
      </c>
      <c r="EX75" s="50">
        <f t="shared" si="144"/>
        <v>1498.8271358829888</v>
      </c>
      <c r="EY75" s="53">
        <f>'주택총조사(주택의종류)'!AZ61</f>
        <v>0.92973643670695194</v>
      </c>
      <c r="EZ75" s="53">
        <f>'주택총조사(주택의종류)'!AS61</f>
        <v>3.1174048840846218E-2</v>
      </c>
      <c r="FA75" s="53">
        <f>'주택총조사(주택의종류)'!BG61</f>
        <v>3.7615355590658879E-2</v>
      </c>
      <c r="FB75" s="53">
        <f t="shared" si="145"/>
        <v>7.3988069861122538E-2</v>
      </c>
      <c r="FC75" s="54">
        <f t="shared" si="146"/>
        <v>241.85150071484932</v>
      </c>
      <c r="FD75" s="55">
        <v>0.4</v>
      </c>
      <c r="FE75" s="55">
        <v>0.6</v>
      </c>
      <c r="FF75" s="50">
        <f t="shared" si="147"/>
        <v>58.044360171563838</v>
      </c>
      <c r="FG75" s="82">
        <f t="shared" si="148"/>
        <v>3326.8348715176585</v>
      </c>
      <c r="FH75" s="53">
        <v>3.9399999999999998E-2</v>
      </c>
      <c r="FI75" s="49">
        <v>30</v>
      </c>
      <c r="FJ75" s="55">
        <v>0.6</v>
      </c>
      <c r="FK75" s="55">
        <v>0.4</v>
      </c>
      <c r="FL75" s="49">
        <f t="shared" si="149"/>
        <v>81000</v>
      </c>
      <c r="FM75" s="49">
        <f t="shared" si="150"/>
        <v>48600</v>
      </c>
      <c r="FN75" s="58">
        <f t="shared" si="151"/>
        <v>-230.3458752705312</v>
      </c>
      <c r="FO75" s="49">
        <f t="shared" si="166"/>
        <v>6960</v>
      </c>
      <c r="FP75" s="131">
        <v>147</v>
      </c>
      <c r="FQ75" s="131">
        <v>409</v>
      </c>
      <c r="FR75" s="134">
        <v>4416</v>
      </c>
      <c r="FS75" s="134">
        <v>8838</v>
      </c>
      <c r="FT75" s="134">
        <v>6590</v>
      </c>
      <c r="FU75" s="134">
        <v>6096</v>
      </c>
      <c r="FV75" s="134">
        <v>6647</v>
      </c>
      <c r="FW75" s="134">
        <v>20372</v>
      </c>
      <c r="FX75" s="134">
        <v>50133</v>
      </c>
      <c r="FY75" s="32">
        <f t="shared" si="169"/>
        <v>103648</v>
      </c>
      <c r="FZ75" s="152">
        <f>(SUM(FW75:FX75)/FY75)</f>
        <v>0.68023502624266752</v>
      </c>
      <c r="GA75" s="54">
        <f t="shared" si="153"/>
        <v>1415.5664035330133</v>
      </c>
      <c r="GB75" s="55">
        <v>0.3</v>
      </c>
      <c r="GC75" s="55">
        <f t="shared" si="154"/>
        <v>0.68023502624266752</v>
      </c>
      <c r="GD75" s="50">
        <f t="shared" si="155"/>
        <v>288.87535489665532</v>
      </c>
      <c r="GE75" s="54">
        <f t="shared" si="156"/>
        <v>1306.8555905727831</v>
      </c>
      <c r="GF75" s="55">
        <v>0.7</v>
      </c>
      <c r="GG75" s="55">
        <f t="shared" si="157"/>
        <v>0.68023502624266752</v>
      </c>
      <c r="GH75" s="50">
        <f t="shared" si="158"/>
        <v>622.27826286405764</v>
      </c>
      <c r="GI75" s="81">
        <f t="shared" si="167"/>
        <v>911.1536177607129</v>
      </c>
      <c r="GJ75" s="72">
        <f t="shared" si="159"/>
        <v>-6.8358097231232007</v>
      </c>
      <c r="GK75" s="72">
        <f t="shared" si="160"/>
        <v>23.35164980614779</v>
      </c>
      <c r="GL75" s="52">
        <f>SUM('주택총조사(주택의종류)'!AD61:AF61)</f>
        <v>117544</v>
      </c>
      <c r="GM75" s="52">
        <f>REPS미분양!I60</f>
        <v>0</v>
      </c>
      <c r="GN75" s="100">
        <f t="shared" si="161"/>
        <v>0</v>
      </c>
      <c r="GO75" s="55">
        <f t="shared" si="162"/>
        <v>1</v>
      </c>
      <c r="GP75" s="82">
        <f t="shared" si="163"/>
        <v>16.515840083024589</v>
      </c>
      <c r="GQ75" s="84">
        <f t="shared" si="164"/>
        <v>4254.5043293613953</v>
      </c>
      <c r="GR75" s="151">
        <f>SUM('REPS분양물량+계획'!G60:I60)/3</f>
        <v>175.66666666666666</v>
      </c>
      <c r="GS75" s="106">
        <f t="shared" si="168"/>
        <v>4.1289572901441696E-2</v>
      </c>
      <c r="GT75" s="105" t="str">
        <f t="shared" si="165"/>
        <v>S등급</v>
      </c>
    </row>
    <row r="76" spans="1:202" s="49" customFormat="1" x14ac:dyDescent="0.4">
      <c r="A76" s="37" t="s">
        <v>109</v>
      </c>
      <c r="B76" s="37" t="s">
        <v>604</v>
      </c>
      <c r="C76" s="35">
        <f>'주택총조사(거처의종류, 일반,외국인가구, 전체)'!H62</f>
        <v>92279</v>
      </c>
      <c r="D76" s="35">
        <f>'주택총조사(거처의종류, 일반,외국인가구, 전체)'!K62</f>
        <v>95858</v>
      </c>
      <c r="E76" s="35">
        <f>'주택총조사(거처의종류, 일반,외국인가구, 전체)'!N62</f>
        <v>100342</v>
      </c>
      <c r="F76" s="35">
        <f>'주택총조사(거처의종류, 일반,외국인가구, 전체)'!Q62</f>
        <v>103351</v>
      </c>
      <c r="G76" s="35">
        <f>'주택총조사(거처의종류, 일반,외국인가구, 전체)'!T62</f>
        <v>105181</v>
      </c>
      <c r="H76" s="35">
        <f>'주택총조사(거처의종류, 일반,외국인가구, 전체)'!W62</f>
        <v>107739</v>
      </c>
      <c r="I76" s="207">
        <f t="shared" si="181"/>
        <v>2205</v>
      </c>
      <c r="J76" s="207">
        <f t="shared" si="181"/>
        <v>1163</v>
      </c>
      <c r="K76" s="207">
        <f t="shared" si="181"/>
        <v>1263</v>
      </c>
      <c r="L76" s="207">
        <f t="shared" si="181"/>
        <v>295</v>
      </c>
      <c r="M76" s="207">
        <f t="shared" si="181"/>
        <v>429</v>
      </c>
      <c r="N76" s="24">
        <f>'인구총조사(가구, 1인가구)'!D62</f>
        <v>25336</v>
      </c>
      <c r="O76" s="24">
        <f>'인구총조사(가구, 1인가구)'!E62</f>
        <v>26710</v>
      </c>
      <c r="P76" s="24">
        <f>'인구총조사(가구, 1인가구)'!F62</f>
        <v>30031</v>
      </c>
      <c r="Q76" s="24">
        <f>'인구총조사(가구, 1인가구)'!G62</f>
        <v>31777</v>
      </c>
      <c r="R76" s="24">
        <f>'인구총조사(가구, 1인가구)'!H62</f>
        <v>33312</v>
      </c>
      <c r="S76" s="24">
        <f>'인구총조사(가구, 1인가구)'!I62</f>
        <v>35441</v>
      </c>
      <c r="T76" s="52">
        <f t="shared" si="80"/>
        <v>1374</v>
      </c>
      <c r="U76" s="52">
        <f t="shared" si="81"/>
        <v>3321</v>
      </c>
      <c r="V76" s="52">
        <f t="shared" si="82"/>
        <v>1746</v>
      </c>
      <c r="W76" s="52">
        <f t="shared" si="83"/>
        <v>1535</v>
      </c>
      <c r="X76" s="52">
        <f t="shared" si="84"/>
        <v>2129</v>
      </c>
      <c r="Y76" s="53">
        <f>'주택총조사(거처의종류, 일반,외국인가구, 아파트)'!K62/'주택총조사(거처의종류, 일반,외국인가구, 전체)'!K62</f>
        <v>0.40539130797638173</v>
      </c>
      <c r="Z76" s="53">
        <f>'주택총조사(거처의종류, 일반,외국인가구, 아파트)'!N62/'주택총조사(거처의종류, 일반,외국인가구, 전체)'!N62</f>
        <v>0.39150106635307247</v>
      </c>
      <c r="AA76" s="53">
        <f>'주택총조사(거처의종류, 일반,외국인가구, 아파트)'!Q62/'주택총조사(거처의종류, 일반,외국인가구, 전체)'!Q62</f>
        <v>0.38568567309459995</v>
      </c>
      <c r="AB76" s="53">
        <f>'주택총조사(거처의종류, 일반,외국인가구, 아파트)'!T62/'주택총조사(거처의종류, 일반,외국인가구, 전체)'!T62</f>
        <v>0.37951721318489079</v>
      </c>
      <c r="AC76" s="53">
        <f>'주택총조사(거처의종류, 일반,외국인가구, 아파트)'!W62/'주택총조사(거처의종류, 일반,외국인가구, 전체)'!W62</f>
        <v>0.39687578314259458</v>
      </c>
      <c r="AD76" s="54">
        <f t="shared" si="85"/>
        <v>893.88783408792176</v>
      </c>
      <c r="AE76" s="54">
        <f t="shared" si="86"/>
        <v>455.31574016862328</v>
      </c>
      <c r="AF76" s="54">
        <f t="shared" si="87"/>
        <v>487.12100511847973</v>
      </c>
      <c r="AG76" s="54">
        <f t="shared" si="88"/>
        <v>111.95757788954278</v>
      </c>
      <c r="AH76" s="54">
        <f t="shared" si="89"/>
        <v>170.25971096817307</v>
      </c>
      <c r="AI76" s="54">
        <f t="shared" si="90"/>
        <v>423.70837364654818</v>
      </c>
      <c r="AJ76" s="54">
        <f t="shared" si="91"/>
        <v>557.00765715954844</v>
      </c>
      <c r="AK76" s="54">
        <f t="shared" si="92"/>
        <v>1300.1750413585537</v>
      </c>
      <c r="AL76" s="54">
        <f t="shared" si="93"/>
        <v>673.4071852231715</v>
      </c>
      <c r="AM76" s="54">
        <f t="shared" si="94"/>
        <v>582.55892223880733</v>
      </c>
      <c r="AN76" s="54">
        <f t="shared" si="95"/>
        <v>844.94854231058389</v>
      </c>
      <c r="AO76" s="54">
        <f t="shared" si="96"/>
        <v>791.61946965813308</v>
      </c>
      <c r="AP76" s="208">
        <f t="shared" si="182"/>
        <v>1450.8954912474701</v>
      </c>
      <c r="AQ76" s="208">
        <f t="shared" si="182"/>
        <v>1755.490781527177</v>
      </c>
      <c r="AR76" s="208">
        <f t="shared" si="182"/>
        <v>1160.5281903416512</v>
      </c>
      <c r="AS76" s="208">
        <f t="shared" si="182"/>
        <v>694.51650012835012</v>
      </c>
      <c r="AT76" s="208">
        <f t="shared" si="182"/>
        <v>1015.208253278757</v>
      </c>
      <c r="AU76" s="50">
        <f t="shared" si="3"/>
        <v>1215.3278433046812</v>
      </c>
      <c r="AV76" s="52">
        <f>'주택총조사(거처의종류, 일반,외국인가구, 전체)'!I62</f>
        <v>3534</v>
      </c>
      <c r="AW76" s="52">
        <f>'주택총조사(거처의종류, 일반,외국인가구, 전체)'!L62</f>
        <v>3716</v>
      </c>
      <c r="AX76" s="52">
        <f>'주택총조사(거처의종류, 일반,외국인가구, 전체)'!O62</f>
        <v>3834</v>
      </c>
      <c r="AY76" s="52">
        <f>'주택총조사(거처의종류, 일반,외국인가구, 전체)'!R62</f>
        <v>3858</v>
      </c>
      <c r="AZ76" s="52">
        <f>'주택총조사(거처의종류, 일반,외국인가구, 전체)'!U62</f>
        <v>4044</v>
      </c>
      <c r="BA76" s="52">
        <f>'주택총조사(거처의종류, 일반,외국인가구, 전체)'!X62</f>
        <v>4265</v>
      </c>
      <c r="BB76" s="52">
        <f t="shared" si="97"/>
        <v>182</v>
      </c>
      <c r="BC76" s="52">
        <f t="shared" si="98"/>
        <v>118</v>
      </c>
      <c r="BD76" s="52">
        <f t="shared" si="99"/>
        <v>24</v>
      </c>
      <c r="BE76" s="52">
        <f t="shared" si="100"/>
        <v>186</v>
      </c>
      <c r="BF76" s="52">
        <f t="shared" si="101"/>
        <v>221</v>
      </c>
      <c r="BG76" s="53">
        <f>'주택총조사(거처의종류, 일반,외국인가구, 아파트)'!L62/'주택총조사(거처의종류, 일반,외국인가구, 전체)'!L62</f>
        <v>0.12701829924650163</v>
      </c>
      <c r="BH76" s="53">
        <f>'주택총조사(거처의종류, 일반,외국인가구, 아파트)'!O62/'주택총조사(거처의종류, 일반,외국인가구, 전체)'!O62</f>
        <v>0.13171622326551904</v>
      </c>
      <c r="BI76" s="53">
        <f>'주택총조사(거처의종류, 일반,외국인가구, 아파트)'!R62/'주택총조사(거처의종류, 일반,외국인가구, 전체)'!R62</f>
        <v>0.11301192327630896</v>
      </c>
      <c r="BJ76" s="53">
        <f>'주택총조사(거처의종류, 일반,외국인가구, 아파트)'!U62/'주택총조사(거처의종류, 일반,외국인가구, 전체)'!U62</f>
        <v>0.10756676557863501</v>
      </c>
      <c r="BK76" s="53">
        <f>'주택총조사(거처의종류, 일반,외국인가구, 아파트)'!X62/'주택총조사(거처의종류, 일반,외국인가구, 전체)'!X62</f>
        <v>0.11254396248534584</v>
      </c>
      <c r="BL76" s="54">
        <f t="shared" si="102"/>
        <v>23.117330462863297</v>
      </c>
      <c r="BM76" s="54">
        <f t="shared" si="103"/>
        <v>15.542514345331247</v>
      </c>
      <c r="BN76" s="54">
        <f t="shared" si="104"/>
        <v>2.7122861586314153</v>
      </c>
      <c r="BO76" s="54">
        <f t="shared" si="105"/>
        <v>20.007418397626111</v>
      </c>
      <c r="BP76" s="54">
        <f t="shared" si="106"/>
        <v>24.872215709261432</v>
      </c>
      <c r="BQ76" s="50">
        <f t="shared" si="107"/>
        <v>17.2503530147427</v>
      </c>
      <c r="BR76" s="49">
        <f>REPS멸실!E61</f>
        <v>0</v>
      </c>
      <c r="BS76" s="49">
        <f>REPS멸실!F61</f>
        <v>0</v>
      </c>
      <c r="BT76" s="49">
        <f>REPS멸실!G61</f>
        <v>0</v>
      </c>
      <c r="BU76" s="49">
        <f>REPS멸실!H61</f>
        <v>0</v>
      </c>
      <c r="BV76" s="49">
        <f>REPS멸실!I61</f>
        <v>0</v>
      </c>
      <c r="BW76" s="51">
        <f t="shared" si="108"/>
        <v>0</v>
      </c>
      <c r="BX76" s="81">
        <f t="shared" si="109"/>
        <v>1232.578196319424</v>
      </c>
      <c r="BY76" s="52">
        <f>SUM('주택소유통계(다주택자)'!Q62:R62)</f>
        <v>11346</v>
      </c>
      <c r="BZ76" s="52">
        <f>SUM('주택소유통계(다주택자)'!U62:V62)</f>
        <v>10965</v>
      </c>
      <c r="CA76" s="52">
        <f>SUM('주택소유통계(다주택자)'!Y62:Z62)</f>
        <v>10547</v>
      </c>
      <c r="CB76" s="52">
        <f>SUM('주택소유통계(다주택자)'!AC62:AD62)</f>
        <v>11153</v>
      </c>
      <c r="CC76" s="52">
        <f t="shared" si="110"/>
        <v>-381</v>
      </c>
      <c r="CD76" s="52">
        <f t="shared" si="111"/>
        <v>-418</v>
      </c>
      <c r="CE76" s="52">
        <f t="shared" si="112"/>
        <v>606</v>
      </c>
      <c r="CF76" s="53">
        <f>'REPS거래량(외지인)'!D62/'REPS거래량(외지인)'!C62</f>
        <v>0.42609234583204214</v>
      </c>
      <c r="CG76" s="53">
        <f>'REPS거래량(외지인)'!I62/'REPS거래량(외지인)'!H62</f>
        <v>0.43579766536964981</v>
      </c>
      <c r="CH76" s="53">
        <f>'REPS거래량(외지인)'!N62/'REPS거래량(외지인)'!M62</f>
        <v>0.52512562814070352</v>
      </c>
      <c r="CI76" s="54">
        <f>REPS단위당실거래!G61</f>
        <v>1161</v>
      </c>
      <c r="CJ76" s="54">
        <f>REPS단위당실거래!H61</f>
        <v>1128.5</v>
      </c>
      <c r="CK76" s="54">
        <f>REPS단위당실거래!I61</f>
        <v>1129</v>
      </c>
      <c r="CL76" s="52">
        <v>1714.75</v>
      </c>
      <c r="CM76" s="52">
        <v>1805</v>
      </c>
      <c r="CN76" s="52">
        <v>1780</v>
      </c>
      <c r="CO76" s="53">
        <f t="shared" si="113"/>
        <v>0.67706662778830728</v>
      </c>
      <c r="CP76" s="53">
        <f t="shared" si="114"/>
        <v>0.62520775623268698</v>
      </c>
      <c r="CQ76" s="53">
        <f t="shared" si="115"/>
        <v>0.63426966292134834</v>
      </c>
      <c r="CR76" s="55">
        <v>0.2</v>
      </c>
      <c r="CS76" s="55">
        <v>0.3</v>
      </c>
      <c r="CT76" s="55">
        <v>0.5</v>
      </c>
      <c r="CU76" s="162">
        <f t="shared" si="116"/>
        <v>-21.983159568180941</v>
      </c>
      <c r="CV76" s="162">
        <f t="shared" si="117"/>
        <v>-34.166995699365145</v>
      </c>
      <c r="CW76" s="162">
        <f t="shared" si="118"/>
        <v>100.92059031110611</v>
      </c>
      <c r="CX76" s="71">
        <f t="shared" si="119"/>
        <v>14.923478347853342</v>
      </c>
      <c r="CY76" s="158">
        <f>REPS분양물량!H61</f>
        <v>4895</v>
      </c>
      <c r="CZ76" s="158">
        <f>REPS분양물량!I61</f>
        <v>348</v>
      </c>
      <c r="DA76" s="158">
        <f>REPS분양물량!J61</f>
        <v>1480</v>
      </c>
      <c r="DB76" s="52">
        <f>REPS미분양!F61</f>
        <v>0</v>
      </c>
      <c r="DC76" s="52">
        <f>REPS미분양!G61</f>
        <v>0</v>
      </c>
      <c r="DD76" s="52">
        <f>REPS미분양!H61</f>
        <v>0</v>
      </c>
      <c r="DE76" s="52">
        <f>REPS미분양!I61</f>
        <v>0</v>
      </c>
      <c r="DF76" s="52">
        <f t="shared" si="120"/>
        <v>4895</v>
      </c>
      <c r="DG76" s="52">
        <f t="shared" si="121"/>
        <v>348</v>
      </c>
      <c r="DH76" s="52">
        <f t="shared" si="122"/>
        <v>1480</v>
      </c>
      <c r="DI76" s="52">
        <f t="shared" si="123"/>
        <v>4895</v>
      </c>
      <c r="DJ76" s="52">
        <f t="shared" si="124"/>
        <v>348</v>
      </c>
      <c r="DK76" s="52">
        <f t="shared" si="125"/>
        <v>1480</v>
      </c>
      <c r="DL76" s="142">
        <v>1161</v>
      </c>
      <c r="DM76" s="142">
        <v>1128.5</v>
      </c>
      <c r="DN76" s="142">
        <v>1129</v>
      </c>
      <c r="DO76" s="145">
        <f>DP76*0.95</f>
        <v>1714.75</v>
      </c>
      <c r="DP76" s="140">
        <f>'REPS분양가(분기단위)'!E61</f>
        <v>1805</v>
      </c>
      <c r="DQ76" s="140">
        <f>'REPS분양가(분기단위)'!F61</f>
        <v>1780</v>
      </c>
      <c r="DR76" s="53">
        <f t="shared" si="126"/>
        <v>0.67706662778830728</v>
      </c>
      <c r="DS76" s="53">
        <f t="shared" si="127"/>
        <v>0.62520775623268698</v>
      </c>
      <c r="DT76" s="53">
        <f t="shared" si="128"/>
        <v>0.63426966292134834</v>
      </c>
      <c r="DU76" s="53">
        <f>100%-종합!CF76</f>
        <v>0.57390765416795786</v>
      </c>
      <c r="DV76" s="53">
        <f>100%-종합!CG76</f>
        <v>0.56420233463035019</v>
      </c>
      <c r="DW76" s="53">
        <f>100%-종합!CH76</f>
        <v>0.47487437185929648</v>
      </c>
      <c r="DX76" s="55">
        <v>0.2</v>
      </c>
      <c r="DY76" s="55">
        <v>0.3</v>
      </c>
      <c r="DZ76" s="55">
        <v>0.5</v>
      </c>
      <c r="EA76" s="72">
        <f t="shared" si="129"/>
        <v>380.41367194793997</v>
      </c>
      <c r="EB76" s="72">
        <f t="shared" si="130"/>
        <v>36.826439742608621</v>
      </c>
      <c r="EC76" s="72">
        <f t="shared" si="131"/>
        <v>222.88682174919543</v>
      </c>
      <c r="ED76" s="71">
        <f t="shared" si="132"/>
        <v>213.37564447991465</v>
      </c>
      <c r="EE76" s="82">
        <f t="shared" si="133"/>
        <v>228.299122827768</v>
      </c>
      <c r="EF76" s="88">
        <f t="shared" si="134"/>
        <v>1460.8773191471921</v>
      </c>
      <c r="EG76" s="54">
        <f>REPS단위당실거래!I61</f>
        <v>1129</v>
      </c>
      <c r="EH76" s="52">
        <f t="shared" si="135"/>
        <v>1780</v>
      </c>
      <c r="EI76" s="52">
        <f t="shared" si="136"/>
        <v>60500</v>
      </c>
      <c r="EJ76" s="49">
        <f t="shared" si="137"/>
        <v>33275</v>
      </c>
      <c r="EK76" s="149">
        <v>23814</v>
      </c>
      <c r="EL76" s="55">
        <f t="shared" si="138"/>
        <v>0.58817956380746494</v>
      </c>
      <c r="EM76" s="55">
        <v>0.74</v>
      </c>
      <c r="EN76" s="55">
        <v>0.05</v>
      </c>
      <c r="EO76" s="71">
        <f t="shared" si="139"/>
        <v>518.25560090290594</v>
      </c>
      <c r="EP76" s="54">
        <f>REPS단위당실거래!I61</f>
        <v>1129</v>
      </c>
      <c r="EQ76" s="52">
        <f t="shared" si="140"/>
        <v>1780</v>
      </c>
      <c r="ER76" s="52">
        <f t="shared" si="141"/>
        <v>60500</v>
      </c>
      <c r="ES76" s="49">
        <f t="shared" si="142"/>
        <v>33275</v>
      </c>
      <c r="ET76" s="149">
        <v>4559</v>
      </c>
      <c r="EU76" s="55">
        <f t="shared" si="143"/>
        <v>0.58817956380746494</v>
      </c>
      <c r="EV76" s="55">
        <v>0.26</v>
      </c>
      <c r="EW76" s="55">
        <v>0.2</v>
      </c>
      <c r="EX76" s="50">
        <f t="shared" si="144"/>
        <v>139.43855283270813</v>
      </c>
      <c r="EY76" s="53">
        <f>'주택총조사(주택의종류)'!AZ62</f>
        <v>0.45006286386791439</v>
      </c>
      <c r="EZ76" s="53">
        <f>'주택총조사(주택의종류)'!AS62</f>
        <v>0.21187567233959176</v>
      </c>
      <c r="FA76" s="53">
        <f>'주택총조사(주택의종류)'!BG62</f>
        <v>0.32405369841557663</v>
      </c>
      <c r="FB76" s="53">
        <f t="shared" si="145"/>
        <v>1.1907878071727651</v>
      </c>
      <c r="FC76" s="54">
        <f t="shared" si="146"/>
        <v>783.17417911717928</v>
      </c>
      <c r="FD76" s="55">
        <v>0.4</v>
      </c>
      <c r="FE76" s="55">
        <v>0.6</v>
      </c>
      <c r="FF76" s="50">
        <f t="shared" si="147"/>
        <v>187.96180298812305</v>
      </c>
      <c r="FG76" s="82">
        <f t="shared" si="148"/>
        <v>845.65595672373706</v>
      </c>
      <c r="FH76" s="53">
        <v>3.9399999999999998E-2</v>
      </c>
      <c r="FI76" s="49">
        <v>30</v>
      </c>
      <c r="FJ76" s="55">
        <v>0.6</v>
      </c>
      <c r="FK76" s="55">
        <v>0.4</v>
      </c>
      <c r="FL76" s="49">
        <f t="shared" si="149"/>
        <v>61000</v>
      </c>
      <c r="FM76" s="49">
        <f t="shared" si="150"/>
        <v>36300</v>
      </c>
      <c r="FN76" s="58">
        <f t="shared" si="151"/>
        <v>-172.04846239342146</v>
      </c>
      <c r="FO76" s="49">
        <f t="shared" si="166"/>
        <v>5160</v>
      </c>
      <c r="FP76" s="131">
        <v>252</v>
      </c>
      <c r="FQ76" s="131">
        <v>785</v>
      </c>
      <c r="FR76" s="134">
        <v>6351</v>
      </c>
      <c r="FS76" s="134">
        <v>10419</v>
      </c>
      <c r="FT76" s="134">
        <v>6845</v>
      </c>
      <c r="FU76" s="134">
        <v>6274</v>
      </c>
      <c r="FV76" s="134">
        <v>5941</v>
      </c>
      <c r="FW76" s="134">
        <v>14135</v>
      </c>
      <c r="FX76" s="134">
        <v>11906</v>
      </c>
      <c r="FY76" s="32">
        <f t="shared" si="169"/>
        <v>62908</v>
      </c>
      <c r="FZ76" s="152">
        <f>(SUM(FV76:FX76)/FY76)+(FU76/FY76)*0.8</f>
        <v>0.58817956380746494</v>
      </c>
      <c r="GA76" s="54">
        <f t="shared" si="153"/>
        <v>808.86982267287578</v>
      </c>
      <c r="GB76" s="55">
        <v>0.3</v>
      </c>
      <c r="GC76" s="55">
        <f t="shared" si="154"/>
        <v>0.58817956380746494</v>
      </c>
      <c r="GD76" s="50">
        <f t="shared" si="155"/>
        <v>142.72820984302609</v>
      </c>
      <c r="GE76" s="54">
        <f t="shared" si="156"/>
        <v>423.70837364654818</v>
      </c>
      <c r="GF76" s="55">
        <v>0.7</v>
      </c>
      <c r="GG76" s="55">
        <f t="shared" si="157"/>
        <v>0.58817956380746494</v>
      </c>
      <c r="GH76" s="50">
        <f t="shared" si="158"/>
        <v>174.45162447509793</v>
      </c>
      <c r="GI76" s="81">
        <f t="shared" si="167"/>
        <v>317.17983431812399</v>
      </c>
      <c r="GJ76" s="72">
        <f t="shared" si="159"/>
        <v>14.923478347853342</v>
      </c>
      <c r="GK76" s="72">
        <f t="shared" si="160"/>
        <v>213.37564447991465</v>
      </c>
      <c r="GL76" s="52">
        <f>SUM('주택총조사(주택의종류)'!AD62:AF62)</f>
        <v>72431</v>
      </c>
      <c r="GM76" s="52">
        <f>REPS미분양!I61</f>
        <v>0</v>
      </c>
      <c r="GN76" s="100">
        <f t="shared" si="161"/>
        <v>0</v>
      </c>
      <c r="GO76" s="55">
        <f t="shared" si="162"/>
        <v>1</v>
      </c>
      <c r="GP76" s="82">
        <f t="shared" si="163"/>
        <v>228.299122827768</v>
      </c>
      <c r="GQ76" s="84">
        <f t="shared" si="164"/>
        <v>1391.1349138696291</v>
      </c>
      <c r="GR76" s="151">
        <f>SUM('REPS분양물량+계획'!G61:I61)/3</f>
        <v>3351.3333333333335</v>
      </c>
      <c r="GS76" s="106">
        <f t="shared" si="168"/>
        <v>2.4090642107537565</v>
      </c>
      <c r="GT76" s="105" t="str">
        <f t="shared" si="165"/>
        <v>C등급</v>
      </c>
    </row>
    <row r="77" spans="1:202" s="49" customFormat="1" x14ac:dyDescent="0.4">
      <c r="A77" s="37" t="s">
        <v>109</v>
      </c>
      <c r="B77" s="37" t="s">
        <v>130</v>
      </c>
      <c r="C77" s="35">
        <f>'주택총조사(거처의종류, 일반,외국인가구, 전체)'!H63</f>
        <v>53682</v>
      </c>
      <c r="D77" s="35">
        <f>'주택총조사(거처의종류, 일반,외국인가구, 전체)'!K63</f>
        <v>57061</v>
      </c>
      <c r="E77" s="35">
        <f>'주택총조사(거처의종류, 일반,외국인가구, 전체)'!N63</f>
        <v>59444</v>
      </c>
      <c r="F77" s="35">
        <f>'주택총조사(거처의종류, 일반,외국인가구, 전체)'!Q63</f>
        <v>60830</v>
      </c>
      <c r="G77" s="35">
        <f>'주택총조사(거처의종류, 일반,외국인가구, 전체)'!T63</f>
        <v>60598</v>
      </c>
      <c r="H77" s="35">
        <f>'주택총조사(거처의종류, 일반,외국인가구, 전체)'!W63</f>
        <v>60145</v>
      </c>
      <c r="I77" s="207">
        <f t="shared" si="181"/>
        <v>2358</v>
      </c>
      <c r="J77" s="207">
        <f t="shared" si="181"/>
        <v>1581</v>
      </c>
      <c r="K77" s="207">
        <f t="shared" si="181"/>
        <v>365</v>
      </c>
      <c r="L77" s="207">
        <f t="shared" si="181"/>
        <v>-545</v>
      </c>
      <c r="M77" s="207">
        <f t="shared" si="181"/>
        <v>-702</v>
      </c>
      <c r="N77" s="24">
        <f>'인구총조사(가구, 1인가구)'!D63</f>
        <v>11054</v>
      </c>
      <c r="O77" s="24">
        <f>'인구총조사(가구, 1인가구)'!E63</f>
        <v>12075</v>
      </c>
      <c r="P77" s="24">
        <f>'인구총조사(가구, 1인가구)'!F63</f>
        <v>12877</v>
      </c>
      <c r="Q77" s="24">
        <f>'인구총조사(가구, 1인가구)'!G63</f>
        <v>13898</v>
      </c>
      <c r="R77" s="24">
        <f>'인구총조사(가구, 1인가구)'!H63</f>
        <v>14211</v>
      </c>
      <c r="S77" s="24">
        <f>'인구총조사(가구, 1인가구)'!I63</f>
        <v>14460</v>
      </c>
      <c r="T77" s="52">
        <f t="shared" si="80"/>
        <v>1021</v>
      </c>
      <c r="U77" s="52">
        <f t="shared" si="81"/>
        <v>802</v>
      </c>
      <c r="V77" s="52">
        <f t="shared" si="82"/>
        <v>1021</v>
      </c>
      <c r="W77" s="52">
        <f t="shared" si="83"/>
        <v>313</v>
      </c>
      <c r="X77" s="52">
        <f t="shared" si="84"/>
        <v>249</v>
      </c>
      <c r="Y77" s="53">
        <f>'주택총조사(거처의종류, 일반,외국인가구, 아파트)'!K63/'주택총조사(거처의종류, 일반,외국인가구, 전체)'!K63</f>
        <v>0.68780778465151327</v>
      </c>
      <c r="Z77" s="53">
        <f>'주택총조사(거처의종류, 일반,외국인가구, 아파트)'!N63/'주택총조사(거처의종류, 일반,외국인가구, 전체)'!N63</f>
        <v>0.74584482874638314</v>
      </c>
      <c r="AA77" s="53">
        <f>'주택총조사(거처의종류, 일반,외국인가구, 아파트)'!Q63/'주택총조사(거처의종류, 일반,외국인가구, 전체)'!Q63</f>
        <v>0.74650665789906301</v>
      </c>
      <c r="AB77" s="53">
        <f>'주택총조사(거처의종류, 일반,외국인가구, 아파트)'!T63/'주택총조사(거처의종류, 일반,외국인가구, 전체)'!T63</f>
        <v>0.74641077263276012</v>
      </c>
      <c r="AC77" s="53">
        <f>'주택총조사(거처의종류, 일반,외국인가구, 아파트)'!W63/'주택총조사(거처의종류, 일반,외국인가구, 전체)'!W63</f>
        <v>0.75916535040319233</v>
      </c>
      <c r="AD77" s="54">
        <f t="shared" si="85"/>
        <v>1621.8507562082682</v>
      </c>
      <c r="AE77" s="54">
        <f t="shared" si="86"/>
        <v>1179.1806742480317</v>
      </c>
      <c r="AF77" s="54">
        <f t="shared" si="87"/>
        <v>272.47493013315801</v>
      </c>
      <c r="AG77" s="54">
        <f t="shared" si="88"/>
        <v>-406.79387108485429</v>
      </c>
      <c r="AH77" s="54">
        <f t="shared" si="89"/>
        <v>-532.934075983041</v>
      </c>
      <c r="AI77" s="54">
        <f t="shared" si="90"/>
        <v>426.75568270431251</v>
      </c>
      <c r="AJ77" s="54">
        <f t="shared" si="91"/>
        <v>702.25174812919499</v>
      </c>
      <c r="AK77" s="54">
        <f t="shared" si="92"/>
        <v>598.16755265459926</v>
      </c>
      <c r="AL77" s="54">
        <f t="shared" si="93"/>
        <v>762.18329771494336</v>
      </c>
      <c r="AM77" s="54">
        <f t="shared" si="94"/>
        <v>233.62657183405392</v>
      </c>
      <c r="AN77" s="54">
        <f t="shared" si="95"/>
        <v>189.03217225039489</v>
      </c>
      <c r="AO77" s="54">
        <f t="shared" si="96"/>
        <v>497.0522685166373</v>
      </c>
      <c r="AP77" s="208">
        <f t="shared" si="182"/>
        <v>2324.102504337463</v>
      </c>
      <c r="AQ77" s="208">
        <f t="shared" si="182"/>
        <v>1777.3482269026308</v>
      </c>
      <c r="AR77" s="208">
        <f t="shared" si="182"/>
        <v>1034.6582278481014</v>
      </c>
      <c r="AS77" s="208">
        <f t="shared" si="182"/>
        <v>-173.16729925080037</v>
      </c>
      <c r="AT77" s="208">
        <f t="shared" si="182"/>
        <v>-343.90190373264613</v>
      </c>
      <c r="AU77" s="50">
        <f t="shared" si="3"/>
        <v>923.80795122094969</v>
      </c>
      <c r="AV77" s="52">
        <f>'주택총조사(거처의종류, 일반,외국인가구, 전체)'!I63</f>
        <v>514</v>
      </c>
      <c r="AW77" s="52">
        <f>'주택총조사(거처의종류, 일반,외국인가구, 전체)'!L63</f>
        <v>494</v>
      </c>
      <c r="AX77" s="52">
        <f>'주택총조사(거처의종류, 일반,외국인가구, 전체)'!O63</f>
        <v>444</v>
      </c>
      <c r="AY77" s="52">
        <f>'주택총조사(거처의종류, 일반,외국인가구, 전체)'!R63</f>
        <v>432</v>
      </c>
      <c r="AZ77" s="52">
        <f>'주택총조사(거처의종류, 일반,외국인가구, 전체)'!U63</f>
        <v>439</v>
      </c>
      <c r="BA77" s="52">
        <f>'주택총조사(거처의종류, 일반,외국인가구, 전체)'!X63</f>
        <v>415</v>
      </c>
      <c r="BB77" s="52">
        <f t="shared" si="97"/>
        <v>-20</v>
      </c>
      <c r="BC77" s="52">
        <f t="shared" si="98"/>
        <v>-50</v>
      </c>
      <c r="BD77" s="52">
        <f t="shared" si="99"/>
        <v>-12</v>
      </c>
      <c r="BE77" s="52">
        <f t="shared" si="100"/>
        <v>7</v>
      </c>
      <c r="BF77" s="52">
        <f t="shared" si="101"/>
        <v>-24</v>
      </c>
      <c r="BG77" s="53">
        <f>'주택총조사(거처의종류, 일반,외국인가구, 아파트)'!L63/'주택총조사(거처의종류, 일반,외국인가구, 전체)'!L63</f>
        <v>0.22874493927125505</v>
      </c>
      <c r="BH77" s="53">
        <f>'주택총조사(거처의종류, 일반,외국인가구, 아파트)'!O63/'주택총조사(거처의종류, 일반,외국인가구, 전체)'!O63</f>
        <v>0.23198198198198197</v>
      </c>
      <c r="BI77" s="53">
        <f>'주택총조사(거처의종류, 일반,외국인가구, 아파트)'!R63/'주택총조사(거처의종류, 일반,외국인가구, 전체)'!R63</f>
        <v>0.26620370370370372</v>
      </c>
      <c r="BJ77" s="53">
        <f>'주택총조사(거처의종류, 일반,외국인가구, 아파트)'!U63/'주택총조사(거처의종류, 일반,외국인가구, 전체)'!U63</f>
        <v>0.28929384965831434</v>
      </c>
      <c r="BK77" s="53">
        <f>'주택총조사(거처의종류, 일반,외국인가구, 아파트)'!X63/'주택총조사(거처의종류, 일반,외국인가구, 전체)'!X63</f>
        <v>0.27228915662650605</v>
      </c>
      <c r="BL77" s="54">
        <f t="shared" si="102"/>
        <v>-4.5748987854251011</v>
      </c>
      <c r="BM77" s="54">
        <f t="shared" si="103"/>
        <v>-11.599099099099099</v>
      </c>
      <c r="BN77" s="54">
        <f t="shared" si="104"/>
        <v>-3.1944444444444446</v>
      </c>
      <c r="BO77" s="54">
        <f t="shared" si="105"/>
        <v>2.0250569476082005</v>
      </c>
      <c r="BP77" s="54">
        <f t="shared" si="106"/>
        <v>-6.5349397590361455</v>
      </c>
      <c r="BQ77" s="50">
        <f t="shared" si="107"/>
        <v>-4.7756650280793185</v>
      </c>
      <c r="BR77" s="49">
        <f>REPS멸실!E62</f>
        <v>0</v>
      </c>
      <c r="BS77" s="49">
        <f>REPS멸실!F62</f>
        <v>0</v>
      </c>
      <c r="BT77" s="49">
        <f>REPS멸실!G62</f>
        <v>0</v>
      </c>
      <c r="BU77" s="49">
        <f>REPS멸실!H62</f>
        <v>36</v>
      </c>
      <c r="BV77" s="49">
        <f>REPS멸실!I62</f>
        <v>35</v>
      </c>
      <c r="BW77" s="51">
        <f t="shared" si="108"/>
        <v>14.2</v>
      </c>
      <c r="BX77" s="81">
        <f t="shared" si="109"/>
        <v>933.23228619287045</v>
      </c>
      <c r="BY77" s="52">
        <f>SUM('주택소유통계(다주택자)'!Q63:R63)</f>
        <v>7581</v>
      </c>
      <c r="BZ77" s="52">
        <f>SUM('주택소유통계(다주택자)'!U63:V63)</f>
        <v>6794</v>
      </c>
      <c r="CA77" s="52">
        <f>SUM('주택소유통계(다주택자)'!Y63:Z63)</f>
        <v>7171</v>
      </c>
      <c r="CB77" s="52">
        <f>SUM('주택소유통계(다주택자)'!AC63:AD63)</f>
        <v>7217</v>
      </c>
      <c r="CC77" s="52">
        <f t="shared" si="110"/>
        <v>-787</v>
      </c>
      <c r="CD77" s="52">
        <f t="shared" si="111"/>
        <v>377</v>
      </c>
      <c r="CE77" s="52">
        <f t="shared" si="112"/>
        <v>46</v>
      </c>
      <c r="CF77" s="53">
        <f>'REPS거래량(외지인)'!D63/'REPS거래량(외지인)'!C63</f>
        <v>0.34373227453204763</v>
      </c>
      <c r="CG77" s="53">
        <f>'REPS거래량(외지인)'!I63/'REPS거래량(외지인)'!H63</f>
        <v>0.47448979591836737</v>
      </c>
      <c r="CH77" s="53">
        <f>'REPS거래량(외지인)'!N63/'REPS거래량(외지인)'!M63</f>
        <v>0.54552183567727608</v>
      </c>
      <c r="CI77" s="54">
        <f>REPS단위당실거래!G62</f>
        <v>2114.6</v>
      </c>
      <c r="CJ77" s="54">
        <f>REPS단위당실거래!H62</f>
        <v>2062.6999999999998</v>
      </c>
      <c r="CK77" s="54">
        <f>REPS단위당실거래!I62</f>
        <v>2091.5</v>
      </c>
      <c r="CL77" s="52">
        <v>2916</v>
      </c>
      <c r="CM77" s="52">
        <v>2678</v>
      </c>
      <c r="CN77" s="52">
        <v>2102</v>
      </c>
      <c r="CO77" s="53">
        <f t="shared" si="113"/>
        <v>0.72517146776406027</v>
      </c>
      <c r="CP77" s="53">
        <f t="shared" si="114"/>
        <v>0.77023898431665416</v>
      </c>
      <c r="CQ77" s="53">
        <f t="shared" si="115"/>
        <v>0.99500475737392957</v>
      </c>
      <c r="CR77" s="55">
        <v>0.2</v>
      </c>
      <c r="CS77" s="55">
        <v>0.3</v>
      </c>
      <c r="CT77" s="55">
        <v>0.5</v>
      </c>
      <c r="CU77" s="162">
        <f t="shared" si="116"/>
        <v>-39.234285507540683</v>
      </c>
      <c r="CV77" s="162">
        <f t="shared" si="117"/>
        <v>41.334717901723792</v>
      </c>
      <c r="CW77" s="162">
        <f t="shared" si="118"/>
        <v>12.484326900255722</v>
      </c>
      <c r="CX77" s="71">
        <f t="shared" si="119"/>
        <v>4.8615864314796102</v>
      </c>
      <c r="CY77" s="158">
        <f>REPS분양물량!H62</f>
        <v>4523</v>
      </c>
      <c r="CZ77" s="158">
        <f>REPS분양물량!I62</f>
        <v>2913</v>
      </c>
      <c r="DA77" s="158">
        <f>REPS분양물량!J62</f>
        <v>0</v>
      </c>
      <c r="DB77" s="52">
        <f>REPS미분양!F62</f>
        <v>0</v>
      </c>
      <c r="DC77" s="52">
        <f>REPS미분양!G62</f>
        <v>350</v>
      </c>
      <c r="DD77" s="52">
        <f>REPS미분양!H62</f>
        <v>0</v>
      </c>
      <c r="DE77" s="52">
        <f>REPS미분양!I62</f>
        <v>0</v>
      </c>
      <c r="DF77" s="52">
        <f t="shared" si="120"/>
        <v>4523</v>
      </c>
      <c r="DG77" s="52">
        <f t="shared" si="121"/>
        <v>3263</v>
      </c>
      <c r="DH77" s="52">
        <f t="shared" si="122"/>
        <v>0</v>
      </c>
      <c r="DI77" s="52">
        <f t="shared" si="123"/>
        <v>4173</v>
      </c>
      <c r="DJ77" s="52">
        <f t="shared" si="124"/>
        <v>3263</v>
      </c>
      <c r="DK77" s="52">
        <f t="shared" si="125"/>
        <v>0</v>
      </c>
      <c r="DL77" s="142">
        <v>2114.6</v>
      </c>
      <c r="DM77" s="142">
        <v>2062.6999999999998</v>
      </c>
      <c r="DN77" s="142">
        <v>2091.5</v>
      </c>
      <c r="DO77" s="140">
        <f>'REPS분양가(분기단위)'!D62</f>
        <v>2916</v>
      </c>
      <c r="DP77" s="140">
        <f>'REPS분양가(분기단위)'!E62</f>
        <v>2678</v>
      </c>
      <c r="DQ77" s="140">
        <f>'REPS분양가(분기단위)'!F62</f>
        <v>2102</v>
      </c>
      <c r="DR77" s="53">
        <f t="shared" si="126"/>
        <v>0.72517146776406027</v>
      </c>
      <c r="DS77" s="53">
        <f t="shared" si="127"/>
        <v>0.77023898431665416</v>
      </c>
      <c r="DT77" s="53">
        <f t="shared" si="128"/>
        <v>0.99500475737392957</v>
      </c>
      <c r="DU77" s="53">
        <f>100%-종합!CF77</f>
        <v>0.65626772546795231</v>
      </c>
      <c r="DV77" s="53">
        <f>100%-종합!CG77</f>
        <v>0.52551020408163263</v>
      </c>
      <c r="DW77" s="53">
        <f>100%-종합!CH77</f>
        <v>0.45447816432272392</v>
      </c>
      <c r="DX77" s="55">
        <v>0.2</v>
      </c>
      <c r="DY77" s="55">
        <v>0.3</v>
      </c>
      <c r="DZ77" s="55">
        <v>0.5</v>
      </c>
      <c r="EA77" s="72">
        <f t="shared" si="129"/>
        <v>397.19167316746376</v>
      </c>
      <c r="EB77" s="72">
        <f t="shared" si="130"/>
        <v>396.22783163265302</v>
      </c>
      <c r="EC77" s="72">
        <f t="shared" si="131"/>
        <v>0</v>
      </c>
      <c r="ED77" s="71">
        <f t="shared" si="132"/>
        <v>264.47316826670561</v>
      </c>
      <c r="EE77" s="82">
        <f t="shared" si="133"/>
        <v>269.33475469818524</v>
      </c>
      <c r="EF77" s="88">
        <f t="shared" si="134"/>
        <v>1202.5670408910557</v>
      </c>
      <c r="EG77" s="54">
        <f>REPS단위당실거래!I62</f>
        <v>2091.5</v>
      </c>
      <c r="EH77" s="52">
        <f t="shared" si="135"/>
        <v>2102</v>
      </c>
      <c r="EI77" s="52">
        <f t="shared" si="136"/>
        <v>71500</v>
      </c>
      <c r="EJ77" s="49">
        <f t="shared" si="137"/>
        <v>39325</v>
      </c>
      <c r="EK77" s="149">
        <v>29610</v>
      </c>
      <c r="EL77" s="55">
        <f t="shared" si="138"/>
        <v>0.61046709700555857</v>
      </c>
      <c r="EM77" s="55">
        <v>0.74</v>
      </c>
      <c r="EN77" s="55">
        <v>0.05</v>
      </c>
      <c r="EO77" s="71">
        <f t="shared" si="139"/>
        <v>668.80943746637979</v>
      </c>
      <c r="EP77" s="54">
        <f>REPS단위당실거래!I62</f>
        <v>2091.5</v>
      </c>
      <c r="EQ77" s="52">
        <f t="shared" si="140"/>
        <v>2102</v>
      </c>
      <c r="ER77" s="52">
        <f t="shared" si="141"/>
        <v>71500</v>
      </c>
      <c r="ES77" s="49">
        <f t="shared" si="142"/>
        <v>39325</v>
      </c>
      <c r="ET77" s="149">
        <v>17221</v>
      </c>
      <c r="EU77" s="55">
        <f t="shared" si="143"/>
        <v>0.61046709700555857</v>
      </c>
      <c r="EV77" s="55">
        <v>0.26</v>
      </c>
      <c r="EW77" s="55">
        <v>0.2</v>
      </c>
      <c r="EX77" s="50">
        <f t="shared" si="144"/>
        <v>546.66840163170161</v>
      </c>
      <c r="EY77" s="53">
        <f>'주택총조사(주택의종류)'!AZ63</f>
        <v>0.78773284804080856</v>
      </c>
      <c r="EZ77" s="53">
        <f>'주택총조사(주택의종류)'!AS63</f>
        <v>4.7631971232980588E-2</v>
      </c>
      <c r="FA77" s="53">
        <f>'주택총조사(주택의종류)'!BG63</f>
        <v>0.16014278421623934</v>
      </c>
      <c r="FB77" s="53">
        <f t="shared" si="145"/>
        <v>0.26376296985200259</v>
      </c>
      <c r="FC77" s="54">
        <f t="shared" si="146"/>
        <v>320.59804462980452</v>
      </c>
      <c r="FD77" s="55">
        <v>0.4</v>
      </c>
      <c r="FE77" s="55">
        <v>0.6</v>
      </c>
      <c r="FF77" s="50">
        <f t="shared" si="147"/>
        <v>76.943530711153088</v>
      </c>
      <c r="FG77" s="82">
        <f t="shared" si="148"/>
        <v>1292.4213698092344</v>
      </c>
      <c r="FH77" s="53">
        <v>3.9399999999999998E-2</v>
      </c>
      <c r="FI77" s="49">
        <v>30</v>
      </c>
      <c r="FJ77" s="55">
        <v>0.6</v>
      </c>
      <c r="FK77" s="55">
        <v>0.4</v>
      </c>
      <c r="FL77" s="49">
        <f t="shared" si="149"/>
        <v>71000</v>
      </c>
      <c r="FM77" s="49">
        <f t="shared" si="150"/>
        <v>42900</v>
      </c>
      <c r="FN77" s="58">
        <f t="shared" si="151"/>
        <v>-203.33000101040719</v>
      </c>
      <c r="FO77" s="49">
        <f t="shared" si="166"/>
        <v>6120</v>
      </c>
      <c r="FP77" s="131">
        <v>133</v>
      </c>
      <c r="FQ77" s="131">
        <v>352</v>
      </c>
      <c r="FR77" s="134">
        <v>3577</v>
      </c>
      <c r="FS77" s="134">
        <v>5723</v>
      </c>
      <c r="FT77" s="134">
        <v>3748</v>
      </c>
      <c r="FU77" s="134">
        <v>3481</v>
      </c>
      <c r="FV77" s="134">
        <v>3654</v>
      </c>
      <c r="FW77" s="134">
        <v>9871</v>
      </c>
      <c r="FX77" s="134">
        <v>14077</v>
      </c>
      <c r="FY77" s="32">
        <f t="shared" si="169"/>
        <v>44616</v>
      </c>
      <c r="FZ77" s="152">
        <f>(SUM(FW77:FX77)/FY77)+(FV77/FY77)*0.9</f>
        <v>0.61046709700555857</v>
      </c>
      <c r="GA77" s="54">
        <f t="shared" si="153"/>
        <v>492.27660348855795</v>
      </c>
      <c r="GB77" s="55">
        <v>0.3</v>
      </c>
      <c r="GC77" s="55">
        <f t="shared" si="154"/>
        <v>0.61046709700555857</v>
      </c>
      <c r="GD77" s="50">
        <f t="shared" si="155"/>
        <v>90.155600716624917</v>
      </c>
      <c r="GE77" s="54">
        <f t="shared" si="156"/>
        <v>440.95568270431249</v>
      </c>
      <c r="GF77" s="55">
        <v>0.7</v>
      </c>
      <c r="GG77" s="55">
        <f t="shared" si="157"/>
        <v>0.61046709700555857</v>
      </c>
      <c r="GH77" s="50">
        <f t="shared" si="158"/>
        <v>188.43225487002408</v>
      </c>
      <c r="GI77" s="81">
        <f t="shared" si="167"/>
        <v>278.58785558664897</v>
      </c>
      <c r="GJ77" s="72">
        <f t="shared" si="159"/>
        <v>4.8615864314796102</v>
      </c>
      <c r="GK77" s="72">
        <f t="shared" si="160"/>
        <v>264.47316826670561</v>
      </c>
      <c r="GL77" s="52">
        <f>SUM('주택총조사(주택의종류)'!AD63:AF63)</f>
        <v>54247</v>
      </c>
      <c r="GM77" s="52">
        <f>REPS미분양!I62</f>
        <v>0</v>
      </c>
      <c r="GN77" s="100">
        <f t="shared" si="161"/>
        <v>0</v>
      </c>
      <c r="GO77" s="55">
        <f t="shared" si="162"/>
        <v>1</v>
      </c>
      <c r="GP77" s="82">
        <f t="shared" si="163"/>
        <v>269.33475469818524</v>
      </c>
      <c r="GQ77" s="84">
        <f t="shared" si="164"/>
        <v>1840.3439800940685</v>
      </c>
      <c r="GR77" s="151">
        <f>SUM('REPS분양물량+계획'!G62:I62)/3</f>
        <v>2703.6666666666665</v>
      </c>
      <c r="GS77" s="106">
        <f t="shared" si="168"/>
        <v>1.4691094142783403</v>
      </c>
      <c r="GT77" s="105" t="str">
        <f t="shared" si="165"/>
        <v>B등급</v>
      </c>
    </row>
    <row r="78" spans="1:202" s="49" customFormat="1" x14ac:dyDescent="0.4">
      <c r="A78" s="37" t="s">
        <v>109</v>
      </c>
      <c r="B78" s="37" t="s">
        <v>157</v>
      </c>
      <c r="C78" s="35">
        <f>'주택총조사(거처의종류, 일반,외국인가구, 전체)'!H64</f>
        <v>164439</v>
      </c>
      <c r="D78" s="35">
        <f>'주택총조사(거처의종류, 일반,외국인가구, 전체)'!K64</f>
        <v>170040</v>
      </c>
      <c r="E78" s="35">
        <f>'주택총조사(거처의종류, 일반,외국인가구, 전체)'!N64</f>
        <v>178067</v>
      </c>
      <c r="F78" s="35">
        <f>'주택총조사(거처의종류, 일반,외국인가구, 전체)'!Q64</f>
        <v>185533</v>
      </c>
      <c r="G78" s="35">
        <f>'주택총조사(거처의종류, 일반,외국인가구, 전체)'!T64</f>
        <v>189934</v>
      </c>
      <c r="H78" s="35">
        <f>'주택총조사(거처의종류, 일반,외국인가구, 전체)'!W64</f>
        <v>193577</v>
      </c>
      <c r="I78" s="207">
        <f t="shared" si="181"/>
        <v>2103</v>
      </c>
      <c r="J78" s="207">
        <f t="shared" si="181"/>
        <v>2765</v>
      </c>
      <c r="K78" s="207">
        <f t="shared" si="181"/>
        <v>1841</v>
      </c>
      <c r="L78" s="207">
        <f t="shared" si="181"/>
        <v>574</v>
      </c>
      <c r="M78" s="207">
        <f t="shared" si="181"/>
        <v>553</v>
      </c>
      <c r="N78" s="24">
        <f>'인구총조사(가구, 1인가구)'!D64</f>
        <v>41248</v>
      </c>
      <c r="O78" s="24">
        <f>'인구총조사(가구, 1인가구)'!E64</f>
        <v>44746</v>
      </c>
      <c r="P78" s="24">
        <f>'인구총조사(가구, 1인가구)'!F64</f>
        <v>50008</v>
      </c>
      <c r="Q78" s="24">
        <f>'인구총조사(가구, 1인가구)'!G64</f>
        <v>55633</v>
      </c>
      <c r="R78" s="24">
        <f>'인구총조사(가구, 1인가구)'!H64</f>
        <v>59460</v>
      </c>
      <c r="S78" s="24">
        <f>'인구총조사(가구, 1인가구)'!I64</f>
        <v>62550</v>
      </c>
      <c r="T78" s="52">
        <f t="shared" si="80"/>
        <v>3498</v>
      </c>
      <c r="U78" s="52">
        <f t="shared" si="81"/>
        <v>5262</v>
      </c>
      <c r="V78" s="52">
        <f t="shared" si="82"/>
        <v>5625</v>
      </c>
      <c r="W78" s="52">
        <f t="shared" si="83"/>
        <v>3827</v>
      </c>
      <c r="X78" s="52">
        <f t="shared" si="84"/>
        <v>3090</v>
      </c>
      <c r="Y78" s="53">
        <f>'주택총조사(거처의종류, 일반,외국인가구, 아파트)'!K64/'주택총조사(거처의종류, 일반,외국인가구, 전체)'!K64</f>
        <v>0.62850505763349795</v>
      </c>
      <c r="Z78" s="53">
        <f>'주택총조사(거처의종류, 일반,외국인가구, 아파트)'!N64/'주택총조사(거처의종류, 일반,외국인가구, 전체)'!N64</f>
        <v>0.64158434746471837</v>
      </c>
      <c r="AA78" s="53">
        <f>'주택총조사(거처의종류, 일반,외국인가구, 아파트)'!Q64/'주택총조사(거처의종류, 일반,외국인가구, 전체)'!Q64</f>
        <v>0.64219303304533426</v>
      </c>
      <c r="AB78" s="53">
        <f>'주택총조사(거처의종류, 일반,외국인가구, 아파트)'!T64/'주택총조사(거처의종류, 일반,외국인가구, 전체)'!T64</f>
        <v>0.6474617498710078</v>
      </c>
      <c r="AC78" s="53">
        <f>'주택총조사(거처의종류, 일반,외국인가구, 아파트)'!W64/'주택총조사(거처의종류, 일반,외국인가구, 전체)'!W64</f>
        <v>0.65854931112683845</v>
      </c>
      <c r="AD78" s="54">
        <f t="shared" si="85"/>
        <v>1321.7461362032461</v>
      </c>
      <c r="AE78" s="54">
        <f t="shared" si="86"/>
        <v>1773.9807207399463</v>
      </c>
      <c r="AF78" s="54">
        <f t="shared" si="87"/>
        <v>1182.2773738364604</v>
      </c>
      <c r="AG78" s="54">
        <f t="shared" si="88"/>
        <v>371.64304442595846</v>
      </c>
      <c r="AH78" s="54">
        <f t="shared" si="89"/>
        <v>364.17776905314167</v>
      </c>
      <c r="AI78" s="54">
        <f t="shared" si="90"/>
        <v>1002.7650088517506</v>
      </c>
      <c r="AJ78" s="54">
        <f t="shared" si="91"/>
        <v>2198.5106916019759</v>
      </c>
      <c r="AK78" s="54">
        <f t="shared" si="92"/>
        <v>3376.016836359348</v>
      </c>
      <c r="AL78" s="54">
        <f t="shared" si="93"/>
        <v>3612.3358108800053</v>
      </c>
      <c r="AM78" s="54">
        <f t="shared" si="94"/>
        <v>2477.8361167563467</v>
      </c>
      <c r="AN78" s="54">
        <f t="shared" si="95"/>
        <v>2034.9173713819309</v>
      </c>
      <c r="AO78" s="54">
        <f t="shared" si="96"/>
        <v>2739.9233653959213</v>
      </c>
      <c r="AP78" s="208">
        <f t="shared" si="182"/>
        <v>3520.2568278052222</v>
      </c>
      <c r="AQ78" s="208">
        <f t="shared" si="182"/>
        <v>5149.9975570992938</v>
      </c>
      <c r="AR78" s="208">
        <f t="shared" si="182"/>
        <v>4794.6131847164652</v>
      </c>
      <c r="AS78" s="208">
        <f t="shared" si="182"/>
        <v>2849.4791611823052</v>
      </c>
      <c r="AT78" s="208">
        <f t="shared" si="182"/>
        <v>2399.0951404350726</v>
      </c>
      <c r="AU78" s="50">
        <f t="shared" si="3"/>
        <v>3742.6883742476721</v>
      </c>
      <c r="AV78" s="52">
        <f>'주택총조사(거처의종류, 일반,외국인가구, 전체)'!I64</f>
        <v>1921</v>
      </c>
      <c r="AW78" s="52">
        <f>'주택총조사(거처의종류, 일반,외국인가구, 전체)'!L64</f>
        <v>2075</v>
      </c>
      <c r="AX78" s="52">
        <f>'주택총조사(거처의종류, 일반,외국인가구, 전체)'!O64</f>
        <v>2184</v>
      </c>
      <c r="AY78" s="52">
        <f>'주택총조사(거처의종류, 일반,외국인가구, 전체)'!R64</f>
        <v>2300</v>
      </c>
      <c r="AZ78" s="52">
        <f>'주택총조사(거처의종류, 일반,외국인가구, 전체)'!U64</f>
        <v>2400</v>
      </c>
      <c r="BA78" s="52">
        <f>'주택총조사(거처의종류, 일반,외국인가구, 전체)'!X64</f>
        <v>2662</v>
      </c>
      <c r="BB78" s="52">
        <f t="shared" si="97"/>
        <v>154</v>
      </c>
      <c r="BC78" s="52">
        <f t="shared" si="98"/>
        <v>109</v>
      </c>
      <c r="BD78" s="52">
        <f t="shared" si="99"/>
        <v>116</v>
      </c>
      <c r="BE78" s="52">
        <f t="shared" si="100"/>
        <v>100</v>
      </c>
      <c r="BF78" s="52">
        <f t="shared" si="101"/>
        <v>262</v>
      </c>
      <c r="BG78" s="53">
        <f>'주택총조사(거처의종류, 일반,외국인가구, 아파트)'!L64/'주택총조사(거처의종류, 일반,외국인가구, 전체)'!L64</f>
        <v>0.18987951807228914</v>
      </c>
      <c r="BH78" s="53">
        <f>'주택총조사(거처의종류, 일반,외국인가구, 아파트)'!O64/'주택총조사(거처의종류, 일반,외국인가구, 전체)'!O64</f>
        <v>0.21932234432234432</v>
      </c>
      <c r="BI78" s="53">
        <f>'주택총조사(거처의종류, 일반,외국인가구, 아파트)'!R64/'주택총조사(거처의종류, 일반,외국인가구, 전체)'!R64</f>
        <v>0.18521739130434783</v>
      </c>
      <c r="BJ78" s="53">
        <f>'주택총조사(거처의종류, 일반,외국인가구, 아파트)'!U64/'주택총조사(거처의종류, 일반,외국인가구, 전체)'!U64</f>
        <v>0.1875</v>
      </c>
      <c r="BK78" s="53">
        <f>'주택총조사(거처의종류, 일반,외국인가구, 아파트)'!X64/'주택총조사(거처의종류, 일반,외국인가구, 전체)'!X64</f>
        <v>0.19534184823441023</v>
      </c>
      <c r="BL78" s="54">
        <f t="shared" si="102"/>
        <v>29.241445783132527</v>
      </c>
      <c r="BM78" s="54">
        <f t="shared" si="103"/>
        <v>23.906135531135529</v>
      </c>
      <c r="BN78" s="54">
        <f t="shared" si="104"/>
        <v>21.485217391304349</v>
      </c>
      <c r="BO78" s="54">
        <f t="shared" si="105"/>
        <v>18.75</v>
      </c>
      <c r="BP78" s="54">
        <f t="shared" si="106"/>
        <v>51.179564237415477</v>
      </c>
      <c r="BQ78" s="50">
        <f t="shared" si="107"/>
        <v>28.912472588597574</v>
      </c>
      <c r="BR78" s="49">
        <f>REPS멸실!E63</f>
        <v>0</v>
      </c>
      <c r="BS78" s="49">
        <f>REPS멸실!F63</f>
        <v>0</v>
      </c>
      <c r="BT78" s="49">
        <f>REPS멸실!G63</f>
        <v>0</v>
      </c>
      <c r="BU78" s="49">
        <f>REPS멸실!H63</f>
        <v>0</v>
      </c>
      <c r="BV78" s="49">
        <f>REPS멸실!I63</f>
        <v>0</v>
      </c>
      <c r="BW78" s="51">
        <f t="shared" si="108"/>
        <v>0</v>
      </c>
      <c r="BX78" s="81">
        <f t="shared" si="109"/>
        <v>3771.6008468362697</v>
      </c>
      <c r="BY78" s="52">
        <f>SUM('주택소유통계(다주택자)'!Q64:R64)</f>
        <v>15551</v>
      </c>
      <c r="BZ78" s="52">
        <f>SUM('주택소유통계(다주택자)'!U64:V64)</f>
        <v>15008</v>
      </c>
      <c r="CA78" s="52">
        <f>SUM('주택소유통계(다주택자)'!Y64:Z64)</f>
        <v>15264</v>
      </c>
      <c r="CB78" s="52">
        <f>SUM('주택소유통계(다주택자)'!AC64:AD64)</f>
        <v>16102</v>
      </c>
      <c r="CC78" s="52">
        <f t="shared" si="110"/>
        <v>-543</v>
      </c>
      <c r="CD78" s="52">
        <f t="shared" si="111"/>
        <v>256</v>
      </c>
      <c r="CE78" s="52">
        <f t="shared" si="112"/>
        <v>838</v>
      </c>
      <c r="CF78" s="53">
        <f>'REPS거래량(외지인)'!D64/'REPS거래량(외지인)'!C64</f>
        <v>0.40512301988540611</v>
      </c>
      <c r="CG78" s="53">
        <f>'REPS거래량(외지인)'!I64/'REPS거래량(외지인)'!H64</f>
        <v>0.51855566700100297</v>
      </c>
      <c r="CH78" s="53">
        <f>'REPS거래량(외지인)'!N64/'REPS거래량(외지인)'!M64</f>
        <v>0.56707482993197278</v>
      </c>
      <c r="CI78" s="54">
        <f>REPS단위당실거래!G63</f>
        <v>1277</v>
      </c>
      <c r="CJ78" s="54">
        <f>REPS단위당실거래!H63</f>
        <v>1195.2</v>
      </c>
      <c r="CK78" s="54">
        <f>REPS단위당실거래!I63</f>
        <v>1206.5999999999999</v>
      </c>
      <c r="CL78" s="52">
        <v>1761</v>
      </c>
      <c r="CM78" s="52">
        <v>1987</v>
      </c>
      <c r="CN78" s="52">
        <v>1917</v>
      </c>
      <c r="CO78" s="53">
        <f t="shared" si="113"/>
        <v>0.72515616127200455</v>
      </c>
      <c r="CP78" s="53">
        <f t="shared" si="114"/>
        <v>0.60150981378963264</v>
      </c>
      <c r="CQ78" s="53">
        <f t="shared" si="115"/>
        <v>0.6294209702660406</v>
      </c>
      <c r="CR78" s="55">
        <v>0.2</v>
      </c>
      <c r="CS78" s="55">
        <v>0.3</v>
      </c>
      <c r="CT78" s="55">
        <v>0.5</v>
      </c>
      <c r="CU78" s="162">
        <f t="shared" si="116"/>
        <v>-31.904231498212308</v>
      </c>
      <c r="CV78" s="162">
        <f t="shared" si="117"/>
        <v>23.955173583155101</v>
      </c>
      <c r="CW78" s="162">
        <f t="shared" si="118"/>
        <v>149.55316287140832</v>
      </c>
      <c r="CX78" s="71">
        <f t="shared" si="119"/>
        <v>47.2013683187837</v>
      </c>
      <c r="CY78" s="158">
        <f>REPS분양물량!H63</f>
        <v>3007</v>
      </c>
      <c r="CZ78" s="158">
        <f>REPS분양물량!I63</f>
        <v>2889</v>
      </c>
      <c r="DA78" s="158">
        <f>REPS분양물량!J63</f>
        <v>815</v>
      </c>
      <c r="DB78" s="52">
        <f>REPS미분양!F63</f>
        <v>24</v>
      </c>
      <c r="DC78" s="52">
        <f>REPS미분양!G63</f>
        <v>106</v>
      </c>
      <c r="DD78" s="52">
        <f>REPS미분양!H63</f>
        <v>896</v>
      </c>
      <c r="DE78" s="52">
        <f>REPS미분양!I63</f>
        <v>540</v>
      </c>
      <c r="DF78" s="52">
        <f t="shared" si="120"/>
        <v>3031</v>
      </c>
      <c r="DG78" s="52">
        <f t="shared" si="121"/>
        <v>2995</v>
      </c>
      <c r="DH78" s="52">
        <f t="shared" si="122"/>
        <v>1711</v>
      </c>
      <c r="DI78" s="52">
        <f t="shared" si="123"/>
        <v>2925</v>
      </c>
      <c r="DJ78" s="52">
        <f t="shared" si="124"/>
        <v>2099</v>
      </c>
      <c r="DK78" s="52">
        <f t="shared" si="125"/>
        <v>1171</v>
      </c>
      <c r="DL78" s="142">
        <v>1277</v>
      </c>
      <c r="DM78" s="142">
        <v>1195.2</v>
      </c>
      <c r="DN78" s="142">
        <v>1206.5999999999999</v>
      </c>
      <c r="DO78" s="140">
        <f>'REPS분양가(분기단위)'!D63</f>
        <v>1761</v>
      </c>
      <c r="DP78" s="140">
        <f>'REPS분양가(분기단위)'!E63</f>
        <v>1987</v>
      </c>
      <c r="DQ78" s="140">
        <f>'REPS분양가(분기단위)'!F63</f>
        <v>1917</v>
      </c>
      <c r="DR78" s="53">
        <f t="shared" si="126"/>
        <v>0.72515616127200455</v>
      </c>
      <c r="DS78" s="53">
        <f t="shared" si="127"/>
        <v>0.60150981378963264</v>
      </c>
      <c r="DT78" s="53">
        <f t="shared" si="128"/>
        <v>0.6294209702660406</v>
      </c>
      <c r="DU78" s="53">
        <f>100%-종합!CF78</f>
        <v>0.59487698011459389</v>
      </c>
      <c r="DV78" s="53">
        <f>100%-종합!CG78</f>
        <v>0.48144433299899703</v>
      </c>
      <c r="DW78" s="53">
        <f>100%-종합!CH78</f>
        <v>0.43292517006802722</v>
      </c>
      <c r="DX78" s="55">
        <v>0.2</v>
      </c>
      <c r="DY78" s="55">
        <v>0.3</v>
      </c>
      <c r="DZ78" s="55">
        <v>0.5</v>
      </c>
      <c r="EA78" s="72">
        <f t="shared" si="129"/>
        <v>252.35654378745417</v>
      </c>
      <c r="EB78" s="72">
        <f t="shared" si="130"/>
        <v>182.35702134082169</v>
      </c>
      <c r="EC78" s="72">
        <f t="shared" si="131"/>
        <v>159.54417173943128</v>
      </c>
      <c r="ED78" s="71">
        <f t="shared" si="132"/>
        <v>198.08591228923569</v>
      </c>
      <c r="EE78" s="82">
        <f t="shared" si="133"/>
        <v>245.28728060801939</v>
      </c>
      <c r="EF78" s="88">
        <f t="shared" si="134"/>
        <v>4016.8881274442892</v>
      </c>
      <c r="EG78" s="54">
        <f>REPS단위당실거래!I63</f>
        <v>1206.5999999999999</v>
      </c>
      <c r="EH78" s="52">
        <f t="shared" si="135"/>
        <v>1917</v>
      </c>
      <c r="EI78" s="52">
        <f t="shared" si="136"/>
        <v>65200</v>
      </c>
      <c r="EJ78" s="49">
        <f t="shared" si="137"/>
        <v>35860</v>
      </c>
      <c r="EK78" s="156">
        <v>48434</v>
      </c>
      <c r="EL78" s="55">
        <f t="shared" si="138"/>
        <v>0.54468687593609588</v>
      </c>
      <c r="EM78" s="55">
        <v>0.74</v>
      </c>
      <c r="EN78" s="55">
        <v>0.05</v>
      </c>
      <c r="EO78" s="71">
        <f t="shared" si="139"/>
        <v>976.11047351628827</v>
      </c>
      <c r="EP78" s="54">
        <f>REPS단위당실거래!I63</f>
        <v>1206.5999999999999</v>
      </c>
      <c r="EQ78" s="52">
        <f t="shared" si="140"/>
        <v>1917</v>
      </c>
      <c r="ER78" s="52">
        <f t="shared" si="141"/>
        <v>65200</v>
      </c>
      <c r="ES78" s="49">
        <f t="shared" si="142"/>
        <v>35860</v>
      </c>
      <c r="ET78" s="156">
        <v>5652</v>
      </c>
      <c r="EU78" s="55">
        <f t="shared" si="143"/>
        <v>0.54468687593609588</v>
      </c>
      <c r="EV78" s="55">
        <v>0.26</v>
      </c>
      <c r="EW78" s="55">
        <v>0.2</v>
      </c>
      <c r="EX78" s="50">
        <f t="shared" si="144"/>
        <v>160.08565158512235</v>
      </c>
      <c r="EY78" s="53">
        <f>'주택총조사(주택의종류)'!AZ64</f>
        <v>0.75593650683609193</v>
      </c>
      <c r="EZ78" s="53">
        <f>'주택총조사(주택의종류)'!AS64</f>
        <v>8.1147049872287186E-2</v>
      </c>
      <c r="FA78" s="53">
        <f>'주택총조사(주택의종류)'!BG64</f>
        <v>0.15598930009371342</v>
      </c>
      <c r="FB78" s="53">
        <f t="shared" si="145"/>
        <v>0.31369876678997111</v>
      </c>
      <c r="FC78" s="54">
        <f t="shared" si="146"/>
        <v>356.42332327585626</v>
      </c>
      <c r="FD78" s="55">
        <v>0.4</v>
      </c>
      <c r="FE78" s="55">
        <v>0.6</v>
      </c>
      <c r="FF78" s="50">
        <f t="shared" si="147"/>
        <v>85.541597586205498</v>
      </c>
      <c r="FG78" s="82">
        <f t="shared" si="148"/>
        <v>1221.737722687616</v>
      </c>
      <c r="FH78" s="53">
        <v>3.9399999999999998E-2</v>
      </c>
      <c r="FI78" s="49">
        <v>30</v>
      </c>
      <c r="FJ78" s="55">
        <v>0.6</v>
      </c>
      <c r="FK78" s="55">
        <v>0.4</v>
      </c>
      <c r="FL78" s="49">
        <f t="shared" si="149"/>
        <v>65000</v>
      </c>
      <c r="FM78" s="49">
        <f t="shared" si="150"/>
        <v>39100</v>
      </c>
      <c r="FN78" s="58">
        <f t="shared" si="151"/>
        <v>-185.3194181703245</v>
      </c>
      <c r="FO78" s="49">
        <f t="shared" si="166"/>
        <v>5520</v>
      </c>
      <c r="FP78" s="131">
        <v>638</v>
      </c>
      <c r="FQ78" s="134">
        <v>1748</v>
      </c>
      <c r="FR78" s="134">
        <v>15404</v>
      </c>
      <c r="FS78" s="134">
        <v>21492</v>
      </c>
      <c r="FT78" s="134">
        <v>12851</v>
      </c>
      <c r="FU78" s="134">
        <v>12469</v>
      </c>
      <c r="FV78" s="134">
        <v>12254</v>
      </c>
      <c r="FW78" s="134">
        <v>28124</v>
      </c>
      <c r="FX78" s="134">
        <v>23212</v>
      </c>
      <c r="FY78" s="32">
        <f t="shared" si="169"/>
        <v>128192</v>
      </c>
      <c r="FZ78" s="152">
        <f>(SUM(FV78:FX78)/FY78)+(FU78/FY78)*0.5</f>
        <v>0.54468687593609588</v>
      </c>
      <c r="GA78" s="54">
        <f t="shared" si="153"/>
        <v>2768.835837984519</v>
      </c>
      <c r="GB78" s="55">
        <v>0.3</v>
      </c>
      <c r="GC78" s="55">
        <f t="shared" si="154"/>
        <v>0.54468687593609588</v>
      </c>
      <c r="GD78" s="50">
        <f t="shared" si="155"/>
        <v>452.44456277150692</v>
      </c>
      <c r="GE78" s="54">
        <f t="shared" si="156"/>
        <v>1002.7650088517506</v>
      </c>
      <c r="GF78" s="55">
        <v>0.7</v>
      </c>
      <c r="GG78" s="55">
        <f t="shared" si="157"/>
        <v>0.54468687593609588</v>
      </c>
      <c r="GH78" s="50">
        <f t="shared" si="158"/>
        <v>382.3350579786441</v>
      </c>
      <c r="GI78" s="81">
        <f t="shared" si="167"/>
        <v>834.77962075015103</v>
      </c>
      <c r="GJ78" s="72">
        <f t="shared" si="159"/>
        <v>47.2013683187837</v>
      </c>
      <c r="GK78" s="72">
        <f t="shared" si="160"/>
        <v>198.08591228923569</v>
      </c>
      <c r="GL78" s="52">
        <f>SUM('주택총조사(주택의종류)'!AD64:AF64)</f>
        <v>154366</v>
      </c>
      <c r="GM78" s="52">
        <f>REPS미분양!I63</f>
        <v>540</v>
      </c>
      <c r="GN78" s="100">
        <f t="shared" si="161"/>
        <v>3.498179650959408E-3</v>
      </c>
      <c r="GO78" s="55">
        <f t="shared" si="162"/>
        <v>1</v>
      </c>
      <c r="GP78" s="82">
        <f t="shared" si="163"/>
        <v>245.28728060801939</v>
      </c>
      <c r="GQ78" s="84">
        <f t="shared" si="164"/>
        <v>2301.8046240457866</v>
      </c>
      <c r="GR78" s="151">
        <f>SUM('REPS분양물량+계획'!G63:I63)/3</f>
        <v>2656.6666666666665</v>
      </c>
      <c r="GS78" s="106">
        <f t="shared" si="168"/>
        <v>1.1541668823295497</v>
      </c>
      <c r="GT78" s="105" t="str">
        <f t="shared" si="165"/>
        <v>B등급</v>
      </c>
    </row>
    <row r="79" spans="1:202" s="49" customFormat="1" x14ac:dyDescent="0.4">
      <c r="A79" s="37" t="s">
        <v>109</v>
      </c>
      <c r="B79" s="37" t="s">
        <v>126</v>
      </c>
      <c r="C79" s="35">
        <f>'주택총조사(거처의종류, 일반,외국인가구, 전체)'!H65</f>
        <v>78535</v>
      </c>
      <c r="D79" s="35">
        <f>'주택총조사(거처의종류, 일반,외국인가구, 전체)'!K65</f>
        <v>80367</v>
      </c>
      <c r="E79" s="35">
        <f>'주택총조사(거처의종류, 일반,외국인가구, 전체)'!N65</f>
        <v>83415</v>
      </c>
      <c r="F79" s="35">
        <f>'주택총조사(거처의종류, 일반,외국인가구, 전체)'!Q65</f>
        <v>87231</v>
      </c>
      <c r="G79" s="35">
        <f>'주택총조사(거처의종류, 일반,외국인가구, 전체)'!T65</f>
        <v>88663</v>
      </c>
      <c r="H79" s="35">
        <f>'주택총조사(거처의종류, 일반,외국인가구, 전체)'!W65</f>
        <v>90581</v>
      </c>
      <c r="I79" s="207">
        <f t="shared" si="181"/>
        <v>364</v>
      </c>
      <c r="J79" s="207">
        <f t="shared" si="181"/>
        <v>892</v>
      </c>
      <c r="K79" s="207">
        <f t="shared" si="181"/>
        <v>1376</v>
      </c>
      <c r="L79" s="207">
        <f t="shared" si="181"/>
        <v>277</v>
      </c>
      <c r="M79" s="207">
        <f t="shared" si="181"/>
        <v>94</v>
      </c>
      <c r="N79" s="24">
        <f>'인구총조사(가구, 1인가구)'!D65</f>
        <v>20708</v>
      </c>
      <c r="O79" s="24">
        <f>'인구총조사(가구, 1인가구)'!E65</f>
        <v>22176</v>
      </c>
      <c r="P79" s="24">
        <f>'인구총조사(가구, 1인가구)'!F65</f>
        <v>24332</v>
      </c>
      <c r="Q79" s="24">
        <f>'인구총조사(가구, 1인가구)'!G65</f>
        <v>26772</v>
      </c>
      <c r="R79" s="24">
        <f>'인구총조사(가구, 1인가구)'!H65</f>
        <v>27927</v>
      </c>
      <c r="S79" s="24">
        <f>'인구총조사(가구, 1인가구)'!I65</f>
        <v>29751</v>
      </c>
      <c r="T79" s="52">
        <f t="shared" si="80"/>
        <v>1468</v>
      </c>
      <c r="U79" s="52">
        <f t="shared" si="81"/>
        <v>2156</v>
      </c>
      <c r="V79" s="52">
        <f t="shared" si="82"/>
        <v>2440</v>
      </c>
      <c r="W79" s="52">
        <f t="shared" si="83"/>
        <v>1155</v>
      </c>
      <c r="X79" s="52">
        <f t="shared" si="84"/>
        <v>1824</v>
      </c>
      <c r="Y79" s="53">
        <f>'주택총조사(거처의종류, 일반,외국인가구, 아파트)'!K65/'주택총조사(거처의종류, 일반,외국인가구, 전체)'!K65</f>
        <v>0.43040053753406249</v>
      </c>
      <c r="Z79" s="53">
        <f>'주택총조사(거처의종류, 일반,외국인가구, 아파트)'!N65/'주택총조사(거처의종류, 일반,외국인가구, 전체)'!N65</f>
        <v>0.43218845531379246</v>
      </c>
      <c r="AA79" s="53">
        <f>'주택총조사(거처의종류, 일반,외국인가구, 아파트)'!Q65/'주택총조사(거처의종류, 일반,외국인가구, 전체)'!Q65</f>
        <v>0.43446710458437943</v>
      </c>
      <c r="AB79" s="53">
        <f>'주택총조사(거처의종류, 일반,외국인가구, 아파트)'!T65/'주택총조사(거처의종류, 일반,외국인가구, 전체)'!T65</f>
        <v>0.42784476049761455</v>
      </c>
      <c r="AC79" s="53">
        <f>'주택총조사(거처의종류, 일반,외국인가구, 아파트)'!W65/'주택총조사(거처의종류, 일반,외국인가구, 전체)'!W65</f>
        <v>0.42910764950707103</v>
      </c>
      <c r="AD79" s="54">
        <f t="shared" si="85"/>
        <v>156.66579566239875</v>
      </c>
      <c r="AE79" s="54">
        <f t="shared" si="86"/>
        <v>385.51210213990288</v>
      </c>
      <c r="AF79" s="54">
        <f t="shared" si="87"/>
        <v>597.82673590810612</v>
      </c>
      <c r="AG79" s="54">
        <f t="shared" si="88"/>
        <v>118.51299865783923</v>
      </c>
      <c r="AH79" s="54">
        <f t="shared" si="89"/>
        <v>40.336119053664675</v>
      </c>
      <c r="AI79" s="54">
        <f t="shared" si="90"/>
        <v>259.7707502843823</v>
      </c>
      <c r="AJ79" s="54">
        <f t="shared" si="91"/>
        <v>631.82798910000372</v>
      </c>
      <c r="AK79" s="54">
        <f t="shared" si="92"/>
        <v>931.7983096565365</v>
      </c>
      <c r="AL79" s="54">
        <f t="shared" si="93"/>
        <v>1060.0997351858857</v>
      </c>
      <c r="AM79" s="54">
        <f t="shared" si="94"/>
        <v>494.16069837474481</v>
      </c>
      <c r="AN79" s="54">
        <f t="shared" si="95"/>
        <v>782.69235270089757</v>
      </c>
      <c r="AO79" s="54">
        <f t="shared" si="96"/>
        <v>780.11581700361353</v>
      </c>
      <c r="AP79" s="208">
        <f t="shared" si="182"/>
        <v>788.49378476240247</v>
      </c>
      <c r="AQ79" s="208">
        <f t="shared" si="182"/>
        <v>1317.3104117964394</v>
      </c>
      <c r="AR79" s="208">
        <f t="shared" si="182"/>
        <v>1657.9264710939919</v>
      </c>
      <c r="AS79" s="208">
        <f t="shared" si="182"/>
        <v>612.67369703258407</v>
      </c>
      <c r="AT79" s="208">
        <f t="shared" si="182"/>
        <v>823.02847175456225</v>
      </c>
      <c r="AU79" s="50">
        <f t="shared" si="3"/>
        <v>1039.8865672879961</v>
      </c>
      <c r="AV79" s="52">
        <f>'주택총조사(거처의종류, 일반,외국인가구, 전체)'!I65</f>
        <v>2574</v>
      </c>
      <c r="AW79" s="52">
        <f>'주택총조사(거처의종류, 일반,외국인가구, 전체)'!L65</f>
        <v>2657</v>
      </c>
      <c r="AX79" s="52">
        <f>'주택총조사(거처의종류, 일반,외국인가구, 전체)'!O65</f>
        <v>2649</v>
      </c>
      <c r="AY79" s="52">
        <f>'주택총조사(거처의종류, 일반,외국인가구, 전체)'!R65</f>
        <v>2773</v>
      </c>
      <c r="AZ79" s="52">
        <f>'주택총조사(거처의종류, 일반,외국인가구, 전체)'!U65</f>
        <v>2686</v>
      </c>
      <c r="BA79" s="52">
        <f>'주택총조사(거처의종류, 일반,외국인가구, 전체)'!X65</f>
        <v>3150</v>
      </c>
      <c r="BB79" s="52">
        <f t="shared" si="97"/>
        <v>83</v>
      </c>
      <c r="BC79" s="52">
        <f t="shared" si="98"/>
        <v>-8</v>
      </c>
      <c r="BD79" s="52">
        <f t="shared" si="99"/>
        <v>124</v>
      </c>
      <c r="BE79" s="52">
        <f t="shared" si="100"/>
        <v>-87</v>
      </c>
      <c r="BF79" s="52">
        <f t="shared" si="101"/>
        <v>464</v>
      </c>
      <c r="BG79" s="53">
        <f>'주택총조사(거처의종류, 일반,외국인가구, 아파트)'!L65/'주택총조사(거처의종류, 일반,외국인가구, 전체)'!L65</f>
        <v>0.14678208505833648</v>
      </c>
      <c r="BH79" s="53">
        <f>'주택총조사(거처의종류, 일반,외국인가구, 아파트)'!O65/'주택총조사(거처의종류, 일반,외국인가구, 전체)'!O65</f>
        <v>0.14722536806342015</v>
      </c>
      <c r="BI79" s="53">
        <f>'주택총조사(거처의종류, 일반,외국인가구, 아파트)'!R65/'주택총조사(거처의종류, 일반,외국인가구, 전체)'!R65</f>
        <v>0.16624594302199783</v>
      </c>
      <c r="BJ79" s="53">
        <f>'주택총조사(거처의종류, 일반,외국인가구, 아파트)'!U65/'주택총조사(거처의종류, 일반,외국인가구, 전체)'!U65</f>
        <v>0.12695457930007445</v>
      </c>
      <c r="BK79" s="53">
        <f>'주택총조사(거처의종류, 일반,외국인가구, 아파트)'!X65/'주택총조사(거처의종류, 일반,외국인가구, 전체)'!X65</f>
        <v>0.12285714285714286</v>
      </c>
      <c r="BL79" s="54">
        <f t="shared" si="102"/>
        <v>12.182913059841928</v>
      </c>
      <c r="BM79" s="54">
        <f t="shared" si="103"/>
        <v>-1.1778029445073612</v>
      </c>
      <c r="BN79" s="54">
        <f t="shared" si="104"/>
        <v>20.614496934727729</v>
      </c>
      <c r="BO79" s="54">
        <f t="shared" si="105"/>
        <v>-11.045048399106477</v>
      </c>
      <c r="BP79" s="54">
        <f t="shared" si="106"/>
        <v>57.005714285714284</v>
      </c>
      <c r="BQ79" s="50">
        <f t="shared" si="107"/>
        <v>15.51605458733402</v>
      </c>
      <c r="BR79" s="49">
        <f>REPS멸실!E64</f>
        <v>0</v>
      </c>
      <c r="BS79" s="49">
        <f>REPS멸실!F64</f>
        <v>0</v>
      </c>
      <c r="BT79" s="49">
        <f>REPS멸실!G64</f>
        <v>0</v>
      </c>
      <c r="BU79" s="49">
        <f>REPS멸실!H64</f>
        <v>0</v>
      </c>
      <c r="BV79" s="49">
        <f>REPS멸실!I64</f>
        <v>0</v>
      </c>
      <c r="BW79" s="51">
        <f t="shared" si="108"/>
        <v>0</v>
      </c>
      <c r="BX79" s="81">
        <f t="shared" si="109"/>
        <v>1055.4026218753302</v>
      </c>
      <c r="BY79" s="52">
        <f>SUM('주택소유통계(다주택자)'!Q65:R65)</f>
        <v>10744</v>
      </c>
      <c r="BZ79" s="52">
        <f>SUM('주택소유통계(다주택자)'!U65:V65)</f>
        <v>10692</v>
      </c>
      <c r="CA79" s="52">
        <f>SUM('주택소유통계(다주택자)'!Y65:Z65)</f>
        <v>10730</v>
      </c>
      <c r="CB79" s="52">
        <f>SUM('주택소유통계(다주택자)'!AC65:AD65)</f>
        <v>11033</v>
      </c>
      <c r="CC79" s="52">
        <f t="shared" si="110"/>
        <v>-52</v>
      </c>
      <c r="CD79" s="52">
        <f t="shared" si="111"/>
        <v>38</v>
      </c>
      <c r="CE79" s="52">
        <f t="shared" si="112"/>
        <v>303</v>
      </c>
      <c r="CF79" s="53">
        <f>'REPS거래량(외지인)'!D65/'REPS거래량(외지인)'!C65</f>
        <v>0.40473933649289101</v>
      </c>
      <c r="CG79" s="53">
        <f>'REPS거래량(외지인)'!I65/'REPS거래량(외지인)'!H65</f>
        <v>0.43455188679245282</v>
      </c>
      <c r="CH79" s="53">
        <f>'REPS거래량(외지인)'!N65/'REPS거래량(외지인)'!M65</f>
        <v>0.69521604938271608</v>
      </c>
      <c r="CI79" s="54">
        <f>REPS단위당실거래!G64</f>
        <v>969</v>
      </c>
      <c r="CJ79" s="54">
        <f>REPS단위당실거래!H64</f>
        <v>899.5</v>
      </c>
      <c r="CK79" s="54">
        <f>REPS단위당실거래!I64</f>
        <v>870.3</v>
      </c>
      <c r="CL79" s="52">
        <v>1543.75</v>
      </c>
      <c r="CM79" s="52">
        <v>1625</v>
      </c>
      <c r="CN79" s="52">
        <v>1763</v>
      </c>
      <c r="CO79" s="53">
        <f t="shared" si="113"/>
        <v>0.62769230769230766</v>
      </c>
      <c r="CP79" s="53">
        <f t="shared" si="114"/>
        <v>0.55353846153846153</v>
      </c>
      <c r="CQ79" s="53">
        <f t="shared" si="115"/>
        <v>0.49364719228587634</v>
      </c>
      <c r="CR79" s="55">
        <v>0.2</v>
      </c>
      <c r="CS79" s="55">
        <v>0.3</v>
      </c>
      <c r="CT79" s="55">
        <v>0.5</v>
      </c>
      <c r="CU79" s="162">
        <f t="shared" si="116"/>
        <v>-2.6421383886255927</v>
      </c>
      <c r="CV79" s="162">
        <f t="shared" si="117"/>
        <v>2.7421694847605225</v>
      </c>
      <c r="CW79" s="162">
        <f t="shared" si="118"/>
        <v>51.993504797693326</v>
      </c>
      <c r="CX79" s="71">
        <f t="shared" si="119"/>
        <v>17.364511964609417</v>
      </c>
      <c r="CY79" s="158">
        <f>REPS분양물량!H64</f>
        <v>2056</v>
      </c>
      <c r="CZ79" s="158">
        <f>REPS분양물량!I64</f>
        <v>2598</v>
      </c>
      <c r="DA79" s="158">
        <f>REPS분양물량!J64</f>
        <v>2372</v>
      </c>
      <c r="DB79" s="52">
        <f>REPS미분양!F64</f>
        <v>3</v>
      </c>
      <c r="DC79" s="52">
        <f>REPS미분양!G64</f>
        <v>3</v>
      </c>
      <c r="DD79" s="52">
        <f>REPS미분양!H64</f>
        <v>3</v>
      </c>
      <c r="DE79" s="52">
        <f>REPS미분양!I64</f>
        <v>1911</v>
      </c>
      <c r="DF79" s="52">
        <f t="shared" si="120"/>
        <v>2059</v>
      </c>
      <c r="DG79" s="52">
        <f t="shared" si="121"/>
        <v>2601</v>
      </c>
      <c r="DH79" s="52">
        <f t="shared" si="122"/>
        <v>2375</v>
      </c>
      <c r="DI79" s="52">
        <f t="shared" si="123"/>
        <v>2056</v>
      </c>
      <c r="DJ79" s="52">
        <f t="shared" si="124"/>
        <v>2598</v>
      </c>
      <c r="DK79" s="52">
        <f t="shared" si="125"/>
        <v>464</v>
      </c>
      <c r="DL79" s="141">
        <v>969</v>
      </c>
      <c r="DM79" s="141">
        <v>899.5</v>
      </c>
      <c r="DN79" s="141">
        <v>870.3</v>
      </c>
      <c r="DO79" s="145">
        <f>DP79*0.95</f>
        <v>1543.75</v>
      </c>
      <c r="DP79" s="140">
        <f>'REPS분양가(분기단위)'!E64</f>
        <v>1625</v>
      </c>
      <c r="DQ79" s="140">
        <f>'REPS분양가(분기단위)'!F64</f>
        <v>1763</v>
      </c>
      <c r="DR79" s="53">
        <f t="shared" si="126"/>
        <v>0.62769230769230766</v>
      </c>
      <c r="DS79" s="53">
        <f t="shared" si="127"/>
        <v>0.55353846153846153</v>
      </c>
      <c r="DT79" s="53">
        <f t="shared" si="128"/>
        <v>0.49364719228587634</v>
      </c>
      <c r="DU79" s="53">
        <f>100%-종합!CF79</f>
        <v>0.59526066350710893</v>
      </c>
      <c r="DV79" s="53">
        <f>100%-종합!CG79</f>
        <v>0.56544811320754718</v>
      </c>
      <c r="DW79" s="53">
        <f>100%-종합!CH79</f>
        <v>0.30478395061728392</v>
      </c>
      <c r="DX79" s="55">
        <v>0.2</v>
      </c>
      <c r="DY79" s="55">
        <v>0.3</v>
      </c>
      <c r="DZ79" s="55">
        <v>0.5</v>
      </c>
      <c r="EA79" s="72">
        <f t="shared" si="129"/>
        <v>153.64098986511118</v>
      </c>
      <c r="EB79" s="72">
        <f t="shared" si="130"/>
        <v>243.95007899129172</v>
      </c>
      <c r="EC79" s="72">
        <f t="shared" si="131"/>
        <v>34.905732022436496</v>
      </c>
      <c r="ED79" s="71">
        <f t="shared" si="132"/>
        <v>144.16560029294646</v>
      </c>
      <c r="EE79" s="82">
        <f t="shared" si="133"/>
        <v>161.53011225755588</v>
      </c>
      <c r="EF79" s="88">
        <f t="shared" si="134"/>
        <v>1216.932734132886</v>
      </c>
      <c r="EG79" s="54">
        <f>REPS단위당실거래!I64</f>
        <v>870.3</v>
      </c>
      <c r="EH79" s="52">
        <f t="shared" si="135"/>
        <v>1763</v>
      </c>
      <c r="EI79" s="52">
        <f t="shared" si="136"/>
        <v>59900</v>
      </c>
      <c r="EJ79" s="49">
        <f t="shared" si="137"/>
        <v>32945</v>
      </c>
      <c r="EK79" s="149">
        <v>10169</v>
      </c>
      <c r="EL79" s="55">
        <f t="shared" si="138"/>
        <v>0.61454816503705012</v>
      </c>
      <c r="EM79" s="55">
        <v>0.74</v>
      </c>
      <c r="EN79" s="55">
        <v>0.05</v>
      </c>
      <c r="EO79" s="71">
        <f t="shared" si="139"/>
        <v>231.22559073968523</v>
      </c>
      <c r="EP79" s="54">
        <f>REPS단위당실거래!I64</f>
        <v>870.3</v>
      </c>
      <c r="EQ79" s="52">
        <f t="shared" si="140"/>
        <v>1763</v>
      </c>
      <c r="ER79" s="52">
        <f t="shared" si="141"/>
        <v>59900</v>
      </c>
      <c r="ES79" s="49">
        <f t="shared" si="142"/>
        <v>32945</v>
      </c>
      <c r="ET79" s="149">
        <v>4056</v>
      </c>
      <c r="EU79" s="55">
        <f t="shared" si="143"/>
        <v>0.61454816503705012</v>
      </c>
      <c r="EV79" s="55">
        <v>0.26</v>
      </c>
      <c r="EW79" s="55">
        <v>0.2</v>
      </c>
      <c r="EX79" s="50">
        <f t="shared" si="144"/>
        <v>129.61558258429432</v>
      </c>
      <c r="EY79" s="53">
        <f>'주택총조사(주택의종류)'!AZ65</f>
        <v>0.5098737952322876</v>
      </c>
      <c r="EZ79" s="53">
        <f>'주택총조사(주택의종류)'!AS65</f>
        <v>0.28797575929724789</v>
      </c>
      <c r="FA79" s="53">
        <f>'주택총조사(주택의종류)'!BG65</f>
        <v>0.18659473847480285</v>
      </c>
      <c r="FB79" s="53">
        <f t="shared" si="145"/>
        <v>0.93076071414073469</v>
      </c>
      <c r="FC79" s="54">
        <f t="shared" si="146"/>
        <v>335.85678817440782</v>
      </c>
      <c r="FD79" s="55">
        <v>0.4</v>
      </c>
      <c r="FE79" s="55">
        <v>0.6</v>
      </c>
      <c r="FF79" s="50">
        <f t="shared" si="147"/>
        <v>80.605629161857891</v>
      </c>
      <c r="FG79" s="82">
        <f t="shared" si="148"/>
        <v>441.44680248583745</v>
      </c>
      <c r="FH79" s="53">
        <v>3.9399999999999998E-2</v>
      </c>
      <c r="FI79" s="49">
        <v>30</v>
      </c>
      <c r="FJ79" s="55">
        <v>0.6</v>
      </c>
      <c r="FK79" s="55">
        <v>0.4</v>
      </c>
      <c r="FL79" s="49">
        <f t="shared" si="149"/>
        <v>60000</v>
      </c>
      <c r="FM79" s="49">
        <f t="shared" si="150"/>
        <v>36000</v>
      </c>
      <c r="FN79" s="58">
        <f t="shared" si="151"/>
        <v>-170.62657427446757</v>
      </c>
      <c r="FO79" s="49">
        <f t="shared" si="166"/>
        <v>5160</v>
      </c>
      <c r="FP79" s="131">
        <v>161</v>
      </c>
      <c r="FQ79" s="131">
        <v>517</v>
      </c>
      <c r="FR79" s="134">
        <v>4245</v>
      </c>
      <c r="FS79" s="134">
        <v>7146</v>
      </c>
      <c r="FT79" s="134">
        <v>4691</v>
      </c>
      <c r="FU79" s="134">
        <v>4110</v>
      </c>
      <c r="FV79" s="134">
        <v>3908</v>
      </c>
      <c r="FW79" s="134">
        <v>9870</v>
      </c>
      <c r="FX79" s="134">
        <v>10966</v>
      </c>
      <c r="FY79" s="32">
        <f t="shared" si="169"/>
        <v>45614</v>
      </c>
      <c r="FZ79" s="152">
        <f>(SUM(FV79:FX79)/FY79)+(FU79/FY79)*0.8</f>
        <v>0.61454816503705012</v>
      </c>
      <c r="GA79" s="54">
        <f t="shared" si="153"/>
        <v>795.63187159094753</v>
      </c>
      <c r="GB79" s="55">
        <v>0.3</v>
      </c>
      <c r="GC79" s="55">
        <f t="shared" si="154"/>
        <v>0.61454816503705012</v>
      </c>
      <c r="GD79" s="50">
        <f t="shared" si="155"/>
        <v>146.68623201936322</v>
      </c>
      <c r="GE79" s="54">
        <f t="shared" si="156"/>
        <v>259.7707502843823</v>
      </c>
      <c r="GF79" s="55">
        <v>0.7</v>
      </c>
      <c r="GG79" s="55">
        <f t="shared" si="157"/>
        <v>0.61454816503705012</v>
      </c>
      <c r="GH79" s="50">
        <f t="shared" si="158"/>
        <v>111.74914654229542</v>
      </c>
      <c r="GI79" s="81">
        <f t="shared" si="167"/>
        <v>258.43537856165864</v>
      </c>
      <c r="GJ79" s="72">
        <f t="shared" si="159"/>
        <v>17.364511964609417</v>
      </c>
      <c r="GK79" s="72">
        <f t="shared" si="160"/>
        <v>144.16560029294646</v>
      </c>
      <c r="GL79" s="52">
        <f>SUM('주택총조사(주택의종류)'!AD65:AF65)</f>
        <v>57168</v>
      </c>
      <c r="GM79" s="52">
        <f>REPS미분양!I64</f>
        <v>1911</v>
      </c>
      <c r="GN79" s="100">
        <f t="shared" si="161"/>
        <v>3.3427791771620488E-2</v>
      </c>
      <c r="GO79" s="55">
        <v>0.2</v>
      </c>
      <c r="GP79" s="82">
        <f t="shared" si="163"/>
        <v>32.306022451511176</v>
      </c>
      <c r="GQ79" s="84">
        <f t="shared" si="164"/>
        <v>732.18820349900716</v>
      </c>
      <c r="GR79" s="151">
        <f>SUM('REPS분양물량+계획'!G64:I64)/3</f>
        <v>2941.3333333333335</v>
      </c>
      <c r="GS79" s="106">
        <f t="shared" si="168"/>
        <v>4.017182084165225</v>
      </c>
      <c r="GT79" s="105" t="str">
        <f t="shared" si="165"/>
        <v>C등급</v>
      </c>
    </row>
    <row r="80" spans="1:202" s="49" customFormat="1" x14ac:dyDescent="0.4">
      <c r="A80" s="37" t="s">
        <v>109</v>
      </c>
      <c r="B80" s="37" t="s">
        <v>149</v>
      </c>
      <c r="C80" s="35">
        <f>'주택총조사(거처의종류, 일반,외국인가구, 전체)'!H66</f>
        <v>159143</v>
      </c>
      <c r="D80" s="35">
        <f>'주택총조사(거처의종류, 일반,외국인가구, 전체)'!K66</f>
        <v>164306</v>
      </c>
      <c r="E80" s="35">
        <f>'주택총조사(거처의종류, 일반,외국인가구, 전체)'!N66</f>
        <v>170924</v>
      </c>
      <c r="F80" s="35">
        <f>'주택총조사(거처의종류, 일반,외국인가구, 전체)'!Q66</f>
        <v>181689</v>
      </c>
      <c r="G80" s="35">
        <f>'주택총조사(거처의종류, 일반,외국인가구, 전체)'!T66</f>
        <v>189856</v>
      </c>
      <c r="H80" s="35">
        <f>'주택총조사(거처의종류, 일반,외국인가구, 전체)'!W66</f>
        <v>194815</v>
      </c>
      <c r="I80" s="207">
        <f t="shared" si="181"/>
        <v>1605</v>
      </c>
      <c r="J80" s="207">
        <f t="shared" si="181"/>
        <v>4253</v>
      </c>
      <c r="K80" s="207">
        <f t="shared" si="181"/>
        <v>4594</v>
      </c>
      <c r="L80" s="207">
        <f t="shared" si="181"/>
        <v>4866</v>
      </c>
      <c r="M80" s="207">
        <f t="shared" si="181"/>
        <v>1238</v>
      </c>
      <c r="N80" s="24">
        <f>'인구총조사(가구, 1인가구)'!D66</f>
        <v>37880</v>
      </c>
      <c r="O80" s="24">
        <f>'인구총조사(가구, 1인가구)'!E66</f>
        <v>41438</v>
      </c>
      <c r="P80" s="24">
        <f>'인구총조사(가구, 1인가구)'!F66</f>
        <v>43803</v>
      </c>
      <c r="Q80" s="24">
        <f>'인구총조사(가구, 1인가구)'!G66</f>
        <v>49974</v>
      </c>
      <c r="R80" s="24">
        <f>'인구총조사(가구, 1인가구)'!H66</f>
        <v>53275</v>
      </c>
      <c r="S80" s="24">
        <f>'인구총조사(가구, 1인가구)'!I66</f>
        <v>56996</v>
      </c>
      <c r="T80" s="52">
        <f t="shared" si="80"/>
        <v>3558</v>
      </c>
      <c r="U80" s="52">
        <f t="shared" si="81"/>
        <v>2365</v>
      </c>
      <c r="V80" s="52">
        <f t="shared" si="82"/>
        <v>6171</v>
      </c>
      <c r="W80" s="52">
        <f t="shared" si="83"/>
        <v>3301</v>
      </c>
      <c r="X80" s="52">
        <f t="shared" si="84"/>
        <v>3721</v>
      </c>
      <c r="Y80" s="53">
        <f>'주택총조사(거처의종류, 일반,외국인가구, 아파트)'!K66/'주택총조사(거처의종류, 일반,외국인가구, 전체)'!K66</f>
        <v>0.61165751707180505</v>
      </c>
      <c r="Z80" s="53">
        <f>'주택총조사(거처의종류, 일반,외국인가구, 아파트)'!N66/'주택총조사(거처의종류, 일반,외국인가구, 전체)'!N66</f>
        <v>0.61680629987596824</v>
      </c>
      <c r="AA80" s="53">
        <f>'주택총조사(거처의종류, 일반,외국인가구, 아파트)'!Q66/'주택총조사(거처의종류, 일반,외국인가구, 전체)'!Q66</f>
        <v>0.61249717924585423</v>
      </c>
      <c r="AB80" s="53">
        <f>'주택총조사(거처의종류, 일반,외국인가구, 아파트)'!T66/'주택총조사(거처의종류, 일반,외국인가구, 전체)'!T66</f>
        <v>0.62386756278442612</v>
      </c>
      <c r="AC80" s="53">
        <f>'주택총조사(거처의종류, 일반,외국인가구, 아파트)'!W66/'주택총조사(거처의종류, 일반,외국인가구, 전체)'!W66</f>
        <v>0.63719939429715367</v>
      </c>
      <c r="AD80" s="54">
        <f t="shared" si="85"/>
        <v>981.71031490024711</v>
      </c>
      <c r="AE80" s="54">
        <f t="shared" si="86"/>
        <v>2623.277193372493</v>
      </c>
      <c r="AF80" s="54">
        <f t="shared" si="87"/>
        <v>2813.8120414554542</v>
      </c>
      <c r="AG80" s="54">
        <f t="shared" si="88"/>
        <v>3035.7395605090173</v>
      </c>
      <c r="AH80" s="54">
        <f t="shared" si="89"/>
        <v>788.85285013987618</v>
      </c>
      <c r="AI80" s="54">
        <f t="shared" si="90"/>
        <v>2048.6783920754178</v>
      </c>
      <c r="AJ80" s="54">
        <f t="shared" si="91"/>
        <v>2176.2774457414826</v>
      </c>
      <c r="AK80" s="54">
        <f t="shared" si="92"/>
        <v>1458.7468992066649</v>
      </c>
      <c r="AL80" s="54">
        <f t="shared" si="93"/>
        <v>3779.7200931261664</v>
      </c>
      <c r="AM80" s="54">
        <f t="shared" si="94"/>
        <v>2059.3868247513906</v>
      </c>
      <c r="AN80" s="54">
        <f t="shared" si="95"/>
        <v>2371.0189461797086</v>
      </c>
      <c r="AO80" s="54">
        <f t="shared" si="96"/>
        <v>2369.0300418010829</v>
      </c>
      <c r="AP80" s="208">
        <f t="shared" si="182"/>
        <v>3157.9877606417294</v>
      </c>
      <c r="AQ80" s="208">
        <f t="shared" si="182"/>
        <v>4082.0240925791577</v>
      </c>
      <c r="AR80" s="208">
        <f t="shared" si="182"/>
        <v>6593.532134581621</v>
      </c>
      <c r="AS80" s="208">
        <f t="shared" si="182"/>
        <v>5095.1263852604079</v>
      </c>
      <c r="AT80" s="208">
        <f t="shared" si="182"/>
        <v>3159.871796319585</v>
      </c>
      <c r="AU80" s="50">
        <f t="shared" ref="AU80:AU143" si="183">AVERAGE(AP80:AT80)</f>
        <v>4417.7084338764998</v>
      </c>
      <c r="AV80" s="52">
        <f>'주택총조사(거처의종류, 일반,외국인가구, 전체)'!I66</f>
        <v>3341</v>
      </c>
      <c r="AW80" s="52">
        <f>'주택총조사(거처의종류, 일반,외국인가구, 전체)'!L66</f>
        <v>3457</v>
      </c>
      <c r="AX80" s="52">
        <f>'주택총조사(거처의종류, 일반,외국인가구, 전체)'!O66</f>
        <v>3656</v>
      </c>
      <c r="AY80" s="52">
        <f>'주택총조사(거처의종류, 일반,외국인가구, 전체)'!R66</f>
        <v>3710</v>
      </c>
      <c r="AZ80" s="52">
        <f>'주택총조사(거처의종류, 일반,외국인가구, 전체)'!U66</f>
        <v>4037</v>
      </c>
      <c r="BA80" s="52">
        <f>'주택총조사(거처의종류, 일반,외국인가구, 전체)'!X66</f>
        <v>4359</v>
      </c>
      <c r="BB80" s="52">
        <f t="shared" si="97"/>
        <v>116</v>
      </c>
      <c r="BC80" s="52">
        <f t="shared" si="98"/>
        <v>199</v>
      </c>
      <c r="BD80" s="52">
        <f t="shared" si="99"/>
        <v>54</v>
      </c>
      <c r="BE80" s="52">
        <f t="shared" si="100"/>
        <v>327</v>
      </c>
      <c r="BF80" s="52">
        <f t="shared" si="101"/>
        <v>322</v>
      </c>
      <c r="BG80" s="53">
        <f>'주택총조사(거처의종류, 일반,외국인가구, 아파트)'!L66/'주택총조사(거처의종류, 일반,외국인가구, 전체)'!L66</f>
        <v>0.12959213190627711</v>
      </c>
      <c r="BH80" s="53">
        <f>'주택총조사(거처의종류, 일반,외국인가구, 아파트)'!O66/'주택총조사(거처의종류, 일반,외국인가구, 전체)'!O66</f>
        <v>0.1362144420131291</v>
      </c>
      <c r="BI80" s="53">
        <f>'주택총조사(거처의종류, 일반,외국인가구, 아파트)'!R66/'주택총조사(거처의종류, 일반,외국인가구, 전체)'!R66</f>
        <v>0.13557951482479785</v>
      </c>
      <c r="BJ80" s="53">
        <f>'주택총조사(거처의종류, 일반,외국인가구, 아파트)'!U66/'주택총조사(거처의종류, 일반,외국인가구, 전체)'!U66</f>
        <v>0.14565271241020561</v>
      </c>
      <c r="BK80" s="53">
        <f>'주택총조사(거처의종류, 일반,외국인가구, 아파트)'!X66/'주택총조사(거처의종류, 일반,외국인가구, 전체)'!X66</f>
        <v>0.13581096581784813</v>
      </c>
      <c r="BL80" s="54">
        <f t="shared" si="102"/>
        <v>15.032687301128144</v>
      </c>
      <c r="BM80" s="54">
        <f t="shared" si="103"/>
        <v>27.106673960612692</v>
      </c>
      <c r="BN80" s="54">
        <f t="shared" si="104"/>
        <v>7.3212938005390837</v>
      </c>
      <c r="BO80" s="54">
        <f t="shared" si="105"/>
        <v>47.628436958137236</v>
      </c>
      <c r="BP80" s="54">
        <f t="shared" si="106"/>
        <v>43.731130993347094</v>
      </c>
      <c r="BQ80" s="50">
        <f t="shared" si="107"/>
        <v>28.164044602752845</v>
      </c>
      <c r="BR80" s="49">
        <f>REPS멸실!E65</f>
        <v>0</v>
      </c>
      <c r="BS80" s="49">
        <f>REPS멸실!F65</f>
        <v>0</v>
      </c>
      <c r="BT80" s="49">
        <f>REPS멸실!G65</f>
        <v>0</v>
      </c>
      <c r="BU80" s="49">
        <f>REPS멸실!H65</f>
        <v>0</v>
      </c>
      <c r="BV80" s="49">
        <f>REPS멸실!I65</f>
        <v>0</v>
      </c>
      <c r="BW80" s="51">
        <f t="shared" si="108"/>
        <v>0</v>
      </c>
      <c r="BX80" s="81">
        <f t="shared" si="109"/>
        <v>4445.872478479253</v>
      </c>
      <c r="BY80" s="52">
        <f>SUM('주택소유통계(다주택자)'!Q66:R66)</f>
        <v>16841</v>
      </c>
      <c r="BZ80" s="52">
        <f>SUM('주택소유통계(다주택자)'!U66:V66)</f>
        <v>17171</v>
      </c>
      <c r="CA80" s="52">
        <f>SUM('주택소유통계(다주택자)'!Y66:Z66)</f>
        <v>17355</v>
      </c>
      <c r="CB80" s="52">
        <f>SUM('주택소유통계(다주택자)'!AC66:AD66)</f>
        <v>17906</v>
      </c>
      <c r="CC80" s="52">
        <f t="shared" si="110"/>
        <v>330</v>
      </c>
      <c r="CD80" s="52">
        <f t="shared" si="111"/>
        <v>184</v>
      </c>
      <c r="CE80" s="52">
        <f t="shared" si="112"/>
        <v>551</v>
      </c>
      <c r="CF80" s="53">
        <f>'REPS거래량(외지인)'!D66/'REPS거래량(외지인)'!C66</f>
        <v>0.60057008303383319</v>
      </c>
      <c r="CG80" s="53">
        <f>'REPS거래량(외지인)'!I66/'REPS거래량(외지인)'!H66</f>
        <v>0.50505868069607451</v>
      </c>
      <c r="CH80" s="53">
        <f>'REPS거래량(외지인)'!N66/'REPS거래량(외지인)'!M66</f>
        <v>0.6278674596431606</v>
      </c>
      <c r="CI80" s="54">
        <f>REPS단위당실거래!G65</f>
        <v>1154.9000000000001</v>
      </c>
      <c r="CJ80" s="54">
        <f>REPS단위당실거래!H65</f>
        <v>1126.5</v>
      </c>
      <c r="CK80" s="54">
        <f>REPS단위당실거래!I65</f>
        <v>1129.8</v>
      </c>
      <c r="CL80" s="52">
        <v>1466</v>
      </c>
      <c r="CM80" s="52">
        <v>1820</v>
      </c>
      <c r="CN80" s="52">
        <v>1463</v>
      </c>
      <c r="CO80" s="53">
        <f t="shared" si="113"/>
        <v>0.78778990450204645</v>
      </c>
      <c r="CP80" s="53">
        <f t="shared" si="114"/>
        <v>0.61895604395604398</v>
      </c>
      <c r="CQ80" s="53">
        <f t="shared" si="115"/>
        <v>0.77224880382775118</v>
      </c>
      <c r="CR80" s="55">
        <v>0.2</v>
      </c>
      <c r="CS80" s="55">
        <v>0.3</v>
      </c>
      <c r="CT80" s="55">
        <v>0.5</v>
      </c>
      <c r="CU80" s="162">
        <f t="shared" si="116"/>
        <v>31.226121191760633</v>
      </c>
      <c r="CV80" s="162">
        <f t="shared" si="117"/>
        <v>17.256023587905418</v>
      </c>
      <c r="CW80" s="162">
        <f t="shared" si="118"/>
        <v>133.5816559820808</v>
      </c>
      <c r="CX80" s="71">
        <f t="shared" si="119"/>
        <v>60.687933587248949</v>
      </c>
      <c r="CY80" s="158">
        <f>REPS분양물량!H65</f>
        <v>11612</v>
      </c>
      <c r="CZ80" s="158">
        <f>REPS분양물량!I65</f>
        <v>3989</v>
      </c>
      <c r="DA80" s="158">
        <f>REPS분양물량!J65</f>
        <v>1418</v>
      </c>
      <c r="DB80" s="52">
        <f>REPS미분양!F65</f>
        <v>1</v>
      </c>
      <c r="DC80" s="52">
        <f>REPS미분양!G65</f>
        <v>1</v>
      </c>
      <c r="DD80" s="52">
        <f>REPS미분양!H65</f>
        <v>1</v>
      </c>
      <c r="DE80" s="52">
        <f>REPS미분양!I65</f>
        <v>1</v>
      </c>
      <c r="DF80" s="52">
        <f t="shared" si="120"/>
        <v>11613</v>
      </c>
      <c r="DG80" s="52">
        <f t="shared" si="121"/>
        <v>3990</v>
      </c>
      <c r="DH80" s="52">
        <f t="shared" si="122"/>
        <v>1419</v>
      </c>
      <c r="DI80" s="52">
        <f t="shared" si="123"/>
        <v>11612</v>
      </c>
      <c r="DJ80" s="52">
        <f t="shared" si="124"/>
        <v>3989</v>
      </c>
      <c r="DK80" s="52">
        <f t="shared" si="125"/>
        <v>1418</v>
      </c>
      <c r="DL80" s="142">
        <v>1154.9000000000001</v>
      </c>
      <c r="DM80" s="142">
        <v>1126.5</v>
      </c>
      <c r="DN80" s="142">
        <v>1129.8</v>
      </c>
      <c r="DO80" s="140">
        <f>'REPS분양가(분기단위)'!D65</f>
        <v>1466</v>
      </c>
      <c r="DP80" s="140">
        <f>'REPS분양가(분기단위)'!E65</f>
        <v>1820</v>
      </c>
      <c r="DQ80" s="140">
        <f>'REPS분양가(분기단위)'!F65</f>
        <v>1463</v>
      </c>
      <c r="DR80" s="53">
        <f t="shared" si="126"/>
        <v>0.78778990450204645</v>
      </c>
      <c r="DS80" s="53">
        <f t="shared" si="127"/>
        <v>0.61895604395604398</v>
      </c>
      <c r="DT80" s="53">
        <f t="shared" si="128"/>
        <v>0.77224880382775118</v>
      </c>
      <c r="DU80" s="53">
        <f>100%-종합!CF80</f>
        <v>0.39942991696616681</v>
      </c>
      <c r="DV80" s="53">
        <f>100%-종합!CG80</f>
        <v>0.49494131930392549</v>
      </c>
      <c r="DW80" s="53">
        <f>100%-종합!CH80</f>
        <v>0.3721325403568394</v>
      </c>
      <c r="DX80" s="55">
        <v>0.2</v>
      </c>
      <c r="DY80" s="55">
        <v>0.3</v>
      </c>
      <c r="DZ80" s="55">
        <v>0.5</v>
      </c>
      <c r="EA80" s="72">
        <f t="shared" si="129"/>
        <v>730.78230670426638</v>
      </c>
      <c r="EB80" s="72">
        <f t="shared" si="130"/>
        <v>366.60536034483528</v>
      </c>
      <c r="EC80" s="72">
        <f t="shared" si="131"/>
        <v>203.75164659156968</v>
      </c>
      <c r="ED80" s="71">
        <f t="shared" si="132"/>
        <v>433.71310454689046</v>
      </c>
      <c r="EE80" s="82">
        <f t="shared" si="133"/>
        <v>494.40103813413941</v>
      </c>
      <c r="EF80" s="88">
        <f t="shared" si="134"/>
        <v>4940.2735166133925</v>
      </c>
      <c r="EG80" s="54">
        <f>REPS단위당실거래!I65</f>
        <v>1129.8</v>
      </c>
      <c r="EH80" s="52">
        <f t="shared" si="135"/>
        <v>1463</v>
      </c>
      <c r="EI80" s="52">
        <f t="shared" si="136"/>
        <v>49700</v>
      </c>
      <c r="EJ80" s="49">
        <f t="shared" si="137"/>
        <v>27335.000000000004</v>
      </c>
      <c r="EK80" s="149">
        <v>52446</v>
      </c>
      <c r="EL80" s="55">
        <f t="shared" si="138"/>
        <v>0.7241664729830033</v>
      </c>
      <c r="EM80" s="55">
        <v>0.74</v>
      </c>
      <c r="EN80" s="55">
        <v>0.05</v>
      </c>
      <c r="EO80" s="71">
        <f t="shared" si="139"/>
        <v>1405.2464891564639</v>
      </c>
      <c r="EP80" s="54">
        <f>REPS단위당실거래!I65</f>
        <v>1129.8</v>
      </c>
      <c r="EQ80" s="52">
        <f t="shared" si="140"/>
        <v>1463</v>
      </c>
      <c r="ER80" s="52">
        <f t="shared" si="141"/>
        <v>49700</v>
      </c>
      <c r="ES80" s="49">
        <f t="shared" si="142"/>
        <v>27335.000000000004</v>
      </c>
      <c r="ET80" s="149">
        <v>30201</v>
      </c>
      <c r="EU80" s="55">
        <f t="shared" si="143"/>
        <v>0.7241664729830033</v>
      </c>
      <c r="EV80" s="55">
        <v>0.26</v>
      </c>
      <c r="EW80" s="55">
        <v>0.2</v>
      </c>
      <c r="EX80" s="50">
        <f t="shared" si="144"/>
        <v>1137.2686858291036</v>
      </c>
      <c r="EY80" s="53">
        <f>'주택총조사(주택의종류)'!AZ66</f>
        <v>0.70619063321075815</v>
      </c>
      <c r="EZ80" s="53">
        <f>'주택총조사(주택의종류)'!AS66</f>
        <v>0.16354179379317851</v>
      </c>
      <c r="FA80" s="53">
        <f>'주택총조사(주택의종류)'!BG66</f>
        <v>0.12212475690856994</v>
      </c>
      <c r="FB80" s="53">
        <f t="shared" si="145"/>
        <v>0.40451761502831074</v>
      </c>
      <c r="FC80" s="54">
        <f t="shared" si="146"/>
        <v>1028.4921747584499</v>
      </c>
      <c r="FD80" s="55">
        <v>0.4</v>
      </c>
      <c r="FE80" s="55">
        <v>0.6</v>
      </c>
      <c r="FF80" s="50">
        <f t="shared" si="147"/>
        <v>246.83812194202798</v>
      </c>
      <c r="FG80" s="82">
        <f t="shared" si="148"/>
        <v>2789.3532969275957</v>
      </c>
      <c r="FH80" s="53">
        <v>3.9399999999999998E-2</v>
      </c>
      <c r="FI80" s="49">
        <v>30</v>
      </c>
      <c r="FJ80" s="55">
        <v>0.6</v>
      </c>
      <c r="FK80" s="55">
        <v>0.4</v>
      </c>
      <c r="FL80" s="49">
        <f t="shared" si="149"/>
        <v>50000</v>
      </c>
      <c r="FM80" s="49">
        <f t="shared" si="150"/>
        <v>29800</v>
      </c>
      <c r="FN80" s="58">
        <f t="shared" si="151"/>
        <v>-141.24088648275369</v>
      </c>
      <c r="FO80" s="49">
        <f t="shared" si="166"/>
        <v>4200</v>
      </c>
      <c r="FP80" s="131">
        <v>478</v>
      </c>
      <c r="FQ80" s="134">
        <v>1590</v>
      </c>
      <c r="FR80" s="134">
        <v>12776</v>
      </c>
      <c r="FS80" s="134">
        <v>19406</v>
      </c>
      <c r="FT80" s="134">
        <v>12702</v>
      </c>
      <c r="FU80" s="134">
        <v>12698</v>
      </c>
      <c r="FV80" s="134">
        <v>12391</v>
      </c>
      <c r="FW80" s="134">
        <v>30717</v>
      </c>
      <c r="FX80" s="134">
        <v>30621</v>
      </c>
      <c r="FY80" s="32">
        <f t="shared" si="169"/>
        <v>133379</v>
      </c>
      <c r="FZ80" s="152">
        <f>(SUM(FU80:FX80)/FY80)+(FT80/FY80)*0.8</f>
        <v>0.7241664729830033</v>
      </c>
      <c r="GA80" s="54">
        <f t="shared" si="153"/>
        <v>2397.1940864038356</v>
      </c>
      <c r="GB80" s="55">
        <v>0.3</v>
      </c>
      <c r="GC80" s="55">
        <f t="shared" si="154"/>
        <v>0.7241664729830033</v>
      </c>
      <c r="GD80" s="50">
        <f t="shared" si="155"/>
        <v>520.79027598203356</v>
      </c>
      <c r="GE80" s="54">
        <f t="shared" si="156"/>
        <v>2048.6783920754178</v>
      </c>
      <c r="GF80" s="55">
        <v>0.7</v>
      </c>
      <c r="GG80" s="55">
        <f t="shared" si="157"/>
        <v>0.7241664729830033</v>
      </c>
      <c r="GH80" s="50">
        <f t="shared" si="158"/>
        <v>1038.5089438260218</v>
      </c>
      <c r="GI80" s="81">
        <f t="shared" si="167"/>
        <v>1559.2992198080553</v>
      </c>
      <c r="GJ80" s="72">
        <f t="shared" si="159"/>
        <v>60.687933587248949</v>
      </c>
      <c r="GK80" s="72">
        <f t="shared" si="160"/>
        <v>433.71310454689046</v>
      </c>
      <c r="GL80" s="52">
        <f>SUM('주택총조사(주택의종류)'!AD66:AF66)</f>
        <v>150133</v>
      </c>
      <c r="GM80" s="52">
        <f>REPS미분양!I65</f>
        <v>1</v>
      </c>
      <c r="GN80" s="100">
        <f t="shared" si="161"/>
        <v>6.6607607920976738E-6</v>
      </c>
      <c r="GO80" s="55">
        <f t="shared" si="162"/>
        <v>1</v>
      </c>
      <c r="GP80" s="82">
        <f t="shared" si="163"/>
        <v>494.40103813413941</v>
      </c>
      <c r="GQ80" s="84">
        <f t="shared" si="164"/>
        <v>4843.0535548697908</v>
      </c>
      <c r="GR80" s="151">
        <f>SUM('REPS분양물량+계획'!G65:I65)/3</f>
        <v>2150.3333333333335</v>
      </c>
      <c r="GS80" s="106">
        <f t="shared" si="168"/>
        <v>0.44400362477328559</v>
      </c>
      <c r="GT80" s="105" t="str">
        <f t="shared" si="165"/>
        <v>S등급</v>
      </c>
    </row>
    <row r="81" spans="1:202" s="118" customFormat="1" x14ac:dyDescent="0.4">
      <c r="A81" s="186" t="s">
        <v>109</v>
      </c>
      <c r="B81" s="186" t="s">
        <v>114</v>
      </c>
      <c r="C81" s="187">
        <f>'주택총조사(거처의종류, 일반,외국인가구, 전체)'!H67</f>
        <v>187813</v>
      </c>
      <c r="D81" s="187">
        <f>'주택총조사(거처의종류, 일반,외국인가구, 전체)'!K67</f>
        <v>197997</v>
      </c>
      <c r="E81" s="187">
        <f>'주택총조사(거처의종류, 일반,외국인가구, 전체)'!N67</f>
        <v>213185</v>
      </c>
      <c r="F81" s="187">
        <f>'주택총조사(거처의종류, 일반,외국인가구, 전체)'!Q67</f>
        <v>232252</v>
      </c>
      <c r="G81" s="187">
        <f>'주택총조사(거처의종류, 일반,외국인가구, 전체)'!T67</f>
        <v>244548</v>
      </c>
      <c r="H81" s="187">
        <f>'주택총조사(거처의종류, 일반,외국인가구, 전체)'!W67</f>
        <v>253667</v>
      </c>
      <c r="I81" s="207">
        <f t="shared" si="181"/>
        <v>4762</v>
      </c>
      <c r="J81" s="207">
        <f t="shared" si="181"/>
        <v>7017</v>
      </c>
      <c r="K81" s="207">
        <f t="shared" si="181"/>
        <v>7757</v>
      </c>
      <c r="L81" s="207">
        <f t="shared" si="181"/>
        <v>5171</v>
      </c>
      <c r="M81" s="207">
        <f t="shared" si="181"/>
        <v>4132</v>
      </c>
      <c r="N81" s="189">
        <f>'인구총조사(가구, 1인가구)'!D67</f>
        <v>56000</v>
      </c>
      <c r="O81" s="189">
        <f>'인구총조사(가구, 1인가구)'!E67</f>
        <v>61422</v>
      </c>
      <c r="P81" s="189">
        <f>'인구총조사(가구, 1인가구)'!F67</f>
        <v>69593</v>
      </c>
      <c r="Q81" s="189">
        <f>'인구총조사(가구, 1인가구)'!G67</f>
        <v>80903</v>
      </c>
      <c r="R81" s="189">
        <f>'인구총조사(가구, 1인가구)'!H67</f>
        <v>88028</v>
      </c>
      <c r="S81" s="189">
        <f>'인구총조사(가구, 1인가구)'!I67</f>
        <v>93015</v>
      </c>
      <c r="T81" s="188">
        <f t="shared" si="80"/>
        <v>5422</v>
      </c>
      <c r="U81" s="188">
        <f t="shared" si="81"/>
        <v>8171</v>
      </c>
      <c r="V81" s="188">
        <f t="shared" si="82"/>
        <v>11310</v>
      </c>
      <c r="W81" s="188">
        <f t="shared" si="83"/>
        <v>7125</v>
      </c>
      <c r="X81" s="188">
        <f t="shared" si="84"/>
        <v>4987</v>
      </c>
      <c r="Y81" s="190">
        <f>'주택총조사(거처의종류, 일반,외국인가구, 아파트)'!K67/'주택총조사(거처의종류, 일반,외국인가구, 전체)'!K67</f>
        <v>0.5723824098344924</v>
      </c>
      <c r="Z81" s="190">
        <f>'주택총조사(거처의종류, 일반,외국인가구, 아파트)'!N67/'주택총조사(거처의종류, 일반,외국인가구, 전체)'!N67</f>
        <v>0.58286464807561511</v>
      </c>
      <c r="AA81" s="190">
        <f>'주택총조사(거처의종류, 일반,외국인가구, 아파트)'!Q67/'주택총조사(거처의종류, 일반,외국인가구, 전체)'!Q67</f>
        <v>0.58901107417804799</v>
      </c>
      <c r="AB81" s="190">
        <f>'주택총조사(거처의종류, 일반,외국인가구, 아파트)'!T67/'주택총조사(거처의종류, 일반,외국인가구, 전체)'!T67</f>
        <v>0.59610383237646603</v>
      </c>
      <c r="AC81" s="190">
        <f>'주택총조사(거처의종류, 일반,외국인가구, 아파트)'!W67/'주택총조사(거처의종류, 일반,외국인가구, 전체)'!W67</f>
        <v>0.60747357756428699</v>
      </c>
      <c r="AD81" s="191">
        <f t="shared" si="85"/>
        <v>2725.6850356318528</v>
      </c>
      <c r="AE81" s="191">
        <f t="shared" si="86"/>
        <v>4089.9612355465911</v>
      </c>
      <c r="AF81" s="191">
        <f t="shared" si="87"/>
        <v>4568.9589023991184</v>
      </c>
      <c r="AG81" s="191">
        <f t="shared" si="88"/>
        <v>3082.4529172187058</v>
      </c>
      <c r="AH81" s="191">
        <f t="shared" si="89"/>
        <v>2510.080822495634</v>
      </c>
      <c r="AI81" s="191">
        <f t="shared" si="90"/>
        <v>3395.4277826583807</v>
      </c>
      <c r="AJ81" s="191">
        <f t="shared" si="91"/>
        <v>3103.457426122618</v>
      </c>
      <c r="AK81" s="191">
        <f t="shared" si="92"/>
        <v>4762.5870394258509</v>
      </c>
      <c r="AL81" s="191">
        <f t="shared" si="93"/>
        <v>6661.7152489537229</v>
      </c>
      <c r="AM81" s="191">
        <f t="shared" si="94"/>
        <v>4247.2398056823204</v>
      </c>
      <c r="AN81" s="191">
        <f t="shared" si="95"/>
        <v>3029.4707313130993</v>
      </c>
      <c r="AO81" s="191">
        <f t="shared" si="96"/>
        <v>4360.8940502995229</v>
      </c>
      <c r="AP81" s="208">
        <f t="shared" si="182"/>
        <v>5829.1424617544708</v>
      </c>
      <c r="AQ81" s="208">
        <f t="shared" si="182"/>
        <v>8852.5482749724415</v>
      </c>
      <c r="AR81" s="208">
        <f t="shared" si="182"/>
        <v>11230.674151352841</v>
      </c>
      <c r="AS81" s="208">
        <f t="shared" si="182"/>
        <v>7329.6927229010262</v>
      </c>
      <c r="AT81" s="208">
        <f t="shared" si="182"/>
        <v>5539.5515538087329</v>
      </c>
      <c r="AU81" s="191">
        <f t="shared" si="183"/>
        <v>7756.3218329579031</v>
      </c>
      <c r="AV81" s="188">
        <f>'주택총조사(거처의종류, 일반,외국인가구, 전체)'!I67</f>
        <v>9832</v>
      </c>
      <c r="AW81" s="188">
        <f>'주택총조사(거처의종류, 일반,외국인가구, 전체)'!L67</f>
        <v>10265</v>
      </c>
      <c r="AX81" s="188">
        <f>'주택총조사(거처의종류, 일반,외국인가구, 전체)'!O67</f>
        <v>10719</v>
      </c>
      <c r="AY81" s="188">
        <f>'주택총조사(거처의종류, 일반,외국인가구, 전체)'!R67</f>
        <v>11376</v>
      </c>
      <c r="AZ81" s="188">
        <f>'주택총조사(거처의종류, 일반,외국인가구, 전체)'!U67</f>
        <v>11630</v>
      </c>
      <c r="BA81" s="188">
        <f>'주택총조사(거처의종류, 일반,외국인가구, 전체)'!X67</f>
        <v>12075</v>
      </c>
      <c r="BB81" s="188">
        <f t="shared" si="97"/>
        <v>433</v>
      </c>
      <c r="BC81" s="188">
        <f t="shared" si="98"/>
        <v>454</v>
      </c>
      <c r="BD81" s="188">
        <f t="shared" si="99"/>
        <v>657</v>
      </c>
      <c r="BE81" s="188">
        <f t="shared" si="100"/>
        <v>254</v>
      </c>
      <c r="BF81" s="188">
        <f t="shared" si="101"/>
        <v>445</v>
      </c>
      <c r="BG81" s="190">
        <f>'주택총조사(거처의종류, 일반,외국인가구, 아파트)'!L67/'주택총조사(거처의종류, 일반,외국인가구, 전체)'!L67</f>
        <v>0.1821724305893814</v>
      </c>
      <c r="BH81" s="190">
        <f>'주택총조사(거처의종류, 일반,외국인가구, 아파트)'!O67/'주택총조사(거처의종류, 일반,외국인가구, 전체)'!O67</f>
        <v>0.19889915104020897</v>
      </c>
      <c r="BI81" s="190">
        <f>'주택총조사(거처의종류, 일반,외국인가구, 아파트)'!R67/'주택총조사(거처의종류, 일반,외국인가구, 전체)'!R67</f>
        <v>0.20191631504922644</v>
      </c>
      <c r="BJ81" s="190">
        <f>'주택총조사(거처의종류, 일반,외국인가구, 아파트)'!U67/'주택총조사(거처의종류, 일반,외국인가구, 전체)'!U67</f>
        <v>0.20240756663800516</v>
      </c>
      <c r="BK81" s="190">
        <f>'주택총조사(거처의종류, 일반,외국인가구, 아파트)'!X67/'주택총조사(거처의종류, 일반,외국인가구, 전체)'!X67</f>
        <v>0.20811594202898551</v>
      </c>
      <c r="BL81" s="191">
        <f t="shared" si="102"/>
        <v>78.880662445202148</v>
      </c>
      <c r="BM81" s="191">
        <f t="shared" si="103"/>
        <v>90.300214572254873</v>
      </c>
      <c r="BN81" s="191">
        <f t="shared" si="104"/>
        <v>132.65901898734177</v>
      </c>
      <c r="BO81" s="191">
        <f t="shared" si="105"/>
        <v>51.411521926053311</v>
      </c>
      <c r="BP81" s="191">
        <f t="shared" si="106"/>
        <v>92.611594202898544</v>
      </c>
      <c r="BQ81" s="191">
        <f t="shared" si="107"/>
        <v>89.172602426750132</v>
      </c>
      <c r="BR81" s="118">
        <f>REPS멸실!E66</f>
        <v>0</v>
      </c>
      <c r="BS81" s="118">
        <f>REPS멸실!F66</f>
        <v>527</v>
      </c>
      <c r="BT81" s="118">
        <f>REPS멸실!G66</f>
        <v>0</v>
      </c>
      <c r="BU81" s="118">
        <f>REPS멸실!H66</f>
        <v>0</v>
      </c>
      <c r="BV81" s="118">
        <f>REPS멸실!I66</f>
        <v>0</v>
      </c>
      <c r="BW81" s="118">
        <f t="shared" si="108"/>
        <v>105.4</v>
      </c>
      <c r="BX81" s="191">
        <f t="shared" si="109"/>
        <v>7950.8944353846528</v>
      </c>
      <c r="BY81" s="52">
        <f>SUM('주택소유통계(다주택자)'!Q67:R67)</f>
        <v>25283</v>
      </c>
      <c r="BZ81" s="52">
        <f>SUM('주택소유통계(다주택자)'!U67:V67)</f>
        <v>23961</v>
      </c>
      <c r="CA81" s="52">
        <f>SUM('주택소유통계(다주택자)'!Y67:Z67)</f>
        <v>23977</v>
      </c>
      <c r="CB81" s="52">
        <f>SUM('주택소유통계(다주택자)'!AC67:AD67)</f>
        <v>24869</v>
      </c>
      <c r="CC81" s="188">
        <f t="shared" si="110"/>
        <v>-1322</v>
      </c>
      <c r="CD81" s="188">
        <f t="shared" si="111"/>
        <v>16</v>
      </c>
      <c r="CE81" s="52">
        <f t="shared" si="112"/>
        <v>892</v>
      </c>
      <c r="CF81" s="190">
        <f>'REPS거래량(외지인)'!D67/'REPS거래량(외지인)'!C67</f>
        <v>0.3978218121312963</v>
      </c>
      <c r="CG81" s="190">
        <f>'REPS거래량(외지인)'!I67/'REPS거래량(외지인)'!H67</f>
        <v>0.4818470215015862</v>
      </c>
      <c r="CH81" s="190">
        <f>'REPS거래량(외지인)'!N67/'REPS거래량(외지인)'!M67</f>
        <v>0.62671232876712324</v>
      </c>
      <c r="CI81" s="191">
        <f>REPS단위당실거래!G66</f>
        <v>1110.3</v>
      </c>
      <c r="CJ81" s="191">
        <f>REPS단위당실거래!H66</f>
        <v>1102.7</v>
      </c>
      <c r="CK81" s="191">
        <f>REPS단위당실거래!I66</f>
        <v>1056.8</v>
      </c>
      <c r="CL81" s="188">
        <v>1371</v>
      </c>
      <c r="CM81" s="188">
        <v>1482</v>
      </c>
      <c r="CN81" s="188">
        <v>1602</v>
      </c>
      <c r="CO81" s="190">
        <f t="shared" si="113"/>
        <v>0.80984682713347922</v>
      </c>
      <c r="CP81" s="190">
        <f t="shared" si="114"/>
        <v>0.74406207827260462</v>
      </c>
      <c r="CQ81" s="190">
        <f t="shared" si="115"/>
        <v>0.65967540574282146</v>
      </c>
      <c r="CR81" s="119">
        <v>0.2</v>
      </c>
      <c r="CS81" s="119">
        <v>0.3</v>
      </c>
      <c r="CT81" s="119">
        <v>0.5</v>
      </c>
      <c r="CU81" s="192">
        <f t="shared" si="116"/>
        <v>-85.18299922514926</v>
      </c>
      <c r="CV81" s="192">
        <f t="shared" si="117"/>
        <v>1.7209156618940862</v>
      </c>
      <c r="CW81" s="192">
        <f t="shared" si="118"/>
        <v>184.38831255451231</v>
      </c>
      <c r="CX81" s="192">
        <f t="shared" si="119"/>
        <v>33.642076330419044</v>
      </c>
      <c r="CY81" s="193">
        <f>REPS분양물량!H66</f>
        <v>12130</v>
      </c>
      <c r="CZ81" s="193">
        <f>REPS분양물량!I66</f>
        <v>13026</v>
      </c>
      <c r="DA81" s="193">
        <f>REPS분양물량!J66</f>
        <v>5923</v>
      </c>
      <c r="DB81" s="188">
        <f>REPS미분양!F66</f>
        <v>0</v>
      </c>
      <c r="DC81" s="188">
        <f>REPS미분양!G66</f>
        <v>1684</v>
      </c>
      <c r="DD81" s="188">
        <f>REPS미분양!H66</f>
        <v>430</v>
      </c>
      <c r="DE81" s="188">
        <f>REPS미분양!I66</f>
        <v>4071</v>
      </c>
      <c r="DF81" s="188">
        <f t="shared" si="120"/>
        <v>12130</v>
      </c>
      <c r="DG81" s="188">
        <f t="shared" si="121"/>
        <v>14710</v>
      </c>
      <c r="DH81" s="188">
        <f t="shared" si="122"/>
        <v>6353</v>
      </c>
      <c r="DI81" s="188">
        <f t="shared" si="123"/>
        <v>10446</v>
      </c>
      <c r="DJ81" s="188">
        <f t="shared" si="124"/>
        <v>14280</v>
      </c>
      <c r="DK81" s="188">
        <f t="shared" si="125"/>
        <v>2282</v>
      </c>
      <c r="DL81" s="194">
        <v>1110.3</v>
      </c>
      <c r="DM81" s="194">
        <v>1102.7</v>
      </c>
      <c r="DN81" s="194">
        <v>1056.8</v>
      </c>
      <c r="DO81" s="195">
        <f>'REPS분양가(분기단위)'!D66</f>
        <v>1371</v>
      </c>
      <c r="DP81" s="195">
        <f>'REPS분양가(분기단위)'!E66</f>
        <v>1482</v>
      </c>
      <c r="DQ81" s="195">
        <f>'REPS분양가(분기단위)'!F66</f>
        <v>1602</v>
      </c>
      <c r="DR81" s="190">
        <f t="shared" si="126"/>
        <v>0.80984682713347922</v>
      </c>
      <c r="DS81" s="190">
        <f t="shared" si="127"/>
        <v>0.74406207827260462</v>
      </c>
      <c r="DT81" s="190">
        <f t="shared" si="128"/>
        <v>0.65967540574282146</v>
      </c>
      <c r="DU81" s="190">
        <f>100%-종합!CF81</f>
        <v>0.6021781878687037</v>
      </c>
      <c r="DV81" s="190">
        <f>100%-종합!CG81</f>
        <v>0.5181529784984138</v>
      </c>
      <c r="DW81" s="190">
        <f>100%-종합!CH81</f>
        <v>0.37328767123287676</v>
      </c>
      <c r="DX81" s="119">
        <v>0.2</v>
      </c>
      <c r="DY81" s="119">
        <v>0.3</v>
      </c>
      <c r="DZ81" s="119">
        <v>0.5</v>
      </c>
      <c r="EA81" s="192">
        <f t="shared" si="129"/>
        <v>1018.8445404863655</v>
      </c>
      <c r="EB81" s="192">
        <f t="shared" si="130"/>
        <v>1651.6447150793663</v>
      </c>
      <c r="EC81" s="192">
        <f t="shared" si="131"/>
        <v>280.96976211242799</v>
      </c>
      <c r="ED81" s="192">
        <f t="shared" si="132"/>
        <v>983.8196725593865</v>
      </c>
      <c r="EE81" s="192">
        <f t="shared" si="133"/>
        <v>1017.4617488898056</v>
      </c>
      <c r="EF81" s="196">
        <f t="shared" si="134"/>
        <v>8968.3561842744584</v>
      </c>
      <c r="EG81" s="191">
        <f>REPS단위당실거래!I66</f>
        <v>1056.8</v>
      </c>
      <c r="EH81" s="188">
        <f t="shared" si="135"/>
        <v>1602</v>
      </c>
      <c r="EI81" s="188">
        <f t="shared" si="136"/>
        <v>54500</v>
      </c>
      <c r="EJ81" s="118">
        <f t="shared" si="137"/>
        <v>29975.000000000004</v>
      </c>
      <c r="EK81" s="197">
        <v>65982</v>
      </c>
      <c r="EL81" s="119">
        <f t="shared" si="138"/>
        <v>0.67239943899736787</v>
      </c>
      <c r="EM81" s="119">
        <v>0.74</v>
      </c>
      <c r="EN81" s="119">
        <v>0.05</v>
      </c>
      <c r="EO81" s="192">
        <f t="shared" si="139"/>
        <v>1641.5516120052002</v>
      </c>
      <c r="EP81" s="191">
        <f>REPS단위당실거래!I66</f>
        <v>1056.8</v>
      </c>
      <c r="EQ81" s="188">
        <f t="shared" si="140"/>
        <v>1602</v>
      </c>
      <c r="ER81" s="188">
        <f t="shared" si="141"/>
        <v>54500</v>
      </c>
      <c r="ES81" s="118">
        <f t="shared" si="142"/>
        <v>29975.000000000004</v>
      </c>
      <c r="ET81" s="197">
        <v>6679</v>
      </c>
      <c r="EU81" s="119">
        <f t="shared" si="143"/>
        <v>0.67239943899736787</v>
      </c>
      <c r="EV81" s="119">
        <v>0.26</v>
      </c>
      <c r="EW81" s="119">
        <v>0.2</v>
      </c>
      <c r="EX81" s="191">
        <f t="shared" si="144"/>
        <v>233.52970435929788</v>
      </c>
      <c r="EY81" s="190">
        <f>'주택총조사(주택의종류)'!AZ67</f>
        <v>0.66985873768506587</v>
      </c>
      <c r="EZ81" s="190">
        <f>'주택총조사(주택의종류)'!AS67</f>
        <v>0.15268243328638359</v>
      </c>
      <c r="FA81" s="190">
        <f>'주택총조사(주택의종류)'!BG67</f>
        <v>0.16801752728660416</v>
      </c>
      <c r="FB81" s="190">
        <f t="shared" si="145"/>
        <v>0.47875759847707605</v>
      </c>
      <c r="FC81" s="191">
        <f t="shared" si="146"/>
        <v>897.70942797190162</v>
      </c>
      <c r="FD81" s="119">
        <v>0.4</v>
      </c>
      <c r="FE81" s="119">
        <v>0.6</v>
      </c>
      <c r="FF81" s="191">
        <f t="shared" si="147"/>
        <v>215.45026271325642</v>
      </c>
      <c r="FG81" s="192">
        <f t="shared" si="148"/>
        <v>2090.5315790777545</v>
      </c>
      <c r="FH81" s="190">
        <v>3.9399999999999998E-2</v>
      </c>
      <c r="FI81" s="118">
        <v>30</v>
      </c>
      <c r="FJ81" s="119">
        <v>0.6</v>
      </c>
      <c r="FK81" s="119">
        <v>0.4</v>
      </c>
      <c r="FL81" s="118">
        <f t="shared" si="149"/>
        <v>54000</v>
      </c>
      <c r="FM81" s="118">
        <f t="shared" si="150"/>
        <v>32700</v>
      </c>
      <c r="FN81" s="198">
        <f t="shared" si="151"/>
        <v>-154.98580496597469</v>
      </c>
      <c r="FO81" s="118">
        <f t="shared" si="166"/>
        <v>4680</v>
      </c>
      <c r="FP81" s="199">
        <v>622</v>
      </c>
      <c r="FQ81" s="200">
        <v>1814</v>
      </c>
      <c r="FR81" s="200">
        <v>13363</v>
      </c>
      <c r="FS81" s="200">
        <v>23613</v>
      </c>
      <c r="FT81" s="200">
        <v>16775</v>
      </c>
      <c r="FU81" s="200">
        <v>14638</v>
      </c>
      <c r="FV81" s="200">
        <v>13948</v>
      </c>
      <c r="FW81" s="200">
        <v>35335</v>
      </c>
      <c r="FX81" s="200">
        <v>36041</v>
      </c>
      <c r="FY81" s="201">
        <f t="shared" si="169"/>
        <v>156149</v>
      </c>
      <c r="FZ81" s="202">
        <f>(SUM(FU81:FX81)/FY81)+(FT81/FY81)*0.3</f>
        <v>0.67239943899736787</v>
      </c>
      <c r="GA81" s="191">
        <f t="shared" si="153"/>
        <v>4450.0666527262729</v>
      </c>
      <c r="GB81" s="119">
        <v>0.3</v>
      </c>
      <c r="GC81" s="119">
        <f t="shared" si="154"/>
        <v>0.67239943899736787</v>
      </c>
      <c r="GD81" s="191">
        <f t="shared" si="155"/>
        <v>897.66669623821213</v>
      </c>
      <c r="GE81" s="191">
        <f t="shared" si="156"/>
        <v>3500.8277826583808</v>
      </c>
      <c r="GF81" s="119">
        <v>0.7</v>
      </c>
      <c r="GG81" s="119">
        <f t="shared" si="157"/>
        <v>0.67239943899736787</v>
      </c>
      <c r="GH81" s="191">
        <f t="shared" si="158"/>
        <v>1647.768245960126</v>
      </c>
      <c r="GI81" s="191">
        <f t="shared" si="167"/>
        <v>2545.4349421983379</v>
      </c>
      <c r="GJ81" s="192">
        <f t="shared" si="159"/>
        <v>33.642076330419044</v>
      </c>
      <c r="GK81" s="192">
        <f t="shared" si="160"/>
        <v>983.8196725593865</v>
      </c>
      <c r="GL81" s="188">
        <f>SUM('주택총조사(주택의종류)'!AD67:AF67)</f>
        <v>203918</v>
      </c>
      <c r="GM81" s="188">
        <f>REPS미분양!I66</f>
        <v>4071</v>
      </c>
      <c r="GN81" s="203">
        <f t="shared" si="161"/>
        <v>1.9963907060681255E-2</v>
      </c>
      <c r="GO81" s="119">
        <f t="shared" si="162"/>
        <v>0.4</v>
      </c>
      <c r="GP81" s="192">
        <f t="shared" si="163"/>
        <v>406.98469955592225</v>
      </c>
      <c r="GQ81" s="204">
        <f t="shared" si="164"/>
        <v>5042.9512208320139</v>
      </c>
      <c r="GR81" s="193">
        <f>SUM('REPS분양물량+계획'!G66:I66)/3</f>
        <v>11152.666666666666</v>
      </c>
      <c r="GS81" s="205">
        <f t="shared" si="168"/>
        <v>2.2115357016732431</v>
      </c>
      <c r="GT81" s="206" t="str">
        <f t="shared" si="165"/>
        <v>C등급</v>
      </c>
    </row>
    <row r="82" spans="1:202" s="49" customFormat="1" x14ac:dyDescent="0.4">
      <c r="A82" s="37" t="s">
        <v>109</v>
      </c>
      <c r="B82" s="37" t="s">
        <v>133</v>
      </c>
      <c r="C82" s="35">
        <f>'주택총조사(거처의종류, 일반,외국인가구, 전체)'!H68</f>
        <v>58539</v>
      </c>
      <c r="D82" s="35">
        <f>'주택총조사(거처의종류, 일반,외국인가구, 전체)'!K68</f>
        <v>58273</v>
      </c>
      <c r="E82" s="35">
        <f>'주택총조사(거처의종류, 일반,외국인가구, 전체)'!N68</f>
        <v>59525</v>
      </c>
      <c r="F82" s="35">
        <f>'주택총조사(거처의종류, 일반,외국인가구, 전체)'!Q68</f>
        <v>61505</v>
      </c>
      <c r="G82" s="35">
        <f>'주택총조사(거처의종류, 일반,외국인가구, 전체)'!T68</f>
        <v>67222</v>
      </c>
      <c r="H82" s="35">
        <f>'주택총조사(거처의종류, 일반,외국인가구, 전체)'!W68</f>
        <v>62070</v>
      </c>
      <c r="I82" s="207">
        <f t="shared" si="181"/>
        <v>-341</v>
      </c>
      <c r="J82" s="207">
        <f t="shared" si="181"/>
        <v>155</v>
      </c>
      <c r="K82" s="207">
        <f t="shared" si="181"/>
        <v>298</v>
      </c>
      <c r="L82" s="207">
        <f t="shared" si="181"/>
        <v>-62</v>
      </c>
      <c r="M82" s="207">
        <f t="shared" si="181"/>
        <v>-830</v>
      </c>
      <c r="N82" s="24">
        <f>'인구총조사(가구, 1인가구)'!D68</f>
        <v>17916</v>
      </c>
      <c r="O82" s="24">
        <f>'인구총조사(가구, 1인가구)'!E68</f>
        <v>17991</v>
      </c>
      <c r="P82" s="24">
        <f>'인구총조사(가구, 1인가구)'!F68</f>
        <v>19088</v>
      </c>
      <c r="Q82" s="24">
        <f>'인구총조사(가구, 1인가구)'!G68</f>
        <v>20770</v>
      </c>
      <c r="R82" s="24">
        <f>'인구총조사(가구, 1인가구)'!H68</f>
        <v>26549</v>
      </c>
      <c r="S82" s="24">
        <f>'인구총조사(가구, 1인가구)'!I68</f>
        <v>22227</v>
      </c>
      <c r="T82" s="52">
        <f t="shared" ref="T82:T145" si="184">O82-N82</f>
        <v>75</v>
      </c>
      <c r="U82" s="52">
        <f t="shared" ref="U82:U145" si="185">P82-O82</f>
        <v>1097</v>
      </c>
      <c r="V82" s="52">
        <f t="shared" ref="V82:V145" si="186">Q82-P82</f>
        <v>1682</v>
      </c>
      <c r="W82" s="52">
        <f t="shared" ref="W82:W145" si="187">R82-Q82</f>
        <v>5779</v>
      </c>
      <c r="X82" s="52">
        <f t="shared" ref="X82:X145" si="188">S82-R82</f>
        <v>-4322</v>
      </c>
      <c r="Y82" s="53">
        <f>'주택총조사(거처의종류, 일반,외국인가구, 아파트)'!K68/'주택총조사(거처의종류, 일반,외국인가구, 전체)'!K68</f>
        <v>0.3007396221234534</v>
      </c>
      <c r="Z82" s="53">
        <f>'주택총조사(거처의종류, 일반,외국인가구, 아파트)'!N68/'주택총조사(거처의종류, 일반,외국인가구, 전체)'!N68</f>
        <v>0.30556908861822762</v>
      </c>
      <c r="AA82" s="53">
        <f>'주택총조사(거처의종류, 일반,외국인가구, 아파트)'!Q68/'주택총조사(거처의종류, 일반,외국인가구, 전체)'!Q68</f>
        <v>0.31181204780099181</v>
      </c>
      <c r="AB82" s="53">
        <f>'주택총조사(거처의종류, 일반,외국인가구, 아파트)'!T68/'주택총조사(거처의종류, 일반,외국인가구, 전체)'!T68</f>
        <v>0.29445717175924546</v>
      </c>
      <c r="AC82" s="53">
        <f>'주택총조사(거처의종류, 일반,외국인가구, 아파트)'!W68/'주택총조사(거처의종류, 일반,외국인가구, 전체)'!W68</f>
        <v>0.31206702110520379</v>
      </c>
      <c r="AD82" s="54">
        <f t="shared" ref="AD82:AD145" si="189">I82*Y82</f>
        <v>-102.55221114409761</v>
      </c>
      <c r="AE82" s="54">
        <f t="shared" ref="AE82:AE145" si="190">J82*Z82</f>
        <v>47.363208735825282</v>
      </c>
      <c r="AF82" s="54">
        <f t="shared" ref="AF82:AF145" si="191">K82*AA82</f>
        <v>92.919990244695555</v>
      </c>
      <c r="AG82" s="54">
        <f t="shared" ref="AG82:AG145" si="192">L82*AB82</f>
        <v>-18.25634464907322</v>
      </c>
      <c r="AH82" s="54">
        <f t="shared" ref="AH82:AH145" si="193">M82*AC82</f>
        <v>-259.01562751731916</v>
      </c>
      <c r="AI82" s="54">
        <f t="shared" ref="AI82:AI145" si="194">AVERAGE(AD82:AH82)</f>
        <v>-47.90819686599383</v>
      </c>
      <c r="AJ82" s="54">
        <f t="shared" ref="AJ82:AJ145" si="195">T82*Y82</f>
        <v>22.555471659259005</v>
      </c>
      <c r="AK82" s="54">
        <f t="shared" ref="AK82:AK145" si="196">U82*Z82</f>
        <v>335.20929021419568</v>
      </c>
      <c r="AL82" s="54">
        <f t="shared" ref="AL82:AL145" si="197">V82*AA82</f>
        <v>524.46786440126823</v>
      </c>
      <c r="AM82" s="54">
        <f t="shared" ref="AM82:AM145" si="198">W82*AB82</f>
        <v>1701.6679955966795</v>
      </c>
      <c r="AN82" s="54">
        <f t="shared" ref="AN82:AN145" si="199">X82*AC82</f>
        <v>-1348.7536652166907</v>
      </c>
      <c r="AO82" s="54">
        <f t="shared" ref="AO82:AO145" si="200">AVERAGE(AJ82:AN82)</f>
        <v>247.02939133094227</v>
      </c>
      <c r="AP82" s="208">
        <f t="shared" si="182"/>
        <v>-79.996739484838599</v>
      </c>
      <c r="AQ82" s="208">
        <f t="shared" si="182"/>
        <v>382.57249895002099</v>
      </c>
      <c r="AR82" s="208">
        <f t="shared" si="182"/>
        <v>617.38785464596378</v>
      </c>
      <c r="AS82" s="208">
        <f t="shared" si="182"/>
        <v>1683.4116509476062</v>
      </c>
      <c r="AT82" s="208">
        <f t="shared" si="182"/>
        <v>-1607.7692927340099</v>
      </c>
      <c r="AU82" s="50">
        <f t="shared" si="183"/>
        <v>199.12119446494845</v>
      </c>
      <c r="AV82" s="52">
        <f>'주택총조사(거처의종류, 일반,외국인가구, 전체)'!I68</f>
        <v>3704</v>
      </c>
      <c r="AW82" s="52">
        <f>'주택총조사(거처의종류, 일반,외국인가구, 전체)'!L68</f>
        <v>3859</v>
      </c>
      <c r="AX82" s="52">
        <f>'주택총조사(거처의종류, 일반,외국인가구, 전체)'!O68</f>
        <v>4031</v>
      </c>
      <c r="AY82" s="52">
        <f>'주택총조사(거처의종류, 일반,외국인가구, 전체)'!R68</f>
        <v>3991</v>
      </c>
      <c r="AZ82" s="52">
        <f>'주택총조사(거처의종류, 일반,외국인가구, 전체)'!U68</f>
        <v>4059</v>
      </c>
      <c r="BA82" s="52">
        <f>'주택총조사(거처의종류, 일반,외국인가구, 전체)'!X68</f>
        <v>4382</v>
      </c>
      <c r="BB82" s="52">
        <f t="shared" ref="BB82:BB145" si="201">AW82-AV82</f>
        <v>155</v>
      </c>
      <c r="BC82" s="52">
        <f t="shared" ref="BC82:BC145" si="202">AX82-AW82</f>
        <v>172</v>
      </c>
      <c r="BD82" s="52">
        <f t="shared" ref="BD82:BD145" si="203">AY82-AX82</f>
        <v>-40</v>
      </c>
      <c r="BE82" s="52">
        <f t="shared" ref="BE82:BE145" si="204">AZ82-AY82</f>
        <v>68</v>
      </c>
      <c r="BF82" s="52">
        <f t="shared" ref="BF82:BF145" si="205">BA82-AZ82</f>
        <v>323</v>
      </c>
      <c r="BG82" s="53">
        <f>'주택총조사(거처의종류, 일반,외국인가구, 아파트)'!L68/'주택총조사(거처의종류, 일반,외국인가구, 전체)'!L68</f>
        <v>9.7175434050272097E-2</v>
      </c>
      <c r="BH82" s="53">
        <f>'주택총조사(거처의종류, 일반,외국인가구, 아파트)'!O68/'주택총조사(거처의종류, 일반,외국인가구, 전체)'!O68</f>
        <v>8.459439345075663E-2</v>
      </c>
      <c r="BI82" s="53">
        <f>'주택총조사(거처의종류, 일반,외국인가구, 아파트)'!R68/'주택총조사(거처의종류, 일반,외국인가구, 전체)'!R68</f>
        <v>0.10298170884490103</v>
      </c>
      <c r="BJ82" s="53">
        <f>'주택총조사(거처의종류, 일반,외국인가구, 아파트)'!U68/'주택총조사(거처의종류, 일반,외국인가구, 전체)'!U68</f>
        <v>7.6127124907612712E-2</v>
      </c>
      <c r="BK82" s="53">
        <f>'주택총조사(거처의종류, 일반,외국인가구, 아파트)'!X68/'주택총조사(거처의종류, 일반,외국인가구, 전체)'!X68</f>
        <v>0.10155180282975811</v>
      </c>
      <c r="BL82" s="54">
        <f t="shared" ref="BL82:BL145" si="206">BB82*BG82</f>
        <v>15.062192277792175</v>
      </c>
      <c r="BM82" s="54">
        <f t="shared" ref="BM82:BM145" si="207">BC82*BH82</f>
        <v>14.550235673530141</v>
      </c>
      <c r="BN82" s="54">
        <f t="shared" ref="BN82:BN145" si="208">BD82*BI82</f>
        <v>-4.1192683537960413</v>
      </c>
      <c r="BO82" s="54">
        <f t="shared" ref="BO82:BO145" si="209">BE82*BJ82</f>
        <v>5.1766444937176646</v>
      </c>
      <c r="BP82" s="54">
        <f t="shared" ref="BP82:BP145" si="210">BF82*BK82</f>
        <v>32.80123231401187</v>
      </c>
      <c r="BQ82" s="50">
        <f t="shared" ref="BQ82:BQ145" si="211">AVERAGE(BL82:BP82)</f>
        <v>12.694207281051161</v>
      </c>
      <c r="BR82" s="49">
        <f>REPS멸실!E67</f>
        <v>0</v>
      </c>
      <c r="BS82" s="49">
        <f>REPS멸실!F67</f>
        <v>0</v>
      </c>
      <c r="BT82" s="49">
        <f>REPS멸실!G67</f>
        <v>0</v>
      </c>
      <c r="BU82" s="49">
        <f>REPS멸실!H67</f>
        <v>0</v>
      </c>
      <c r="BV82" s="49">
        <f>REPS멸실!I67</f>
        <v>0</v>
      </c>
      <c r="BW82" s="51">
        <f t="shared" ref="BW82:BW145" si="212">AVERAGE(BR82:BV82)</f>
        <v>0</v>
      </c>
      <c r="BX82" s="81">
        <f t="shared" ref="BX82:BX145" si="213">SUM(AU82,BQ82,BW82)</f>
        <v>211.81540174599959</v>
      </c>
      <c r="BY82" s="52">
        <f>SUM('주택소유통계(다주택자)'!Q68:R68)</f>
        <v>6227</v>
      </c>
      <c r="BZ82" s="52">
        <f>SUM('주택소유통계(다주택자)'!U68:V68)</f>
        <v>6243</v>
      </c>
      <c r="CA82" s="52">
        <f>SUM('주택소유통계(다주택자)'!Y68:Z68)</f>
        <v>6352</v>
      </c>
      <c r="CB82" s="52">
        <f>SUM('주택소유통계(다주택자)'!AC68:AD68)</f>
        <v>6623</v>
      </c>
      <c r="CC82" s="52">
        <f t="shared" ref="CC82:CC145" si="214">BZ82-BY82</f>
        <v>16</v>
      </c>
      <c r="CD82" s="52">
        <f t="shared" ref="CD82:CD145" si="215">CA82-BZ82</f>
        <v>109</v>
      </c>
      <c r="CE82" s="52">
        <f t="shared" ref="CE82:CE145" si="216">CB82-CA82</f>
        <v>271</v>
      </c>
      <c r="CF82" s="53">
        <f>'REPS거래량(외지인)'!D68/'REPS거래량(외지인)'!C68</f>
        <v>0.47481572481572482</v>
      </c>
      <c r="CG82" s="53">
        <f>'REPS거래량(외지인)'!I68/'REPS거래량(외지인)'!H68</f>
        <v>0.62031250000000004</v>
      </c>
      <c r="CH82" s="53">
        <f>'REPS거래량(외지인)'!N68/'REPS거래량(외지인)'!M68</f>
        <v>0.70792767732962447</v>
      </c>
      <c r="CI82" s="54">
        <f>REPS단위당실거래!G67</f>
        <v>719.2</v>
      </c>
      <c r="CJ82" s="54">
        <f>REPS단위당실거래!H67</f>
        <v>664.9</v>
      </c>
      <c r="CK82" s="54">
        <f>REPS단위당실거래!I67</f>
        <v>661.2</v>
      </c>
      <c r="CL82" s="52">
        <v>1187.5</v>
      </c>
      <c r="CM82" s="52">
        <v>1250</v>
      </c>
      <c r="CN82" s="52">
        <v>1312.5</v>
      </c>
      <c r="CO82" s="53">
        <f t="shared" ref="CO82:CO145" si="217">CI82/CL82</f>
        <v>0.60564210526315798</v>
      </c>
      <c r="CP82" s="53">
        <v>0</v>
      </c>
      <c r="CQ82" s="53">
        <f t="shared" ref="CQ82:CQ145" si="218">CK82/CN82</f>
        <v>0.50377142857142865</v>
      </c>
      <c r="CR82" s="55">
        <v>0.2</v>
      </c>
      <c r="CS82" s="55">
        <v>0.3</v>
      </c>
      <c r="CT82" s="55">
        <v>0.5</v>
      </c>
      <c r="CU82" s="162">
        <f t="shared" ref="CU82:CU145" si="219">CC82*CF82*CO82*CR82</f>
        <v>0.92021886460623326</v>
      </c>
      <c r="CV82" s="162">
        <f t="shared" ref="CV82:CV145" si="220">CD82*CG82*CP82*CS82</f>
        <v>0</v>
      </c>
      <c r="CW82" s="162">
        <f t="shared" ref="CW82:CW145" si="221">CE82*CH82*CQ82*CT82</f>
        <v>48.323871408702573</v>
      </c>
      <c r="CX82" s="71">
        <f t="shared" ref="CX82:CX145" si="222">AVERAGE(CU82:CW82)</f>
        <v>16.414696757769601</v>
      </c>
      <c r="CY82" s="158">
        <f>REPS분양물량!H67</f>
        <v>0</v>
      </c>
      <c r="CZ82" s="158">
        <f>REPS분양물량!I67</f>
        <v>437</v>
      </c>
      <c r="DA82" s="158">
        <f>REPS분양물량!J67</f>
        <v>0</v>
      </c>
      <c r="DB82" s="52">
        <f>REPS미분양!F67</f>
        <v>0</v>
      </c>
      <c r="DC82" s="52">
        <f>REPS미분양!G67</f>
        <v>0</v>
      </c>
      <c r="DD82" s="52">
        <f>REPS미분양!H67</f>
        <v>86</v>
      </c>
      <c r="DE82" s="52">
        <f>REPS미분양!I67</f>
        <v>123</v>
      </c>
      <c r="DF82" s="52">
        <f t="shared" ref="DF82:DF145" si="223">SUM(CY82,DB82)</f>
        <v>0</v>
      </c>
      <c r="DG82" s="52">
        <f t="shared" ref="DG82:DG145" si="224">SUM(CZ82,DC82)</f>
        <v>437</v>
      </c>
      <c r="DH82" s="52">
        <f t="shared" ref="DH82:DH145" si="225">SUM(DA82,DD82)</f>
        <v>86</v>
      </c>
      <c r="DI82" s="52">
        <f t="shared" ref="DI82:DI145" si="226">DF82-DC82</f>
        <v>0</v>
      </c>
      <c r="DJ82" s="52">
        <f t="shared" ref="DJ82:DJ145" si="227">DG82-DD82</f>
        <v>351</v>
      </c>
      <c r="DK82" s="52">
        <f t="shared" ref="DK82:DK145" si="228">DH82-DE82</f>
        <v>-37</v>
      </c>
      <c r="DL82" s="141">
        <v>719.2</v>
      </c>
      <c r="DM82" s="141">
        <v>664.9</v>
      </c>
      <c r="DN82" s="141">
        <v>661.2</v>
      </c>
      <c r="DO82" s="145">
        <f>DP82*0.95</f>
        <v>1187.5</v>
      </c>
      <c r="DP82" s="140">
        <f>'REPS분양가(분기단위)'!E67</f>
        <v>1250</v>
      </c>
      <c r="DQ82" s="144">
        <f>DP82*1.05</f>
        <v>1312.5</v>
      </c>
      <c r="DR82" s="53">
        <f t="shared" ref="DR82:DR145" si="229">DL82/DO82</f>
        <v>0.60564210526315798</v>
      </c>
      <c r="DS82" s="53">
        <f t="shared" ref="DS82:DS145" si="230">DM82/DP82</f>
        <v>0.53191999999999995</v>
      </c>
      <c r="DT82" s="53">
        <f t="shared" ref="DT82:DT145" si="231">DN82/DQ82</f>
        <v>0.50377142857142865</v>
      </c>
      <c r="DU82" s="53">
        <f>100%-종합!CF82</f>
        <v>0.52518427518427524</v>
      </c>
      <c r="DV82" s="53">
        <f>100%-종합!CG82</f>
        <v>0.37968749999999996</v>
      </c>
      <c r="DW82" s="53">
        <f>100%-종합!CH82</f>
        <v>0.29207232267037553</v>
      </c>
      <c r="DX82" s="55">
        <v>0.2</v>
      </c>
      <c r="DY82" s="55">
        <v>0.3</v>
      </c>
      <c r="DZ82" s="55">
        <v>0.5</v>
      </c>
      <c r="EA82" s="72">
        <f t="shared" ref="EA82:EA145" si="232">DI82*DR82*DU82*DX82</f>
        <v>0</v>
      </c>
      <c r="EB82" s="72">
        <f t="shared" ref="EB82:EB145" si="233">DJ82*DS82*DV82*DY82</f>
        <v>21.266743387499996</v>
      </c>
      <c r="EC82" s="72">
        <f t="shared" ref="EC82:EC145" si="234">DK82*DT82*DW82*DZ82</f>
        <v>-2.7220472878998616</v>
      </c>
      <c r="ED82" s="71">
        <f t="shared" ref="ED82:ED145" si="235">AVERAGE(EA82:EC82)</f>
        <v>6.1815653665333778</v>
      </c>
      <c r="EE82" s="82">
        <f t="shared" ref="EE82:EE145" si="236">CX82+ED82</f>
        <v>22.596262124302978</v>
      </c>
      <c r="EF82" s="88">
        <f t="shared" ref="EF82:EF145" si="237">BX82+EE82</f>
        <v>234.41166387030256</v>
      </c>
      <c r="EG82" s="54">
        <f>REPS단위당실거래!I67</f>
        <v>661.2</v>
      </c>
      <c r="EH82" s="52">
        <f t="shared" ref="EH82:EH145" si="238">DQ82</f>
        <v>1312.5</v>
      </c>
      <c r="EI82" s="52">
        <f t="shared" ref="EI82:EI145" si="239">ROUND(EH82*34,-2)</f>
        <v>44600</v>
      </c>
      <c r="EJ82" s="49">
        <f t="shared" ref="EJ82:EJ145" si="240">EI82*0.55</f>
        <v>24530.000000000004</v>
      </c>
      <c r="EK82" s="149">
        <v>4076</v>
      </c>
      <c r="EL82" s="55">
        <f t="shared" ref="EL82:EL145" si="241">FZ82</f>
        <v>0.66627920315069022</v>
      </c>
      <c r="EM82" s="55">
        <v>0.74</v>
      </c>
      <c r="EN82" s="55">
        <v>0.05</v>
      </c>
      <c r="EO82" s="71">
        <f t="shared" ref="EO82:EO145" si="242">EK82*EL82*EM82*EN82</f>
        <v>100.48289918556191</v>
      </c>
      <c r="EP82" s="54">
        <f>REPS단위당실거래!I67</f>
        <v>661.2</v>
      </c>
      <c r="EQ82" s="52">
        <f t="shared" ref="EQ82:EQ145" si="243">DQ82</f>
        <v>1312.5</v>
      </c>
      <c r="ER82" s="52">
        <f t="shared" ref="ER82:ER145" si="244">ROUND(EQ82*34,-2)</f>
        <v>44600</v>
      </c>
      <c r="ES82" s="49">
        <f t="shared" ref="ES82:ES145" si="245">ER82*0.55</f>
        <v>24530.000000000004</v>
      </c>
      <c r="ET82" s="149">
        <v>44</v>
      </c>
      <c r="EU82" s="55">
        <f t="shared" ref="EU82:EU145" si="246">FZ82</f>
        <v>0.66627920315069022</v>
      </c>
      <c r="EV82" s="55">
        <v>0.26</v>
      </c>
      <c r="EW82" s="55">
        <v>0.2</v>
      </c>
      <c r="EX82" s="50">
        <f t="shared" ref="EX82:EX145" si="247">ET82*EU82*EV82*EW82</f>
        <v>1.5244468168087795</v>
      </c>
      <c r="EY82" s="53">
        <f>'주택총조사(주택의종류)'!AZ68</f>
        <v>0.37128562052180736</v>
      </c>
      <c r="EZ82" s="53">
        <f>'주택총조사(주택의종류)'!AS68</f>
        <v>0.38227534871367841</v>
      </c>
      <c r="FA82" s="53">
        <f>'주택총조사(주택의종류)'!BG68</f>
        <v>0.22604969675216444</v>
      </c>
      <c r="FB82" s="53">
        <f t="shared" ref="FB82:FB145" si="248">SUM(EZ82:FA82)/EY82</f>
        <v>1.6384287778527449</v>
      </c>
      <c r="FC82" s="54">
        <f t="shared" ref="FC82:FC145" si="249">SUM(EO82,EX82)*FB82</f>
        <v>167.13177124266628</v>
      </c>
      <c r="FD82" s="55">
        <v>0.4</v>
      </c>
      <c r="FE82" s="55">
        <v>0.6</v>
      </c>
      <c r="FF82" s="50">
        <f t="shared" ref="FF82:FF145" si="250">FC82*FD82*FE82</f>
        <v>40.111625098239905</v>
      </c>
      <c r="FG82" s="82">
        <f t="shared" ref="FG82:FG145" si="251">SUM(EO82,EX82,FF82)</f>
        <v>142.11897110061059</v>
      </c>
      <c r="FH82" s="53">
        <v>3.9399999999999998E-2</v>
      </c>
      <c r="FI82" s="49">
        <v>30</v>
      </c>
      <c r="FJ82" s="55">
        <v>0.6</v>
      </c>
      <c r="FK82" s="55">
        <v>0.4</v>
      </c>
      <c r="FL82" s="49">
        <f t="shared" ref="FL82:FL145" si="252">ROUND(EH82*34,-3)</f>
        <v>45000</v>
      </c>
      <c r="FM82" s="49">
        <f t="shared" ref="FM82:FM145" si="253">ROUND(EH82*34*FJ82,-2)</f>
        <v>26800</v>
      </c>
      <c r="FN82" s="58">
        <f t="shared" ref="FN82:FN145" si="254">PMT(FH82/12,FI82*12,FM82)</f>
        <v>-127.02200529321473</v>
      </c>
      <c r="FO82" s="49">
        <f t="shared" si="166"/>
        <v>3840</v>
      </c>
      <c r="FP82" s="131">
        <v>130</v>
      </c>
      <c r="FQ82" s="131">
        <v>454</v>
      </c>
      <c r="FR82" s="134">
        <v>3843</v>
      </c>
      <c r="FS82" s="134">
        <v>5376</v>
      </c>
      <c r="FT82" s="134">
        <v>3010</v>
      </c>
      <c r="FU82" s="134">
        <v>2741</v>
      </c>
      <c r="FV82" s="134">
        <v>2513</v>
      </c>
      <c r="FW82" s="134">
        <v>5100</v>
      </c>
      <c r="FX82" s="134">
        <v>2986</v>
      </c>
      <c r="FY82" s="32">
        <f t="shared" ref="FY82:FY145" si="255">SUM(FP82:FX82)</f>
        <v>26153</v>
      </c>
      <c r="FZ82" s="152">
        <f>(SUM(FT82:FX82)/FY82)+(FS82/FY82)*0.2</f>
        <v>0.66627920315069022</v>
      </c>
      <c r="GA82" s="54">
        <f t="shared" ref="GA82:GA145" si="256">SUM(AO82,BQ82)</f>
        <v>259.72359861199345</v>
      </c>
      <c r="GB82" s="55">
        <v>0.3</v>
      </c>
      <c r="GC82" s="55">
        <f t="shared" ref="GC82:GC145" si="257">FZ82</f>
        <v>0.66627920315069022</v>
      </c>
      <c r="GD82" s="50">
        <f t="shared" ref="GD82:GD145" si="258">GA82*GB82*GC82</f>
        <v>51.914529696788613</v>
      </c>
      <c r="GE82" s="54">
        <f t="shared" ref="GE82:GE145" si="259">SUM(AI82,BW82)</f>
        <v>-47.90819686599383</v>
      </c>
      <c r="GF82" s="55">
        <v>0.7</v>
      </c>
      <c r="GG82" s="55">
        <f t="shared" ref="GG82:GG145" si="260">FZ82</f>
        <v>0.66627920315069022</v>
      </c>
      <c r="GH82" s="50">
        <f t="shared" ref="GH82:GH145" si="261">GE82*GF82*GG82</f>
        <v>-22.344164662582532</v>
      </c>
      <c r="GI82" s="81">
        <f t="shared" si="167"/>
        <v>29.57036503420608</v>
      </c>
      <c r="GJ82" s="72">
        <f t="shared" ref="GJ82:GJ145" si="262">CX82</f>
        <v>16.414696757769601</v>
      </c>
      <c r="GK82" s="72">
        <f t="shared" ref="GK82:GK145" si="263">ED82</f>
        <v>6.1815653665333778</v>
      </c>
      <c r="GL82" s="52">
        <f>SUM('주택총조사(주택의종류)'!AD68:AF68)</f>
        <v>34650</v>
      </c>
      <c r="GM82" s="52">
        <f>REPS미분양!I67</f>
        <v>123</v>
      </c>
      <c r="GN82" s="100">
        <f t="shared" ref="GN82:GN145" si="264">GM82/GL82</f>
        <v>3.5497835497835498E-3</v>
      </c>
      <c r="GO82" s="55">
        <f t="shared" ref="GO82:GO145" si="265">LOOKUP(GN82,$GW$25:$GX$28)</f>
        <v>1</v>
      </c>
      <c r="GP82" s="82">
        <f t="shared" ref="GP82:GP145" si="266">SUM(GJ82:GK82)*GO82</f>
        <v>22.596262124302978</v>
      </c>
      <c r="GQ82" s="84">
        <f t="shared" ref="GQ82:GQ145" si="267">SUM(FG82,GI82,GP82)</f>
        <v>194.28559825911964</v>
      </c>
      <c r="GR82" s="151">
        <f>SUM('REPS분양물량+계획'!G67:I67)/3</f>
        <v>145.66666666666666</v>
      </c>
      <c r="GS82" s="106">
        <f t="shared" si="168"/>
        <v>0.74975534971146096</v>
      </c>
      <c r="GT82" s="105" t="str">
        <f t="shared" ref="GT82:GT145" si="268">LOOKUP(GS82,$GW$16:$GX$20)</f>
        <v>A등급</v>
      </c>
    </row>
    <row r="83" spans="1:202" s="49" customFormat="1" x14ac:dyDescent="0.4">
      <c r="A83" s="37" t="s">
        <v>109</v>
      </c>
      <c r="B83" s="37" t="s">
        <v>138</v>
      </c>
      <c r="C83" s="35">
        <f>'주택총조사(거처의종류, 일반,외국인가구, 전체)'!H69</f>
        <v>89479</v>
      </c>
      <c r="D83" s="35">
        <f>'주택총조사(거처의종류, 일반,외국인가구, 전체)'!K69</f>
        <v>101231</v>
      </c>
      <c r="E83" s="35">
        <f>'주택총조사(거처의종류, 일반,외국인가구, 전체)'!N69</f>
        <v>112462</v>
      </c>
      <c r="F83" s="35">
        <f>'주택총조사(거처의종류, 일반,외국인가구, 전체)'!Q69</f>
        <v>124008</v>
      </c>
      <c r="G83" s="35">
        <f>'주택총조사(거처의종류, 일반,외국인가구, 전체)'!T69</f>
        <v>128198</v>
      </c>
      <c r="H83" s="35">
        <f>'주택총조사(거처의종류, 일반,외국인가구, 전체)'!W69</f>
        <v>131044</v>
      </c>
      <c r="I83" s="207">
        <f t="shared" si="181"/>
        <v>6001</v>
      </c>
      <c r="J83" s="207">
        <f t="shared" si="181"/>
        <v>4590</v>
      </c>
      <c r="K83" s="207">
        <f t="shared" si="181"/>
        <v>7242</v>
      </c>
      <c r="L83" s="207">
        <f t="shared" si="181"/>
        <v>3150</v>
      </c>
      <c r="M83" s="207">
        <f t="shared" si="181"/>
        <v>1267</v>
      </c>
      <c r="N83" s="24">
        <f>'인구총조사(가구, 1인가구)'!D69</f>
        <v>21367</v>
      </c>
      <c r="O83" s="24">
        <f>'인구총조사(가구, 1인가구)'!E69</f>
        <v>27118</v>
      </c>
      <c r="P83" s="24">
        <f>'인구총조사(가구, 1인가구)'!F69</f>
        <v>33759</v>
      </c>
      <c r="Q83" s="24">
        <f>'인구총조사(가구, 1인가구)'!G69</f>
        <v>38063</v>
      </c>
      <c r="R83" s="24">
        <f>'인구총조사(가구, 1인가구)'!H69</f>
        <v>39103</v>
      </c>
      <c r="S83" s="24">
        <f>'인구총조사(가구, 1인가구)'!I69</f>
        <v>40682</v>
      </c>
      <c r="T83" s="52">
        <f t="shared" si="184"/>
        <v>5751</v>
      </c>
      <c r="U83" s="52">
        <f t="shared" si="185"/>
        <v>6641</v>
      </c>
      <c r="V83" s="52">
        <f t="shared" si="186"/>
        <v>4304</v>
      </c>
      <c r="W83" s="52">
        <f t="shared" si="187"/>
        <v>1040</v>
      </c>
      <c r="X83" s="52">
        <f t="shared" si="188"/>
        <v>1579</v>
      </c>
      <c r="Y83" s="53">
        <f>'주택총조사(거처의종류, 일반,외국인가구, 아파트)'!K69/'주택총조사(거처의종류, 일반,외국인가구, 전체)'!K69</f>
        <v>0.66878722920844402</v>
      </c>
      <c r="Z83" s="53">
        <f>'주택총조사(거처의종류, 일반,외국인가구, 아파트)'!N69/'주택총조사(거처의종류, 일반,외국인가구, 전체)'!N69</f>
        <v>0.63980722377336341</v>
      </c>
      <c r="AA83" s="53">
        <f>'주택총조사(거처의종류, 일반,외국인가구, 아파트)'!Q69/'주택총조사(거처의종류, 일반,외국인가구, 전체)'!Q69</f>
        <v>0.65074833881685057</v>
      </c>
      <c r="AB83" s="53">
        <f>'주택총조사(거처의종류, 일반,외국인가구, 아파트)'!T69/'주택총조사(거처의종류, 일반,외국인가구, 전체)'!T69</f>
        <v>0.66125836596514764</v>
      </c>
      <c r="AC83" s="53">
        <f>'주택총조사(거처의종류, 일반,외국인가구, 아파트)'!W69/'주택총조사(거처의종류, 일반,외국인가구, 전체)'!W69</f>
        <v>0.67054577088611456</v>
      </c>
      <c r="AD83" s="54">
        <f t="shared" si="189"/>
        <v>4013.3921624798727</v>
      </c>
      <c r="AE83" s="54">
        <f t="shared" si="190"/>
        <v>2936.7151571197383</v>
      </c>
      <c r="AF83" s="54">
        <f t="shared" si="191"/>
        <v>4712.719469711632</v>
      </c>
      <c r="AG83" s="54">
        <f t="shared" si="192"/>
        <v>2082.9638527902152</v>
      </c>
      <c r="AH83" s="54">
        <f t="shared" si="193"/>
        <v>849.58149171270713</v>
      </c>
      <c r="AI83" s="54">
        <f t="shared" si="194"/>
        <v>2919.0744267628329</v>
      </c>
      <c r="AJ83" s="54">
        <f t="shared" si="195"/>
        <v>3846.1953551777615</v>
      </c>
      <c r="AK83" s="54">
        <f t="shared" si="196"/>
        <v>4248.9597730789064</v>
      </c>
      <c r="AL83" s="54">
        <f t="shared" si="197"/>
        <v>2800.8208502677248</v>
      </c>
      <c r="AM83" s="54">
        <f t="shared" si="198"/>
        <v>687.70870060375353</v>
      </c>
      <c r="AN83" s="54">
        <f t="shared" si="199"/>
        <v>1058.791772229175</v>
      </c>
      <c r="AO83" s="54">
        <f t="shared" si="200"/>
        <v>2528.495290271464</v>
      </c>
      <c r="AP83" s="208">
        <f t="shared" si="182"/>
        <v>7859.5875176576337</v>
      </c>
      <c r="AQ83" s="208">
        <f t="shared" si="182"/>
        <v>7185.6749301986447</v>
      </c>
      <c r="AR83" s="208">
        <f t="shared" si="182"/>
        <v>7513.5403199793564</v>
      </c>
      <c r="AS83" s="208">
        <f t="shared" si="182"/>
        <v>2770.6725533939689</v>
      </c>
      <c r="AT83" s="208">
        <f t="shared" si="182"/>
        <v>1908.3732639418822</v>
      </c>
      <c r="AU83" s="50">
        <f t="shared" si="183"/>
        <v>5447.5697170342974</v>
      </c>
      <c r="AV83" s="52">
        <f>'주택총조사(거처의종류, 일반,외국인가구, 전체)'!I69</f>
        <v>1020</v>
      </c>
      <c r="AW83" s="52">
        <f>'주택총조사(거처의종류, 일반,외국인가구, 전체)'!L69</f>
        <v>1002</v>
      </c>
      <c r="AX83" s="52">
        <f>'주택총조사(거처의종류, 일반,외국인가구, 전체)'!O69</f>
        <v>1094</v>
      </c>
      <c r="AY83" s="52">
        <f>'주택총조사(거처의종류, 일반,외국인가구, 전체)'!R69</f>
        <v>1163</v>
      </c>
      <c r="AZ83" s="52">
        <f>'주택총조사(거처의종류, 일반,외국인가구, 전체)'!U69</f>
        <v>1090</v>
      </c>
      <c r="BA83" s="52">
        <f>'주택총조사(거처의종류, 일반,외국인가구, 전체)'!X69</f>
        <v>1160</v>
      </c>
      <c r="BB83" s="52">
        <f t="shared" si="201"/>
        <v>-18</v>
      </c>
      <c r="BC83" s="52">
        <f t="shared" si="202"/>
        <v>92</v>
      </c>
      <c r="BD83" s="52">
        <f t="shared" si="203"/>
        <v>69</v>
      </c>
      <c r="BE83" s="52">
        <f t="shared" si="204"/>
        <v>-73</v>
      </c>
      <c r="BF83" s="52">
        <f t="shared" si="205"/>
        <v>70</v>
      </c>
      <c r="BG83" s="53">
        <f>'주택총조사(거처의종류, 일반,외국인가구, 아파트)'!L69/'주택총조사(거처의종류, 일반,외국인가구, 전체)'!L69</f>
        <v>0.15269461077844312</v>
      </c>
      <c r="BH83" s="53">
        <f>'주택총조사(거처의종류, 일반,외국인가구, 아파트)'!O69/'주택총조사(거처의종류, 일반,외국인가구, 전체)'!O69</f>
        <v>0.14351005484460694</v>
      </c>
      <c r="BI83" s="53">
        <f>'주택총조사(거처의종류, 일반,외국인가구, 아파트)'!R69/'주택총조사(거처의종류, 일반,외국인가구, 전체)'!R69</f>
        <v>0.14359415305245055</v>
      </c>
      <c r="BJ83" s="53">
        <f>'주택총조사(거처의종류, 일반,외국인가구, 아파트)'!U69/'주택총조사(거처의종류, 일반,외국인가구, 전체)'!U69</f>
        <v>0.15504587155963304</v>
      </c>
      <c r="BK83" s="53">
        <f>'주택총조사(거처의종류, 일반,외국인가구, 아파트)'!X69/'주택총조사(거처의종류, 일반,외국인가구, 전체)'!X69</f>
        <v>0.15948275862068967</v>
      </c>
      <c r="BL83" s="54">
        <f t="shared" si="206"/>
        <v>-2.7485029940119761</v>
      </c>
      <c r="BM83" s="54">
        <f t="shared" si="207"/>
        <v>13.202925045703838</v>
      </c>
      <c r="BN83" s="54">
        <f t="shared" si="208"/>
        <v>9.9079965606190878</v>
      </c>
      <c r="BO83" s="54">
        <f t="shared" si="209"/>
        <v>-11.318348623853211</v>
      </c>
      <c r="BP83" s="54">
        <f t="shared" si="210"/>
        <v>11.163793103448278</v>
      </c>
      <c r="BQ83" s="50">
        <f t="shared" si="211"/>
        <v>4.0415726183812026</v>
      </c>
      <c r="BR83" s="49">
        <f>REPS멸실!E68</f>
        <v>0</v>
      </c>
      <c r="BS83" s="49">
        <f>REPS멸실!F68</f>
        <v>0</v>
      </c>
      <c r="BT83" s="49">
        <f>REPS멸실!G68</f>
        <v>0</v>
      </c>
      <c r="BU83" s="49">
        <f>REPS멸실!H68</f>
        <v>0</v>
      </c>
      <c r="BV83" s="49">
        <f>REPS멸실!I68</f>
        <v>0</v>
      </c>
      <c r="BW83" s="51">
        <f t="shared" si="212"/>
        <v>0</v>
      </c>
      <c r="BX83" s="81">
        <f t="shared" si="213"/>
        <v>5451.6112896526784</v>
      </c>
      <c r="BY83" s="52">
        <f>SUM('주택소유통계(다주택자)'!Q69:R69)</f>
        <v>8714</v>
      </c>
      <c r="BZ83" s="52">
        <f>SUM('주택소유통계(다주택자)'!U69:V69)</f>
        <v>8686</v>
      </c>
      <c r="CA83" s="52">
        <f>SUM('주택소유통계(다주택자)'!Y69:Z69)</f>
        <v>9094</v>
      </c>
      <c r="CB83" s="52">
        <f>SUM('주택소유통계(다주택자)'!AC69:AD69)</f>
        <v>9320</v>
      </c>
      <c r="CC83" s="52">
        <f t="shared" si="214"/>
        <v>-28</v>
      </c>
      <c r="CD83" s="52">
        <f t="shared" si="215"/>
        <v>408</v>
      </c>
      <c r="CE83" s="52">
        <f t="shared" si="216"/>
        <v>226</v>
      </c>
      <c r="CF83" s="53">
        <f>'REPS거래량(외지인)'!D69/'REPS거래량(외지인)'!C69</f>
        <v>0.45998266396995086</v>
      </c>
      <c r="CG83" s="53">
        <f>'REPS거래량(외지인)'!I69/'REPS거래량(외지인)'!H69</f>
        <v>0.70618556701030932</v>
      </c>
      <c r="CH83" s="53">
        <f>'REPS거래량(외지인)'!N69/'REPS거래량(외지인)'!M69</f>
        <v>0.46472392638036808</v>
      </c>
      <c r="CI83" s="54">
        <f>REPS단위당실거래!G68</f>
        <v>2621.1</v>
      </c>
      <c r="CJ83" s="54">
        <f>REPS단위당실거래!H68</f>
        <v>2638.5</v>
      </c>
      <c r="CK83" s="54">
        <f>REPS단위당실거래!I68</f>
        <v>2804.3</v>
      </c>
      <c r="CL83" s="52">
        <v>2005.355</v>
      </c>
      <c r="CM83" s="52">
        <v>2110.9</v>
      </c>
      <c r="CN83" s="52">
        <v>2222</v>
      </c>
      <c r="CO83" s="53">
        <f t="shared" si="217"/>
        <v>1.3070503726272904</v>
      </c>
      <c r="CP83" s="53">
        <f t="shared" ref="CP83:CP143" si="269">CJ83/CM83</f>
        <v>1.2499407835520393</v>
      </c>
      <c r="CQ83" s="53">
        <f t="shared" si="218"/>
        <v>1.2620612061206122</v>
      </c>
      <c r="CR83" s="55">
        <v>0.2</v>
      </c>
      <c r="CS83" s="55">
        <v>0.3</v>
      </c>
      <c r="CT83" s="55">
        <v>0.5</v>
      </c>
      <c r="CU83" s="162">
        <f t="shared" si="219"/>
        <v>-3.3668348691265013</v>
      </c>
      <c r="CV83" s="162">
        <f t="shared" si="220"/>
        <v>108.04127325374969</v>
      </c>
      <c r="CW83" s="162">
        <f t="shared" si="221"/>
        <v>66.275634411600677</v>
      </c>
      <c r="CX83" s="71">
        <f t="shared" si="222"/>
        <v>56.983357598741293</v>
      </c>
      <c r="CY83" s="158">
        <f>REPS분양물량!H68</f>
        <v>51</v>
      </c>
      <c r="CZ83" s="158">
        <f>REPS분양물량!I68</f>
        <v>1358</v>
      </c>
      <c r="DA83" s="158">
        <f>REPS분양물량!J68</f>
        <v>0</v>
      </c>
      <c r="DB83" s="52">
        <f>REPS미분양!F68</f>
        <v>22</v>
      </c>
      <c r="DC83" s="52">
        <f>REPS미분양!G68</f>
        <v>4</v>
      </c>
      <c r="DD83" s="52">
        <f>REPS미분양!H68</f>
        <v>2</v>
      </c>
      <c r="DE83" s="52">
        <f>REPS미분양!I68</f>
        <v>2</v>
      </c>
      <c r="DF83" s="52">
        <f t="shared" si="223"/>
        <v>73</v>
      </c>
      <c r="DG83" s="52">
        <f t="shared" si="224"/>
        <v>1362</v>
      </c>
      <c r="DH83" s="52">
        <f t="shared" si="225"/>
        <v>2</v>
      </c>
      <c r="DI83" s="52">
        <f t="shared" si="226"/>
        <v>69</v>
      </c>
      <c r="DJ83" s="52">
        <f t="shared" si="227"/>
        <v>1360</v>
      </c>
      <c r="DK83" s="52">
        <f t="shared" si="228"/>
        <v>0</v>
      </c>
      <c r="DL83" s="142">
        <v>2621.1</v>
      </c>
      <c r="DM83" s="142">
        <v>2638.5</v>
      </c>
      <c r="DN83" s="142">
        <v>2804.3</v>
      </c>
      <c r="DO83" s="145">
        <f>DP83*0.95</f>
        <v>2005.355</v>
      </c>
      <c r="DP83" s="145">
        <f>DQ83*0.95</f>
        <v>2110.9</v>
      </c>
      <c r="DQ83" s="140">
        <f>'REPS분양가(분기단위)'!F68</f>
        <v>2222</v>
      </c>
      <c r="DR83" s="53">
        <f t="shared" si="229"/>
        <v>1.3070503726272904</v>
      </c>
      <c r="DS83" s="53">
        <f t="shared" si="230"/>
        <v>1.2499407835520393</v>
      </c>
      <c r="DT83" s="53">
        <f t="shared" si="231"/>
        <v>1.2620612061206122</v>
      </c>
      <c r="DU83" s="53">
        <f>100%-종합!CF83</f>
        <v>0.54001733603004909</v>
      </c>
      <c r="DV83" s="53">
        <f>100%-종합!CG83</f>
        <v>0.29381443298969068</v>
      </c>
      <c r="DW83" s="53">
        <f>100%-종합!CH83</f>
        <v>0.53527607361963192</v>
      </c>
      <c r="DX83" s="55">
        <v>0.2</v>
      </c>
      <c r="DY83" s="55">
        <v>0.3</v>
      </c>
      <c r="DZ83" s="55">
        <v>0.5</v>
      </c>
      <c r="EA83" s="72">
        <f t="shared" si="232"/>
        <v>9.740452071909159</v>
      </c>
      <c r="EB83" s="72">
        <f t="shared" si="233"/>
        <v>149.83826217673311</v>
      </c>
      <c r="EC83" s="72">
        <f t="shared" si="234"/>
        <v>0</v>
      </c>
      <c r="ED83" s="71">
        <f t="shared" si="235"/>
        <v>53.192904749547417</v>
      </c>
      <c r="EE83" s="82">
        <f t="shared" si="236"/>
        <v>110.1762623482887</v>
      </c>
      <c r="EF83" s="88">
        <f t="shared" si="237"/>
        <v>5561.7875520009675</v>
      </c>
      <c r="EG83" s="54">
        <f>REPS단위당실거래!I68</f>
        <v>2804.3</v>
      </c>
      <c r="EH83" s="52">
        <f t="shared" si="238"/>
        <v>2222</v>
      </c>
      <c r="EI83" s="52">
        <f t="shared" si="239"/>
        <v>75500</v>
      </c>
      <c r="EJ83" s="49">
        <f t="shared" si="240"/>
        <v>41525</v>
      </c>
      <c r="EK83" s="149">
        <v>63125</v>
      </c>
      <c r="EL83" s="55">
        <f t="shared" si="241"/>
        <v>0.6023421152457753</v>
      </c>
      <c r="EM83" s="55">
        <v>0.74</v>
      </c>
      <c r="EN83" s="55">
        <v>0.05</v>
      </c>
      <c r="EO83" s="71">
        <f t="shared" si="242"/>
        <v>1406.845302920914</v>
      </c>
      <c r="EP83" s="54">
        <f>REPS단위당실거래!I68</f>
        <v>2804.3</v>
      </c>
      <c r="EQ83" s="52">
        <f t="shared" si="243"/>
        <v>2222</v>
      </c>
      <c r="ER83" s="52">
        <f t="shared" si="244"/>
        <v>75500</v>
      </c>
      <c r="ES83" s="49">
        <f t="shared" si="245"/>
        <v>41525</v>
      </c>
      <c r="ET83" s="149">
        <v>49546</v>
      </c>
      <c r="EU83" s="55">
        <f t="shared" si="246"/>
        <v>0.6023421152457753</v>
      </c>
      <c r="EV83" s="55">
        <v>0.26</v>
      </c>
      <c r="EW83" s="55">
        <v>0.2</v>
      </c>
      <c r="EX83" s="50">
        <f t="shared" si="247"/>
        <v>1551.8694069822936</v>
      </c>
      <c r="EY83" s="53">
        <f>'주택총조사(주택의종류)'!AZ69</f>
        <v>0.88454089322636764</v>
      </c>
      <c r="EZ83" s="53">
        <f>'주택총조사(주택의종류)'!AS69</f>
        <v>7.1269822559780122E-2</v>
      </c>
      <c r="FA83" s="53">
        <f>'주택총조사(주택의종류)'!BG69</f>
        <v>3.6928814264338847E-2</v>
      </c>
      <c r="FB83" s="53">
        <f t="shared" si="248"/>
        <v>0.12232180292927312</v>
      </c>
      <c r="FC83" s="54">
        <f t="shared" si="249"/>
        <v>361.91531766872168</v>
      </c>
      <c r="FD83" s="55">
        <v>0.4</v>
      </c>
      <c r="FE83" s="55">
        <v>0.6</v>
      </c>
      <c r="FF83" s="50">
        <f t="shared" si="250"/>
        <v>86.859676240493201</v>
      </c>
      <c r="FG83" s="82">
        <f t="shared" si="251"/>
        <v>3045.5743861437008</v>
      </c>
      <c r="FH83" s="53">
        <v>3.9399999999999998E-2</v>
      </c>
      <c r="FI83" s="49">
        <v>30</v>
      </c>
      <c r="FJ83" s="55">
        <v>0.6</v>
      </c>
      <c r="FK83" s="55">
        <v>0.4</v>
      </c>
      <c r="FL83" s="49">
        <f t="shared" si="252"/>
        <v>76000</v>
      </c>
      <c r="FM83" s="49">
        <f t="shared" si="253"/>
        <v>45300</v>
      </c>
      <c r="FN83" s="58">
        <f t="shared" si="254"/>
        <v>-214.70510596203832</v>
      </c>
      <c r="FO83" s="49">
        <f t="shared" ref="FO83:FO146" si="270">-ROUND(FN83/FK83,-1)*12</f>
        <v>6480</v>
      </c>
      <c r="FP83" s="131">
        <v>176</v>
      </c>
      <c r="FQ83" s="131">
        <v>644</v>
      </c>
      <c r="FR83" s="134">
        <v>6066</v>
      </c>
      <c r="FS83" s="134">
        <v>9563</v>
      </c>
      <c r="FT83" s="134">
        <v>6335</v>
      </c>
      <c r="FU83" s="134">
        <v>6403</v>
      </c>
      <c r="FV83" s="134">
        <v>6620</v>
      </c>
      <c r="FW83" s="134">
        <v>18016</v>
      </c>
      <c r="FX83" s="134">
        <v>27898</v>
      </c>
      <c r="FY83" s="32">
        <f t="shared" si="255"/>
        <v>81721</v>
      </c>
      <c r="FZ83" s="152">
        <f>(SUM(FW83:FX83)/FY83)+(FV83/FY83)*0.5</f>
        <v>0.6023421152457753</v>
      </c>
      <c r="GA83" s="54">
        <f t="shared" si="256"/>
        <v>2532.536862889845</v>
      </c>
      <c r="GB83" s="55">
        <v>0.3</v>
      </c>
      <c r="GC83" s="55">
        <f t="shared" si="257"/>
        <v>0.6023421152457753</v>
      </c>
      <c r="GD83" s="50">
        <f t="shared" si="258"/>
        <v>457.63608327929074</v>
      </c>
      <c r="GE83" s="54">
        <f t="shared" si="259"/>
        <v>2919.0744267628329</v>
      </c>
      <c r="GF83" s="55">
        <v>0.7</v>
      </c>
      <c r="GG83" s="55">
        <f t="shared" si="260"/>
        <v>0.6023421152457753</v>
      </c>
      <c r="GH83" s="50">
        <f t="shared" si="261"/>
        <v>1230.7970253433216</v>
      </c>
      <c r="GI83" s="81">
        <f t="shared" ref="GI83:GI146" si="271">GD83+GH83</f>
        <v>1688.4331086226123</v>
      </c>
      <c r="GJ83" s="72">
        <f t="shared" si="262"/>
        <v>56.983357598741293</v>
      </c>
      <c r="GK83" s="72">
        <f t="shared" si="263"/>
        <v>53.192904749547417</v>
      </c>
      <c r="GL83" s="52">
        <f>SUM('주택총조사(주택의종류)'!AD69:AF69)</f>
        <v>91448</v>
      </c>
      <c r="GM83" s="52">
        <f>REPS미분양!I68</f>
        <v>2</v>
      </c>
      <c r="GN83" s="100">
        <f t="shared" si="264"/>
        <v>2.1870352550083107E-5</v>
      </c>
      <c r="GO83" s="55">
        <f t="shared" si="265"/>
        <v>1</v>
      </c>
      <c r="GP83" s="82">
        <f t="shared" si="266"/>
        <v>110.1762623482887</v>
      </c>
      <c r="GQ83" s="84">
        <f t="shared" si="267"/>
        <v>4844.1837571146025</v>
      </c>
      <c r="GR83" s="151">
        <f>SUM('REPS분양물량+계획'!G68:I68)/3</f>
        <v>386.66666666666669</v>
      </c>
      <c r="GS83" s="106">
        <f t="shared" ref="GS83:GS146" si="272">GR83/GQ83</f>
        <v>7.982080904729788E-2</v>
      </c>
      <c r="GT83" s="105" t="str">
        <f t="shared" si="268"/>
        <v>S등급</v>
      </c>
    </row>
    <row r="84" spans="1:202" s="49" customFormat="1" x14ac:dyDescent="0.4">
      <c r="A84" s="37" t="s">
        <v>109</v>
      </c>
      <c r="B84" s="37" t="s">
        <v>137</v>
      </c>
      <c r="C84" s="35">
        <f>'주택총조사(거처의종류, 일반,외국인가구, 전체)'!H70</f>
        <v>271365</v>
      </c>
      <c r="D84" s="35">
        <f>'주택총조사(거처의종류, 일반,외국인가구, 전체)'!K70</f>
        <v>298397</v>
      </c>
      <c r="E84" s="35">
        <f>'주택총조사(거처의종류, 일반,외국인가구, 전체)'!N70</f>
        <v>321871</v>
      </c>
      <c r="F84" s="35">
        <f>'주택총조사(거처의종류, 일반,외국인가구, 전체)'!Q70</f>
        <v>341432</v>
      </c>
      <c r="G84" s="35">
        <f>'주택총조사(거처의종류, 일반,외국인가구, 전체)'!T70</f>
        <v>356542</v>
      </c>
      <c r="H84" s="35">
        <f>'주택총조사(거처의종류, 일반,외국인가구, 전체)'!W70</f>
        <v>375093</v>
      </c>
      <c r="I84" s="207">
        <f t="shared" si="181"/>
        <v>17078</v>
      </c>
      <c r="J84" s="207">
        <f t="shared" si="181"/>
        <v>12921</v>
      </c>
      <c r="K84" s="207">
        <f t="shared" si="181"/>
        <v>7495</v>
      </c>
      <c r="L84" s="207">
        <f t="shared" si="181"/>
        <v>6643</v>
      </c>
      <c r="M84" s="207">
        <f t="shared" si="181"/>
        <v>10167</v>
      </c>
      <c r="N84" s="24">
        <f>'인구총조사(가구, 1인가구)'!D70</f>
        <v>70657</v>
      </c>
      <c r="O84" s="24">
        <f>'인구총조사(가구, 1인가구)'!E70</f>
        <v>80611</v>
      </c>
      <c r="P84" s="24">
        <f>'인구총조사(가구, 1인가구)'!F70</f>
        <v>91164</v>
      </c>
      <c r="Q84" s="24">
        <f>'인구총조사(가구, 1인가구)'!G70</f>
        <v>103230</v>
      </c>
      <c r="R84" s="24">
        <f>'인구총조사(가구, 1인가구)'!H70</f>
        <v>111697</v>
      </c>
      <c r="S84" s="24">
        <f>'인구총조사(가구, 1인가구)'!I70</f>
        <v>120081</v>
      </c>
      <c r="T84" s="52">
        <f t="shared" si="184"/>
        <v>9954</v>
      </c>
      <c r="U84" s="52">
        <f t="shared" si="185"/>
        <v>10553</v>
      </c>
      <c r="V84" s="52">
        <f t="shared" si="186"/>
        <v>12066</v>
      </c>
      <c r="W84" s="52">
        <f t="shared" si="187"/>
        <v>8467</v>
      </c>
      <c r="X84" s="52">
        <f t="shared" si="188"/>
        <v>8384</v>
      </c>
      <c r="Y84" s="53">
        <f>'주택총조사(거처의종류, 일반,외국인가구, 아파트)'!K70/'주택총조사(거처의종류, 일반,외국인가구, 전체)'!K70</f>
        <v>0.69704789257264654</v>
      </c>
      <c r="Z84" s="53">
        <f>'주택총조사(거처의종류, 일반,외국인가구, 아파트)'!N70/'주택총조사(거처의종류, 일반,외국인가구, 전체)'!N70</f>
        <v>0.69671079407588754</v>
      </c>
      <c r="AA84" s="53">
        <f>'주택총조사(거처의종류, 일반,외국인가구, 아파트)'!Q70/'주택총조사(거처의종류, 일반,외국인가구, 전체)'!Q70</f>
        <v>0.69258007450971204</v>
      </c>
      <c r="AB84" s="53">
        <f>'주택총조사(거처의종류, 일반,외국인가구, 아파트)'!T70/'주택총조사(거처의종류, 일반,외국인가구, 전체)'!T70</f>
        <v>0.69542438198024359</v>
      </c>
      <c r="AC84" s="53">
        <f>'주택총조사(거처의종류, 일반,외국인가구, 아파트)'!W70/'주택총조사(거처의종류, 일반,외국인가구, 전체)'!W70</f>
        <v>0.70597958372990166</v>
      </c>
      <c r="AD84" s="54">
        <f t="shared" si="189"/>
        <v>11904.183909355657</v>
      </c>
      <c r="AE84" s="54">
        <f t="shared" si="190"/>
        <v>9002.2001702545422</v>
      </c>
      <c r="AF84" s="54">
        <f t="shared" si="191"/>
        <v>5190.8876584502914</v>
      </c>
      <c r="AG84" s="54">
        <f t="shared" si="192"/>
        <v>4619.7041694947584</v>
      </c>
      <c r="AH84" s="54">
        <f t="shared" si="193"/>
        <v>7177.6944277819102</v>
      </c>
      <c r="AI84" s="54">
        <f t="shared" si="194"/>
        <v>7578.9340670674328</v>
      </c>
      <c r="AJ84" s="54">
        <f t="shared" si="195"/>
        <v>6938.4147226681234</v>
      </c>
      <c r="AK84" s="54">
        <f t="shared" si="196"/>
        <v>7352.3890098828415</v>
      </c>
      <c r="AL84" s="54">
        <f t="shared" si="197"/>
        <v>8356.6711790341851</v>
      </c>
      <c r="AM84" s="54">
        <f t="shared" si="198"/>
        <v>5888.1582422267229</v>
      </c>
      <c r="AN84" s="54">
        <f t="shared" si="199"/>
        <v>5918.932829991496</v>
      </c>
      <c r="AO84" s="54">
        <f t="shared" si="200"/>
        <v>6890.9131967606754</v>
      </c>
      <c r="AP84" s="208">
        <f t="shared" si="182"/>
        <v>18842.598632023779</v>
      </c>
      <c r="AQ84" s="208">
        <f t="shared" si="182"/>
        <v>16354.589180137384</v>
      </c>
      <c r="AR84" s="208">
        <f t="shared" si="182"/>
        <v>13547.558837484477</v>
      </c>
      <c r="AS84" s="208">
        <f t="shared" si="182"/>
        <v>10507.862411721482</v>
      </c>
      <c r="AT84" s="208">
        <f t="shared" si="182"/>
        <v>13096.627257773405</v>
      </c>
      <c r="AU84" s="50">
        <f t="shared" si="183"/>
        <v>14469.847263828105</v>
      </c>
      <c r="AV84" s="52">
        <f>'주택총조사(거처의종류, 일반,외국인가구, 전체)'!I70</f>
        <v>12673</v>
      </c>
      <c r="AW84" s="52">
        <f>'주택총조사(거처의종류, 일반,외국인가구, 전체)'!L70</f>
        <v>13792</v>
      </c>
      <c r="AX84" s="52">
        <f>'주택총조사(거처의종류, 일반,외국인가구, 전체)'!O70</f>
        <v>14448</v>
      </c>
      <c r="AY84" s="52">
        <f>'주택총조사(거처의종류, 일반,외국인가구, 전체)'!R70</f>
        <v>15049</v>
      </c>
      <c r="AZ84" s="52">
        <f>'주택총조사(거처의종류, 일반,외국인가구, 전체)'!U70</f>
        <v>16113</v>
      </c>
      <c r="BA84" s="52">
        <f>'주택총조사(거처의종류, 일반,외국인가구, 전체)'!X70</f>
        <v>17383</v>
      </c>
      <c r="BB84" s="52">
        <f t="shared" si="201"/>
        <v>1119</v>
      </c>
      <c r="BC84" s="52">
        <f t="shared" si="202"/>
        <v>656</v>
      </c>
      <c r="BD84" s="52">
        <f t="shared" si="203"/>
        <v>601</v>
      </c>
      <c r="BE84" s="52">
        <f t="shared" si="204"/>
        <v>1064</v>
      </c>
      <c r="BF84" s="52">
        <f t="shared" si="205"/>
        <v>1270</v>
      </c>
      <c r="BG84" s="53">
        <f>'주택총조사(거처의종류, 일반,외국인가구, 아파트)'!L70/'주택총조사(거처의종류, 일반,외국인가구, 전체)'!L70</f>
        <v>9.9622969837587005E-2</v>
      </c>
      <c r="BH84" s="53">
        <f>'주택총조사(거처의종류, 일반,외국인가구, 아파트)'!O70/'주택총조사(거처의종류, 일반,외국인가구, 전체)'!O70</f>
        <v>0.116140642303433</v>
      </c>
      <c r="BI84" s="53">
        <f>'주택총조사(거처의종류, 일반,외국인가구, 아파트)'!R70/'주택총조사(거처의종류, 일반,외국인가구, 전체)'!R70</f>
        <v>0.11582164927902186</v>
      </c>
      <c r="BJ84" s="53">
        <f>'주택총조사(거처의종류, 일반,외국인가구, 아파트)'!U70/'주택총조사(거처의종류, 일반,외국인가구, 전체)'!U70</f>
        <v>0.11431763172593558</v>
      </c>
      <c r="BK84" s="53">
        <f>'주택총조사(거처의종류, 일반,외국인가구, 아파트)'!X70/'주택총조사(거처의종류, 일반,외국인가구, 전체)'!X70</f>
        <v>0.11695334522234367</v>
      </c>
      <c r="BL84" s="54">
        <f t="shared" si="206"/>
        <v>111.47810324825986</v>
      </c>
      <c r="BM84" s="54">
        <f t="shared" si="207"/>
        <v>76.188261351052049</v>
      </c>
      <c r="BN84" s="54">
        <f t="shared" si="208"/>
        <v>69.608811216692132</v>
      </c>
      <c r="BO84" s="54">
        <f t="shared" si="209"/>
        <v>121.63396015639546</v>
      </c>
      <c r="BP84" s="54">
        <f t="shared" si="210"/>
        <v>148.53074843237647</v>
      </c>
      <c r="BQ84" s="50">
        <f t="shared" si="211"/>
        <v>105.48797688095519</v>
      </c>
      <c r="BR84" s="49">
        <f>REPS멸실!E69</f>
        <v>0</v>
      </c>
      <c r="BS84" s="49">
        <f>REPS멸실!F69</f>
        <v>636</v>
      </c>
      <c r="BT84" s="49">
        <f>REPS멸실!G69</f>
        <v>0</v>
      </c>
      <c r="BU84" s="49">
        <f>REPS멸실!H69</f>
        <v>0</v>
      </c>
      <c r="BV84" s="49">
        <f>REPS멸실!I69</f>
        <v>0</v>
      </c>
      <c r="BW84" s="51">
        <f t="shared" si="212"/>
        <v>127.2</v>
      </c>
      <c r="BX84" s="81">
        <f t="shared" si="213"/>
        <v>14702.535240709061</v>
      </c>
      <c r="BY84" s="52">
        <f>SUM('주택소유통계(다주택자)'!Q70:R70)</f>
        <v>37746</v>
      </c>
      <c r="BZ84" s="52">
        <f>SUM('주택소유통계(다주택자)'!U70:V70)</f>
        <v>35912</v>
      </c>
      <c r="CA84" s="52">
        <f>SUM('주택소유통계(다주택자)'!Y70:Z70)</f>
        <v>36498</v>
      </c>
      <c r="CB84" s="52">
        <f>SUM('주택소유통계(다주택자)'!AC70:AD70)</f>
        <v>38272</v>
      </c>
      <c r="CC84" s="52">
        <f t="shared" si="214"/>
        <v>-1834</v>
      </c>
      <c r="CD84" s="52">
        <f t="shared" si="215"/>
        <v>586</v>
      </c>
      <c r="CE84" s="52">
        <f t="shared" si="216"/>
        <v>1774</v>
      </c>
      <c r="CF84" s="53">
        <f>'REPS거래량(외지인)'!D70/'REPS거래량(외지인)'!C70</f>
        <v>0.48125716156490422</v>
      </c>
      <c r="CG84" s="53">
        <f>'REPS거래량(외지인)'!I70/'REPS거래량(외지인)'!H70</f>
        <v>0.64761306532663321</v>
      </c>
      <c r="CH84" s="53">
        <f>'REPS거래량(외지인)'!N70/'REPS거래량(외지인)'!M70</f>
        <v>0.57169732441471577</v>
      </c>
      <c r="CI84" s="54">
        <f>REPS단위당실거래!G69</f>
        <v>1607.5</v>
      </c>
      <c r="CJ84" s="54">
        <f>REPS단위당실거래!H69</f>
        <v>1660.1</v>
      </c>
      <c r="CK84" s="54">
        <f>REPS단위당실거래!I69</f>
        <v>1702.9</v>
      </c>
      <c r="CL84" s="52">
        <v>1545</v>
      </c>
      <c r="CM84" s="52">
        <v>1470</v>
      </c>
      <c r="CN84" s="52">
        <v>1688</v>
      </c>
      <c r="CO84" s="53">
        <f t="shared" si="217"/>
        <v>1.0404530744336569</v>
      </c>
      <c r="CP84" s="53">
        <f t="shared" si="269"/>
        <v>1.1293197278911564</v>
      </c>
      <c r="CQ84" s="53">
        <f t="shared" si="218"/>
        <v>1.0088270142180096</v>
      </c>
      <c r="CR84" s="55">
        <v>0.2</v>
      </c>
      <c r="CS84" s="55">
        <v>0.3</v>
      </c>
      <c r="CT84" s="55">
        <v>0.5</v>
      </c>
      <c r="CU84" s="162">
        <f t="shared" si="219"/>
        <v>-183.66611095836637</v>
      </c>
      <c r="CV84" s="162">
        <f t="shared" si="220"/>
        <v>128.57347664342117</v>
      </c>
      <c r="CW84" s="162">
        <f t="shared" si="221"/>
        <v>511.57166618041583</v>
      </c>
      <c r="CX84" s="71">
        <f t="shared" si="222"/>
        <v>152.1596772884902</v>
      </c>
      <c r="CY84" s="158">
        <f>REPS분양물량!H69</f>
        <v>11649</v>
      </c>
      <c r="CZ84" s="158">
        <f>REPS분양물량!I69</f>
        <v>9410</v>
      </c>
      <c r="DA84" s="158">
        <f>REPS분양물량!J69</f>
        <v>610</v>
      </c>
      <c r="DB84" s="52">
        <f>REPS미분양!F69</f>
        <v>305</v>
      </c>
      <c r="DC84" s="52">
        <f>REPS미분양!G69</f>
        <v>736</v>
      </c>
      <c r="DD84" s="52">
        <f>REPS미분양!H69</f>
        <v>335</v>
      </c>
      <c r="DE84" s="52">
        <f>REPS미분양!I69</f>
        <v>205</v>
      </c>
      <c r="DF84" s="52">
        <f t="shared" si="223"/>
        <v>11954</v>
      </c>
      <c r="DG84" s="52">
        <f t="shared" si="224"/>
        <v>10146</v>
      </c>
      <c r="DH84" s="52">
        <f t="shared" si="225"/>
        <v>945</v>
      </c>
      <c r="DI84" s="52">
        <f t="shared" si="226"/>
        <v>11218</v>
      </c>
      <c r="DJ84" s="52">
        <f t="shared" si="227"/>
        <v>9811</v>
      </c>
      <c r="DK84" s="52">
        <f t="shared" si="228"/>
        <v>740</v>
      </c>
      <c r="DL84" s="142">
        <v>1607.5</v>
      </c>
      <c r="DM84" s="142">
        <v>1660.1</v>
      </c>
      <c r="DN84" s="142">
        <v>1702.9</v>
      </c>
      <c r="DO84" s="140">
        <f>'REPS분양가(분기단위)'!D69</f>
        <v>1545</v>
      </c>
      <c r="DP84" s="140">
        <f>'REPS분양가(분기단위)'!E69</f>
        <v>1470</v>
      </c>
      <c r="DQ84" s="140">
        <f>'REPS분양가(분기단위)'!F69</f>
        <v>1688</v>
      </c>
      <c r="DR84" s="53">
        <f t="shared" si="229"/>
        <v>1.0404530744336569</v>
      </c>
      <c r="DS84" s="53">
        <f t="shared" si="230"/>
        <v>1.1293197278911564</v>
      </c>
      <c r="DT84" s="53">
        <f t="shared" si="231"/>
        <v>1.0088270142180096</v>
      </c>
      <c r="DU84" s="53">
        <f>100%-종합!CF84</f>
        <v>0.51874283843509583</v>
      </c>
      <c r="DV84" s="53">
        <f>100%-종합!CG84</f>
        <v>0.35238693467336679</v>
      </c>
      <c r="DW84" s="53">
        <f>100%-종합!CH84</f>
        <v>0.42830267558528423</v>
      </c>
      <c r="DX84" s="55">
        <v>0.2</v>
      </c>
      <c r="DY84" s="55">
        <v>0.3</v>
      </c>
      <c r="DZ84" s="55">
        <v>0.5</v>
      </c>
      <c r="EA84" s="72">
        <f t="shared" si="232"/>
        <v>1210.9328009340563</v>
      </c>
      <c r="EB84" s="72">
        <f t="shared" si="233"/>
        <v>1171.3083603091989</v>
      </c>
      <c r="EC84" s="72">
        <f t="shared" si="234"/>
        <v>159.87082447514621</v>
      </c>
      <c r="ED84" s="71">
        <f t="shared" si="235"/>
        <v>847.37066190613371</v>
      </c>
      <c r="EE84" s="82">
        <f t="shared" si="236"/>
        <v>999.53033919462393</v>
      </c>
      <c r="EF84" s="88">
        <f t="shared" si="237"/>
        <v>15702.065579903685</v>
      </c>
      <c r="EG84" s="54">
        <f>REPS단위당실거래!I69</f>
        <v>1702.9</v>
      </c>
      <c r="EH84" s="52">
        <f t="shared" si="238"/>
        <v>1688</v>
      </c>
      <c r="EI84" s="52">
        <f t="shared" si="239"/>
        <v>57400</v>
      </c>
      <c r="EJ84" s="49">
        <f t="shared" si="240"/>
        <v>31570.000000000004</v>
      </c>
      <c r="EK84" s="149">
        <v>160595</v>
      </c>
      <c r="EL84" s="55">
        <f t="shared" si="241"/>
        <v>0.72892978668083519</v>
      </c>
      <c r="EM84" s="55">
        <v>0.74</v>
      </c>
      <c r="EN84" s="55">
        <v>0.05</v>
      </c>
      <c r="EO84" s="71">
        <f t="shared" si="242"/>
        <v>4331.3117264043231</v>
      </c>
      <c r="EP84" s="54">
        <f>REPS단위당실거래!I69</f>
        <v>1702.9</v>
      </c>
      <c r="EQ84" s="52">
        <f t="shared" si="243"/>
        <v>1688</v>
      </c>
      <c r="ER84" s="52">
        <f t="shared" si="244"/>
        <v>57400</v>
      </c>
      <c r="ES84" s="49">
        <f t="shared" si="245"/>
        <v>31570.000000000004</v>
      </c>
      <c r="ET84" s="149">
        <v>98478</v>
      </c>
      <c r="EU84" s="55">
        <f t="shared" si="246"/>
        <v>0.72892978668083519</v>
      </c>
      <c r="EV84" s="55">
        <v>0.26</v>
      </c>
      <c r="EW84" s="55">
        <v>0.2</v>
      </c>
      <c r="EX84" s="50">
        <f t="shared" si="247"/>
        <v>3732.7444717032749</v>
      </c>
      <c r="EY84" s="53">
        <f>'주택총조사(주택의종류)'!AZ70</f>
        <v>0.808357808659671</v>
      </c>
      <c r="EZ84" s="53">
        <f>'주택총조사(주택의종류)'!AS70</f>
        <v>0.11091075138291065</v>
      </c>
      <c r="FA84" s="53">
        <f>'주택총조사(주택의종류)'!BG70</f>
        <v>7.4146283937339325E-2</v>
      </c>
      <c r="FB84" s="53">
        <f t="shared" si="248"/>
        <v>0.22892960683721356</v>
      </c>
      <c r="FC84" s="54">
        <f t="shared" si="249"/>
        <v>1846.1012149459675</v>
      </c>
      <c r="FD84" s="55">
        <v>0.4</v>
      </c>
      <c r="FE84" s="55">
        <v>0.6</v>
      </c>
      <c r="FF84" s="50">
        <f t="shared" si="250"/>
        <v>443.06429158703224</v>
      </c>
      <c r="FG84" s="82">
        <f t="shared" si="251"/>
        <v>8507.120489694631</v>
      </c>
      <c r="FH84" s="53">
        <v>3.9399999999999998E-2</v>
      </c>
      <c r="FI84" s="49">
        <v>30</v>
      </c>
      <c r="FJ84" s="55">
        <v>0.6</v>
      </c>
      <c r="FK84" s="55">
        <v>0.4</v>
      </c>
      <c r="FL84" s="49">
        <f t="shared" si="252"/>
        <v>57000</v>
      </c>
      <c r="FM84" s="49">
        <f t="shared" si="253"/>
        <v>34400</v>
      </c>
      <c r="FN84" s="58">
        <f t="shared" si="254"/>
        <v>-163.04317097338011</v>
      </c>
      <c r="FO84" s="49">
        <f t="shared" si="270"/>
        <v>4920</v>
      </c>
      <c r="FP84" s="131">
        <v>726</v>
      </c>
      <c r="FQ84" s="134">
        <v>2222</v>
      </c>
      <c r="FR84" s="134">
        <v>16195</v>
      </c>
      <c r="FS84" s="134">
        <v>31434</v>
      </c>
      <c r="FT84" s="134">
        <v>23732</v>
      </c>
      <c r="FU84" s="134">
        <v>22520</v>
      </c>
      <c r="FV84" s="134">
        <v>21361</v>
      </c>
      <c r="FW84" s="134">
        <v>59548</v>
      </c>
      <c r="FX84" s="134">
        <v>87639</v>
      </c>
      <c r="FY84" s="32">
        <f t="shared" si="255"/>
        <v>265377</v>
      </c>
      <c r="FZ84" s="152">
        <f>(SUM(FU84:FX84)/FY84)+(FT84/FY84)*0.1</f>
        <v>0.72892978668083519</v>
      </c>
      <c r="GA84" s="54">
        <f t="shared" si="256"/>
        <v>6996.4011736416305</v>
      </c>
      <c r="GB84" s="55">
        <v>0.3</v>
      </c>
      <c r="GC84" s="55">
        <f t="shared" si="257"/>
        <v>0.72892978668083519</v>
      </c>
      <c r="GD84" s="50">
        <f t="shared" si="258"/>
        <v>1529.9655645108414</v>
      </c>
      <c r="GE84" s="54">
        <f t="shared" si="259"/>
        <v>7706.1340670674326</v>
      </c>
      <c r="GF84" s="55">
        <v>0.7</v>
      </c>
      <c r="GG84" s="55">
        <f t="shared" si="260"/>
        <v>0.72892978668083519</v>
      </c>
      <c r="GH84" s="50">
        <f t="shared" si="261"/>
        <v>3932.0614631489666</v>
      </c>
      <c r="GI84" s="81">
        <f t="shared" si="271"/>
        <v>5462.0270276598076</v>
      </c>
      <c r="GJ84" s="72">
        <f t="shared" si="262"/>
        <v>152.1596772884902</v>
      </c>
      <c r="GK84" s="72">
        <f t="shared" si="263"/>
        <v>847.37066190613371</v>
      </c>
      <c r="GL84" s="52">
        <f>SUM('주택총조사(주택의종류)'!AD70:AF70)</f>
        <v>292055</v>
      </c>
      <c r="GM84" s="52">
        <f>REPS미분양!I69</f>
        <v>205</v>
      </c>
      <c r="GN84" s="100">
        <f t="shared" si="264"/>
        <v>7.0192258307510567E-4</v>
      </c>
      <c r="GO84" s="55">
        <f t="shared" si="265"/>
        <v>1</v>
      </c>
      <c r="GP84" s="82">
        <f t="shared" si="266"/>
        <v>999.53033919462393</v>
      </c>
      <c r="GQ84" s="84">
        <f t="shared" si="267"/>
        <v>14968.677856549062</v>
      </c>
      <c r="GR84" s="151">
        <f>SUM('REPS분양물량+계획'!G69:I69)/3</f>
        <v>4061</v>
      </c>
      <c r="GS84" s="106">
        <f t="shared" si="272"/>
        <v>0.27129984618001785</v>
      </c>
      <c r="GT84" s="105" t="str">
        <f t="shared" si="268"/>
        <v>S등급</v>
      </c>
    </row>
    <row r="85" spans="1:202" s="49" customFormat="1" x14ac:dyDescent="0.4">
      <c r="A85" s="37" t="s">
        <v>158</v>
      </c>
      <c r="B85" s="37" t="s">
        <v>158</v>
      </c>
      <c r="C85" s="35">
        <f>'주택총조사(거처의종류, 일반,외국인가구, 전체)'!H71</f>
        <v>1306394</v>
      </c>
      <c r="D85" s="35">
        <f>'주택총조사(거처의종류, 일반,외국인가구, 전체)'!K71</f>
        <v>1321213</v>
      </c>
      <c r="E85" s="35">
        <f>'주택총조사(거처의종류, 일반,외국인가구, 전체)'!N71</f>
        <v>1350155</v>
      </c>
      <c r="F85" s="35">
        <f>'주택총조사(거처의종류, 일반,외국인가구, 전체)'!Q71</f>
        <v>1378982</v>
      </c>
      <c r="G85" s="35">
        <f>'주택총조사(거처의종류, 일반,외국인가구, 전체)'!T71</f>
        <v>1392608</v>
      </c>
      <c r="H85" s="35">
        <f>'주택총조사(거처의종류, 일반,외국인가구, 전체)'!W71</f>
        <v>1404476</v>
      </c>
      <c r="I85" s="207">
        <f t="shared" si="181"/>
        <v>3117</v>
      </c>
      <c r="J85" s="207">
        <f t="shared" si="181"/>
        <v>2626</v>
      </c>
      <c r="K85" s="207">
        <f t="shared" si="181"/>
        <v>-3926</v>
      </c>
      <c r="L85" s="207">
        <f t="shared" si="181"/>
        <v>-4656</v>
      </c>
      <c r="M85" s="207">
        <f t="shared" si="181"/>
        <v>-6851</v>
      </c>
      <c r="N85" s="24">
        <f>'인구총조사(가구, 1인가구)'!D71</f>
        <v>379719</v>
      </c>
      <c r="O85" s="24">
        <f>'인구총조사(가구, 1인가구)'!E71</f>
        <v>391421</v>
      </c>
      <c r="P85" s="24">
        <f>'인구총조사(가구, 1인가구)'!F71</f>
        <v>417737</v>
      </c>
      <c r="Q85" s="24">
        <f>'인구총조사(가구, 1인가구)'!G71</f>
        <v>450490</v>
      </c>
      <c r="R85" s="24">
        <f>'인구총조사(가구, 1인가구)'!H71</f>
        <v>468772</v>
      </c>
      <c r="S85" s="24">
        <f>'인구총조사(가구, 1인가구)'!I71</f>
        <v>487491</v>
      </c>
      <c r="T85" s="52">
        <f t="shared" si="184"/>
        <v>11702</v>
      </c>
      <c r="U85" s="52">
        <f t="shared" si="185"/>
        <v>26316</v>
      </c>
      <c r="V85" s="52">
        <f t="shared" si="186"/>
        <v>32753</v>
      </c>
      <c r="W85" s="52">
        <f t="shared" si="187"/>
        <v>18282</v>
      </c>
      <c r="X85" s="52">
        <f t="shared" si="188"/>
        <v>18719</v>
      </c>
      <c r="Y85" s="53">
        <f>'주택총조사(거처의종류, 일반,외국인가구, 아파트)'!K71/'주택총조사(거처의종류, 일반,외국인가구, 전체)'!K71</f>
        <v>0.51708165148238783</v>
      </c>
      <c r="Z85" s="53">
        <f>'주택총조사(거처의종류, 일반,외국인가구, 아파트)'!N71/'주택총조사(거처의종류, 일반,외국인가구, 전체)'!N71</f>
        <v>0.52695209068588422</v>
      </c>
      <c r="AA85" s="53">
        <f>'주택총조사(거처의종류, 일반,외국인가구, 아파트)'!Q71/'주택총조사(거처의종류, 일반,외국인가구, 전체)'!Q71</f>
        <v>0.53173065348206139</v>
      </c>
      <c r="AB85" s="53">
        <f>'주택총조사(거처의종류, 일반,외국인가구, 아파트)'!T71/'주택총조사(거처의종류, 일반,외국인가구, 전체)'!T71</f>
        <v>0.53315003216985679</v>
      </c>
      <c r="AC85" s="53">
        <f>'주택총조사(거처의종류, 일반,외국인가구, 아파트)'!W71/'주택총조사(거처의종류, 일반,외국인가구, 전체)'!W71</f>
        <v>0.53657663071494277</v>
      </c>
      <c r="AD85" s="54">
        <f t="shared" si="189"/>
        <v>1611.7435076706029</v>
      </c>
      <c r="AE85" s="54">
        <f t="shared" si="190"/>
        <v>1383.776190141132</v>
      </c>
      <c r="AF85" s="54">
        <f t="shared" si="191"/>
        <v>-2087.5745455705728</v>
      </c>
      <c r="AG85" s="54">
        <f t="shared" si="192"/>
        <v>-2482.3465497828533</v>
      </c>
      <c r="AH85" s="54">
        <f t="shared" si="193"/>
        <v>-3676.0864970280727</v>
      </c>
      <c r="AI85" s="54">
        <f t="shared" si="194"/>
        <v>-1050.0975789139527</v>
      </c>
      <c r="AJ85" s="54">
        <f t="shared" si="195"/>
        <v>6050.8894856469024</v>
      </c>
      <c r="AK85" s="54">
        <f t="shared" si="196"/>
        <v>13867.27121848973</v>
      </c>
      <c r="AL85" s="54">
        <f t="shared" si="197"/>
        <v>17415.774093497956</v>
      </c>
      <c r="AM85" s="54">
        <f t="shared" si="198"/>
        <v>9747.0488881293222</v>
      </c>
      <c r="AN85" s="54">
        <f t="shared" si="199"/>
        <v>10044.177950353014</v>
      </c>
      <c r="AO85" s="54">
        <f t="shared" si="200"/>
        <v>11425.032327223384</v>
      </c>
      <c r="AP85" s="208">
        <f t="shared" si="182"/>
        <v>7662.6329933175057</v>
      </c>
      <c r="AQ85" s="208">
        <f t="shared" si="182"/>
        <v>15251.047408630862</v>
      </c>
      <c r="AR85" s="208">
        <f t="shared" si="182"/>
        <v>15328.199547927383</v>
      </c>
      <c r="AS85" s="208">
        <f t="shared" si="182"/>
        <v>7264.7023383464693</v>
      </c>
      <c r="AT85" s="208">
        <f t="shared" si="182"/>
        <v>6368.0914533249415</v>
      </c>
      <c r="AU85" s="50">
        <f t="shared" si="183"/>
        <v>10374.934748309432</v>
      </c>
      <c r="AV85" s="52">
        <f>'주택총조사(거처의종류, 일반,외국인가구, 전체)'!I71</f>
        <v>23716</v>
      </c>
      <c r="AW85" s="52">
        <f>'주택총조사(거처의종류, 일반,외국인가구, 전체)'!L71</f>
        <v>24783</v>
      </c>
      <c r="AX85" s="52">
        <f>'주택총조사(거처의종류, 일반,외국인가구, 전체)'!O71</f>
        <v>24959</v>
      </c>
      <c r="AY85" s="52">
        <f>'주택총조사(거처의종류, 일반,외국인가구, 전체)'!R71</f>
        <v>25566</v>
      </c>
      <c r="AZ85" s="52">
        <f>'주택총조사(거처의종류, 일반,외국인가구, 전체)'!U71</f>
        <v>26500</v>
      </c>
      <c r="BA85" s="52">
        <f>'주택총조사(거처의종류, 일반,외국인가구, 전체)'!X71</f>
        <v>31068</v>
      </c>
      <c r="BB85" s="52">
        <f t="shared" si="201"/>
        <v>1067</v>
      </c>
      <c r="BC85" s="52">
        <f t="shared" si="202"/>
        <v>176</v>
      </c>
      <c r="BD85" s="52">
        <f t="shared" si="203"/>
        <v>607</v>
      </c>
      <c r="BE85" s="52">
        <f t="shared" si="204"/>
        <v>934</v>
      </c>
      <c r="BF85" s="52">
        <f t="shared" si="205"/>
        <v>4568</v>
      </c>
      <c r="BG85" s="53">
        <f>'주택총조사(거처의종류, 일반,외국인가구, 아파트)'!L71/'주택총조사(거처의종류, 일반,외국인가구, 전체)'!L71</f>
        <v>0.13779606988661583</v>
      </c>
      <c r="BH85" s="53">
        <f>'주택총조사(거처의종류, 일반,외국인가구, 아파트)'!O71/'주택총조사(거처의종류, 일반,외국인가구, 전체)'!O71</f>
        <v>0.14820305300693137</v>
      </c>
      <c r="BI85" s="53">
        <f>'주택총조사(거처의종류, 일반,외국인가구, 아파트)'!R71/'주택총조사(거처의종류, 일반,외국인가구, 전체)'!R71</f>
        <v>0.14640538214816554</v>
      </c>
      <c r="BJ85" s="53">
        <f>'주택총조사(거처의종류, 일반,외국인가구, 아파트)'!U71/'주택총조사(거처의종류, 일반,외국인가구, 전체)'!U71</f>
        <v>0.14226415094339623</v>
      </c>
      <c r="BK85" s="53">
        <f>'주택총조사(거처의종류, 일반,외국인가구, 아파트)'!X71/'주택총조사(거처의종류, 일반,외국인가구, 전체)'!X71</f>
        <v>0.14207544740569075</v>
      </c>
      <c r="BL85" s="54">
        <f t="shared" si="206"/>
        <v>147.0284065690191</v>
      </c>
      <c r="BM85" s="54">
        <f t="shared" si="207"/>
        <v>26.083737329219922</v>
      </c>
      <c r="BN85" s="54">
        <f t="shared" si="208"/>
        <v>88.868066963936485</v>
      </c>
      <c r="BO85" s="54">
        <f t="shared" si="209"/>
        <v>132.87471698113208</v>
      </c>
      <c r="BP85" s="54">
        <f t="shared" si="210"/>
        <v>649.00064374919532</v>
      </c>
      <c r="BQ85" s="50">
        <f t="shared" si="211"/>
        <v>208.77111431850057</v>
      </c>
      <c r="BR85" s="49">
        <f>REPS멸실!E70</f>
        <v>0</v>
      </c>
      <c r="BS85" s="49">
        <f>REPS멸실!F70</f>
        <v>630</v>
      </c>
      <c r="BT85" s="49">
        <f>REPS멸실!G70</f>
        <v>1376</v>
      </c>
      <c r="BU85" s="49">
        <f>REPS멸실!H70</f>
        <v>960</v>
      </c>
      <c r="BV85" s="49">
        <f>REPS멸실!I70</f>
        <v>2922</v>
      </c>
      <c r="BW85" s="51">
        <f t="shared" si="212"/>
        <v>1177.5999999999999</v>
      </c>
      <c r="BX85" s="81">
        <f t="shared" si="213"/>
        <v>11761.305862627933</v>
      </c>
      <c r="BY85" s="52">
        <f>SUM('주택소유통계(다주택자)'!Q71:R71)</f>
        <v>170557</v>
      </c>
      <c r="BZ85" s="52">
        <f>SUM('주택소유통계(다주택자)'!U71:V71)</f>
        <v>170866</v>
      </c>
      <c r="CA85" s="52">
        <f>SUM('주택소유통계(다주택자)'!Y71:Z71)</f>
        <v>168177</v>
      </c>
      <c r="CB85" s="52">
        <f>SUM('주택소유통계(다주택자)'!AC71:AD71)</f>
        <v>169345</v>
      </c>
      <c r="CC85" s="52">
        <f t="shared" si="214"/>
        <v>309</v>
      </c>
      <c r="CD85" s="52">
        <f t="shared" si="215"/>
        <v>-2689</v>
      </c>
      <c r="CE85" s="52">
        <f t="shared" si="216"/>
        <v>1168</v>
      </c>
      <c r="CF85" s="53">
        <f>'REPS거래량(외지인)'!D71/'REPS거래량(외지인)'!C71</f>
        <v>0.54982466891362813</v>
      </c>
      <c r="CG85" s="53">
        <f>'REPS거래량(외지인)'!I71/'REPS거래량(외지인)'!H71</f>
        <v>0.591208516749399</v>
      </c>
      <c r="CH85" s="53">
        <f>'REPS거래량(외지인)'!N71/'REPS거래량(외지인)'!M71</f>
        <v>0.68965742891731829</v>
      </c>
      <c r="CI85" s="54">
        <f>REPS단위당실거래!G70</f>
        <v>826.2</v>
      </c>
      <c r="CJ85" s="54">
        <f>REPS단위당실거래!H70</f>
        <v>803.9</v>
      </c>
      <c r="CK85" s="54">
        <f>REPS단위당실거래!I70</f>
        <v>798.2</v>
      </c>
      <c r="CL85" s="52">
        <v>1321</v>
      </c>
      <c r="CM85" s="52">
        <v>1441</v>
      </c>
      <c r="CN85" s="52">
        <v>1285</v>
      </c>
      <c r="CO85" s="53">
        <f t="shared" si="217"/>
        <v>0.62543527630582896</v>
      </c>
      <c r="CP85" s="53">
        <f t="shared" si="269"/>
        <v>0.55787647467036783</v>
      </c>
      <c r="CQ85" s="53">
        <f t="shared" si="218"/>
        <v>0.62116731517509727</v>
      </c>
      <c r="CR85" s="55">
        <v>0.2</v>
      </c>
      <c r="CS85" s="55">
        <v>0.3</v>
      </c>
      <c r="CT85" s="55">
        <v>0.5</v>
      </c>
      <c r="CU85" s="162">
        <f t="shared" si="219"/>
        <v>21.25176816200452</v>
      </c>
      <c r="CV85" s="162">
        <f t="shared" si="220"/>
        <v>-266.06686136030044</v>
      </c>
      <c r="CW85" s="162">
        <f t="shared" si="221"/>
        <v>250.18130965050057</v>
      </c>
      <c r="CX85" s="71">
        <f t="shared" si="222"/>
        <v>1.7887388174015466</v>
      </c>
      <c r="CY85" s="158">
        <f>REPS분양물량!H70</f>
        <v>22181</v>
      </c>
      <c r="CZ85" s="158">
        <f>REPS분양물량!I70</f>
        <v>6815</v>
      </c>
      <c r="DA85" s="158">
        <f>REPS분양물량!J70</f>
        <v>1883</v>
      </c>
      <c r="DB85" s="52">
        <f>REPS미분양!F70</f>
        <v>1879</v>
      </c>
      <c r="DC85" s="52">
        <f>REPS미분양!G70</f>
        <v>4600</v>
      </c>
      <c r="DD85" s="52">
        <f>REPS미분양!H70</f>
        <v>3682</v>
      </c>
      <c r="DE85" s="52">
        <f>REPS미분양!I70</f>
        <v>5347</v>
      </c>
      <c r="DF85" s="52">
        <f t="shared" si="223"/>
        <v>24060</v>
      </c>
      <c r="DG85" s="52">
        <f t="shared" si="224"/>
        <v>11415</v>
      </c>
      <c r="DH85" s="52">
        <f t="shared" si="225"/>
        <v>5565</v>
      </c>
      <c r="DI85" s="52">
        <f t="shared" si="226"/>
        <v>19460</v>
      </c>
      <c r="DJ85" s="52">
        <f t="shared" si="227"/>
        <v>7733</v>
      </c>
      <c r="DK85" s="52">
        <f t="shared" si="228"/>
        <v>218</v>
      </c>
      <c r="DL85" s="141">
        <v>826.2</v>
      </c>
      <c r="DM85" s="141">
        <v>803.9</v>
      </c>
      <c r="DN85" s="141">
        <v>798.2</v>
      </c>
      <c r="DO85" s="140">
        <f>'REPS분양가(분기단위)'!D70</f>
        <v>1321</v>
      </c>
      <c r="DP85" s="140">
        <f>'REPS분양가(분기단위)'!E70</f>
        <v>1441</v>
      </c>
      <c r="DQ85" s="140">
        <f>'REPS분양가(분기단위)'!F70</f>
        <v>1285</v>
      </c>
      <c r="DR85" s="53">
        <f t="shared" si="229"/>
        <v>0.62543527630582896</v>
      </c>
      <c r="DS85" s="53">
        <f t="shared" si="230"/>
        <v>0.55787647467036783</v>
      </c>
      <c r="DT85" s="53">
        <f t="shared" si="231"/>
        <v>0.62116731517509727</v>
      </c>
      <c r="DU85" s="53">
        <f>100%-종합!CF85</f>
        <v>0.45017533108637187</v>
      </c>
      <c r="DV85" s="53">
        <f>100%-종합!CG85</f>
        <v>0.408791483250601</v>
      </c>
      <c r="DW85" s="53">
        <f>100%-종합!CH85</f>
        <v>0.31034257108268171</v>
      </c>
      <c r="DX85" s="55">
        <v>0.2</v>
      </c>
      <c r="DY85" s="55">
        <v>0.3</v>
      </c>
      <c r="DZ85" s="55">
        <v>0.5</v>
      </c>
      <c r="EA85" s="72">
        <f t="shared" si="232"/>
        <v>1095.8141328172123</v>
      </c>
      <c r="EB85" s="72">
        <f t="shared" si="233"/>
        <v>529.065146083434</v>
      </c>
      <c r="EC85" s="72">
        <f t="shared" si="234"/>
        <v>21.012438121372313</v>
      </c>
      <c r="ED85" s="71">
        <f t="shared" si="235"/>
        <v>548.63057234067287</v>
      </c>
      <c r="EE85" s="82">
        <f t="shared" si="236"/>
        <v>550.41931115807438</v>
      </c>
      <c r="EF85" s="88">
        <f t="shared" si="237"/>
        <v>12311.725173786006</v>
      </c>
      <c r="EG85" s="54">
        <f>REPS단위당실거래!I70</f>
        <v>798.2</v>
      </c>
      <c r="EH85" s="52">
        <f t="shared" si="238"/>
        <v>1285</v>
      </c>
      <c r="EI85" s="52">
        <f t="shared" si="239"/>
        <v>43700</v>
      </c>
      <c r="EJ85" s="49">
        <f t="shared" si="240"/>
        <v>24035.000000000004</v>
      </c>
      <c r="EK85" s="149">
        <v>268282</v>
      </c>
      <c r="EL85" s="55">
        <f t="shared" si="241"/>
        <v>0.7715157847124231</v>
      </c>
      <c r="EM85" s="55">
        <v>0.74</v>
      </c>
      <c r="EN85" s="55">
        <v>0.05</v>
      </c>
      <c r="EO85" s="71">
        <f t="shared" si="242"/>
        <v>7658.4005169060783</v>
      </c>
      <c r="EP85" s="54">
        <f>REPS단위당실거래!I70</f>
        <v>798.2</v>
      </c>
      <c r="EQ85" s="52">
        <f t="shared" si="243"/>
        <v>1285</v>
      </c>
      <c r="ER85" s="52">
        <f t="shared" si="244"/>
        <v>43700</v>
      </c>
      <c r="ES85" s="49">
        <f t="shared" si="245"/>
        <v>24035.000000000004</v>
      </c>
      <c r="ET85" s="149">
        <v>134169</v>
      </c>
      <c r="EU85" s="55">
        <f t="shared" si="246"/>
        <v>0.7715157847124231</v>
      </c>
      <c r="EV85" s="55">
        <v>0.26</v>
      </c>
      <c r="EW85" s="55">
        <v>0.2</v>
      </c>
      <c r="EX85" s="50">
        <f t="shared" si="247"/>
        <v>5382.702068592218</v>
      </c>
      <c r="EY85" s="53">
        <f>'주택총조사(주택의종류)'!AZ71</f>
        <v>0.61045078718130119</v>
      </c>
      <c r="EZ85" s="53">
        <f>'주택총조사(주택의종류)'!AS71</f>
        <v>0.32613374429107783</v>
      </c>
      <c r="FA85" s="53">
        <f>'주택총조사(주택의종류)'!BG71</f>
        <v>4.9929847738090116E-2</v>
      </c>
      <c r="FB85" s="53">
        <f t="shared" si="248"/>
        <v>0.61604243933504621</v>
      </c>
      <c r="FC85" s="54">
        <f t="shared" si="249"/>
        <v>8033.8726483889486</v>
      </c>
      <c r="FD85" s="55">
        <v>0.4</v>
      </c>
      <c r="FE85" s="55">
        <v>0.6</v>
      </c>
      <c r="FF85" s="50">
        <f t="shared" si="250"/>
        <v>1928.1294356133476</v>
      </c>
      <c r="FG85" s="82">
        <f t="shared" si="251"/>
        <v>14969.232021111644</v>
      </c>
      <c r="FH85" s="53">
        <v>3.9399999999999998E-2</v>
      </c>
      <c r="FI85" s="49">
        <v>30</v>
      </c>
      <c r="FJ85" s="55">
        <v>0.6</v>
      </c>
      <c r="FK85" s="55">
        <v>0.4</v>
      </c>
      <c r="FL85" s="49">
        <f t="shared" si="252"/>
        <v>44000</v>
      </c>
      <c r="FM85" s="49">
        <f t="shared" si="253"/>
        <v>26200</v>
      </c>
      <c r="FN85" s="58">
        <f t="shared" si="254"/>
        <v>-124.17822905530694</v>
      </c>
      <c r="FO85" s="49">
        <f t="shared" si="270"/>
        <v>3720</v>
      </c>
      <c r="FP85" s="134">
        <v>2499</v>
      </c>
      <c r="FQ85" s="134">
        <v>8310</v>
      </c>
      <c r="FR85" s="134">
        <v>72844</v>
      </c>
      <c r="FS85" s="134">
        <v>115746</v>
      </c>
      <c r="FT85" s="134">
        <v>73880</v>
      </c>
      <c r="FU85" s="134">
        <v>68631</v>
      </c>
      <c r="FV85" s="134">
        <v>65159</v>
      </c>
      <c r="FW85" s="134">
        <v>162655</v>
      </c>
      <c r="FX85" s="134">
        <v>151005</v>
      </c>
      <c r="FY85" s="32">
        <f t="shared" si="255"/>
        <v>720729</v>
      </c>
      <c r="FZ85" s="152">
        <f>(SUM(FT85:FX85)/FY85)+(FS85/FY85)*0.3</f>
        <v>0.7715157847124231</v>
      </c>
      <c r="GA85" s="54">
        <f t="shared" si="256"/>
        <v>11633.803441541884</v>
      </c>
      <c r="GB85" s="55">
        <v>0.3</v>
      </c>
      <c r="GC85" s="55">
        <f t="shared" si="257"/>
        <v>0.7715157847124231</v>
      </c>
      <c r="GD85" s="50">
        <f t="shared" si="258"/>
        <v>2692.6988974173828</v>
      </c>
      <c r="GE85" s="54">
        <f t="shared" si="259"/>
        <v>127.50242108604721</v>
      </c>
      <c r="GF85" s="55">
        <v>0.7</v>
      </c>
      <c r="GG85" s="55">
        <f t="shared" si="260"/>
        <v>0.7715157847124231</v>
      </c>
      <c r="GH85" s="50">
        <f t="shared" si="261"/>
        <v>68.859091319854855</v>
      </c>
      <c r="GI85" s="81">
        <f t="shared" si="271"/>
        <v>2761.5579887372378</v>
      </c>
      <c r="GJ85" s="72">
        <f t="shared" si="262"/>
        <v>1.7887388174015466</v>
      </c>
      <c r="GK85" s="72">
        <f t="shared" si="263"/>
        <v>548.63057234067287</v>
      </c>
      <c r="GL85" s="52">
        <f>SUM('주택총조사(주택의종류)'!AD71:AF71)</f>
        <v>878245</v>
      </c>
      <c r="GM85" s="52">
        <f>REPS미분양!I70</f>
        <v>5347</v>
      </c>
      <c r="GN85" s="100">
        <f t="shared" si="264"/>
        <v>6.0882783278014673E-3</v>
      </c>
      <c r="GO85" s="55">
        <f t="shared" si="265"/>
        <v>0.8</v>
      </c>
      <c r="GP85" s="82">
        <f t="shared" si="266"/>
        <v>440.33544892645955</v>
      </c>
      <c r="GQ85" s="84">
        <f t="shared" si="267"/>
        <v>18171.125458775343</v>
      </c>
      <c r="GR85" s="151">
        <f>SUM('REPS분양물량+계획'!G70:I70)/3</f>
        <v>5745</v>
      </c>
      <c r="GS85" s="106">
        <f t="shared" si="272"/>
        <v>0.31616093417183355</v>
      </c>
      <c r="GT85" s="105" t="str">
        <f t="shared" si="268"/>
        <v>S등급</v>
      </c>
    </row>
    <row r="86" spans="1:202" s="49" customFormat="1" x14ac:dyDescent="0.4">
      <c r="A86" s="37" t="s">
        <v>158</v>
      </c>
      <c r="B86" s="37" t="s">
        <v>177</v>
      </c>
      <c r="C86" s="35">
        <f>'주택총조사(거처의종류, 일반,외국인가구, 전체)'!H72</f>
        <v>93740</v>
      </c>
      <c r="D86" s="35">
        <f>'주택총조사(거처의종류, 일반,외국인가구, 전체)'!K72</f>
        <v>93728</v>
      </c>
      <c r="E86" s="35">
        <f>'주택총조사(거처의종류, 일반,외국인가구, 전체)'!N72</f>
        <v>95837</v>
      </c>
      <c r="F86" s="35">
        <f>'주택총조사(거처의종류, 일반,외국인가구, 전체)'!Q72</f>
        <v>97007</v>
      </c>
      <c r="G86" s="35">
        <f>'주택총조사(거처의종류, 일반,외국인가구, 전체)'!T72</f>
        <v>96780</v>
      </c>
      <c r="H86" s="35">
        <f>'주택총조사(거처의종류, 일반,외국인가구, 전체)'!W72</f>
        <v>97648</v>
      </c>
      <c r="I86" s="207">
        <f t="shared" si="181"/>
        <v>-81</v>
      </c>
      <c r="J86" s="207">
        <f t="shared" si="181"/>
        <v>155</v>
      </c>
      <c r="K86" s="207">
        <f t="shared" si="181"/>
        <v>-695</v>
      </c>
      <c r="L86" s="207">
        <f t="shared" si="181"/>
        <v>-806</v>
      </c>
      <c r="M86" s="207">
        <f t="shared" si="181"/>
        <v>-415</v>
      </c>
      <c r="N86" s="24">
        <f>'인구총조사(가구, 1인가구)'!D72</f>
        <v>25937</v>
      </c>
      <c r="O86" s="24">
        <f>'인구총조사(가구, 1인가구)'!E72</f>
        <v>26006</v>
      </c>
      <c r="P86" s="24">
        <f>'인구총조사(가구, 1인가구)'!F72</f>
        <v>27960</v>
      </c>
      <c r="Q86" s="24">
        <f>'인구총조사(가구, 1인가구)'!G72</f>
        <v>29825</v>
      </c>
      <c r="R86" s="24">
        <f>'인구총조사(가구, 1인가구)'!H72</f>
        <v>30404</v>
      </c>
      <c r="S86" s="24">
        <f>'인구총조사(가구, 1인가구)'!I72</f>
        <v>31687</v>
      </c>
      <c r="T86" s="52">
        <f t="shared" si="184"/>
        <v>69</v>
      </c>
      <c r="U86" s="52">
        <f t="shared" si="185"/>
        <v>1954</v>
      </c>
      <c r="V86" s="52">
        <f t="shared" si="186"/>
        <v>1865</v>
      </c>
      <c r="W86" s="52">
        <f t="shared" si="187"/>
        <v>579</v>
      </c>
      <c r="X86" s="52">
        <f t="shared" si="188"/>
        <v>1283</v>
      </c>
      <c r="Y86" s="53">
        <f>'주택총조사(거처의종류, 일반,외국인가구, 아파트)'!K72/'주택총조사(거처의종류, 일반,외국인가구, 전체)'!K72</f>
        <v>0.5975802321611472</v>
      </c>
      <c r="Z86" s="53">
        <f>'주택총조사(거처의종류, 일반,외국인가구, 아파트)'!N72/'주택총조사(거처의종류, 일반,외국인가구, 전체)'!N72</f>
        <v>0.60358734100608324</v>
      </c>
      <c r="AA86" s="53">
        <f>'주택총조사(거처의종류, 일반,외국인가구, 아파트)'!Q72/'주택총조사(거처의종류, 일반,외국인가구, 전체)'!Q72</f>
        <v>0.6072036038636387</v>
      </c>
      <c r="AB86" s="53">
        <f>'주택총조사(거처의종류, 일반,외국인가구, 아파트)'!T72/'주택총조사(거처의종류, 일반,외국인가구, 전체)'!T72</f>
        <v>0.61446579871874352</v>
      </c>
      <c r="AC86" s="53">
        <f>'주택총조사(거처의종류, 일반,외국인가구, 아파트)'!W72/'주택총조사(거처의종류, 일반,외국인가구, 전체)'!W72</f>
        <v>0.61543503195149929</v>
      </c>
      <c r="AD86" s="54">
        <f t="shared" si="189"/>
        <v>-48.403998805052922</v>
      </c>
      <c r="AE86" s="54">
        <f t="shared" si="190"/>
        <v>93.556037855942904</v>
      </c>
      <c r="AF86" s="54">
        <f t="shared" si="191"/>
        <v>-422.00650468522889</v>
      </c>
      <c r="AG86" s="54">
        <f t="shared" si="192"/>
        <v>-495.25943376730726</v>
      </c>
      <c r="AH86" s="54">
        <f t="shared" si="193"/>
        <v>-255.4055382598722</v>
      </c>
      <c r="AI86" s="54">
        <f t="shared" si="194"/>
        <v>-225.50388753230368</v>
      </c>
      <c r="AJ86" s="54">
        <f t="shared" si="195"/>
        <v>41.233036019119155</v>
      </c>
      <c r="AK86" s="54">
        <f t="shared" si="196"/>
        <v>1179.4096643258868</v>
      </c>
      <c r="AL86" s="54">
        <f t="shared" si="197"/>
        <v>1132.4347212056862</v>
      </c>
      <c r="AM86" s="54">
        <f t="shared" si="198"/>
        <v>355.77569745815248</v>
      </c>
      <c r="AN86" s="54">
        <f t="shared" si="199"/>
        <v>789.60314599377364</v>
      </c>
      <c r="AO86" s="54">
        <f t="shared" si="200"/>
        <v>699.6912530005236</v>
      </c>
      <c r="AP86" s="208">
        <f t="shared" si="182"/>
        <v>-7.1709627859337672</v>
      </c>
      <c r="AQ86" s="208">
        <f t="shared" si="182"/>
        <v>1272.9657021818296</v>
      </c>
      <c r="AR86" s="208">
        <f t="shared" si="182"/>
        <v>710.42821652045723</v>
      </c>
      <c r="AS86" s="208">
        <f t="shared" si="182"/>
        <v>-139.48373630915478</v>
      </c>
      <c r="AT86" s="208">
        <f t="shared" si="182"/>
        <v>534.19760773390146</v>
      </c>
      <c r="AU86" s="50">
        <f t="shared" si="183"/>
        <v>474.18736546821992</v>
      </c>
      <c r="AV86" s="52">
        <f>'주택총조사(거처의종류, 일반,외국인가구, 전체)'!I72</f>
        <v>2200</v>
      </c>
      <c r="AW86" s="52">
        <f>'주택총조사(거처의종류, 일반,외국인가구, 전체)'!L72</f>
        <v>2442</v>
      </c>
      <c r="AX86" s="52">
        <f>'주택총조사(거처의종류, 일반,외국인가구, 전체)'!O72</f>
        <v>2682</v>
      </c>
      <c r="AY86" s="52">
        <f>'주택총조사(거처의종류, 일반,외국인가구, 전체)'!R72</f>
        <v>2469</v>
      </c>
      <c r="AZ86" s="52">
        <f>'주택총조사(거처의종류, 일반,외국인가구, 전체)'!U72</f>
        <v>2133</v>
      </c>
      <c r="BA86" s="52">
        <f>'주택총조사(거처의종류, 일반,외국인가구, 전체)'!X72</f>
        <v>3536</v>
      </c>
      <c r="BB86" s="52">
        <f t="shared" si="201"/>
        <v>242</v>
      </c>
      <c r="BC86" s="52">
        <f t="shared" si="202"/>
        <v>240</v>
      </c>
      <c r="BD86" s="52">
        <f t="shared" si="203"/>
        <v>-213</v>
      </c>
      <c r="BE86" s="52">
        <f t="shared" si="204"/>
        <v>-336</v>
      </c>
      <c r="BF86" s="52">
        <f t="shared" si="205"/>
        <v>1403</v>
      </c>
      <c r="BG86" s="53">
        <f>'주택총조사(거처의종류, 일반,외국인가구, 아파트)'!L72/'주택총조사(거처의종류, 일반,외국인가구, 전체)'!L72</f>
        <v>0.32882882882882886</v>
      </c>
      <c r="BH86" s="53">
        <f>'주택총조사(거처의종류, 일반,외국인가구, 아파트)'!O72/'주택총조사(거처의종류, 일반,외국인가구, 전체)'!O72</f>
        <v>0.31991051454138703</v>
      </c>
      <c r="BI86" s="53">
        <f>'주택총조사(거처의종류, 일반,외국인가구, 아파트)'!R72/'주택총조사(거처의종류, 일반,외국인가구, 전체)'!R72</f>
        <v>0.32563791008505466</v>
      </c>
      <c r="BJ86" s="53">
        <f>'주택총조사(거처의종류, 일반,외국인가구, 아파트)'!U72/'주택총조사(거처의종류, 일반,외국인가구, 전체)'!U72</f>
        <v>0.30192217533989685</v>
      </c>
      <c r="BK86" s="53">
        <f>'주택총조사(거처의종류, 일반,외국인가구, 아파트)'!X72/'주택총조사(거처의종류, 일반,외국인가구, 전체)'!X72</f>
        <v>0.21973981900452488</v>
      </c>
      <c r="BL86" s="54">
        <f t="shared" si="206"/>
        <v>79.576576576576585</v>
      </c>
      <c r="BM86" s="54">
        <f t="shared" si="207"/>
        <v>76.77852348993288</v>
      </c>
      <c r="BN86" s="54">
        <f t="shared" si="208"/>
        <v>-69.360874848116637</v>
      </c>
      <c r="BO86" s="54">
        <f t="shared" si="209"/>
        <v>-101.44585091420534</v>
      </c>
      <c r="BP86" s="54">
        <f t="shared" si="210"/>
        <v>308.2949660633484</v>
      </c>
      <c r="BQ86" s="50">
        <f t="shared" si="211"/>
        <v>58.768668073507186</v>
      </c>
      <c r="BR86" s="49">
        <f>REPS멸실!E71</f>
        <v>0</v>
      </c>
      <c r="BS86" s="49">
        <f>REPS멸실!F71</f>
        <v>0</v>
      </c>
      <c r="BT86" s="49">
        <f>REPS멸실!G71</f>
        <v>0</v>
      </c>
      <c r="BU86" s="49">
        <f>REPS멸실!H71</f>
        <v>0</v>
      </c>
      <c r="BV86" s="49">
        <f>REPS멸실!I71</f>
        <v>299</v>
      </c>
      <c r="BW86" s="51">
        <f t="shared" si="212"/>
        <v>59.8</v>
      </c>
      <c r="BX86" s="81">
        <f t="shared" si="213"/>
        <v>592.75603354172711</v>
      </c>
      <c r="BY86" s="52">
        <f>SUM('주택소유통계(다주택자)'!Q72:R72)</f>
        <v>13993</v>
      </c>
      <c r="BZ86" s="52">
        <f>SUM('주택소유통계(다주택자)'!U72:V72)</f>
        <v>13862</v>
      </c>
      <c r="CA86" s="52">
        <f>SUM('주택소유통계(다주택자)'!Y72:Z72)</f>
        <v>13352</v>
      </c>
      <c r="CB86" s="52">
        <f>SUM('주택소유통계(다주택자)'!AC72:AD72)</f>
        <v>13463</v>
      </c>
      <c r="CC86" s="52">
        <f t="shared" si="214"/>
        <v>-131</v>
      </c>
      <c r="CD86" s="52">
        <f t="shared" si="215"/>
        <v>-510</v>
      </c>
      <c r="CE86" s="52">
        <f t="shared" si="216"/>
        <v>111</v>
      </c>
      <c r="CF86" s="53">
        <f>'REPS거래량(외지인)'!D72/'REPS거래량(외지인)'!C72</f>
        <v>0.37585111211983657</v>
      </c>
      <c r="CG86" s="53">
        <f>'REPS거래량(외지인)'!I72/'REPS거래량(외지인)'!H72</f>
        <v>0.52198635329795295</v>
      </c>
      <c r="CH86" s="53">
        <f>'REPS거래량(외지인)'!N72/'REPS거래량(외지인)'!M72</f>
        <v>0.67152890329551596</v>
      </c>
      <c r="CI86" s="54">
        <f>REPS단위당실거래!G71</f>
        <v>616.1</v>
      </c>
      <c r="CJ86" s="54">
        <f>REPS단위당실거래!H71</f>
        <v>550.4</v>
      </c>
      <c r="CK86" s="54">
        <f>REPS단위당실거래!I71</f>
        <v>522.70000000000005</v>
      </c>
      <c r="CL86" s="52">
        <v>1224</v>
      </c>
      <c r="CM86" s="52">
        <v>1334</v>
      </c>
      <c r="CN86" s="52">
        <v>1400.7</v>
      </c>
      <c r="CO86" s="53">
        <f t="shared" si="217"/>
        <v>0.50334967320261437</v>
      </c>
      <c r="CP86" s="53">
        <f t="shared" si="269"/>
        <v>0.41259370314842575</v>
      </c>
      <c r="CQ86" s="53">
        <f t="shared" si="218"/>
        <v>0.37317055757835371</v>
      </c>
      <c r="CR86" s="55">
        <v>0.2</v>
      </c>
      <c r="CS86" s="55">
        <v>0.3</v>
      </c>
      <c r="CT86" s="55">
        <v>0.5</v>
      </c>
      <c r="CU86" s="162">
        <f t="shared" si="219"/>
        <v>-4.9566348028090035</v>
      </c>
      <c r="CV86" s="162">
        <f t="shared" si="220"/>
        <v>-32.951347222522166</v>
      </c>
      <c r="CW86" s="162">
        <f t="shared" si="221"/>
        <v>13.908012247638627</v>
      </c>
      <c r="CX86" s="71">
        <f t="shared" si="222"/>
        <v>-7.9999899258975153</v>
      </c>
      <c r="CY86" s="158">
        <f>REPS분양물량!H71</f>
        <v>846</v>
      </c>
      <c r="CZ86" s="158">
        <f>REPS분양물량!I71</f>
        <v>863</v>
      </c>
      <c r="DA86" s="158">
        <f>REPS분양물량!J71</f>
        <v>0</v>
      </c>
      <c r="DB86" s="52">
        <f>REPS미분양!F71</f>
        <v>771</v>
      </c>
      <c r="DC86" s="52">
        <f>REPS미분양!G71</f>
        <v>954</v>
      </c>
      <c r="DD86" s="52">
        <f>REPS미분양!H71</f>
        <v>578</v>
      </c>
      <c r="DE86" s="52">
        <f>REPS미분양!I71</f>
        <v>486</v>
      </c>
      <c r="DF86" s="52">
        <f t="shared" si="223"/>
        <v>1617</v>
      </c>
      <c r="DG86" s="52">
        <f t="shared" si="224"/>
        <v>1817</v>
      </c>
      <c r="DH86" s="52">
        <f t="shared" si="225"/>
        <v>578</v>
      </c>
      <c r="DI86" s="52">
        <f t="shared" si="226"/>
        <v>663</v>
      </c>
      <c r="DJ86" s="52">
        <f t="shared" si="227"/>
        <v>1239</v>
      </c>
      <c r="DK86" s="52">
        <f t="shared" si="228"/>
        <v>92</v>
      </c>
      <c r="DL86" s="141">
        <v>616.1</v>
      </c>
      <c r="DM86" s="141">
        <v>550.4</v>
      </c>
      <c r="DN86" s="141">
        <v>522.70000000000005</v>
      </c>
      <c r="DO86" s="140">
        <f>'REPS분양가(분기단위)'!D71</f>
        <v>1224</v>
      </c>
      <c r="DP86" s="140">
        <f>'REPS분양가(분기단위)'!E71</f>
        <v>1334</v>
      </c>
      <c r="DQ86" s="144">
        <f>DP86*1.05</f>
        <v>1400.7</v>
      </c>
      <c r="DR86" s="53">
        <f t="shared" si="229"/>
        <v>0.50334967320261437</v>
      </c>
      <c r="DS86" s="53">
        <f t="shared" si="230"/>
        <v>0.41259370314842575</v>
      </c>
      <c r="DT86" s="53">
        <f t="shared" si="231"/>
        <v>0.37317055757835371</v>
      </c>
      <c r="DU86" s="53">
        <f>100%-종합!CF86</f>
        <v>0.62414888788016343</v>
      </c>
      <c r="DV86" s="53">
        <f>100%-종합!CG86</f>
        <v>0.47801364670204705</v>
      </c>
      <c r="DW86" s="53">
        <f>100%-종합!CH86</f>
        <v>0.32847109670448404</v>
      </c>
      <c r="DX86" s="55">
        <v>0.2</v>
      </c>
      <c r="DY86" s="55">
        <v>0.3</v>
      </c>
      <c r="DZ86" s="55">
        <v>0.5</v>
      </c>
      <c r="EA86" s="72">
        <f t="shared" si="232"/>
        <v>41.658297397488269</v>
      </c>
      <c r="EB86" s="72">
        <f t="shared" si="233"/>
        <v>73.308688854965993</v>
      </c>
      <c r="EC86" s="72">
        <f t="shared" si="234"/>
        <v>5.6384841460569399</v>
      </c>
      <c r="ED86" s="71">
        <f t="shared" si="235"/>
        <v>40.201823466170403</v>
      </c>
      <c r="EE86" s="82">
        <f t="shared" si="236"/>
        <v>32.201833540272887</v>
      </c>
      <c r="EF86" s="88">
        <f t="shared" si="237"/>
        <v>624.95786708200001</v>
      </c>
      <c r="EG86" s="54">
        <f>REPS단위당실거래!I71</f>
        <v>522.70000000000005</v>
      </c>
      <c r="EH86" s="52">
        <f t="shared" si="238"/>
        <v>1400.7</v>
      </c>
      <c r="EI86" s="52">
        <f t="shared" si="239"/>
        <v>47600</v>
      </c>
      <c r="EJ86" s="49">
        <f t="shared" si="240"/>
        <v>26180.000000000004</v>
      </c>
      <c r="EK86" s="149">
        <v>5418</v>
      </c>
      <c r="EL86" s="55">
        <f t="shared" si="241"/>
        <v>0.75195172102509233</v>
      </c>
      <c r="EM86" s="55">
        <v>0.74</v>
      </c>
      <c r="EN86" s="55">
        <v>0.05</v>
      </c>
      <c r="EO86" s="71">
        <f t="shared" si="242"/>
        <v>150.74075370701618</v>
      </c>
      <c r="EP86" s="54">
        <f>REPS단위당실거래!I71</f>
        <v>522.70000000000005</v>
      </c>
      <c r="EQ86" s="52">
        <f t="shared" si="243"/>
        <v>1400.7</v>
      </c>
      <c r="ER86" s="52">
        <f t="shared" si="244"/>
        <v>47600</v>
      </c>
      <c r="ES86" s="49">
        <f t="shared" si="245"/>
        <v>26180.000000000004</v>
      </c>
      <c r="ET86" s="149">
        <v>1507</v>
      </c>
      <c r="EU86" s="55">
        <f t="shared" si="246"/>
        <v>0.75195172102509233</v>
      </c>
      <c r="EV86" s="55">
        <v>0.26</v>
      </c>
      <c r="EW86" s="55">
        <v>0.2</v>
      </c>
      <c r="EX86" s="50">
        <f t="shared" si="247"/>
        <v>58.925944666410345</v>
      </c>
      <c r="EY86" s="53">
        <f>'주택총조사(주택의종류)'!AZ72</f>
        <v>0.6900398211920159</v>
      </c>
      <c r="EZ86" s="53">
        <f>'주택총조사(주택의종류)'!AS72</f>
        <v>0.22879280812798347</v>
      </c>
      <c r="FA86" s="53">
        <f>'주택총조사(주택의종류)'!BG72</f>
        <v>6.6749804220709752E-2</v>
      </c>
      <c r="FB86" s="53">
        <f t="shared" si="248"/>
        <v>0.42829790871801471</v>
      </c>
      <c r="FC86" s="54">
        <f t="shared" si="249"/>
        <v>89.799808441149352</v>
      </c>
      <c r="FD86" s="55">
        <v>0.4</v>
      </c>
      <c r="FE86" s="55">
        <v>0.6</v>
      </c>
      <c r="FF86" s="50">
        <f t="shared" si="250"/>
        <v>21.551954025875844</v>
      </c>
      <c r="FG86" s="82">
        <f t="shared" si="251"/>
        <v>231.21865239930236</v>
      </c>
      <c r="FH86" s="53">
        <v>3.9399999999999998E-2</v>
      </c>
      <c r="FI86" s="49">
        <v>30</v>
      </c>
      <c r="FJ86" s="55">
        <v>0.6</v>
      </c>
      <c r="FK86" s="55">
        <v>0.4</v>
      </c>
      <c r="FL86" s="49">
        <f t="shared" si="252"/>
        <v>48000</v>
      </c>
      <c r="FM86" s="49">
        <f t="shared" si="253"/>
        <v>28600</v>
      </c>
      <c r="FN86" s="58">
        <f t="shared" si="254"/>
        <v>-135.55333400693812</v>
      </c>
      <c r="FO86" s="49">
        <f t="shared" si="270"/>
        <v>4080</v>
      </c>
      <c r="FP86" s="131">
        <v>244</v>
      </c>
      <c r="FQ86" s="131">
        <v>695</v>
      </c>
      <c r="FR86" s="134">
        <v>4325</v>
      </c>
      <c r="FS86" s="134">
        <v>8925</v>
      </c>
      <c r="FT86" s="134">
        <v>6490</v>
      </c>
      <c r="FU86" s="134">
        <v>5508</v>
      </c>
      <c r="FV86" s="134">
        <v>5259</v>
      </c>
      <c r="FW86" s="134">
        <v>13901</v>
      </c>
      <c r="FX86" s="134">
        <v>14472</v>
      </c>
      <c r="FY86" s="32">
        <f t="shared" si="255"/>
        <v>59819</v>
      </c>
      <c r="FZ86" s="152">
        <f>(SUM(FU86:FX86)/FY86)+(FT86/FY86)*0.9</f>
        <v>0.75195172102509233</v>
      </c>
      <c r="GA86" s="54">
        <f t="shared" si="256"/>
        <v>758.45992107403083</v>
      </c>
      <c r="GB86" s="55">
        <v>0.3</v>
      </c>
      <c r="GC86" s="55">
        <f t="shared" si="257"/>
        <v>0.75195172102509233</v>
      </c>
      <c r="GD86" s="50">
        <f t="shared" si="258"/>
        <v>171.09757289405195</v>
      </c>
      <c r="GE86" s="54">
        <f t="shared" si="259"/>
        <v>-165.70388753230367</v>
      </c>
      <c r="GF86" s="55">
        <v>0.7</v>
      </c>
      <c r="GG86" s="55">
        <f t="shared" si="260"/>
        <v>0.75195172102509233</v>
      </c>
      <c r="GH86" s="50">
        <f t="shared" si="261"/>
        <v>-87.220926387324852</v>
      </c>
      <c r="GI86" s="81">
        <f t="shared" si="271"/>
        <v>83.876646506727099</v>
      </c>
      <c r="GJ86" s="72">
        <f t="shared" si="262"/>
        <v>-7.9999899258975153</v>
      </c>
      <c r="GK86" s="72">
        <f t="shared" si="263"/>
        <v>40.201823466170403</v>
      </c>
      <c r="GL86" s="52">
        <f>SUM('주택총조사(주택의종류)'!AD72:AF72)</f>
        <v>75748</v>
      </c>
      <c r="GM86" s="52">
        <f>REPS미분양!I71</f>
        <v>486</v>
      </c>
      <c r="GN86" s="100">
        <f t="shared" si="264"/>
        <v>6.4160109837883509E-3</v>
      </c>
      <c r="GO86" s="55">
        <f t="shared" si="265"/>
        <v>0.8</v>
      </c>
      <c r="GP86" s="82">
        <f t="shared" si="266"/>
        <v>25.761466832218311</v>
      </c>
      <c r="GQ86" s="84">
        <f t="shared" si="267"/>
        <v>340.85676573824782</v>
      </c>
      <c r="GR86" s="151">
        <f>SUM('REPS분양물량+계획'!G71:I71)/3</f>
        <v>725.66666666666663</v>
      </c>
      <c r="GS86" s="106">
        <f t="shared" si="272"/>
        <v>2.1289489885728825</v>
      </c>
      <c r="GT86" s="105" t="str">
        <f t="shared" si="268"/>
        <v>C등급</v>
      </c>
    </row>
    <row r="87" spans="1:202" s="49" customFormat="1" x14ac:dyDescent="0.4">
      <c r="A87" s="37" t="s">
        <v>158</v>
      </c>
      <c r="B87" s="37" t="s">
        <v>176</v>
      </c>
      <c r="C87" s="35">
        <f>'주택총조사(거처의종류, 일반,외국인가구, 전체)'!H73</f>
        <v>25430</v>
      </c>
      <c r="D87" s="35">
        <f>'주택총조사(거처의종류, 일반,외국인가구, 전체)'!K73</f>
        <v>25491</v>
      </c>
      <c r="E87" s="35">
        <f>'주택총조사(거처의종류, 일반,외국인가구, 전체)'!N73</f>
        <v>25874</v>
      </c>
      <c r="F87" s="35">
        <f>'주택총조사(거처의종류, 일반,외국인가구, 전체)'!Q73</f>
        <v>26508</v>
      </c>
      <c r="G87" s="35">
        <f>'주택총조사(거처의종류, 일반,외국인가구, 전체)'!T73</f>
        <v>26693</v>
      </c>
      <c r="H87" s="35">
        <f>'주택총조사(거처의종류, 일반,외국인가구, 전체)'!W73</f>
        <v>27105</v>
      </c>
      <c r="I87" s="207">
        <f t="shared" si="181"/>
        <v>10</v>
      </c>
      <c r="J87" s="207">
        <f t="shared" si="181"/>
        <v>-22</v>
      </c>
      <c r="K87" s="207">
        <f t="shared" si="181"/>
        <v>-159</v>
      </c>
      <c r="L87" s="207">
        <f t="shared" si="181"/>
        <v>-114</v>
      </c>
      <c r="M87" s="207">
        <f t="shared" si="181"/>
        <v>-46</v>
      </c>
      <c r="N87" s="24">
        <f>'인구총조사(가구, 1인가구)'!D73</f>
        <v>8331</v>
      </c>
      <c r="O87" s="24">
        <f>'인구총조사(가구, 1인가구)'!E73</f>
        <v>8382</v>
      </c>
      <c r="P87" s="24">
        <f>'인구총조사(가구, 1인가구)'!F73</f>
        <v>8787</v>
      </c>
      <c r="Q87" s="24">
        <f>'인구총조사(가구, 1인가구)'!G73</f>
        <v>9580</v>
      </c>
      <c r="R87" s="24">
        <f>'인구총조사(가구, 1인가구)'!H73</f>
        <v>9879</v>
      </c>
      <c r="S87" s="24">
        <f>'인구총조사(가구, 1인가구)'!I73</f>
        <v>10337</v>
      </c>
      <c r="T87" s="52">
        <f t="shared" si="184"/>
        <v>51</v>
      </c>
      <c r="U87" s="52">
        <f t="shared" si="185"/>
        <v>405</v>
      </c>
      <c r="V87" s="52">
        <f t="shared" si="186"/>
        <v>793</v>
      </c>
      <c r="W87" s="52">
        <f t="shared" si="187"/>
        <v>299</v>
      </c>
      <c r="X87" s="52">
        <f t="shared" si="188"/>
        <v>458</v>
      </c>
      <c r="Y87" s="53">
        <f>'주택총조사(거처의종류, 일반,외국인가구, 아파트)'!K73/'주택총조사(거처의종류, 일반,외국인가구, 전체)'!K73</f>
        <v>0.280844219528461</v>
      </c>
      <c r="Z87" s="53">
        <f>'주택총조사(거처의종류, 일반,외국인가구, 아파트)'!N73/'주택총조사(거처의종류, 일반,외국인가구, 전체)'!N73</f>
        <v>0.28055190538764785</v>
      </c>
      <c r="AA87" s="53">
        <f>'주택총조사(거처의종류, 일반,외국인가구, 아파트)'!Q73/'주택총조사(거처의종류, 일반,외국인가구, 전체)'!Q73</f>
        <v>0.27546401086464462</v>
      </c>
      <c r="AB87" s="53">
        <f>'주택총조사(거처의종류, 일반,외국인가구, 아파트)'!T73/'주택총조사(거처의종류, 일반,외국인가구, 전체)'!T73</f>
        <v>0.27437905068744617</v>
      </c>
      <c r="AC87" s="53">
        <f>'주택총조사(거처의종류, 일반,외국인가구, 아파트)'!W73/'주택총조사(거처의종류, 일반,외국인가구, 전체)'!W73</f>
        <v>0.27216380741560597</v>
      </c>
      <c r="AD87" s="54">
        <f t="shared" si="189"/>
        <v>2.8084421952846101</v>
      </c>
      <c r="AE87" s="54">
        <f t="shared" si="190"/>
        <v>-6.1721419185282524</v>
      </c>
      <c r="AF87" s="54">
        <f t="shared" si="191"/>
        <v>-43.798777727478495</v>
      </c>
      <c r="AG87" s="54">
        <f t="shared" si="192"/>
        <v>-31.279211778368865</v>
      </c>
      <c r="AH87" s="54">
        <f t="shared" si="193"/>
        <v>-12.519535141117874</v>
      </c>
      <c r="AI87" s="54">
        <f t="shared" si="194"/>
        <v>-18.192244874041773</v>
      </c>
      <c r="AJ87" s="54">
        <f t="shared" si="195"/>
        <v>14.323055195951511</v>
      </c>
      <c r="AK87" s="54">
        <f t="shared" si="196"/>
        <v>113.62352168199737</v>
      </c>
      <c r="AL87" s="54">
        <f t="shared" si="197"/>
        <v>218.44296061566317</v>
      </c>
      <c r="AM87" s="54">
        <f t="shared" si="198"/>
        <v>82.039336155546408</v>
      </c>
      <c r="AN87" s="54">
        <f t="shared" si="199"/>
        <v>124.65102379634753</v>
      </c>
      <c r="AO87" s="54">
        <f t="shared" si="200"/>
        <v>110.61597948910121</v>
      </c>
      <c r="AP87" s="208">
        <f t="shared" si="182"/>
        <v>17.13149739123612</v>
      </c>
      <c r="AQ87" s="208">
        <f t="shared" si="182"/>
        <v>107.45137976346912</v>
      </c>
      <c r="AR87" s="208">
        <f t="shared" si="182"/>
        <v>174.64418288818467</v>
      </c>
      <c r="AS87" s="208">
        <f t="shared" si="182"/>
        <v>50.760124377177547</v>
      </c>
      <c r="AT87" s="208">
        <f t="shared" si="182"/>
        <v>112.13148865522966</v>
      </c>
      <c r="AU87" s="50">
        <f t="shared" si="183"/>
        <v>92.423734615059416</v>
      </c>
      <c r="AV87" s="52">
        <f>'주택총조사(거처의종류, 일반,외국인가구, 전체)'!I73</f>
        <v>165</v>
      </c>
      <c r="AW87" s="52">
        <f>'주택총조사(거처의종류, 일반,외국인가구, 전체)'!L73</f>
        <v>169</v>
      </c>
      <c r="AX87" s="52">
        <f>'주택총조사(거처의종류, 일반,외국인가구, 전체)'!O73</f>
        <v>157</v>
      </c>
      <c r="AY87" s="52">
        <f>'주택총조사(거처의종류, 일반,외국인가구, 전체)'!R73</f>
        <v>170</v>
      </c>
      <c r="AZ87" s="52">
        <f>'주택총조사(거처의종류, 일반,외국인가구, 전체)'!U73</f>
        <v>202</v>
      </c>
      <c r="BA87" s="52">
        <f>'주택총조사(거처의종류, 일반,외국인가구, 전체)'!X73</f>
        <v>219</v>
      </c>
      <c r="BB87" s="52">
        <f t="shared" si="201"/>
        <v>4</v>
      </c>
      <c r="BC87" s="52">
        <f t="shared" si="202"/>
        <v>-12</v>
      </c>
      <c r="BD87" s="52">
        <f t="shared" si="203"/>
        <v>13</v>
      </c>
      <c r="BE87" s="52">
        <f t="shared" si="204"/>
        <v>32</v>
      </c>
      <c r="BF87" s="52">
        <f t="shared" si="205"/>
        <v>17</v>
      </c>
      <c r="BG87" s="53">
        <f>'주택총조사(거처의종류, 일반,외국인가구, 아파트)'!L73/'주택총조사(거처의종류, 일반,외국인가구, 전체)'!L73</f>
        <v>0.10059171597633136</v>
      </c>
      <c r="BH87" s="53">
        <f>'주택총조사(거처의종류, 일반,외국인가구, 아파트)'!O73/'주택총조사(거처의종류, 일반,외국인가구, 전체)'!O73</f>
        <v>6.3694267515923567E-2</v>
      </c>
      <c r="BI87" s="53">
        <f>'주택총조사(거처의종류, 일반,외국인가구, 아파트)'!R73/'주택총조사(거처의종류, 일반,외국인가구, 전체)'!R73</f>
        <v>7.6470588235294124E-2</v>
      </c>
      <c r="BJ87" s="53">
        <f>'주택총조사(거처의종류, 일반,외국인가구, 아파트)'!U73/'주택총조사(거처의종류, 일반,외국인가구, 전체)'!U73</f>
        <v>0.12376237623762376</v>
      </c>
      <c r="BK87" s="53">
        <f>'주택총조사(거처의종류, 일반,외국인가구, 아파트)'!X73/'주택총조사(거처의종류, 일반,외국인가구, 전체)'!X73</f>
        <v>8.2191780821917804E-2</v>
      </c>
      <c r="BL87" s="54">
        <f t="shared" si="206"/>
        <v>0.40236686390532544</v>
      </c>
      <c r="BM87" s="54">
        <f t="shared" si="207"/>
        <v>-0.76433121019108285</v>
      </c>
      <c r="BN87" s="54">
        <f t="shared" si="208"/>
        <v>0.99411764705882355</v>
      </c>
      <c r="BO87" s="54">
        <f t="shared" si="209"/>
        <v>3.9603960396039604</v>
      </c>
      <c r="BP87" s="54">
        <f t="shared" si="210"/>
        <v>1.3972602739726026</v>
      </c>
      <c r="BQ87" s="50">
        <f t="shared" si="211"/>
        <v>1.1979619228699256</v>
      </c>
      <c r="BR87" s="49">
        <f>REPS멸실!E72</f>
        <v>0</v>
      </c>
      <c r="BS87" s="49">
        <f>REPS멸실!F72</f>
        <v>0</v>
      </c>
      <c r="BT87" s="49">
        <f>REPS멸실!G72</f>
        <v>0</v>
      </c>
      <c r="BU87" s="49">
        <f>REPS멸실!H72</f>
        <v>0</v>
      </c>
      <c r="BV87" s="49">
        <f>REPS멸실!I72</f>
        <v>0</v>
      </c>
      <c r="BW87" s="51">
        <f t="shared" si="212"/>
        <v>0</v>
      </c>
      <c r="BX87" s="81">
        <f t="shared" si="213"/>
        <v>93.621696537929338</v>
      </c>
      <c r="BY87" s="52">
        <f>SUM('주택소유통계(다주택자)'!Q73:R73)</f>
        <v>3955</v>
      </c>
      <c r="BZ87" s="52">
        <f>SUM('주택소유통계(다주택자)'!U73:V73)</f>
        <v>4005</v>
      </c>
      <c r="CA87" s="52">
        <f>SUM('주택소유통계(다주택자)'!Y73:Z73)</f>
        <v>3953</v>
      </c>
      <c r="CB87" s="52">
        <f>SUM('주택소유통계(다주택자)'!AC73:AD73)</f>
        <v>4192</v>
      </c>
      <c r="CC87" s="52">
        <f t="shared" si="214"/>
        <v>50</v>
      </c>
      <c r="CD87" s="52">
        <f t="shared" si="215"/>
        <v>-52</v>
      </c>
      <c r="CE87" s="52">
        <f t="shared" si="216"/>
        <v>239</v>
      </c>
      <c r="CF87" s="53">
        <f>'REPS거래량(외지인)'!D73/'REPS거래량(외지인)'!C73</f>
        <v>0.76438848920863312</v>
      </c>
      <c r="CG87" s="53">
        <f>'REPS거래량(외지인)'!I73/'REPS거래량(외지인)'!H73</f>
        <v>0.76724137931034486</v>
      </c>
      <c r="CH87" s="53">
        <f>'REPS거래량(외지인)'!N73/'REPS거래량(외지인)'!M73</f>
        <v>0.77848101265822789</v>
      </c>
      <c r="CI87" s="54">
        <f>REPS단위당실거래!G72</f>
        <v>711.2</v>
      </c>
      <c r="CJ87" s="54">
        <f>REPS단위당실거래!H72</f>
        <v>678.9</v>
      </c>
      <c r="CK87" s="54">
        <f>REPS단위당실거래!I72</f>
        <v>649.20000000000005</v>
      </c>
      <c r="CL87" s="52">
        <v>1059</v>
      </c>
      <c r="CM87" s="52">
        <v>1274</v>
      </c>
      <c r="CN87" s="52">
        <v>1337.7</v>
      </c>
      <c r="CO87" s="53">
        <f t="shared" si="217"/>
        <v>0.67157695939565631</v>
      </c>
      <c r="CP87" s="53">
        <f t="shared" si="269"/>
        <v>0.53288854003139718</v>
      </c>
      <c r="CQ87" s="53">
        <f t="shared" si="218"/>
        <v>0.48531060775958734</v>
      </c>
      <c r="CR87" s="55">
        <v>0.2</v>
      </c>
      <c r="CS87" s="55">
        <v>0.3</v>
      </c>
      <c r="CT87" s="55">
        <v>0.5</v>
      </c>
      <c r="CU87" s="162">
        <f t="shared" si="219"/>
        <v>5.1334569737977329</v>
      </c>
      <c r="CV87" s="162">
        <f t="shared" si="220"/>
        <v>-6.3781245601688967</v>
      </c>
      <c r="CW87" s="162">
        <f t="shared" si="221"/>
        <v>45.147708659204397</v>
      </c>
      <c r="CX87" s="71">
        <f t="shared" si="222"/>
        <v>14.634347024277744</v>
      </c>
      <c r="CY87" s="158">
        <f>REPS분양물량!H72</f>
        <v>519</v>
      </c>
      <c r="CZ87" s="158">
        <f>REPS분양물량!I72</f>
        <v>48</v>
      </c>
      <c r="DA87" s="158">
        <f>REPS분양물량!J72</f>
        <v>0</v>
      </c>
      <c r="DB87" s="52">
        <f>REPS미분양!F72</f>
        <v>3</v>
      </c>
      <c r="DC87" s="52">
        <f>REPS미분양!G72</f>
        <v>0</v>
      </c>
      <c r="DD87" s="52">
        <f>REPS미분양!H72</f>
        <v>31</v>
      </c>
      <c r="DE87" s="52">
        <f>REPS미분양!I72</f>
        <v>16</v>
      </c>
      <c r="DF87" s="52">
        <f t="shared" si="223"/>
        <v>522</v>
      </c>
      <c r="DG87" s="52">
        <f t="shared" si="224"/>
        <v>48</v>
      </c>
      <c r="DH87" s="52">
        <f t="shared" si="225"/>
        <v>31</v>
      </c>
      <c r="DI87" s="52">
        <f t="shared" si="226"/>
        <v>522</v>
      </c>
      <c r="DJ87" s="52">
        <f t="shared" si="227"/>
        <v>17</v>
      </c>
      <c r="DK87" s="52">
        <f t="shared" si="228"/>
        <v>15</v>
      </c>
      <c r="DL87" s="141">
        <v>711.2</v>
      </c>
      <c r="DM87" s="141">
        <v>678.9</v>
      </c>
      <c r="DN87" s="141">
        <v>649.20000000000005</v>
      </c>
      <c r="DO87" s="140">
        <f>'REPS분양가(분기단위)'!D72</f>
        <v>1059</v>
      </c>
      <c r="DP87" s="140">
        <f>'REPS분양가(분기단위)'!E72</f>
        <v>1274</v>
      </c>
      <c r="DQ87" s="144">
        <f>DP87*1.05</f>
        <v>1337.7</v>
      </c>
      <c r="DR87" s="53">
        <f t="shared" si="229"/>
        <v>0.67157695939565631</v>
      </c>
      <c r="DS87" s="53">
        <f t="shared" si="230"/>
        <v>0.53288854003139718</v>
      </c>
      <c r="DT87" s="53">
        <f t="shared" si="231"/>
        <v>0.48531060775958734</v>
      </c>
      <c r="DU87" s="53">
        <f>100%-종합!CF87</f>
        <v>0.23561151079136688</v>
      </c>
      <c r="DV87" s="53">
        <f>100%-종합!CG87</f>
        <v>0.23275862068965514</v>
      </c>
      <c r="DW87" s="53">
        <f>100%-종합!CH87</f>
        <v>0.22151898734177211</v>
      </c>
      <c r="DX87" s="55">
        <v>0.2</v>
      </c>
      <c r="DY87" s="55">
        <v>0.3</v>
      </c>
      <c r="DZ87" s="55">
        <v>0.5</v>
      </c>
      <c r="EA87" s="72">
        <f t="shared" si="232"/>
        <v>16.519343754458188</v>
      </c>
      <c r="EB87" s="72">
        <f t="shared" si="233"/>
        <v>0.63257544795106369</v>
      </c>
      <c r="EC87" s="72">
        <f t="shared" si="234"/>
        <v>0.8062913578284282</v>
      </c>
      <c r="ED87" s="71">
        <f t="shared" si="235"/>
        <v>5.9860701867458923</v>
      </c>
      <c r="EE87" s="82">
        <f t="shared" si="236"/>
        <v>20.620417211023636</v>
      </c>
      <c r="EF87" s="88">
        <f t="shared" si="237"/>
        <v>114.24211374895297</v>
      </c>
      <c r="EG87" s="54">
        <f>REPS단위당실거래!I72</f>
        <v>649.20000000000005</v>
      </c>
      <c r="EH87" s="52">
        <f t="shared" si="238"/>
        <v>1337.7</v>
      </c>
      <c r="EI87" s="52">
        <f t="shared" si="239"/>
        <v>45500</v>
      </c>
      <c r="EJ87" s="49">
        <f t="shared" si="240"/>
        <v>25025.000000000004</v>
      </c>
      <c r="EK87" s="149">
        <v>1484</v>
      </c>
      <c r="EL87" s="55">
        <f t="shared" si="241"/>
        <v>0.68652151373768788</v>
      </c>
      <c r="EM87" s="55">
        <v>0.74</v>
      </c>
      <c r="EN87" s="55">
        <v>0.05</v>
      </c>
      <c r="EO87" s="71">
        <f t="shared" si="242"/>
        <v>37.695523276308968</v>
      </c>
      <c r="EP87" s="54">
        <f>REPS단위당실거래!I72</f>
        <v>649.20000000000005</v>
      </c>
      <c r="EQ87" s="52">
        <f t="shared" si="243"/>
        <v>1337.7</v>
      </c>
      <c r="ER87" s="52">
        <f t="shared" si="244"/>
        <v>45500</v>
      </c>
      <c r="ES87" s="49">
        <f t="shared" si="245"/>
        <v>25025.000000000004</v>
      </c>
      <c r="ET87" s="149">
        <v>36</v>
      </c>
      <c r="EU87" s="55">
        <f t="shared" si="246"/>
        <v>0.68652151373768788</v>
      </c>
      <c r="EV87" s="55">
        <v>0.26</v>
      </c>
      <c r="EW87" s="55">
        <v>0.2</v>
      </c>
      <c r="EX87" s="50">
        <f t="shared" si="247"/>
        <v>1.2851682737169519</v>
      </c>
      <c r="EY87" s="53">
        <f>'주택총조사(주택의종류)'!AZ73</f>
        <v>0.30001376184272388</v>
      </c>
      <c r="EZ87" s="53">
        <f>'주택총조사(주택의종류)'!AS73</f>
        <v>0.63900532872885851</v>
      </c>
      <c r="FA87" s="53">
        <f>'주택총조사(주택의종류)'!BG73</f>
        <v>4.287462184023548E-2</v>
      </c>
      <c r="FB87" s="53">
        <f t="shared" si="248"/>
        <v>2.2728289075171015</v>
      </c>
      <c r="FC87" s="54">
        <f t="shared" si="249"/>
        <v>88.59644258990653</v>
      </c>
      <c r="FD87" s="55">
        <v>0.4</v>
      </c>
      <c r="FE87" s="55">
        <v>0.6</v>
      </c>
      <c r="FF87" s="50">
        <f t="shared" si="250"/>
        <v>21.263146221577568</v>
      </c>
      <c r="FG87" s="82">
        <f t="shared" si="251"/>
        <v>60.243837771603495</v>
      </c>
      <c r="FH87" s="53">
        <v>3.9399999999999998E-2</v>
      </c>
      <c r="FI87" s="49">
        <v>30</v>
      </c>
      <c r="FJ87" s="55">
        <v>0.6</v>
      </c>
      <c r="FK87" s="55">
        <v>0.4</v>
      </c>
      <c r="FL87" s="49">
        <f t="shared" si="252"/>
        <v>45000</v>
      </c>
      <c r="FM87" s="49">
        <f t="shared" si="253"/>
        <v>27300</v>
      </c>
      <c r="FN87" s="58">
        <f t="shared" si="254"/>
        <v>-129.39181882480457</v>
      </c>
      <c r="FO87" s="49">
        <f t="shared" si="270"/>
        <v>3840</v>
      </c>
      <c r="FP87" s="131">
        <v>30</v>
      </c>
      <c r="FQ87" s="131">
        <v>107</v>
      </c>
      <c r="FR87" s="134">
        <v>1005</v>
      </c>
      <c r="FS87" s="134">
        <v>1596</v>
      </c>
      <c r="FT87" s="131">
        <v>800</v>
      </c>
      <c r="FU87" s="131">
        <v>748</v>
      </c>
      <c r="FV87" s="131">
        <v>707</v>
      </c>
      <c r="FW87" s="134">
        <v>1528</v>
      </c>
      <c r="FX87" s="134">
        <v>1195</v>
      </c>
      <c r="FY87" s="32">
        <f t="shared" si="255"/>
        <v>7716</v>
      </c>
      <c r="FZ87" s="152">
        <f>(SUM(FT87:FX87)/FY87)+(FS87/FY87)*0.2</f>
        <v>0.68652151373768788</v>
      </c>
      <c r="GA87" s="54">
        <f t="shared" si="256"/>
        <v>111.81394141197113</v>
      </c>
      <c r="GB87" s="55">
        <v>0.3</v>
      </c>
      <c r="GC87" s="55">
        <f t="shared" si="257"/>
        <v>0.68652151373768788</v>
      </c>
      <c r="GD87" s="50">
        <f t="shared" si="258"/>
        <v>23.028802894537069</v>
      </c>
      <c r="GE87" s="54">
        <f t="shared" si="259"/>
        <v>-18.192244874041773</v>
      </c>
      <c r="GF87" s="55">
        <v>0.7</v>
      </c>
      <c r="GG87" s="55">
        <f t="shared" si="260"/>
        <v>0.68652151373768788</v>
      </c>
      <c r="GH87" s="50">
        <f t="shared" si="261"/>
        <v>-8.7425572424496956</v>
      </c>
      <c r="GI87" s="81">
        <f t="shared" si="271"/>
        <v>14.286245652087374</v>
      </c>
      <c r="GJ87" s="72">
        <f t="shared" si="262"/>
        <v>14.634347024277744</v>
      </c>
      <c r="GK87" s="72">
        <f t="shared" si="263"/>
        <v>5.9860701867458923</v>
      </c>
      <c r="GL87" s="52">
        <f>SUM('주택총조사(주택의종류)'!AD73:AF73)</f>
        <v>9360</v>
      </c>
      <c r="GM87" s="52">
        <f>REPS미분양!I72</f>
        <v>16</v>
      </c>
      <c r="GN87" s="100">
        <f t="shared" si="264"/>
        <v>1.7094017094017094E-3</v>
      </c>
      <c r="GO87" s="55">
        <f t="shared" si="265"/>
        <v>1</v>
      </c>
      <c r="GP87" s="82">
        <f t="shared" si="266"/>
        <v>20.620417211023636</v>
      </c>
      <c r="GQ87" s="84">
        <f t="shared" si="267"/>
        <v>95.150500634714504</v>
      </c>
      <c r="GR87" s="151">
        <f>SUM('REPS분양물량+계획'!G72:I72)/3</f>
        <v>16</v>
      </c>
      <c r="GS87" s="106">
        <f t="shared" si="272"/>
        <v>0.16815465912706501</v>
      </c>
      <c r="GT87" s="105" t="str">
        <f t="shared" si="268"/>
        <v>S등급</v>
      </c>
    </row>
    <row r="88" spans="1:202" s="49" customFormat="1" x14ac:dyDescent="0.4">
      <c r="A88" s="37" t="s">
        <v>158</v>
      </c>
      <c r="B88" s="37" t="s">
        <v>99</v>
      </c>
      <c r="C88" s="35">
        <f>'주택총조사(거처의종류, 일반,외국인가구, 전체)'!H74</f>
        <v>22148</v>
      </c>
      <c r="D88" s="35">
        <f>'주택총조사(거처의종류, 일반,외국인가구, 전체)'!K74</f>
        <v>21824</v>
      </c>
      <c r="E88" s="35">
        <f>'주택총조사(거처의종류, 일반,외국인가구, 전체)'!N74</f>
        <v>22039</v>
      </c>
      <c r="F88" s="35">
        <f>'주택총조사(거처의종류, 일반,외국인가구, 전체)'!Q74</f>
        <v>22274</v>
      </c>
      <c r="G88" s="35">
        <f>'주택총조사(거처의종류, 일반,외국인가구, 전체)'!T74</f>
        <v>22398</v>
      </c>
      <c r="H88" s="35">
        <f>'주택총조사(거처의종류, 일반,외국인가구, 전체)'!W74</f>
        <v>22477</v>
      </c>
      <c r="I88" s="207">
        <f t="shared" si="181"/>
        <v>-69</v>
      </c>
      <c r="J88" s="207">
        <f t="shared" si="181"/>
        <v>-82</v>
      </c>
      <c r="K88" s="207">
        <f t="shared" si="181"/>
        <v>-328</v>
      </c>
      <c r="L88" s="207">
        <f t="shared" si="181"/>
        <v>-65</v>
      </c>
      <c r="M88" s="207">
        <f t="shared" si="181"/>
        <v>113</v>
      </c>
      <c r="N88" s="24">
        <f>'인구총조사(가구, 1인가구)'!D74</f>
        <v>7828</v>
      </c>
      <c r="O88" s="24">
        <f>'인구총조사(가구, 1인가구)'!E74</f>
        <v>7573</v>
      </c>
      <c r="P88" s="24">
        <f>'인구총조사(가구, 1인가구)'!F74</f>
        <v>7870</v>
      </c>
      <c r="Q88" s="24">
        <f>'인구총조사(가구, 1인가구)'!G74</f>
        <v>8433</v>
      </c>
      <c r="R88" s="24">
        <f>'인구총조사(가구, 1인가구)'!H74</f>
        <v>8622</v>
      </c>
      <c r="S88" s="24">
        <f>'인구총조사(가구, 1인가구)'!I74</f>
        <v>8588</v>
      </c>
      <c r="T88" s="52">
        <f t="shared" si="184"/>
        <v>-255</v>
      </c>
      <c r="U88" s="52">
        <f t="shared" si="185"/>
        <v>297</v>
      </c>
      <c r="V88" s="52">
        <f t="shared" si="186"/>
        <v>563</v>
      </c>
      <c r="W88" s="52">
        <f t="shared" si="187"/>
        <v>189</v>
      </c>
      <c r="X88" s="52">
        <f t="shared" si="188"/>
        <v>-34</v>
      </c>
      <c r="Y88" s="53">
        <f>'주택총조사(거처의종류, 일반,외국인가구, 아파트)'!K74/'주택총조사(거처의종류, 일반,외국인가구, 전체)'!K74</f>
        <v>0.19267778592375367</v>
      </c>
      <c r="Z88" s="53">
        <f>'주택총조사(거처의종류, 일반,외국인가구, 아파트)'!N74/'주택총조사(거처의종류, 일반,외국인가구, 전체)'!N74</f>
        <v>0.19388357003493806</v>
      </c>
      <c r="AA88" s="53">
        <f>'주택총조사(거처의종류, 일반,외국인가구, 아파트)'!Q74/'주택총조사(거처의종류, 일반,외국인가구, 전체)'!Q74</f>
        <v>0.20310676124629612</v>
      </c>
      <c r="AB88" s="53">
        <f>'주택총조사(거처의종류, 일반,외국인가구, 아파트)'!T74/'주택총조사(거처의종류, 일반,외국인가구, 전체)'!T74</f>
        <v>0.20269666934547728</v>
      </c>
      <c r="AC88" s="53">
        <f>'주택총조사(거처의종류, 일반,외국인가구, 아파트)'!W74/'주택총조사(거처의종류, 일반,외국인가구, 전체)'!W74</f>
        <v>0.20509854517951684</v>
      </c>
      <c r="AD88" s="54">
        <f t="shared" si="189"/>
        <v>-13.294767228739003</v>
      </c>
      <c r="AE88" s="54">
        <f t="shared" si="190"/>
        <v>-15.89845274286492</v>
      </c>
      <c r="AF88" s="54">
        <f t="shared" si="191"/>
        <v>-66.619017688785121</v>
      </c>
      <c r="AG88" s="54">
        <f t="shared" si="192"/>
        <v>-13.175283507456024</v>
      </c>
      <c r="AH88" s="54">
        <f t="shared" si="193"/>
        <v>23.176135605285403</v>
      </c>
      <c r="AI88" s="54">
        <f t="shared" si="194"/>
        <v>-17.162277112511937</v>
      </c>
      <c r="AJ88" s="54">
        <f t="shared" si="195"/>
        <v>-49.132835410557185</v>
      </c>
      <c r="AK88" s="54">
        <f t="shared" si="196"/>
        <v>57.583420300376602</v>
      </c>
      <c r="AL88" s="54">
        <f t="shared" si="197"/>
        <v>114.34910658166471</v>
      </c>
      <c r="AM88" s="54">
        <f t="shared" si="198"/>
        <v>38.309670506295205</v>
      </c>
      <c r="AN88" s="54">
        <f t="shared" si="199"/>
        <v>-6.9733505361035721</v>
      </c>
      <c r="AO88" s="54">
        <f t="shared" si="200"/>
        <v>30.827202288335151</v>
      </c>
      <c r="AP88" s="208">
        <f t="shared" si="182"/>
        <v>-62.42760263929619</v>
      </c>
      <c r="AQ88" s="208">
        <f t="shared" si="182"/>
        <v>41.684967557511683</v>
      </c>
      <c r="AR88" s="208">
        <f t="shared" si="182"/>
        <v>47.730088892879593</v>
      </c>
      <c r="AS88" s="208">
        <f t="shared" si="182"/>
        <v>25.134386998839183</v>
      </c>
      <c r="AT88" s="208">
        <f t="shared" si="182"/>
        <v>16.202785069181829</v>
      </c>
      <c r="AU88" s="50">
        <f t="shared" si="183"/>
        <v>13.664925175823219</v>
      </c>
      <c r="AV88" s="52">
        <f>'주택총조사(거처의종류, 일반,외국인가구, 전체)'!I74</f>
        <v>352</v>
      </c>
      <c r="AW88" s="52">
        <f>'주택총조사(거처의종류, 일반,외국인가구, 전체)'!L74</f>
        <v>350</v>
      </c>
      <c r="AX88" s="52">
        <f>'주택총조사(거처의종류, 일반,외국인가구, 전체)'!O74</f>
        <v>358</v>
      </c>
      <c r="AY88" s="52">
        <f>'주택총조사(거처의종류, 일반,외국인가구, 전체)'!R74</f>
        <v>359</v>
      </c>
      <c r="AZ88" s="52">
        <f>'주택총조사(거처의종류, 일반,외국인가구, 전체)'!U74</f>
        <v>381</v>
      </c>
      <c r="BA88" s="52">
        <f>'주택총조사(거처의종류, 일반,외국인가구, 전체)'!X74</f>
        <v>478</v>
      </c>
      <c r="BB88" s="52">
        <f t="shared" si="201"/>
        <v>-2</v>
      </c>
      <c r="BC88" s="52">
        <f t="shared" si="202"/>
        <v>8</v>
      </c>
      <c r="BD88" s="52">
        <f t="shared" si="203"/>
        <v>1</v>
      </c>
      <c r="BE88" s="52">
        <f t="shared" si="204"/>
        <v>22</v>
      </c>
      <c r="BF88" s="52">
        <f t="shared" si="205"/>
        <v>97</v>
      </c>
      <c r="BG88" s="53">
        <f>'주택총조사(거처의종류, 일반,외국인가구, 아파트)'!L74/'주택총조사(거처의종류, 일반,외국인가구, 전체)'!L74</f>
        <v>0.06</v>
      </c>
      <c r="BH88" s="53">
        <f>'주택총조사(거처의종류, 일반,외국인가구, 아파트)'!O74/'주택총조사(거처의종류, 일반,외국인가구, 전체)'!O74</f>
        <v>8.6592178770949726E-2</v>
      </c>
      <c r="BI88" s="53">
        <f>'주택총조사(거처의종류, 일반,외국인가구, 아파트)'!R74/'주택총조사(거처의종류, 일반,외국인가구, 전체)'!R74</f>
        <v>6.6852367688022288E-2</v>
      </c>
      <c r="BJ88" s="53">
        <f>'주택총조사(거처의종류, 일반,외국인가구, 아파트)'!U74/'주택총조사(거처의종류, 일반,외국인가구, 전체)'!U74</f>
        <v>7.0866141732283464E-2</v>
      </c>
      <c r="BK88" s="53">
        <f>'주택총조사(거처의종류, 일반,외국인가구, 아파트)'!X74/'주택총조사(거처의종류, 일반,외국인가구, 전체)'!X74</f>
        <v>6.0669456066945605E-2</v>
      </c>
      <c r="BL88" s="54">
        <f t="shared" si="206"/>
        <v>-0.12</v>
      </c>
      <c r="BM88" s="54">
        <f t="shared" si="207"/>
        <v>0.69273743016759781</v>
      </c>
      <c r="BN88" s="54">
        <f t="shared" si="208"/>
        <v>6.6852367688022288E-2</v>
      </c>
      <c r="BO88" s="54">
        <f t="shared" si="209"/>
        <v>1.5590551181102361</v>
      </c>
      <c r="BP88" s="54">
        <f t="shared" si="210"/>
        <v>5.8849372384937233</v>
      </c>
      <c r="BQ88" s="50">
        <f t="shared" si="211"/>
        <v>1.6167164308919157</v>
      </c>
      <c r="BR88" s="49">
        <f>REPS멸실!E73</f>
        <v>0</v>
      </c>
      <c r="BS88" s="49">
        <f>REPS멸실!F73</f>
        <v>0</v>
      </c>
      <c r="BT88" s="49">
        <f>REPS멸실!G73</f>
        <v>0</v>
      </c>
      <c r="BU88" s="49">
        <f>REPS멸실!H73</f>
        <v>0</v>
      </c>
      <c r="BV88" s="49">
        <f>REPS멸실!I73</f>
        <v>300</v>
      </c>
      <c r="BW88" s="51">
        <f t="shared" si="212"/>
        <v>60</v>
      </c>
      <c r="BX88" s="81">
        <f t="shared" si="213"/>
        <v>75.281641606715141</v>
      </c>
      <c r="BY88" s="52">
        <f>SUM('주택소유통계(다주택자)'!Q74:R74)</f>
        <v>2888</v>
      </c>
      <c r="BZ88" s="52">
        <f>SUM('주택소유통계(다주택자)'!U74:V74)</f>
        <v>2810</v>
      </c>
      <c r="CA88" s="52">
        <f>SUM('주택소유통계(다주택자)'!Y74:Z74)</f>
        <v>2885</v>
      </c>
      <c r="CB88" s="52">
        <f>SUM('주택소유통계(다주택자)'!AC74:AD74)</f>
        <v>2981</v>
      </c>
      <c r="CC88" s="52">
        <f t="shared" si="214"/>
        <v>-78</v>
      </c>
      <c r="CD88" s="52">
        <f t="shared" si="215"/>
        <v>75</v>
      </c>
      <c r="CE88" s="52">
        <f t="shared" si="216"/>
        <v>96</v>
      </c>
      <c r="CF88" s="53">
        <f>'REPS거래량(외지인)'!D74/'REPS거래량(외지인)'!C74</f>
        <v>0.72909698996655514</v>
      </c>
      <c r="CG88" s="53">
        <f>'REPS거래량(외지인)'!I74/'REPS거래량(외지인)'!H74</f>
        <v>0.70925110132158586</v>
      </c>
      <c r="CH88" s="53">
        <f>'REPS거래량(외지인)'!N74/'REPS거래량(외지인)'!M74</f>
        <v>0.72300469483568075</v>
      </c>
      <c r="CI88" s="54">
        <f>REPS단위당실거래!G73</f>
        <v>492.6</v>
      </c>
      <c r="CJ88" s="54">
        <f>REPS단위당실거래!H73</f>
        <v>505.9</v>
      </c>
      <c r="CK88" s="54">
        <f>REPS단위당실거래!I73</f>
        <v>508.4</v>
      </c>
      <c r="CL88" s="52">
        <v>919</v>
      </c>
      <c r="CM88" s="52">
        <v>964.95</v>
      </c>
      <c r="CN88" s="52">
        <v>916</v>
      </c>
      <c r="CO88" s="53">
        <v>0</v>
      </c>
      <c r="CP88" s="53">
        <f t="shared" si="269"/>
        <v>0.52427586921602154</v>
      </c>
      <c r="CQ88" s="53">
        <f t="shared" si="218"/>
        <v>0.55502183406113537</v>
      </c>
      <c r="CR88" s="55">
        <v>0.2</v>
      </c>
      <c r="CS88" s="55">
        <v>0.3</v>
      </c>
      <c r="CT88" s="55">
        <v>0.5</v>
      </c>
      <c r="CU88" s="162">
        <f t="shared" si="219"/>
        <v>0</v>
      </c>
      <c r="CV88" s="162">
        <f t="shared" si="220"/>
        <v>8.3664728468503871</v>
      </c>
      <c r="CW88" s="162">
        <f t="shared" si="221"/>
        <v>19.261602804600528</v>
      </c>
      <c r="CX88" s="71">
        <f t="shared" si="222"/>
        <v>9.2093585504836373</v>
      </c>
      <c r="CY88" s="158">
        <f>REPS분양물량!H73</f>
        <v>545</v>
      </c>
      <c r="CZ88" s="158">
        <f>REPS분양물량!I73</f>
        <v>0</v>
      </c>
      <c r="DA88" s="158">
        <f>REPS분양물량!J73</f>
        <v>0</v>
      </c>
      <c r="DB88" s="52">
        <f>REPS미분양!F73</f>
        <v>0</v>
      </c>
      <c r="DC88" s="52">
        <f>REPS미분양!G73</f>
        <v>341</v>
      </c>
      <c r="DD88" s="52">
        <f>REPS미분양!H73</f>
        <v>272</v>
      </c>
      <c r="DE88" s="52">
        <f>REPS미분양!I73</f>
        <v>204</v>
      </c>
      <c r="DF88" s="52">
        <f t="shared" si="223"/>
        <v>545</v>
      </c>
      <c r="DG88" s="52">
        <f t="shared" si="224"/>
        <v>341</v>
      </c>
      <c r="DH88" s="52">
        <f t="shared" si="225"/>
        <v>272</v>
      </c>
      <c r="DI88" s="52">
        <f t="shared" si="226"/>
        <v>204</v>
      </c>
      <c r="DJ88" s="52">
        <f t="shared" si="227"/>
        <v>69</v>
      </c>
      <c r="DK88" s="52">
        <f t="shared" si="228"/>
        <v>68</v>
      </c>
      <c r="DL88" s="141">
        <v>492.6</v>
      </c>
      <c r="DM88" s="141">
        <v>505.9</v>
      </c>
      <c r="DN88" s="141">
        <v>508.4</v>
      </c>
      <c r="DO88" s="140">
        <f>'REPS분양가(분기단위)'!D73</f>
        <v>919</v>
      </c>
      <c r="DP88" s="144">
        <f>DO88*1.05</f>
        <v>964.95</v>
      </c>
      <c r="DQ88" s="140">
        <f>'REPS분양가(분기단위)'!F73</f>
        <v>916</v>
      </c>
      <c r="DR88" s="53">
        <f t="shared" si="229"/>
        <v>0.53601741022850924</v>
      </c>
      <c r="DS88" s="53">
        <f t="shared" si="230"/>
        <v>0.52427586921602154</v>
      </c>
      <c r="DT88" s="53">
        <f t="shared" si="231"/>
        <v>0.55502183406113537</v>
      </c>
      <c r="DU88" s="53">
        <f>100%-종합!CF88</f>
        <v>0.27090301003344486</v>
      </c>
      <c r="DV88" s="53">
        <f>100%-종합!CG88</f>
        <v>0.29074889867841414</v>
      </c>
      <c r="DW88" s="53">
        <f>100%-종합!CH88</f>
        <v>0.27699530516431925</v>
      </c>
      <c r="DX88" s="55">
        <v>0.2</v>
      </c>
      <c r="DY88" s="55">
        <v>0.3</v>
      </c>
      <c r="DZ88" s="55">
        <v>0.5</v>
      </c>
      <c r="EA88" s="72">
        <f t="shared" si="232"/>
        <v>5.9245161783383873</v>
      </c>
      <c r="EB88" s="72">
        <f t="shared" si="233"/>
        <v>3.1553554736692893</v>
      </c>
      <c r="EC88" s="72">
        <f t="shared" si="234"/>
        <v>5.2271070381532274</v>
      </c>
      <c r="ED88" s="71">
        <f t="shared" si="235"/>
        <v>4.7689928967203015</v>
      </c>
      <c r="EE88" s="82">
        <f t="shared" si="236"/>
        <v>13.978351447203938</v>
      </c>
      <c r="EF88" s="88">
        <f t="shared" si="237"/>
        <v>89.259993053919075</v>
      </c>
      <c r="EG88" s="54">
        <f>REPS단위당실거래!I73</f>
        <v>508.4</v>
      </c>
      <c r="EH88" s="52">
        <f t="shared" si="238"/>
        <v>916</v>
      </c>
      <c r="EI88" s="52">
        <f t="shared" si="239"/>
        <v>31100</v>
      </c>
      <c r="EJ88" s="49">
        <f t="shared" si="240"/>
        <v>17105</v>
      </c>
      <c r="EK88" s="149">
        <v>1195</v>
      </c>
      <c r="EL88" s="55">
        <f t="shared" si="241"/>
        <v>0.95150050352467264</v>
      </c>
      <c r="EM88" s="55">
        <v>0.74</v>
      </c>
      <c r="EN88" s="55">
        <v>0.05</v>
      </c>
      <c r="EO88" s="71">
        <f t="shared" si="242"/>
        <v>42.070594763343401</v>
      </c>
      <c r="EP88" s="54">
        <f>REPS단위당실거래!I73</f>
        <v>508.4</v>
      </c>
      <c r="EQ88" s="52">
        <f t="shared" si="243"/>
        <v>916</v>
      </c>
      <c r="ER88" s="52">
        <f t="shared" si="244"/>
        <v>31100</v>
      </c>
      <c r="ES88" s="49">
        <f t="shared" si="245"/>
        <v>17105</v>
      </c>
      <c r="ET88" s="149">
        <v>357</v>
      </c>
      <c r="EU88" s="55">
        <f t="shared" si="246"/>
        <v>0.95150050352467264</v>
      </c>
      <c r="EV88" s="55">
        <v>0.26</v>
      </c>
      <c r="EW88" s="55">
        <v>0.2</v>
      </c>
      <c r="EX88" s="50">
        <f t="shared" si="247"/>
        <v>17.663655347432023</v>
      </c>
      <c r="EY88" s="53">
        <f>'주택총조사(주택의종류)'!AZ74</f>
        <v>0.21473731200911478</v>
      </c>
      <c r="EZ88" s="53">
        <f>'주택총조사(주택의종류)'!AS74</f>
        <v>0.70576817982443285</v>
      </c>
      <c r="FA88" s="53">
        <f>'주택총조사(주택의종류)'!BG74</f>
        <v>6.1398497881873612E-2</v>
      </c>
      <c r="FB88" s="53">
        <f t="shared" si="248"/>
        <v>3.5725821028892413</v>
      </c>
      <c r="FC88" s="54">
        <f t="shared" si="249"/>
        <v>213.40551287526594</v>
      </c>
      <c r="FD88" s="55">
        <v>0.4</v>
      </c>
      <c r="FE88" s="55">
        <v>0.6</v>
      </c>
      <c r="FF88" s="50">
        <f t="shared" si="250"/>
        <v>51.217323090063822</v>
      </c>
      <c r="FG88" s="82">
        <f t="shared" si="251"/>
        <v>110.95157320083925</v>
      </c>
      <c r="FH88" s="53">
        <v>3.9399999999999998E-2</v>
      </c>
      <c r="FI88" s="49">
        <v>30</v>
      </c>
      <c r="FJ88" s="55">
        <v>0.6</v>
      </c>
      <c r="FK88" s="55">
        <v>0.4</v>
      </c>
      <c r="FL88" s="49">
        <f t="shared" si="252"/>
        <v>31000</v>
      </c>
      <c r="FM88" s="49">
        <f t="shared" si="253"/>
        <v>18700</v>
      </c>
      <c r="FN88" s="58">
        <f t="shared" si="254"/>
        <v>-88.631026081459538</v>
      </c>
      <c r="FO88" s="49">
        <f t="shared" si="270"/>
        <v>2640</v>
      </c>
      <c r="FP88" s="131" t="s">
        <v>400</v>
      </c>
      <c r="FQ88" s="131">
        <v>96</v>
      </c>
      <c r="FR88" s="131">
        <v>724</v>
      </c>
      <c r="FS88" s="134">
        <v>1025</v>
      </c>
      <c r="FT88" s="131">
        <v>556</v>
      </c>
      <c r="FU88" s="131">
        <v>518</v>
      </c>
      <c r="FV88" s="131">
        <v>414</v>
      </c>
      <c r="FW88" s="131">
        <v>967</v>
      </c>
      <c r="FX88" s="131">
        <v>665</v>
      </c>
      <c r="FY88" s="32">
        <f t="shared" si="255"/>
        <v>4965</v>
      </c>
      <c r="FZ88" s="152">
        <f>(SUM(FS88:FX88)/FY88)+(FR88/FY88)*0.8</f>
        <v>0.95150050352467264</v>
      </c>
      <c r="GA88" s="54">
        <f t="shared" si="256"/>
        <v>32.443918719227064</v>
      </c>
      <c r="GB88" s="55">
        <v>0.3</v>
      </c>
      <c r="GC88" s="55">
        <f t="shared" si="257"/>
        <v>0.95150050352467264</v>
      </c>
      <c r="GD88" s="50">
        <f t="shared" si="258"/>
        <v>9.2611214992974311</v>
      </c>
      <c r="GE88" s="54">
        <f t="shared" si="259"/>
        <v>42.837722887488063</v>
      </c>
      <c r="GF88" s="55">
        <v>0.7</v>
      </c>
      <c r="GG88" s="55">
        <f t="shared" si="260"/>
        <v>0.95150050352467264</v>
      </c>
      <c r="GH88" s="50">
        <f t="shared" si="261"/>
        <v>28.532080428106699</v>
      </c>
      <c r="GI88" s="81">
        <f t="shared" si="271"/>
        <v>37.793201927404127</v>
      </c>
      <c r="GJ88" s="72">
        <f t="shared" si="262"/>
        <v>9.2093585504836373</v>
      </c>
      <c r="GK88" s="72">
        <f t="shared" si="263"/>
        <v>4.7689928967203015</v>
      </c>
      <c r="GL88" s="52">
        <f>SUM('주택총조사(주택의종류)'!AD74:AF74)</f>
        <v>6839</v>
      </c>
      <c r="GM88" s="52">
        <f>REPS미분양!I73</f>
        <v>204</v>
      </c>
      <c r="GN88" s="100">
        <f t="shared" si="264"/>
        <v>2.9828922357069746E-2</v>
      </c>
      <c r="GO88" s="55">
        <f t="shared" si="265"/>
        <v>0.4</v>
      </c>
      <c r="GP88" s="82">
        <f t="shared" si="266"/>
        <v>5.5913405788815753</v>
      </c>
      <c r="GQ88" s="84">
        <f t="shared" si="267"/>
        <v>154.33611570712495</v>
      </c>
      <c r="GR88" s="151">
        <f>SUM('REPS분양물량+계획'!G73:I73)/3</f>
        <v>12.666666666666666</v>
      </c>
      <c r="GS88" s="106">
        <f t="shared" si="272"/>
        <v>8.2071954504177716E-2</v>
      </c>
      <c r="GT88" s="105" t="str">
        <f t="shared" si="268"/>
        <v>S등급</v>
      </c>
    </row>
    <row r="89" spans="1:202" s="49" customFormat="1" x14ac:dyDescent="0.4">
      <c r="A89" s="37" t="s">
        <v>158</v>
      </c>
      <c r="B89" s="37" t="s">
        <v>169</v>
      </c>
      <c r="C89" s="35">
        <f>'주택총조사(거처의종류, 일반,외국인가구, 전체)'!H75</f>
        <v>194797</v>
      </c>
      <c r="D89" s="35">
        <f>'주택총조사(거처의종류, 일반,외국인가구, 전체)'!K75</f>
        <v>201314</v>
      </c>
      <c r="E89" s="35">
        <f>'주택총조사(거처의종류, 일반,외국인가구, 전체)'!N75</f>
        <v>207272</v>
      </c>
      <c r="F89" s="35">
        <f>'주택총조사(거처의종류, 일반,외국인가구, 전체)'!Q75</f>
        <v>211354</v>
      </c>
      <c r="G89" s="35">
        <f>'주택총조사(거처의종류, 일반,외국인가구, 전체)'!T75</f>
        <v>214436</v>
      </c>
      <c r="H89" s="35">
        <f>'주택총조사(거처의종류, 일반,외국인가구, 전체)'!W75</f>
        <v>217871</v>
      </c>
      <c r="I89" s="207">
        <f t="shared" si="181"/>
        <v>3217</v>
      </c>
      <c r="J89" s="207">
        <f t="shared" si="181"/>
        <v>1909</v>
      </c>
      <c r="K89" s="207">
        <f t="shared" si="181"/>
        <v>-388</v>
      </c>
      <c r="L89" s="207">
        <f t="shared" si="181"/>
        <v>179</v>
      </c>
      <c r="M89" s="207">
        <f t="shared" si="181"/>
        <v>-262</v>
      </c>
      <c r="N89" s="24">
        <f>'인구총조사(가구, 1인가구)'!D75</f>
        <v>48697</v>
      </c>
      <c r="O89" s="24">
        <f>'인구총조사(가구, 1인가구)'!E75</f>
        <v>51997</v>
      </c>
      <c r="P89" s="24">
        <f>'인구총조사(가구, 1인가구)'!F75</f>
        <v>56046</v>
      </c>
      <c r="Q89" s="24">
        <f>'인구총조사(가구, 1인가구)'!G75</f>
        <v>60516</v>
      </c>
      <c r="R89" s="24">
        <f>'인구총조사(가구, 1인가구)'!H75</f>
        <v>63419</v>
      </c>
      <c r="S89" s="24">
        <f>'인구총조사(가구, 1인가구)'!I75</f>
        <v>67116</v>
      </c>
      <c r="T89" s="52">
        <f t="shared" si="184"/>
        <v>3300</v>
      </c>
      <c r="U89" s="52">
        <f t="shared" si="185"/>
        <v>4049</v>
      </c>
      <c r="V89" s="52">
        <f t="shared" si="186"/>
        <v>4470</v>
      </c>
      <c r="W89" s="52">
        <f t="shared" si="187"/>
        <v>2903</v>
      </c>
      <c r="X89" s="52">
        <f t="shared" si="188"/>
        <v>3697</v>
      </c>
      <c r="Y89" s="53">
        <f>'주택총조사(거처의종류, 일반,외국인가구, 아파트)'!K75/'주택총조사(거처의종류, 일반,외국인가구, 전체)'!K75</f>
        <v>0.64928917015210075</v>
      </c>
      <c r="Z89" s="53">
        <f>'주택총조사(거처의종류, 일반,외국인가구, 아파트)'!N75/'주택총조사(거처의종류, 일반,외국인가구, 전체)'!N75</f>
        <v>0.66161372496043847</v>
      </c>
      <c r="AA89" s="53">
        <f>'주택총조사(거처의종류, 일반,외국인가구, 아파트)'!Q75/'주택총조사(거처의종류, 일반,외국인가구, 전체)'!Q75</f>
        <v>0.66114197034359412</v>
      </c>
      <c r="AB89" s="53">
        <f>'주택총조사(거처의종류, 일반,외국인가구, 아파트)'!T75/'주택총조사(거처의종류, 일반,외국인가구, 전체)'!T75</f>
        <v>0.66302299986942492</v>
      </c>
      <c r="AC89" s="53">
        <f>'주택총조사(거처의종류, 일반,외국인가구, 아파트)'!W75/'주택총조사(거처의종류, 일반,외국인가구, 전체)'!W75</f>
        <v>0.66977248004553158</v>
      </c>
      <c r="AD89" s="54">
        <f t="shared" si="189"/>
        <v>2088.7632603793081</v>
      </c>
      <c r="AE89" s="54">
        <f t="shared" si="190"/>
        <v>1263.0206009494771</v>
      </c>
      <c r="AF89" s="54">
        <f t="shared" si="191"/>
        <v>-256.52308449331451</v>
      </c>
      <c r="AG89" s="54">
        <f t="shared" si="192"/>
        <v>118.68111697662707</v>
      </c>
      <c r="AH89" s="54">
        <f t="shared" si="193"/>
        <v>-175.48038977192928</v>
      </c>
      <c r="AI89" s="54">
        <f t="shared" si="194"/>
        <v>607.69230080803368</v>
      </c>
      <c r="AJ89" s="54">
        <f t="shared" si="195"/>
        <v>2142.6542615019325</v>
      </c>
      <c r="AK89" s="54">
        <f t="shared" si="196"/>
        <v>2678.8739723648155</v>
      </c>
      <c r="AL89" s="54">
        <f t="shared" si="197"/>
        <v>2955.3046074358658</v>
      </c>
      <c r="AM89" s="54">
        <f t="shared" si="198"/>
        <v>1924.7557686209404</v>
      </c>
      <c r="AN89" s="54">
        <f t="shared" si="199"/>
        <v>2476.1488587283302</v>
      </c>
      <c r="AO89" s="54">
        <f t="shared" si="200"/>
        <v>2435.547493730377</v>
      </c>
      <c r="AP89" s="208">
        <f t="shared" si="182"/>
        <v>4231.4175218812406</v>
      </c>
      <c r="AQ89" s="208">
        <f t="shared" si="182"/>
        <v>3941.8945733142928</v>
      </c>
      <c r="AR89" s="208">
        <f t="shared" si="182"/>
        <v>2698.7815229425514</v>
      </c>
      <c r="AS89" s="208">
        <f t="shared" si="182"/>
        <v>2043.4368855975674</v>
      </c>
      <c r="AT89" s="208">
        <f t="shared" si="182"/>
        <v>2300.6684689564008</v>
      </c>
      <c r="AU89" s="50">
        <f t="shared" si="183"/>
        <v>3043.2397945384109</v>
      </c>
      <c r="AV89" s="52">
        <f>'주택총조사(거처의종류, 일반,외국인가구, 전체)'!I75</f>
        <v>6501</v>
      </c>
      <c r="AW89" s="52">
        <f>'주택총조사(거처의종류, 일반,외국인가구, 전체)'!L75</f>
        <v>6723</v>
      </c>
      <c r="AX89" s="52">
        <f>'주택총조사(거처의종류, 일반,외국인가구, 전체)'!O75</f>
        <v>6769</v>
      </c>
      <c r="AY89" s="52">
        <f>'주택총조사(거처의종류, 일반,외국인가구, 전체)'!R75</f>
        <v>7088</v>
      </c>
      <c r="AZ89" s="52">
        <f>'주택총조사(거처의종류, 일반,외국인가구, 전체)'!U75</f>
        <v>7608</v>
      </c>
      <c r="BA89" s="52">
        <f>'주택총조사(거처의종류, 일반,외국인가구, 전체)'!X75</f>
        <v>8499</v>
      </c>
      <c r="BB89" s="52">
        <f t="shared" si="201"/>
        <v>222</v>
      </c>
      <c r="BC89" s="52">
        <f t="shared" si="202"/>
        <v>46</v>
      </c>
      <c r="BD89" s="52">
        <f t="shared" si="203"/>
        <v>319</v>
      </c>
      <c r="BE89" s="52">
        <f t="shared" si="204"/>
        <v>520</v>
      </c>
      <c r="BF89" s="52">
        <f t="shared" si="205"/>
        <v>891</v>
      </c>
      <c r="BG89" s="53">
        <f>'주택총조사(거처의종류, 일반,외국인가구, 아파트)'!L75/'주택총조사(거처의종류, 일반,외국인가구, 전체)'!L75</f>
        <v>9.4898110962367985E-2</v>
      </c>
      <c r="BH89" s="53">
        <f>'주택총조사(거처의종류, 일반,외국인가구, 아파트)'!O75/'주택총조사(거처의종류, 일반,외국인가구, 전체)'!O75</f>
        <v>0.10710592406559315</v>
      </c>
      <c r="BI89" s="53">
        <f>'주택총조사(거처의종류, 일반,외국인가구, 아파트)'!R75/'주택총조사(거처의종류, 일반,외국인가구, 전체)'!R75</f>
        <v>0.10228555304740407</v>
      </c>
      <c r="BJ89" s="53">
        <f>'주택총조사(거처의종류, 일반,외국인가구, 아파트)'!U75/'주택총조사(거처의종류, 일반,외국인가구, 전체)'!U75</f>
        <v>0.10541535226077813</v>
      </c>
      <c r="BK89" s="53">
        <f>'주택총조사(거처의종류, 일반,외국인가구, 아파트)'!X75/'주택총조사(거처의종류, 일반,외국인가구, 전체)'!X75</f>
        <v>0.10965995999529356</v>
      </c>
      <c r="BL89" s="54">
        <f t="shared" si="206"/>
        <v>21.067380633645694</v>
      </c>
      <c r="BM89" s="54">
        <f t="shared" si="207"/>
        <v>4.9268725070172845</v>
      </c>
      <c r="BN89" s="54">
        <f t="shared" si="208"/>
        <v>32.629091422121896</v>
      </c>
      <c r="BO89" s="54">
        <f t="shared" si="209"/>
        <v>54.815983175604622</v>
      </c>
      <c r="BP89" s="54">
        <f t="shared" si="210"/>
        <v>97.707024355806553</v>
      </c>
      <c r="BQ89" s="50">
        <f t="shared" si="211"/>
        <v>42.229270418839214</v>
      </c>
      <c r="BR89" s="49">
        <f>REPS멸실!E74</f>
        <v>0</v>
      </c>
      <c r="BS89" s="49">
        <f>REPS멸실!F74</f>
        <v>0</v>
      </c>
      <c r="BT89" s="49">
        <f>REPS멸실!G74</f>
        <v>0</v>
      </c>
      <c r="BU89" s="49">
        <f>REPS멸실!H74</f>
        <v>0</v>
      </c>
      <c r="BV89" s="49">
        <f>REPS멸실!I74</f>
        <v>108</v>
      </c>
      <c r="BW89" s="51">
        <f t="shared" si="212"/>
        <v>21.6</v>
      </c>
      <c r="BX89" s="81">
        <f t="shared" si="213"/>
        <v>3107.0690649572502</v>
      </c>
      <c r="BY89" s="52">
        <f>SUM('주택소유통계(다주택자)'!Q75:R75)</f>
        <v>25301</v>
      </c>
      <c r="BZ89" s="52">
        <f>SUM('주택소유통계(다주택자)'!U75:V75)</f>
        <v>24914</v>
      </c>
      <c r="CA89" s="52">
        <f>SUM('주택소유통계(다주택자)'!Y75:Z75)</f>
        <v>24328</v>
      </c>
      <c r="CB89" s="52">
        <f>SUM('주택소유통계(다주택자)'!AC75:AD75)</f>
        <v>24522</v>
      </c>
      <c r="CC89" s="52">
        <f t="shared" si="214"/>
        <v>-387</v>
      </c>
      <c r="CD89" s="52">
        <f t="shared" si="215"/>
        <v>-586</v>
      </c>
      <c r="CE89" s="52">
        <f t="shared" si="216"/>
        <v>194</v>
      </c>
      <c r="CF89" s="53">
        <f>'REPS거래량(외지인)'!D75/'REPS거래량(외지인)'!C75</f>
        <v>0.5362553191489362</v>
      </c>
      <c r="CG89" s="53">
        <f>'REPS거래량(외지인)'!I75/'REPS거래량(외지인)'!H75</f>
        <v>0.58490245971162003</v>
      </c>
      <c r="CH89" s="53">
        <f>'REPS거래량(외지인)'!N75/'REPS거래량(외지인)'!M75</f>
        <v>0.70434782608695656</v>
      </c>
      <c r="CI89" s="54">
        <f>REPS단위당실거래!G74</f>
        <v>775.5</v>
      </c>
      <c r="CJ89" s="54">
        <f>REPS단위당실거래!H74</f>
        <v>750.5</v>
      </c>
      <c r="CK89" s="54">
        <f>REPS단위당실거래!I74</f>
        <v>741.2</v>
      </c>
      <c r="CL89" s="52">
        <v>1417</v>
      </c>
      <c r="CM89" s="52">
        <v>1531</v>
      </c>
      <c r="CN89" s="52">
        <v>1447</v>
      </c>
      <c r="CO89" s="53">
        <f t="shared" si="217"/>
        <v>0.54728299223712062</v>
      </c>
      <c r="CP89" s="53">
        <f t="shared" si="269"/>
        <v>0.49020248203788375</v>
      </c>
      <c r="CQ89" s="53">
        <f t="shared" si="218"/>
        <v>0.51223220456116103</v>
      </c>
      <c r="CR89" s="55">
        <v>0.2</v>
      </c>
      <c r="CS89" s="55">
        <v>0.3</v>
      </c>
      <c r="CT89" s="55">
        <v>0.5</v>
      </c>
      <c r="CU89" s="162">
        <f t="shared" si="219"/>
        <v>-22.715616372618207</v>
      </c>
      <c r="CV89" s="162">
        <f t="shared" si="220"/>
        <v>-50.405488072622958</v>
      </c>
      <c r="CW89" s="162">
        <f t="shared" si="221"/>
        <v>34.996595054235158</v>
      </c>
      <c r="CX89" s="71">
        <f t="shared" si="222"/>
        <v>-12.708169797002006</v>
      </c>
      <c r="CY89" s="158">
        <f>REPS분양물량!H74</f>
        <v>3785</v>
      </c>
      <c r="CZ89" s="158">
        <f>REPS분양물량!I74</f>
        <v>1776</v>
      </c>
      <c r="DA89" s="158">
        <f>REPS분양물량!J74</f>
        <v>714</v>
      </c>
      <c r="DB89" s="52">
        <f>REPS미분양!F74</f>
        <v>82</v>
      </c>
      <c r="DC89" s="52">
        <f>REPS미분양!G74</f>
        <v>1234</v>
      </c>
      <c r="DD89" s="52">
        <f>REPS미분양!H74</f>
        <v>851</v>
      </c>
      <c r="DE89" s="52">
        <f>REPS미분양!I74</f>
        <v>1321</v>
      </c>
      <c r="DF89" s="52">
        <f t="shared" si="223"/>
        <v>3867</v>
      </c>
      <c r="DG89" s="52">
        <f t="shared" si="224"/>
        <v>3010</v>
      </c>
      <c r="DH89" s="52">
        <f t="shared" si="225"/>
        <v>1565</v>
      </c>
      <c r="DI89" s="52">
        <f t="shared" si="226"/>
        <v>2633</v>
      </c>
      <c r="DJ89" s="52">
        <f t="shared" si="227"/>
        <v>2159</v>
      </c>
      <c r="DK89" s="52">
        <f t="shared" si="228"/>
        <v>244</v>
      </c>
      <c r="DL89" s="141">
        <v>775.5</v>
      </c>
      <c r="DM89" s="141">
        <v>750.5</v>
      </c>
      <c r="DN89" s="141">
        <v>741.2</v>
      </c>
      <c r="DO89" s="140">
        <f>'REPS분양가(분기단위)'!D74</f>
        <v>1417</v>
      </c>
      <c r="DP89" s="140">
        <f>'REPS분양가(분기단위)'!E74</f>
        <v>1531</v>
      </c>
      <c r="DQ89" s="140">
        <f>'REPS분양가(분기단위)'!F74</f>
        <v>1447</v>
      </c>
      <c r="DR89" s="53">
        <f t="shared" si="229"/>
        <v>0.54728299223712062</v>
      </c>
      <c r="DS89" s="53">
        <f t="shared" si="230"/>
        <v>0.49020248203788375</v>
      </c>
      <c r="DT89" s="53">
        <f t="shared" si="231"/>
        <v>0.51223220456116103</v>
      </c>
      <c r="DU89" s="53">
        <f>100%-종합!CF89</f>
        <v>0.4637446808510638</v>
      </c>
      <c r="DV89" s="53">
        <f>100%-종합!CG89</f>
        <v>0.41509754028837997</v>
      </c>
      <c r="DW89" s="53">
        <f>100%-종합!CH89</f>
        <v>0.29565217391304344</v>
      </c>
      <c r="DX89" s="55">
        <v>0.2</v>
      </c>
      <c r="DY89" s="55">
        <v>0.3</v>
      </c>
      <c r="DZ89" s="55">
        <v>0.5</v>
      </c>
      <c r="EA89" s="72">
        <f t="shared" si="232"/>
        <v>133.65085702187719</v>
      </c>
      <c r="EB89" s="72">
        <f t="shared" si="233"/>
        <v>131.79519070673427</v>
      </c>
      <c r="EC89" s="72">
        <f t="shared" si="234"/>
        <v>18.475992908866921</v>
      </c>
      <c r="ED89" s="71">
        <f t="shared" si="235"/>
        <v>94.640680212492796</v>
      </c>
      <c r="EE89" s="82">
        <f t="shared" si="236"/>
        <v>81.932510415490796</v>
      </c>
      <c r="EF89" s="88">
        <f t="shared" si="237"/>
        <v>3189.0015753727412</v>
      </c>
      <c r="EG89" s="54">
        <f>REPS단위당실거래!I74</f>
        <v>741.2</v>
      </c>
      <c r="EH89" s="52">
        <f t="shared" si="238"/>
        <v>1447</v>
      </c>
      <c r="EI89" s="52">
        <f t="shared" si="239"/>
        <v>49200</v>
      </c>
      <c r="EJ89" s="49">
        <f t="shared" si="240"/>
        <v>27060.000000000004</v>
      </c>
      <c r="EK89" s="156">
        <v>34624</v>
      </c>
      <c r="EL89" s="55">
        <f t="shared" si="241"/>
        <v>0.71831565421838262</v>
      </c>
      <c r="EM89" s="55">
        <v>0.74</v>
      </c>
      <c r="EN89" s="55">
        <v>0.05</v>
      </c>
      <c r="EO89" s="71">
        <f t="shared" si="242"/>
        <v>920.22556483131939</v>
      </c>
      <c r="EP89" s="54">
        <f>REPS단위당실거래!I74</f>
        <v>741.2</v>
      </c>
      <c r="EQ89" s="52">
        <f t="shared" si="243"/>
        <v>1447</v>
      </c>
      <c r="ER89" s="52">
        <f t="shared" si="244"/>
        <v>49200</v>
      </c>
      <c r="ES89" s="49">
        <f t="shared" si="245"/>
        <v>27060.000000000004</v>
      </c>
      <c r="ET89" s="156">
        <v>7869</v>
      </c>
      <c r="EU89" s="55">
        <f t="shared" si="246"/>
        <v>0.71831565421838262</v>
      </c>
      <c r="EV89" s="55">
        <v>0.26</v>
      </c>
      <c r="EW89" s="55">
        <v>0.2</v>
      </c>
      <c r="EX89" s="50">
        <f t="shared" si="247"/>
        <v>293.92614591831153</v>
      </c>
      <c r="EY89" s="53">
        <f>'주택총조사(주택의종류)'!AZ75</f>
        <v>0.77455659311949876</v>
      </c>
      <c r="EZ89" s="53">
        <f>'주택총조사(주택의종류)'!AS75</f>
        <v>0.14498047078149173</v>
      </c>
      <c r="FA89" s="53">
        <f>'주택총조사(주택의종류)'!BG75</f>
        <v>7.1715938288934411E-2</v>
      </c>
      <c r="FB89" s="53">
        <f t="shared" si="248"/>
        <v>0.2797683358393338</v>
      </c>
      <c r="FC89" s="54">
        <f t="shared" si="249"/>
        <v>339.68120357290439</v>
      </c>
      <c r="FD89" s="55">
        <v>0.4</v>
      </c>
      <c r="FE89" s="55">
        <v>0.6</v>
      </c>
      <c r="FF89" s="50">
        <f t="shared" si="250"/>
        <v>81.523488857497043</v>
      </c>
      <c r="FG89" s="82">
        <f t="shared" si="251"/>
        <v>1295.675199607128</v>
      </c>
      <c r="FH89" s="53">
        <v>3.9399999999999998E-2</v>
      </c>
      <c r="FI89" s="49">
        <v>30</v>
      </c>
      <c r="FJ89" s="55">
        <v>0.6</v>
      </c>
      <c r="FK89" s="55">
        <v>0.4</v>
      </c>
      <c r="FL89" s="49">
        <f t="shared" si="252"/>
        <v>49000</v>
      </c>
      <c r="FM89" s="49">
        <f t="shared" si="253"/>
        <v>29500</v>
      </c>
      <c r="FN89" s="58">
        <f t="shared" si="254"/>
        <v>-139.81899836379981</v>
      </c>
      <c r="FO89" s="49">
        <f t="shared" si="270"/>
        <v>4200</v>
      </c>
      <c r="FP89" s="131">
        <v>528</v>
      </c>
      <c r="FQ89" s="134">
        <v>1700</v>
      </c>
      <c r="FR89" s="134">
        <v>13660</v>
      </c>
      <c r="FS89" s="134">
        <v>22344</v>
      </c>
      <c r="FT89" s="134">
        <v>14909</v>
      </c>
      <c r="FU89" s="134">
        <v>14392</v>
      </c>
      <c r="FV89" s="134">
        <v>13727</v>
      </c>
      <c r="FW89" s="134">
        <v>35008</v>
      </c>
      <c r="FX89" s="134">
        <v>30044</v>
      </c>
      <c r="FY89" s="32">
        <f t="shared" si="255"/>
        <v>146312</v>
      </c>
      <c r="FZ89" s="152">
        <f>(SUM(FU89:FX89)/FY89)+(FT89/FY89)*0.8</f>
        <v>0.71831565421838262</v>
      </c>
      <c r="GA89" s="54">
        <f t="shared" si="256"/>
        <v>2477.7767641492164</v>
      </c>
      <c r="GB89" s="55">
        <v>0.3</v>
      </c>
      <c r="GC89" s="55">
        <f t="shared" si="257"/>
        <v>0.71831565421838262</v>
      </c>
      <c r="GD89" s="50">
        <f t="shared" si="258"/>
        <v>533.94775120408542</v>
      </c>
      <c r="GE89" s="54">
        <f t="shared" si="259"/>
        <v>629.2923008080337</v>
      </c>
      <c r="GF89" s="55">
        <v>0.7</v>
      </c>
      <c r="GG89" s="55">
        <f t="shared" si="260"/>
        <v>0.71831565421838262</v>
      </c>
      <c r="GH89" s="50">
        <f t="shared" si="261"/>
        <v>316.42135752465975</v>
      </c>
      <c r="GI89" s="81">
        <f t="shared" si="271"/>
        <v>850.36910872874523</v>
      </c>
      <c r="GJ89" s="72">
        <f t="shared" si="262"/>
        <v>-12.708169797002006</v>
      </c>
      <c r="GK89" s="72">
        <f t="shared" si="263"/>
        <v>94.640680212492796</v>
      </c>
      <c r="GL89" s="52">
        <f>SUM('주택총조사(주택의종류)'!AD75:AF75)</f>
        <v>167799</v>
      </c>
      <c r="GM89" s="52">
        <f>REPS미분양!I74</f>
        <v>1321</v>
      </c>
      <c r="GN89" s="100">
        <f t="shared" si="264"/>
        <v>7.8725141389400406E-3</v>
      </c>
      <c r="GO89" s="55">
        <f t="shared" si="265"/>
        <v>0.8</v>
      </c>
      <c r="GP89" s="82">
        <f t="shared" si="266"/>
        <v>65.546008332392645</v>
      </c>
      <c r="GQ89" s="84">
        <f t="shared" si="267"/>
        <v>2211.590316668266</v>
      </c>
      <c r="GR89" s="151">
        <f>SUM('REPS분양물량+계획'!G74:I74)/3</f>
        <v>1620</v>
      </c>
      <c r="GS89" s="106">
        <f t="shared" si="272"/>
        <v>0.73250456370260764</v>
      </c>
      <c r="GT89" s="105" t="str">
        <f t="shared" si="268"/>
        <v>A등급</v>
      </c>
    </row>
    <row r="90" spans="1:202" s="49" customFormat="1" x14ac:dyDescent="0.4">
      <c r="A90" s="37" t="s">
        <v>158</v>
      </c>
      <c r="B90" s="37" t="s">
        <v>167</v>
      </c>
      <c r="C90" s="35">
        <f>'주택총조사(거처의종류, 일반,외국인가구, 전체)'!H76</f>
        <v>19431</v>
      </c>
      <c r="D90" s="35">
        <f>'주택총조사(거처의종류, 일반,외국인가구, 전체)'!K76</f>
        <v>19316</v>
      </c>
      <c r="E90" s="35">
        <f>'주택총조사(거처의종류, 일반,외국인가구, 전체)'!N76</f>
        <v>19501</v>
      </c>
      <c r="F90" s="35">
        <f>'주택총조사(거처의종류, 일반,외국인가구, 전체)'!Q76</f>
        <v>19606</v>
      </c>
      <c r="G90" s="35">
        <f>'주택총조사(거처의종류, 일반,외국인가구, 전체)'!T76</f>
        <v>19804</v>
      </c>
      <c r="H90" s="35">
        <f>'주택총조사(거처의종류, 일반,외국인가구, 전체)'!W76</f>
        <v>19653</v>
      </c>
      <c r="I90" s="207">
        <f t="shared" si="181"/>
        <v>-105</v>
      </c>
      <c r="J90" s="207">
        <f t="shared" si="181"/>
        <v>-52</v>
      </c>
      <c r="K90" s="207">
        <f t="shared" si="181"/>
        <v>-218</v>
      </c>
      <c r="L90" s="207">
        <f t="shared" si="181"/>
        <v>-161</v>
      </c>
      <c r="M90" s="207">
        <f t="shared" si="181"/>
        <v>-165</v>
      </c>
      <c r="N90" s="24">
        <f>'인구총조사(가구, 1인가구)'!D76</f>
        <v>7141</v>
      </c>
      <c r="O90" s="24">
        <f>'인구총조사(가구, 1인가구)'!E76</f>
        <v>7131</v>
      </c>
      <c r="P90" s="24">
        <f>'인구총조사(가구, 1인가구)'!F76</f>
        <v>7368</v>
      </c>
      <c r="Q90" s="24">
        <f>'인구총조사(가구, 1인가구)'!G76</f>
        <v>7691</v>
      </c>
      <c r="R90" s="24">
        <f>'인구총조사(가구, 1인가구)'!H76</f>
        <v>8050</v>
      </c>
      <c r="S90" s="24">
        <f>'인구총조사(가구, 1인가구)'!I76</f>
        <v>8064</v>
      </c>
      <c r="T90" s="52">
        <f t="shared" si="184"/>
        <v>-10</v>
      </c>
      <c r="U90" s="52">
        <f t="shared" si="185"/>
        <v>237</v>
      </c>
      <c r="V90" s="52">
        <f t="shared" si="186"/>
        <v>323</v>
      </c>
      <c r="W90" s="52">
        <f t="shared" si="187"/>
        <v>359</v>
      </c>
      <c r="X90" s="52">
        <f t="shared" si="188"/>
        <v>14</v>
      </c>
      <c r="Y90" s="53">
        <f>'주택총조사(거처의종류, 일반,외국인가구, 아파트)'!K76/'주택총조사(거처의종류, 일반,외국인가구, 전체)'!K76</f>
        <v>8.6819217229240006E-2</v>
      </c>
      <c r="Z90" s="53">
        <f>'주택총조사(거처의종류, 일반,외국인가구, 아파트)'!N76/'주택총조사(거처의종류, 일반,외국인가구, 전체)'!N76</f>
        <v>8.7431413773652628E-2</v>
      </c>
      <c r="AA90" s="53">
        <f>'주택총조사(거처의종류, 일반,외국인가구, 아파트)'!Q76/'주택총조사(거처의종류, 일반,외국인가구, 전체)'!Q76</f>
        <v>9.1808630011221054E-2</v>
      </c>
      <c r="AB90" s="53">
        <f>'주택총조사(거처의종류, 일반,외국인가구, 아파트)'!T76/'주택총조사(거처의종류, 일반,외국인가구, 전체)'!T76</f>
        <v>9.0082811553221565E-2</v>
      </c>
      <c r="AC90" s="53">
        <f>'주택총조사(거처의종류, 일반,외국인가구, 아파트)'!W76/'주택총조사(거처의종류, 일반,외국인가구, 전체)'!W76</f>
        <v>9.2148781356535897E-2</v>
      </c>
      <c r="AD90" s="54">
        <f t="shared" si="189"/>
        <v>-9.1160178090702004</v>
      </c>
      <c r="AE90" s="54">
        <f t="shared" si="190"/>
        <v>-4.5464335162299365</v>
      </c>
      <c r="AF90" s="54">
        <f t="shared" si="191"/>
        <v>-20.014281342446189</v>
      </c>
      <c r="AG90" s="54">
        <f t="shared" si="192"/>
        <v>-14.503332660068672</v>
      </c>
      <c r="AH90" s="54">
        <f t="shared" si="193"/>
        <v>-15.204548923828423</v>
      </c>
      <c r="AI90" s="54">
        <f t="shared" si="194"/>
        <v>-12.676922850328683</v>
      </c>
      <c r="AJ90" s="54">
        <f t="shared" si="195"/>
        <v>-0.86819217229240009</v>
      </c>
      <c r="AK90" s="54">
        <f t="shared" si="196"/>
        <v>20.721245064355674</v>
      </c>
      <c r="AL90" s="54">
        <f t="shared" si="197"/>
        <v>29.654187493624402</v>
      </c>
      <c r="AM90" s="54">
        <f t="shared" si="198"/>
        <v>32.339729347606543</v>
      </c>
      <c r="AN90" s="54">
        <f t="shared" si="199"/>
        <v>1.2900829389915025</v>
      </c>
      <c r="AO90" s="54">
        <f t="shared" si="200"/>
        <v>16.627410534457148</v>
      </c>
      <c r="AP90" s="208">
        <f t="shared" si="182"/>
        <v>-9.9842099813626</v>
      </c>
      <c r="AQ90" s="208">
        <f t="shared" si="182"/>
        <v>16.174811548125739</v>
      </c>
      <c r="AR90" s="208">
        <f t="shared" si="182"/>
        <v>9.6399061511782129</v>
      </c>
      <c r="AS90" s="208">
        <f t="shared" si="182"/>
        <v>17.836396687537871</v>
      </c>
      <c r="AT90" s="208">
        <f t="shared" si="182"/>
        <v>-13.914465984836919</v>
      </c>
      <c r="AU90" s="50">
        <f t="shared" si="183"/>
        <v>3.9504876841284604</v>
      </c>
      <c r="AV90" s="52">
        <f>'주택총조사(거처의종류, 일반,외국인가구, 전체)'!I76</f>
        <v>213</v>
      </c>
      <c r="AW90" s="52">
        <f>'주택총조사(거처의종류, 일반,외국인가구, 전체)'!L76</f>
        <v>225</v>
      </c>
      <c r="AX90" s="52">
        <f>'주택총조사(거처의종류, 일반,외국인가구, 전체)'!O76</f>
        <v>196</v>
      </c>
      <c r="AY90" s="52">
        <f>'주택총조사(거처의종류, 일반,외국인가구, 전체)'!R76</f>
        <v>201</v>
      </c>
      <c r="AZ90" s="52">
        <f>'주택총조사(거처의종류, 일반,외국인가구, 전체)'!U76</f>
        <v>218</v>
      </c>
      <c r="BA90" s="52">
        <f>'주택총조사(거처의종류, 일반,외국인가구, 전체)'!X76</f>
        <v>228</v>
      </c>
      <c r="BB90" s="52">
        <f t="shared" si="201"/>
        <v>12</v>
      </c>
      <c r="BC90" s="52">
        <f t="shared" si="202"/>
        <v>-29</v>
      </c>
      <c r="BD90" s="52">
        <f t="shared" si="203"/>
        <v>5</v>
      </c>
      <c r="BE90" s="52">
        <f t="shared" si="204"/>
        <v>17</v>
      </c>
      <c r="BF90" s="52">
        <f t="shared" si="205"/>
        <v>10</v>
      </c>
      <c r="BG90" s="53">
        <f>'주택총조사(거처의종류, 일반,외국인가구, 아파트)'!L76/'주택총조사(거처의종류, 일반,외국인가구, 전체)'!L76</f>
        <v>0</v>
      </c>
      <c r="BH90" s="53">
        <f>'주택총조사(거처의종류, 일반,외국인가구, 아파트)'!O76/'주택총조사(거처의종류, 일반,외국인가구, 전체)'!O76</f>
        <v>0</v>
      </c>
      <c r="BI90" s="53">
        <f>'주택총조사(거처의종류, 일반,외국인가구, 아파트)'!R76/'주택총조사(거처의종류, 일반,외국인가구, 전체)'!R76</f>
        <v>0</v>
      </c>
      <c r="BJ90" s="53">
        <f>'주택총조사(거처의종류, 일반,외국인가구, 아파트)'!U76/'주택총조사(거처의종류, 일반,외국인가구, 전체)'!U76</f>
        <v>3.2110091743119268E-2</v>
      </c>
      <c r="BK90" s="53">
        <f>'주택총조사(거처의종류, 일반,외국인가구, 아파트)'!X76/'주택총조사(거처의종류, 일반,외국인가구, 전체)'!X76</f>
        <v>2.6315789473684209E-2</v>
      </c>
      <c r="BL90" s="54">
        <f t="shared" si="206"/>
        <v>0</v>
      </c>
      <c r="BM90" s="54">
        <f t="shared" si="207"/>
        <v>0</v>
      </c>
      <c r="BN90" s="54">
        <f t="shared" si="208"/>
        <v>0</v>
      </c>
      <c r="BO90" s="54">
        <f t="shared" si="209"/>
        <v>0.54587155963302758</v>
      </c>
      <c r="BP90" s="54">
        <f t="shared" si="210"/>
        <v>0.26315789473684209</v>
      </c>
      <c r="BQ90" s="50">
        <f t="shared" si="211"/>
        <v>0.16180589087397396</v>
      </c>
      <c r="BR90" s="49">
        <f>REPS멸실!E75</f>
        <v>0</v>
      </c>
      <c r="BS90" s="49">
        <f>REPS멸실!F75</f>
        <v>0</v>
      </c>
      <c r="BT90" s="49">
        <f>REPS멸실!G75</f>
        <v>0</v>
      </c>
      <c r="BU90" s="49">
        <f>REPS멸실!H75</f>
        <v>0</v>
      </c>
      <c r="BV90" s="49">
        <f>REPS멸실!I75</f>
        <v>0</v>
      </c>
      <c r="BW90" s="51">
        <f t="shared" si="212"/>
        <v>0</v>
      </c>
      <c r="BX90" s="81">
        <f t="shared" si="213"/>
        <v>4.1122935750024343</v>
      </c>
      <c r="BY90" s="52">
        <f>SUM('주택소유통계(다주택자)'!Q76:R76)</f>
        <v>2494</v>
      </c>
      <c r="BZ90" s="52">
        <f>SUM('주택소유통계(다주택자)'!U76:V76)</f>
        <v>2534</v>
      </c>
      <c r="CA90" s="52">
        <f>SUM('주택소유통계(다주택자)'!Y76:Z76)</f>
        <v>2661</v>
      </c>
      <c r="CB90" s="52">
        <f>SUM('주택소유통계(다주택자)'!AC76:AD76)</f>
        <v>2765</v>
      </c>
      <c r="CC90" s="52">
        <f t="shared" si="214"/>
        <v>40</v>
      </c>
      <c r="CD90" s="52">
        <f t="shared" si="215"/>
        <v>127</v>
      </c>
      <c r="CE90" s="52">
        <f t="shared" si="216"/>
        <v>104</v>
      </c>
      <c r="CF90" s="53">
        <f>'REPS거래량(외지인)'!D76/'REPS거래량(외지인)'!C76</f>
        <v>0.64814814814814814</v>
      </c>
      <c r="CG90" s="53">
        <f>'REPS거래량(외지인)'!I76/'REPS거래량(외지인)'!H76</f>
        <v>0.74747474747474751</v>
      </c>
      <c r="CH90" s="53">
        <f>'REPS거래량(외지인)'!N76/'REPS거래량(외지인)'!M76</f>
        <v>0.81355932203389836</v>
      </c>
      <c r="CI90" s="54">
        <f>REPS단위당실거래!G75</f>
        <v>505.9</v>
      </c>
      <c r="CJ90" s="54">
        <f>REPS단위당실거래!H75</f>
        <v>504.4</v>
      </c>
      <c r="CK90" s="54">
        <f>REPS단위당실거래!I75</f>
        <v>515</v>
      </c>
      <c r="CL90" s="52">
        <v>1552.3</v>
      </c>
      <c r="CM90" s="52">
        <v>1634</v>
      </c>
      <c r="CN90" s="52">
        <v>1715.7</v>
      </c>
      <c r="CO90" s="53">
        <v>0</v>
      </c>
      <c r="CP90" s="53">
        <v>0</v>
      </c>
      <c r="CQ90" s="53">
        <f t="shared" si="218"/>
        <v>0.30016902721921079</v>
      </c>
      <c r="CR90" s="55">
        <v>0.2</v>
      </c>
      <c r="CS90" s="55">
        <v>0.3</v>
      </c>
      <c r="CT90" s="55">
        <v>0.5</v>
      </c>
      <c r="CU90" s="162">
        <f t="shared" si="219"/>
        <v>0</v>
      </c>
      <c r="CV90" s="162">
        <f t="shared" si="220"/>
        <v>0</v>
      </c>
      <c r="CW90" s="162">
        <f t="shared" si="221"/>
        <v>12.698676134561866</v>
      </c>
      <c r="CX90" s="71">
        <f t="shared" si="222"/>
        <v>4.2328920448539558</v>
      </c>
      <c r="CY90" s="158">
        <f>REPS분양물량!H75</f>
        <v>64</v>
      </c>
      <c r="CZ90" s="158">
        <f>REPS분양물량!I75</f>
        <v>76</v>
      </c>
      <c r="DA90" s="158">
        <f>REPS분양물량!J75</f>
        <v>0</v>
      </c>
      <c r="DB90" s="52">
        <f>REPS미분양!F75</f>
        <v>0</v>
      </c>
      <c r="DC90" s="52">
        <f>REPS미분양!G75</f>
        <v>0</v>
      </c>
      <c r="DD90" s="52">
        <f>REPS미분양!H75</f>
        <v>0</v>
      </c>
      <c r="DE90" s="52">
        <f>REPS미분양!I75</f>
        <v>76</v>
      </c>
      <c r="DF90" s="52">
        <f t="shared" si="223"/>
        <v>64</v>
      </c>
      <c r="DG90" s="52">
        <f t="shared" si="224"/>
        <v>76</v>
      </c>
      <c r="DH90" s="52">
        <f t="shared" si="225"/>
        <v>0</v>
      </c>
      <c r="DI90" s="52">
        <f t="shared" si="226"/>
        <v>64</v>
      </c>
      <c r="DJ90" s="52">
        <f t="shared" si="227"/>
        <v>76</v>
      </c>
      <c r="DK90" s="52">
        <f t="shared" si="228"/>
        <v>-76</v>
      </c>
      <c r="DL90" s="141">
        <v>505.9</v>
      </c>
      <c r="DM90" s="141">
        <v>504.4</v>
      </c>
      <c r="DN90" s="141">
        <v>515</v>
      </c>
      <c r="DO90" s="145">
        <f>DP90*0.95</f>
        <v>1552.3</v>
      </c>
      <c r="DP90" s="140">
        <f>'REPS분양가(분기단위)'!E75</f>
        <v>1634</v>
      </c>
      <c r="DQ90" s="144">
        <f>DP90*1.05</f>
        <v>1715.7</v>
      </c>
      <c r="DR90" s="53">
        <f t="shared" si="229"/>
        <v>0.3259034980351736</v>
      </c>
      <c r="DS90" s="53">
        <f t="shared" si="230"/>
        <v>0.30869033047735617</v>
      </c>
      <c r="DT90" s="53">
        <f t="shared" si="231"/>
        <v>0.30016902721921079</v>
      </c>
      <c r="DU90" s="53">
        <f>100%-종합!CF90</f>
        <v>0.35185185185185186</v>
      </c>
      <c r="DV90" s="53">
        <f>100%-종합!CG90</f>
        <v>0.25252525252525249</v>
      </c>
      <c r="DW90" s="53">
        <f>100%-종합!CH90</f>
        <v>0.18644067796610164</v>
      </c>
      <c r="DX90" s="55">
        <v>0.2</v>
      </c>
      <c r="DY90" s="55">
        <v>0.3</v>
      </c>
      <c r="DZ90" s="55">
        <v>0.5</v>
      </c>
      <c r="EA90" s="72">
        <f t="shared" si="232"/>
        <v>1.4677727911510043</v>
      </c>
      <c r="EB90" s="72">
        <f t="shared" si="233"/>
        <v>1.7773079633544744</v>
      </c>
      <c r="EC90" s="72">
        <f t="shared" si="234"/>
        <v>-2.1266212436886454</v>
      </c>
      <c r="ED90" s="71">
        <f t="shared" si="235"/>
        <v>0.37281983693894444</v>
      </c>
      <c r="EE90" s="82">
        <f t="shared" si="236"/>
        <v>4.6057118817929004</v>
      </c>
      <c r="EF90" s="88">
        <f t="shared" si="237"/>
        <v>8.7180054567953356</v>
      </c>
      <c r="EG90" s="54">
        <f>REPS단위당실거래!I75</f>
        <v>515</v>
      </c>
      <c r="EH90" s="52">
        <f t="shared" si="238"/>
        <v>1715.7</v>
      </c>
      <c r="EI90" s="52">
        <f t="shared" si="239"/>
        <v>58300</v>
      </c>
      <c r="EJ90" s="49">
        <f t="shared" si="240"/>
        <v>32065.000000000004</v>
      </c>
      <c r="EK90" s="149">
        <v>6</v>
      </c>
      <c r="EL90" s="55">
        <f t="shared" si="241"/>
        <v>0.49150206706476801</v>
      </c>
      <c r="EM90" s="55">
        <v>0.74</v>
      </c>
      <c r="EN90" s="55">
        <v>0.05</v>
      </c>
      <c r="EO90" s="71">
        <f t="shared" si="242"/>
        <v>0.10911345888837849</v>
      </c>
      <c r="EP90" s="54">
        <f>REPS단위당실거래!I75</f>
        <v>515</v>
      </c>
      <c r="EQ90" s="52">
        <f t="shared" si="243"/>
        <v>1715.7</v>
      </c>
      <c r="ER90" s="52">
        <f t="shared" si="244"/>
        <v>58300</v>
      </c>
      <c r="ES90" s="49">
        <f t="shared" si="245"/>
        <v>32065.000000000004</v>
      </c>
      <c r="ET90" s="149">
        <v>0</v>
      </c>
      <c r="EU90" s="55">
        <f t="shared" si="246"/>
        <v>0.49150206706476801</v>
      </c>
      <c r="EV90" s="55">
        <v>0.26</v>
      </c>
      <c r="EW90" s="55">
        <v>0.2</v>
      </c>
      <c r="EX90" s="50">
        <f t="shared" si="247"/>
        <v>0</v>
      </c>
      <c r="EY90" s="53">
        <f>'주택총조사(주택의종류)'!AZ76</f>
        <v>8.7663430418035482E-2</v>
      </c>
      <c r="EZ90" s="53">
        <f>'주택총조사(주택의종류)'!AS76</f>
        <v>0.85651554037235722</v>
      </c>
      <c r="FA90" s="53">
        <f>'주택총조사(주택의종류)'!BG76</f>
        <v>3.2659352314332799E-2</v>
      </c>
      <c r="FB90" s="53">
        <f t="shared" si="248"/>
        <v>10.143053818981686</v>
      </c>
      <c r="FC90" s="54">
        <f t="shared" si="249"/>
        <v>1.1067436858800688</v>
      </c>
      <c r="FD90" s="55">
        <v>0.4</v>
      </c>
      <c r="FE90" s="55">
        <v>0.6</v>
      </c>
      <c r="FF90" s="50">
        <f t="shared" si="250"/>
        <v>0.26561848461121651</v>
      </c>
      <c r="FG90" s="82">
        <f t="shared" si="251"/>
        <v>0.37473194349959499</v>
      </c>
      <c r="FH90" s="53">
        <v>3.9399999999999998E-2</v>
      </c>
      <c r="FI90" s="49">
        <v>30</v>
      </c>
      <c r="FJ90" s="55">
        <v>0.6</v>
      </c>
      <c r="FK90" s="55">
        <v>0.4</v>
      </c>
      <c r="FL90" s="49">
        <f t="shared" si="252"/>
        <v>58000</v>
      </c>
      <c r="FM90" s="49">
        <f t="shared" si="253"/>
        <v>35000</v>
      </c>
      <c r="FN90" s="58">
        <f t="shared" si="254"/>
        <v>-165.88694721128789</v>
      </c>
      <c r="FO90" s="49">
        <f t="shared" si="270"/>
        <v>4920</v>
      </c>
      <c r="FP90" s="131" t="s">
        <v>400</v>
      </c>
      <c r="FQ90" s="131">
        <v>41</v>
      </c>
      <c r="FR90" s="131">
        <v>346</v>
      </c>
      <c r="FS90" s="131">
        <v>486</v>
      </c>
      <c r="FT90" s="131">
        <v>260</v>
      </c>
      <c r="FU90" s="131">
        <v>197</v>
      </c>
      <c r="FV90" s="131">
        <v>176</v>
      </c>
      <c r="FW90" s="131">
        <v>393</v>
      </c>
      <c r="FX90" s="131">
        <v>278</v>
      </c>
      <c r="FY90" s="32">
        <f t="shared" si="255"/>
        <v>2177</v>
      </c>
      <c r="FZ90" s="152">
        <f>(SUM(FU90:FX90)/FY90)+(FT90/FY90)*0.1</f>
        <v>0.49150206706476801</v>
      </c>
      <c r="GA90" s="54">
        <f t="shared" si="256"/>
        <v>16.789216425331123</v>
      </c>
      <c r="GB90" s="55">
        <v>0.3</v>
      </c>
      <c r="GC90" s="55">
        <f t="shared" si="257"/>
        <v>0.49150206706476801</v>
      </c>
      <c r="GD90" s="50">
        <f t="shared" si="258"/>
        <v>2.4755803732344006</v>
      </c>
      <c r="GE90" s="54">
        <f t="shared" si="259"/>
        <v>-12.676922850328683</v>
      </c>
      <c r="GF90" s="55">
        <v>0.7</v>
      </c>
      <c r="GG90" s="55">
        <f t="shared" si="260"/>
        <v>0.49150206706476801</v>
      </c>
      <c r="GH90" s="50">
        <f t="shared" si="261"/>
        <v>-4.3615136494699964</v>
      </c>
      <c r="GI90" s="81">
        <f t="shared" si="271"/>
        <v>-1.8859332762355958</v>
      </c>
      <c r="GJ90" s="72">
        <f t="shared" si="262"/>
        <v>4.2328920448539558</v>
      </c>
      <c r="GK90" s="72">
        <f t="shared" si="263"/>
        <v>0.37281983693894444</v>
      </c>
      <c r="GL90" s="52">
        <f>SUM('주택총조사(주택의종류)'!AD76:AF76)</f>
        <v>2909</v>
      </c>
      <c r="GM90" s="52">
        <f>REPS미분양!I75</f>
        <v>76</v>
      </c>
      <c r="GN90" s="100">
        <f t="shared" si="264"/>
        <v>2.6125816431763493E-2</v>
      </c>
      <c r="GO90" s="55">
        <f t="shared" si="265"/>
        <v>0.4</v>
      </c>
      <c r="GP90" s="82">
        <f t="shared" si="266"/>
        <v>1.8422847527171602</v>
      </c>
      <c r="GQ90" s="84">
        <f t="shared" si="267"/>
        <v>0.33108341998115942</v>
      </c>
      <c r="GR90" s="151">
        <f>SUM('REPS분양물량+계획'!G75:I75)/3</f>
        <v>25.333333333333332</v>
      </c>
      <c r="GS90" s="106">
        <f t="shared" si="272"/>
        <v>76.516466257280257</v>
      </c>
      <c r="GT90" s="105" t="str">
        <f t="shared" si="268"/>
        <v>C등급</v>
      </c>
    </row>
    <row r="91" spans="1:202" s="49" customFormat="1" x14ac:dyDescent="0.4">
      <c r="A91" s="37" t="s">
        <v>158</v>
      </c>
      <c r="B91" s="37" t="s">
        <v>159</v>
      </c>
      <c r="C91" s="35">
        <f>'주택총조사(거처의종류, 일반,외국인가구, 전체)'!H77</f>
        <v>44774</v>
      </c>
      <c r="D91" s="35">
        <f>'주택총조사(거처의종류, 일반,외국인가구, 전체)'!K77</f>
        <v>44923</v>
      </c>
      <c r="E91" s="35">
        <f>'주택총조사(거처의종류, 일반,외국인가구, 전체)'!N77</f>
        <v>45948</v>
      </c>
      <c r="F91" s="35">
        <f>'주택총조사(거처의종류, 일반,외국인가구, 전체)'!Q77</f>
        <v>46760</v>
      </c>
      <c r="G91" s="35">
        <f>'주택총조사(거처의종류, 일반,외국인가구, 전체)'!T77</f>
        <v>47331</v>
      </c>
      <c r="H91" s="35">
        <f>'주택총조사(거처의종류, 일반,외국인가구, 전체)'!W77</f>
        <v>47747</v>
      </c>
      <c r="I91" s="207">
        <f t="shared" si="181"/>
        <v>-130</v>
      </c>
      <c r="J91" s="207">
        <f t="shared" si="181"/>
        <v>111</v>
      </c>
      <c r="K91" s="207">
        <f t="shared" si="181"/>
        <v>-377</v>
      </c>
      <c r="L91" s="207">
        <f t="shared" si="181"/>
        <v>-133</v>
      </c>
      <c r="M91" s="207">
        <f t="shared" si="181"/>
        <v>315</v>
      </c>
      <c r="N91" s="24">
        <f>'인구총조사(가구, 1인가구)'!D77</f>
        <v>15452</v>
      </c>
      <c r="O91" s="24">
        <f>'인구총조사(가구, 1인가구)'!E77</f>
        <v>15731</v>
      </c>
      <c r="P91" s="24">
        <f>'인구총조사(가구, 1인가구)'!F77</f>
        <v>16645</v>
      </c>
      <c r="Q91" s="24">
        <f>'인구총조사(가구, 1인가구)'!G77</f>
        <v>17834</v>
      </c>
      <c r="R91" s="24">
        <f>'인구총조사(가구, 1인가구)'!H77</f>
        <v>18538</v>
      </c>
      <c r="S91" s="24">
        <f>'인구총조사(가구, 1인가구)'!I77</f>
        <v>18639</v>
      </c>
      <c r="T91" s="52">
        <f t="shared" si="184"/>
        <v>279</v>
      </c>
      <c r="U91" s="52">
        <f t="shared" si="185"/>
        <v>914</v>
      </c>
      <c r="V91" s="52">
        <f t="shared" si="186"/>
        <v>1189</v>
      </c>
      <c r="W91" s="52">
        <f t="shared" si="187"/>
        <v>704</v>
      </c>
      <c r="X91" s="52">
        <f t="shared" si="188"/>
        <v>101</v>
      </c>
      <c r="Y91" s="53">
        <f>'주택총조사(거처의종류, 일반,외국인가구, 아파트)'!K77/'주택총조사(거처의종류, 일반,외국인가구, 전체)'!K77</f>
        <v>0.31914609442824388</v>
      </c>
      <c r="Z91" s="53">
        <f>'주택총조사(거처의종류, 일반,외국인가구, 아파트)'!N77/'주택총조사(거처의종류, 일반,외국인가구, 전체)'!N77</f>
        <v>0.33496561330199354</v>
      </c>
      <c r="AA91" s="53">
        <f>'주택총조사(거처의종류, 일반,외국인가구, 아파트)'!Q77/'주택총조사(거처의종류, 일반,외국인가구, 전체)'!Q77</f>
        <v>0.34189478186484173</v>
      </c>
      <c r="AB91" s="53">
        <f>'주택총조사(거처의종류, 일반,외국인가구, 아파트)'!T77/'주택총조사(거처의종류, 일반,외국인가구, 전체)'!T77</f>
        <v>0.34262956624622343</v>
      </c>
      <c r="AC91" s="53">
        <f>'주택총조사(거처의종류, 일반,외국인가구, 아파트)'!W77/'주택총조사(거처의종류, 일반,외국인가구, 전체)'!W77</f>
        <v>0.34546673089408758</v>
      </c>
      <c r="AD91" s="54">
        <f t="shared" si="189"/>
        <v>-41.488992275671706</v>
      </c>
      <c r="AE91" s="54">
        <f t="shared" si="190"/>
        <v>37.181183076521286</v>
      </c>
      <c r="AF91" s="54">
        <f t="shared" si="191"/>
        <v>-128.89433276304533</v>
      </c>
      <c r="AG91" s="54">
        <f t="shared" si="192"/>
        <v>-45.569732310747717</v>
      </c>
      <c r="AH91" s="54">
        <f t="shared" si="193"/>
        <v>108.82202023163759</v>
      </c>
      <c r="AI91" s="54">
        <f t="shared" si="194"/>
        <v>-13.989970808261177</v>
      </c>
      <c r="AJ91" s="54">
        <f t="shared" si="195"/>
        <v>89.041760345480043</v>
      </c>
      <c r="AK91" s="54">
        <f t="shared" si="196"/>
        <v>306.15857055802212</v>
      </c>
      <c r="AL91" s="54">
        <f t="shared" si="197"/>
        <v>406.51289563729682</v>
      </c>
      <c r="AM91" s="54">
        <f t="shared" si="198"/>
        <v>241.2112146373413</v>
      </c>
      <c r="AN91" s="54">
        <f t="shared" si="199"/>
        <v>34.892139820302845</v>
      </c>
      <c r="AO91" s="54">
        <f t="shared" si="200"/>
        <v>215.56331619968864</v>
      </c>
      <c r="AP91" s="208">
        <f t="shared" si="182"/>
        <v>47.552768069808337</v>
      </c>
      <c r="AQ91" s="208">
        <f t="shared" si="182"/>
        <v>343.3397536345434</v>
      </c>
      <c r="AR91" s="208">
        <f t="shared" si="182"/>
        <v>277.6185628742515</v>
      </c>
      <c r="AS91" s="208">
        <f t="shared" si="182"/>
        <v>195.64148232659358</v>
      </c>
      <c r="AT91" s="208">
        <f t="shared" si="182"/>
        <v>143.71416005194044</v>
      </c>
      <c r="AU91" s="50">
        <f t="shared" si="183"/>
        <v>201.57334539142747</v>
      </c>
      <c r="AV91" s="52">
        <f>'주택총조사(거처의종류, 일반,외국인가구, 전체)'!I77</f>
        <v>843</v>
      </c>
      <c r="AW91" s="52">
        <f>'주택총조사(거처의종류, 일반,외국인가구, 전체)'!L77</f>
        <v>891</v>
      </c>
      <c r="AX91" s="52">
        <f>'주택총조사(거처의종류, 일반,외국인가구, 전체)'!O77</f>
        <v>861</v>
      </c>
      <c r="AY91" s="52">
        <f>'주택총조사(거처의종류, 일반,외국인가구, 전체)'!R77</f>
        <v>865</v>
      </c>
      <c r="AZ91" s="52">
        <f>'주택총조사(거처의종류, 일반,외국인가구, 전체)'!U77</f>
        <v>943</v>
      </c>
      <c r="BA91" s="52">
        <f>'주택총조사(거처의종류, 일반,외국인가구, 전체)'!X77</f>
        <v>1248</v>
      </c>
      <c r="BB91" s="52">
        <f t="shared" si="201"/>
        <v>48</v>
      </c>
      <c r="BC91" s="52">
        <f t="shared" si="202"/>
        <v>-30</v>
      </c>
      <c r="BD91" s="52">
        <f t="shared" si="203"/>
        <v>4</v>
      </c>
      <c r="BE91" s="52">
        <f t="shared" si="204"/>
        <v>78</v>
      </c>
      <c r="BF91" s="52">
        <f t="shared" si="205"/>
        <v>305</v>
      </c>
      <c r="BG91" s="53">
        <f>'주택총조사(거처의종류, 일반,외국인가구, 아파트)'!L77/'주택총조사(거처의종류, 일반,외국인가구, 전체)'!L77</f>
        <v>8.6419753086419748E-2</v>
      </c>
      <c r="BH91" s="53">
        <f>'주택총조사(거처의종류, 일반,외국인가구, 아파트)'!O77/'주택총조사(거처의종류, 일반,외국인가구, 전체)'!O77</f>
        <v>0.10104529616724739</v>
      </c>
      <c r="BI91" s="53">
        <f>'주택총조사(거처의종류, 일반,외국인가구, 아파트)'!R77/'주택총조사(거처의종류, 일반,외국인가구, 전체)'!R77</f>
        <v>0.11213872832369942</v>
      </c>
      <c r="BJ91" s="53">
        <f>'주택총조사(거처의종류, 일반,외국인가구, 아파트)'!U77/'주택총조사(거처의종류, 일반,외국인가구, 전체)'!U77</f>
        <v>0.1357370095440085</v>
      </c>
      <c r="BK91" s="53">
        <f>'주택총조사(거처의종류, 일반,외국인가구, 아파트)'!X77/'주택총조사(거처의종류, 일반,외국인가구, 전체)'!X77</f>
        <v>0.13141025641025642</v>
      </c>
      <c r="BL91" s="54">
        <f t="shared" si="206"/>
        <v>4.1481481481481479</v>
      </c>
      <c r="BM91" s="54">
        <f t="shared" si="207"/>
        <v>-3.0313588850174216</v>
      </c>
      <c r="BN91" s="54">
        <f t="shared" si="208"/>
        <v>0.44855491329479769</v>
      </c>
      <c r="BO91" s="54">
        <f t="shared" si="209"/>
        <v>10.587486744432663</v>
      </c>
      <c r="BP91" s="54">
        <f t="shared" si="210"/>
        <v>40.080128205128204</v>
      </c>
      <c r="BQ91" s="50">
        <f t="shared" si="211"/>
        <v>10.446591825197277</v>
      </c>
      <c r="BR91" s="49">
        <f>REPS멸실!E76</f>
        <v>0</v>
      </c>
      <c r="BS91" s="49">
        <f>REPS멸실!F76</f>
        <v>0</v>
      </c>
      <c r="BT91" s="49">
        <f>REPS멸실!G76</f>
        <v>0</v>
      </c>
      <c r="BU91" s="49">
        <f>REPS멸실!H76</f>
        <v>0</v>
      </c>
      <c r="BV91" s="49">
        <f>REPS멸실!I76</f>
        <v>0</v>
      </c>
      <c r="BW91" s="51">
        <f t="shared" si="212"/>
        <v>0</v>
      </c>
      <c r="BX91" s="81">
        <f t="shared" si="213"/>
        <v>212.01993721662475</v>
      </c>
      <c r="BY91" s="52">
        <f>SUM('주택소유통계(다주택자)'!Q77:R77)</f>
        <v>6309</v>
      </c>
      <c r="BZ91" s="52">
        <f>SUM('주택소유통계(다주택자)'!U77:V77)</f>
        <v>6570</v>
      </c>
      <c r="CA91" s="52">
        <f>SUM('주택소유통계(다주택자)'!Y77:Z77)</f>
        <v>6586</v>
      </c>
      <c r="CB91" s="52">
        <f>SUM('주택소유통계(다주택자)'!AC77:AD77)</f>
        <v>6746</v>
      </c>
      <c r="CC91" s="52">
        <f t="shared" si="214"/>
        <v>261</v>
      </c>
      <c r="CD91" s="52">
        <f t="shared" si="215"/>
        <v>16</v>
      </c>
      <c r="CE91" s="52">
        <f t="shared" si="216"/>
        <v>160</v>
      </c>
      <c r="CF91" s="53">
        <f>'REPS거래량(외지인)'!D77/'REPS거래량(외지인)'!C77</f>
        <v>0.71283471837488455</v>
      </c>
      <c r="CG91" s="53">
        <f>'REPS거래량(외지인)'!I77/'REPS거래량(외지인)'!H77</f>
        <v>0.77428571428571424</v>
      </c>
      <c r="CH91" s="53">
        <f>'REPS거래량(외지인)'!N77/'REPS거래량(외지인)'!M77</f>
        <v>0.73325213154689406</v>
      </c>
      <c r="CI91" s="54">
        <f>REPS단위당실거래!G76</f>
        <v>609.70000000000005</v>
      </c>
      <c r="CJ91" s="54">
        <f>REPS단위당실거래!H76</f>
        <v>622.29999999999995</v>
      </c>
      <c r="CK91" s="54">
        <f>REPS단위당실거래!I76</f>
        <v>651.70000000000005</v>
      </c>
      <c r="CL91" s="52">
        <v>1007</v>
      </c>
      <c r="CM91" s="52">
        <v>1431</v>
      </c>
      <c r="CN91" s="52">
        <v>1502.55</v>
      </c>
      <c r="CO91" s="53">
        <f t="shared" si="217"/>
        <v>0.60546176762661374</v>
      </c>
      <c r="CP91" s="53">
        <v>0</v>
      </c>
      <c r="CQ91" s="53">
        <f t="shared" si="218"/>
        <v>0.43372932681108783</v>
      </c>
      <c r="CR91" s="55">
        <v>0.2</v>
      </c>
      <c r="CS91" s="55">
        <v>0.3</v>
      </c>
      <c r="CT91" s="55">
        <v>0.5</v>
      </c>
      <c r="CU91" s="162">
        <f t="shared" si="219"/>
        <v>22.529215601592185</v>
      </c>
      <c r="CV91" s="162">
        <f t="shared" si="220"/>
        <v>0</v>
      </c>
      <c r="CW91" s="162">
        <f t="shared" si="221"/>
        <v>25.442636271890368</v>
      </c>
      <c r="CX91" s="71">
        <f t="shared" si="222"/>
        <v>15.99061729116085</v>
      </c>
      <c r="CY91" s="158">
        <f>REPS분양물량!H76</f>
        <v>675</v>
      </c>
      <c r="CZ91" s="158">
        <f>REPS분양물량!I76</f>
        <v>149</v>
      </c>
      <c r="DA91" s="158">
        <f>REPS분양물량!J76</f>
        <v>232</v>
      </c>
      <c r="DB91" s="52">
        <f>REPS미분양!F76</f>
        <v>74</v>
      </c>
      <c r="DC91" s="52">
        <f>REPS미분양!G76</f>
        <v>52</v>
      </c>
      <c r="DD91" s="52">
        <f>REPS미분양!H76</f>
        <v>85</v>
      </c>
      <c r="DE91" s="52">
        <f>REPS미분양!I76</f>
        <v>262</v>
      </c>
      <c r="DF91" s="52">
        <f t="shared" si="223"/>
        <v>749</v>
      </c>
      <c r="DG91" s="52">
        <f t="shared" si="224"/>
        <v>201</v>
      </c>
      <c r="DH91" s="52">
        <f t="shared" si="225"/>
        <v>317</v>
      </c>
      <c r="DI91" s="52">
        <f t="shared" si="226"/>
        <v>697</v>
      </c>
      <c r="DJ91" s="52">
        <f t="shared" si="227"/>
        <v>116</v>
      </c>
      <c r="DK91" s="52">
        <f t="shared" si="228"/>
        <v>55</v>
      </c>
      <c r="DL91" s="141">
        <v>609.70000000000005</v>
      </c>
      <c r="DM91" s="141">
        <v>622.29999999999995</v>
      </c>
      <c r="DN91" s="141">
        <v>651.70000000000005</v>
      </c>
      <c r="DO91" s="140">
        <f>'REPS분양가(분기단위)'!D76</f>
        <v>1007</v>
      </c>
      <c r="DP91" s="140">
        <f>'REPS분양가(분기단위)'!E76</f>
        <v>1431</v>
      </c>
      <c r="DQ91" s="144">
        <f>DP91*1.05</f>
        <v>1502.55</v>
      </c>
      <c r="DR91" s="53">
        <f t="shared" si="229"/>
        <v>0.60546176762661374</v>
      </c>
      <c r="DS91" s="53">
        <f t="shared" si="230"/>
        <v>0.43487071977638014</v>
      </c>
      <c r="DT91" s="53">
        <f t="shared" si="231"/>
        <v>0.43372932681108783</v>
      </c>
      <c r="DU91" s="53">
        <f>100%-종합!CF91</f>
        <v>0.28716528162511545</v>
      </c>
      <c r="DV91" s="53">
        <f>100%-종합!CG91</f>
        <v>0.22571428571428576</v>
      </c>
      <c r="DW91" s="53">
        <f>100%-종합!CH91</f>
        <v>0.26674786845310594</v>
      </c>
      <c r="DX91" s="55">
        <v>0.2</v>
      </c>
      <c r="DY91" s="55">
        <v>0.3</v>
      </c>
      <c r="DZ91" s="55">
        <v>0.5</v>
      </c>
      <c r="EA91" s="72">
        <f t="shared" si="232"/>
        <v>24.237143302514905</v>
      </c>
      <c r="EB91" s="72">
        <f t="shared" si="233"/>
        <v>3.4158473794549269</v>
      </c>
      <c r="EC91" s="72">
        <f t="shared" si="234"/>
        <v>3.1816502688426018</v>
      </c>
      <c r="ED91" s="71">
        <f t="shared" si="235"/>
        <v>10.278213650270812</v>
      </c>
      <c r="EE91" s="82">
        <f t="shared" si="236"/>
        <v>26.268830941431663</v>
      </c>
      <c r="EF91" s="88">
        <f t="shared" si="237"/>
        <v>238.28876815805643</v>
      </c>
      <c r="EG91" s="54">
        <f>REPS단위당실거래!I76</f>
        <v>651.70000000000005</v>
      </c>
      <c r="EH91" s="52">
        <f t="shared" si="238"/>
        <v>1502.55</v>
      </c>
      <c r="EI91" s="52">
        <f t="shared" si="239"/>
        <v>51100</v>
      </c>
      <c r="EJ91" s="49">
        <f t="shared" si="240"/>
        <v>28105.000000000004</v>
      </c>
      <c r="EK91" s="149">
        <v>3230</v>
      </c>
      <c r="EL91" s="55">
        <f t="shared" si="241"/>
        <v>0.59113383290146371</v>
      </c>
      <c r="EM91" s="55">
        <v>0.74</v>
      </c>
      <c r="EN91" s="55">
        <v>0.05</v>
      </c>
      <c r="EO91" s="71">
        <f t="shared" si="242"/>
        <v>70.646404370053929</v>
      </c>
      <c r="EP91" s="54">
        <f>REPS단위당실거래!I76</f>
        <v>651.70000000000005</v>
      </c>
      <c r="EQ91" s="52">
        <f t="shared" si="243"/>
        <v>1502.55</v>
      </c>
      <c r="ER91" s="52">
        <f t="shared" si="244"/>
        <v>51100</v>
      </c>
      <c r="ES91" s="49">
        <f t="shared" si="245"/>
        <v>28105.000000000004</v>
      </c>
      <c r="ET91" s="149">
        <v>377</v>
      </c>
      <c r="EU91" s="55">
        <f t="shared" si="246"/>
        <v>0.59113383290146371</v>
      </c>
      <c r="EV91" s="55">
        <v>0.26</v>
      </c>
      <c r="EW91" s="55">
        <v>0.2</v>
      </c>
      <c r="EX91" s="50">
        <f t="shared" si="247"/>
        <v>11.588587660200297</v>
      </c>
      <c r="EY91" s="53">
        <f>'주택총조사(주택의종류)'!AZ77</f>
        <v>0.36111135761867424</v>
      </c>
      <c r="EZ91" s="53">
        <f>'주택총조사(주택의종류)'!AS77</f>
        <v>0.5724500164436499</v>
      </c>
      <c r="FA91" s="53">
        <f>'주택총조사(주택의종류)'!BG77</f>
        <v>4.795763588755593E-2</v>
      </c>
      <c r="FB91" s="53">
        <f t="shared" si="248"/>
        <v>1.7180507874979187</v>
      </c>
      <c r="FC91" s="54">
        <f t="shared" si="249"/>
        <v>141.28389281746337</v>
      </c>
      <c r="FD91" s="55">
        <v>0.4</v>
      </c>
      <c r="FE91" s="55">
        <v>0.6</v>
      </c>
      <c r="FF91" s="50">
        <f t="shared" si="250"/>
        <v>33.908134276191205</v>
      </c>
      <c r="FG91" s="82">
        <f t="shared" si="251"/>
        <v>116.14312630644544</v>
      </c>
      <c r="FH91" s="53">
        <v>3.9399999999999998E-2</v>
      </c>
      <c r="FI91" s="49">
        <v>30</v>
      </c>
      <c r="FJ91" s="55">
        <v>0.6</v>
      </c>
      <c r="FK91" s="55">
        <v>0.4</v>
      </c>
      <c r="FL91" s="49">
        <f t="shared" si="252"/>
        <v>51000</v>
      </c>
      <c r="FM91" s="49">
        <f t="shared" si="253"/>
        <v>30700</v>
      </c>
      <c r="FN91" s="58">
        <f t="shared" si="254"/>
        <v>-145.50655083961539</v>
      </c>
      <c r="FO91" s="49">
        <f t="shared" si="270"/>
        <v>4320</v>
      </c>
      <c r="FP91" s="132">
        <v>63</v>
      </c>
      <c r="FQ91" s="131">
        <v>233</v>
      </c>
      <c r="FR91" s="134">
        <v>2176</v>
      </c>
      <c r="FS91" s="134">
        <v>2894</v>
      </c>
      <c r="FT91" s="134">
        <v>1574</v>
      </c>
      <c r="FU91" s="134">
        <v>1400</v>
      </c>
      <c r="FV91" s="134">
        <v>1292</v>
      </c>
      <c r="FW91" s="134">
        <v>2704</v>
      </c>
      <c r="FX91" s="134">
        <v>1943</v>
      </c>
      <c r="FY91" s="32">
        <f t="shared" si="255"/>
        <v>14279</v>
      </c>
      <c r="FZ91" s="152">
        <f>(SUM(FU91:FX91)/FY91)+(FT91/FY91)*0.7</f>
        <v>0.59113383290146371</v>
      </c>
      <c r="GA91" s="54">
        <f t="shared" si="256"/>
        <v>226.00990802488593</v>
      </c>
      <c r="GB91" s="55">
        <v>0.3</v>
      </c>
      <c r="GC91" s="55">
        <f t="shared" si="257"/>
        <v>0.59113383290146371</v>
      </c>
      <c r="GD91" s="50">
        <f t="shared" si="258"/>
        <v>40.080630961337427</v>
      </c>
      <c r="GE91" s="54">
        <f t="shared" si="259"/>
        <v>-13.989970808261177</v>
      </c>
      <c r="GF91" s="55">
        <v>0.7</v>
      </c>
      <c r="GG91" s="55">
        <f t="shared" si="260"/>
        <v>0.59113383290146371</v>
      </c>
      <c r="GH91" s="50">
        <f t="shared" si="261"/>
        <v>-5.7889615462469113</v>
      </c>
      <c r="GI91" s="81">
        <f t="shared" si="271"/>
        <v>34.291669415090517</v>
      </c>
      <c r="GJ91" s="72">
        <f t="shared" si="262"/>
        <v>15.99061729116085</v>
      </c>
      <c r="GK91" s="72">
        <f t="shared" si="263"/>
        <v>10.278213650270812</v>
      </c>
      <c r="GL91" s="52">
        <f>SUM('주택총조사(주택의종류)'!AD77:AF77)</f>
        <v>21119</v>
      </c>
      <c r="GM91" s="52">
        <f>REPS미분양!I76</f>
        <v>262</v>
      </c>
      <c r="GN91" s="100">
        <f t="shared" si="264"/>
        <v>1.2405890430418107E-2</v>
      </c>
      <c r="GO91" s="55">
        <f t="shared" si="265"/>
        <v>0.6</v>
      </c>
      <c r="GP91" s="82">
        <f t="shared" si="266"/>
        <v>15.761298564858997</v>
      </c>
      <c r="GQ91" s="84">
        <f t="shared" si="267"/>
        <v>166.19609428639495</v>
      </c>
      <c r="GR91" s="151">
        <f>SUM('REPS분양물량+계획'!G76:I76)/3</f>
        <v>92.333333333333329</v>
      </c>
      <c r="GS91" s="106">
        <f t="shared" si="272"/>
        <v>0.55556861146340353</v>
      </c>
      <c r="GT91" s="105" t="str">
        <f t="shared" si="268"/>
        <v>A등급</v>
      </c>
    </row>
    <row r="92" spans="1:202" s="49" customFormat="1" x14ac:dyDescent="0.4">
      <c r="A92" s="37" t="s">
        <v>158</v>
      </c>
      <c r="B92" s="37" t="s">
        <v>179</v>
      </c>
      <c r="C92" s="35">
        <f>'주택총조사(거처의종류, 일반,외국인가구, 전체)'!H78</f>
        <v>45623</v>
      </c>
      <c r="D92" s="35">
        <f>'주택총조사(거처의종류, 일반,외국인가구, 전체)'!K78</f>
        <v>45589</v>
      </c>
      <c r="E92" s="35">
        <f>'주택총조사(거처의종류, 일반,외국인가구, 전체)'!N78</f>
        <v>46540</v>
      </c>
      <c r="F92" s="35">
        <f>'주택총조사(거처의종류, 일반,외국인가구, 전체)'!Q78</f>
        <v>47535</v>
      </c>
      <c r="G92" s="35">
        <f>'주택총조사(거처의종류, 일반,외국인가구, 전체)'!T78</f>
        <v>48150</v>
      </c>
      <c r="H92" s="35">
        <f>'주택총조사(거처의종류, 일반,외국인가구, 전체)'!W78</f>
        <v>48983</v>
      </c>
      <c r="I92" s="207">
        <f t="shared" si="181"/>
        <v>-225</v>
      </c>
      <c r="J92" s="207">
        <f t="shared" si="181"/>
        <v>-23</v>
      </c>
      <c r="K92" s="207">
        <f t="shared" si="181"/>
        <v>-136</v>
      </c>
      <c r="L92" s="207">
        <f t="shared" si="181"/>
        <v>-105</v>
      </c>
      <c r="M92" s="207">
        <f t="shared" si="181"/>
        <v>-375</v>
      </c>
      <c r="N92" s="24">
        <f>'인구총조사(가구, 1인가구)'!D78</f>
        <v>14439</v>
      </c>
      <c r="O92" s="24">
        <f>'인구총조사(가구, 1인가구)'!E78</f>
        <v>14630</v>
      </c>
      <c r="P92" s="24">
        <f>'인구총조사(가구, 1인가구)'!F78</f>
        <v>15604</v>
      </c>
      <c r="Q92" s="24">
        <f>'인구총조사(가구, 1인가구)'!G78</f>
        <v>16735</v>
      </c>
      <c r="R92" s="24">
        <f>'인구총조사(가구, 1인가구)'!H78</f>
        <v>17455</v>
      </c>
      <c r="S92" s="24">
        <f>'인구총조사(가구, 1인가구)'!I78</f>
        <v>18663</v>
      </c>
      <c r="T92" s="52">
        <f t="shared" si="184"/>
        <v>191</v>
      </c>
      <c r="U92" s="52">
        <f t="shared" si="185"/>
        <v>974</v>
      </c>
      <c r="V92" s="52">
        <f t="shared" si="186"/>
        <v>1131</v>
      </c>
      <c r="W92" s="52">
        <f t="shared" si="187"/>
        <v>720</v>
      </c>
      <c r="X92" s="52">
        <f t="shared" si="188"/>
        <v>1208</v>
      </c>
      <c r="Y92" s="53">
        <f>'주택총조사(거처의종류, 일반,외국인가구, 아파트)'!K78/'주택총조사(거처의종류, 일반,외국인가구, 전체)'!K78</f>
        <v>0.42929215380903291</v>
      </c>
      <c r="Z92" s="53">
        <f>'주택총조사(거처의종류, 일반,외국인가구, 아파트)'!N78/'주택총조사(거처의종류, 일반,외국인가구, 전체)'!N78</f>
        <v>0.44789428448646323</v>
      </c>
      <c r="AA92" s="53">
        <f>'주택총조사(거처의종류, 일반,외국인가구, 아파트)'!Q78/'주택총조사(거처의종류, 일반,외국인가구, 전체)'!Q78</f>
        <v>0.45940885663195541</v>
      </c>
      <c r="AB92" s="53">
        <f>'주택총조사(거처의종류, 일반,외국인가구, 아파트)'!T78/'주택총조사(거처의종류, 일반,외국인가구, 전체)'!T78</f>
        <v>0.46303219106957427</v>
      </c>
      <c r="AC92" s="53">
        <f>'주택총조사(거처의종류, 일반,외국인가구, 아파트)'!W78/'주택총조사(거처의종류, 일반,외국인가구, 전체)'!W78</f>
        <v>0.46657003450176593</v>
      </c>
      <c r="AD92" s="54">
        <f t="shared" si="189"/>
        <v>-96.590734607032402</v>
      </c>
      <c r="AE92" s="54">
        <f t="shared" si="190"/>
        <v>-10.301568543188655</v>
      </c>
      <c r="AF92" s="54">
        <f t="shared" si="191"/>
        <v>-62.479604501945936</v>
      </c>
      <c r="AG92" s="54">
        <f t="shared" si="192"/>
        <v>-48.618380062305299</v>
      </c>
      <c r="AH92" s="54">
        <f t="shared" si="193"/>
        <v>-174.96376293816223</v>
      </c>
      <c r="AI92" s="54">
        <f t="shared" si="194"/>
        <v>-78.590810130526904</v>
      </c>
      <c r="AJ92" s="54">
        <f t="shared" si="195"/>
        <v>81.994801377525292</v>
      </c>
      <c r="AK92" s="54">
        <f t="shared" si="196"/>
        <v>436.24903308981521</v>
      </c>
      <c r="AL92" s="54">
        <f t="shared" si="197"/>
        <v>519.59141685074155</v>
      </c>
      <c r="AM92" s="54">
        <f t="shared" si="198"/>
        <v>333.38317757009349</v>
      </c>
      <c r="AN92" s="54">
        <f t="shared" si="199"/>
        <v>563.61660167813329</v>
      </c>
      <c r="AO92" s="54">
        <f t="shared" si="200"/>
        <v>386.96700611326179</v>
      </c>
      <c r="AP92" s="208">
        <f t="shared" si="182"/>
        <v>-14.595933229507111</v>
      </c>
      <c r="AQ92" s="208">
        <f t="shared" si="182"/>
        <v>425.94746454662658</v>
      </c>
      <c r="AR92" s="208">
        <f t="shared" si="182"/>
        <v>457.11181234879564</v>
      </c>
      <c r="AS92" s="208">
        <f t="shared" si="182"/>
        <v>284.76479750778822</v>
      </c>
      <c r="AT92" s="208">
        <f t="shared" si="182"/>
        <v>388.65283873997106</v>
      </c>
      <c r="AU92" s="50">
        <f t="shared" si="183"/>
        <v>308.37619598273488</v>
      </c>
      <c r="AV92" s="52">
        <f>'주택총조사(거처의종류, 일반,외국인가구, 전체)'!I78</f>
        <v>643</v>
      </c>
      <c r="AW92" s="52">
        <f>'주택총조사(거처의종류, 일반,외국인가구, 전체)'!L78</f>
        <v>844</v>
      </c>
      <c r="AX92" s="52">
        <f>'주택총조사(거처의종류, 일반,외국인가구, 전체)'!O78</f>
        <v>738</v>
      </c>
      <c r="AY92" s="52">
        <f>'주택총조사(거처의종류, 일반,외국인가구, 전체)'!R78</f>
        <v>814</v>
      </c>
      <c r="AZ92" s="52">
        <f>'주택총조사(거처의종류, 일반,외국인가구, 전체)'!U78</f>
        <v>838</v>
      </c>
      <c r="BA92" s="52">
        <f>'주택총조사(거처의종류, 일반,외국인가구, 전체)'!X78</f>
        <v>969</v>
      </c>
      <c r="BB92" s="52">
        <f t="shared" si="201"/>
        <v>201</v>
      </c>
      <c r="BC92" s="52">
        <f t="shared" si="202"/>
        <v>-106</v>
      </c>
      <c r="BD92" s="52">
        <f t="shared" si="203"/>
        <v>76</v>
      </c>
      <c r="BE92" s="52">
        <f t="shared" si="204"/>
        <v>24</v>
      </c>
      <c r="BF92" s="52">
        <f t="shared" si="205"/>
        <v>131</v>
      </c>
      <c r="BG92" s="53">
        <f>'주택총조사(거처의종류, 일반,외국인가구, 아파트)'!L78/'주택총조사(거처의종류, 일반,외국인가구, 전체)'!L78</f>
        <v>0.17180094786729858</v>
      </c>
      <c r="BH92" s="53">
        <f>'주택총조사(거처의종류, 일반,외국인가구, 아파트)'!O78/'주택총조사(거처의종류, 일반,외국인가구, 전체)'!O78</f>
        <v>0.22222222222222221</v>
      </c>
      <c r="BI92" s="53">
        <f>'주택총조사(거처의종류, 일반,외국인가구, 아파트)'!R78/'주택총조사(거처의종류, 일반,외국인가구, 전체)'!R78</f>
        <v>0.24078624078624078</v>
      </c>
      <c r="BJ92" s="53">
        <f>'주택총조사(거처의종류, 일반,외국인가구, 아파트)'!U78/'주택총조사(거처의종류, 일반,외국인가구, 전체)'!U78</f>
        <v>0.22434367541766109</v>
      </c>
      <c r="BK92" s="53">
        <f>'주택총조사(거처의종류, 일반,외국인가구, 아파트)'!X78/'주택총조사(거처의종류, 일반,외국인가구, 전체)'!X78</f>
        <v>0.20743034055727555</v>
      </c>
      <c r="BL92" s="54">
        <f t="shared" si="206"/>
        <v>34.53199052132701</v>
      </c>
      <c r="BM92" s="54">
        <f t="shared" si="207"/>
        <v>-23.555555555555554</v>
      </c>
      <c r="BN92" s="54">
        <f t="shared" si="208"/>
        <v>18.299754299754298</v>
      </c>
      <c r="BO92" s="54">
        <f t="shared" si="209"/>
        <v>5.3842482100238662</v>
      </c>
      <c r="BP92" s="54">
        <f t="shared" si="210"/>
        <v>27.173374613003098</v>
      </c>
      <c r="BQ92" s="50">
        <f t="shared" si="211"/>
        <v>12.366762417710543</v>
      </c>
      <c r="BR92" s="49">
        <f>REPS멸실!E77</f>
        <v>0</v>
      </c>
      <c r="BS92" s="49">
        <f>REPS멸실!F77</f>
        <v>0</v>
      </c>
      <c r="BT92" s="49">
        <f>REPS멸실!G77</f>
        <v>0</v>
      </c>
      <c r="BU92" s="49">
        <f>REPS멸실!H77</f>
        <v>0</v>
      </c>
      <c r="BV92" s="49">
        <f>REPS멸실!I77</f>
        <v>1295</v>
      </c>
      <c r="BW92" s="51">
        <f t="shared" si="212"/>
        <v>259</v>
      </c>
      <c r="BX92" s="81">
        <f t="shared" si="213"/>
        <v>579.74295840044545</v>
      </c>
      <c r="BY92" s="52">
        <f>SUM('주택소유통계(다주택자)'!Q78:R78)</f>
        <v>5431</v>
      </c>
      <c r="BZ92" s="52">
        <f>SUM('주택소유통계(다주택자)'!U78:V78)</f>
        <v>5542</v>
      </c>
      <c r="CA92" s="52">
        <f>SUM('주택소유통계(다주택자)'!Y78:Z78)</f>
        <v>5484</v>
      </c>
      <c r="CB92" s="52">
        <f>SUM('주택소유통계(다주택자)'!AC78:AD78)</f>
        <v>5562</v>
      </c>
      <c r="CC92" s="52">
        <f t="shared" si="214"/>
        <v>111</v>
      </c>
      <c r="CD92" s="52">
        <f t="shared" si="215"/>
        <v>-58</v>
      </c>
      <c r="CE92" s="52">
        <f t="shared" si="216"/>
        <v>78</v>
      </c>
      <c r="CF92" s="53">
        <f>'REPS거래량(외지인)'!D78/'REPS거래량(외지인)'!C78</f>
        <v>0.58525104602510458</v>
      </c>
      <c r="CG92" s="53">
        <f>'REPS거래량(외지인)'!I78/'REPS거래량(외지인)'!H78</f>
        <v>0.53071253071253066</v>
      </c>
      <c r="CH92" s="53">
        <f>'REPS거래량(외지인)'!N78/'REPS거래량(외지인)'!M78</f>
        <v>0.66764132553606237</v>
      </c>
      <c r="CI92" s="54">
        <f>REPS단위당실거래!G77</f>
        <v>517.29999999999995</v>
      </c>
      <c r="CJ92" s="54">
        <f>REPS단위당실거래!H77</f>
        <v>513.79999999999995</v>
      </c>
      <c r="CK92" s="54">
        <f>REPS단위당실거래!I77</f>
        <v>528.79999999999995</v>
      </c>
      <c r="CL92" s="52">
        <v>1044</v>
      </c>
      <c r="CM92" s="52">
        <v>1096.2</v>
      </c>
      <c r="CN92" s="52">
        <v>1151.01</v>
      </c>
      <c r="CO92" s="53">
        <f t="shared" si="217"/>
        <v>0.49549808429118769</v>
      </c>
      <c r="CP92" s="53">
        <f t="shared" si="269"/>
        <v>0.46871008939974451</v>
      </c>
      <c r="CQ92" s="53">
        <f t="shared" si="218"/>
        <v>0.45942259406955627</v>
      </c>
      <c r="CR92" s="55">
        <v>0.2</v>
      </c>
      <c r="CS92" s="55">
        <v>0.3</v>
      </c>
      <c r="CT92" s="55">
        <v>0.5</v>
      </c>
      <c r="CU92" s="162">
        <f t="shared" si="219"/>
        <v>6.4377951413937389</v>
      </c>
      <c r="CV92" s="162">
        <f t="shared" si="220"/>
        <v>-4.3282555282555277</v>
      </c>
      <c r="CW92" s="162">
        <f t="shared" si="221"/>
        <v>11.962450877746781</v>
      </c>
      <c r="CX92" s="71">
        <f t="shared" si="222"/>
        <v>4.6906634969616645</v>
      </c>
      <c r="CY92" s="158">
        <f>REPS분양물량!H77</f>
        <v>1724</v>
      </c>
      <c r="CZ92" s="158">
        <f>REPS분양물량!I77</f>
        <v>0</v>
      </c>
      <c r="DA92" s="158">
        <f>REPS분양물량!J77</f>
        <v>0</v>
      </c>
      <c r="DB92" s="52">
        <f>REPS미분양!F77</f>
        <v>36</v>
      </c>
      <c r="DC92" s="52">
        <f>REPS미분양!G77</f>
        <v>670</v>
      </c>
      <c r="DD92" s="52">
        <f>REPS미분양!H77</f>
        <v>598</v>
      </c>
      <c r="DE92" s="52">
        <f>REPS미분양!I77</f>
        <v>543</v>
      </c>
      <c r="DF92" s="52">
        <f t="shared" si="223"/>
        <v>1760</v>
      </c>
      <c r="DG92" s="52">
        <f t="shared" si="224"/>
        <v>670</v>
      </c>
      <c r="DH92" s="52">
        <f t="shared" si="225"/>
        <v>598</v>
      </c>
      <c r="DI92" s="52">
        <f t="shared" si="226"/>
        <v>1090</v>
      </c>
      <c r="DJ92" s="52">
        <f t="shared" si="227"/>
        <v>72</v>
      </c>
      <c r="DK92" s="52">
        <f t="shared" si="228"/>
        <v>55</v>
      </c>
      <c r="DL92" s="141">
        <v>517.29999999999995</v>
      </c>
      <c r="DM92" s="141">
        <v>513.79999999999995</v>
      </c>
      <c r="DN92" s="141">
        <v>528.79999999999995</v>
      </c>
      <c r="DO92" s="140">
        <f>'REPS분양가(분기단위)'!D77</f>
        <v>1044</v>
      </c>
      <c r="DP92" s="144">
        <f>DO92*1.05</f>
        <v>1096.2</v>
      </c>
      <c r="DQ92" s="144">
        <f>DP92*1.05</f>
        <v>1151.01</v>
      </c>
      <c r="DR92" s="53">
        <f t="shared" si="229"/>
        <v>0.49549808429118769</v>
      </c>
      <c r="DS92" s="53">
        <f t="shared" si="230"/>
        <v>0.46871008939974451</v>
      </c>
      <c r="DT92" s="53">
        <f t="shared" si="231"/>
        <v>0.45942259406955627</v>
      </c>
      <c r="DU92" s="53">
        <f>100%-종합!CF92</f>
        <v>0.41474895397489542</v>
      </c>
      <c r="DV92" s="53">
        <f>100%-종합!CG92</f>
        <v>0.46928746928746934</v>
      </c>
      <c r="DW92" s="53">
        <f>100%-종합!CH92</f>
        <v>0.33235867446393763</v>
      </c>
      <c r="DX92" s="55">
        <v>0.2</v>
      </c>
      <c r="DY92" s="55">
        <v>0.3</v>
      </c>
      <c r="DZ92" s="55">
        <v>0.5</v>
      </c>
      <c r="EA92" s="72">
        <f t="shared" si="232"/>
        <v>44.80059405008096</v>
      </c>
      <c r="EB92" s="72">
        <f t="shared" si="233"/>
        <v>4.7511310683724481</v>
      </c>
      <c r="EC92" s="72">
        <f t="shared" si="234"/>
        <v>4.1990598205528888</v>
      </c>
      <c r="ED92" s="71">
        <f t="shared" si="235"/>
        <v>17.916928313002099</v>
      </c>
      <c r="EE92" s="82">
        <f t="shared" si="236"/>
        <v>22.607591809963765</v>
      </c>
      <c r="EF92" s="88">
        <f t="shared" si="237"/>
        <v>602.35055021040921</v>
      </c>
      <c r="EG92" s="54">
        <f>REPS단위당실거래!I77</f>
        <v>528.79999999999995</v>
      </c>
      <c r="EH92" s="52">
        <f t="shared" si="238"/>
        <v>1151.01</v>
      </c>
      <c r="EI92" s="52">
        <f t="shared" si="239"/>
        <v>39100</v>
      </c>
      <c r="EJ92" s="49">
        <f t="shared" si="240"/>
        <v>21505</v>
      </c>
      <c r="EK92" s="149">
        <v>4593</v>
      </c>
      <c r="EL92" s="55">
        <f t="shared" si="241"/>
        <v>0.80008195601693755</v>
      </c>
      <c r="EM92" s="55">
        <v>0.74</v>
      </c>
      <c r="EN92" s="55">
        <v>0.05</v>
      </c>
      <c r="EO92" s="71">
        <f t="shared" si="242"/>
        <v>135.96672768747439</v>
      </c>
      <c r="EP92" s="54">
        <f>REPS단위당실거래!I77</f>
        <v>528.79999999999995</v>
      </c>
      <c r="EQ92" s="52">
        <f t="shared" si="243"/>
        <v>1151.01</v>
      </c>
      <c r="ER92" s="52">
        <f t="shared" si="244"/>
        <v>39100</v>
      </c>
      <c r="ES92" s="49">
        <f t="shared" si="245"/>
        <v>21505</v>
      </c>
      <c r="ET92" s="149">
        <v>1428</v>
      </c>
      <c r="EU92" s="55">
        <f t="shared" si="246"/>
        <v>0.80008195601693755</v>
      </c>
      <c r="EV92" s="55">
        <v>0.26</v>
      </c>
      <c r="EW92" s="55">
        <v>0.2</v>
      </c>
      <c r="EX92" s="50">
        <f t="shared" si="247"/>
        <v>59.410885725993722</v>
      </c>
      <c r="EY92" s="53">
        <f>'주택총조사(주택의종류)'!AZ78</f>
        <v>0.50409276199905884</v>
      </c>
      <c r="EZ92" s="53">
        <f>'주택총조사(주택의종류)'!AS78</f>
        <v>0.42365525998389086</v>
      </c>
      <c r="FA92" s="53">
        <f>'주택총조사(주택의종류)'!BG78</f>
        <v>5.0976905383624628E-2</v>
      </c>
      <c r="FB92" s="53">
        <f t="shared" si="248"/>
        <v>0.94155719174639063</v>
      </c>
      <c r="FC92" s="54">
        <f t="shared" si="249"/>
        <v>183.95919701569699</v>
      </c>
      <c r="FD92" s="55">
        <v>0.4</v>
      </c>
      <c r="FE92" s="55">
        <v>0.6</v>
      </c>
      <c r="FF92" s="50">
        <f t="shared" si="250"/>
        <v>44.15020728376728</v>
      </c>
      <c r="FG92" s="82">
        <f t="shared" si="251"/>
        <v>239.5278206972354</v>
      </c>
      <c r="FH92" s="53">
        <v>3.9399999999999998E-2</v>
      </c>
      <c r="FI92" s="49">
        <v>30</v>
      </c>
      <c r="FJ92" s="55">
        <v>0.6</v>
      </c>
      <c r="FK92" s="55">
        <v>0.4</v>
      </c>
      <c r="FL92" s="49">
        <f t="shared" si="252"/>
        <v>39000</v>
      </c>
      <c r="FM92" s="49">
        <f t="shared" si="253"/>
        <v>23500</v>
      </c>
      <c r="FN92" s="58">
        <f t="shared" si="254"/>
        <v>-111.38123598472187</v>
      </c>
      <c r="FO92" s="49">
        <f t="shared" si="270"/>
        <v>3360</v>
      </c>
      <c r="FP92" s="131">
        <v>75</v>
      </c>
      <c r="FQ92" s="131">
        <v>277</v>
      </c>
      <c r="FR92" s="134">
        <v>2488</v>
      </c>
      <c r="FS92" s="134">
        <v>3877</v>
      </c>
      <c r="FT92" s="134">
        <v>2420</v>
      </c>
      <c r="FU92" s="134">
        <v>2177</v>
      </c>
      <c r="FV92" s="134">
        <v>1914</v>
      </c>
      <c r="FW92" s="134">
        <v>4607</v>
      </c>
      <c r="FX92" s="134">
        <v>4128</v>
      </c>
      <c r="FY92" s="32">
        <f t="shared" si="255"/>
        <v>21963</v>
      </c>
      <c r="FZ92" s="152">
        <f>(SUM(FT92:FX92)/FY92)+(FS92/FY92)*0.6</f>
        <v>0.80008195601693755</v>
      </c>
      <c r="GA92" s="54">
        <f t="shared" si="256"/>
        <v>399.33376853097235</v>
      </c>
      <c r="GB92" s="55">
        <v>0.3</v>
      </c>
      <c r="GC92" s="55">
        <f t="shared" si="257"/>
        <v>0.80008195601693755</v>
      </c>
      <c r="GD92" s="50">
        <f t="shared" si="258"/>
        <v>95.849922788962601</v>
      </c>
      <c r="GE92" s="54">
        <f t="shared" si="259"/>
        <v>180.4091898694731</v>
      </c>
      <c r="GF92" s="55">
        <v>0.7</v>
      </c>
      <c r="GG92" s="55">
        <f t="shared" si="260"/>
        <v>0.80008195601693755</v>
      </c>
      <c r="GH92" s="50">
        <f t="shared" si="261"/>
        <v>101.03949625993937</v>
      </c>
      <c r="GI92" s="81">
        <f t="shared" si="271"/>
        <v>196.88941904890197</v>
      </c>
      <c r="GJ92" s="72">
        <f t="shared" si="262"/>
        <v>4.6906634969616645</v>
      </c>
      <c r="GK92" s="72">
        <f t="shared" si="263"/>
        <v>17.916928313002099</v>
      </c>
      <c r="GL92" s="52">
        <f>SUM('주택총조사(주택의종류)'!AD78:AF78)</f>
        <v>28315</v>
      </c>
      <c r="GM92" s="52">
        <f>REPS미분양!I77</f>
        <v>543</v>
      </c>
      <c r="GN92" s="100">
        <f t="shared" si="264"/>
        <v>1.9177114603567014E-2</v>
      </c>
      <c r="GO92" s="55">
        <f t="shared" si="265"/>
        <v>0.4</v>
      </c>
      <c r="GP92" s="82">
        <f t="shared" si="266"/>
        <v>9.043036723985507</v>
      </c>
      <c r="GQ92" s="84">
        <f t="shared" si="267"/>
        <v>445.46027647012289</v>
      </c>
      <c r="GR92" s="151">
        <f>SUM('REPS분양물량+계획'!G77:I77)/3</f>
        <v>0</v>
      </c>
      <c r="GS92" s="106">
        <f t="shared" si="272"/>
        <v>0</v>
      </c>
      <c r="GT92" s="105" t="str">
        <f t="shared" si="268"/>
        <v>S등급</v>
      </c>
    </row>
    <row r="93" spans="1:202" s="49" customFormat="1" x14ac:dyDescent="0.4">
      <c r="A93" s="37" t="s">
        <v>158</v>
      </c>
      <c r="B93" s="37" t="s">
        <v>180</v>
      </c>
      <c r="C93" s="35">
        <f>'주택총조사(거처의종류, 일반,외국인가구, 전체)'!H79</f>
        <v>15406</v>
      </c>
      <c r="D93" s="35">
        <f>'주택총조사(거처의종류, 일반,외국인가구, 전체)'!K79</f>
        <v>15356</v>
      </c>
      <c r="E93" s="35">
        <f>'주택총조사(거처의종류, 일반,외국인가구, 전체)'!N79</f>
        <v>15611</v>
      </c>
      <c r="F93" s="35">
        <f>'주택총조사(거처의종류, 일반,외국인가구, 전체)'!Q79</f>
        <v>15867</v>
      </c>
      <c r="G93" s="35">
        <f>'주택총조사(거처의종류, 일반,외국인가구, 전체)'!T79</f>
        <v>16033</v>
      </c>
      <c r="H93" s="35">
        <f>'주택총조사(거처의종류, 일반,외국인가구, 전체)'!W79</f>
        <v>16149</v>
      </c>
      <c r="I93" s="207">
        <f t="shared" si="181"/>
        <v>-53</v>
      </c>
      <c r="J93" s="207">
        <f t="shared" si="181"/>
        <v>24</v>
      </c>
      <c r="K93" s="207">
        <f t="shared" si="181"/>
        <v>-128</v>
      </c>
      <c r="L93" s="207">
        <f t="shared" si="181"/>
        <v>-25</v>
      </c>
      <c r="M93" s="207">
        <f t="shared" si="181"/>
        <v>6</v>
      </c>
      <c r="N93" s="24">
        <f>'인구총조사(가구, 1인가구)'!D79</f>
        <v>5798</v>
      </c>
      <c r="O93" s="24">
        <f>'인구총조사(가구, 1인가구)'!E79</f>
        <v>5801</v>
      </c>
      <c r="P93" s="24">
        <f>'인구총조사(가구, 1인가구)'!F79</f>
        <v>6032</v>
      </c>
      <c r="Q93" s="24">
        <f>'인구총조사(가구, 1인가구)'!G79</f>
        <v>6416</v>
      </c>
      <c r="R93" s="24">
        <f>'인구총조사(가구, 1인가구)'!H79</f>
        <v>6607</v>
      </c>
      <c r="S93" s="24">
        <f>'인구총조사(가구, 1인가구)'!I79</f>
        <v>6717</v>
      </c>
      <c r="T93" s="52">
        <f t="shared" si="184"/>
        <v>3</v>
      </c>
      <c r="U93" s="52">
        <f t="shared" si="185"/>
        <v>231</v>
      </c>
      <c r="V93" s="52">
        <f t="shared" si="186"/>
        <v>384</v>
      </c>
      <c r="W93" s="52">
        <f t="shared" si="187"/>
        <v>191</v>
      </c>
      <c r="X93" s="52">
        <f t="shared" si="188"/>
        <v>110</v>
      </c>
      <c r="Y93" s="53">
        <f>'주택총조사(거처의종류, 일반,외국인가구, 아파트)'!K79/'주택총조사(거처의종류, 일반,외국인가구, 전체)'!K79</f>
        <v>7.000520969002344E-2</v>
      </c>
      <c r="Z93" s="53">
        <f>'주택총조사(거처의종류, 일반,외국인가구, 아파트)'!N79/'주택총조사(거처의종류, 일반,외국인가구, 전체)'!N79</f>
        <v>7.0399077573505858E-2</v>
      </c>
      <c r="AA93" s="53">
        <f>'주택총조사(거처의종류, 일반,외국인가구, 아파트)'!Q79/'주택총조사(거처의종류, 일반,외국인가구, 전체)'!Q79</f>
        <v>7.1343039011785472E-2</v>
      </c>
      <c r="AB93" s="53">
        <f>'주택총조사(거처의종류, 일반,외국인가구, 아파트)'!T79/'주택총조사(거처의종류, 일반,외국인가구, 전체)'!T79</f>
        <v>7.2038919728060868E-2</v>
      </c>
      <c r="AC93" s="53">
        <f>'주택총조사(거처의종류, 일반,외국인가구, 아파트)'!W79/'주택총조사(거처의종류, 일반,외국인가구, 전체)'!W79</f>
        <v>8.0686110595083294E-2</v>
      </c>
      <c r="AD93" s="54">
        <f t="shared" si="189"/>
        <v>-3.7102761135712425</v>
      </c>
      <c r="AE93" s="54">
        <f t="shared" si="190"/>
        <v>1.6895778617641406</v>
      </c>
      <c r="AF93" s="54">
        <f t="shared" si="191"/>
        <v>-9.1319089935085405</v>
      </c>
      <c r="AG93" s="54">
        <f t="shared" si="192"/>
        <v>-1.8009729932015217</v>
      </c>
      <c r="AH93" s="54">
        <f t="shared" si="193"/>
        <v>0.48411666357049976</v>
      </c>
      <c r="AI93" s="54">
        <f t="shared" si="194"/>
        <v>-2.4938927149893333</v>
      </c>
      <c r="AJ93" s="54">
        <f t="shared" si="195"/>
        <v>0.21001562907007032</v>
      </c>
      <c r="AK93" s="54">
        <f t="shared" si="196"/>
        <v>16.262186919479852</v>
      </c>
      <c r="AL93" s="54">
        <f t="shared" si="197"/>
        <v>27.395726980525623</v>
      </c>
      <c r="AM93" s="54">
        <f t="shared" si="198"/>
        <v>13.759433668059625</v>
      </c>
      <c r="AN93" s="54">
        <f t="shared" si="199"/>
        <v>8.8754721654591631</v>
      </c>
      <c r="AO93" s="54">
        <f t="shared" si="200"/>
        <v>13.300567072518865</v>
      </c>
      <c r="AP93" s="208">
        <f t="shared" si="182"/>
        <v>-3.5002604845011724</v>
      </c>
      <c r="AQ93" s="208">
        <f t="shared" si="182"/>
        <v>17.951764781243991</v>
      </c>
      <c r="AR93" s="208">
        <f t="shared" si="182"/>
        <v>18.263817987017084</v>
      </c>
      <c r="AS93" s="208">
        <f t="shared" si="182"/>
        <v>11.958460674858102</v>
      </c>
      <c r="AT93" s="208">
        <f t="shared" si="182"/>
        <v>9.3595888290296632</v>
      </c>
      <c r="AU93" s="50">
        <f t="shared" si="183"/>
        <v>10.806674357529534</v>
      </c>
      <c r="AV93" s="52">
        <f>'주택총조사(거처의종류, 일반,외국인가구, 전체)'!I79</f>
        <v>194</v>
      </c>
      <c r="AW93" s="52">
        <f>'주택총조사(거처의종류, 일반,외국인가구, 전체)'!L79</f>
        <v>178</v>
      </c>
      <c r="AX93" s="52">
        <f>'주택총조사(거처의종류, 일반,외국인가구, 전체)'!O79</f>
        <v>183</v>
      </c>
      <c r="AY93" s="52">
        <f>'주택총조사(거처의종류, 일반,외국인가구, 전체)'!R79</f>
        <v>173</v>
      </c>
      <c r="AZ93" s="52">
        <f>'주택총조사(거처의종류, 일반,외국인가구, 전체)'!U79</f>
        <v>197</v>
      </c>
      <c r="BA93" s="52">
        <f>'주택총조사(거처의종류, 일반,외국인가구, 전체)'!X79</f>
        <v>243</v>
      </c>
      <c r="BB93" s="52">
        <f t="shared" si="201"/>
        <v>-16</v>
      </c>
      <c r="BC93" s="52">
        <f t="shared" si="202"/>
        <v>5</v>
      </c>
      <c r="BD93" s="52">
        <f t="shared" si="203"/>
        <v>-10</v>
      </c>
      <c r="BE93" s="52">
        <f t="shared" si="204"/>
        <v>24</v>
      </c>
      <c r="BF93" s="52">
        <f t="shared" si="205"/>
        <v>46</v>
      </c>
      <c r="BG93" s="53">
        <f>'주택총조사(거처의종류, 일반,외국인가구, 아파트)'!L79/'주택총조사(거처의종류, 일반,외국인가구, 전체)'!L79</f>
        <v>0</v>
      </c>
      <c r="BH93" s="53">
        <f>'주택총조사(거처의종류, 일반,외국인가구, 아파트)'!O79/'주택총조사(거처의종류, 일반,외국인가구, 전체)'!O79</f>
        <v>0</v>
      </c>
      <c r="BI93" s="53">
        <f>'주택총조사(거처의종류, 일반,외국인가구, 아파트)'!R79/'주택총조사(거처의종류, 일반,외국인가구, 전체)'!R79</f>
        <v>0</v>
      </c>
      <c r="BJ93" s="53">
        <f>'주택총조사(거처의종류, 일반,외국인가구, 아파트)'!U79/'주택총조사(거처의종류, 일반,외국인가구, 전체)'!U79</f>
        <v>0</v>
      </c>
      <c r="BK93" s="53">
        <f>'주택총조사(거처의종류, 일반,외국인가구, 아파트)'!X79/'주택총조사(거처의종류, 일반,외국인가구, 전체)'!X79</f>
        <v>4.1152263374485597E-2</v>
      </c>
      <c r="BL93" s="54">
        <f t="shared" si="206"/>
        <v>0</v>
      </c>
      <c r="BM93" s="54">
        <f t="shared" si="207"/>
        <v>0</v>
      </c>
      <c r="BN93" s="54">
        <f t="shared" si="208"/>
        <v>0</v>
      </c>
      <c r="BO93" s="54">
        <f t="shared" si="209"/>
        <v>0</v>
      </c>
      <c r="BP93" s="54">
        <f t="shared" si="210"/>
        <v>1.8930041152263375</v>
      </c>
      <c r="BQ93" s="50">
        <f t="shared" si="211"/>
        <v>0.37860082304526749</v>
      </c>
      <c r="BR93" s="49">
        <f>REPS멸실!E78</f>
        <v>0</v>
      </c>
      <c r="BS93" s="49">
        <f>REPS멸실!F78</f>
        <v>0</v>
      </c>
      <c r="BT93" s="49">
        <f>REPS멸실!G78</f>
        <v>0</v>
      </c>
      <c r="BU93" s="49">
        <f>REPS멸실!H78</f>
        <v>0</v>
      </c>
      <c r="BV93" s="49">
        <f>REPS멸실!I78</f>
        <v>0</v>
      </c>
      <c r="BW93" s="51">
        <f t="shared" si="212"/>
        <v>0</v>
      </c>
      <c r="BX93" s="81">
        <f t="shared" si="213"/>
        <v>11.185275180574802</v>
      </c>
      <c r="BY93" s="52">
        <f>SUM('주택소유통계(다주택자)'!Q79:R79)</f>
        <v>2398</v>
      </c>
      <c r="BZ93" s="52">
        <f>SUM('주택소유통계(다주택자)'!U79:V79)</f>
        <v>2451</v>
      </c>
      <c r="CA93" s="52">
        <f>SUM('주택소유통계(다주택자)'!Y79:Z79)</f>
        <v>2521</v>
      </c>
      <c r="CB93" s="52">
        <f>SUM('주택소유통계(다주택자)'!AC79:AD79)</f>
        <v>2621</v>
      </c>
      <c r="CC93" s="52">
        <f t="shared" si="214"/>
        <v>53</v>
      </c>
      <c r="CD93" s="52">
        <f t="shared" si="215"/>
        <v>70</v>
      </c>
      <c r="CE93" s="52">
        <f t="shared" si="216"/>
        <v>100</v>
      </c>
      <c r="CF93" s="53">
        <f>'REPS거래량(외지인)'!D79/'REPS거래량(외지인)'!C79</f>
        <v>0.72</v>
      </c>
      <c r="CG93" s="53">
        <f>'REPS거래량(외지인)'!I79/'REPS거래량(외지인)'!H79</f>
        <v>0.7</v>
      </c>
      <c r="CH93" s="53">
        <f>'REPS거래량(외지인)'!N79/'REPS거래량(외지인)'!M79</f>
        <v>0.83333333333333337</v>
      </c>
      <c r="CI93" s="54">
        <f>REPS단위당실거래!G78</f>
        <v>555.29999999999995</v>
      </c>
      <c r="CJ93" s="54">
        <f>REPS단위당실거래!H78</f>
        <v>609.70000000000005</v>
      </c>
      <c r="CK93" s="54">
        <f>REPS단위당실거래!I78</f>
        <v>625.4</v>
      </c>
      <c r="CL93" s="52">
        <v>932.9</v>
      </c>
      <c r="CM93" s="52">
        <v>982</v>
      </c>
      <c r="CN93" s="52">
        <v>1031.1000000000001</v>
      </c>
      <c r="CO93" s="53">
        <v>0</v>
      </c>
      <c r="CP93" s="53">
        <v>0</v>
      </c>
      <c r="CQ93" s="53">
        <f t="shared" si="218"/>
        <v>0.60653670836970219</v>
      </c>
      <c r="CR93" s="55">
        <v>0.2</v>
      </c>
      <c r="CS93" s="55">
        <v>0.3</v>
      </c>
      <c r="CT93" s="55">
        <v>0.5</v>
      </c>
      <c r="CU93" s="162">
        <f t="shared" si="219"/>
        <v>0</v>
      </c>
      <c r="CV93" s="162">
        <f t="shared" si="220"/>
        <v>0</v>
      </c>
      <c r="CW93" s="162">
        <f t="shared" si="221"/>
        <v>25.272362848737593</v>
      </c>
      <c r="CX93" s="71">
        <f t="shared" si="222"/>
        <v>8.4241209495791978</v>
      </c>
      <c r="CY93" s="158">
        <f>REPS분양물량!H78</f>
        <v>82</v>
      </c>
      <c r="CZ93" s="158">
        <f>REPS분양물량!I78</f>
        <v>77</v>
      </c>
      <c r="DA93" s="158">
        <f>REPS분양물량!J78</f>
        <v>0</v>
      </c>
      <c r="DB93" s="52">
        <f>REPS미분양!F78</f>
        <v>4</v>
      </c>
      <c r="DC93" s="52">
        <f>REPS미분양!G78</f>
        <v>3</v>
      </c>
      <c r="DD93" s="52">
        <f>REPS미분양!H78</f>
        <v>0</v>
      </c>
      <c r="DE93" s="52">
        <f>REPS미분양!I78</f>
        <v>49</v>
      </c>
      <c r="DF93" s="52">
        <f t="shared" si="223"/>
        <v>86</v>
      </c>
      <c r="DG93" s="52">
        <f t="shared" si="224"/>
        <v>80</v>
      </c>
      <c r="DH93" s="52">
        <f t="shared" si="225"/>
        <v>0</v>
      </c>
      <c r="DI93" s="52">
        <f t="shared" si="226"/>
        <v>83</v>
      </c>
      <c r="DJ93" s="52">
        <f t="shared" si="227"/>
        <v>80</v>
      </c>
      <c r="DK93" s="52">
        <f t="shared" si="228"/>
        <v>-49</v>
      </c>
      <c r="DL93" s="141">
        <v>555.29999999999995</v>
      </c>
      <c r="DM93" s="141">
        <v>609.70000000000005</v>
      </c>
      <c r="DN93" s="141">
        <v>625.4</v>
      </c>
      <c r="DO93" s="145">
        <f>DP93*0.95</f>
        <v>932.9</v>
      </c>
      <c r="DP93" s="140">
        <f>'REPS분양가(분기단위)'!E78</f>
        <v>982</v>
      </c>
      <c r="DQ93" s="144">
        <f>DP93*1.05</f>
        <v>1031.1000000000001</v>
      </c>
      <c r="DR93" s="53">
        <f t="shared" si="229"/>
        <v>0.59524064744345584</v>
      </c>
      <c r="DS93" s="53">
        <f t="shared" si="230"/>
        <v>0.62087576374745423</v>
      </c>
      <c r="DT93" s="53">
        <f t="shared" si="231"/>
        <v>0.60653670836970219</v>
      </c>
      <c r="DU93" s="53">
        <f>100%-종합!CF93</f>
        <v>0.28000000000000003</v>
      </c>
      <c r="DV93" s="53">
        <f>100%-종합!CG93</f>
        <v>0.30000000000000004</v>
      </c>
      <c r="DW93" s="53">
        <f>100%-종합!CH93</f>
        <v>0.16666666666666663</v>
      </c>
      <c r="DX93" s="55">
        <v>0.2</v>
      </c>
      <c r="DY93" s="55">
        <v>0.3</v>
      </c>
      <c r="DZ93" s="55">
        <v>0.5</v>
      </c>
      <c r="EA93" s="72">
        <f t="shared" si="232"/>
        <v>2.7666785293171832</v>
      </c>
      <c r="EB93" s="72">
        <f t="shared" si="233"/>
        <v>4.4703054989816717</v>
      </c>
      <c r="EC93" s="72">
        <f t="shared" si="234"/>
        <v>-2.4766915591762833</v>
      </c>
      <c r="ED93" s="71">
        <f t="shared" si="235"/>
        <v>1.5867641563741905</v>
      </c>
      <c r="EE93" s="82">
        <f t="shared" si="236"/>
        <v>10.010885105953388</v>
      </c>
      <c r="EF93" s="88">
        <f t="shared" si="237"/>
        <v>21.19616028652819</v>
      </c>
      <c r="EG93" s="54">
        <f>REPS단위당실거래!I78</f>
        <v>625.4</v>
      </c>
      <c r="EH93" s="52">
        <f t="shared" si="238"/>
        <v>1031.1000000000001</v>
      </c>
      <c r="EI93" s="52">
        <f t="shared" si="239"/>
        <v>35100</v>
      </c>
      <c r="EJ93" s="49">
        <f t="shared" si="240"/>
        <v>19305</v>
      </c>
      <c r="EK93" s="149">
        <v>357</v>
      </c>
      <c r="EL93" s="55">
        <f t="shared" si="241"/>
        <v>0.80474198047419809</v>
      </c>
      <c r="EM93" s="55">
        <v>0.74</v>
      </c>
      <c r="EN93" s="55">
        <v>0.05</v>
      </c>
      <c r="EO93" s="71">
        <f t="shared" si="242"/>
        <v>10.629836820083682</v>
      </c>
      <c r="EP93" s="54">
        <f>REPS단위당실거래!I78</f>
        <v>625.4</v>
      </c>
      <c r="EQ93" s="52">
        <f t="shared" si="243"/>
        <v>1031.1000000000001</v>
      </c>
      <c r="ER93" s="52">
        <f t="shared" si="244"/>
        <v>35100</v>
      </c>
      <c r="ES93" s="49">
        <f t="shared" si="245"/>
        <v>19305</v>
      </c>
      <c r="ET93" s="149">
        <v>25</v>
      </c>
      <c r="EU93" s="55">
        <f t="shared" si="246"/>
        <v>0.80474198047419809</v>
      </c>
      <c r="EV93" s="55">
        <v>0.26</v>
      </c>
      <c r="EW93" s="55">
        <v>0.2</v>
      </c>
      <c r="EX93" s="50">
        <f t="shared" si="247"/>
        <v>1.0461645746164574</v>
      </c>
      <c r="EY93" s="53">
        <f>'주택총조사(주택의종류)'!AZ79</f>
        <v>7.9294779353054956E-2</v>
      </c>
      <c r="EZ93" s="53">
        <f>'주택총조사(주택의종류)'!AS79</f>
        <v>0.87549962076772714</v>
      </c>
      <c r="FA93" s="53">
        <f>'주택총조사(주택의종류)'!BG79</f>
        <v>2.3849820132648789E-2</v>
      </c>
      <c r="FB93" s="53">
        <f t="shared" si="248"/>
        <v>11.341849340371827</v>
      </c>
      <c r="FC93" s="54">
        <f t="shared" si="249"/>
        <v>132.42744871666031</v>
      </c>
      <c r="FD93" s="55">
        <v>0.4</v>
      </c>
      <c r="FE93" s="55">
        <v>0.6</v>
      </c>
      <c r="FF93" s="50">
        <f t="shared" si="250"/>
        <v>31.782587691998476</v>
      </c>
      <c r="FG93" s="82">
        <f t="shared" si="251"/>
        <v>43.458589086698616</v>
      </c>
      <c r="FH93" s="53">
        <v>3.9399999999999998E-2</v>
      </c>
      <c r="FI93" s="49">
        <v>30</v>
      </c>
      <c r="FJ93" s="55">
        <v>0.6</v>
      </c>
      <c r="FK93" s="55">
        <v>0.4</v>
      </c>
      <c r="FL93" s="49">
        <f t="shared" si="252"/>
        <v>35000</v>
      </c>
      <c r="FM93" s="49">
        <f t="shared" si="253"/>
        <v>21000</v>
      </c>
      <c r="FN93" s="58">
        <f t="shared" si="254"/>
        <v>-99.532168326772734</v>
      </c>
      <c r="FO93" s="49">
        <f t="shared" si="270"/>
        <v>3000</v>
      </c>
      <c r="FP93" s="131" t="s">
        <v>400</v>
      </c>
      <c r="FQ93" s="131">
        <v>39</v>
      </c>
      <c r="FR93" s="131">
        <v>241</v>
      </c>
      <c r="FS93" s="131">
        <v>350</v>
      </c>
      <c r="FT93" s="131">
        <v>155</v>
      </c>
      <c r="FU93" s="131">
        <v>110</v>
      </c>
      <c r="FV93" s="131">
        <v>130</v>
      </c>
      <c r="FW93" s="131">
        <v>232</v>
      </c>
      <c r="FX93" s="131">
        <v>177</v>
      </c>
      <c r="FY93" s="32">
        <f t="shared" si="255"/>
        <v>1434</v>
      </c>
      <c r="FZ93" s="152">
        <f>(SUM(FS93:FX93)/FY93)</f>
        <v>0.80474198047419809</v>
      </c>
      <c r="GA93" s="54">
        <f t="shared" si="256"/>
        <v>13.679167895564133</v>
      </c>
      <c r="GB93" s="55">
        <v>0.3</v>
      </c>
      <c r="GC93" s="55">
        <f t="shared" si="257"/>
        <v>0.80474198047419809</v>
      </c>
      <c r="GD93" s="50">
        <f t="shared" si="258"/>
        <v>3.3024601990546048</v>
      </c>
      <c r="GE93" s="54">
        <f t="shared" si="259"/>
        <v>-2.4938927149893333</v>
      </c>
      <c r="GF93" s="55">
        <v>0.7</v>
      </c>
      <c r="GG93" s="55">
        <f t="shared" si="260"/>
        <v>0.80474198047419809</v>
      </c>
      <c r="GH93" s="50">
        <f t="shared" si="261"/>
        <v>-1.4048581137854836</v>
      </c>
      <c r="GI93" s="81">
        <f t="shared" si="271"/>
        <v>1.8976020852691211</v>
      </c>
      <c r="GJ93" s="72">
        <f t="shared" si="262"/>
        <v>8.4241209495791978</v>
      </c>
      <c r="GK93" s="72">
        <f t="shared" si="263"/>
        <v>1.5867641563741905</v>
      </c>
      <c r="GL93" s="52">
        <f>SUM('주택총조사(주택의종류)'!AD79:AF79)</f>
        <v>1851</v>
      </c>
      <c r="GM93" s="52">
        <f>REPS미분양!I78</f>
        <v>49</v>
      </c>
      <c r="GN93" s="100">
        <f t="shared" si="264"/>
        <v>2.6472177201512695E-2</v>
      </c>
      <c r="GO93" s="55">
        <f t="shared" si="265"/>
        <v>0.4</v>
      </c>
      <c r="GP93" s="82">
        <f t="shared" si="266"/>
        <v>4.0043540423813555</v>
      </c>
      <c r="GQ93" s="84">
        <f t="shared" si="267"/>
        <v>49.360545214349095</v>
      </c>
      <c r="GR93" s="151">
        <f>SUM('REPS분양물량+계획'!G78:I78)/3</f>
        <v>25.666666666666668</v>
      </c>
      <c r="GS93" s="106">
        <f t="shared" si="272"/>
        <v>0.51998345146328273</v>
      </c>
      <c r="GT93" s="105" t="str">
        <f t="shared" si="268"/>
        <v>A등급</v>
      </c>
    </row>
    <row r="94" spans="1:202" s="49" customFormat="1" x14ac:dyDescent="0.4">
      <c r="A94" s="37" t="s">
        <v>158</v>
      </c>
      <c r="B94" s="37" t="s">
        <v>168</v>
      </c>
      <c r="C94" s="35">
        <f>'주택총조사(거처의종류, 일반,외국인가구, 전체)'!H80</f>
        <v>132069</v>
      </c>
      <c r="D94" s="35">
        <f>'주택총조사(거처의종류, 일반,외국인가구, 전체)'!K80</f>
        <v>134260</v>
      </c>
      <c r="E94" s="35">
        <f>'주택총조사(거처의종류, 일반,외국인가구, 전체)'!N80</f>
        <v>138629</v>
      </c>
      <c r="F94" s="35">
        <f>'주택총조사(거처의종류, 일반,외국인가구, 전체)'!Q80</f>
        <v>142960</v>
      </c>
      <c r="G94" s="35">
        <f>'주택총조사(거처의종류, 일반,외국인가구, 전체)'!T80</f>
        <v>145390</v>
      </c>
      <c r="H94" s="35">
        <f>'주택총조사(거처의종류, 일반,외국인가구, 전체)'!W80</f>
        <v>148613</v>
      </c>
      <c r="I94" s="207">
        <f t="shared" si="181"/>
        <v>839</v>
      </c>
      <c r="J94" s="207">
        <f t="shared" si="181"/>
        <v>1107</v>
      </c>
      <c r="K94" s="207">
        <f t="shared" si="181"/>
        <v>979</v>
      </c>
      <c r="L94" s="207">
        <f t="shared" si="181"/>
        <v>264</v>
      </c>
      <c r="M94" s="207">
        <f t="shared" si="181"/>
        <v>798</v>
      </c>
      <c r="N94" s="24">
        <f>'인구총조사(가구, 1인가구)'!D80</f>
        <v>35280</v>
      </c>
      <c r="O94" s="24">
        <f>'인구총조사(가구, 1인가구)'!E80</f>
        <v>36632</v>
      </c>
      <c r="P94" s="24">
        <f>'인구총조사(가구, 1인가구)'!F80</f>
        <v>39894</v>
      </c>
      <c r="Q94" s="24">
        <f>'인구총조사(가구, 1인가구)'!G80</f>
        <v>43246</v>
      </c>
      <c r="R94" s="24">
        <f>'인구총조사(가구, 1인가구)'!H80</f>
        <v>45412</v>
      </c>
      <c r="S94" s="24">
        <f>'인구총조사(가구, 1인가구)'!I80</f>
        <v>47837</v>
      </c>
      <c r="T94" s="52">
        <f t="shared" si="184"/>
        <v>1352</v>
      </c>
      <c r="U94" s="52">
        <f t="shared" si="185"/>
        <v>3262</v>
      </c>
      <c r="V94" s="52">
        <f t="shared" si="186"/>
        <v>3352</v>
      </c>
      <c r="W94" s="52">
        <f t="shared" si="187"/>
        <v>2166</v>
      </c>
      <c r="X94" s="52">
        <f t="shared" si="188"/>
        <v>2425</v>
      </c>
      <c r="Y94" s="53">
        <f>'주택총조사(거처의종류, 일반,외국인가구, 아파트)'!K80/'주택총조사(거처의종류, 일반,외국인가구, 전체)'!K80</f>
        <v>0.74081632653061225</v>
      </c>
      <c r="Z94" s="53">
        <f>'주택총조사(거처의종류, 일반,외국인가구, 아파트)'!N80/'주택총조사(거처의종류, 일반,외국인가구, 전체)'!N80</f>
        <v>0.74278830547720898</v>
      </c>
      <c r="AA94" s="53">
        <f>'주택총조사(거처의종류, 일반,외국인가구, 아파트)'!Q80/'주택총조사(거처의종류, 일반,외국인가구, 전체)'!Q80</f>
        <v>0.74294907666480137</v>
      </c>
      <c r="AB94" s="53">
        <f>'주택총조사(거처의종류, 일반,외국인가구, 아파트)'!T80/'주택총조사(거처의종류, 일반,외국인가구, 전체)'!T80</f>
        <v>0.74454226563037351</v>
      </c>
      <c r="AC94" s="53">
        <f>'주택총조사(거처의종류, 일반,외국인가구, 아파트)'!W80/'주택총조사(거처의종류, 일반,외국인가구, 전체)'!W80</f>
        <v>0.75213473922200613</v>
      </c>
      <c r="AD94" s="54">
        <f t="shared" si="189"/>
        <v>621.54489795918369</v>
      </c>
      <c r="AE94" s="54">
        <f t="shared" si="190"/>
        <v>822.26665416327035</v>
      </c>
      <c r="AF94" s="54">
        <f t="shared" si="191"/>
        <v>727.34714605484055</v>
      </c>
      <c r="AG94" s="54">
        <f t="shared" si="192"/>
        <v>196.55915812641859</v>
      </c>
      <c r="AH94" s="54">
        <f t="shared" si="193"/>
        <v>600.20352189916093</v>
      </c>
      <c r="AI94" s="54">
        <f t="shared" si="194"/>
        <v>593.58427564057479</v>
      </c>
      <c r="AJ94" s="54">
        <f t="shared" si="195"/>
        <v>1001.5836734693878</v>
      </c>
      <c r="AK94" s="54">
        <f t="shared" si="196"/>
        <v>2422.9754524666555</v>
      </c>
      <c r="AL94" s="54">
        <f t="shared" si="197"/>
        <v>2490.3653049804143</v>
      </c>
      <c r="AM94" s="54">
        <f t="shared" si="198"/>
        <v>1612.6785473553891</v>
      </c>
      <c r="AN94" s="54">
        <f t="shared" si="199"/>
        <v>1823.9267426133649</v>
      </c>
      <c r="AO94" s="54">
        <f t="shared" si="200"/>
        <v>1870.3059441770424</v>
      </c>
      <c r="AP94" s="208">
        <f t="shared" si="182"/>
        <v>1623.1285714285714</v>
      </c>
      <c r="AQ94" s="208">
        <f t="shared" si="182"/>
        <v>3245.2421066299257</v>
      </c>
      <c r="AR94" s="208">
        <f t="shared" si="182"/>
        <v>3217.7124510352551</v>
      </c>
      <c r="AS94" s="208">
        <f t="shared" si="182"/>
        <v>1809.2377054818078</v>
      </c>
      <c r="AT94" s="208">
        <f t="shared" si="182"/>
        <v>2424.1302645125261</v>
      </c>
      <c r="AU94" s="50">
        <f t="shared" si="183"/>
        <v>2463.890219817617</v>
      </c>
      <c r="AV94" s="52">
        <f>'주택총조사(거처의종류, 일반,외국인가구, 전체)'!I80</f>
        <v>2175</v>
      </c>
      <c r="AW94" s="52">
        <f>'주택총조사(거처의종류, 일반,외국인가구, 전체)'!L80</f>
        <v>2341</v>
      </c>
      <c r="AX94" s="52">
        <f>'주택총조사(거처의종류, 일반,외국인가구, 전체)'!O80</f>
        <v>2372</v>
      </c>
      <c r="AY94" s="52">
        <f>'주택총조사(거처의종류, 일반,외국인가구, 전체)'!R80</f>
        <v>2429</v>
      </c>
      <c r="AZ94" s="52">
        <f>'주택총조사(거처의종류, 일반,외국인가구, 전체)'!U80</f>
        <v>2557</v>
      </c>
      <c r="BA94" s="52">
        <f>'주택총조사(거처의종류, 일반,외국인가구, 전체)'!X80</f>
        <v>2763</v>
      </c>
      <c r="BB94" s="52">
        <f t="shared" si="201"/>
        <v>166</v>
      </c>
      <c r="BC94" s="52">
        <f t="shared" si="202"/>
        <v>31</v>
      </c>
      <c r="BD94" s="52">
        <f t="shared" si="203"/>
        <v>57</v>
      </c>
      <c r="BE94" s="52">
        <f t="shared" si="204"/>
        <v>128</v>
      </c>
      <c r="BF94" s="52">
        <f t="shared" si="205"/>
        <v>206</v>
      </c>
      <c r="BG94" s="53">
        <f>'주택총조사(거처의종류, 일반,외국인가구, 아파트)'!L80/'주택총조사(거처의종류, 일반,외국인가구, 전체)'!L80</f>
        <v>0.17855617257582229</v>
      </c>
      <c r="BH94" s="53">
        <f>'주택총조사(거처의종류, 일반,외국인가구, 아파트)'!O80/'주택총조사(거처의종류, 일반,외국인가구, 전체)'!O80</f>
        <v>0.18254637436762225</v>
      </c>
      <c r="BI94" s="53">
        <f>'주택총조사(거처의종류, 일반,외국인가구, 아파트)'!R80/'주택총조사(거처의종류, 일반,외국인가구, 전체)'!R80</f>
        <v>0.20090572251955538</v>
      </c>
      <c r="BJ94" s="53">
        <f>'주택총조사(거처의종류, 일반,외국인가구, 아파트)'!U80/'주택총조사(거처의종류, 일반,외국인가구, 전체)'!U80</f>
        <v>0.19749706687524443</v>
      </c>
      <c r="BK94" s="53">
        <f>'주택총조사(거처의종류, 일반,외국인가구, 아파트)'!X80/'주택총조사(거처의종류, 일반,외국인가구, 전체)'!X80</f>
        <v>0.22366992399565688</v>
      </c>
      <c r="BL94" s="54">
        <f t="shared" si="206"/>
        <v>29.6403246475865</v>
      </c>
      <c r="BM94" s="54">
        <f t="shared" si="207"/>
        <v>5.6589376053962894</v>
      </c>
      <c r="BN94" s="54">
        <f t="shared" si="208"/>
        <v>11.451626183614657</v>
      </c>
      <c r="BO94" s="54">
        <f t="shared" si="209"/>
        <v>25.279624560031287</v>
      </c>
      <c r="BP94" s="54">
        <f t="shared" si="210"/>
        <v>46.076004343105318</v>
      </c>
      <c r="BQ94" s="50">
        <f t="shared" si="211"/>
        <v>23.621303467946809</v>
      </c>
      <c r="BR94" s="49">
        <f>REPS멸실!E79</f>
        <v>0</v>
      </c>
      <c r="BS94" s="49">
        <f>REPS멸실!F79</f>
        <v>630</v>
      </c>
      <c r="BT94" s="49">
        <f>REPS멸실!G79</f>
        <v>766</v>
      </c>
      <c r="BU94" s="49">
        <f>REPS멸실!H79</f>
        <v>0</v>
      </c>
      <c r="BV94" s="49">
        <f>REPS멸실!I79</f>
        <v>405</v>
      </c>
      <c r="BW94" s="51">
        <f t="shared" si="212"/>
        <v>360.2</v>
      </c>
      <c r="BX94" s="81">
        <f t="shared" si="213"/>
        <v>2847.7115232855635</v>
      </c>
      <c r="BY94" s="52">
        <f>SUM('주택소유통계(다주택자)'!Q80:R80)</f>
        <v>15811</v>
      </c>
      <c r="BZ94" s="52">
        <f>SUM('주택소유통계(다주택자)'!U80:V80)</f>
        <v>16164</v>
      </c>
      <c r="CA94" s="52">
        <f>SUM('주택소유통계(다주택자)'!Y80:Z80)</f>
        <v>16582</v>
      </c>
      <c r="CB94" s="52">
        <f>SUM('주택소유통계(다주택자)'!AC80:AD80)</f>
        <v>17095</v>
      </c>
      <c r="CC94" s="52">
        <f t="shared" si="214"/>
        <v>353</v>
      </c>
      <c r="CD94" s="52">
        <f t="shared" si="215"/>
        <v>418</v>
      </c>
      <c r="CE94" s="52">
        <f t="shared" si="216"/>
        <v>513</v>
      </c>
      <c r="CF94" s="53">
        <f>'REPS거래량(외지인)'!D80/'REPS거래량(외지인)'!C80</f>
        <v>0.6003739962600374</v>
      </c>
      <c r="CG94" s="53">
        <f>'REPS거래량(외지인)'!I80/'REPS거래량(외지인)'!H80</f>
        <v>0.63733798604187442</v>
      </c>
      <c r="CH94" s="53">
        <f>'REPS거래량(외지인)'!N80/'REPS거래량(외지인)'!M80</f>
        <v>0.68122054080873229</v>
      </c>
      <c r="CI94" s="54">
        <f>REPS단위당실거래!G79</f>
        <v>819.4</v>
      </c>
      <c r="CJ94" s="54">
        <f>REPS단위당실거래!H79</f>
        <v>783.6</v>
      </c>
      <c r="CK94" s="54">
        <f>REPS단위당실거래!I79</f>
        <v>776</v>
      </c>
      <c r="CL94" s="52">
        <v>1459</v>
      </c>
      <c r="CM94" s="52">
        <v>1531.95</v>
      </c>
      <c r="CN94" s="52">
        <v>1256</v>
      </c>
      <c r="CO94" s="53">
        <f t="shared" si="217"/>
        <v>0.56161754626456473</v>
      </c>
      <c r="CP94" s="53">
        <f t="shared" si="269"/>
        <v>0.51150494467835117</v>
      </c>
      <c r="CQ94" s="53">
        <f t="shared" si="218"/>
        <v>0.61783439490445857</v>
      </c>
      <c r="CR94" s="55">
        <v>0.2</v>
      </c>
      <c r="CS94" s="55">
        <v>0.3</v>
      </c>
      <c r="CT94" s="55">
        <v>0.5</v>
      </c>
      <c r="CU94" s="162">
        <f t="shared" si="219"/>
        <v>23.804948285815289</v>
      </c>
      <c r="CV94" s="162">
        <f t="shared" si="220"/>
        <v>40.880592023986793</v>
      </c>
      <c r="CW94" s="162">
        <f t="shared" si="221"/>
        <v>107.95609978083861</v>
      </c>
      <c r="CX94" s="71">
        <f t="shared" si="222"/>
        <v>57.547213363546895</v>
      </c>
      <c r="CY94" s="158">
        <f>REPS분양물량!H79</f>
        <v>4814</v>
      </c>
      <c r="CZ94" s="158">
        <f>REPS분양물량!I79</f>
        <v>0</v>
      </c>
      <c r="DA94" s="158">
        <f>REPS분양물량!J79</f>
        <v>903</v>
      </c>
      <c r="DB94" s="52">
        <f>REPS미분양!F79</f>
        <v>64</v>
      </c>
      <c r="DC94" s="52">
        <f>REPS미분양!G79</f>
        <v>532</v>
      </c>
      <c r="DD94" s="52">
        <f>REPS미분양!H79</f>
        <v>462</v>
      </c>
      <c r="DE94" s="52">
        <f>REPS미분양!I79</f>
        <v>432</v>
      </c>
      <c r="DF94" s="52">
        <f t="shared" si="223"/>
        <v>4878</v>
      </c>
      <c r="DG94" s="52">
        <f t="shared" si="224"/>
        <v>532</v>
      </c>
      <c r="DH94" s="52">
        <f t="shared" si="225"/>
        <v>1365</v>
      </c>
      <c r="DI94" s="52">
        <f t="shared" si="226"/>
        <v>4346</v>
      </c>
      <c r="DJ94" s="52">
        <f t="shared" si="227"/>
        <v>70</v>
      </c>
      <c r="DK94" s="52">
        <f t="shared" si="228"/>
        <v>933</v>
      </c>
      <c r="DL94" s="141">
        <v>819.4</v>
      </c>
      <c r="DM94" s="141">
        <v>783.6</v>
      </c>
      <c r="DN94" s="141">
        <v>776</v>
      </c>
      <c r="DO94" s="140">
        <f>'REPS분양가(분기단위)'!D79</f>
        <v>1459</v>
      </c>
      <c r="DP94" s="144">
        <f>DO94*1.05</f>
        <v>1531.95</v>
      </c>
      <c r="DQ94" s="140">
        <f>'REPS분양가(분기단위)'!F79</f>
        <v>1256</v>
      </c>
      <c r="DR94" s="53">
        <f t="shared" si="229"/>
        <v>0.56161754626456473</v>
      </c>
      <c r="DS94" s="53">
        <f t="shared" si="230"/>
        <v>0.51150494467835117</v>
      </c>
      <c r="DT94" s="53">
        <f t="shared" si="231"/>
        <v>0.61783439490445857</v>
      </c>
      <c r="DU94" s="53">
        <f>100%-종합!CF94</f>
        <v>0.3996260037399626</v>
      </c>
      <c r="DV94" s="53">
        <f>100%-종합!CG94</f>
        <v>0.36266201395812558</v>
      </c>
      <c r="DW94" s="53">
        <f>100%-종합!CH94</f>
        <v>0.31877945919126771</v>
      </c>
      <c r="DX94" s="55">
        <v>0.2</v>
      </c>
      <c r="DY94" s="55">
        <v>0.3</v>
      </c>
      <c r="DZ94" s="55">
        <v>0.5</v>
      </c>
      <c r="EA94" s="72">
        <f t="shared" si="232"/>
        <v>195.08061922972271</v>
      </c>
      <c r="EB94" s="72">
        <f t="shared" si="233"/>
        <v>3.8955716811183994</v>
      </c>
      <c r="EC94" s="72">
        <f t="shared" si="234"/>
        <v>91.878534510410574</v>
      </c>
      <c r="ED94" s="71">
        <f t="shared" si="235"/>
        <v>96.951575140417233</v>
      </c>
      <c r="EE94" s="82">
        <f t="shared" si="236"/>
        <v>154.49878850396414</v>
      </c>
      <c r="EF94" s="88">
        <f t="shared" si="237"/>
        <v>3002.2103117895276</v>
      </c>
      <c r="EG94" s="54">
        <f>REPS단위당실거래!I79</f>
        <v>776</v>
      </c>
      <c r="EH94" s="52">
        <f t="shared" si="238"/>
        <v>1256</v>
      </c>
      <c r="EI94" s="52">
        <f t="shared" si="239"/>
        <v>42700</v>
      </c>
      <c r="EJ94" s="49">
        <f t="shared" si="240"/>
        <v>23485.000000000004</v>
      </c>
      <c r="EK94" s="149">
        <v>44400</v>
      </c>
      <c r="EL94" s="55">
        <f t="shared" si="241"/>
        <v>0.76738933522369257</v>
      </c>
      <c r="EM94" s="55">
        <v>0.74</v>
      </c>
      <c r="EN94" s="55">
        <v>0.05</v>
      </c>
      <c r="EO94" s="71">
        <f t="shared" si="242"/>
        <v>1260.6671999054822</v>
      </c>
      <c r="EP94" s="54">
        <f>REPS단위당실거래!I79</f>
        <v>776</v>
      </c>
      <c r="EQ94" s="52">
        <f t="shared" si="243"/>
        <v>1256</v>
      </c>
      <c r="ER94" s="52">
        <f t="shared" si="244"/>
        <v>42700</v>
      </c>
      <c r="ES94" s="49">
        <f t="shared" si="245"/>
        <v>23485.000000000004</v>
      </c>
      <c r="ET94" s="149">
        <v>13767</v>
      </c>
      <c r="EU94" s="55">
        <f t="shared" si="246"/>
        <v>0.76738933522369257</v>
      </c>
      <c r="EV94" s="55">
        <v>0.26</v>
      </c>
      <c r="EW94" s="55">
        <v>0.2</v>
      </c>
      <c r="EX94" s="50">
        <f t="shared" si="247"/>
        <v>549.36174685727792</v>
      </c>
      <c r="EY94" s="53">
        <f>'주택총조사(주택의종류)'!AZ80</f>
        <v>0.85024483936149609</v>
      </c>
      <c r="EZ94" s="53">
        <f>'주택총조사(주택의종류)'!AS80</f>
        <v>0.11177541785273888</v>
      </c>
      <c r="FA94" s="53">
        <f>'주택총조사(주택의종류)'!BG80</f>
        <v>2.9962880846414318E-2</v>
      </c>
      <c r="FB94" s="53">
        <f t="shared" si="248"/>
        <v>0.16670292148505561</v>
      </c>
      <c r="FC94" s="54">
        <f t="shared" si="249"/>
        <v>301.7371133978703</v>
      </c>
      <c r="FD94" s="55">
        <v>0.4</v>
      </c>
      <c r="FE94" s="55">
        <v>0.6</v>
      </c>
      <c r="FF94" s="50">
        <f t="shared" si="250"/>
        <v>72.416907215488877</v>
      </c>
      <c r="FG94" s="82">
        <f t="shared" si="251"/>
        <v>1882.445853978249</v>
      </c>
      <c r="FH94" s="53">
        <v>3.9399999999999998E-2</v>
      </c>
      <c r="FI94" s="49">
        <v>30</v>
      </c>
      <c r="FJ94" s="55">
        <v>0.6</v>
      </c>
      <c r="FK94" s="55">
        <v>0.4</v>
      </c>
      <c r="FL94" s="49">
        <f t="shared" si="252"/>
        <v>43000</v>
      </c>
      <c r="FM94" s="49">
        <f t="shared" si="253"/>
        <v>25600</v>
      </c>
      <c r="FN94" s="58">
        <f t="shared" si="254"/>
        <v>-121.33445281739915</v>
      </c>
      <c r="FO94" s="49">
        <f t="shared" si="270"/>
        <v>3600</v>
      </c>
      <c r="FP94" s="131">
        <v>388</v>
      </c>
      <c r="FQ94" s="134">
        <v>1245</v>
      </c>
      <c r="FR94" s="134">
        <v>11959</v>
      </c>
      <c r="FS94" s="134">
        <v>16723</v>
      </c>
      <c r="FT94" s="134">
        <v>10539</v>
      </c>
      <c r="FU94" s="134">
        <v>10504</v>
      </c>
      <c r="FV94" s="134">
        <v>9525</v>
      </c>
      <c r="FW94" s="134">
        <v>23213</v>
      </c>
      <c r="FX94" s="134">
        <v>17472</v>
      </c>
      <c r="FY94" s="32">
        <f t="shared" si="255"/>
        <v>101568</v>
      </c>
      <c r="FZ94" s="152">
        <f>(SUM(FT94:FX94)/FY94)+(FS94/FY94)*0.4</f>
        <v>0.76738933522369257</v>
      </c>
      <c r="GA94" s="54">
        <f t="shared" si="256"/>
        <v>1893.9272476449892</v>
      </c>
      <c r="GB94" s="55">
        <v>0.3</v>
      </c>
      <c r="GC94" s="55">
        <f t="shared" si="257"/>
        <v>0.76738933522369257</v>
      </c>
      <c r="GD94" s="50">
        <f t="shared" si="258"/>
        <v>436.01387145969773</v>
      </c>
      <c r="GE94" s="54">
        <f t="shared" si="259"/>
        <v>953.78427564057483</v>
      </c>
      <c r="GF94" s="55">
        <v>0.7</v>
      </c>
      <c r="GG94" s="55">
        <f t="shared" si="260"/>
        <v>0.76738933522369257</v>
      </c>
      <c r="GH94" s="50">
        <f t="shared" si="261"/>
        <v>512.34671686144225</v>
      </c>
      <c r="GI94" s="81">
        <f t="shared" si="271"/>
        <v>948.36058832113997</v>
      </c>
      <c r="GJ94" s="72">
        <f t="shared" si="262"/>
        <v>57.547213363546895</v>
      </c>
      <c r="GK94" s="72">
        <f t="shared" si="263"/>
        <v>96.951575140417233</v>
      </c>
      <c r="GL94" s="52">
        <f>SUM('주택총조사(주택의종류)'!AD80:AF80)</f>
        <v>123174</v>
      </c>
      <c r="GM94" s="52">
        <f>REPS미분양!I79</f>
        <v>432</v>
      </c>
      <c r="GN94" s="100">
        <f t="shared" si="264"/>
        <v>3.5072336694432268E-3</v>
      </c>
      <c r="GO94" s="55">
        <f t="shared" si="265"/>
        <v>1</v>
      </c>
      <c r="GP94" s="82">
        <f t="shared" si="266"/>
        <v>154.49878850396414</v>
      </c>
      <c r="GQ94" s="84">
        <f t="shared" si="267"/>
        <v>2985.305230803353</v>
      </c>
      <c r="GR94" s="151">
        <f>SUM('REPS분양물량+계획'!G79:I79)/3</f>
        <v>534.33333333333337</v>
      </c>
      <c r="GS94" s="106">
        <f t="shared" si="272"/>
        <v>0.17898783944097502</v>
      </c>
      <c r="GT94" s="105" t="str">
        <f t="shared" si="268"/>
        <v>S등급</v>
      </c>
    </row>
    <row r="95" spans="1:202" s="49" customFormat="1" x14ac:dyDescent="0.4">
      <c r="A95" s="37" t="s">
        <v>158</v>
      </c>
      <c r="B95" s="37" t="s">
        <v>174</v>
      </c>
      <c r="C95" s="35">
        <f>'주택총조사(거처의종류, 일반,외국인가구, 전체)'!H81</f>
        <v>12196</v>
      </c>
      <c r="D95" s="35">
        <f>'주택총조사(거처의종류, 일반,외국인가구, 전체)'!K81</f>
        <v>12144</v>
      </c>
      <c r="E95" s="35">
        <f>'주택총조사(거처의종류, 일반,외국인가구, 전체)'!N81</f>
        <v>12321</v>
      </c>
      <c r="F95" s="35">
        <f>'주택총조사(거처의종류, 일반,외국인가구, 전체)'!Q81</f>
        <v>12529</v>
      </c>
      <c r="G95" s="35">
        <f>'주택총조사(거처의종류, 일반,외국인가구, 전체)'!T81</f>
        <v>12609</v>
      </c>
      <c r="H95" s="35">
        <f>'주택총조사(거처의종류, 일반,외국인가구, 전체)'!W81</f>
        <v>12594</v>
      </c>
      <c r="I95" s="207">
        <f t="shared" si="181"/>
        <v>-49</v>
      </c>
      <c r="J95" s="207">
        <f t="shared" si="181"/>
        <v>35</v>
      </c>
      <c r="K95" s="207">
        <f t="shared" si="181"/>
        <v>-164</v>
      </c>
      <c r="L95" s="207">
        <f t="shared" si="181"/>
        <v>-32</v>
      </c>
      <c r="M95" s="207">
        <f t="shared" si="181"/>
        <v>-156</v>
      </c>
      <c r="N95" s="24">
        <f>'인구총조사(가구, 1인가구)'!D81</f>
        <v>4985</v>
      </c>
      <c r="O95" s="24">
        <f>'인구총조사(가구, 1인가구)'!E81</f>
        <v>4982</v>
      </c>
      <c r="P95" s="24">
        <f>'인구총조사(가구, 1인가구)'!F81</f>
        <v>5124</v>
      </c>
      <c r="Q95" s="24">
        <f>'인구총조사(가구, 1인가구)'!G81</f>
        <v>5496</v>
      </c>
      <c r="R95" s="24">
        <f>'인구총조사(가구, 1인가구)'!H81</f>
        <v>5608</v>
      </c>
      <c r="S95" s="24">
        <f>'인구총조사(가구, 1인가구)'!I81</f>
        <v>5749</v>
      </c>
      <c r="T95" s="52">
        <f t="shared" si="184"/>
        <v>-3</v>
      </c>
      <c r="U95" s="52">
        <f t="shared" si="185"/>
        <v>142</v>
      </c>
      <c r="V95" s="52">
        <f t="shared" si="186"/>
        <v>372</v>
      </c>
      <c r="W95" s="52">
        <f t="shared" si="187"/>
        <v>112</v>
      </c>
      <c r="X95" s="52">
        <f t="shared" si="188"/>
        <v>141</v>
      </c>
      <c r="Y95" s="53">
        <f>'주택총조사(거처의종류, 일반,외국인가구, 아파트)'!K81/'주택총조사(거처의종류, 일반,외국인가구, 전체)'!K81</f>
        <v>8.9262187088274048E-2</v>
      </c>
      <c r="Z95" s="53">
        <f>'주택총조사(거처의종류, 일반,외국인가구, 아파트)'!N81/'주택총조사(거처의종류, 일반,외국인가구, 전체)'!N81</f>
        <v>9.844980115250386E-2</v>
      </c>
      <c r="AA95" s="53">
        <f>'주택총조사(거처의종류, 일반,외국인가구, 아파트)'!Q81/'주택총조사(거처의종류, 일반,외국인가구, 전체)'!Q81</f>
        <v>0.10367946364434512</v>
      </c>
      <c r="AB95" s="53">
        <f>'주택총조사(거처의종류, 일반,외국인가구, 아파트)'!T81/'주택총조사(거처의종류, 일반,외국인가구, 전체)'!T81</f>
        <v>0.1028630343405504</v>
      </c>
      <c r="AC95" s="53">
        <f>'주택총조사(거처의종류, 일반,외국인가구, 아파트)'!W81/'주택총조사(거처의종류, 일반,외국인가구, 전체)'!W81</f>
        <v>0.10139749086866762</v>
      </c>
      <c r="AD95" s="54">
        <f t="shared" si="189"/>
        <v>-4.3738471673254287</v>
      </c>
      <c r="AE95" s="54">
        <f t="shared" si="190"/>
        <v>3.4457430403376352</v>
      </c>
      <c r="AF95" s="54">
        <f t="shared" si="191"/>
        <v>-17.003432037672599</v>
      </c>
      <c r="AG95" s="54">
        <f t="shared" si="192"/>
        <v>-3.2916170988976128</v>
      </c>
      <c r="AH95" s="54">
        <f t="shared" si="193"/>
        <v>-15.818008575512149</v>
      </c>
      <c r="AI95" s="54">
        <f t="shared" si="194"/>
        <v>-7.4082323678140316</v>
      </c>
      <c r="AJ95" s="54">
        <f t="shared" si="195"/>
        <v>-0.26778656126482214</v>
      </c>
      <c r="AK95" s="54">
        <f t="shared" si="196"/>
        <v>13.979871763655549</v>
      </c>
      <c r="AL95" s="54">
        <f t="shared" si="197"/>
        <v>38.568760475696386</v>
      </c>
      <c r="AM95" s="54">
        <f t="shared" si="198"/>
        <v>11.520659846141644</v>
      </c>
      <c r="AN95" s="54">
        <f t="shared" si="199"/>
        <v>14.297046212482133</v>
      </c>
      <c r="AO95" s="54">
        <f t="shared" si="200"/>
        <v>15.619710347342178</v>
      </c>
      <c r="AP95" s="208">
        <f t="shared" si="182"/>
        <v>-4.6416337285902509</v>
      </c>
      <c r="AQ95" s="208">
        <f t="shared" si="182"/>
        <v>17.425614803993184</v>
      </c>
      <c r="AR95" s="208">
        <f t="shared" si="182"/>
        <v>21.565328438023787</v>
      </c>
      <c r="AS95" s="208">
        <f t="shared" si="182"/>
        <v>8.2290427472440317</v>
      </c>
      <c r="AT95" s="208">
        <f t="shared" si="182"/>
        <v>-1.5209623630300158</v>
      </c>
      <c r="AU95" s="50">
        <f t="shared" si="183"/>
        <v>8.2114779795281461</v>
      </c>
      <c r="AV95" s="52">
        <f>'주택총조사(거처의종류, 일반,외국인가구, 전체)'!I81</f>
        <v>190</v>
      </c>
      <c r="AW95" s="52">
        <f>'주택총조사(거처의종류, 일반,외국인가구, 전체)'!L81</f>
        <v>187</v>
      </c>
      <c r="AX95" s="52">
        <f>'주택총조사(거처의종류, 일반,외국인가구, 전체)'!O81</f>
        <v>187</v>
      </c>
      <c r="AY95" s="52">
        <f>'주택총조사(거처의종류, 일반,외국인가구, 전체)'!R81</f>
        <v>187</v>
      </c>
      <c r="AZ95" s="52">
        <f>'주택총조사(거처의종류, 일반,외국인가구, 전체)'!U81</f>
        <v>180</v>
      </c>
      <c r="BA95" s="52">
        <f>'주택총조사(거처의종류, 일반,외국인가구, 전체)'!X81</f>
        <v>224</v>
      </c>
      <c r="BB95" s="52">
        <f t="shared" si="201"/>
        <v>-3</v>
      </c>
      <c r="BC95" s="52">
        <f t="shared" si="202"/>
        <v>0</v>
      </c>
      <c r="BD95" s="52">
        <f t="shared" si="203"/>
        <v>0</v>
      </c>
      <c r="BE95" s="52">
        <f t="shared" si="204"/>
        <v>-7</v>
      </c>
      <c r="BF95" s="52">
        <f t="shared" si="205"/>
        <v>44</v>
      </c>
      <c r="BG95" s="53">
        <f>'주택총조사(거처의종류, 일반,외국인가구, 아파트)'!L81/'주택총조사(거처의종류, 일반,외국인가구, 전체)'!L81</f>
        <v>3.7433155080213901E-2</v>
      </c>
      <c r="BH95" s="53">
        <f>'주택총조사(거처의종류, 일반,외국인가구, 아파트)'!O81/'주택총조사(거처의종류, 일반,외국인가구, 전체)'!O81</f>
        <v>4.2780748663101602E-2</v>
      </c>
      <c r="BI95" s="53">
        <f>'주택총조사(거처의종류, 일반,외국인가구, 아파트)'!R81/'주택총조사(거처의종류, 일반,외국인가구, 전체)'!R81</f>
        <v>0</v>
      </c>
      <c r="BJ95" s="53">
        <f>'주택총조사(거처의종류, 일반,외국인가구, 아파트)'!U81/'주택총조사(거처의종류, 일반,외국인가구, 전체)'!U81</f>
        <v>0</v>
      </c>
      <c r="BK95" s="53">
        <f>'주택총조사(거처의종류, 일반,외국인가구, 아파트)'!X81/'주택총조사(거처의종류, 일반,외국인가구, 전체)'!X81</f>
        <v>2.2321428571428572E-2</v>
      </c>
      <c r="BL95" s="54">
        <f t="shared" si="206"/>
        <v>-0.1122994652406417</v>
      </c>
      <c r="BM95" s="54">
        <f t="shared" si="207"/>
        <v>0</v>
      </c>
      <c r="BN95" s="54">
        <f t="shared" si="208"/>
        <v>0</v>
      </c>
      <c r="BO95" s="54">
        <f t="shared" si="209"/>
        <v>0</v>
      </c>
      <c r="BP95" s="54">
        <f t="shared" si="210"/>
        <v>0.98214285714285721</v>
      </c>
      <c r="BQ95" s="50">
        <f t="shared" si="211"/>
        <v>0.17396867838044311</v>
      </c>
      <c r="BR95" s="49">
        <f>REPS멸실!E80</f>
        <v>0</v>
      </c>
      <c r="BS95" s="49">
        <f>REPS멸실!F80</f>
        <v>0</v>
      </c>
      <c r="BT95" s="49">
        <f>REPS멸실!G80</f>
        <v>0</v>
      </c>
      <c r="BU95" s="49">
        <f>REPS멸실!H80</f>
        <v>0</v>
      </c>
      <c r="BV95" s="49">
        <f>REPS멸실!I80</f>
        <v>0</v>
      </c>
      <c r="BW95" s="51">
        <f t="shared" si="212"/>
        <v>0</v>
      </c>
      <c r="BX95" s="81">
        <f t="shared" si="213"/>
        <v>8.3854466579085898</v>
      </c>
      <c r="BY95" s="52">
        <f>SUM('주택소유통계(다주택자)'!Q81:R81)</f>
        <v>1574</v>
      </c>
      <c r="BZ95" s="52">
        <f>SUM('주택소유통계(다주택자)'!U81:V81)</f>
        <v>1619</v>
      </c>
      <c r="CA95" s="52">
        <f>SUM('주택소유통계(다주택자)'!Y81:Z81)</f>
        <v>1640</v>
      </c>
      <c r="CB95" s="52">
        <f>SUM('주택소유통계(다주택자)'!AC81:AD81)</f>
        <v>1661</v>
      </c>
      <c r="CC95" s="52">
        <f t="shared" si="214"/>
        <v>45</v>
      </c>
      <c r="CD95" s="52">
        <f t="shared" si="215"/>
        <v>21</v>
      </c>
      <c r="CE95" s="52">
        <f t="shared" si="216"/>
        <v>21</v>
      </c>
      <c r="CF95" s="53">
        <f>'REPS거래량(외지인)'!D81/'REPS거래량(외지인)'!C81</f>
        <v>0.73972602739726023</v>
      </c>
      <c r="CG95" s="53">
        <f>'REPS거래량(외지인)'!I81/'REPS거래량(외지인)'!H81</f>
        <v>0.76344086021505375</v>
      </c>
      <c r="CH95" s="53">
        <f>'REPS거래량(외지인)'!N81/'REPS거래량(외지인)'!M81</f>
        <v>0.82352941176470584</v>
      </c>
      <c r="CI95" s="54">
        <f>REPS단위당실거래!G80</f>
        <v>583.6</v>
      </c>
      <c r="CJ95" s="54">
        <f>REPS단위당실거래!H80</f>
        <v>650.5</v>
      </c>
      <c r="CK95" s="54">
        <f>REPS단위당실거래!I80</f>
        <v>643.20000000000005</v>
      </c>
      <c r="CL95" s="52">
        <v>855.94999999999993</v>
      </c>
      <c r="CM95" s="52">
        <v>901</v>
      </c>
      <c r="CN95" s="52">
        <v>946.05000000000007</v>
      </c>
      <c r="CO95" s="53">
        <v>0</v>
      </c>
      <c r="CP95" s="53">
        <v>0</v>
      </c>
      <c r="CQ95" s="53">
        <f t="shared" si="218"/>
        <v>0.67987949896939903</v>
      </c>
      <c r="CR95" s="55">
        <v>0.2</v>
      </c>
      <c r="CS95" s="55">
        <v>0.3</v>
      </c>
      <c r="CT95" s="55">
        <v>0.5</v>
      </c>
      <c r="CU95" s="162">
        <f t="shared" si="219"/>
        <v>0</v>
      </c>
      <c r="CV95" s="162">
        <f t="shared" si="220"/>
        <v>0</v>
      </c>
      <c r="CW95" s="162">
        <f t="shared" si="221"/>
        <v>5.8789580205000975</v>
      </c>
      <c r="CX95" s="71">
        <f t="shared" si="222"/>
        <v>1.9596526735000326</v>
      </c>
      <c r="CY95" s="158">
        <f>REPS분양물량!H80</f>
        <v>0</v>
      </c>
      <c r="CZ95" s="158">
        <f>REPS분양물량!I80</f>
        <v>39</v>
      </c>
      <c r="DA95" s="158">
        <f>REPS분양물량!J80</f>
        <v>0</v>
      </c>
      <c r="DB95" s="52">
        <f>REPS미분양!F80</f>
        <v>0</v>
      </c>
      <c r="DC95" s="52">
        <f>REPS미분양!G80</f>
        <v>0</v>
      </c>
      <c r="DD95" s="52">
        <f>REPS미분양!H80</f>
        <v>0</v>
      </c>
      <c r="DE95" s="52">
        <f>REPS미분양!I80</f>
        <v>0</v>
      </c>
      <c r="DF95" s="52">
        <f t="shared" si="223"/>
        <v>0</v>
      </c>
      <c r="DG95" s="52">
        <f t="shared" si="224"/>
        <v>39</v>
      </c>
      <c r="DH95" s="52">
        <f t="shared" si="225"/>
        <v>0</v>
      </c>
      <c r="DI95" s="52">
        <f t="shared" si="226"/>
        <v>0</v>
      </c>
      <c r="DJ95" s="52">
        <f t="shared" si="227"/>
        <v>39</v>
      </c>
      <c r="DK95" s="52">
        <f t="shared" si="228"/>
        <v>0</v>
      </c>
      <c r="DL95" s="141">
        <v>583.6</v>
      </c>
      <c r="DM95" s="141">
        <v>650.5</v>
      </c>
      <c r="DN95" s="141">
        <v>643.20000000000005</v>
      </c>
      <c r="DO95" s="145">
        <f>DP95*0.95</f>
        <v>855.94999999999993</v>
      </c>
      <c r="DP95" s="140">
        <f>'REPS분양가(분기단위)'!E80</f>
        <v>901</v>
      </c>
      <c r="DQ95" s="144">
        <f>DP95*1.05</f>
        <v>946.05000000000007</v>
      </c>
      <c r="DR95" s="53">
        <f t="shared" si="229"/>
        <v>0.68181552660786271</v>
      </c>
      <c r="DS95" s="53">
        <f t="shared" si="230"/>
        <v>0.72197558268590456</v>
      </c>
      <c r="DT95" s="53">
        <f t="shared" si="231"/>
        <v>0.67987949896939903</v>
      </c>
      <c r="DU95" s="53">
        <f>100%-종합!CF95</f>
        <v>0.26027397260273977</v>
      </c>
      <c r="DV95" s="53">
        <f>100%-종합!CG95</f>
        <v>0.23655913978494625</v>
      </c>
      <c r="DW95" s="53">
        <f>100%-종합!CH95</f>
        <v>0.17647058823529416</v>
      </c>
      <c r="DX95" s="55">
        <v>0.2</v>
      </c>
      <c r="DY95" s="55">
        <v>0.3</v>
      </c>
      <c r="DZ95" s="55">
        <v>0.5</v>
      </c>
      <c r="EA95" s="72">
        <f t="shared" si="232"/>
        <v>0</v>
      </c>
      <c r="EB95" s="72">
        <f t="shared" si="233"/>
        <v>1.998242096595181</v>
      </c>
      <c r="EC95" s="72">
        <f t="shared" si="234"/>
        <v>0</v>
      </c>
      <c r="ED95" s="71">
        <f t="shared" si="235"/>
        <v>0.66608069886506038</v>
      </c>
      <c r="EE95" s="82">
        <f t="shared" si="236"/>
        <v>2.6257333723650929</v>
      </c>
      <c r="EF95" s="88">
        <f t="shared" si="237"/>
        <v>11.011180030273682</v>
      </c>
      <c r="EG95" s="54">
        <f>REPS단위당실거래!I80</f>
        <v>643.20000000000005</v>
      </c>
      <c r="EH95" s="52">
        <f t="shared" si="238"/>
        <v>946.05000000000007</v>
      </c>
      <c r="EI95" s="52">
        <f t="shared" si="239"/>
        <v>32200</v>
      </c>
      <c r="EJ95" s="49">
        <f t="shared" si="240"/>
        <v>17710</v>
      </c>
      <c r="EK95" s="149">
        <v>367</v>
      </c>
      <c r="EL95" s="55">
        <f t="shared" si="241"/>
        <v>0.90224570673712023</v>
      </c>
      <c r="EM95" s="55">
        <v>0.74</v>
      </c>
      <c r="EN95" s="55">
        <v>0.05</v>
      </c>
      <c r="EO95" s="71">
        <f t="shared" si="242"/>
        <v>12.251594451783355</v>
      </c>
      <c r="EP95" s="54">
        <f>REPS단위당실거래!I80</f>
        <v>643.20000000000005</v>
      </c>
      <c r="EQ95" s="52">
        <f t="shared" si="243"/>
        <v>946.05000000000007</v>
      </c>
      <c r="ER95" s="52">
        <f t="shared" si="244"/>
        <v>32200</v>
      </c>
      <c r="ES95" s="49">
        <f t="shared" si="245"/>
        <v>17710</v>
      </c>
      <c r="ET95" s="149">
        <v>26</v>
      </c>
      <c r="EU95" s="55">
        <f t="shared" si="246"/>
        <v>0.90224570673712023</v>
      </c>
      <c r="EV95" s="55">
        <v>0.26</v>
      </c>
      <c r="EW95" s="55">
        <v>0.2</v>
      </c>
      <c r="EX95" s="50">
        <f t="shared" si="247"/>
        <v>1.2198361955085866</v>
      </c>
      <c r="EY95" s="53">
        <f>'주택총조사(주택의종류)'!AZ81</f>
        <v>0.10137871470853903</v>
      </c>
      <c r="EZ95" s="53">
        <f>'주택총조사(주택의종류)'!AS81</f>
        <v>0.83940036349438052</v>
      </c>
      <c r="FA95" s="53">
        <f>'주택총조사(주택의종류)'!BG81</f>
        <v>4.8056834671287983E-2</v>
      </c>
      <c r="FB95" s="53">
        <f t="shared" si="248"/>
        <v>8.7538809376019717</v>
      </c>
      <c r="FC95" s="54">
        <f t="shared" si="249"/>
        <v>117.92729994555592</v>
      </c>
      <c r="FD95" s="55">
        <v>0.4</v>
      </c>
      <c r="FE95" s="55">
        <v>0.6</v>
      </c>
      <c r="FF95" s="50">
        <f t="shared" si="250"/>
        <v>28.302551986933423</v>
      </c>
      <c r="FG95" s="82">
        <f t="shared" si="251"/>
        <v>41.773982634225362</v>
      </c>
      <c r="FH95" s="53">
        <v>3.9399999999999998E-2</v>
      </c>
      <c r="FI95" s="49">
        <v>30</v>
      </c>
      <c r="FJ95" s="55">
        <v>0.6</v>
      </c>
      <c r="FK95" s="55">
        <v>0.4</v>
      </c>
      <c r="FL95" s="49">
        <f t="shared" si="252"/>
        <v>32000</v>
      </c>
      <c r="FM95" s="49">
        <f t="shared" si="253"/>
        <v>19300</v>
      </c>
      <c r="FN95" s="58">
        <f t="shared" si="254"/>
        <v>-91.474802319367328</v>
      </c>
      <c r="FO95" s="49">
        <f t="shared" si="270"/>
        <v>2760</v>
      </c>
      <c r="FP95" s="131" t="s">
        <v>400</v>
      </c>
      <c r="FQ95" s="131">
        <v>31</v>
      </c>
      <c r="FR95" s="131">
        <v>195</v>
      </c>
      <c r="FS95" s="131">
        <v>290</v>
      </c>
      <c r="FT95" s="131">
        <v>163</v>
      </c>
      <c r="FU95" s="131">
        <v>146</v>
      </c>
      <c r="FV95" s="131">
        <v>136</v>
      </c>
      <c r="FW95" s="131">
        <v>304</v>
      </c>
      <c r="FX95" s="131">
        <v>249</v>
      </c>
      <c r="FY95" s="32">
        <f t="shared" si="255"/>
        <v>1514</v>
      </c>
      <c r="FZ95" s="152">
        <f>(SUM(FS95:FX95)/FY95)+(FR95/FY95)*0.4</f>
        <v>0.90224570673712023</v>
      </c>
      <c r="GA95" s="54">
        <f t="shared" si="256"/>
        <v>15.793679025722621</v>
      </c>
      <c r="GB95" s="55">
        <v>0.3</v>
      </c>
      <c r="GC95" s="55">
        <f t="shared" si="257"/>
        <v>0.90224570673712023</v>
      </c>
      <c r="GD95" s="50">
        <f t="shared" si="258"/>
        <v>4.2749337283627016</v>
      </c>
      <c r="GE95" s="54">
        <f t="shared" si="259"/>
        <v>-7.4082323678140316</v>
      </c>
      <c r="GF95" s="55">
        <v>0.7</v>
      </c>
      <c r="GG95" s="55">
        <f t="shared" si="260"/>
        <v>0.90224570673712023</v>
      </c>
      <c r="GH95" s="50">
        <f t="shared" si="261"/>
        <v>-4.6788320938598265</v>
      </c>
      <c r="GI95" s="81">
        <f t="shared" si="271"/>
        <v>-0.40389836549712488</v>
      </c>
      <c r="GJ95" s="72">
        <f t="shared" si="262"/>
        <v>1.9596526735000326</v>
      </c>
      <c r="GK95" s="72">
        <f t="shared" si="263"/>
        <v>0.66608069886506038</v>
      </c>
      <c r="GL95" s="52">
        <f>SUM('주택총조사(주택의종류)'!AD81:AF81)</f>
        <v>2085</v>
      </c>
      <c r="GM95" s="52">
        <f>REPS미분양!I80</f>
        <v>0</v>
      </c>
      <c r="GN95" s="100">
        <f t="shared" si="264"/>
        <v>0</v>
      </c>
      <c r="GO95" s="55">
        <f t="shared" si="265"/>
        <v>1</v>
      </c>
      <c r="GP95" s="82">
        <f t="shared" si="266"/>
        <v>2.6257333723650929</v>
      </c>
      <c r="GQ95" s="84">
        <f t="shared" si="267"/>
        <v>43.995817641093325</v>
      </c>
      <c r="GR95" s="151">
        <f>SUM('REPS분양물량+계획'!G80:I80)/3</f>
        <v>13</v>
      </c>
      <c r="GS95" s="106">
        <f t="shared" si="272"/>
        <v>0.295482632145871</v>
      </c>
      <c r="GT95" s="105" t="str">
        <f t="shared" si="268"/>
        <v>S등급</v>
      </c>
    </row>
    <row r="96" spans="1:202" s="49" customFormat="1" x14ac:dyDescent="0.4">
      <c r="A96" s="37" t="s">
        <v>158</v>
      </c>
      <c r="B96" s="37" t="s">
        <v>178</v>
      </c>
      <c r="C96" s="35">
        <f>'주택총조사(거처의종류, 일반,외국인가구, 전체)'!H82</f>
        <v>137960</v>
      </c>
      <c r="D96" s="35">
        <f>'주택총조사(거처의종류, 일반,외국인가구, 전체)'!K82</f>
        <v>140718</v>
      </c>
      <c r="E96" s="35">
        <f>'주택총조사(거처의종류, 일반,외국인가구, 전체)'!N82</f>
        <v>146660</v>
      </c>
      <c r="F96" s="35">
        <f>'주택총조사(거처의종류, 일반,외국인가구, 전체)'!Q82</f>
        <v>149469</v>
      </c>
      <c r="G96" s="35">
        <f>'주택총조사(거처의종류, 일반,외국인가구, 전체)'!T82</f>
        <v>150980</v>
      </c>
      <c r="H96" s="35">
        <f>'주택총조사(거처의종류, 일반,외국인가구, 전체)'!W82</f>
        <v>152167</v>
      </c>
      <c r="I96" s="207">
        <f t="shared" si="181"/>
        <v>895</v>
      </c>
      <c r="J96" s="207">
        <f t="shared" si="181"/>
        <v>613</v>
      </c>
      <c r="K96" s="207">
        <f t="shared" si="181"/>
        <v>311</v>
      </c>
      <c r="L96" s="207">
        <f t="shared" si="181"/>
        <v>-704</v>
      </c>
      <c r="M96" s="207">
        <f t="shared" si="181"/>
        <v>-744</v>
      </c>
      <c r="N96" s="24">
        <f>'인구총조사(가구, 1인가구)'!D82</f>
        <v>42140</v>
      </c>
      <c r="O96" s="24">
        <f>'인구총조사(가구, 1인가구)'!E82</f>
        <v>44003</v>
      </c>
      <c r="P96" s="24">
        <f>'인구총조사(가구, 1인가구)'!F82</f>
        <v>49332</v>
      </c>
      <c r="Q96" s="24">
        <f>'인구총조사(가구, 1인가구)'!G82</f>
        <v>51830</v>
      </c>
      <c r="R96" s="24">
        <f>'인구총조사(가구, 1인가구)'!H82</f>
        <v>54045</v>
      </c>
      <c r="S96" s="24">
        <f>'인구총조사(가구, 1인가구)'!I82</f>
        <v>55976</v>
      </c>
      <c r="T96" s="52">
        <f t="shared" si="184"/>
        <v>1863</v>
      </c>
      <c r="U96" s="52">
        <f t="shared" si="185"/>
        <v>5329</v>
      </c>
      <c r="V96" s="52">
        <f t="shared" si="186"/>
        <v>2498</v>
      </c>
      <c r="W96" s="52">
        <f t="shared" si="187"/>
        <v>2215</v>
      </c>
      <c r="X96" s="52">
        <f t="shared" si="188"/>
        <v>1931</v>
      </c>
      <c r="Y96" s="53">
        <f>'주택총조사(거처의종류, 일반,외국인가구, 아파트)'!K82/'주택총조사(거처의종류, 일반,외국인가구, 전체)'!K82</f>
        <v>0.49897667675777085</v>
      </c>
      <c r="Z96" s="53">
        <f>'주택총조사(거처의종류, 일반,외국인가구, 아파트)'!N82/'주택총조사(거처의종류, 일반,외국인가구, 전체)'!N82</f>
        <v>0.50728214918859948</v>
      </c>
      <c r="AA96" s="53">
        <f>'주택총조사(거처의종류, 일반,외국인가구, 아파트)'!Q82/'주택총조사(거처의종류, 일반,외국인가구, 전체)'!Q82</f>
        <v>0.51835497661722496</v>
      </c>
      <c r="AB96" s="53">
        <f>'주택총조사(거처의종류, 일반,외국인가구, 아파트)'!T82/'주택총조사(거처의종류, 일반,외국인가구, 전체)'!T82</f>
        <v>0.52101602861306129</v>
      </c>
      <c r="AC96" s="53">
        <f>'주택총조사(거처의종류, 일반,외국인가구, 아파트)'!W82/'주택총조사(거처의종류, 일반,외국인가구, 전체)'!W82</f>
        <v>0.51939645258170297</v>
      </c>
      <c r="AD96" s="54">
        <f t="shared" si="189"/>
        <v>446.5841256982049</v>
      </c>
      <c r="AE96" s="54">
        <f t="shared" si="190"/>
        <v>310.96395745261151</v>
      </c>
      <c r="AF96" s="54">
        <f t="shared" si="191"/>
        <v>161.20839772795696</v>
      </c>
      <c r="AG96" s="54">
        <f t="shared" si="192"/>
        <v>-366.79528414359515</v>
      </c>
      <c r="AH96" s="54">
        <f t="shared" si="193"/>
        <v>-386.43096072078703</v>
      </c>
      <c r="AI96" s="54">
        <f t="shared" si="194"/>
        <v>33.10604720287823</v>
      </c>
      <c r="AJ96" s="54">
        <f t="shared" si="195"/>
        <v>929.59354879972705</v>
      </c>
      <c r="AK96" s="54">
        <f t="shared" si="196"/>
        <v>2703.3065730260469</v>
      </c>
      <c r="AL96" s="54">
        <f t="shared" si="197"/>
        <v>1294.850731589828</v>
      </c>
      <c r="AM96" s="54">
        <f t="shared" si="198"/>
        <v>1154.0505033779307</v>
      </c>
      <c r="AN96" s="54">
        <f t="shared" si="199"/>
        <v>1002.9545499352685</v>
      </c>
      <c r="AO96" s="54">
        <f t="shared" si="200"/>
        <v>1416.9511813457605</v>
      </c>
      <c r="AP96" s="208">
        <f t="shared" si="182"/>
        <v>1376.177674497932</v>
      </c>
      <c r="AQ96" s="208">
        <f t="shared" si="182"/>
        <v>3014.2705304786582</v>
      </c>
      <c r="AR96" s="208">
        <f t="shared" si="182"/>
        <v>1456.0591293177849</v>
      </c>
      <c r="AS96" s="208">
        <f t="shared" si="182"/>
        <v>787.25521923433553</v>
      </c>
      <c r="AT96" s="208">
        <f t="shared" si="182"/>
        <v>616.52358921448149</v>
      </c>
      <c r="AU96" s="50">
        <f t="shared" si="183"/>
        <v>1450.0572285486385</v>
      </c>
      <c r="AV96" s="52">
        <f>'주택총조사(거처의종류, 일반,외국인가구, 전체)'!I82</f>
        <v>1521</v>
      </c>
      <c r="AW96" s="52">
        <f>'주택총조사(거처의종류, 일반,외국인가구, 전체)'!L82</f>
        <v>1593</v>
      </c>
      <c r="AX96" s="52">
        <f>'주택총조사(거처의종류, 일반,외국인가구, 전체)'!O82</f>
        <v>1625</v>
      </c>
      <c r="AY96" s="52">
        <f>'주택총조사(거처의종류, 일반,외국인가구, 전체)'!R82</f>
        <v>1766</v>
      </c>
      <c r="AZ96" s="52">
        <f>'주택총조사(거처의종류, 일반,외국인가구, 전체)'!U82</f>
        <v>1805</v>
      </c>
      <c r="BA96" s="52">
        <f>'주택총조사(거처의종류, 일반,외국인가구, 전체)'!X82</f>
        <v>2028</v>
      </c>
      <c r="BB96" s="52">
        <f t="shared" si="201"/>
        <v>72</v>
      </c>
      <c r="BC96" s="52">
        <f t="shared" si="202"/>
        <v>32</v>
      </c>
      <c r="BD96" s="52">
        <f t="shared" si="203"/>
        <v>141</v>
      </c>
      <c r="BE96" s="52">
        <f t="shared" si="204"/>
        <v>39</v>
      </c>
      <c r="BF96" s="52">
        <f t="shared" si="205"/>
        <v>223</v>
      </c>
      <c r="BG96" s="53">
        <f>'주택총조사(거처의종류, 일반,외국인가구, 아파트)'!L82/'주택총조사(거처의종류, 일반,외국인가구, 전체)'!L82</f>
        <v>9.2278719397363471E-2</v>
      </c>
      <c r="BH96" s="53">
        <f>'주택총조사(거처의종류, 일반,외국인가구, 아파트)'!O82/'주택총조사(거처의종류, 일반,외국인가구, 전체)'!O82</f>
        <v>0.10153846153846154</v>
      </c>
      <c r="BI96" s="53">
        <f>'주택총조사(거처의종류, 일반,외국인가구, 아파트)'!R82/'주택총조사(거처의종류, 일반,외국인가구, 전체)'!R82</f>
        <v>0.10419026047565119</v>
      </c>
      <c r="BJ96" s="53">
        <f>'주택총조사(거처의종류, 일반,외국인가구, 아파트)'!U82/'주택총조사(거처의종류, 일반,외국인가구, 전체)'!U82</f>
        <v>0.10969529085872576</v>
      </c>
      <c r="BK96" s="53">
        <f>'주택총조사(거처의종류, 일반,외국인가구, 아파트)'!X82/'주택총조사(거처의종류, 일반,외국인가구, 전체)'!X82</f>
        <v>0.10848126232741617</v>
      </c>
      <c r="BL96" s="54">
        <f t="shared" si="206"/>
        <v>6.6440677966101696</v>
      </c>
      <c r="BM96" s="54">
        <f t="shared" si="207"/>
        <v>3.2492307692307691</v>
      </c>
      <c r="BN96" s="54">
        <f t="shared" si="208"/>
        <v>14.690826727066819</v>
      </c>
      <c r="BO96" s="54">
        <f t="shared" si="209"/>
        <v>4.2781163434903045</v>
      </c>
      <c r="BP96" s="54">
        <f t="shared" si="210"/>
        <v>24.191321499013807</v>
      </c>
      <c r="BQ96" s="50">
        <f t="shared" si="211"/>
        <v>10.610712627082373</v>
      </c>
      <c r="BR96" s="49">
        <f>REPS멸실!E81</f>
        <v>0</v>
      </c>
      <c r="BS96" s="49">
        <f>REPS멸실!F81</f>
        <v>0</v>
      </c>
      <c r="BT96" s="49">
        <f>REPS멸실!G81</f>
        <v>0</v>
      </c>
      <c r="BU96" s="49">
        <f>REPS멸실!H81</f>
        <v>0</v>
      </c>
      <c r="BV96" s="49">
        <f>REPS멸실!I81</f>
        <v>0</v>
      </c>
      <c r="BW96" s="51">
        <f t="shared" si="212"/>
        <v>0</v>
      </c>
      <c r="BX96" s="81">
        <f t="shared" si="213"/>
        <v>1460.6679411757209</v>
      </c>
      <c r="BY96" s="52">
        <f>SUM('주택소유통계(다주택자)'!Q82:R82)</f>
        <v>16600</v>
      </c>
      <c r="BZ96" s="52">
        <f>SUM('주택소유통계(다주택자)'!U82:V82)</f>
        <v>17016</v>
      </c>
      <c r="CA96" s="52">
        <f>SUM('주택소유통계(다주택자)'!Y82:Z82)</f>
        <v>16588</v>
      </c>
      <c r="CB96" s="52">
        <f>SUM('주택소유통계(다주택자)'!AC82:AD82)</f>
        <v>16276</v>
      </c>
      <c r="CC96" s="52">
        <f t="shared" si="214"/>
        <v>416</v>
      </c>
      <c r="CD96" s="52">
        <f t="shared" si="215"/>
        <v>-428</v>
      </c>
      <c r="CE96" s="52">
        <f t="shared" si="216"/>
        <v>-312</v>
      </c>
      <c r="CF96" s="53">
        <f>'REPS거래량(외지인)'!D82/'REPS거래량(외지인)'!C82</f>
        <v>0.66267666570522066</v>
      </c>
      <c r="CG96" s="53">
        <f>'REPS거래량(외지인)'!I82/'REPS거래량(외지인)'!H82</f>
        <v>0.69253490870032219</v>
      </c>
      <c r="CH96" s="53">
        <f>'REPS거래량(외지인)'!N82/'REPS거래량(외지인)'!M82</f>
        <v>0.79322398494218871</v>
      </c>
      <c r="CI96" s="54">
        <f>REPS단위당실거래!G81</f>
        <v>872.1</v>
      </c>
      <c r="CJ96" s="54">
        <f>REPS단위당실거래!H81</f>
        <v>870.2</v>
      </c>
      <c r="CK96" s="54">
        <f>REPS단위당실거래!I81</f>
        <v>911.6</v>
      </c>
      <c r="CL96" s="52">
        <v>1141</v>
      </c>
      <c r="CM96" s="52">
        <v>1507</v>
      </c>
      <c r="CN96" s="52">
        <v>1582.3500000000001</v>
      </c>
      <c r="CO96" s="53">
        <f t="shared" si="217"/>
        <v>0.76432953549517968</v>
      </c>
      <c r="CP96" s="53">
        <f t="shared" si="269"/>
        <v>0.57743861977438626</v>
      </c>
      <c r="CQ96" s="53">
        <f t="shared" si="218"/>
        <v>0.57610516004676582</v>
      </c>
      <c r="CR96" s="55">
        <v>0.2</v>
      </c>
      <c r="CS96" s="55">
        <v>0.3</v>
      </c>
      <c r="CT96" s="55">
        <v>0.5</v>
      </c>
      <c r="CU96" s="162">
        <f t="shared" si="219"/>
        <v>42.141078560419551</v>
      </c>
      <c r="CV96" s="162">
        <f t="shared" si="220"/>
        <v>-51.346697994393516</v>
      </c>
      <c r="CW96" s="162">
        <f t="shared" si="221"/>
        <v>-71.288947204496267</v>
      </c>
      <c r="CX96" s="71">
        <f t="shared" si="222"/>
        <v>-26.831522212823412</v>
      </c>
      <c r="CY96" s="158">
        <f>REPS분양물량!H81</f>
        <v>939</v>
      </c>
      <c r="CZ96" s="158">
        <f>REPS분양물량!I81</f>
        <v>290</v>
      </c>
      <c r="DA96" s="158">
        <f>REPS분양물량!J81</f>
        <v>0</v>
      </c>
      <c r="DB96" s="52">
        <f>REPS미분양!F81</f>
        <v>22</v>
      </c>
      <c r="DC96" s="52">
        <f>REPS미분양!G81</f>
        <v>51</v>
      </c>
      <c r="DD96" s="52">
        <f>REPS미분양!H81</f>
        <v>60</v>
      </c>
      <c r="DE96" s="52">
        <f>REPS미분양!I81</f>
        <v>86</v>
      </c>
      <c r="DF96" s="52">
        <f t="shared" si="223"/>
        <v>961</v>
      </c>
      <c r="DG96" s="52">
        <f t="shared" si="224"/>
        <v>341</v>
      </c>
      <c r="DH96" s="52">
        <f t="shared" si="225"/>
        <v>60</v>
      </c>
      <c r="DI96" s="52">
        <f t="shared" si="226"/>
        <v>910</v>
      </c>
      <c r="DJ96" s="52">
        <f t="shared" si="227"/>
        <v>281</v>
      </c>
      <c r="DK96" s="52">
        <f t="shared" si="228"/>
        <v>-26</v>
      </c>
      <c r="DL96" s="141">
        <v>872.1</v>
      </c>
      <c r="DM96" s="141">
        <v>870.2</v>
      </c>
      <c r="DN96" s="141">
        <v>911.6</v>
      </c>
      <c r="DO96" s="140">
        <f>'REPS분양가(분기단위)'!D81</f>
        <v>1141</v>
      </c>
      <c r="DP96" s="140">
        <f>'REPS분양가(분기단위)'!E81</f>
        <v>1507</v>
      </c>
      <c r="DQ96" s="144">
        <f>DP96*1.05</f>
        <v>1582.3500000000001</v>
      </c>
      <c r="DR96" s="53">
        <f t="shared" si="229"/>
        <v>0.76432953549517968</v>
      </c>
      <c r="DS96" s="53">
        <f t="shared" si="230"/>
        <v>0.57743861977438626</v>
      </c>
      <c r="DT96" s="53">
        <f t="shared" si="231"/>
        <v>0.57610516004676582</v>
      </c>
      <c r="DU96" s="53">
        <f>100%-종합!CF96</f>
        <v>0.33732333429477934</v>
      </c>
      <c r="DV96" s="53">
        <f>100%-종합!CG96</f>
        <v>0.30746509129967781</v>
      </c>
      <c r="DW96" s="53">
        <f>100%-종합!CH96</f>
        <v>0.20677601505781129</v>
      </c>
      <c r="DX96" s="55">
        <v>0.2</v>
      </c>
      <c r="DY96" s="55">
        <v>0.3</v>
      </c>
      <c r="DZ96" s="55">
        <v>0.5</v>
      </c>
      <c r="EA96" s="72">
        <f t="shared" si="232"/>
        <v>46.924366109204932</v>
      </c>
      <c r="EB96" s="72">
        <f t="shared" si="233"/>
        <v>14.966808973091561</v>
      </c>
      <c r="EC96" s="72">
        <f t="shared" si="234"/>
        <v>-1.5486214802332667</v>
      </c>
      <c r="ED96" s="71">
        <f t="shared" si="235"/>
        <v>20.114184534021074</v>
      </c>
      <c r="EE96" s="82">
        <f t="shared" si="236"/>
        <v>-6.7173376788023376</v>
      </c>
      <c r="EF96" s="88">
        <f t="shared" si="237"/>
        <v>1453.9506034969186</v>
      </c>
      <c r="EG96" s="54">
        <f>REPS단위당실거래!I81</f>
        <v>911.6</v>
      </c>
      <c r="EH96" s="52">
        <f t="shared" si="238"/>
        <v>1582.3500000000001</v>
      </c>
      <c r="EI96" s="52">
        <f t="shared" si="239"/>
        <v>53800</v>
      </c>
      <c r="EJ96" s="49">
        <f t="shared" si="240"/>
        <v>29590.000000000004</v>
      </c>
      <c r="EK96" s="149">
        <v>25845</v>
      </c>
      <c r="EL96" s="55">
        <f t="shared" si="241"/>
        <v>0.6714689265536723</v>
      </c>
      <c r="EM96" s="55">
        <v>0.74</v>
      </c>
      <c r="EN96" s="55">
        <v>0.05</v>
      </c>
      <c r="EO96" s="71">
        <f t="shared" si="242"/>
        <v>642.10223305084742</v>
      </c>
      <c r="EP96" s="54">
        <f>REPS단위당실거래!I81</f>
        <v>911.6</v>
      </c>
      <c r="EQ96" s="52">
        <f t="shared" si="243"/>
        <v>1582.3500000000001</v>
      </c>
      <c r="ER96" s="52">
        <f t="shared" si="244"/>
        <v>53800</v>
      </c>
      <c r="ES96" s="49">
        <f t="shared" si="245"/>
        <v>29590.000000000004</v>
      </c>
      <c r="ET96" s="149">
        <v>17748</v>
      </c>
      <c r="EU96" s="55">
        <f t="shared" si="246"/>
        <v>0.6714689265536723</v>
      </c>
      <c r="EV96" s="55">
        <v>0.26</v>
      </c>
      <c r="EW96" s="55">
        <v>0.2</v>
      </c>
      <c r="EX96" s="50">
        <f t="shared" si="247"/>
        <v>619.6959864406781</v>
      </c>
      <c r="EY96" s="53">
        <f>'주택총조사(주택의종류)'!AZ82</f>
        <v>0.62802363343790657</v>
      </c>
      <c r="EZ96" s="53">
        <f>'주택총조사(주택의종류)'!AS82</f>
        <v>0.32659888160613815</v>
      </c>
      <c r="FA96" s="53">
        <f>'주택총조사(주택의종류)'!BG82</f>
        <v>2.692688413026147E-2</v>
      </c>
      <c r="FB96" s="53">
        <f t="shared" si="248"/>
        <v>0.56291793320124017</v>
      </c>
      <c r="FC96" s="54">
        <f t="shared" si="249"/>
        <v>710.28884583317438</v>
      </c>
      <c r="FD96" s="55">
        <v>0.4</v>
      </c>
      <c r="FE96" s="55">
        <v>0.6</v>
      </c>
      <c r="FF96" s="50">
        <f t="shared" si="250"/>
        <v>170.46932299996183</v>
      </c>
      <c r="FG96" s="82">
        <f t="shared" si="251"/>
        <v>1432.2675424914873</v>
      </c>
      <c r="FH96" s="53">
        <v>3.9399999999999998E-2</v>
      </c>
      <c r="FI96" s="49">
        <v>30</v>
      </c>
      <c r="FJ96" s="55">
        <v>0.6</v>
      </c>
      <c r="FK96" s="55">
        <v>0.4</v>
      </c>
      <c r="FL96" s="49">
        <f t="shared" si="252"/>
        <v>54000</v>
      </c>
      <c r="FM96" s="49">
        <f t="shared" si="253"/>
        <v>32300</v>
      </c>
      <c r="FN96" s="58">
        <f t="shared" si="254"/>
        <v>-153.08995414070282</v>
      </c>
      <c r="FO96" s="49">
        <f t="shared" si="270"/>
        <v>4560</v>
      </c>
      <c r="FP96" s="131">
        <v>203</v>
      </c>
      <c r="FQ96" s="131">
        <v>761</v>
      </c>
      <c r="FR96" s="134">
        <v>6985</v>
      </c>
      <c r="FS96" s="134">
        <v>11790</v>
      </c>
      <c r="FT96" s="134">
        <v>7419</v>
      </c>
      <c r="FU96" s="134">
        <v>6675</v>
      </c>
      <c r="FV96" s="134">
        <v>6267</v>
      </c>
      <c r="FW96" s="134">
        <v>16257</v>
      </c>
      <c r="FX96" s="134">
        <v>17275</v>
      </c>
      <c r="FY96" s="32">
        <f t="shared" si="255"/>
        <v>73632</v>
      </c>
      <c r="FZ96" s="152">
        <f>(SUM(FU96:FX96)/FY96)+(FT96/FY96)*0.4</f>
        <v>0.6714689265536723</v>
      </c>
      <c r="GA96" s="54">
        <f t="shared" si="256"/>
        <v>1427.5618939728429</v>
      </c>
      <c r="GB96" s="55">
        <v>0.3</v>
      </c>
      <c r="GC96" s="55">
        <f t="shared" si="257"/>
        <v>0.6714689265536723</v>
      </c>
      <c r="GD96" s="50">
        <f t="shared" si="258"/>
        <v>287.56903576046165</v>
      </c>
      <c r="GE96" s="54">
        <f t="shared" si="259"/>
        <v>33.10604720287823</v>
      </c>
      <c r="GF96" s="55">
        <v>0.7</v>
      </c>
      <c r="GG96" s="55">
        <f t="shared" si="260"/>
        <v>0.6714689265536723</v>
      </c>
      <c r="GH96" s="50">
        <f t="shared" si="261"/>
        <v>15.560777384426293</v>
      </c>
      <c r="GI96" s="81">
        <f t="shared" si="271"/>
        <v>303.12981314488792</v>
      </c>
      <c r="GJ96" s="72">
        <f t="shared" si="262"/>
        <v>-26.831522212823412</v>
      </c>
      <c r="GK96" s="72">
        <f t="shared" si="263"/>
        <v>20.114184534021074</v>
      </c>
      <c r="GL96" s="52">
        <f>SUM('주택총조사(주택의종류)'!AD82:AF82)</f>
        <v>88031</v>
      </c>
      <c r="GM96" s="52">
        <f>REPS미분양!I81</f>
        <v>86</v>
      </c>
      <c r="GN96" s="100">
        <f t="shared" si="264"/>
        <v>9.7692858197680373E-4</v>
      </c>
      <c r="GO96" s="55">
        <f t="shared" si="265"/>
        <v>1</v>
      </c>
      <c r="GP96" s="82">
        <f t="shared" si="266"/>
        <v>-6.7173376788023376</v>
      </c>
      <c r="GQ96" s="84">
        <f t="shared" si="267"/>
        <v>1728.680017957573</v>
      </c>
      <c r="GR96" s="151">
        <f>SUM('REPS분양물량+계획'!G81:I81)/3</f>
        <v>624</v>
      </c>
      <c r="GS96" s="106">
        <f t="shared" si="272"/>
        <v>0.3609690593504129</v>
      </c>
      <c r="GT96" s="105" t="str">
        <f t="shared" si="268"/>
        <v>S등급</v>
      </c>
    </row>
    <row r="97" spans="1:202" s="49" customFormat="1" x14ac:dyDescent="0.4">
      <c r="A97" s="37" t="s">
        <v>158</v>
      </c>
      <c r="B97" s="37" t="s">
        <v>166</v>
      </c>
      <c r="C97" s="35">
        <f>'주택총조사(거처의종류, 일반,외국인가구, 전체)'!H83</f>
        <v>26707</v>
      </c>
      <c r="D97" s="35">
        <f>'주택총조사(거처의종류, 일반,외국인가구, 전체)'!K83</f>
        <v>26590</v>
      </c>
      <c r="E97" s="35">
        <f>'주택총조사(거처의종류, 일반,외국인가구, 전체)'!N83</f>
        <v>26908</v>
      </c>
      <c r="F97" s="35">
        <f>'주택총조사(거처의종류, 일반,외국인가구, 전체)'!Q83</f>
        <v>27107</v>
      </c>
      <c r="G97" s="35">
        <f>'주택총조사(거처의종류, 일반,외국인가구, 전체)'!T83</f>
        <v>27217</v>
      </c>
      <c r="H97" s="35">
        <f>'주택총조사(거처의종류, 일반,외국인가구, 전체)'!W83</f>
        <v>26965</v>
      </c>
      <c r="I97" s="207">
        <f t="shared" si="181"/>
        <v>26</v>
      </c>
      <c r="J97" s="207">
        <f t="shared" si="181"/>
        <v>-118</v>
      </c>
      <c r="K97" s="207">
        <f t="shared" si="181"/>
        <v>-399</v>
      </c>
      <c r="L97" s="207">
        <f t="shared" si="181"/>
        <v>-276</v>
      </c>
      <c r="M97" s="207">
        <f t="shared" si="181"/>
        <v>-367</v>
      </c>
      <c r="N97" s="24">
        <f>'인구총조사(가구, 1인가구)'!D83</f>
        <v>9499</v>
      </c>
      <c r="O97" s="24">
        <f>'인구총조사(가구, 1인가구)'!E83</f>
        <v>9356</v>
      </c>
      <c r="P97" s="24">
        <f>'인구총조사(가구, 1인가구)'!F83</f>
        <v>9792</v>
      </c>
      <c r="Q97" s="24">
        <f>'인구총조사(가구, 1인가구)'!G83</f>
        <v>10390</v>
      </c>
      <c r="R97" s="24">
        <f>'인구총조사(가구, 1인가구)'!H83</f>
        <v>10776</v>
      </c>
      <c r="S97" s="24">
        <f>'인구총조사(가구, 1인가구)'!I83</f>
        <v>10891</v>
      </c>
      <c r="T97" s="52">
        <f t="shared" si="184"/>
        <v>-143</v>
      </c>
      <c r="U97" s="52">
        <f t="shared" si="185"/>
        <v>436</v>
      </c>
      <c r="V97" s="52">
        <f t="shared" si="186"/>
        <v>598</v>
      </c>
      <c r="W97" s="52">
        <f t="shared" si="187"/>
        <v>386</v>
      </c>
      <c r="X97" s="52">
        <f t="shared" si="188"/>
        <v>115</v>
      </c>
      <c r="Y97" s="53">
        <f>'주택총조사(거처의종류, 일반,외국인가구, 아파트)'!K83/'주택총조사(거처의종류, 일반,외국인가구, 전체)'!K83</f>
        <v>0.18461827754795035</v>
      </c>
      <c r="Z97" s="53">
        <f>'주택총조사(거처의종류, 일반,외국인가구, 아파트)'!N83/'주택총조사(거처의종류, 일반,외국인가구, 전체)'!N83</f>
        <v>0.18845696447153262</v>
      </c>
      <c r="AA97" s="53">
        <f>'주택총조사(거처의종류, 일반,외국인가구, 아파트)'!Q83/'주택총조사(거처의종류, 일반,외국인가구, 전체)'!Q83</f>
        <v>0.18902866418268344</v>
      </c>
      <c r="AB97" s="53">
        <f>'주택총조사(거처의종류, 일반,외국인가구, 아파트)'!T83/'주택총조사(거처의종류, 일반,외국인가구, 전체)'!T83</f>
        <v>0.1901752581107396</v>
      </c>
      <c r="AC97" s="53">
        <f>'주택총조사(거처의종류, 일반,외국인가구, 아파트)'!W83/'주택총조사(거처의종류, 일반,외국인가구, 전체)'!W83</f>
        <v>0.19376970146486186</v>
      </c>
      <c r="AD97" s="54">
        <f t="shared" si="189"/>
        <v>4.8000752162467091</v>
      </c>
      <c r="AE97" s="54">
        <f t="shared" si="190"/>
        <v>-22.237921807640848</v>
      </c>
      <c r="AF97" s="54">
        <f t="shared" si="191"/>
        <v>-75.422437008890697</v>
      </c>
      <c r="AG97" s="54">
        <f t="shared" si="192"/>
        <v>-52.488371238564127</v>
      </c>
      <c r="AH97" s="54">
        <f t="shared" si="193"/>
        <v>-71.113480437604309</v>
      </c>
      <c r="AI97" s="54">
        <f t="shared" si="194"/>
        <v>-43.292427055290659</v>
      </c>
      <c r="AJ97" s="54">
        <f t="shared" si="195"/>
        <v>-26.400413689356899</v>
      </c>
      <c r="AK97" s="54">
        <f t="shared" si="196"/>
        <v>82.167236509588221</v>
      </c>
      <c r="AL97" s="54">
        <f t="shared" si="197"/>
        <v>113.0391411812447</v>
      </c>
      <c r="AM97" s="54">
        <f t="shared" si="198"/>
        <v>73.407649630745482</v>
      </c>
      <c r="AN97" s="54">
        <f t="shared" si="199"/>
        <v>22.283515668459113</v>
      </c>
      <c r="AO97" s="54">
        <f t="shared" si="200"/>
        <v>52.899425860136127</v>
      </c>
      <c r="AP97" s="208">
        <f t="shared" si="182"/>
        <v>-21.600338473110192</v>
      </c>
      <c r="AQ97" s="208">
        <f t="shared" si="182"/>
        <v>59.929314701947376</v>
      </c>
      <c r="AR97" s="208">
        <f t="shared" si="182"/>
        <v>37.616704172354005</v>
      </c>
      <c r="AS97" s="208">
        <f t="shared" si="182"/>
        <v>20.919278392181354</v>
      </c>
      <c r="AT97" s="208">
        <f t="shared" si="182"/>
        <v>-48.829964769145192</v>
      </c>
      <c r="AU97" s="50">
        <f t="shared" si="183"/>
        <v>9.6069988048454711</v>
      </c>
      <c r="AV97" s="52">
        <f>'주택총조사(거처의종류, 일반,외국인가구, 전체)'!I83</f>
        <v>781</v>
      </c>
      <c r="AW97" s="52">
        <f>'주택총조사(거처의종류, 일반,외국인가구, 전체)'!L83</f>
        <v>813</v>
      </c>
      <c r="AX97" s="52">
        <f>'주택총조사(거처의종류, 일반,외국인가구, 전체)'!O83</f>
        <v>798</v>
      </c>
      <c r="AY97" s="52">
        <f>'주택총조사(거처의종류, 일반,외국인가구, 전체)'!R83</f>
        <v>802</v>
      </c>
      <c r="AZ97" s="52">
        <f>'주택총조사(거처의종류, 일반,외국인가구, 전체)'!U83</f>
        <v>835</v>
      </c>
      <c r="BA97" s="52">
        <f>'주택총조사(거처의종류, 일반,외국인가구, 전체)'!X83</f>
        <v>959</v>
      </c>
      <c r="BB97" s="52">
        <f t="shared" si="201"/>
        <v>32</v>
      </c>
      <c r="BC97" s="52">
        <f t="shared" si="202"/>
        <v>-15</v>
      </c>
      <c r="BD97" s="52">
        <f t="shared" si="203"/>
        <v>4</v>
      </c>
      <c r="BE97" s="52">
        <f t="shared" si="204"/>
        <v>33</v>
      </c>
      <c r="BF97" s="52">
        <f t="shared" si="205"/>
        <v>124</v>
      </c>
      <c r="BG97" s="53">
        <f>'주택총조사(거처의종류, 일반,외국인가구, 아파트)'!L83/'주택총조사(거처의종류, 일반,외국인가구, 전체)'!L83</f>
        <v>3.9360393603936041E-2</v>
      </c>
      <c r="BH97" s="53">
        <f>'주택총조사(거처의종류, 일반,외국인가구, 아파트)'!O83/'주택총조사(거처의종류, 일반,외국인가구, 전체)'!O83</f>
        <v>3.6340852130325813E-2</v>
      </c>
      <c r="BI97" s="53">
        <f>'주택총조사(거처의종류, 일반,외국인가구, 아파트)'!R83/'주택총조사(거처의종류, 일반,외국인가구, 전체)'!R83</f>
        <v>4.8628428927680795E-2</v>
      </c>
      <c r="BJ97" s="53">
        <f>'주택총조사(거처의종류, 일반,외국인가구, 아파트)'!U83/'주택총조사(거처의종류, 일반,외국인가구, 전체)'!U83</f>
        <v>5.3892215568862277E-2</v>
      </c>
      <c r="BK97" s="53">
        <f>'주택총조사(거처의종류, 일반,외국인가구, 아파트)'!X83/'주택총조사(거처의종류, 일반,외국인가구, 전체)'!X83</f>
        <v>5.7351407716371219E-2</v>
      </c>
      <c r="BL97" s="54">
        <f t="shared" si="206"/>
        <v>1.2595325953259533</v>
      </c>
      <c r="BM97" s="54">
        <f t="shared" si="207"/>
        <v>-0.54511278195488722</v>
      </c>
      <c r="BN97" s="54">
        <f t="shared" si="208"/>
        <v>0.19451371571072318</v>
      </c>
      <c r="BO97" s="54">
        <f t="shared" si="209"/>
        <v>1.7784431137724552</v>
      </c>
      <c r="BP97" s="54">
        <f t="shared" si="210"/>
        <v>7.111574556830031</v>
      </c>
      <c r="BQ97" s="50">
        <f t="shared" si="211"/>
        <v>1.959790239936855</v>
      </c>
      <c r="BR97" s="49">
        <f>REPS멸실!E82</f>
        <v>0</v>
      </c>
      <c r="BS97" s="49">
        <f>REPS멸실!F82</f>
        <v>0</v>
      </c>
      <c r="BT97" s="49">
        <f>REPS멸실!G82</f>
        <v>0</v>
      </c>
      <c r="BU97" s="49">
        <f>REPS멸실!H82</f>
        <v>0</v>
      </c>
      <c r="BV97" s="49">
        <f>REPS멸실!I82</f>
        <v>0</v>
      </c>
      <c r="BW97" s="51">
        <f t="shared" si="212"/>
        <v>0</v>
      </c>
      <c r="BX97" s="81">
        <f t="shared" si="213"/>
        <v>11.566789044782325</v>
      </c>
      <c r="BY97" s="52">
        <f>SUM('주택소유통계(다주택자)'!Q83:R83)</f>
        <v>4161</v>
      </c>
      <c r="BZ97" s="52">
        <f>SUM('주택소유통계(다주택자)'!U83:V83)</f>
        <v>4177</v>
      </c>
      <c r="CA97" s="52">
        <f>SUM('주택소유통계(다주택자)'!Y83:Z83)</f>
        <v>4256</v>
      </c>
      <c r="CB97" s="52">
        <f>SUM('주택소유통계(다주택자)'!AC83:AD83)</f>
        <v>4409</v>
      </c>
      <c r="CC97" s="52">
        <f t="shared" si="214"/>
        <v>16</v>
      </c>
      <c r="CD97" s="52">
        <f t="shared" si="215"/>
        <v>79</v>
      </c>
      <c r="CE97" s="52">
        <f t="shared" si="216"/>
        <v>153</v>
      </c>
      <c r="CF97" s="53">
        <f>'REPS거래량(외지인)'!D83/'REPS거래량(외지인)'!C83</f>
        <v>0.69212410501193322</v>
      </c>
      <c r="CG97" s="53">
        <f>'REPS거래량(외지인)'!I83/'REPS거래량(외지인)'!H83</f>
        <v>0.68224299065420557</v>
      </c>
      <c r="CH97" s="53">
        <f>'REPS거래량(외지인)'!N83/'REPS거래량(외지인)'!M83</f>
        <v>0.67158671586715868</v>
      </c>
      <c r="CI97" s="54">
        <f>REPS단위당실거래!G82</f>
        <v>472.3</v>
      </c>
      <c r="CJ97" s="54">
        <f>REPS단위당실거래!H82</f>
        <v>464</v>
      </c>
      <c r="CK97" s="54">
        <f>REPS단위당실거래!I82</f>
        <v>480.2</v>
      </c>
      <c r="CL97" s="52">
        <v>0</v>
      </c>
      <c r="CM97" s="52">
        <v>0</v>
      </c>
      <c r="CN97" s="52">
        <v>0</v>
      </c>
      <c r="CO97" s="53">
        <v>0</v>
      </c>
      <c r="CP97" s="53">
        <v>0</v>
      </c>
      <c r="CQ97" s="53">
        <v>0</v>
      </c>
      <c r="CR97" s="55">
        <v>0.2</v>
      </c>
      <c r="CS97" s="55">
        <v>0.3</v>
      </c>
      <c r="CT97" s="55">
        <v>0.5</v>
      </c>
      <c r="CU97" s="162">
        <f t="shared" si="219"/>
        <v>0</v>
      </c>
      <c r="CV97" s="162">
        <f t="shared" si="220"/>
        <v>0</v>
      </c>
      <c r="CW97" s="162">
        <f t="shared" si="221"/>
        <v>0</v>
      </c>
      <c r="CX97" s="71">
        <f t="shared" si="222"/>
        <v>0</v>
      </c>
      <c r="CY97" s="158">
        <f>REPS분양물량!H82</f>
        <v>0</v>
      </c>
      <c r="CZ97" s="158">
        <f>REPS분양물량!I82</f>
        <v>0</v>
      </c>
      <c r="DA97" s="158">
        <f>REPS분양물량!J82</f>
        <v>0</v>
      </c>
      <c r="DB97" s="52">
        <f>REPS미분양!F82</f>
        <v>3</v>
      </c>
      <c r="DC97" s="52">
        <f>REPS미분양!G82</f>
        <v>1</v>
      </c>
      <c r="DD97" s="52">
        <f>REPS미분양!H82</f>
        <v>1</v>
      </c>
      <c r="DE97" s="52">
        <f>REPS미분양!I82</f>
        <v>1</v>
      </c>
      <c r="DF97" s="52">
        <f t="shared" si="223"/>
        <v>3</v>
      </c>
      <c r="DG97" s="52">
        <f t="shared" si="224"/>
        <v>1</v>
      </c>
      <c r="DH97" s="52">
        <f t="shared" si="225"/>
        <v>1</v>
      </c>
      <c r="DI97" s="52">
        <f t="shared" si="226"/>
        <v>2</v>
      </c>
      <c r="DJ97" s="52">
        <f t="shared" si="227"/>
        <v>0</v>
      </c>
      <c r="DK97" s="52">
        <f t="shared" si="228"/>
        <v>0</v>
      </c>
      <c r="DL97" s="141">
        <v>472.3</v>
      </c>
      <c r="DM97" s="141">
        <v>464</v>
      </c>
      <c r="DN97" s="141">
        <v>480.2</v>
      </c>
      <c r="DO97" s="140">
        <f>'REPS분양가(분기단위)'!D82</f>
        <v>0</v>
      </c>
      <c r="DP97" s="140">
        <f>'REPS분양가(분기단위)'!E82</f>
        <v>0</v>
      </c>
      <c r="DQ97" s="140">
        <f>'REPS분양가(분기단위)'!F82</f>
        <v>0</v>
      </c>
      <c r="DR97" s="53" t="e">
        <f t="shared" si="229"/>
        <v>#DIV/0!</v>
      </c>
      <c r="DS97" s="53" t="e">
        <f t="shared" si="230"/>
        <v>#DIV/0!</v>
      </c>
      <c r="DT97" s="53" t="e">
        <f t="shared" si="231"/>
        <v>#DIV/0!</v>
      </c>
      <c r="DU97" s="53">
        <f>100%-종합!CF97</f>
        <v>0.30787589498806678</v>
      </c>
      <c r="DV97" s="53">
        <f>100%-종합!CG97</f>
        <v>0.31775700934579443</v>
      </c>
      <c r="DW97" s="53">
        <f>100%-종합!CH97</f>
        <v>0.32841328413284132</v>
      </c>
      <c r="DX97" s="55">
        <v>0.2</v>
      </c>
      <c r="DY97" s="55">
        <v>0.3</v>
      </c>
      <c r="DZ97" s="55">
        <v>0.5</v>
      </c>
      <c r="EA97" s="72" t="e">
        <f t="shared" si="232"/>
        <v>#DIV/0!</v>
      </c>
      <c r="EB97" s="72" t="e">
        <f t="shared" si="233"/>
        <v>#DIV/0!</v>
      </c>
      <c r="EC97" s="72" t="e">
        <f t="shared" si="234"/>
        <v>#DIV/0!</v>
      </c>
      <c r="ED97" s="71" t="e">
        <f t="shared" si="235"/>
        <v>#DIV/0!</v>
      </c>
      <c r="EE97" s="82" t="e">
        <f t="shared" si="236"/>
        <v>#DIV/0!</v>
      </c>
      <c r="EF97" s="88" t="e">
        <f t="shared" si="237"/>
        <v>#DIV/0!</v>
      </c>
      <c r="EG97" s="54">
        <f>REPS단위당실거래!I82</f>
        <v>480.2</v>
      </c>
      <c r="EH97" s="52">
        <f t="shared" si="238"/>
        <v>0</v>
      </c>
      <c r="EI97" s="52">
        <f t="shared" si="239"/>
        <v>0</v>
      </c>
      <c r="EJ97" s="49">
        <f t="shared" si="240"/>
        <v>0</v>
      </c>
      <c r="EK97" s="149">
        <v>0</v>
      </c>
      <c r="EL97" s="55">
        <f t="shared" si="241"/>
        <v>0</v>
      </c>
      <c r="EM97" s="55">
        <v>0.74</v>
      </c>
      <c r="EN97" s="55">
        <v>0.05</v>
      </c>
      <c r="EO97" s="71">
        <f t="shared" si="242"/>
        <v>0</v>
      </c>
      <c r="EP97" s="54">
        <f>REPS단위당실거래!I82</f>
        <v>480.2</v>
      </c>
      <c r="EQ97" s="52">
        <f t="shared" si="243"/>
        <v>0</v>
      </c>
      <c r="ER97" s="52">
        <f t="shared" si="244"/>
        <v>0</v>
      </c>
      <c r="ES97" s="49">
        <f t="shared" si="245"/>
        <v>0</v>
      </c>
      <c r="ET97" s="149">
        <v>0</v>
      </c>
      <c r="EU97" s="55">
        <f t="shared" si="246"/>
        <v>0</v>
      </c>
      <c r="EV97" s="55">
        <v>0.26</v>
      </c>
      <c r="EW97" s="55">
        <v>0.2</v>
      </c>
      <c r="EX97" s="50">
        <f t="shared" si="247"/>
        <v>0</v>
      </c>
      <c r="EY97" s="53">
        <f>'주택총조사(주택의종류)'!AZ83</f>
        <v>0.21063984986000001</v>
      </c>
      <c r="EZ97" s="53">
        <f>'주택총조사(주택의종류)'!AS83</f>
        <v>0.696928362703785</v>
      </c>
      <c r="FA97" s="53">
        <f>'주택총조사(주택의종류)'!BG83</f>
        <v>7.9251740486788166E-2</v>
      </c>
      <c r="FB97" s="53">
        <f t="shared" si="248"/>
        <v>3.6848682891981488</v>
      </c>
      <c r="FC97" s="54">
        <f t="shared" si="249"/>
        <v>0</v>
      </c>
      <c r="FD97" s="55">
        <v>0.4</v>
      </c>
      <c r="FE97" s="55">
        <v>0.6</v>
      </c>
      <c r="FF97" s="50">
        <f t="shared" si="250"/>
        <v>0</v>
      </c>
      <c r="FG97" s="82">
        <f t="shared" si="251"/>
        <v>0</v>
      </c>
      <c r="FH97" s="53">
        <v>3.9399999999999998E-2</v>
      </c>
      <c r="FI97" s="49">
        <v>30</v>
      </c>
      <c r="FJ97" s="55">
        <v>0.6</v>
      </c>
      <c r="FK97" s="55">
        <v>0.4</v>
      </c>
      <c r="FL97" s="49">
        <f t="shared" si="252"/>
        <v>0</v>
      </c>
      <c r="FM97" s="49">
        <f t="shared" si="253"/>
        <v>0</v>
      </c>
      <c r="FN97" s="58">
        <f t="shared" si="254"/>
        <v>0</v>
      </c>
      <c r="FO97" s="49">
        <f t="shared" si="270"/>
        <v>0</v>
      </c>
      <c r="FP97" s="131" t="s">
        <v>400</v>
      </c>
      <c r="FQ97" s="131">
        <v>113</v>
      </c>
      <c r="FR97" s="131">
        <v>925</v>
      </c>
      <c r="FS97" s="134">
        <v>1199</v>
      </c>
      <c r="FT97" s="131">
        <v>685</v>
      </c>
      <c r="FU97" s="131">
        <v>547</v>
      </c>
      <c r="FV97" s="131">
        <v>557</v>
      </c>
      <c r="FW97" s="134">
        <v>1168</v>
      </c>
      <c r="FX97" s="131">
        <v>778</v>
      </c>
      <c r="FY97" s="32">
        <f t="shared" si="255"/>
        <v>5972</v>
      </c>
      <c r="FZ97" s="153">
        <v>0</v>
      </c>
      <c r="GA97" s="54">
        <f t="shared" si="256"/>
        <v>54.859216100072985</v>
      </c>
      <c r="GB97" s="55">
        <v>0.3</v>
      </c>
      <c r="GC97" s="55">
        <f t="shared" si="257"/>
        <v>0</v>
      </c>
      <c r="GD97" s="50">
        <f t="shared" si="258"/>
        <v>0</v>
      </c>
      <c r="GE97" s="54">
        <f t="shared" si="259"/>
        <v>-43.292427055290659</v>
      </c>
      <c r="GF97" s="55">
        <v>0.7</v>
      </c>
      <c r="GG97" s="55">
        <f t="shared" si="260"/>
        <v>0</v>
      </c>
      <c r="GH97" s="50">
        <f t="shared" si="261"/>
        <v>0</v>
      </c>
      <c r="GI97" s="81">
        <f t="shared" si="271"/>
        <v>0</v>
      </c>
      <c r="GJ97" s="72">
        <f t="shared" si="262"/>
        <v>0</v>
      </c>
      <c r="GK97" s="72" t="e">
        <f t="shared" si="263"/>
        <v>#DIV/0!</v>
      </c>
      <c r="GL97" s="52">
        <f>SUM('주택총조사(주택의종류)'!AD83:AF83)</f>
        <v>8213</v>
      </c>
      <c r="GM97" s="52">
        <f>REPS미분양!I82</f>
        <v>1</v>
      </c>
      <c r="GN97" s="100">
        <f t="shared" si="264"/>
        <v>1.2175818823815901E-4</v>
      </c>
      <c r="GO97" s="55">
        <f t="shared" si="265"/>
        <v>1</v>
      </c>
      <c r="GP97" s="82" t="e">
        <f t="shared" si="266"/>
        <v>#DIV/0!</v>
      </c>
      <c r="GQ97" s="84" t="e">
        <f t="shared" si="267"/>
        <v>#DIV/0!</v>
      </c>
      <c r="GR97" s="151">
        <f>SUM('REPS분양물량+계획'!G82:I82)/3</f>
        <v>0</v>
      </c>
      <c r="GS97" s="106" t="e">
        <f t="shared" si="272"/>
        <v>#DIV/0!</v>
      </c>
      <c r="GT97" s="105" t="e">
        <f t="shared" si="268"/>
        <v>#DIV/0!</v>
      </c>
    </row>
    <row r="98" spans="1:202" s="49" customFormat="1" x14ac:dyDescent="0.4">
      <c r="A98" s="37" t="s">
        <v>158</v>
      </c>
      <c r="B98" s="37" t="s">
        <v>160</v>
      </c>
      <c r="C98" s="35">
        <f>'주택총조사(거처의종류, 일반,외국인가구, 전체)'!H84</f>
        <v>399353</v>
      </c>
      <c r="D98" s="35">
        <f>'주택총조사(거처의종류, 일반,외국인가구, 전체)'!K84</f>
        <v>403524</v>
      </c>
      <c r="E98" s="35">
        <f>'주택총조사(거처의종류, 일반,외국인가구, 전체)'!N84</f>
        <v>409688</v>
      </c>
      <c r="F98" s="35">
        <f>'주택총조사(거처의종류, 일반,외국인가구, 전체)'!Q84</f>
        <v>421845</v>
      </c>
      <c r="G98" s="35">
        <f>'주택총조사(거처의종류, 일반,외국인가구, 전체)'!T84</f>
        <v>426408</v>
      </c>
      <c r="H98" s="35">
        <f>'주택총조사(거처의종류, 일반,외국인가구, 전체)'!W84</f>
        <v>428321</v>
      </c>
      <c r="I98" s="207">
        <f t="shared" si="181"/>
        <v>-473</v>
      </c>
      <c r="J98" s="207">
        <f t="shared" si="181"/>
        <v>-73</v>
      </c>
      <c r="K98" s="207">
        <f t="shared" si="181"/>
        <v>-1</v>
      </c>
      <c r="L98" s="207">
        <f t="shared" si="181"/>
        <v>-1475</v>
      </c>
      <c r="M98" s="207">
        <f t="shared" si="181"/>
        <v>-4045</v>
      </c>
      <c r="N98" s="24">
        <f>'인구총조사(가구, 1인가구)'!D84</f>
        <v>108280</v>
      </c>
      <c r="O98" s="24">
        <f>'인구총조사(가구, 1인가구)'!E84</f>
        <v>112924</v>
      </c>
      <c r="P98" s="24">
        <f>'인구총조사(가구, 1인가구)'!F84</f>
        <v>119161</v>
      </c>
      <c r="Q98" s="24">
        <f>'인구총조사(가구, 1인가구)'!G84</f>
        <v>131319</v>
      </c>
      <c r="R98" s="24">
        <f>'인구총조사(가구, 1인가구)'!H84</f>
        <v>137357</v>
      </c>
      <c r="S98" s="24">
        <f>'인구총조사(가구, 1인가구)'!I84</f>
        <v>143315</v>
      </c>
      <c r="T98" s="52">
        <f t="shared" si="184"/>
        <v>4644</v>
      </c>
      <c r="U98" s="52">
        <f t="shared" si="185"/>
        <v>6237</v>
      </c>
      <c r="V98" s="52">
        <f t="shared" si="186"/>
        <v>12158</v>
      </c>
      <c r="W98" s="52">
        <f t="shared" si="187"/>
        <v>6038</v>
      </c>
      <c r="X98" s="52">
        <f t="shared" si="188"/>
        <v>5958</v>
      </c>
      <c r="Y98" s="53">
        <f>'주택총조사(거처의종류, 일반,외국인가구, 아파트)'!K84/'주택총조사(거처의종류, 일반,외국인가구, 전체)'!K84</f>
        <v>0.57164629613108509</v>
      </c>
      <c r="Z98" s="53">
        <f>'주택총조사(거처의종류, 일반,외국인가구, 아파트)'!N84/'주택총조사(거처의종류, 일반,외국인가구, 전체)'!N84</f>
        <v>0.58531858389799063</v>
      </c>
      <c r="AA98" s="53">
        <f>'주택총조사(거처의종류, 일반,외국인가구, 아파트)'!Q84/'주택총조사(거처의종류, 일반,외국인가구, 전체)'!Q84</f>
        <v>0.58949140086998775</v>
      </c>
      <c r="AB98" s="53">
        <f>'주택총조사(거처의종류, 일반,외국인가구, 아파트)'!T84/'주택총조사(거처의종류, 일반,외국인가구, 전체)'!T84</f>
        <v>0.58766955591827541</v>
      </c>
      <c r="AC98" s="53">
        <f>'주택총조사(거처의종류, 일반,외국인가구, 아파트)'!W84/'주택총조사(거처의종류, 일반,외국인가구, 전체)'!W84</f>
        <v>0.58860294031812588</v>
      </c>
      <c r="AD98" s="54">
        <f t="shared" si="189"/>
        <v>-270.38869807000327</v>
      </c>
      <c r="AE98" s="54">
        <f t="shared" si="190"/>
        <v>-42.728256624553318</v>
      </c>
      <c r="AF98" s="54">
        <f t="shared" si="191"/>
        <v>-0.58949140086998775</v>
      </c>
      <c r="AG98" s="54">
        <f t="shared" si="192"/>
        <v>-866.81259497945621</v>
      </c>
      <c r="AH98" s="54">
        <f t="shared" si="193"/>
        <v>-2380.8988935868192</v>
      </c>
      <c r="AI98" s="54">
        <f t="shared" si="194"/>
        <v>-712.28358693234043</v>
      </c>
      <c r="AJ98" s="54">
        <f t="shared" si="195"/>
        <v>2654.7253992327592</v>
      </c>
      <c r="AK98" s="54">
        <f t="shared" si="196"/>
        <v>3650.6320077717673</v>
      </c>
      <c r="AL98" s="54">
        <f t="shared" si="197"/>
        <v>7167.0364517773114</v>
      </c>
      <c r="AM98" s="54">
        <f t="shared" si="198"/>
        <v>3548.3487786345468</v>
      </c>
      <c r="AN98" s="54">
        <f t="shared" si="199"/>
        <v>3506.896318415394</v>
      </c>
      <c r="AO98" s="54">
        <f t="shared" si="200"/>
        <v>4105.5277911663561</v>
      </c>
      <c r="AP98" s="208">
        <f t="shared" si="182"/>
        <v>2384.3367011627561</v>
      </c>
      <c r="AQ98" s="208">
        <f t="shared" si="182"/>
        <v>3607.9037511472138</v>
      </c>
      <c r="AR98" s="208">
        <f t="shared" si="182"/>
        <v>7166.446960376441</v>
      </c>
      <c r="AS98" s="208">
        <f t="shared" si="182"/>
        <v>2681.5361836550906</v>
      </c>
      <c r="AT98" s="208">
        <f t="shared" si="182"/>
        <v>1125.9974248285748</v>
      </c>
      <c r="AU98" s="50">
        <f t="shared" si="183"/>
        <v>3393.2442042340153</v>
      </c>
      <c r="AV98" s="52">
        <f>'주택총조사(거처의종류, 일반,외국인가구, 전체)'!I84</f>
        <v>5555</v>
      </c>
      <c r="AW98" s="52">
        <f>'주택총조사(거처의종류, 일반,외국인가구, 전체)'!L84</f>
        <v>5597</v>
      </c>
      <c r="AX98" s="52">
        <f>'주택총조사(거처의종류, 일반,외국인가구, 전체)'!O84</f>
        <v>5615</v>
      </c>
      <c r="AY98" s="52">
        <f>'주택총조사(거처의종류, 일반,외국인가구, 전체)'!R84</f>
        <v>5796</v>
      </c>
      <c r="AZ98" s="52">
        <f>'주택총조사(거처의종류, 일반,외국인가구, 전체)'!U84</f>
        <v>6106</v>
      </c>
      <c r="BA98" s="52">
        <f>'주택총조사(거처의종류, 일반,외국인가구, 전체)'!X84</f>
        <v>6735</v>
      </c>
      <c r="BB98" s="52">
        <f t="shared" si="201"/>
        <v>42</v>
      </c>
      <c r="BC98" s="52">
        <f t="shared" si="202"/>
        <v>18</v>
      </c>
      <c r="BD98" s="52">
        <f t="shared" si="203"/>
        <v>181</v>
      </c>
      <c r="BE98" s="52">
        <f t="shared" si="204"/>
        <v>310</v>
      </c>
      <c r="BF98" s="52">
        <f t="shared" si="205"/>
        <v>629</v>
      </c>
      <c r="BG98" s="53">
        <f>'주택총조사(거처의종류, 일반,외국인가구, 아파트)'!L84/'주택총조사(거처의종류, 일반,외국인가구, 전체)'!L84</f>
        <v>0.13489369304984813</v>
      </c>
      <c r="BH98" s="53">
        <f>'주택총조사(거처의종류, 일반,외국인가구, 아파트)'!O84/'주택총조사(거처의종류, 일반,외국인가구, 전체)'!O84</f>
        <v>0.14479073909171861</v>
      </c>
      <c r="BI98" s="53">
        <f>'주택총조사(거처의종류, 일반,외국인가구, 아파트)'!R84/'주택총조사(거처의종류, 일반,외국인가구, 전체)'!R84</f>
        <v>0.1404416839199448</v>
      </c>
      <c r="BJ98" s="53">
        <f>'주택총조사(거처의종류, 일반,외국인가구, 아파트)'!U84/'주택총조사(거처의종류, 일반,외국인가구, 전체)'!U84</f>
        <v>0.14117261709793646</v>
      </c>
      <c r="BK98" s="53">
        <f>'주택총조사(거처의종류, 일반,외국인가구, 아파트)'!X84/'주택총조사(거처의종류, 일반,외국인가구, 전체)'!X84</f>
        <v>0.14521158129175946</v>
      </c>
      <c r="BL98" s="54">
        <f t="shared" si="206"/>
        <v>5.6655351080936214</v>
      </c>
      <c r="BM98" s="54">
        <f t="shared" si="207"/>
        <v>2.6062333036509351</v>
      </c>
      <c r="BN98" s="54">
        <f t="shared" si="208"/>
        <v>25.419944789510009</v>
      </c>
      <c r="BO98" s="54">
        <f t="shared" si="209"/>
        <v>43.763511300360307</v>
      </c>
      <c r="BP98" s="54">
        <f t="shared" si="210"/>
        <v>91.338084632516697</v>
      </c>
      <c r="BQ98" s="50">
        <f t="shared" si="211"/>
        <v>33.758661826826312</v>
      </c>
      <c r="BR98" s="49">
        <f>REPS멸실!E83</f>
        <v>0</v>
      </c>
      <c r="BS98" s="49">
        <f>REPS멸실!F83</f>
        <v>0</v>
      </c>
      <c r="BT98" s="49">
        <f>REPS멸실!G83</f>
        <v>610</v>
      </c>
      <c r="BU98" s="49">
        <f>REPS멸실!H83</f>
        <v>960</v>
      </c>
      <c r="BV98" s="49">
        <f>REPS멸실!I83</f>
        <v>515</v>
      </c>
      <c r="BW98" s="51">
        <f t="shared" si="212"/>
        <v>417</v>
      </c>
      <c r="BX98" s="81">
        <f t="shared" si="213"/>
        <v>3844.0028660608418</v>
      </c>
      <c r="BY98" s="52">
        <f>SUM('주택소유통계(다주택자)'!Q84:R84)</f>
        <v>51043</v>
      </c>
      <c r="BZ98" s="52">
        <f>SUM('주택소유통계(다주택자)'!U84:V84)</f>
        <v>51145</v>
      </c>
      <c r="CA98" s="52">
        <f>SUM('주택소유통계(다주택자)'!Y84:Z84)</f>
        <v>49498</v>
      </c>
      <c r="CB98" s="52">
        <f>SUM('주택소유통계(다주택자)'!AC84:AD84)</f>
        <v>48828</v>
      </c>
      <c r="CC98" s="52">
        <f t="shared" si="214"/>
        <v>102</v>
      </c>
      <c r="CD98" s="52">
        <f t="shared" si="215"/>
        <v>-1647</v>
      </c>
      <c r="CE98" s="52">
        <f t="shared" si="216"/>
        <v>-670</v>
      </c>
      <c r="CF98" s="53">
        <f>'REPS거래량(외지인)'!D84/'REPS거래량(외지인)'!C84</f>
        <v>0.49926379645444374</v>
      </c>
      <c r="CG98" s="53">
        <f>'REPS거래량(외지인)'!I84/'REPS거래량(외지인)'!H84</f>
        <v>0.51269857330770008</v>
      </c>
      <c r="CH98" s="53">
        <f>'REPS거래량(외지인)'!N84/'REPS거래량(외지인)'!M84</f>
        <v>0.63245823389021483</v>
      </c>
      <c r="CI98" s="54">
        <f>REPS단위당실거래!G83</f>
        <v>990.3</v>
      </c>
      <c r="CJ98" s="54">
        <f>REPS단위당실거래!H83</f>
        <v>976</v>
      </c>
      <c r="CK98" s="54">
        <f>REPS단위당실거래!I83</f>
        <v>962.6</v>
      </c>
      <c r="CL98" s="52">
        <v>1551</v>
      </c>
      <c r="CM98" s="52">
        <v>947</v>
      </c>
      <c r="CN98" s="52">
        <v>1283</v>
      </c>
      <c r="CO98" s="53">
        <f t="shared" si="217"/>
        <v>0.63849129593810439</v>
      </c>
      <c r="CP98" s="53">
        <f t="shared" si="269"/>
        <v>1.0306230200633579</v>
      </c>
      <c r="CQ98" s="53">
        <f t="shared" si="218"/>
        <v>0.7502727981293843</v>
      </c>
      <c r="CR98" s="55">
        <v>0.2</v>
      </c>
      <c r="CS98" s="55">
        <v>0.3</v>
      </c>
      <c r="CT98" s="55">
        <v>0.5</v>
      </c>
      <c r="CU98" s="162">
        <f t="shared" si="219"/>
        <v>6.5030220036287858</v>
      </c>
      <c r="CV98" s="162">
        <f t="shared" si="220"/>
        <v>-261.0819221854515</v>
      </c>
      <c r="CW98" s="162">
        <f t="shared" si="221"/>
        <v>-158.96292996166133</v>
      </c>
      <c r="CX98" s="71">
        <f t="shared" si="222"/>
        <v>-137.84727671449468</v>
      </c>
      <c r="CY98" s="158">
        <f>REPS분양물량!H83</f>
        <v>6776</v>
      </c>
      <c r="CZ98" s="158">
        <f>REPS분양물량!I83</f>
        <v>3497</v>
      </c>
      <c r="DA98" s="158">
        <f>REPS분양물량!J83</f>
        <v>0</v>
      </c>
      <c r="DB98" s="52">
        <f>REPS미분양!F83</f>
        <v>727</v>
      </c>
      <c r="DC98" s="52">
        <f>REPS미분양!G83</f>
        <v>686</v>
      </c>
      <c r="DD98" s="52">
        <f>REPS미분양!H83</f>
        <v>359</v>
      </c>
      <c r="DE98" s="52">
        <f>REPS미분양!I83</f>
        <v>1389</v>
      </c>
      <c r="DF98" s="52">
        <f t="shared" si="223"/>
        <v>7503</v>
      </c>
      <c r="DG98" s="52">
        <f t="shared" si="224"/>
        <v>4183</v>
      </c>
      <c r="DH98" s="52">
        <f t="shared" si="225"/>
        <v>359</v>
      </c>
      <c r="DI98" s="52">
        <f t="shared" si="226"/>
        <v>6817</v>
      </c>
      <c r="DJ98" s="52">
        <f t="shared" si="227"/>
        <v>3824</v>
      </c>
      <c r="DK98" s="52">
        <f t="shared" si="228"/>
        <v>-1030</v>
      </c>
      <c r="DL98" s="142">
        <v>990.3</v>
      </c>
      <c r="DM98" s="141">
        <v>976</v>
      </c>
      <c r="DN98" s="141">
        <v>962.6</v>
      </c>
      <c r="DO98" s="140">
        <f>'REPS분양가(분기단위)'!D83</f>
        <v>1551</v>
      </c>
      <c r="DP98" s="140">
        <f>'REPS분양가(분기단위)'!E83</f>
        <v>947</v>
      </c>
      <c r="DQ98" s="140">
        <f>'REPS분양가(분기단위)'!F83</f>
        <v>1283</v>
      </c>
      <c r="DR98" s="53">
        <f t="shared" si="229"/>
        <v>0.63849129593810439</v>
      </c>
      <c r="DS98" s="53">
        <f t="shared" si="230"/>
        <v>1.0306230200633579</v>
      </c>
      <c r="DT98" s="53">
        <f t="shared" si="231"/>
        <v>0.7502727981293843</v>
      </c>
      <c r="DU98" s="53">
        <f>100%-종합!CF98</f>
        <v>0.50073620354555626</v>
      </c>
      <c r="DV98" s="53">
        <f>100%-종합!CG98</f>
        <v>0.48730142669229992</v>
      </c>
      <c r="DW98" s="53">
        <f>100%-종합!CH98</f>
        <v>0.36754176610978517</v>
      </c>
      <c r="DX98" s="55">
        <v>0.2</v>
      </c>
      <c r="DY98" s="55">
        <v>0.3</v>
      </c>
      <c r="DZ98" s="55">
        <v>0.5</v>
      </c>
      <c r="EA98" s="72">
        <f t="shared" si="232"/>
        <v>435.90039563948778</v>
      </c>
      <c r="EB98" s="72">
        <f t="shared" si="233"/>
        <v>576.15145087705673</v>
      </c>
      <c r="EC98" s="72">
        <f t="shared" si="234"/>
        <v>-142.01464348363118</v>
      </c>
      <c r="ED98" s="71">
        <f t="shared" si="235"/>
        <v>290.01240101097113</v>
      </c>
      <c r="EE98" s="82">
        <f t="shared" si="236"/>
        <v>152.16512429647645</v>
      </c>
      <c r="EF98" s="88">
        <f t="shared" si="237"/>
        <v>3996.1679903573181</v>
      </c>
      <c r="EG98" s="54">
        <f>REPS단위당실거래!I83</f>
        <v>962.6</v>
      </c>
      <c r="EH98" s="52">
        <f t="shared" si="238"/>
        <v>1283</v>
      </c>
      <c r="EI98" s="52">
        <f t="shared" si="239"/>
        <v>43600</v>
      </c>
      <c r="EJ98" s="49">
        <f t="shared" si="240"/>
        <v>23980.000000000004</v>
      </c>
      <c r="EK98" s="149">
        <v>105009</v>
      </c>
      <c r="EL98" s="55">
        <f t="shared" si="241"/>
        <v>0.78720043321481492</v>
      </c>
      <c r="EM98" s="55">
        <v>0.74</v>
      </c>
      <c r="EN98" s="55">
        <v>0.05</v>
      </c>
      <c r="EO98" s="71">
        <f t="shared" si="242"/>
        <v>3058.5358207838162</v>
      </c>
      <c r="EP98" s="54">
        <f>REPS단위당실거래!I83</f>
        <v>962.6</v>
      </c>
      <c r="EQ98" s="52">
        <f t="shared" si="243"/>
        <v>1283</v>
      </c>
      <c r="ER98" s="52">
        <f t="shared" si="244"/>
        <v>43600</v>
      </c>
      <c r="ES98" s="49">
        <f t="shared" si="245"/>
        <v>23980.000000000004</v>
      </c>
      <c r="ET98" s="149">
        <v>61229</v>
      </c>
      <c r="EU98" s="55">
        <f t="shared" si="246"/>
        <v>0.78720043321481492</v>
      </c>
      <c r="EV98" s="55">
        <v>0.26</v>
      </c>
      <c r="EW98" s="55">
        <v>0.2</v>
      </c>
      <c r="EX98" s="50">
        <f t="shared" si="247"/>
        <v>2506.3737569161149</v>
      </c>
      <c r="EY98" s="53">
        <f>'주택총조사(주택의종류)'!AZ84</f>
        <v>0.7219511206776178</v>
      </c>
      <c r="EZ98" s="53">
        <f>'주택총조사(주택의종류)'!AS84</f>
        <v>0.21467317880451592</v>
      </c>
      <c r="FA98" s="53">
        <f>'주택총조사(주택의종류)'!BG84</f>
        <v>5.2206680130928315E-2</v>
      </c>
      <c r="FB98" s="53">
        <f t="shared" si="248"/>
        <v>0.36966472007821366</v>
      </c>
      <c r="FC98" s="54">
        <f t="shared" si="249"/>
        <v>2057.1507413010154</v>
      </c>
      <c r="FD98" s="55">
        <v>0.4</v>
      </c>
      <c r="FE98" s="55">
        <v>0.6</v>
      </c>
      <c r="FF98" s="50">
        <f t="shared" si="250"/>
        <v>493.71617791224372</v>
      </c>
      <c r="FG98" s="82">
        <f t="shared" si="251"/>
        <v>6058.6257556121745</v>
      </c>
      <c r="FH98" s="53">
        <v>3.9399999999999998E-2</v>
      </c>
      <c r="FI98" s="49">
        <v>30</v>
      </c>
      <c r="FJ98" s="55">
        <v>0.6</v>
      </c>
      <c r="FK98" s="55">
        <v>0.4</v>
      </c>
      <c r="FL98" s="49">
        <f t="shared" si="252"/>
        <v>44000</v>
      </c>
      <c r="FM98" s="49">
        <f t="shared" si="253"/>
        <v>26200</v>
      </c>
      <c r="FN98" s="58">
        <f t="shared" si="254"/>
        <v>-124.17822905530694</v>
      </c>
      <c r="FO98" s="49">
        <f t="shared" si="270"/>
        <v>3720</v>
      </c>
      <c r="FP98" s="131">
        <v>727</v>
      </c>
      <c r="FQ98" s="134">
        <v>2288</v>
      </c>
      <c r="FR98" s="134">
        <v>22298</v>
      </c>
      <c r="FS98" s="134">
        <v>36257</v>
      </c>
      <c r="FT98" s="134">
        <v>23301</v>
      </c>
      <c r="FU98" s="134">
        <v>21737</v>
      </c>
      <c r="FV98" s="134">
        <v>21385</v>
      </c>
      <c r="FW98" s="134">
        <v>53963</v>
      </c>
      <c r="FX98" s="134">
        <v>56263</v>
      </c>
      <c r="FY98" s="32">
        <f t="shared" si="255"/>
        <v>238219</v>
      </c>
      <c r="FZ98" s="152">
        <f>(SUM(FT98:FX98)/FY98)+(FS98/FY98)*0.3</f>
        <v>0.78720043321481492</v>
      </c>
      <c r="GA98" s="54">
        <f t="shared" si="256"/>
        <v>4139.2864529931821</v>
      </c>
      <c r="GB98" s="55">
        <v>0.3</v>
      </c>
      <c r="GC98" s="55">
        <f t="shared" si="257"/>
        <v>0.78720043321481492</v>
      </c>
      <c r="GD98" s="50">
        <f t="shared" si="258"/>
        <v>977.53442669893434</v>
      </c>
      <c r="GE98" s="54">
        <f t="shared" si="259"/>
        <v>-295.28358693234043</v>
      </c>
      <c r="GF98" s="55">
        <v>0.7</v>
      </c>
      <c r="GG98" s="55">
        <f t="shared" si="260"/>
        <v>0.78720043321481492</v>
      </c>
      <c r="GH98" s="50">
        <f t="shared" si="261"/>
        <v>-162.71315728805399</v>
      </c>
      <c r="GI98" s="81">
        <f t="shared" si="271"/>
        <v>814.8212694108804</v>
      </c>
      <c r="GJ98" s="72">
        <f t="shared" si="262"/>
        <v>-137.84727671449468</v>
      </c>
      <c r="GK98" s="72">
        <f t="shared" si="263"/>
        <v>290.01240101097113</v>
      </c>
      <c r="GL98" s="52">
        <f>SUM('주택총조사(주택의종류)'!AD84:AF84)</f>
        <v>287825</v>
      </c>
      <c r="GM98" s="52">
        <f>REPS미분양!I83</f>
        <v>1389</v>
      </c>
      <c r="GN98" s="100">
        <f t="shared" si="264"/>
        <v>4.8258490402154084E-3</v>
      </c>
      <c r="GO98" s="55">
        <f t="shared" si="265"/>
        <v>1</v>
      </c>
      <c r="GP98" s="82">
        <f t="shared" si="266"/>
        <v>152.16512429647645</v>
      </c>
      <c r="GQ98" s="84">
        <f t="shared" si="267"/>
        <v>7025.6121493195315</v>
      </c>
      <c r="GR98" s="151">
        <f>SUM('REPS분양물량+계획'!G83:I83)/3</f>
        <v>2044.6666666666667</v>
      </c>
      <c r="GS98" s="106">
        <f t="shared" si="272"/>
        <v>0.29103039325401753</v>
      </c>
      <c r="GT98" s="105" t="str">
        <f t="shared" si="268"/>
        <v>S등급</v>
      </c>
    </row>
    <row r="99" spans="1:202" s="49" customFormat="1" x14ac:dyDescent="0.4">
      <c r="A99" s="37" t="s">
        <v>158</v>
      </c>
      <c r="B99" s="39" t="s">
        <v>626</v>
      </c>
      <c r="C99" s="35">
        <f>'주택총조사(거처의종류, 일반,외국인가구, 전체)'!H85</f>
        <v>72236</v>
      </c>
      <c r="D99" s="35">
        <f>'주택총조사(거처의종류, 일반,외국인가구, 전체)'!K85</f>
        <v>73294</v>
      </c>
      <c r="E99" s="35">
        <f>'주택총조사(거처의종류, 일반,외국인가구, 전체)'!N85</f>
        <v>71771</v>
      </c>
      <c r="F99" s="35">
        <f>'주택총조사(거처의종류, 일반,외국인가구, 전체)'!Q85</f>
        <v>77292</v>
      </c>
      <c r="G99" s="35">
        <f>'주택총조사(거처의종류, 일반,외국인가구, 전체)'!T85</f>
        <v>78501</v>
      </c>
      <c r="H99" s="35">
        <f>'주택총조사(거처의종류, 일반,외국인가구, 전체)'!W85</f>
        <v>79384</v>
      </c>
      <c r="I99" s="207">
        <f t="shared" si="181"/>
        <v>-422</v>
      </c>
      <c r="J99" s="207">
        <f t="shared" si="181"/>
        <v>-771</v>
      </c>
      <c r="K99" s="207">
        <f t="shared" si="181"/>
        <v>1876</v>
      </c>
      <c r="L99" s="207">
        <f t="shared" si="181"/>
        <v>-59</v>
      </c>
      <c r="M99" s="207">
        <f t="shared" si="181"/>
        <v>-746</v>
      </c>
      <c r="N99" s="24">
        <f>'인구총조사(가구, 1인가구)'!D85</f>
        <v>21903</v>
      </c>
      <c r="O99" s="24">
        <f>'인구총조사(가구, 1인가구)'!E85</f>
        <v>23383</v>
      </c>
      <c r="P99" s="24">
        <f>'인구총조사(가구, 1인가구)'!F85</f>
        <v>22631</v>
      </c>
      <c r="Q99" s="24">
        <f>'인구총조사(가구, 1인가구)'!G85</f>
        <v>26276</v>
      </c>
      <c r="R99" s="24">
        <f>'인구총조사(가구, 1인가구)'!H85</f>
        <v>27544</v>
      </c>
      <c r="S99" s="24">
        <f>'인구총조사(가구, 1인가구)'!I85</f>
        <v>29173</v>
      </c>
      <c r="T99" s="52">
        <f t="shared" si="184"/>
        <v>1480</v>
      </c>
      <c r="U99" s="52">
        <f t="shared" si="185"/>
        <v>-752</v>
      </c>
      <c r="V99" s="52">
        <f t="shared" si="186"/>
        <v>3645</v>
      </c>
      <c r="W99" s="52">
        <f t="shared" si="187"/>
        <v>1268</v>
      </c>
      <c r="X99" s="52">
        <f t="shared" si="188"/>
        <v>1629</v>
      </c>
      <c r="Y99" s="53">
        <f>'주택총조사(거처의종류, 일반,외국인가구, 아파트)'!K85/'주택총조사(거처의종류, 일반,외국인가구, 전체)'!K85</f>
        <v>0.49276884874614568</v>
      </c>
      <c r="Z99" s="53">
        <f>'주택총조사(거처의종류, 일반,외국인가구, 아파트)'!N85/'주택총조사(거처의종류, 일반,외국인가구, 전체)'!N85</f>
        <v>0.51512449317969655</v>
      </c>
      <c r="AA99" s="53">
        <f>'주택총조사(거처의종류, 일반,외국인가구, 아파트)'!Q85/'주택총조사(거처의종류, 일반,외국인가구, 전체)'!Q85</f>
        <v>0.5415955079439011</v>
      </c>
      <c r="AB99" s="53">
        <f>'주택총조사(거처의종류, 일반,외국인가구, 아파트)'!T85/'주택총조사(거처의종류, 일반,외국인가구, 전체)'!T85</f>
        <v>0.54468095947822326</v>
      </c>
      <c r="AC99" s="53">
        <f>'주택총조사(거처의종류, 일반,외국인가구, 아파트)'!W85/'주택총조사(거처의종류, 일반,외국인가구, 전체)'!W85</f>
        <v>0.55286959588834017</v>
      </c>
      <c r="AD99" s="54">
        <f t="shared" si="189"/>
        <v>-207.94845417087348</v>
      </c>
      <c r="AE99" s="54">
        <f t="shared" si="190"/>
        <v>-397.16098424154603</v>
      </c>
      <c r="AF99" s="54">
        <f t="shared" si="191"/>
        <v>1016.0331729027585</v>
      </c>
      <c r="AG99" s="54">
        <f t="shared" si="192"/>
        <v>-32.13617660921517</v>
      </c>
      <c r="AH99" s="54">
        <f t="shared" si="193"/>
        <v>-412.44071853270179</v>
      </c>
      <c r="AI99" s="54">
        <f t="shared" si="194"/>
        <v>-6.7306321303156098</v>
      </c>
      <c r="AJ99" s="54">
        <f t="shared" si="195"/>
        <v>729.29789614429558</v>
      </c>
      <c r="AK99" s="54">
        <f t="shared" si="196"/>
        <v>-387.37361887113178</v>
      </c>
      <c r="AL99" s="54">
        <f t="shared" si="197"/>
        <v>1974.1156264555195</v>
      </c>
      <c r="AM99" s="54">
        <f t="shared" si="198"/>
        <v>690.65545661838712</v>
      </c>
      <c r="AN99" s="54">
        <f t="shared" si="199"/>
        <v>900.6245717021061</v>
      </c>
      <c r="AO99" s="54">
        <f t="shared" si="200"/>
        <v>781.46398640983534</v>
      </c>
      <c r="AP99" s="208">
        <f t="shared" si="182"/>
        <v>521.34944197342213</v>
      </c>
      <c r="AQ99" s="208">
        <f t="shared" si="182"/>
        <v>-784.53460311267781</v>
      </c>
      <c r="AR99" s="208">
        <f t="shared" si="182"/>
        <v>2990.1487993582778</v>
      </c>
      <c r="AS99" s="208">
        <f t="shared" si="182"/>
        <v>658.51928000917201</v>
      </c>
      <c r="AT99" s="208">
        <f t="shared" si="182"/>
        <v>488.1838531694043</v>
      </c>
      <c r="AU99" s="50">
        <f t="shared" si="183"/>
        <v>774.73335427951963</v>
      </c>
      <c r="AV99" s="52">
        <f>'주택총조사(거처의종류, 일반,외국인가구, 전체)'!I85</f>
        <v>567</v>
      </c>
      <c r="AW99" s="52">
        <f>'주택총조사(거처의종류, 일반,외국인가구, 전체)'!L85</f>
        <v>605</v>
      </c>
      <c r="AX99" s="52">
        <f>'주택총조사(거처의종류, 일반,외국인가구, 전체)'!O85</f>
        <v>612</v>
      </c>
      <c r="AY99" s="52">
        <f>'주택총조사(거처의종류, 일반,외국인가구, 전체)'!R85</f>
        <v>669</v>
      </c>
      <c r="AZ99" s="52">
        <f>'주택총조사(거처의종류, 일반,외국인가구, 전체)'!U85</f>
        <v>690</v>
      </c>
      <c r="BA99" s="52">
        <f>'주택총조사(거처의종류, 일반,외국인가구, 전체)'!X85</f>
        <v>726</v>
      </c>
      <c r="BB99" s="52">
        <f t="shared" si="201"/>
        <v>38</v>
      </c>
      <c r="BC99" s="52">
        <f t="shared" si="202"/>
        <v>7</v>
      </c>
      <c r="BD99" s="52">
        <f t="shared" si="203"/>
        <v>57</v>
      </c>
      <c r="BE99" s="52">
        <f t="shared" si="204"/>
        <v>21</v>
      </c>
      <c r="BF99" s="52">
        <f t="shared" si="205"/>
        <v>36</v>
      </c>
      <c r="BG99" s="53">
        <f>'주택총조사(거처의종류, 일반,외국인가구, 아파트)'!L85/'주택총조사(거처의종류, 일반,외국인가구, 전체)'!L85</f>
        <v>0.1537190082644628</v>
      </c>
      <c r="BH99" s="53">
        <f>'주택총조사(거처의종류, 일반,외국인가구, 아파트)'!O85/'주택총조사(거처의종류, 일반,외국인가구, 전체)'!O85</f>
        <v>0.13071895424836602</v>
      </c>
      <c r="BI99" s="53">
        <f>'주택총조사(거처의종류, 일반,외국인가구, 아파트)'!R85/'주택총조사(거처의종류, 일반,외국인가구, 전체)'!R85</f>
        <v>0.11958146487294469</v>
      </c>
      <c r="BJ99" s="53">
        <f>'주택총조사(거처의종류, 일반,외국인가구, 아파트)'!U85/'주택총조사(거처의종류, 일반,외국인가구, 전체)'!U85</f>
        <v>0.12173913043478261</v>
      </c>
      <c r="BK99" s="53">
        <f>'주택총조사(거처의종류, 일반,외국인가구, 아파트)'!X85/'주택총조사(거처의종류, 일반,외국인가구, 전체)'!X85</f>
        <v>0.13085399449035812</v>
      </c>
      <c r="BL99" s="54">
        <f t="shared" si="206"/>
        <v>5.8413223140495862</v>
      </c>
      <c r="BM99" s="54">
        <f t="shared" si="207"/>
        <v>0.91503267973856217</v>
      </c>
      <c r="BN99" s="54">
        <f t="shared" si="208"/>
        <v>6.8161434977578468</v>
      </c>
      <c r="BO99" s="54">
        <f t="shared" si="209"/>
        <v>2.5565217391304347</v>
      </c>
      <c r="BP99" s="54">
        <f t="shared" si="210"/>
        <v>4.7107438016528924</v>
      </c>
      <c r="BQ99" s="50">
        <f t="shared" si="211"/>
        <v>4.1679528064658644</v>
      </c>
      <c r="BR99" s="49">
        <f>REPS멸실!E84</f>
        <v>0</v>
      </c>
      <c r="BS99" s="49">
        <f>REPS멸실!F84</f>
        <v>0</v>
      </c>
      <c r="BT99" s="49">
        <f>REPS멸실!G84</f>
        <v>0</v>
      </c>
      <c r="BU99" s="49">
        <f>REPS멸실!H84</f>
        <v>0</v>
      </c>
      <c r="BV99" s="49">
        <f>REPS멸실!I84</f>
        <v>0</v>
      </c>
      <c r="BW99" s="51">
        <f t="shared" si="212"/>
        <v>0</v>
      </c>
      <c r="BX99" s="81">
        <f t="shared" si="213"/>
        <v>778.90130708598554</v>
      </c>
      <c r="BY99" s="52">
        <f>SUM('주택소유통계(다주택자)'!Q85:R85)</f>
        <v>9087</v>
      </c>
      <c r="BZ99" s="52">
        <f>SUM('주택소유통계(다주택자)'!U85:V85)</f>
        <v>9758</v>
      </c>
      <c r="CA99" s="52">
        <f>SUM('주택소유통계(다주택자)'!Y85:Z85)</f>
        <v>9437</v>
      </c>
      <c r="CB99" s="52">
        <f>SUM('주택소유통계(다주택자)'!AC85:AD85)</f>
        <v>9421</v>
      </c>
      <c r="CC99" s="52">
        <f t="shared" si="214"/>
        <v>671</v>
      </c>
      <c r="CD99" s="52">
        <f t="shared" si="215"/>
        <v>-321</v>
      </c>
      <c r="CE99" s="52">
        <f t="shared" si="216"/>
        <v>-16</v>
      </c>
      <c r="CF99" s="53">
        <f>'REPS거래량(외지인)'!D85/'REPS거래량(외지인)'!C85</f>
        <v>0.4986868981616574</v>
      </c>
      <c r="CG99" s="53">
        <f>'REPS거래량(외지인)'!I85/'REPS거래량(외지인)'!H85</f>
        <v>0.56806128461991745</v>
      </c>
      <c r="CH99" s="53">
        <f>'REPS거래량(외지인)'!N85/'REPS거래량(외지인)'!M85</f>
        <v>0.67136978248089363</v>
      </c>
      <c r="CI99" s="54">
        <f>REPS단위당실거래!G84</f>
        <v>782.6</v>
      </c>
      <c r="CJ99" s="54">
        <f>REPS단위당실거래!H84</f>
        <v>757.7</v>
      </c>
      <c r="CK99" s="54">
        <f>REPS단위당실거래!I84</f>
        <v>740.3</v>
      </c>
      <c r="CL99" s="52">
        <v>0</v>
      </c>
      <c r="CM99" s="52">
        <v>0</v>
      </c>
      <c r="CN99" s="52">
        <v>0</v>
      </c>
      <c r="CO99" s="53">
        <v>0</v>
      </c>
      <c r="CP99" s="53">
        <v>0</v>
      </c>
      <c r="CQ99" s="53">
        <v>0</v>
      </c>
      <c r="CR99" s="55">
        <v>0.2</v>
      </c>
      <c r="CS99" s="55">
        <v>0.3</v>
      </c>
      <c r="CT99" s="55">
        <v>0.5</v>
      </c>
      <c r="CU99" s="162">
        <f t="shared" si="219"/>
        <v>0</v>
      </c>
      <c r="CV99" s="162">
        <f t="shared" si="220"/>
        <v>0</v>
      </c>
      <c r="CW99" s="162">
        <f t="shared" si="221"/>
        <v>0</v>
      </c>
      <c r="CX99" s="71">
        <f t="shared" si="222"/>
        <v>0</v>
      </c>
      <c r="CY99" s="158">
        <f>REPS분양물량!H84</f>
        <v>809</v>
      </c>
      <c r="CZ99" s="158">
        <f>REPS분양물량!I84</f>
        <v>0</v>
      </c>
      <c r="DA99" s="158">
        <f>REPS분양물량!J84</f>
        <v>0</v>
      </c>
      <c r="DB99" s="52">
        <f>REPS미분양!F84</f>
        <v>0</v>
      </c>
      <c r="DC99" s="52">
        <f>REPS미분양!G84</f>
        <v>0</v>
      </c>
      <c r="DD99" s="52">
        <f>REPS미분양!H84</f>
        <v>0</v>
      </c>
      <c r="DE99" s="52">
        <f>REPS미분양!I84</f>
        <v>0</v>
      </c>
      <c r="DF99" s="52">
        <f t="shared" si="223"/>
        <v>809</v>
      </c>
      <c r="DG99" s="52">
        <f t="shared" si="224"/>
        <v>0</v>
      </c>
      <c r="DH99" s="52">
        <f t="shared" si="225"/>
        <v>0</v>
      </c>
      <c r="DI99" s="52">
        <f t="shared" si="226"/>
        <v>809</v>
      </c>
      <c r="DJ99" s="52">
        <f t="shared" si="227"/>
        <v>0</v>
      </c>
      <c r="DK99" s="52">
        <f t="shared" si="228"/>
        <v>0</v>
      </c>
      <c r="DL99" s="141">
        <v>782.6</v>
      </c>
      <c r="DM99" s="141">
        <v>757.7</v>
      </c>
      <c r="DN99" s="141">
        <v>740.3</v>
      </c>
      <c r="DO99" s="140">
        <f>'REPS분양가(분기단위)'!D84</f>
        <v>0</v>
      </c>
      <c r="DP99" s="140">
        <f>'REPS분양가(분기단위)'!E84</f>
        <v>0</v>
      </c>
      <c r="DQ99" s="140">
        <f>'REPS분양가(분기단위)'!F84</f>
        <v>0</v>
      </c>
      <c r="DR99" s="53" t="e">
        <f t="shared" si="229"/>
        <v>#DIV/0!</v>
      </c>
      <c r="DS99" s="53" t="e">
        <f t="shared" si="230"/>
        <v>#DIV/0!</v>
      </c>
      <c r="DT99" s="53" t="e">
        <f t="shared" si="231"/>
        <v>#DIV/0!</v>
      </c>
      <c r="DU99" s="53">
        <f>100%-종합!CF99</f>
        <v>0.50131310183834255</v>
      </c>
      <c r="DV99" s="53">
        <f>100%-종합!CG99</f>
        <v>0.43193871538008255</v>
      </c>
      <c r="DW99" s="53">
        <f>100%-종합!CH99</f>
        <v>0.32863021751910637</v>
      </c>
      <c r="DX99" s="55">
        <v>0.2</v>
      </c>
      <c r="DY99" s="55">
        <v>0.3</v>
      </c>
      <c r="DZ99" s="55">
        <v>0.5</v>
      </c>
      <c r="EA99" s="72" t="e">
        <f t="shared" si="232"/>
        <v>#DIV/0!</v>
      </c>
      <c r="EB99" s="72" t="e">
        <f t="shared" si="233"/>
        <v>#DIV/0!</v>
      </c>
      <c r="EC99" s="72" t="e">
        <f t="shared" si="234"/>
        <v>#DIV/0!</v>
      </c>
      <c r="ED99" s="71" t="e">
        <f t="shared" si="235"/>
        <v>#DIV/0!</v>
      </c>
      <c r="EE99" s="82" t="e">
        <f t="shared" si="236"/>
        <v>#DIV/0!</v>
      </c>
      <c r="EF99" s="88" t="e">
        <f t="shared" si="237"/>
        <v>#DIV/0!</v>
      </c>
      <c r="EG99" s="54">
        <f>REPS단위당실거래!I84</f>
        <v>740.3</v>
      </c>
      <c r="EH99" s="52">
        <f t="shared" si="238"/>
        <v>0</v>
      </c>
      <c r="EI99" s="52">
        <f t="shared" si="239"/>
        <v>0</v>
      </c>
      <c r="EJ99" s="49">
        <f t="shared" si="240"/>
        <v>0</v>
      </c>
      <c r="EK99" s="149">
        <v>0</v>
      </c>
      <c r="EL99" s="55">
        <f t="shared" si="241"/>
        <v>0</v>
      </c>
      <c r="EM99" s="55">
        <v>0.74</v>
      </c>
      <c r="EN99" s="55">
        <v>0.05</v>
      </c>
      <c r="EO99" s="71">
        <f t="shared" si="242"/>
        <v>0</v>
      </c>
      <c r="EP99" s="54">
        <f>REPS단위당실거래!I84</f>
        <v>740.3</v>
      </c>
      <c r="EQ99" s="52">
        <f t="shared" si="243"/>
        <v>0</v>
      </c>
      <c r="ER99" s="52">
        <f t="shared" si="244"/>
        <v>0</v>
      </c>
      <c r="ES99" s="49">
        <f t="shared" si="245"/>
        <v>0</v>
      </c>
      <c r="ET99" s="149">
        <v>0</v>
      </c>
      <c r="EU99" s="55">
        <f t="shared" si="246"/>
        <v>0</v>
      </c>
      <c r="EV99" s="55">
        <v>0.26</v>
      </c>
      <c r="EW99" s="55">
        <v>0.2</v>
      </c>
      <c r="EX99" s="50">
        <f t="shared" si="247"/>
        <v>0</v>
      </c>
      <c r="EY99" s="53">
        <f>'주택총조사(주택의종류)'!AZ85</f>
        <v>0.62388696110234587</v>
      </c>
      <c r="EZ99" s="53">
        <f>'주택총조사(주택의종류)'!AS85</f>
        <v>0.31794648064147718</v>
      </c>
      <c r="FA99" s="53">
        <f>'주택총조사(주택의종류)'!BG85</f>
        <v>3.994695727808506E-2</v>
      </c>
      <c r="FB99" s="53">
        <f t="shared" si="248"/>
        <v>0.57365109424181637</v>
      </c>
      <c r="FC99" s="54">
        <f t="shared" si="249"/>
        <v>0</v>
      </c>
      <c r="FD99" s="55">
        <v>0.4</v>
      </c>
      <c r="FE99" s="55">
        <v>0.6</v>
      </c>
      <c r="FF99" s="50">
        <f t="shared" si="250"/>
        <v>0</v>
      </c>
      <c r="FG99" s="82">
        <f t="shared" si="251"/>
        <v>0</v>
      </c>
      <c r="FH99" s="53">
        <v>3.9399999999999998E-2</v>
      </c>
      <c r="FI99" s="49">
        <v>30</v>
      </c>
      <c r="FJ99" s="55">
        <v>0.6</v>
      </c>
      <c r="FK99" s="55">
        <v>0.4</v>
      </c>
      <c r="FL99" s="49">
        <f t="shared" si="252"/>
        <v>0</v>
      </c>
      <c r="FM99" s="49">
        <f t="shared" si="253"/>
        <v>0</v>
      </c>
      <c r="FN99" s="58">
        <f t="shared" si="254"/>
        <v>0</v>
      </c>
      <c r="FO99" s="49">
        <f t="shared" si="270"/>
        <v>0</v>
      </c>
      <c r="FP99" s="131">
        <v>121</v>
      </c>
      <c r="FQ99" s="131">
        <v>427</v>
      </c>
      <c r="FR99" s="134">
        <v>4241</v>
      </c>
      <c r="FS99" s="134">
        <v>6288</v>
      </c>
      <c r="FT99" s="134">
        <v>3947</v>
      </c>
      <c r="FU99" s="134">
        <v>3684</v>
      </c>
      <c r="FV99" s="134">
        <v>3464</v>
      </c>
      <c r="FW99" s="134">
        <v>8440</v>
      </c>
      <c r="FX99" s="134">
        <v>7216</v>
      </c>
      <c r="FY99" s="32">
        <f t="shared" si="255"/>
        <v>37828</v>
      </c>
      <c r="FZ99" s="152">
        <v>0</v>
      </c>
      <c r="GA99" s="54">
        <f t="shared" si="256"/>
        <v>785.63193921630125</v>
      </c>
      <c r="GB99" s="55">
        <v>0.3</v>
      </c>
      <c r="GC99" s="55">
        <f t="shared" si="257"/>
        <v>0</v>
      </c>
      <c r="GD99" s="50">
        <f t="shared" si="258"/>
        <v>0</v>
      </c>
      <c r="GE99" s="54">
        <f t="shared" si="259"/>
        <v>-6.7306321303156098</v>
      </c>
      <c r="GF99" s="55">
        <v>0.7</v>
      </c>
      <c r="GG99" s="55">
        <f t="shared" si="260"/>
        <v>0</v>
      </c>
      <c r="GH99" s="50">
        <f t="shared" si="261"/>
        <v>0</v>
      </c>
      <c r="GI99" s="81">
        <f t="shared" si="271"/>
        <v>0</v>
      </c>
      <c r="GJ99" s="72">
        <f t="shared" si="262"/>
        <v>0</v>
      </c>
      <c r="GK99" s="72" t="e">
        <f t="shared" si="263"/>
        <v>#DIV/0!</v>
      </c>
      <c r="GL99" s="52">
        <f>SUM('주택총조사(주택의종류)'!AD85:AF85)</f>
        <v>48423</v>
      </c>
      <c r="GM99" s="52">
        <f>REPS미분양!I84</f>
        <v>0</v>
      </c>
      <c r="GN99" s="100">
        <f t="shared" si="264"/>
        <v>0</v>
      </c>
      <c r="GO99" s="55">
        <f t="shared" si="265"/>
        <v>1</v>
      </c>
      <c r="GP99" s="82" t="e">
        <f t="shared" si="266"/>
        <v>#DIV/0!</v>
      </c>
      <c r="GQ99" s="84" t="e">
        <f t="shared" si="267"/>
        <v>#DIV/0!</v>
      </c>
      <c r="GR99" s="151">
        <f>SUM('REPS분양물량+계획'!G84:I84)/3</f>
        <v>0</v>
      </c>
      <c r="GS99" s="106" t="e">
        <f t="shared" si="272"/>
        <v>#DIV/0!</v>
      </c>
      <c r="GT99" s="105" t="e">
        <f t="shared" si="268"/>
        <v>#DIV/0!</v>
      </c>
    </row>
    <row r="100" spans="1:202" s="49" customFormat="1" x14ac:dyDescent="0.4">
      <c r="A100" s="37" t="s">
        <v>158</v>
      </c>
      <c r="B100" s="39" t="s">
        <v>628</v>
      </c>
      <c r="C100" s="35">
        <f>'주택총조사(거처의종류, 일반,외국인가구, 전체)'!H86</f>
        <v>75855</v>
      </c>
      <c r="D100" s="35">
        <f>'주택총조사(거처의종류, 일반,외국인가구, 전체)'!K86</f>
        <v>74963</v>
      </c>
      <c r="E100" s="35">
        <f>'주택총조사(거처의종류, 일반,외국인가구, 전체)'!N86</f>
        <v>76212</v>
      </c>
      <c r="F100" s="35">
        <f>'주택총조사(거처의종류, 일반,외국인가구, 전체)'!Q86</f>
        <v>76727</v>
      </c>
      <c r="G100" s="35">
        <f>'주택총조사(거처의종류, 일반,외국인가구, 전체)'!T86</f>
        <v>77049</v>
      </c>
      <c r="H100" s="35">
        <f>'주택총조사(거처의종류, 일반,외국인가구, 전체)'!W86</f>
        <v>77093</v>
      </c>
      <c r="I100" s="207">
        <f t="shared" si="181"/>
        <v>-1154</v>
      </c>
      <c r="J100" s="207">
        <f t="shared" si="181"/>
        <v>-363</v>
      </c>
      <c r="K100" s="207">
        <f t="shared" si="181"/>
        <v>-849</v>
      </c>
      <c r="L100" s="207">
        <f t="shared" si="181"/>
        <v>-753</v>
      </c>
      <c r="M100" s="207">
        <f t="shared" si="181"/>
        <v>-1101</v>
      </c>
      <c r="N100" s="24">
        <f>'인구총조사(가구, 1인가구)'!D86</f>
        <v>20069</v>
      </c>
      <c r="O100" s="24">
        <f>'인구총조사(가구, 1인가구)'!E86</f>
        <v>20331</v>
      </c>
      <c r="P100" s="24">
        <f>'인구총조사(가구, 1인가구)'!F86</f>
        <v>21943</v>
      </c>
      <c r="Q100" s="24">
        <f>'인구총조사(가구, 1인가구)'!G86</f>
        <v>23307</v>
      </c>
      <c r="R100" s="24">
        <f>'인구총조사(가구, 1인가구)'!H86</f>
        <v>24382</v>
      </c>
      <c r="S100" s="24">
        <f>'인구총조사(가구, 1인가구)'!I86</f>
        <v>25527</v>
      </c>
      <c r="T100" s="52">
        <f t="shared" si="184"/>
        <v>262</v>
      </c>
      <c r="U100" s="52">
        <f t="shared" si="185"/>
        <v>1612</v>
      </c>
      <c r="V100" s="52">
        <f t="shared" si="186"/>
        <v>1364</v>
      </c>
      <c r="W100" s="52">
        <f t="shared" si="187"/>
        <v>1075</v>
      </c>
      <c r="X100" s="52">
        <f t="shared" si="188"/>
        <v>1145</v>
      </c>
      <c r="Y100" s="53">
        <f>'주택총조사(거처의종류, 일반,외국인가구, 아파트)'!K86/'주택총조사(거처의종류, 일반,외국인가구, 전체)'!K86</f>
        <v>0.55263263209850189</v>
      </c>
      <c r="Z100" s="53">
        <f>'주택총조사(거처의종류, 일반,외국인가구, 아파트)'!N86/'주택총조사(거처의종류, 일반,외국인가구, 전체)'!N86</f>
        <v>0.57298063297118562</v>
      </c>
      <c r="AA100" s="53">
        <f>'주택총조사(거처의종류, 일반,외국인가구, 아파트)'!Q86/'주택총조사(거처의종류, 일반,외국인가구, 전체)'!Q86</f>
        <v>0.57867504268380099</v>
      </c>
      <c r="AB100" s="53">
        <f>'주택총조사(거처의종류, 일반,외국인가구, 아파트)'!T86/'주택총조사(거처의종류, 일반,외국인가구, 전체)'!T86</f>
        <v>0.57743773442874013</v>
      </c>
      <c r="AC100" s="53">
        <f>'주택총조사(거처의종류, 일반,외국인가구, 아파트)'!W86/'주택총조사(거처의종류, 일반,외국인가구, 전체)'!W86</f>
        <v>0.577276795558611</v>
      </c>
      <c r="AD100" s="54">
        <f t="shared" si="189"/>
        <v>-637.73805744167123</v>
      </c>
      <c r="AE100" s="54">
        <f t="shared" si="190"/>
        <v>-207.99196976854037</v>
      </c>
      <c r="AF100" s="54">
        <f t="shared" si="191"/>
        <v>-491.29511123854707</v>
      </c>
      <c r="AG100" s="54">
        <f t="shared" si="192"/>
        <v>-434.8106140248413</v>
      </c>
      <c r="AH100" s="54">
        <f t="shared" si="193"/>
        <v>-635.58175191003068</v>
      </c>
      <c r="AI100" s="54">
        <f t="shared" si="194"/>
        <v>-481.48350087672617</v>
      </c>
      <c r="AJ100" s="54">
        <f t="shared" si="195"/>
        <v>144.7897496098075</v>
      </c>
      <c r="AK100" s="54">
        <f t="shared" si="196"/>
        <v>923.64478034955118</v>
      </c>
      <c r="AL100" s="54">
        <f t="shared" si="197"/>
        <v>789.3127582207045</v>
      </c>
      <c r="AM100" s="54">
        <f t="shared" si="198"/>
        <v>620.74556451089563</v>
      </c>
      <c r="AN100" s="54">
        <f t="shared" si="199"/>
        <v>660.98193091460962</v>
      </c>
      <c r="AO100" s="54">
        <f t="shared" si="200"/>
        <v>627.89495672111366</v>
      </c>
      <c r="AP100" s="208">
        <f t="shared" si="182"/>
        <v>-492.94830783186376</v>
      </c>
      <c r="AQ100" s="208">
        <f t="shared" si="182"/>
        <v>715.65281058101084</v>
      </c>
      <c r="AR100" s="208">
        <f t="shared" si="182"/>
        <v>298.01764698215743</v>
      </c>
      <c r="AS100" s="208">
        <f t="shared" si="182"/>
        <v>185.93495048605433</v>
      </c>
      <c r="AT100" s="208">
        <f t="shared" si="182"/>
        <v>25.400179004578945</v>
      </c>
      <c r="AU100" s="50">
        <f t="shared" si="183"/>
        <v>146.41145584438758</v>
      </c>
      <c r="AV100" s="52">
        <f>'주택총조사(거처의종류, 일반,외국인가구, 전체)'!I86</f>
        <v>804</v>
      </c>
      <c r="AW100" s="52">
        <f>'주택총조사(거처의종류, 일반,외국인가구, 전체)'!L86</f>
        <v>749</v>
      </c>
      <c r="AX100" s="52">
        <f>'주택총조사(거처의종류, 일반,외국인가구, 전체)'!O86</f>
        <v>763</v>
      </c>
      <c r="AY100" s="52">
        <f>'주택총조사(거처의종류, 일반,외국인가구, 전체)'!R86</f>
        <v>773</v>
      </c>
      <c r="AZ100" s="52">
        <f>'주택총조사(거처의종류, 일반,외국인가구, 전체)'!U86</f>
        <v>863</v>
      </c>
      <c r="BA100" s="52">
        <f>'주택총조사(거처의종류, 일반,외국인가구, 전체)'!X86</f>
        <v>1005</v>
      </c>
      <c r="BB100" s="52">
        <f t="shared" si="201"/>
        <v>-55</v>
      </c>
      <c r="BC100" s="52">
        <f t="shared" si="202"/>
        <v>14</v>
      </c>
      <c r="BD100" s="52">
        <f t="shared" si="203"/>
        <v>10</v>
      </c>
      <c r="BE100" s="52">
        <f t="shared" si="204"/>
        <v>90</v>
      </c>
      <c r="BF100" s="52">
        <f t="shared" si="205"/>
        <v>142</v>
      </c>
      <c r="BG100" s="53">
        <f>'주택총조사(거처의종류, 일반,외국인가구, 아파트)'!L86/'주택총조사(거처의종류, 일반,외국인가구, 전체)'!L86</f>
        <v>0.11081441922563418</v>
      </c>
      <c r="BH100" s="53">
        <f>'주택총조사(거처의종류, 일반,외국인가구, 아파트)'!O86/'주택총조사(거처의종류, 일반,외국인가구, 전체)'!O86</f>
        <v>0.1218872870249017</v>
      </c>
      <c r="BI100" s="53">
        <f>'주택총조사(거처의종류, 일반,외국인가구, 아파트)'!R86/'주택총조사(거처의종류, 일반,외국인가구, 전체)'!R86</f>
        <v>0.10090556274256145</v>
      </c>
      <c r="BJ100" s="53">
        <f>'주택총조사(거처의종류, 일반,외국인가구, 아파트)'!U86/'주택총조사(거처의종류, 일반,외국인가구, 전체)'!U86</f>
        <v>9.3858632676709158E-2</v>
      </c>
      <c r="BK100" s="53">
        <f>'주택총조사(거처의종류, 일반,외국인가구, 아파트)'!X86/'주택총조사(거처의종류, 일반,외국인가구, 전체)'!X86</f>
        <v>9.4527363184079602E-2</v>
      </c>
      <c r="BL100" s="54">
        <f t="shared" si="206"/>
        <v>-6.0947930574098796</v>
      </c>
      <c r="BM100" s="54">
        <f t="shared" si="207"/>
        <v>1.7064220183486238</v>
      </c>
      <c r="BN100" s="54">
        <f t="shared" si="208"/>
        <v>1.0090556274256144</v>
      </c>
      <c r="BO100" s="54">
        <f t="shared" si="209"/>
        <v>8.4472769409038246</v>
      </c>
      <c r="BP100" s="54">
        <f t="shared" si="210"/>
        <v>13.422885572139304</v>
      </c>
      <c r="BQ100" s="50">
        <f t="shared" si="211"/>
        <v>3.6981694202814976</v>
      </c>
      <c r="BR100" s="49">
        <f>REPS멸실!E85</f>
        <v>0</v>
      </c>
      <c r="BS100" s="49">
        <f>REPS멸실!F85</f>
        <v>0</v>
      </c>
      <c r="BT100" s="49">
        <f>REPS멸실!G85</f>
        <v>70</v>
      </c>
      <c r="BU100" s="49">
        <f>REPS멸실!H85</f>
        <v>0</v>
      </c>
      <c r="BV100" s="49">
        <f>REPS멸실!I85</f>
        <v>0</v>
      </c>
      <c r="BW100" s="51">
        <f t="shared" si="212"/>
        <v>14</v>
      </c>
      <c r="BX100" s="81">
        <f t="shared" si="213"/>
        <v>164.10962526466906</v>
      </c>
      <c r="BY100" s="52">
        <f>SUM('주택소유통계(다주택자)'!Q86:R86)</f>
        <v>8661</v>
      </c>
      <c r="BZ100" s="52">
        <f>SUM('주택소유통계(다주택자)'!U86:V86)</f>
        <v>8703</v>
      </c>
      <c r="CA100" s="52">
        <f>SUM('주택소유통계(다주택자)'!Y86:Z86)</f>
        <v>8436</v>
      </c>
      <c r="CB100" s="52">
        <f>SUM('주택소유통계(다주택자)'!AC86:AD86)</f>
        <v>8227</v>
      </c>
      <c r="CC100" s="52">
        <f t="shared" si="214"/>
        <v>42</v>
      </c>
      <c r="CD100" s="52">
        <f t="shared" si="215"/>
        <v>-267</v>
      </c>
      <c r="CE100" s="52">
        <f t="shared" si="216"/>
        <v>-209</v>
      </c>
      <c r="CF100" s="53">
        <f>'REPS거래량(외지인)'!D86/'REPS거래량(외지인)'!C86</f>
        <v>0.44226510597912055</v>
      </c>
      <c r="CG100" s="53">
        <f>'REPS거래량(외지인)'!I86/'REPS거래량(외지인)'!H86</f>
        <v>0.52631578947368418</v>
      </c>
      <c r="CH100" s="53">
        <f>'REPS거래량(외지인)'!N86/'REPS거래량(외지인)'!M86</f>
        <v>0.59085290482076636</v>
      </c>
      <c r="CI100" s="54">
        <f>REPS단위당실거래!G85</f>
        <v>824.9</v>
      </c>
      <c r="CJ100" s="54">
        <f>REPS단위당실거래!H85</f>
        <v>813.2</v>
      </c>
      <c r="CK100" s="54">
        <f>REPS단위당실거래!I85</f>
        <v>816.2</v>
      </c>
      <c r="CL100" s="52">
        <v>1308</v>
      </c>
      <c r="CM100" s="52">
        <v>1373.4</v>
      </c>
      <c r="CN100" s="52">
        <v>1442.0700000000002</v>
      </c>
      <c r="CO100" s="53">
        <f t="shared" si="217"/>
        <v>0.63065749235474</v>
      </c>
      <c r="CP100" s="53">
        <f t="shared" si="269"/>
        <v>0.5921071792631426</v>
      </c>
      <c r="CQ100" s="53">
        <f t="shared" si="218"/>
        <v>0.56599194213873105</v>
      </c>
      <c r="CR100" s="55">
        <v>0.2</v>
      </c>
      <c r="CS100" s="55">
        <v>0.3</v>
      </c>
      <c r="CT100" s="55">
        <v>0.5</v>
      </c>
      <c r="CU100" s="162">
        <f t="shared" si="219"/>
        <v>2.3429095426194819</v>
      </c>
      <c r="CV100" s="162">
        <f t="shared" si="220"/>
        <v>-24.961992136304058</v>
      </c>
      <c r="CW100" s="162">
        <f t="shared" si="221"/>
        <v>-34.946679235811807</v>
      </c>
      <c r="CX100" s="71">
        <f t="shared" si="222"/>
        <v>-19.188587276498794</v>
      </c>
      <c r="CY100" s="158">
        <f>REPS분양물량!H85</f>
        <v>981</v>
      </c>
      <c r="CZ100" s="158">
        <f>REPS분양물량!I85</f>
        <v>0</v>
      </c>
      <c r="DA100" s="158">
        <f>REPS분양물량!J85</f>
        <v>0</v>
      </c>
      <c r="DB100" s="52">
        <f>REPS미분양!F85</f>
        <v>0</v>
      </c>
      <c r="DC100" s="52">
        <f>REPS미분양!G85</f>
        <v>0</v>
      </c>
      <c r="DD100" s="52">
        <f>REPS미분양!H85</f>
        <v>0</v>
      </c>
      <c r="DE100" s="52">
        <f>REPS미분양!I85</f>
        <v>0</v>
      </c>
      <c r="DF100" s="52">
        <f t="shared" si="223"/>
        <v>981</v>
      </c>
      <c r="DG100" s="52">
        <f t="shared" si="224"/>
        <v>0</v>
      </c>
      <c r="DH100" s="52">
        <f t="shared" si="225"/>
        <v>0</v>
      </c>
      <c r="DI100" s="52">
        <f t="shared" si="226"/>
        <v>981</v>
      </c>
      <c r="DJ100" s="52">
        <f t="shared" si="227"/>
        <v>0</v>
      </c>
      <c r="DK100" s="52">
        <f t="shared" si="228"/>
        <v>0</v>
      </c>
      <c r="DL100" s="141">
        <v>824.9</v>
      </c>
      <c r="DM100" s="141">
        <v>813.2</v>
      </c>
      <c r="DN100" s="141">
        <v>816.2</v>
      </c>
      <c r="DO100" s="140">
        <f>'REPS분양가(분기단위)'!D85</f>
        <v>1308</v>
      </c>
      <c r="DP100" s="144">
        <f t="shared" ref="DP100:DP102" si="273">DO100*1.05</f>
        <v>1373.4</v>
      </c>
      <c r="DQ100" s="144">
        <f>DP100*1.05</f>
        <v>1442.0700000000002</v>
      </c>
      <c r="DR100" s="53">
        <f t="shared" si="229"/>
        <v>0.63065749235474</v>
      </c>
      <c r="DS100" s="53">
        <f t="shared" si="230"/>
        <v>0.5921071792631426</v>
      </c>
      <c r="DT100" s="53">
        <f t="shared" si="231"/>
        <v>0.56599194213873105</v>
      </c>
      <c r="DU100" s="53">
        <f>100%-종합!CF100</f>
        <v>0.5577348940208795</v>
      </c>
      <c r="DV100" s="53">
        <f>100%-종합!CG100</f>
        <v>0.47368421052631582</v>
      </c>
      <c r="DW100" s="53">
        <f>100%-종합!CH100</f>
        <v>0.40914709517923364</v>
      </c>
      <c r="DX100" s="55">
        <v>0.2</v>
      </c>
      <c r="DY100" s="55">
        <v>0.3</v>
      </c>
      <c r="DZ100" s="55">
        <v>0.5</v>
      </c>
      <c r="EA100" s="72">
        <f t="shared" si="232"/>
        <v>69.011327111673523</v>
      </c>
      <c r="EB100" s="72">
        <f t="shared" si="233"/>
        <v>0</v>
      </c>
      <c r="EC100" s="72">
        <f t="shared" si="234"/>
        <v>0</v>
      </c>
      <c r="ED100" s="71">
        <f t="shared" si="235"/>
        <v>23.003775703891176</v>
      </c>
      <c r="EE100" s="82">
        <f t="shared" si="236"/>
        <v>3.815188427392382</v>
      </c>
      <c r="EF100" s="88">
        <f t="shared" si="237"/>
        <v>167.92481369206143</v>
      </c>
      <c r="EG100" s="54">
        <f>REPS단위당실거래!I85</f>
        <v>816.2</v>
      </c>
      <c r="EH100" s="52">
        <f t="shared" si="238"/>
        <v>1442.0700000000002</v>
      </c>
      <c r="EI100" s="52">
        <f t="shared" si="239"/>
        <v>49000</v>
      </c>
      <c r="EJ100" s="49">
        <f t="shared" si="240"/>
        <v>26950.000000000004</v>
      </c>
      <c r="EK100" s="149">
        <v>9060</v>
      </c>
      <c r="EL100" s="55">
        <f t="shared" si="241"/>
        <v>0.68233473042484283</v>
      </c>
      <c r="EM100" s="55">
        <v>0.74</v>
      </c>
      <c r="EN100" s="55">
        <v>0.05</v>
      </c>
      <c r="EO100" s="71">
        <f t="shared" si="242"/>
        <v>228.73224833301583</v>
      </c>
      <c r="EP100" s="54">
        <f>REPS단위당실거래!I85</f>
        <v>816.2</v>
      </c>
      <c r="EQ100" s="52">
        <f t="shared" si="243"/>
        <v>1442.0700000000002</v>
      </c>
      <c r="ER100" s="52">
        <f t="shared" si="244"/>
        <v>49000</v>
      </c>
      <c r="ES100" s="49">
        <f t="shared" si="245"/>
        <v>26950.000000000004</v>
      </c>
      <c r="ET100" s="149">
        <v>7152</v>
      </c>
      <c r="EU100" s="55">
        <f t="shared" si="246"/>
        <v>0.68233473042484283</v>
      </c>
      <c r="EV100" s="55">
        <v>0.26</v>
      </c>
      <c r="EW100" s="55">
        <v>0.2</v>
      </c>
      <c r="EX100" s="50">
        <f t="shared" si="247"/>
        <v>253.76301558392075</v>
      </c>
      <c r="EY100" s="53">
        <f>'주택총조사(주택의종류)'!AZ86</f>
        <v>0.69096478451766286</v>
      </c>
      <c r="EZ100" s="53">
        <f>'주택총조사(주택의종류)'!AS86</f>
        <v>0.21984533993648814</v>
      </c>
      <c r="FA100" s="53">
        <f>'주택총조사(주택의종류)'!BG86</f>
        <v>7.7534865508496559E-2</v>
      </c>
      <c r="FB100" s="53">
        <f t="shared" si="248"/>
        <v>0.43038402550800742</v>
      </c>
      <c r="FC100" s="54">
        <f t="shared" si="249"/>
        <v>207.6582539731196</v>
      </c>
      <c r="FD100" s="55">
        <v>0.4</v>
      </c>
      <c r="FE100" s="55">
        <v>0.6</v>
      </c>
      <c r="FF100" s="50">
        <f t="shared" si="250"/>
        <v>49.837980953548701</v>
      </c>
      <c r="FG100" s="82">
        <f t="shared" si="251"/>
        <v>532.33324487048526</v>
      </c>
      <c r="FH100" s="53">
        <v>3.9399999999999998E-2</v>
      </c>
      <c r="FI100" s="49">
        <v>30</v>
      </c>
      <c r="FJ100" s="55">
        <v>0.6</v>
      </c>
      <c r="FK100" s="55">
        <v>0.4</v>
      </c>
      <c r="FL100" s="49">
        <f t="shared" si="252"/>
        <v>49000</v>
      </c>
      <c r="FM100" s="49">
        <f t="shared" si="253"/>
        <v>29400</v>
      </c>
      <c r="FN100" s="58">
        <f t="shared" si="254"/>
        <v>-139.34503565748184</v>
      </c>
      <c r="FO100" s="49">
        <f t="shared" si="270"/>
        <v>4200</v>
      </c>
      <c r="FP100" s="131">
        <v>138</v>
      </c>
      <c r="FQ100" s="131">
        <v>446</v>
      </c>
      <c r="FR100" s="134">
        <v>5009</v>
      </c>
      <c r="FS100" s="134">
        <v>6876</v>
      </c>
      <c r="FT100" s="134">
        <v>4352</v>
      </c>
      <c r="FU100" s="134">
        <v>4133</v>
      </c>
      <c r="FV100" s="134">
        <v>3742</v>
      </c>
      <c r="FW100" s="134">
        <v>9109</v>
      </c>
      <c r="FX100" s="134">
        <v>8187</v>
      </c>
      <c r="FY100" s="32">
        <f t="shared" si="255"/>
        <v>41992</v>
      </c>
      <c r="FZ100" s="152">
        <f>(SUM(FU100:FX100)/FY100)+(FT100/FY100)*0.8</f>
        <v>0.68233473042484283</v>
      </c>
      <c r="GA100" s="54">
        <f t="shared" si="256"/>
        <v>631.59312614139515</v>
      </c>
      <c r="GB100" s="55">
        <v>0.3</v>
      </c>
      <c r="GC100" s="55">
        <f t="shared" si="257"/>
        <v>0.68233473042484283</v>
      </c>
      <c r="GD100" s="50">
        <f t="shared" si="258"/>
        <v>129.28737763916178</v>
      </c>
      <c r="GE100" s="54">
        <f t="shared" si="259"/>
        <v>-467.48350087672617</v>
      </c>
      <c r="GF100" s="55">
        <v>0.7</v>
      </c>
      <c r="GG100" s="55">
        <f t="shared" si="260"/>
        <v>0.68233473042484283</v>
      </c>
      <c r="GH100" s="50">
        <f t="shared" si="261"/>
        <v>-223.2861599841479</v>
      </c>
      <c r="GI100" s="81">
        <f t="shared" si="271"/>
        <v>-93.998782344986125</v>
      </c>
      <c r="GJ100" s="72">
        <f t="shared" si="262"/>
        <v>-19.188587276498794</v>
      </c>
      <c r="GK100" s="72">
        <f t="shared" si="263"/>
        <v>23.003775703891176</v>
      </c>
      <c r="GL100" s="52">
        <f>SUM('주택총조사(주택의종류)'!AD86:AF86)</f>
        <v>51641</v>
      </c>
      <c r="GM100" s="52">
        <f>REPS미분양!I85</f>
        <v>0</v>
      </c>
      <c r="GN100" s="100">
        <f t="shared" si="264"/>
        <v>0</v>
      </c>
      <c r="GO100" s="55">
        <f t="shared" si="265"/>
        <v>1</v>
      </c>
      <c r="GP100" s="82">
        <f t="shared" si="266"/>
        <v>3.815188427392382</v>
      </c>
      <c r="GQ100" s="84">
        <f t="shared" si="267"/>
        <v>442.14965095289153</v>
      </c>
      <c r="GR100" s="151">
        <f>SUM('REPS분양물량+계획'!G85:I85)/3</f>
        <v>0</v>
      </c>
      <c r="GS100" s="106">
        <f t="shared" si="272"/>
        <v>0</v>
      </c>
      <c r="GT100" s="105" t="str">
        <f t="shared" si="268"/>
        <v>S등급</v>
      </c>
    </row>
    <row r="101" spans="1:202" s="49" customFormat="1" x14ac:dyDescent="0.4">
      <c r="A101" s="37" t="s">
        <v>158</v>
      </c>
      <c r="B101" s="39" t="s">
        <v>624</v>
      </c>
      <c r="C101" s="35">
        <f>'주택총조사(거처의종류, 일반,외국인가구, 전체)'!H87</f>
        <v>81766</v>
      </c>
      <c r="D101" s="35">
        <f>'주택총조사(거처의종류, 일반,외국인가구, 전체)'!K87</f>
        <v>81246</v>
      </c>
      <c r="E101" s="35">
        <f>'주택총조사(거처의종류, 일반,외국인가구, 전체)'!N87</f>
        <v>81686</v>
      </c>
      <c r="F101" s="35">
        <f>'주택총조사(거처의종류, 일반,외국인가구, 전체)'!Q87</f>
        <v>99939</v>
      </c>
      <c r="G101" s="35">
        <f>'주택총조사(거처의종류, 일반,외국인가구, 전체)'!T87</f>
        <v>100454</v>
      </c>
      <c r="H101" s="35">
        <f>'주택총조사(거처의종류, 일반,외국인가구, 전체)'!W87</f>
        <v>100848</v>
      </c>
      <c r="I101" s="207">
        <f t="shared" si="181"/>
        <v>-1226</v>
      </c>
      <c r="J101" s="207">
        <f t="shared" si="181"/>
        <v>-1192</v>
      </c>
      <c r="K101" s="207">
        <f t="shared" si="181"/>
        <v>10748</v>
      </c>
      <c r="L101" s="207">
        <f t="shared" si="181"/>
        <v>-491</v>
      </c>
      <c r="M101" s="207">
        <f t="shared" si="181"/>
        <v>-652</v>
      </c>
      <c r="N101" s="24">
        <f>'인구총조사(가구, 1인가구)'!D87</f>
        <v>19407</v>
      </c>
      <c r="O101" s="24">
        <f>'인구총조사(가구, 1인가구)'!E87</f>
        <v>20113</v>
      </c>
      <c r="P101" s="24">
        <f>'인구총조사(가구, 1인가구)'!F87</f>
        <v>21745</v>
      </c>
      <c r="Q101" s="24">
        <f>'인구총조사(가구, 1인가구)'!G87</f>
        <v>29250</v>
      </c>
      <c r="R101" s="24">
        <f>'인구총조사(가구, 1인가구)'!H87</f>
        <v>30256</v>
      </c>
      <c r="S101" s="24">
        <f>'인구총조사(가구, 1인가구)'!I87</f>
        <v>31302</v>
      </c>
      <c r="T101" s="52">
        <f t="shared" si="184"/>
        <v>706</v>
      </c>
      <c r="U101" s="52">
        <f t="shared" si="185"/>
        <v>1632</v>
      </c>
      <c r="V101" s="52">
        <f t="shared" si="186"/>
        <v>7505</v>
      </c>
      <c r="W101" s="52">
        <f t="shared" si="187"/>
        <v>1006</v>
      </c>
      <c r="X101" s="52">
        <f t="shared" si="188"/>
        <v>1046</v>
      </c>
      <c r="Y101" s="53">
        <f>'주택총조사(거처의종류, 일반,외국인가구, 아파트)'!K87/'주택총조사(거처의종류, 일반,외국인가구, 전체)'!K87</f>
        <v>0.74243655072249715</v>
      </c>
      <c r="Z101" s="53">
        <f>'주택총조사(거처의종류, 일반,외국인가구, 아파트)'!N87/'주택총조사(거처의종류, 일반,외국인가구, 전체)'!N87</f>
        <v>0.73903728913155253</v>
      </c>
      <c r="AA101" s="53">
        <f>'주택총조사(거처의종류, 일반,외국인가구, 아파트)'!Q87/'주택총조사(거처의종류, 일반,외국인가구, 전체)'!Q87</f>
        <v>0.7067311059746445</v>
      </c>
      <c r="AB101" s="53">
        <f>'주택총조사(거처의종류, 일반,외국인가구, 아파트)'!T87/'주택총조사(거처의종류, 일반,외국인가구, 전체)'!T87</f>
        <v>0.70350608238596768</v>
      </c>
      <c r="AC101" s="53">
        <f>'주택총조사(거처의종류, 일반,외국인가구, 아파트)'!W87/'주택총조사(거처의종류, 일반,외국인가구, 전체)'!W87</f>
        <v>0.6986752340155481</v>
      </c>
      <c r="AD101" s="54">
        <f t="shared" si="189"/>
        <v>-910.22721118578147</v>
      </c>
      <c r="AE101" s="54">
        <f t="shared" si="190"/>
        <v>-880.93244864481062</v>
      </c>
      <c r="AF101" s="54">
        <f t="shared" si="191"/>
        <v>7595.9459270154794</v>
      </c>
      <c r="AG101" s="54">
        <f t="shared" si="192"/>
        <v>-345.42148645151013</v>
      </c>
      <c r="AH101" s="54">
        <f t="shared" si="193"/>
        <v>-455.53625257813735</v>
      </c>
      <c r="AI101" s="54">
        <f t="shared" si="194"/>
        <v>1000.7657056310479</v>
      </c>
      <c r="AJ101" s="54">
        <f t="shared" si="195"/>
        <v>524.16020481008297</v>
      </c>
      <c r="AK101" s="54">
        <f t="shared" si="196"/>
        <v>1206.1088558626936</v>
      </c>
      <c r="AL101" s="54">
        <f t="shared" si="197"/>
        <v>5304.0169503397074</v>
      </c>
      <c r="AM101" s="54">
        <f t="shared" si="198"/>
        <v>707.72711888028346</v>
      </c>
      <c r="AN101" s="54">
        <f t="shared" si="199"/>
        <v>730.81429478026325</v>
      </c>
      <c r="AO101" s="54">
        <f t="shared" si="200"/>
        <v>1694.565484934606</v>
      </c>
      <c r="AP101" s="208">
        <f t="shared" si="182"/>
        <v>-386.0670063756985</v>
      </c>
      <c r="AQ101" s="208">
        <f t="shared" si="182"/>
        <v>325.17640721788302</v>
      </c>
      <c r="AR101" s="208">
        <f t="shared" si="182"/>
        <v>12899.962877355187</v>
      </c>
      <c r="AS101" s="208">
        <f t="shared" si="182"/>
        <v>362.30563242877332</v>
      </c>
      <c r="AT101" s="208">
        <f t="shared" si="182"/>
        <v>275.2780422021259</v>
      </c>
      <c r="AU101" s="50">
        <f t="shared" si="183"/>
        <v>2695.3311905656542</v>
      </c>
      <c r="AV101" s="52">
        <f>'주택총조사(거처의종류, 일반,외국인가구, 전체)'!I87</f>
        <v>1234</v>
      </c>
      <c r="AW101" s="52">
        <f>'주택총조사(거처의종류, 일반,외국인가구, 전체)'!L87</f>
        <v>1283</v>
      </c>
      <c r="AX101" s="52">
        <f>'주택총조사(거처의종류, 일반,외국인가구, 전체)'!O87</f>
        <v>1311</v>
      </c>
      <c r="AY101" s="52">
        <f>'주택총조사(거처의종류, 일반,외국인가구, 전체)'!R87</f>
        <v>1550</v>
      </c>
      <c r="AZ101" s="52">
        <f>'주택총조사(거처의종류, 일반,외국인가구, 전체)'!U87</f>
        <v>1542</v>
      </c>
      <c r="BA101" s="52">
        <f>'주택총조사(거처의종류, 일반,외국인가구, 전체)'!X87</f>
        <v>1732</v>
      </c>
      <c r="BB101" s="52">
        <f t="shared" si="201"/>
        <v>49</v>
      </c>
      <c r="BC101" s="52">
        <f t="shared" si="202"/>
        <v>28</v>
      </c>
      <c r="BD101" s="52">
        <f t="shared" si="203"/>
        <v>239</v>
      </c>
      <c r="BE101" s="52">
        <f t="shared" si="204"/>
        <v>-8</v>
      </c>
      <c r="BF101" s="52">
        <f t="shared" si="205"/>
        <v>190</v>
      </c>
      <c r="BG101" s="53">
        <f>'주택총조사(거처의종류, 일반,외국인가구, 아파트)'!L87/'주택총조사(거처의종류, 일반,외국인가구, 전체)'!L87</f>
        <v>0.22681215900233828</v>
      </c>
      <c r="BH101" s="53">
        <f>'주택총조사(거처의종류, 일반,외국인가구, 아파트)'!O87/'주택총조사(거처의종류, 일반,외국인가구, 전체)'!O87</f>
        <v>0.2219679633867277</v>
      </c>
      <c r="BI101" s="53">
        <f>'주택총조사(거처의종류, 일반,외국인가구, 아파트)'!R87/'주택총조사(거처의종류, 일반,외국인가구, 전체)'!R87</f>
        <v>0.22064516129032258</v>
      </c>
      <c r="BJ101" s="53">
        <f>'주택총조사(거처의종류, 일반,외국인가구, 아파트)'!U87/'주택총조사(거처의종류, 일반,외국인가구, 전체)'!U87</f>
        <v>0.22957198443579765</v>
      </c>
      <c r="BK101" s="53">
        <f>'주택총조사(거처의종류, 일반,외국인가구, 아파트)'!X87/'주택총조사(거처의종류, 일반,외국인가구, 전체)'!X87</f>
        <v>0.23672055427251731</v>
      </c>
      <c r="BL101" s="54">
        <f t="shared" si="206"/>
        <v>11.113795791114576</v>
      </c>
      <c r="BM101" s="54">
        <f t="shared" si="207"/>
        <v>6.2151029748283753</v>
      </c>
      <c r="BN101" s="54">
        <f t="shared" si="208"/>
        <v>52.734193548387097</v>
      </c>
      <c r="BO101" s="54">
        <f t="shared" si="209"/>
        <v>-1.8365758754863812</v>
      </c>
      <c r="BP101" s="54">
        <f t="shared" si="210"/>
        <v>44.976905311778289</v>
      </c>
      <c r="BQ101" s="50">
        <f t="shared" si="211"/>
        <v>22.640684350124396</v>
      </c>
      <c r="BR101" s="49">
        <f>REPS멸실!E86</f>
        <v>0</v>
      </c>
      <c r="BS101" s="49">
        <f>REPS멸실!F86</f>
        <v>0</v>
      </c>
      <c r="BT101" s="49">
        <f>REPS멸실!G86</f>
        <v>540</v>
      </c>
      <c r="BU101" s="49">
        <f>REPS멸실!H86</f>
        <v>960</v>
      </c>
      <c r="BV101" s="49">
        <f>REPS멸실!I86</f>
        <v>0</v>
      </c>
      <c r="BW101" s="51">
        <f t="shared" si="212"/>
        <v>300</v>
      </c>
      <c r="BX101" s="81">
        <f t="shared" si="213"/>
        <v>3017.9718749157787</v>
      </c>
      <c r="BY101" s="52">
        <f>SUM('주택소유통계(다주택자)'!Q87:R87)</f>
        <v>12242</v>
      </c>
      <c r="BZ101" s="52">
        <f>SUM('주택소유통계(다주택자)'!U87:V87)</f>
        <v>14122</v>
      </c>
      <c r="CA101" s="52">
        <f>SUM('주택소유통계(다주택자)'!Y87:Z87)</f>
        <v>13490</v>
      </c>
      <c r="CB101" s="52">
        <f>SUM('주택소유통계(다주택자)'!AC87:AD87)</f>
        <v>13153</v>
      </c>
      <c r="CC101" s="52">
        <f t="shared" si="214"/>
        <v>1880</v>
      </c>
      <c r="CD101" s="52">
        <f t="shared" si="215"/>
        <v>-632</v>
      </c>
      <c r="CE101" s="52">
        <f t="shared" si="216"/>
        <v>-337</v>
      </c>
      <c r="CF101" s="53">
        <f>'REPS거래량(외지인)'!D87/'REPS거래량(외지인)'!C87</f>
        <v>0.44370460048426152</v>
      </c>
      <c r="CG101" s="53">
        <f>'REPS거래량(외지인)'!I87/'REPS거래량(외지인)'!H87</f>
        <v>0.44716031631919484</v>
      </c>
      <c r="CH101" s="53">
        <f>'REPS거래량(외지인)'!N87/'REPS거래량(외지인)'!M87</f>
        <v>0.60571923743500866</v>
      </c>
      <c r="CI101" s="54">
        <f>REPS단위당실거래!G86</f>
        <v>1259.3</v>
      </c>
      <c r="CJ101" s="54">
        <f>REPS단위당실거래!H86</f>
        <v>1242.9000000000001</v>
      </c>
      <c r="CK101" s="54">
        <f>REPS단위당실거래!I86</f>
        <v>1227.2</v>
      </c>
      <c r="CL101" s="52">
        <v>1737</v>
      </c>
      <c r="CM101" s="52">
        <v>1823.8500000000001</v>
      </c>
      <c r="CN101" s="52">
        <v>1915.0425000000002</v>
      </c>
      <c r="CO101" s="53">
        <f t="shared" si="217"/>
        <v>0.72498560736902706</v>
      </c>
      <c r="CP101" s="53">
        <f t="shared" si="269"/>
        <v>0.68147051566740691</v>
      </c>
      <c r="CQ101" s="53">
        <f t="shared" si="218"/>
        <v>0.64082128725602694</v>
      </c>
      <c r="CR101" s="55">
        <v>0.2</v>
      </c>
      <c r="CS101" s="55">
        <v>0.3</v>
      </c>
      <c r="CT101" s="55">
        <v>0.5</v>
      </c>
      <c r="CU101" s="162">
        <f t="shared" si="219"/>
        <v>120.9514729272172</v>
      </c>
      <c r="CV101" s="162">
        <f t="shared" si="220"/>
        <v>-57.776157927588855</v>
      </c>
      <c r="CW101" s="162">
        <f t="shared" si="221"/>
        <v>-65.404586174129761</v>
      </c>
      <c r="CX101" s="71">
        <f t="shared" si="222"/>
        <v>-0.7430903915004734</v>
      </c>
      <c r="CY101" s="158">
        <f>REPS분양물량!H86</f>
        <v>4986</v>
      </c>
      <c r="CZ101" s="158">
        <f>REPS분양물량!I86</f>
        <v>608</v>
      </c>
      <c r="DA101" s="158">
        <f>REPS분양물량!J86</f>
        <v>0</v>
      </c>
      <c r="DB101" s="52">
        <f>REPS미분양!F86</f>
        <v>0</v>
      </c>
      <c r="DC101" s="52">
        <f>REPS미분양!G86</f>
        <v>0</v>
      </c>
      <c r="DD101" s="52">
        <f>REPS미분양!H86</f>
        <v>0</v>
      </c>
      <c r="DE101" s="52">
        <f>REPS미분양!I86</f>
        <v>0</v>
      </c>
      <c r="DF101" s="52">
        <f t="shared" si="223"/>
        <v>4986</v>
      </c>
      <c r="DG101" s="52">
        <f t="shared" si="224"/>
        <v>608</v>
      </c>
      <c r="DH101" s="52">
        <f t="shared" si="225"/>
        <v>0</v>
      </c>
      <c r="DI101" s="52">
        <f t="shared" si="226"/>
        <v>4986</v>
      </c>
      <c r="DJ101" s="52">
        <f t="shared" si="227"/>
        <v>608</v>
      </c>
      <c r="DK101" s="52">
        <f t="shared" si="228"/>
        <v>0</v>
      </c>
      <c r="DL101" s="142">
        <v>1259.3</v>
      </c>
      <c r="DM101" s="142">
        <v>1242.9000000000001</v>
      </c>
      <c r="DN101" s="142">
        <v>1227.2</v>
      </c>
      <c r="DO101" s="140">
        <f>'REPS분양가(분기단위)'!D86</f>
        <v>1737</v>
      </c>
      <c r="DP101" s="144">
        <f t="shared" si="273"/>
        <v>1823.8500000000001</v>
      </c>
      <c r="DQ101" s="144">
        <f>DP101*1.05</f>
        <v>1915.0425000000002</v>
      </c>
      <c r="DR101" s="53">
        <f t="shared" si="229"/>
        <v>0.72498560736902706</v>
      </c>
      <c r="DS101" s="53">
        <f t="shared" si="230"/>
        <v>0.68147051566740691</v>
      </c>
      <c r="DT101" s="53">
        <f t="shared" si="231"/>
        <v>0.64082128725602694</v>
      </c>
      <c r="DU101" s="53">
        <f>100%-종합!CF101</f>
        <v>0.55629539951573848</v>
      </c>
      <c r="DV101" s="53">
        <f>100%-종합!CG101</f>
        <v>0.55283968368080516</v>
      </c>
      <c r="DW101" s="53">
        <f>100%-종합!CH101</f>
        <v>0.39428076256499134</v>
      </c>
      <c r="DX101" s="55">
        <v>0.2</v>
      </c>
      <c r="DY101" s="55">
        <v>0.3</v>
      </c>
      <c r="DZ101" s="55">
        <v>0.5</v>
      </c>
      <c r="EA101" s="72">
        <f t="shared" si="232"/>
        <v>402.17690085184859</v>
      </c>
      <c r="EB101" s="72">
        <f t="shared" si="233"/>
        <v>68.718095443852079</v>
      </c>
      <c r="EC101" s="72">
        <f t="shared" si="234"/>
        <v>0</v>
      </c>
      <c r="ED101" s="71">
        <f t="shared" si="235"/>
        <v>156.96499876523356</v>
      </c>
      <c r="EE101" s="82">
        <f t="shared" si="236"/>
        <v>156.22190837373307</v>
      </c>
      <c r="EF101" s="88">
        <f t="shared" si="237"/>
        <v>3174.1937832895119</v>
      </c>
      <c r="EG101" s="54">
        <f>REPS단위당실거래!I86</f>
        <v>1227.2</v>
      </c>
      <c r="EH101" s="52">
        <f t="shared" si="238"/>
        <v>1915.0425000000002</v>
      </c>
      <c r="EI101" s="52">
        <f t="shared" si="239"/>
        <v>65100</v>
      </c>
      <c r="EJ101" s="49">
        <f t="shared" si="240"/>
        <v>35805</v>
      </c>
      <c r="EK101" s="156">
        <v>25028</v>
      </c>
      <c r="EL101" s="55">
        <f t="shared" si="241"/>
        <v>0.66411539808545417</v>
      </c>
      <c r="EM101" s="55">
        <v>0.74</v>
      </c>
      <c r="EN101" s="55">
        <v>0.05</v>
      </c>
      <c r="EO101" s="71">
        <f t="shared" si="242"/>
        <v>614.99476678146175</v>
      </c>
      <c r="EP101" s="54">
        <f>REPS단위당실거래!I86</f>
        <v>1227.2</v>
      </c>
      <c r="EQ101" s="52">
        <f t="shared" si="243"/>
        <v>1915.0425000000002</v>
      </c>
      <c r="ER101" s="52">
        <f t="shared" si="244"/>
        <v>65100</v>
      </c>
      <c r="ES101" s="49">
        <f t="shared" si="245"/>
        <v>35805</v>
      </c>
      <c r="ET101" s="156">
        <v>13290</v>
      </c>
      <c r="EU101" s="55">
        <f t="shared" si="246"/>
        <v>0.66411539808545417</v>
      </c>
      <c r="EV101" s="55">
        <v>0.26</v>
      </c>
      <c r="EW101" s="55">
        <v>0.2</v>
      </c>
      <c r="EX101" s="50">
        <f t="shared" si="247"/>
        <v>458.9568693088957</v>
      </c>
      <c r="EY101" s="53">
        <f>'주택총조사(주택의종류)'!AZ87</f>
        <v>0.90610858047367304</v>
      </c>
      <c r="EZ101" s="53">
        <f>'주택총조사(주택의종류)'!AS87</f>
        <v>8.1338616102617015E-2</v>
      </c>
      <c r="FA101" s="53">
        <f>'주택총조사(주택의종류)'!BG87</f>
        <v>7.6803074742998927E-3</v>
      </c>
      <c r="FB101" s="53">
        <f t="shared" si="248"/>
        <v>9.8243108491900377E-2</v>
      </c>
      <c r="FC101" s="54">
        <f t="shared" si="249"/>
        <v>105.5083470994789</v>
      </c>
      <c r="FD101" s="55">
        <v>0.4</v>
      </c>
      <c r="FE101" s="55">
        <v>0.6</v>
      </c>
      <c r="FF101" s="50">
        <f t="shared" si="250"/>
        <v>25.322003303874936</v>
      </c>
      <c r="FG101" s="82">
        <f t="shared" si="251"/>
        <v>1099.2736393942323</v>
      </c>
      <c r="FH101" s="53">
        <v>3.9399999999999998E-2</v>
      </c>
      <c r="FI101" s="49">
        <v>30</v>
      </c>
      <c r="FJ101" s="55">
        <v>0.6</v>
      </c>
      <c r="FK101" s="55">
        <v>0.4</v>
      </c>
      <c r="FL101" s="49">
        <f t="shared" si="252"/>
        <v>65000</v>
      </c>
      <c r="FM101" s="49">
        <f t="shared" si="253"/>
        <v>39100</v>
      </c>
      <c r="FN101" s="58">
        <f t="shared" si="254"/>
        <v>-185.3194181703245</v>
      </c>
      <c r="FO101" s="49">
        <f t="shared" si="270"/>
        <v>5520</v>
      </c>
      <c r="FP101" s="131">
        <v>136</v>
      </c>
      <c r="FQ101" s="131">
        <v>463</v>
      </c>
      <c r="FR101" s="134">
        <v>4434</v>
      </c>
      <c r="FS101" s="134">
        <v>9070</v>
      </c>
      <c r="FT101" s="134">
        <v>6165</v>
      </c>
      <c r="FU101" s="134">
        <v>5499</v>
      </c>
      <c r="FV101" s="134">
        <v>5949</v>
      </c>
      <c r="FW101" s="134">
        <v>15870</v>
      </c>
      <c r="FX101" s="134">
        <v>20942</v>
      </c>
      <c r="FY101" s="32">
        <f t="shared" si="255"/>
        <v>68528</v>
      </c>
      <c r="FZ101" s="152">
        <f>(SUM(FV101:FX101)/FY101)+(FU101/FY101)*0.5</f>
        <v>0.66411539808545417</v>
      </c>
      <c r="GA101" s="54">
        <f t="shared" si="256"/>
        <v>1717.2061692847305</v>
      </c>
      <c r="GB101" s="55">
        <v>0.3</v>
      </c>
      <c r="GC101" s="55">
        <f t="shared" si="257"/>
        <v>0.66411539808545417</v>
      </c>
      <c r="GD101" s="50">
        <f t="shared" si="258"/>
        <v>342.12691761279797</v>
      </c>
      <c r="GE101" s="54">
        <f t="shared" si="259"/>
        <v>1300.7657056310479</v>
      </c>
      <c r="GF101" s="55">
        <v>0.7</v>
      </c>
      <c r="GG101" s="55">
        <f t="shared" si="260"/>
        <v>0.66411539808545417</v>
      </c>
      <c r="GH101" s="50">
        <f t="shared" si="261"/>
        <v>604.70097408774905</v>
      </c>
      <c r="GI101" s="81">
        <f t="shared" si="271"/>
        <v>946.82789170054707</v>
      </c>
      <c r="GJ101" s="72">
        <f t="shared" si="262"/>
        <v>-0.7430903915004734</v>
      </c>
      <c r="GK101" s="72">
        <f t="shared" si="263"/>
        <v>156.96499876523356</v>
      </c>
      <c r="GL101" s="52">
        <f>SUM('주택총조사(주택의종류)'!AD87:AF87)</f>
        <v>78143</v>
      </c>
      <c r="GM101" s="52">
        <f>REPS미분양!I86</f>
        <v>0</v>
      </c>
      <c r="GN101" s="100">
        <f t="shared" si="264"/>
        <v>0</v>
      </c>
      <c r="GO101" s="55">
        <f t="shared" si="265"/>
        <v>1</v>
      </c>
      <c r="GP101" s="82">
        <f t="shared" si="266"/>
        <v>156.22190837373307</v>
      </c>
      <c r="GQ101" s="84">
        <f t="shared" si="267"/>
        <v>2202.3234394685123</v>
      </c>
      <c r="GR101" s="151">
        <f>SUM('REPS분양물량+계획'!G86:I86)/3</f>
        <v>0</v>
      </c>
      <c r="GS101" s="106">
        <f t="shared" si="272"/>
        <v>0</v>
      </c>
      <c r="GT101" s="105" t="str">
        <f t="shared" si="268"/>
        <v>S등급</v>
      </c>
    </row>
    <row r="102" spans="1:202" s="49" customFormat="1" x14ac:dyDescent="0.4">
      <c r="A102" s="37" t="s">
        <v>158</v>
      </c>
      <c r="B102" s="39" t="s">
        <v>622</v>
      </c>
      <c r="C102" s="35">
        <f>'주택총조사(거처의종류, 일반,외국인가구, 전체)'!H88</f>
        <v>96281</v>
      </c>
      <c r="D102" s="35">
        <f>'주택총조사(거처의종류, 일반,외국인가구, 전체)'!K88</f>
        <v>99371</v>
      </c>
      <c r="E102" s="35">
        <f>'주택총조사(거처의종류, 일반,외국인가구, 전체)'!N88</f>
        <v>104291</v>
      </c>
      <c r="F102" s="35">
        <f>'주택총조사(거처의종류, 일반,외국인가구, 전체)'!Q88</f>
        <v>88919</v>
      </c>
      <c r="G102" s="35">
        <f>'주택총조사(거처의종류, 일반,외국인가구, 전체)'!T88</f>
        <v>90177</v>
      </c>
      <c r="H102" s="35">
        <f>'주택총조사(거처의종류, 일반,외국인가구, 전체)'!W88</f>
        <v>90347</v>
      </c>
      <c r="I102" s="207">
        <f t="shared" si="181"/>
        <v>1892</v>
      </c>
      <c r="J102" s="207">
        <f t="shared" si="181"/>
        <v>2436</v>
      </c>
      <c r="K102" s="207">
        <f t="shared" si="181"/>
        <v>-12393</v>
      </c>
      <c r="L102" s="207">
        <f t="shared" si="181"/>
        <v>-327</v>
      </c>
      <c r="M102" s="207">
        <f t="shared" si="181"/>
        <v>-690</v>
      </c>
      <c r="N102" s="24">
        <f>'인구총조사(가구, 1인가구)'!D88</f>
        <v>26937</v>
      </c>
      <c r="O102" s="24">
        <f>'인구총조사(가구, 1인가구)'!E88</f>
        <v>28135</v>
      </c>
      <c r="P102" s="24">
        <f>'인구총조사(가구, 1인가구)'!F88</f>
        <v>30619</v>
      </c>
      <c r="Q102" s="24">
        <f>'인구총조사(가구, 1인가구)'!G88</f>
        <v>27640</v>
      </c>
      <c r="R102" s="24">
        <f>'인구총조사(가구, 1인가구)'!H88</f>
        <v>29225</v>
      </c>
      <c r="S102" s="24">
        <f>'인구총조사(가구, 1인가구)'!I88</f>
        <v>30085</v>
      </c>
      <c r="T102" s="52">
        <f t="shared" si="184"/>
        <v>1198</v>
      </c>
      <c r="U102" s="52">
        <f t="shared" si="185"/>
        <v>2484</v>
      </c>
      <c r="V102" s="52">
        <f t="shared" si="186"/>
        <v>-2979</v>
      </c>
      <c r="W102" s="52">
        <f t="shared" si="187"/>
        <v>1585</v>
      </c>
      <c r="X102" s="52">
        <f t="shared" si="188"/>
        <v>860</v>
      </c>
      <c r="Y102" s="53">
        <f>'주택총조사(거처의종류, 일반,외국인가구, 아파트)'!K88/'주택총조사(거처의종류, 일반,외국인가구, 전체)'!K88</f>
        <v>0.48220305722997653</v>
      </c>
      <c r="Z102" s="53">
        <f>'주택총조사(거처의종류, 일반,외국인가구, 아파트)'!N88/'주택총조사(거처의종류, 일반,외국인가구, 전체)'!N88</f>
        <v>0.50715785638262167</v>
      </c>
      <c r="AA102" s="53">
        <f>'주택총조사(거처의종류, 일반,외국인가구, 아파트)'!Q88/'주택총조사(거처의종류, 일반,외국인가구, 전체)'!Q88</f>
        <v>0.48663390276543822</v>
      </c>
      <c r="AB102" s="53">
        <f>'주택총조사(거처의종류, 일반,외국인가구, 아파트)'!T88/'주택총조사(거처의종류, 일반,외국인가구, 전체)'!T88</f>
        <v>0.48012242589573839</v>
      </c>
      <c r="AC102" s="53">
        <f>'주택총조사(거처의종류, 일반,외국인가구, 아파트)'!W88/'주택총조사(거처의종류, 일반,외국인가구, 전체)'!W88</f>
        <v>0.48179795676668846</v>
      </c>
      <c r="AD102" s="54">
        <f t="shared" si="189"/>
        <v>912.32818427911559</v>
      </c>
      <c r="AE102" s="54">
        <f t="shared" si="190"/>
        <v>1235.4365381480663</v>
      </c>
      <c r="AF102" s="54">
        <f t="shared" si="191"/>
        <v>-6030.853956972076</v>
      </c>
      <c r="AG102" s="54">
        <f t="shared" si="192"/>
        <v>-157.00003326790645</v>
      </c>
      <c r="AH102" s="54">
        <f t="shared" si="193"/>
        <v>-332.44059016901502</v>
      </c>
      <c r="AI102" s="54">
        <f t="shared" si="194"/>
        <v>-874.50597159636311</v>
      </c>
      <c r="AJ102" s="54">
        <f t="shared" si="195"/>
        <v>577.67926256151191</v>
      </c>
      <c r="AK102" s="54">
        <f t="shared" si="196"/>
        <v>1259.7801152544323</v>
      </c>
      <c r="AL102" s="54">
        <f t="shared" si="197"/>
        <v>-1449.6823963382406</v>
      </c>
      <c r="AM102" s="54">
        <f t="shared" si="198"/>
        <v>760.99404504474535</v>
      </c>
      <c r="AN102" s="54">
        <f t="shared" si="199"/>
        <v>414.34624281935209</v>
      </c>
      <c r="AO102" s="54">
        <f t="shared" si="200"/>
        <v>312.62345386836023</v>
      </c>
      <c r="AP102" s="208">
        <f t="shared" si="182"/>
        <v>1490.0074468406274</v>
      </c>
      <c r="AQ102" s="208">
        <f t="shared" si="182"/>
        <v>2495.2166534024987</v>
      </c>
      <c r="AR102" s="208">
        <f t="shared" si="182"/>
        <v>-7480.5363533103164</v>
      </c>
      <c r="AS102" s="208">
        <f t="shared" si="182"/>
        <v>603.99401177683887</v>
      </c>
      <c r="AT102" s="208">
        <f t="shared" si="182"/>
        <v>81.905652650337061</v>
      </c>
      <c r="AU102" s="50">
        <f t="shared" si="183"/>
        <v>-561.88251772800288</v>
      </c>
      <c r="AV102" s="52">
        <f>'주택총조사(거처의종류, 일반,외국인가구, 전체)'!I88</f>
        <v>1522</v>
      </c>
      <c r="AW102" s="52">
        <f>'주택총조사(거처의종류, 일반,외국인가구, 전체)'!L88</f>
        <v>1478</v>
      </c>
      <c r="AX102" s="52">
        <f>'주택총조사(거처의종류, 일반,외국인가구, 전체)'!O88</f>
        <v>1502</v>
      </c>
      <c r="AY102" s="52">
        <f>'주택총조사(거처의종류, 일반,외국인가구, 전체)'!R88</f>
        <v>1349</v>
      </c>
      <c r="AZ102" s="52">
        <f>'주택총조사(거처의종류, 일반,외국인가구, 전체)'!U88</f>
        <v>1492</v>
      </c>
      <c r="BA102" s="52">
        <f>'주택총조사(거처의종류, 일반,외국인가구, 전체)'!X88</f>
        <v>1573</v>
      </c>
      <c r="BB102" s="52">
        <f t="shared" si="201"/>
        <v>-44</v>
      </c>
      <c r="BC102" s="52">
        <f t="shared" si="202"/>
        <v>24</v>
      </c>
      <c r="BD102" s="52">
        <f t="shared" si="203"/>
        <v>-153</v>
      </c>
      <c r="BE102" s="52">
        <f t="shared" si="204"/>
        <v>143</v>
      </c>
      <c r="BF102" s="52">
        <f t="shared" si="205"/>
        <v>81</v>
      </c>
      <c r="BG102" s="53">
        <f>'주택총조사(거처의종류, 일반,외국인가구, 아파트)'!L88/'주택총조사(거처의종류, 일반,외국인가구, 전체)'!L88</f>
        <v>7.5101488497970229E-2</v>
      </c>
      <c r="BH102" s="53">
        <f>'주택총조사(거처의종류, 일반,외국인가구, 아파트)'!O88/'주택총조사(거처의종류, 일반,외국인가구, 전체)'!O88</f>
        <v>9.1877496671105188E-2</v>
      </c>
      <c r="BI102" s="53">
        <f>'주택총조사(거처의종류, 일반,외국인가구, 아파트)'!R88/'주택총조사(거처의종류, 일반,외국인가구, 전체)'!R88</f>
        <v>6.1527057079318014E-2</v>
      </c>
      <c r="BJ102" s="53">
        <f>'주택총조사(거처의종류, 일반,외국인가구, 아파트)'!U88/'주택총조사(거처의종류, 일반,외국인가구, 전체)'!U88</f>
        <v>5.2278820375335121E-2</v>
      </c>
      <c r="BK102" s="53">
        <f>'주택총조사(거처의종류, 일반,외국인가구, 아파트)'!X88/'주택총조사(거처의종류, 일반,외국인가구, 전체)'!X88</f>
        <v>5.9758423394787034E-2</v>
      </c>
      <c r="BL102" s="54">
        <f t="shared" si="206"/>
        <v>-3.3044654939106901</v>
      </c>
      <c r="BM102" s="54">
        <f t="shared" si="207"/>
        <v>2.2050599201065246</v>
      </c>
      <c r="BN102" s="54">
        <f t="shared" si="208"/>
        <v>-9.4136397331356569</v>
      </c>
      <c r="BO102" s="54">
        <f t="shared" si="209"/>
        <v>7.475871313672922</v>
      </c>
      <c r="BP102" s="54">
        <f t="shared" si="210"/>
        <v>4.8404322949777496</v>
      </c>
      <c r="BQ102" s="50">
        <f t="shared" si="211"/>
        <v>0.36065166034216978</v>
      </c>
      <c r="BR102" s="49">
        <f>REPS멸실!E87</f>
        <v>0</v>
      </c>
      <c r="BS102" s="49">
        <f>REPS멸실!F87</f>
        <v>0</v>
      </c>
      <c r="BT102" s="49">
        <f>REPS멸실!G87</f>
        <v>0</v>
      </c>
      <c r="BU102" s="49">
        <f>REPS멸실!H87</f>
        <v>0</v>
      </c>
      <c r="BV102" s="49">
        <f>REPS멸실!I87</f>
        <v>515</v>
      </c>
      <c r="BW102" s="51">
        <f t="shared" si="212"/>
        <v>103</v>
      </c>
      <c r="BX102" s="81">
        <f t="shared" si="213"/>
        <v>-458.52186606766077</v>
      </c>
      <c r="BY102" s="52">
        <f>SUM('주택소유통계(다주택자)'!Q88:R88)</f>
        <v>13100</v>
      </c>
      <c r="BZ102" s="52">
        <f>SUM('주택소유통계(다주택자)'!U88:V88)</f>
        <v>10496</v>
      </c>
      <c r="CA102" s="52">
        <f>SUM('주택소유통계(다주택자)'!Y88:Z88)</f>
        <v>10144</v>
      </c>
      <c r="CB102" s="52">
        <f>SUM('주택소유통계(다주택자)'!AC88:AD88)</f>
        <v>10017</v>
      </c>
      <c r="CC102" s="52">
        <f t="shared" si="214"/>
        <v>-2604</v>
      </c>
      <c r="CD102" s="52">
        <f t="shared" si="215"/>
        <v>-352</v>
      </c>
      <c r="CE102" s="52">
        <f t="shared" si="216"/>
        <v>-127</v>
      </c>
      <c r="CF102" s="53">
        <f>'REPS거래량(외지인)'!D88/'REPS거래량(외지인)'!C88</f>
        <v>0.59453302961275623</v>
      </c>
      <c r="CG102" s="53">
        <f>'REPS거래량(외지인)'!I88/'REPS거래량(외지인)'!H88</f>
        <v>0.57943207981580969</v>
      </c>
      <c r="CH102" s="53">
        <f>'REPS거래량(외지인)'!N88/'REPS거래량(외지인)'!M88</f>
        <v>0.64426125554850988</v>
      </c>
      <c r="CI102" s="54">
        <f>REPS단위당실거래!G87</f>
        <v>1114.9000000000001</v>
      </c>
      <c r="CJ102" s="54">
        <f>REPS단위당실거래!H87</f>
        <v>1116.5999999999999</v>
      </c>
      <c r="CK102" s="54">
        <f>REPS단위당실거래!I87</f>
        <v>1108.3</v>
      </c>
      <c r="CL102" s="52">
        <v>1535</v>
      </c>
      <c r="CM102" s="52">
        <v>1611.75</v>
      </c>
      <c r="CN102" s="52">
        <v>1692.3375000000001</v>
      </c>
      <c r="CO102" s="53">
        <f t="shared" si="217"/>
        <v>0.7263192182410424</v>
      </c>
      <c r="CP102" s="53">
        <v>0</v>
      </c>
      <c r="CQ102" s="53">
        <f t="shared" si="218"/>
        <v>0.65489301040720305</v>
      </c>
      <c r="CR102" s="55">
        <v>0.2</v>
      </c>
      <c r="CS102" s="55">
        <v>0.3</v>
      </c>
      <c r="CT102" s="55">
        <v>0.5</v>
      </c>
      <c r="CU102" s="162">
        <f t="shared" si="219"/>
        <v>-224.89225456137356</v>
      </c>
      <c r="CV102" s="162">
        <f t="shared" si="220"/>
        <v>0</v>
      </c>
      <c r="CW102" s="162">
        <f t="shared" si="221"/>
        <v>-26.792059264065387</v>
      </c>
      <c r="CX102" s="71">
        <f t="shared" si="222"/>
        <v>-83.894771275146311</v>
      </c>
      <c r="CY102" s="158">
        <f>REPS분양물량!H87</f>
        <v>0</v>
      </c>
      <c r="CZ102" s="158">
        <f>REPS분양물량!I87</f>
        <v>2405</v>
      </c>
      <c r="DA102" s="158">
        <f>REPS분양물량!J87</f>
        <v>0</v>
      </c>
      <c r="DB102" s="52">
        <f>REPS미분양!F87</f>
        <v>0</v>
      </c>
      <c r="DC102" s="52">
        <f>REPS미분양!G87</f>
        <v>0</v>
      </c>
      <c r="DD102" s="52">
        <f>REPS미분양!H87</f>
        <v>0</v>
      </c>
      <c r="DE102" s="52">
        <f>REPS미분양!I87</f>
        <v>0</v>
      </c>
      <c r="DF102" s="52">
        <f t="shared" si="223"/>
        <v>0</v>
      </c>
      <c r="DG102" s="52">
        <f t="shared" si="224"/>
        <v>2405</v>
      </c>
      <c r="DH102" s="52">
        <f t="shared" si="225"/>
        <v>0</v>
      </c>
      <c r="DI102" s="52">
        <f t="shared" si="226"/>
        <v>0</v>
      </c>
      <c r="DJ102" s="52">
        <f t="shared" si="227"/>
        <v>2405</v>
      </c>
      <c r="DK102" s="52">
        <f t="shared" si="228"/>
        <v>0</v>
      </c>
      <c r="DL102" s="142">
        <v>1114.9000000000001</v>
      </c>
      <c r="DM102" s="142">
        <v>1116.5999999999999</v>
      </c>
      <c r="DN102" s="142">
        <v>1108.3</v>
      </c>
      <c r="DO102" s="140">
        <f>'REPS분양가(분기단위)'!D87</f>
        <v>1535</v>
      </c>
      <c r="DP102" s="144">
        <f t="shared" si="273"/>
        <v>1611.75</v>
      </c>
      <c r="DQ102" s="144">
        <f>DP102*1.05</f>
        <v>1692.3375000000001</v>
      </c>
      <c r="DR102" s="53">
        <f t="shared" si="229"/>
        <v>0.7263192182410424</v>
      </c>
      <c r="DS102" s="53">
        <f t="shared" si="230"/>
        <v>0.69278734295020938</v>
      </c>
      <c r="DT102" s="53">
        <f t="shared" si="231"/>
        <v>0.65489301040720305</v>
      </c>
      <c r="DU102" s="53">
        <f>100%-종합!CF102</f>
        <v>0.40546697038724377</v>
      </c>
      <c r="DV102" s="53">
        <f>100%-종합!CG102</f>
        <v>0.42056792018419031</v>
      </c>
      <c r="DW102" s="53">
        <f>100%-종합!CH102</f>
        <v>0.35573874445149012</v>
      </c>
      <c r="DX102" s="55">
        <v>0.2</v>
      </c>
      <c r="DY102" s="55">
        <v>0.3</v>
      </c>
      <c r="DZ102" s="55">
        <v>0.5</v>
      </c>
      <c r="EA102" s="72">
        <f t="shared" si="232"/>
        <v>0</v>
      </c>
      <c r="EB102" s="72">
        <f t="shared" si="233"/>
        <v>210.21922120517243</v>
      </c>
      <c r="EC102" s="72">
        <f t="shared" si="234"/>
        <v>0</v>
      </c>
      <c r="ED102" s="71">
        <f t="shared" si="235"/>
        <v>70.073073735057477</v>
      </c>
      <c r="EE102" s="82">
        <f t="shared" si="236"/>
        <v>-13.821697540088834</v>
      </c>
      <c r="EF102" s="88">
        <f t="shared" si="237"/>
        <v>-472.34356360774962</v>
      </c>
      <c r="EG102" s="54">
        <f>REPS단위당실거래!I87</f>
        <v>1108.3</v>
      </c>
      <c r="EH102" s="52">
        <f t="shared" si="238"/>
        <v>1692.3375000000001</v>
      </c>
      <c r="EI102" s="52">
        <f t="shared" si="239"/>
        <v>57500</v>
      </c>
      <c r="EJ102" s="49">
        <f t="shared" si="240"/>
        <v>31625.000000000004</v>
      </c>
      <c r="EK102" s="149">
        <v>11665</v>
      </c>
      <c r="EL102" s="55">
        <f t="shared" si="241"/>
        <v>0.64744625266639499</v>
      </c>
      <c r="EM102" s="55">
        <v>0.74</v>
      </c>
      <c r="EN102" s="55">
        <v>0.05</v>
      </c>
      <c r="EO102" s="71">
        <f t="shared" si="242"/>
        <v>279.44103988207939</v>
      </c>
      <c r="EP102" s="54">
        <f>REPS단위당실거래!I87</f>
        <v>1108.3</v>
      </c>
      <c r="EQ102" s="52">
        <f t="shared" si="243"/>
        <v>1692.3375000000001</v>
      </c>
      <c r="ER102" s="52">
        <f t="shared" si="244"/>
        <v>57500</v>
      </c>
      <c r="ES102" s="49">
        <f t="shared" si="245"/>
        <v>31625.000000000004</v>
      </c>
      <c r="ET102" s="149">
        <v>7611</v>
      </c>
      <c r="EU102" s="55">
        <f t="shared" si="246"/>
        <v>0.64744625266639499</v>
      </c>
      <c r="EV102" s="55">
        <v>0.26</v>
      </c>
      <c r="EW102" s="55">
        <v>0.2</v>
      </c>
      <c r="EX102" s="50">
        <f t="shared" si="247"/>
        <v>256.24109831028449</v>
      </c>
      <c r="EY102" s="53">
        <f>'주택총조사(주택의종류)'!AZ88</f>
        <v>0.65524356317538213</v>
      </c>
      <c r="EZ102" s="53">
        <f>'주택총조사(주택의종류)'!AS88</f>
        <v>0.26722412117659566</v>
      </c>
      <c r="FA102" s="53">
        <f>'주택총조사(주택의종류)'!BG88</f>
        <v>6.510655662615504E-2</v>
      </c>
      <c r="FB102" s="53">
        <f t="shared" si="248"/>
        <v>0.50718648221775708</v>
      </c>
      <c r="FC102" s="54">
        <f t="shared" si="249"/>
        <v>271.69073925667146</v>
      </c>
      <c r="FD102" s="55">
        <v>0.4</v>
      </c>
      <c r="FE102" s="55">
        <v>0.6</v>
      </c>
      <c r="FF102" s="50">
        <f t="shared" si="250"/>
        <v>65.205777421601155</v>
      </c>
      <c r="FG102" s="82">
        <f t="shared" si="251"/>
        <v>600.88791561396511</v>
      </c>
      <c r="FH102" s="53">
        <v>3.9399999999999998E-2</v>
      </c>
      <c r="FI102" s="49">
        <v>30</v>
      </c>
      <c r="FJ102" s="55">
        <v>0.6</v>
      </c>
      <c r="FK102" s="55">
        <v>0.4</v>
      </c>
      <c r="FL102" s="49">
        <f t="shared" si="252"/>
        <v>58000</v>
      </c>
      <c r="FM102" s="49">
        <f t="shared" si="253"/>
        <v>34500</v>
      </c>
      <c r="FN102" s="58">
        <f t="shared" si="254"/>
        <v>-163.51713367969808</v>
      </c>
      <c r="FO102" s="49">
        <f t="shared" si="270"/>
        <v>4920</v>
      </c>
      <c r="FP102" s="131">
        <v>149</v>
      </c>
      <c r="FQ102" s="131">
        <v>434</v>
      </c>
      <c r="FR102" s="134">
        <v>3940</v>
      </c>
      <c r="FS102" s="134">
        <v>6493</v>
      </c>
      <c r="FT102" s="134">
        <v>4104</v>
      </c>
      <c r="FU102" s="134">
        <v>3789</v>
      </c>
      <c r="FV102" s="134">
        <v>3746</v>
      </c>
      <c r="FW102" s="134">
        <v>9290</v>
      </c>
      <c r="FX102" s="134">
        <v>9778</v>
      </c>
      <c r="FY102" s="32">
        <f t="shared" si="255"/>
        <v>41723</v>
      </c>
      <c r="FZ102" s="152">
        <f>(SUM(FU102:FX102)/FY102)+(FT102/FY102)*0.1</f>
        <v>0.64744625266639499</v>
      </c>
      <c r="GA102" s="54">
        <f t="shared" si="256"/>
        <v>312.9841055287024</v>
      </c>
      <c r="GB102" s="55">
        <v>0.3</v>
      </c>
      <c r="GC102" s="55">
        <f t="shared" si="257"/>
        <v>0.64744625266639499</v>
      </c>
      <c r="GD102" s="50">
        <f t="shared" si="258"/>
        <v>60.792115880610559</v>
      </c>
      <c r="GE102" s="54">
        <f t="shared" si="259"/>
        <v>-771.50597159636311</v>
      </c>
      <c r="GF102" s="55">
        <v>0.7</v>
      </c>
      <c r="GG102" s="55">
        <f t="shared" si="260"/>
        <v>0.64744625266639499</v>
      </c>
      <c r="GH102" s="50">
        <f t="shared" si="261"/>
        <v>-349.65605515386801</v>
      </c>
      <c r="GI102" s="81">
        <f t="shared" si="271"/>
        <v>-288.86393927325747</v>
      </c>
      <c r="GJ102" s="72">
        <f t="shared" si="262"/>
        <v>-83.894771275146311</v>
      </c>
      <c r="GK102" s="72">
        <f t="shared" si="263"/>
        <v>70.073073735057477</v>
      </c>
      <c r="GL102" s="52">
        <f>SUM('주택총조사(주택의종류)'!AD88:AF88)</f>
        <v>50249</v>
      </c>
      <c r="GM102" s="52">
        <f>REPS미분양!I87</f>
        <v>0</v>
      </c>
      <c r="GN102" s="100">
        <f t="shared" si="264"/>
        <v>0</v>
      </c>
      <c r="GO102" s="55">
        <f t="shared" si="265"/>
        <v>1</v>
      </c>
      <c r="GP102" s="82">
        <f t="shared" si="266"/>
        <v>-13.821697540088834</v>
      </c>
      <c r="GQ102" s="84">
        <f t="shared" si="267"/>
        <v>298.20227880061879</v>
      </c>
      <c r="GR102" s="151">
        <f>SUM('REPS분양물량+계획'!G87:I87)/3</f>
        <v>655</v>
      </c>
      <c r="GS102" s="106">
        <f t="shared" si="272"/>
        <v>2.1964956224829519</v>
      </c>
      <c r="GT102" s="105" t="str">
        <f t="shared" si="268"/>
        <v>C등급</v>
      </c>
    </row>
    <row r="103" spans="1:202" s="49" customFormat="1" x14ac:dyDescent="0.4">
      <c r="A103" s="37" t="s">
        <v>158</v>
      </c>
      <c r="B103" s="39" t="s">
        <v>630</v>
      </c>
      <c r="C103" s="35">
        <f>'주택총조사(거처의종류, 일반,외국인가구, 전체)'!H89</f>
        <v>73215</v>
      </c>
      <c r="D103" s="35">
        <f>'주택총조사(거처의종류, 일반,외국인가구, 전체)'!K89</f>
        <v>74650</v>
      </c>
      <c r="E103" s="35">
        <f>'주택총조사(거처의종류, 일반,외국인가구, 전체)'!N89</f>
        <v>75728</v>
      </c>
      <c r="F103" s="35">
        <f>'주택총조사(거처의종류, 일반,외국인가구, 전체)'!Q89</f>
        <v>78968</v>
      </c>
      <c r="G103" s="35">
        <f>'주택총조사(거처의종류, 일반,외국인가구, 전체)'!T89</f>
        <v>80227</v>
      </c>
      <c r="H103" s="35">
        <f>'주택총조사(거처의종류, 일반,외국인가구, 전체)'!W89</f>
        <v>80649</v>
      </c>
      <c r="I103" s="207">
        <f t="shared" si="181"/>
        <v>437</v>
      </c>
      <c r="J103" s="207">
        <f t="shared" si="181"/>
        <v>-183</v>
      </c>
      <c r="K103" s="207">
        <f t="shared" si="181"/>
        <v>617</v>
      </c>
      <c r="L103" s="207">
        <f t="shared" si="181"/>
        <v>155</v>
      </c>
      <c r="M103" s="207">
        <f t="shared" si="181"/>
        <v>-856</v>
      </c>
      <c r="N103" s="24">
        <f>'인구총조사(가구, 1인가구)'!D89</f>
        <v>19964</v>
      </c>
      <c r="O103" s="24">
        <f>'인구총조사(가구, 1인가구)'!E89</f>
        <v>20962</v>
      </c>
      <c r="P103" s="24">
        <f>'인구총조사(가구, 1인가구)'!F89</f>
        <v>22223</v>
      </c>
      <c r="Q103" s="24">
        <f>'인구총조사(가구, 1인가구)'!G89</f>
        <v>24846</v>
      </c>
      <c r="R103" s="24">
        <f>'인구총조사(가구, 1인가구)'!H89</f>
        <v>25950</v>
      </c>
      <c r="S103" s="24">
        <f>'인구총조사(가구, 1인가구)'!I89</f>
        <v>27228</v>
      </c>
      <c r="T103" s="52">
        <f t="shared" si="184"/>
        <v>998</v>
      </c>
      <c r="U103" s="52">
        <f t="shared" si="185"/>
        <v>1261</v>
      </c>
      <c r="V103" s="52">
        <f t="shared" si="186"/>
        <v>2623</v>
      </c>
      <c r="W103" s="52">
        <f t="shared" si="187"/>
        <v>1104</v>
      </c>
      <c r="X103" s="52">
        <f t="shared" si="188"/>
        <v>1278</v>
      </c>
      <c r="Y103" s="53">
        <f>'주택총조사(거처의종류, 일반,외국인가구, 아파트)'!K89/'주택총조사(거처의종류, 일반,외국인가구, 전체)'!K89</f>
        <v>0.60136637642330881</v>
      </c>
      <c r="Z103" s="53">
        <f>'주택총조사(거처의종류, 일반,외국인가구, 아파트)'!N89/'주택총조사(거처의종류, 일반,외국인가구, 전체)'!N89</f>
        <v>0.60609021762095927</v>
      </c>
      <c r="AA103" s="53">
        <f>'주택총조사(거처의종류, 일반,외국인가구, 아파트)'!Q89/'주택총조사(거처의종류, 일반,외국인가구, 전체)'!Q89</f>
        <v>0.61432478978826865</v>
      </c>
      <c r="AB103" s="53">
        <f>'주택총조사(거처의종류, 일반,외국인가구, 아파트)'!T89/'주택총조사(거처의종류, 일반,외국인가구, 전체)'!T89</f>
        <v>0.61540379174093507</v>
      </c>
      <c r="AC103" s="53">
        <f>'주택총조사(거처의종류, 일반,외국인가구, 아파트)'!W89/'주택총조사(거처의종류, 일반,외국인가구, 전체)'!W89</f>
        <v>0.61661024935213082</v>
      </c>
      <c r="AD103" s="54">
        <f t="shared" si="189"/>
        <v>262.79710649698598</v>
      </c>
      <c r="AE103" s="54">
        <f t="shared" si="190"/>
        <v>-110.91450982463554</v>
      </c>
      <c r="AF103" s="54">
        <f t="shared" si="191"/>
        <v>379.03839529936175</v>
      </c>
      <c r="AG103" s="54">
        <f t="shared" si="192"/>
        <v>95.38758771984493</v>
      </c>
      <c r="AH103" s="54">
        <f t="shared" si="193"/>
        <v>-527.81837344542396</v>
      </c>
      <c r="AI103" s="54">
        <f t="shared" si="194"/>
        <v>19.698041249226616</v>
      </c>
      <c r="AJ103" s="54">
        <f t="shared" si="195"/>
        <v>600.16364367046219</v>
      </c>
      <c r="AK103" s="54">
        <f t="shared" si="196"/>
        <v>764.27976442002966</v>
      </c>
      <c r="AL103" s="54">
        <f t="shared" si="197"/>
        <v>1611.3739236146287</v>
      </c>
      <c r="AM103" s="54">
        <f t="shared" si="198"/>
        <v>679.40578608199235</v>
      </c>
      <c r="AN103" s="54">
        <f t="shared" si="199"/>
        <v>788.02789867202318</v>
      </c>
      <c r="AO103" s="54">
        <f t="shared" si="200"/>
        <v>888.65020329182721</v>
      </c>
      <c r="AP103" s="208">
        <f t="shared" si="182"/>
        <v>862.96075016744817</v>
      </c>
      <c r="AQ103" s="208">
        <f t="shared" si="182"/>
        <v>653.36525459539416</v>
      </c>
      <c r="AR103" s="208">
        <f t="shared" si="182"/>
        <v>1990.4123189139905</v>
      </c>
      <c r="AS103" s="208">
        <f t="shared" si="182"/>
        <v>774.79337380183733</v>
      </c>
      <c r="AT103" s="208">
        <f t="shared" si="182"/>
        <v>260.20952522659923</v>
      </c>
      <c r="AU103" s="50">
        <f t="shared" si="183"/>
        <v>908.34824454105387</v>
      </c>
      <c r="AV103" s="52">
        <f>'주택총조사(거처의종류, 일반,외국인가구, 전체)'!I89</f>
        <v>1428</v>
      </c>
      <c r="AW103" s="52">
        <f>'주택총조사(거처의종류, 일반,외국인가구, 전체)'!L89</f>
        <v>1482</v>
      </c>
      <c r="AX103" s="52">
        <f>'주택총조사(거처의종류, 일반,외국인가구, 전체)'!O89</f>
        <v>1427</v>
      </c>
      <c r="AY103" s="52">
        <f>'주택총조사(거처의종류, 일반,외국인가구, 전체)'!R89</f>
        <v>1455</v>
      </c>
      <c r="AZ103" s="52">
        <f>'주택총조사(거처의종류, 일반,외국인가구, 전체)'!U89</f>
        <v>1519</v>
      </c>
      <c r="BA103" s="52">
        <f>'주택총조사(거처의종류, 일반,외국인가구, 전체)'!X89</f>
        <v>1699</v>
      </c>
      <c r="BB103" s="52">
        <f t="shared" si="201"/>
        <v>54</v>
      </c>
      <c r="BC103" s="52">
        <f t="shared" si="202"/>
        <v>-55</v>
      </c>
      <c r="BD103" s="52">
        <f t="shared" si="203"/>
        <v>28</v>
      </c>
      <c r="BE103" s="52">
        <f t="shared" si="204"/>
        <v>64</v>
      </c>
      <c r="BF103" s="52">
        <f t="shared" si="205"/>
        <v>180</v>
      </c>
      <c r="BG103" s="53">
        <f>'주택총조사(거처의종류, 일반,외국인가구, 아파트)'!L89/'주택총조사(거처의종류, 일반,외국인가구, 전체)'!L89</f>
        <v>0.1194331983805668</v>
      </c>
      <c r="BH103" s="53">
        <f>'주택총조사(거처의종류, 일반,외국인가구, 아파트)'!O89/'주택총조사(거처의종류, 일반,외국인가구, 전체)'!O89</f>
        <v>0.14786264891380518</v>
      </c>
      <c r="BI103" s="53">
        <f>'주택총조사(거처의종류, 일반,외국인가구, 아파트)'!R89/'주택총조사(거처의종류, 일반,외국인가구, 전체)'!R89</f>
        <v>0.15876288659793814</v>
      </c>
      <c r="BJ103" s="53">
        <f>'주택총조사(거처의종류, 일반,외국인가구, 아파트)'!U89/'주택총조사(거처의종류, 일반,외국인가구, 전체)'!U89</f>
        <v>0.17445687952600394</v>
      </c>
      <c r="BK103" s="53">
        <f>'주택총조사(거처의종류, 일반,외국인가구, 아파트)'!X89/'주택총조사(거처의종류, 일반,외국인가구, 전체)'!X89</f>
        <v>0.16715715126545028</v>
      </c>
      <c r="BL103" s="54">
        <f t="shared" si="206"/>
        <v>6.4493927125506074</v>
      </c>
      <c r="BM103" s="54">
        <f t="shared" si="207"/>
        <v>-8.132445690259285</v>
      </c>
      <c r="BN103" s="54">
        <f t="shared" si="208"/>
        <v>4.4453608247422682</v>
      </c>
      <c r="BO103" s="54">
        <f t="shared" si="209"/>
        <v>11.165240289664252</v>
      </c>
      <c r="BP103" s="54">
        <f t="shared" si="210"/>
        <v>30.088287227781048</v>
      </c>
      <c r="BQ103" s="50">
        <f t="shared" si="211"/>
        <v>8.8031670728957785</v>
      </c>
      <c r="BR103" s="49">
        <f>REPS멸실!E88</f>
        <v>0</v>
      </c>
      <c r="BS103" s="49">
        <f>REPS멸실!F88</f>
        <v>0</v>
      </c>
      <c r="BT103" s="49">
        <f>REPS멸실!G88</f>
        <v>0</v>
      </c>
      <c r="BU103" s="49">
        <f>REPS멸실!H88</f>
        <v>0</v>
      </c>
      <c r="BV103" s="49">
        <f>REPS멸실!I88</f>
        <v>0</v>
      </c>
      <c r="BW103" s="51">
        <f t="shared" si="212"/>
        <v>0</v>
      </c>
      <c r="BX103" s="81">
        <f t="shared" si="213"/>
        <v>917.15141161394968</v>
      </c>
      <c r="BY103" s="52">
        <f>SUM('주택소유통계(다주택자)'!Q89:R89)</f>
        <v>7953</v>
      </c>
      <c r="BZ103" s="52">
        <f>SUM('주택소유통계(다주택자)'!U89:V89)</f>
        <v>8066</v>
      </c>
      <c r="CA103" s="52">
        <f>SUM('주택소유통계(다주택자)'!Y89:Z89)</f>
        <v>7991</v>
      </c>
      <c r="CB103" s="52">
        <f>SUM('주택소유통계(다주택자)'!AC89:AD89)</f>
        <v>8010</v>
      </c>
      <c r="CC103" s="52">
        <f t="shared" si="214"/>
        <v>113</v>
      </c>
      <c r="CD103" s="52">
        <f t="shared" si="215"/>
        <v>-75</v>
      </c>
      <c r="CE103" s="52">
        <f t="shared" si="216"/>
        <v>19</v>
      </c>
      <c r="CF103" s="53">
        <f>'REPS거래량(외지인)'!D89/'REPS거래량(외지인)'!C89</f>
        <v>0.57592592592592595</v>
      </c>
      <c r="CG103" s="53">
        <f>'REPS거래량(외지인)'!I89/'REPS거래량(외지인)'!H89</f>
        <v>0.5026132404181185</v>
      </c>
      <c r="CH103" s="53">
        <f>'REPS거래량(외지인)'!N89/'REPS거래량(외지인)'!M89</f>
        <v>0.67667844522968201</v>
      </c>
      <c r="CI103" s="54">
        <f>REPS단위당실거래!G88</f>
        <v>772.4</v>
      </c>
      <c r="CJ103" s="54">
        <f>REPS단위당실거래!H88</f>
        <v>755.9</v>
      </c>
      <c r="CK103" s="54">
        <f>REPS단위당실거래!I88</f>
        <v>737.9</v>
      </c>
      <c r="CL103" s="52">
        <v>899.65</v>
      </c>
      <c r="CM103" s="52">
        <v>947</v>
      </c>
      <c r="CN103" s="52">
        <v>1283</v>
      </c>
      <c r="CO103" s="53">
        <f t="shared" si="217"/>
        <v>0.85855610515200353</v>
      </c>
      <c r="CP103" s="53">
        <v>0</v>
      </c>
      <c r="CQ103" s="53">
        <f t="shared" si="218"/>
        <v>0.57513639906469216</v>
      </c>
      <c r="CR103" s="55">
        <v>0.2</v>
      </c>
      <c r="CS103" s="55">
        <v>0.3</v>
      </c>
      <c r="CT103" s="55">
        <v>0.5</v>
      </c>
      <c r="CU103" s="162">
        <f t="shared" si="219"/>
        <v>11.174902667909949</v>
      </c>
      <c r="CV103" s="162">
        <f t="shared" si="220"/>
        <v>0</v>
      </c>
      <c r="CW103" s="162">
        <f t="shared" si="221"/>
        <v>3.6972328409838915</v>
      </c>
      <c r="CX103" s="71">
        <f t="shared" si="222"/>
        <v>4.9573785029646134</v>
      </c>
      <c r="CY103" s="158">
        <f>REPS분양물량!H88</f>
        <v>0</v>
      </c>
      <c r="CZ103" s="158">
        <f>REPS분양물량!I88</f>
        <v>484</v>
      </c>
      <c r="DA103" s="158">
        <f>REPS분양물량!J88</f>
        <v>0</v>
      </c>
      <c r="DB103" s="52">
        <f>REPS미분양!F88</f>
        <v>0</v>
      </c>
      <c r="DC103" s="52">
        <f>REPS미분양!G88</f>
        <v>0</v>
      </c>
      <c r="DD103" s="52">
        <f>REPS미분양!H88</f>
        <v>0</v>
      </c>
      <c r="DE103" s="52">
        <f>REPS미분양!I88</f>
        <v>0</v>
      </c>
      <c r="DF103" s="52">
        <f t="shared" si="223"/>
        <v>0</v>
      </c>
      <c r="DG103" s="52">
        <f t="shared" si="224"/>
        <v>484</v>
      </c>
      <c r="DH103" s="52">
        <f t="shared" si="225"/>
        <v>0</v>
      </c>
      <c r="DI103" s="52">
        <f t="shared" si="226"/>
        <v>0</v>
      </c>
      <c r="DJ103" s="52">
        <f t="shared" si="227"/>
        <v>484</v>
      </c>
      <c r="DK103" s="52">
        <f t="shared" si="228"/>
        <v>0</v>
      </c>
      <c r="DL103" s="141">
        <v>772.4</v>
      </c>
      <c r="DM103" s="141">
        <v>755.9</v>
      </c>
      <c r="DN103" s="141">
        <v>737.9</v>
      </c>
      <c r="DO103" s="145">
        <f>DP103*0.95</f>
        <v>899.65</v>
      </c>
      <c r="DP103" s="140">
        <f>'REPS분양가(분기단위)'!E88</f>
        <v>947</v>
      </c>
      <c r="DQ103" s="140">
        <f>'REPS분양가(분기단위)'!F88</f>
        <v>1283</v>
      </c>
      <c r="DR103" s="53">
        <f t="shared" si="229"/>
        <v>0.85855610515200353</v>
      </c>
      <c r="DS103" s="53">
        <f t="shared" si="230"/>
        <v>0.79820485744456171</v>
      </c>
      <c r="DT103" s="53">
        <f t="shared" si="231"/>
        <v>0.57513639906469216</v>
      </c>
      <c r="DU103" s="53">
        <f>100%-종합!CF103</f>
        <v>0.42407407407407405</v>
      </c>
      <c r="DV103" s="53">
        <f>100%-종합!CG103</f>
        <v>0.4973867595818815</v>
      </c>
      <c r="DW103" s="53">
        <f>100%-종합!CH103</f>
        <v>0.32332155477031799</v>
      </c>
      <c r="DX103" s="55">
        <v>0.2</v>
      </c>
      <c r="DY103" s="55">
        <v>0.3</v>
      </c>
      <c r="DZ103" s="55">
        <v>0.5</v>
      </c>
      <c r="EA103" s="72">
        <f t="shared" si="232"/>
        <v>0</v>
      </c>
      <c r="EB103" s="72">
        <f t="shared" si="233"/>
        <v>57.646799796901263</v>
      </c>
      <c r="EC103" s="72">
        <f t="shared" si="234"/>
        <v>0</v>
      </c>
      <c r="ED103" s="71">
        <f t="shared" si="235"/>
        <v>19.215599932300421</v>
      </c>
      <c r="EE103" s="82">
        <f t="shared" si="236"/>
        <v>24.172978435265033</v>
      </c>
      <c r="EF103" s="88">
        <f t="shared" si="237"/>
        <v>941.32439004921468</v>
      </c>
      <c r="EG103" s="54">
        <f>REPS단위당실거래!I88</f>
        <v>737.9</v>
      </c>
      <c r="EH103" s="52">
        <f t="shared" si="238"/>
        <v>1283</v>
      </c>
      <c r="EI103" s="52">
        <f t="shared" si="239"/>
        <v>43600</v>
      </c>
      <c r="EJ103" s="49">
        <f t="shared" si="240"/>
        <v>23980.000000000004</v>
      </c>
      <c r="EK103" s="149">
        <v>14070</v>
      </c>
      <c r="EL103" s="55">
        <f t="shared" si="241"/>
        <v>0.77889008889258127</v>
      </c>
      <c r="EM103" s="55">
        <v>0.74</v>
      </c>
      <c r="EN103" s="55">
        <v>0.05</v>
      </c>
      <c r="EO103" s="71">
        <f t="shared" si="242"/>
        <v>405.48239137658891</v>
      </c>
      <c r="EP103" s="54">
        <f>REPS단위당실거래!I88</f>
        <v>737.9</v>
      </c>
      <c r="EQ103" s="52">
        <f t="shared" si="243"/>
        <v>1283</v>
      </c>
      <c r="ER103" s="52">
        <f t="shared" si="244"/>
        <v>43600</v>
      </c>
      <c r="ES103" s="49">
        <f t="shared" si="245"/>
        <v>23980.000000000004</v>
      </c>
      <c r="ET103" s="149">
        <v>6983</v>
      </c>
      <c r="EU103" s="55">
        <f t="shared" si="246"/>
        <v>0.77889008889258127</v>
      </c>
      <c r="EV103" s="55">
        <v>0.26</v>
      </c>
      <c r="EW103" s="55">
        <v>0.2</v>
      </c>
      <c r="EX103" s="50">
        <f t="shared" si="247"/>
        <v>282.82745351831858</v>
      </c>
      <c r="EY103" s="53">
        <f>'주택총조사(주택의종류)'!AZ89</f>
        <v>0.71286639205589353</v>
      </c>
      <c r="EZ103" s="53">
        <f>'주택총조사(주택의종류)'!AS89</f>
        <v>0.20237914759469322</v>
      </c>
      <c r="FA103" s="53">
        <f>'주택총조사(주택의종류)'!BG89</f>
        <v>7.514394615856787E-2</v>
      </c>
      <c r="FB103" s="53">
        <f t="shared" si="248"/>
        <v>0.38930590198380599</v>
      </c>
      <c r="FC103" s="54">
        <f t="shared" si="249"/>
        <v>267.96308501114555</v>
      </c>
      <c r="FD103" s="55">
        <v>0.4</v>
      </c>
      <c r="FE103" s="55">
        <v>0.6</v>
      </c>
      <c r="FF103" s="50">
        <f t="shared" si="250"/>
        <v>64.311140402674937</v>
      </c>
      <c r="FG103" s="82">
        <f t="shared" si="251"/>
        <v>752.62098529758237</v>
      </c>
      <c r="FH103" s="53">
        <v>3.9399999999999998E-2</v>
      </c>
      <c r="FI103" s="49">
        <v>30</v>
      </c>
      <c r="FJ103" s="55">
        <v>0.6</v>
      </c>
      <c r="FK103" s="55">
        <v>0.4</v>
      </c>
      <c r="FL103" s="49">
        <f t="shared" si="252"/>
        <v>44000</v>
      </c>
      <c r="FM103" s="49">
        <f t="shared" si="253"/>
        <v>26200</v>
      </c>
      <c r="FN103" s="58">
        <f t="shared" si="254"/>
        <v>-124.17822905530694</v>
      </c>
      <c r="FO103" s="49">
        <f t="shared" si="270"/>
        <v>3720</v>
      </c>
      <c r="FP103" s="131">
        <v>183</v>
      </c>
      <c r="FQ103" s="131">
        <v>518</v>
      </c>
      <c r="FR103" s="134">
        <v>4674</v>
      </c>
      <c r="FS103" s="134">
        <v>7530</v>
      </c>
      <c r="FT103" s="134">
        <v>4733</v>
      </c>
      <c r="FU103" s="134">
        <v>4632</v>
      </c>
      <c r="FV103" s="134">
        <v>4484</v>
      </c>
      <c r="FW103" s="134">
        <v>11254</v>
      </c>
      <c r="FX103" s="134">
        <v>10140</v>
      </c>
      <c r="FY103" s="32">
        <f t="shared" si="255"/>
        <v>48148</v>
      </c>
      <c r="FZ103" s="152">
        <f>(SUM(FT103:FX103)/FY103)+(FS103/FY103)*0.3</f>
        <v>0.77889008889258127</v>
      </c>
      <c r="GA103" s="54">
        <f t="shared" si="256"/>
        <v>897.45337036472301</v>
      </c>
      <c r="GB103" s="55">
        <v>0.3</v>
      </c>
      <c r="GC103" s="55">
        <f t="shared" si="257"/>
        <v>0.77889008889258127</v>
      </c>
      <c r="GD103" s="50">
        <f t="shared" si="258"/>
        <v>209.70526062609773</v>
      </c>
      <c r="GE103" s="54">
        <f t="shared" si="259"/>
        <v>19.698041249226616</v>
      </c>
      <c r="GF103" s="55">
        <v>0.7</v>
      </c>
      <c r="GG103" s="55">
        <f t="shared" si="260"/>
        <v>0.77889008889258127</v>
      </c>
      <c r="GH103" s="50">
        <f t="shared" si="261"/>
        <v>10.739826369733896</v>
      </c>
      <c r="GI103" s="81">
        <f t="shared" si="271"/>
        <v>220.44508699583162</v>
      </c>
      <c r="GJ103" s="72">
        <f t="shared" si="262"/>
        <v>4.9573785029646134</v>
      </c>
      <c r="GK103" s="72">
        <f t="shared" si="263"/>
        <v>19.215599932300421</v>
      </c>
      <c r="GL103" s="52">
        <f>SUM('주택총조사(주택의종류)'!AD89:AF89)</f>
        <v>59369</v>
      </c>
      <c r="GM103" s="52">
        <f>REPS미분양!I88</f>
        <v>0</v>
      </c>
      <c r="GN103" s="100">
        <f t="shared" si="264"/>
        <v>0</v>
      </c>
      <c r="GO103" s="55">
        <f t="shared" si="265"/>
        <v>1</v>
      </c>
      <c r="GP103" s="82">
        <f t="shared" si="266"/>
        <v>24.172978435265033</v>
      </c>
      <c r="GQ103" s="84">
        <f t="shared" si="267"/>
        <v>997.23905072867899</v>
      </c>
      <c r="GR103" s="151">
        <f>SUM('REPS분양물량+계획'!G88:I88)/3</f>
        <v>1389.6666666666667</v>
      </c>
      <c r="GS103" s="106">
        <f t="shared" si="272"/>
        <v>1.3935140883735373</v>
      </c>
      <c r="GT103" s="105" t="str">
        <f t="shared" si="268"/>
        <v>B등급</v>
      </c>
    </row>
    <row r="104" spans="1:202" s="49" customFormat="1" x14ac:dyDescent="0.4">
      <c r="A104" s="37" t="s">
        <v>158</v>
      </c>
      <c r="B104" s="37" t="s">
        <v>175</v>
      </c>
      <c r="C104" s="35">
        <f>'주택총조사(거처의종류, 일반,외국인가구, 전체)'!H90</f>
        <v>53250</v>
      </c>
      <c r="D104" s="35">
        <f>'주택총조사(거처의종류, 일반,외국인가구, 전체)'!K90</f>
        <v>53200</v>
      </c>
      <c r="E104" s="35">
        <f>'주택총조사(거처의종류, 일반,외국인가구, 전체)'!N90</f>
        <v>53758</v>
      </c>
      <c r="F104" s="35">
        <f>'주택총조사(거처의종류, 일반,외국인가구, 전체)'!Q90</f>
        <v>54056</v>
      </c>
      <c r="G104" s="35">
        <f>'주택총조사(거처의종류, 일반,외국인가구, 전체)'!T90</f>
        <v>54109</v>
      </c>
      <c r="H104" s="35">
        <f>'주택총조사(거처의종류, 일반,외국인가구, 전체)'!W90</f>
        <v>54144</v>
      </c>
      <c r="I104" s="207">
        <f t="shared" si="181"/>
        <v>-344</v>
      </c>
      <c r="J104" s="207">
        <f t="shared" si="181"/>
        <v>-432</v>
      </c>
      <c r="K104" s="207">
        <f t="shared" si="181"/>
        <v>-791</v>
      </c>
      <c r="L104" s="207">
        <f t="shared" si="181"/>
        <v>-589</v>
      </c>
      <c r="M104" s="207">
        <f t="shared" si="181"/>
        <v>-722</v>
      </c>
      <c r="N104" s="24">
        <f>'인구총조사(가구, 1인가구)'!D90</f>
        <v>16161</v>
      </c>
      <c r="O104" s="24">
        <f>'인구총조사(가구, 1인가구)'!E90</f>
        <v>16455</v>
      </c>
      <c r="P104" s="24">
        <f>'인구총조사(가구, 1인가구)'!F90</f>
        <v>17445</v>
      </c>
      <c r="Q104" s="24">
        <f>'인구총조사(가구, 1인가구)'!G90</f>
        <v>18534</v>
      </c>
      <c r="R104" s="24">
        <f>'인구총조사(가구, 1인가구)'!H90</f>
        <v>19176</v>
      </c>
      <c r="S104" s="24">
        <f>'인구총조사(가구, 1인가구)'!I90</f>
        <v>19933</v>
      </c>
      <c r="T104" s="52">
        <f t="shared" si="184"/>
        <v>294</v>
      </c>
      <c r="U104" s="52">
        <f t="shared" si="185"/>
        <v>990</v>
      </c>
      <c r="V104" s="52">
        <f t="shared" si="186"/>
        <v>1089</v>
      </c>
      <c r="W104" s="52">
        <f t="shared" si="187"/>
        <v>642</v>
      </c>
      <c r="X104" s="52">
        <f t="shared" si="188"/>
        <v>757</v>
      </c>
      <c r="Y104" s="53">
        <f>'주택총조사(거처의종류, 일반,외국인가구, 아파트)'!K90/'주택총조사(거처의종류, 일반,외국인가구, 전체)'!K90</f>
        <v>0.4885902255639098</v>
      </c>
      <c r="Z104" s="53">
        <f>'주택총조사(거처의종류, 일반,외국인가구, 아파트)'!N90/'주택총조사(거처의종류, 일반,외국인가구, 전체)'!N90</f>
        <v>0.49060604933219243</v>
      </c>
      <c r="AA104" s="53">
        <f>'주택총조사(거처의종류, 일반,외국인가구, 아파트)'!Q90/'주택총조사(거처의종류, 일반,외국인가구, 전체)'!Q90</f>
        <v>0.4954676631641261</v>
      </c>
      <c r="AB104" s="53">
        <f>'주택총조사(거처의종류, 일반,외국인가구, 아파트)'!T90/'주택총조사(거처의종류, 일반,외국인가구, 전체)'!T90</f>
        <v>0.4959064111330832</v>
      </c>
      <c r="AC104" s="53">
        <f>'주택총조사(거처의종류, 일반,외국인가구, 아파트)'!W90/'주택총조사(거처의종류, 일반,외국인가구, 전체)'!W90</f>
        <v>0.49758052600472813</v>
      </c>
      <c r="AD104" s="54">
        <f t="shared" si="189"/>
        <v>-168.07503759398497</v>
      </c>
      <c r="AE104" s="54">
        <f t="shared" si="190"/>
        <v>-211.94181331150713</v>
      </c>
      <c r="AF104" s="54">
        <f t="shared" si="191"/>
        <v>-391.91492156282374</v>
      </c>
      <c r="AG104" s="54">
        <f t="shared" si="192"/>
        <v>-292.08887615738598</v>
      </c>
      <c r="AH104" s="54">
        <f t="shared" si="193"/>
        <v>-359.25313977541373</v>
      </c>
      <c r="AI104" s="54">
        <f t="shared" si="194"/>
        <v>-284.6547576802231</v>
      </c>
      <c r="AJ104" s="54">
        <f t="shared" si="195"/>
        <v>143.64552631578948</v>
      </c>
      <c r="AK104" s="54">
        <f t="shared" si="196"/>
        <v>485.69998883887052</v>
      </c>
      <c r="AL104" s="54">
        <f t="shared" si="197"/>
        <v>539.5642851857333</v>
      </c>
      <c r="AM104" s="54">
        <f t="shared" si="198"/>
        <v>318.37191594743939</v>
      </c>
      <c r="AN104" s="54">
        <f t="shared" si="199"/>
        <v>376.6684581855792</v>
      </c>
      <c r="AO104" s="54">
        <f t="shared" si="200"/>
        <v>372.79003489468244</v>
      </c>
      <c r="AP104" s="208">
        <f t="shared" si="182"/>
        <v>-24.429511278195491</v>
      </c>
      <c r="AQ104" s="208">
        <f t="shared" si="182"/>
        <v>273.75817552736339</v>
      </c>
      <c r="AR104" s="208">
        <f t="shared" si="182"/>
        <v>147.64936362290956</v>
      </c>
      <c r="AS104" s="208">
        <f t="shared" si="182"/>
        <v>26.283039790053408</v>
      </c>
      <c r="AT104" s="208">
        <f t="shared" si="182"/>
        <v>17.415318410165469</v>
      </c>
      <c r="AU104" s="50">
        <f t="shared" si="183"/>
        <v>88.135277214459265</v>
      </c>
      <c r="AV104" s="52">
        <f>'주택총조사(거처의종류, 일반,외국인가구, 전체)'!I90</f>
        <v>1099</v>
      </c>
      <c r="AW104" s="52">
        <f>'주택총조사(거처의종류, 일반,외국인가구, 전체)'!L90</f>
        <v>1129</v>
      </c>
      <c r="AX104" s="52">
        <f>'주택총조사(거처의종류, 일반,외국인가구, 전체)'!O90</f>
        <v>1109</v>
      </c>
      <c r="AY104" s="52">
        <f>'주택총조사(거처의종류, 일반,외국인가구, 전체)'!R90</f>
        <v>1092</v>
      </c>
      <c r="AZ104" s="52">
        <f>'주택총조사(거처의종류, 일반,외국인가구, 전체)'!U90</f>
        <v>1155</v>
      </c>
      <c r="BA104" s="52">
        <f>'주택총조사(거처의종류, 일반,외국인가구, 전체)'!X90</f>
        <v>1306</v>
      </c>
      <c r="BB104" s="52">
        <f t="shared" si="201"/>
        <v>30</v>
      </c>
      <c r="BC104" s="52">
        <f t="shared" si="202"/>
        <v>-20</v>
      </c>
      <c r="BD104" s="52">
        <f t="shared" si="203"/>
        <v>-17</v>
      </c>
      <c r="BE104" s="52">
        <f t="shared" si="204"/>
        <v>63</v>
      </c>
      <c r="BF104" s="52">
        <f t="shared" si="205"/>
        <v>151</v>
      </c>
      <c r="BG104" s="53">
        <f>'주택총조사(거처의종류, 일반,외국인가구, 아파트)'!L90/'주택총조사(거처의종류, 일반,외국인가구, 전체)'!L90</f>
        <v>0.20726306465899025</v>
      </c>
      <c r="BH104" s="53">
        <f>'주택총조사(거처의종류, 일반,외국인가구, 아파트)'!O90/'주택총조사(거처의종류, 일반,외국인가구, 전체)'!O90</f>
        <v>0.2146077547339946</v>
      </c>
      <c r="BI104" s="53">
        <f>'주택총조사(거처의종류, 일반,외국인가구, 아파트)'!R90/'주택총조사(거처의종류, 일반,외국인가구, 전체)'!R90</f>
        <v>0.18772893772893773</v>
      </c>
      <c r="BJ104" s="53">
        <f>'주택총조사(거처의종류, 일반,외국인가구, 아파트)'!U90/'주택총조사(거처의종류, 일반,외국인가구, 전체)'!U90</f>
        <v>0.16709956709956711</v>
      </c>
      <c r="BK104" s="53">
        <f>'주택총조사(거처의종류, 일반,외국인가구, 아파트)'!X90/'주택총조사(거처의종류, 일반,외국인가구, 전체)'!X90</f>
        <v>0.16768759571209801</v>
      </c>
      <c r="BL104" s="54">
        <f t="shared" si="206"/>
        <v>6.2178919397697072</v>
      </c>
      <c r="BM104" s="54">
        <f t="shared" si="207"/>
        <v>-4.2921550946798916</v>
      </c>
      <c r="BN104" s="54">
        <f t="shared" si="208"/>
        <v>-3.1913919413919416</v>
      </c>
      <c r="BO104" s="54">
        <f t="shared" si="209"/>
        <v>10.527272727272727</v>
      </c>
      <c r="BP104" s="54">
        <f t="shared" si="210"/>
        <v>25.320826952526801</v>
      </c>
      <c r="BQ104" s="50">
        <f t="shared" si="211"/>
        <v>6.916488916699481</v>
      </c>
      <c r="BR104" s="49">
        <f>REPS멸실!E89</f>
        <v>0</v>
      </c>
      <c r="BS104" s="49">
        <f>REPS멸실!F89</f>
        <v>0</v>
      </c>
      <c r="BT104" s="49">
        <f>REPS멸실!G89</f>
        <v>0</v>
      </c>
      <c r="BU104" s="49">
        <f>REPS멸실!H89</f>
        <v>0</v>
      </c>
      <c r="BV104" s="49">
        <f>REPS멸실!I89</f>
        <v>0</v>
      </c>
      <c r="BW104" s="51">
        <f t="shared" si="212"/>
        <v>0</v>
      </c>
      <c r="BX104" s="81">
        <f t="shared" si="213"/>
        <v>95.051766131158743</v>
      </c>
      <c r="BY104" s="52">
        <f>SUM('주택소유통계(다주택자)'!Q90:R90)</f>
        <v>5903</v>
      </c>
      <c r="BZ104" s="52">
        <f>SUM('주택소유통계(다주택자)'!U90:V90)</f>
        <v>5919</v>
      </c>
      <c r="CA104" s="52">
        <f>SUM('주택소유통계(다주택자)'!Y90:Z90)</f>
        <v>5924</v>
      </c>
      <c r="CB104" s="52">
        <f>SUM('주택소유통계(다주택자)'!AC90:AD90)</f>
        <v>5924</v>
      </c>
      <c r="CC104" s="52">
        <f t="shared" si="214"/>
        <v>16</v>
      </c>
      <c r="CD104" s="52">
        <f t="shared" si="215"/>
        <v>5</v>
      </c>
      <c r="CE104" s="52">
        <f t="shared" si="216"/>
        <v>0</v>
      </c>
      <c r="CF104" s="53">
        <f>'REPS거래량(외지인)'!D90/'REPS거래량(외지인)'!C90</f>
        <v>0.72182517866959872</v>
      </c>
      <c r="CG104" s="53">
        <f>'REPS거래량(외지인)'!I90/'REPS거래량(외지인)'!H90</f>
        <v>0.70429654591406909</v>
      </c>
      <c r="CH104" s="53">
        <f>'REPS거래량(외지인)'!N90/'REPS거래량(외지인)'!M90</f>
        <v>0.78365384615384615</v>
      </c>
      <c r="CI104" s="54">
        <f>REPS단위당실거래!G89</f>
        <v>621.70000000000005</v>
      </c>
      <c r="CJ104" s="54">
        <f>REPS단위당실거래!H89</f>
        <v>611</v>
      </c>
      <c r="CK104" s="54">
        <f>REPS단위당실거래!I89</f>
        <v>592.79999999999995</v>
      </c>
      <c r="CL104" s="52">
        <v>0</v>
      </c>
      <c r="CM104" s="52">
        <v>0</v>
      </c>
      <c r="CN104" s="52">
        <v>0</v>
      </c>
      <c r="CO104" s="53">
        <v>0</v>
      </c>
      <c r="CP104" s="53">
        <v>0</v>
      </c>
      <c r="CQ104" s="53">
        <v>0</v>
      </c>
      <c r="CR104" s="55">
        <v>0.2</v>
      </c>
      <c r="CS104" s="55">
        <v>0.3</v>
      </c>
      <c r="CT104" s="55">
        <v>0.5</v>
      </c>
      <c r="CU104" s="162">
        <f t="shared" si="219"/>
        <v>0</v>
      </c>
      <c r="CV104" s="162">
        <f t="shared" si="220"/>
        <v>0</v>
      </c>
      <c r="CW104" s="162">
        <f t="shared" si="221"/>
        <v>0</v>
      </c>
      <c r="CX104" s="71">
        <f t="shared" si="222"/>
        <v>0</v>
      </c>
      <c r="CY104" s="158">
        <f>REPS분양물량!H89</f>
        <v>1106</v>
      </c>
      <c r="CZ104" s="158">
        <f>REPS분양물량!I89</f>
        <v>0</v>
      </c>
      <c r="DA104" s="158">
        <f>REPS분양물량!J89</f>
        <v>0</v>
      </c>
      <c r="DB104" s="52">
        <f>REPS미분양!F89</f>
        <v>93</v>
      </c>
      <c r="DC104" s="52">
        <f>REPS미분양!G89</f>
        <v>76</v>
      </c>
      <c r="DD104" s="52">
        <f>REPS미분양!H89</f>
        <v>271</v>
      </c>
      <c r="DE104" s="52">
        <f>REPS미분양!I89</f>
        <v>380</v>
      </c>
      <c r="DF104" s="52">
        <f t="shared" si="223"/>
        <v>1199</v>
      </c>
      <c r="DG104" s="52">
        <f t="shared" si="224"/>
        <v>76</v>
      </c>
      <c r="DH104" s="52">
        <f t="shared" si="225"/>
        <v>271</v>
      </c>
      <c r="DI104" s="52">
        <f t="shared" si="226"/>
        <v>1123</v>
      </c>
      <c r="DJ104" s="52">
        <f t="shared" si="227"/>
        <v>-195</v>
      </c>
      <c r="DK104" s="52">
        <f t="shared" si="228"/>
        <v>-109</v>
      </c>
      <c r="DL104" s="141">
        <v>621.70000000000005</v>
      </c>
      <c r="DM104" s="141">
        <v>611</v>
      </c>
      <c r="DN104" s="141">
        <v>592.79999999999995</v>
      </c>
      <c r="DO104" s="140">
        <f>'REPS분양가(분기단위)'!D89</f>
        <v>0</v>
      </c>
      <c r="DP104" s="140">
        <f>'REPS분양가(분기단위)'!E89</f>
        <v>0</v>
      </c>
      <c r="DQ104" s="140">
        <f>'REPS분양가(분기단위)'!F89</f>
        <v>0</v>
      </c>
      <c r="DR104" s="53" t="e">
        <f t="shared" si="229"/>
        <v>#DIV/0!</v>
      </c>
      <c r="DS104" s="53" t="e">
        <f t="shared" si="230"/>
        <v>#DIV/0!</v>
      </c>
      <c r="DT104" s="53" t="e">
        <f t="shared" si="231"/>
        <v>#DIV/0!</v>
      </c>
      <c r="DU104" s="53">
        <f>100%-종합!CF104</f>
        <v>0.27817482133040128</v>
      </c>
      <c r="DV104" s="53">
        <f>100%-종합!CG104</f>
        <v>0.29570345408593091</v>
      </c>
      <c r="DW104" s="53">
        <f>100%-종합!CH104</f>
        <v>0.21634615384615385</v>
      </c>
      <c r="DX104" s="55">
        <v>0.2</v>
      </c>
      <c r="DY104" s="55">
        <v>0.3</v>
      </c>
      <c r="DZ104" s="55">
        <v>0.5</v>
      </c>
      <c r="EA104" s="72" t="e">
        <f t="shared" si="232"/>
        <v>#DIV/0!</v>
      </c>
      <c r="EB104" s="72" t="e">
        <f t="shared" si="233"/>
        <v>#DIV/0!</v>
      </c>
      <c r="EC104" s="72" t="e">
        <f t="shared" si="234"/>
        <v>#DIV/0!</v>
      </c>
      <c r="ED104" s="71" t="e">
        <f t="shared" si="235"/>
        <v>#DIV/0!</v>
      </c>
      <c r="EE104" s="82" t="e">
        <f t="shared" si="236"/>
        <v>#DIV/0!</v>
      </c>
      <c r="EF104" s="88" t="e">
        <f t="shared" si="237"/>
        <v>#DIV/0!</v>
      </c>
      <c r="EG104" s="54">
        <f>REPS단위당실거래!I89</f>
        <v>592.79999999999995</v>
      </c>
      <c r="EH104" s="52">
        <f t="shared" si="238"/>
        <v>0</v>
      </c>
      <c r="EI104" s="52">
        <f t="shared" si="239"/>
        <v>0</v>
      </c>
      <c r="EJ104" s="49">
        <f t="shared" si="240"/>
        <v>0</v>
      </c>
      <c r="EK104" s="149">
        <v>0</v>
      </c>
      <c r="EL104" s="55">
        <f t="shared" si="241"/>
        <v>0</v>
      </c>
      <c r="EM104" s="55">
        <v>0.74</v>
      </c>
      <c r="EN104" s="55">
        <v>0.05</v>
      </c>
      <c r="EO104" s="71">
        <f t="shared" si="242"/>
        <v>0</v>
      </c>
      <c r="EP104" s="54">
        <f>REPS단위당실거래!I89</f>
        <v>592.79999999999995</v>
      </c>
      <c r="EQ104" s="52">
        <f t="shared" si="243"/>
        <v>0</v>
      </c>
      <c r="ER104" s="52">
        <f t="shared" si="244"/>
        <v>0</v>
      </c>
      <c r="ES104" s="49">
        <f t="shared" si="245"/>
        <v>0</v>
      </c>
      <c r="ET104" s="149">
        <v>0</v>
      </c>
      <c r="EU104" s="55">
        <f t="shared" si="246"/>
        <v>0</v>
      </c>
      <c r="EV104" s="55">
        <v>0.26</v>
      </c>
      <c r="EW104" s="55">
        <v>0.2</v>
      </c>
      <c r="EX104" s="50">
        <f t="shared" si="247"/>
        <v>0</v>
      </c>
      <c r="EY104" s="53">
        <f>'주택총조사(주택의종류)'!AZ90</f>
        <v>0.56509441394286275</v>
      </c>
      <c r="EZ104" s="53">
        <f>'주택총조사(주택의종류)'!AS90</f>
        <v>0.36935900733159588</v>
      </c>
      <c r="FA104" s="53">
        <f>'주택총조사(주택의종류)'!BG90</f>
        <v>4.6907439356461203E-2</v>
      </c>
      <c r="FB104" s="53">
        <f t="shared" si="248"/>
        <v>0.73663167856079037</v>
      </c>
      <c r="FC104" s="54">
        <f t="shared" si="249"/>
        <v>0</v>
      </c>
      <c r="FD104" s="55">
        <v>0.4</v>
      </c>
      <c r="FE104" s="55">
        <v>0.6</v>
      </c>
      <c r="FF104" s="50">
        <f t="shared" si="250"/>
        <v>0</v>
      </c>
      <c r="FG104" s="82">
        <f t="shared" si="251"/>
        <v>0</v>
      </c>
      <c r="FH104" s="53">
        <v>3.9399999999999998E-2</v>
      </c>
      <c r="FI104" s="49">
        <v>30</v>
      </c>
      <c r="FJ104" s="55">
        <v>0.6</v>
      </c>
      <c r="FK104" s="55">
        <v>0.4</v>
      </c>
      <c r="FL104" s="49">
        <f t="shared" si="252"/>
        <v>0</v>
      </c>
      <c r="FM104" s="49">
        <f t="shared" si="253"/>
        <v>0</v>
      </c>
      <c r="FN104" s="58">
        <f t="shared" si="254"/>
        <v>0</v>
      </c>
      <c r="FO104" s="49">
        <f t="shared" si="270"/>
        <v>0</v>
      </c>
      <c r="FP104" s="131">
        <v>110</v>
      </c>
      <c r="FQ104" s="131">
        <v>400</v>
      </c>
      <c r="FR104" s="134">
        <v>3324</v>
      </c>
      <c r="FS104" s="134">
        <v>4515</v>
      </c>
      <c r="FT104" s="134">
        <v>2640</v>
      </c>
      <c r="FU104" s="134">
        <v>2277</v>
      </c>
      <c r="FV104" s="134">
        <v>2107</v>
      </c>
      <c r="FW104" s="134">
        <v>4858</v>
      </c>
      <c r="FX104" s="134">
        <v>3507</v>
      </c>
      <c r="FY104" s="32">
        <f t="shared" si="255"/>
        <v>23738</v>
      </c>
      <c r="FZ104" s="152">
        <v>0</v>
      </c>
      <c r="GA104" s="54">
        <f t="shared" si="256"/>
        <v>379.70652381138194</v>
      </c>
      <c r="GB104" s="55">
        <v>0.3</v>
      </c>
      <c r="GC104" s="55">
        <f t="shared" si="257"/>
        <v>0</v>
      </c>
      <c r="GD104" s="50">
        <f t="shared" si="258"/>
        <v>0</v>
      </c>
      <c r="GE104" s="54">
        <f t="shared" si="259"/>
        <v>-284.6547576802231</v>
      </c>
      <c r="GF104" s="55">
        <v>0.7</v>
      </c>
      <c r="GG104" s="55">
        <f t="shared" si="260"/>
        <v>0</v>
      </c>
      <c r="GH104" s="50">
        <f t="shared" si="261"/>
        <v>0</v>
      </c>
      <c r="GI104" s="81">
        <f t="shared" si="271"/>
        <v>0</v>
      </c>
      <c r="GJ104" s="72">
        <f t="shared" si="262"/>
        <v>0</v>
      </c>
      <c r="GK104" s="72" t="e">
        <f t="shared" si="263"/>
        <v>#DIV/0!</v>
      </c>
      <c r="GL104" s="52">
        <f>SUM('주택총조사(주택의종류)'!AD90:AF90)</f>
        <v>32339</v>
      </c>
      <c r="GM104" s="52">
        <f>REPS미분양!I89</f>
        <v>380</v>
      </c>
      <c r="GN104" s="100">
        <f t="shared" si="264"/>
        <v>1.1750517950462291E-2</v>
      </c>
      <c r="GO104" s="55">
        <f t="shared" si="265"/>
        <v>0.6</v>
      </c>
      <c r="GP104" s="82" t="e">
        <f t="shared" si="266"/>
        <v>#DIV/0!</v>
      </c>
      <c r="GQ104" s="84" t="e">
        <f t="shared" si="267"/>
        <v>#DIV/0!</v>
      </c>
      <c r="GR104" s="151">
        <f>SUM('REPS분양물량+계획'!G89:I89)/3</f>
        <v>0</v>
      </c>
      <c r="GS104" s="106" t="e">
        <f t="shared" si="272"/>
        <v>#DIV/0!</v>
      </c>
      <c r="GT104" s="105" t="e">
        <f t="shared" si="268"/>
        <v>#DIV/0!</v>
      </c>
    </row>
    <row r="105" spans="1:202" s="49" customFormat="1" x14ac:dyDescent="0.4">
      <c r="A105" s="37" t="s">
        <v>158</v>
      </c>
      <c r="B105" s="37" t="s">
        <v>170</v>
      </c>
      <c r="C105" s="35">
        <f>'주택총조사(거처의종류, 일반,외국인가구, 전체)'!H91</f>
        <v>19352</v>
      </c>
      <c r="D105" s="35">
        <f>'주택총조사(거처의종류, 일반,외국인가구, 전체)'!K91</f>
        <v>19387</v>
      </c>
      <c r="E105" s="35">
        <f>'주택총조사(거처의종류, 일반,외국인가구, 전체)'!N91</f>
        <v>19435</v>
      </c>
      <c r="F105" s="35">
        <f>'주택총조사(거처의종류, 일반,외국인가구, 전체)'!Q91</f>
        <v>19457</v>
      </c>
      <c r="G105" s="35">
        <f>'주택총조사(거처의종류, 일반,외국인가구, 전체)'!T91</f>
        <v>19438</v>
      </c>
      <c r="H105" s="35">
        <f>'주택총조사(거처의종류, 일반,외국인가구, 전체)'!W91</f>
        <v>19461</v>
      </c>
      <c r="I105" s="207">
        <f t="shared" si="181"/>
        <v>-47</v>
      </c>
      <c r="J105" s="207">
        <f t="shared" si="181"/>
        <v>-127</v>
      </c>
      <c r="K105" s="207">
        <f t="shared" si="181"/>
        <v>-484</v>
      </c>
      <c r="L105" s="207">
        <f t="shared" si="181"/>
        <v>-164</v>
      </c>
      <c r="M105" s="207">
        <f t="shared" si="181"/>
        <v>-175</v>
      </c>
      <c r="N105" s="24">
        <f>'인구총조사(가구, 1인가구)'!D91</f>
        <v>6815</v>
      </c>
      <c r="O105" s="24">
        <f>'인구총조사(가구, 1인가구)'!E91</f>
        <v>6897</v>
      </c>
      <c r="P105" s="24">
        <f>'인구총조사(가구, 1인가구)'!F91</f>
        <v>7072</v>
      </c>
      <c r="Q105" s="24">
        <f>'인구총조사(가구, 1인가구)'!G91</f>
        <v>7578</v>
      </c>
      <c r="R105" s="24">
        <f>'인구총조사(가구, 1인가구)'!H91</f>
        <v>7723</v>
      </c>
      <c r="S105" s="24">
        <f>'인구총조사(가구, 1인가구)'!I91</f>
        <v>7921</v>
      </c>
      <c r="T105" s="52">
        <f t="shared" si="184"/>
        <v>82</v>
      </c>
      <c r="U105" s="52">
        <f t="shared" si="185"/>
        <v>175</v>
      </c>
      <c r="V105" s="52">
        <f t="shared" si="186"/>
        <v>506</v>
      </c>
      <c r="W105" s="52">
        <f t="shared" si="187"/>
        <v>145</v>
      </c>
      <c r="X105" s="52">
        <f t="shared" si="188"/>
        <v>198</v>
      </c>
      <c r="Y105" s="53">
        <f>'주택총조사(거처의종류, 일반,외국인가구, 아파트)'!K91/'주택총조사(거처의종류, 일반,외국인가구, 전체)'!K91</f>
        <v>0.10001547428689328</v>
      </c>
      <c r="Z105" s="53">
        <f>'주택총조사(거처의종류, 일반,외국인가구, 아파트)'!N91/'주택총조사(거처의종류, 일반,외국인가구, 전체)'!N91</f>
        <v>0.10115770517108309</v>
      </c>
      <c r="AA105" s="53">
        <f>'주택총조사(거처의종류, 일반,외국인가구, 아파트)'!Q91/'주택총조사(거처의종류, 일반,외국인가구, 전체)'!Q91</f>
        <v>0.10289356015829779</v>
      </c>
      <c r="AB105" s="53">
        <f>'주택총조사(거처의종류, 일반,외국인가구, 아파트)'!T91/'주택총조사(거처의종류, 일반,외국인가구, 전체)'!T91</f>
        <v>0.10788146928696368</v>
      </c>
      <c r="AC105" s="53">
        <f>'주택총조사(거처의종류, 일반,외국인가구, 아파트)'!W91/'주택총조사(거처의종류, 일반,외국인가구, 전체)'!W91</f>
        <v>0.11263552746518678</v>
      </c>
      <c r="AD105" s="54">
        <f t="shared" si="189"/>
        <v>-4.7007272914839842</v>
      </c>
      <c r="AE105" s="54">
        <f t="shared" si="190"/>
        <v>-12.847028556727553</v>
      </c>
      <c r="AF105" s="54">
        <f t="shared" si="191"/>
        <v>-49.800483116616128</v>
      </c>
      <c r="AG105" s="54">
        <f t="shared" si="192"/>
        <v>-17.692560963062043</v>
      </c>
      <c r="AH105" s="54">
        <f t="shared" si="193"/>
        <v>-19.711217306407686</v>
      </c>
      <c r="AI105" s="54">
        <f t="shared" si="194"/>
        <v>-20.950403446859479</v>
      </c>
      <c r="AJ105" s="54">
        <f t="shared" si="195"/>
        <v>8.201268891525249</v>
      </c>
      <c r="AK105" s="54">
        <f t="shared" si="196"/>
        <v>17.70259840493954</v>
      </c>
      <c r="AL105" s="54">
        <f t="shared" si="197"/>
        <v>52.06414144009868</v>
      </c>
      <c r="AM105" s="54">
        <f t="shared" si="198"/>
        <v>15.642813046609733</v>
      </c>
      <c r="AN105" s="54">
        <f t="shared" si="199"/>
        <v>22.301834438106983</v>
      </c>
      <c r="AO105" s="54">
        <f t="shared" si="200"/>
        <v>23.182531244256033</v>
      </c>
      <c r="AP105" s="208">
        <f t="shared" si="182"/>
        <v>3.5005416000412648</v>
      </c>
      <c r="AQ105" s="208">
        <f t="shared" si="182"/>
        <v>4.8555698482119869</v>
      </c>
      <c r="AR105" s="208">
        <f t="shared" si="182"/>
        <v>2.2636583234825522</v>
      </c>
      <c r="AS105" s="208">
        <f t="shared" si="182"/>
        <v>-2.0497479164523096</v>
      </c>
      <c r="AT105" s="208">
        <f t="shared" si="182"/>
        <v>2.5906171316992967</v>
      </c>
      <c r="AU105" s="50">
        <f t="shared" si="183"/>
        <v>2.2321277973965583</v>
      </c>
      <c r="AV105" s="52">
        <f>'주택총조사(거처의종류, 일반,외국인가구, 전체)'!I91</f>
        <v>149</v>
      </c>
      <c r="AW105" s="52">
        <f>'주택총조사(거처의종류, 일반,외국인가구, 전체)'!L91</f>
        <v>149</v>
      </c>
      <c r="AX105" s="52">
        <f>'주택총조사(거처의종류, 일반,외국인가구, 전체)'!O91</f>
        <v>142</v>
      </c>
      <c r="AY105" s="52">
        <f>'주택총조사(거처의종류, 일반,외국인가구, 전체)'!R91</f>
        <v>131</v>
      </c>
      <c r="AZ105" s="52">
        <f>'주택총조사(거처의종류, 일반,외국인가구, 전체)'!U91</f>
        <v>150</v>
      </c>
      <c r="BA105" s="52">
        <f>'주택총조사(거처의종류, 일반,외국인가구, 전체)'!X91</f>
        <v>200</v>
      </c>
      <c r="BB105" s="52">
        <f t="shared" si="201"/>
        <v>0</v>
      </c>
      <c r="BC105" s="52">
        <f t="shared" si="202"/>
        <v>-7</v>
      </c>
      <c r="BD105" s="52">
        <f t="shared" si="203"/>
        <v>-11</v>
      </c>
      <c r="BE105" s="52">
        <f t="shared" si="204"/>
        <v>19</v>
      </c>
      <c r="BF105" s="52">
        <f t="shared" si="205"/>
        <v>50</v>
      </c>
      <c r="BG105" s="53">
        <f>'주택총조사(거처의종류, 일반,외국인가구, 아파트)'!L91/'주택총조사(거처의종류, 일반,외국인가구, 전체)'!L91</f>
        <v>7.3825503355704702E-2</v>
      </c>
      <c r="BH105" s="53">
        <f>'주택총조사(거처의종류, 일반,외국인가구, 아파트)'!O91/'주택총조사(거처의종류, 일반,외국인가구, 전체)'!O91</f>
        <v>6.3380281690140844E-2</v>
      </c>
      <c r="BI105" s="53">
        <f>'주택총조사(거처의종류, 일반,외국인가구, 아파트)'!R91/'주택총조사(거처의종류, 일반,외국인가구, 전체)'!R91</f>
        <v>6.1068702290076333E-2</v>
      </c>
      <c r="BJ105" s="53">
        <f>'주택총조사(거처의종류, 일반,외국인가구, 아파트)'!U91/'주택총조사(거처의종류, 일반,외국인가구, 전체)'!U91</f>
        <v>6.6666666666666666E-2</v>
      </c>
      <c r="BK105" s="53">
        <f>'주택총조사(거처의종류, 일반,외국인가구, 아파트)'!X91/'주택총조사(거처의종류, 일반,외국인가구, 전체)'!X91</f>
        <v>6.5000000000000002E-2</v>
      </c>
      <c r="BL105" s="54">
        <f t="shared" si="206"/>
        <v>0</v>
      </c>
      <c r="BM105" s="54">
        <f t="shared" si="207"/>
        <v>-0.44366197183098588</v>
      </c>
      <c r="BN105" s="54">
        <f t="shared" si="208"/>
        <v>-0.6717557251908397</v>
      </c>
      <c r="BO105" s="54">
        <f t="shared" si="209"/>
        <v>1.2666666666666666</v>
      </c>
      <c r="BP105" s="54">
        <f t="shared" si="210"/>
        <v>3.25</v>
      </c>
      <c r="BQ105" s="50">
        <f t="shared" si="211"/>
        <v>0.68024979392896823</v>
      </c>
      <c r="BR105" s="49">
        <f>REPS멸실!E90</f>
        <v>0</v>
      </c>
      <c r="BS105" s="49">
        <f>REPS멸실!F90</f>
        <v>0</v>
      </c>
      <c r="BT105" s="49">
        <f>REPS멸실!G90</f>
        <v>0</v>
      </c>
      <c r="BU105" s="49">
        <f>REPS멸실!H90</f>
        <v>0</v>
      </c>
      <c r="BV105" s="49">
        <f>REPS멸실!I90</f>
        <v>0</v>
      </c>
      <c r="BW105" s="51">
        <f t="shared" si="212"/>
        <v>0</v>
      </c>
      <c r="BX105" s="81">
        <f t="shared" si="213"/>
        <v>2.9123775913255265</v>
      </c>
      <c r="BY105" s="52">
        <f>SUM('주택소유통계(다주택자)'!Q91:R91)</f>
        <v>2581</v>
      </c>
      <c r="BZ105" s="52">
        <f>SUM('주택소유통계(다주택자)'!U91:V91)</f>
        <v>2598</v>
      </c>
      <c r="CA105" s="52">
        <f>SUM('주택소유통계(다주택자)'!Y91:Z91)</f>
        <v>2554</v>
      </c>
      <c r="CB105" s="52">
        <f>SUM('주택소유통계(다주택자)'!AC91:AD91)</f>
        <v>2619</v>
      </c>
      <c r="CC105" s="52">
        <f t="shared" si="214"/>
        <v>17</v>
      </c>
      <c r="CD105" s="52">
        <f t="shared" si="215"/>
        <v>-44</v>
      </c>
      <c r="CE105" s="52">
        <f t="shared" si="216"/>
        <v>65</v>
      </c>
      <c r="CF105" s="53">
        <f>'REPS거래량(외지인)'!D91/'REPS거래량(외지인)'!C91</f>
        <v>0.63703703703703707</v>
      </c>
      <c r="CG105" s="53">
        <f>'REPS거래량(외지인)'!I91/'REPS거래량(외지인)'!H91</f>
        <v>0.7279411764705882</v>
      </c>
      <c r="CH105" s="53">
        <f>'REPS거래량(외지인)'!N91/'REPS거래량(외지인)'!M91</f>
        <v>0.76086956521739135</v>
      </c>
      <c r="CI105" s="54">
        <f>REPS단위당실거래!G90</f>
        <v>373.5</v>
      </c>
      <c r="CJ105" s="54">
        <f>REPS단위당실거래!H90</f>
        <v>395.3</v>
      </c>
      <c r="CK105" s="54">
        <f>REPS단위당실거래!I90</f>
        <v>411.5</v>
      </c>
      <c r="CL105" s="52">
        <v>0</v>
      </c>
      <c r="CM105" s="52">
        <v>0</v>
      </c>
      <c r="CN105" s="52">
        <v>0</v>
      </c>
      <c r="CO105" s="53">
        <v>0</v>
      </c>
      <c r="CP105" s="53">
        <v>0</v>
      </c>
      <c r="CQ105" s="53">
        <v>0</v>
      </c>
      <c r="CR105" s="55">
        <v>0.2</v>
      </c>
      <c r="CS105" s="55">
        <v>0.3</v>
      </c>
      <c r="CT105" s="55">
        <v>0.5</v>
      </c>
      <c r="CU105" s="162">
        <f t="shared" si="219"/>
        <v>0</v>
      </c>
      <c r="CV105" s="162">
        <f t="shared" si="220"/>
        <v>0</v>
      </c>
      <c r="CW105" s="162">
        <f t="shared" si="221"/>
        <v>0</v>
      </c>
      <c r="CX105" s="71">
        <f t="shared" si="222"/>
        <v>0</v>
      </c>
      <c r="CY105" s="158">
        <f>REPS분양물량!H90</f>
        <v>0</v>
      </c>
      <c r="CZ105" s="158">
        <f>REPS분양물량!I90</f>
        <v>0</v>
      </c>
      <c r="DA105" s="158">
        <f>REPS분양물량!J90</f>
        <v>0</v>
      </c>
      <c r="DB105" s="52">
        <f>REPS미분양!F90</f>
        <v>0</v>
      </c>
      <c r="DC105" s="52">
        <f>REPS미분양!G90</f>
        <v>0</v>
      </c>
      <c r="DD105" s="52">
        <f>REPS미분양!H90</f>
        <v>0</v>
      </c>
      <c r="DE105" s="52">
        <f>REPS미분양!I90</f>
        <v>0</v>
      </c>
      <c r="DF105" s="52">
        <f t="shared" si="223"/>
        <v>0</v>
      </c>
      <c r="DG105" s="52">
        <f t="shared" si="224"/>
        <v>0</v>
      </c>
      <c r="DH105" s="52">
        <f t="shared" si="225"/>
        <v>0</v>
      </c>
      <c r="DI105" s="52">
        <f t="shared" si="226"/>
        <v>0</v>
      </c>
      <c r="DJ105" s="52">
        <f t="shared" si="227"/>
        <v>0</v>
      </c>
      <c r="DK105" s="52">
        <f t="shared" si="228"/>
        <v>0</v>
      </c>
      <c r="DL105" s="141">
        <v>373.5</v>
      </c>
      <c r="DM105" s="141">
        <v>395.3</v>
      </c>
      <c r="DN105" s="141">
        <v>411.5</v>
      </c>
      <c r="DO105" s="140">
        <f>'REPS분양가(분기단위)'!D90</f>
        <v>0</v>
      </c>
      <c r="DP105" s="140">
        <f>'REPS분양가(분기단위)'!E90</f>
        <v>0</v>
      </c>
      <c r="DQ105" s="140">
        <f>'REPS분양가(분기단위)'!F90</f>
        <v>0</v>
      </c>
      <c r="DR105" s="53" t="e">
        <f t="shared" si="229"/>
        <v>#DIV/0!</v>
      </c>
      <c r="DS105" s="53" t="e">
        <f t="shared" si="230"/>
        <v>#DIV/0!</v>
      </c>
      <c r="DT105" s="53" t="e">
        <f t="shared" si="231"/>
        <v>#DIV/0!</v>
      </c>
      <c r="DU105" s="53">
        <f>100%-종합!CF105</f>
        <v>0.36296296296296293</v>
      </c>
      <c r="DV105" s="53">
        <f>100%-종합!CG105</f>
        <v>0.2720588235294118</v>
      </c>
      <c r="DW105" s="53">
        <f>100%-종합!CH105</f>
        <v>0.23913043478260865</v>
      </c>
      <c r="DX105" s="55">
        <v>0.2</v>
      </c>
      <c r="DY105" s="55">
        <v>0.3</v>
      </c>
      <c r="DZ105" s="55">
        <v>0.5</v>
      </c>
      <c r="EA105" s="72" t="e">
        <f t="shared" si="232"/>
        <v>#DIV/0!</v>
      </c>
      <c r="EB105" s="72" t="e">
        <f t="shared" si="233"/>
        <v>#DIV/0!</v>
      </c>
      <c r="EC105" s="72" t="e">
        <f t="shared" si="234"/>
        <v>#DIV/0!</v>
      </c>
      <c r="ED105" s="71" t="e">
        <f t="shared" si="235"/>
        <v>#DIV/0!</v>
      </c>
      <c r="EE105" s="82" t="e">
        <f t="shared" si="236"/>
        <v>#DIV/0!</v>
      </c>
      <c r="EF105" s="88" t="e">
        <f t="shared" si="237"/>
        <v>#DIV/0!</v>
      </c>
      <c r="EG105" s="54">
        <f>REPS단위당실거래!I90</f>
        <v>411.5</v>
      </c>
      <c r="EH105" s="52">
        <f t="shared" si="238"/>
        <v>0</v>
      </c>
      <c r="EI105" s="52">
        <f t="shared" si="239"/>
        <v>0</v>
      </c>
      <c r="EJ105" s="49">
        <f t="shared" si="240"/>
        <v>0</v>
      </c>
      <c r="EK105" s="149">
        <v>0</v>
      </c>
      <c r="EL105" s="55">
        <f t="shared" si="241"/>
        <v>0</v>
      </c>
      <c r="EM105" s="55">
        <v>0.74</v>
      </c>
      <c r="EN105" s="55">
        <v>0.05</v>
      </c>
      <c r="EO105" s="71">
        <f t="shared" si="242"/>
        <v>0</v>
      </c>
      <c r="EP105" s="54">
        <f>REPS단위당실거래!I90</f>
        <v>411.5</v>
      </c>
      <c r="EQ105" s="52">
        <f t="shared" si="243"/>
        <v>0</v>
      </c>
      <c r="ER105" s="52">
        <f t="shared" si="244"/>
        <v>0</v>
      </c>
      <c r="ES105" s="49">
        <f t="shared" si="245"/>
        <v>0</v>
      </c>
      <c r="ET105" s="149">
        <v>0</v>
      </c>
      <c r="EU105" s="55">
        <f t="shared" si="246"/>
        <v>0</v>
      </c>
      <c r="EV105" s="55">
        <v>0.26</v>
      </c>
      <c r="EW105" s="55">
        <v>0.2</v>
      </c>
      <c r="EX105" s="50">
        <f t="shared" si="247"/>
        <v>0</v>
      </c>
      <c r="EY105" s="53">
        <f>'주택총조사(주택의종류)'!AZ91</f>
        <v>0.1215434773691435</v>
      </c>
      <c r="EZ105" s="53">
        <f>'주택총조사(주택의종류)'!AS91</f>
        <v>0.82602096120289392</v>
      </c>
      <c r="FA105" s="53">
        <f>'주택총조사(주택의종류)'!BG91</f>
        <v>3.4855830065141501E-2</v>
      </c>
      <c r="FB105" s="53">
        <f t="shared" si="248"/>
        <v>7.0828711659568491</v>
      </c>
      <c r="FC105" s="54">
        <f t="shared" si="249"/>
        <v>0</v>
      </c>
      <c r="FD105" s="55">
        <v>0.4</v>
      </c>
      <c r="FE105" s="55">
        <v>0.6</v>
      </c>
      <c r="FF105" s="50">
        <f t="shared" si="250"/>
        <v>0</v>
      </c>
      <c r="FG105" s="82">
        <f t="shared" si="251"/>
        <v>0</v>
      </c>
      <c r="FH105" s="53">
        <v>3.9399999999999998E-2</v>
      </c>
      <c r="FI105" s="49">
        <v>30</v>
      </c>
      <c r="FJ105" s="55">
        <v>0.6</v>
      </c>
      <c r="FK105" s="55">
        <v>0.4</v>
      </c>
      <c r="FL105" s="49">
        <f t="shared" si="252"/>
        <v>0</v>
      </c>
      <c r="FM105" s="49">
        <f t="shared" si="253"/>
        <v>0</v>
      </c>
      <c r="FN105" s="58">
        <f t="shared" si="254"/>
        <v>0</v>
      </c>
      <c r="FO105" s="49">
        <f t="shared" si="270"/>
        <v>0</v>
      </c>
      <c r="FP105" s="131" t="s">
        <v>400</v>
      </c>
      <c r="FQ105" s="131">
        <v>47</v>
      </c>
      <c r="FR105" s="131">
        <v>322</v>
      </c>
      <c r="FS105" s="131">
        <v>495</v>
      </c>
      <c r="FT105" s="131">
        <v>259</v>
      </c>
      <c r="FU105" s="131">
        <v>237</v>
      </c>
      <c r="FV105" s="131">
        <v>235</v>
      </c>
      <c r="FW105" s="131">
        <v>412</v>
      </c>
      <c r="FX105" s="131">
        <v>298</v>
      </c>
      <c r="FY105" s="32">
        <f t="shared" si="255"/>
        <v>2305</v>
      </c>
      <c r="FZ105" s="153">
        <v>0</v>
      </c>
      <c r="GA105" s="54">
        <f t="shared" si="256"/>
        <v>23.862781038185002</v>
      </c>
      <c r="GB105" s="55">
        <v>0.3</v>
      </c>
      <c r="GC105" s="55">
        <f t="shared" si="257"/>
        <v>0</v>
      </c>
      <c r="GD105" s="50">
        <f t="shared" si="258"/>
        <v>0</v>
      </c>
      <c r="GE105" s="54">
        <f t="shared" si="259"/>
        <v>-20.950403446859479</v>
      </c>
      <c r="GF105" s="55">
        <v>0.7</v>
      </c>
      <c r="GG105" s="55">
        <f t="shared" si="260"/>
        <v>0</v>
      </c>
      <c r="GH105" s="50">
        <f t="shared" si="261"/>
        <v>0</v>
      </c>
      <c r="GI105" s="81">
        <f t="shared" si="271"/>
        <v>0</v>
      </c>
      <c r="GJ105" s="72">
        <f t="shared" si="262"/>
        <v>0</v>
      </c>
      <c r="GK105" s="72" t="e">
        <f t="shared" si="263"/>
        <v>#DIV/0!</v>
      </c>
      <c r="GL105" s="52">
        <f>SUM('주택총조사(주택의종류)'!AD91:AF91)</f>
        <v>3343</v>
      </c>
      <c r="GM105" s="52">
        <f>REPS미분양!I90</f>
        <v>0</v>
      </c>
      <c r="GN105" s="100">
        <f t="shared" si="264"/>
        <v>0</v>
      </c>
      <c r="GO105" s="55">
        <f t="shared" si="265"/>
        <v>1</v>
      </c>
      <c r="GP105" s="82" t="e">
        <f t="shared" si="266"/>
        <v>#DIV/0!</v>
      </c>
      <c r="GQ105" s="84" t="e">
        <f t="shared" si="267"/>
        <v>#DIV/0!</v>
      </c>
      <c r="GR105" s="151">
        <f>SUM('REPS분양물량+계획'!G90:I90)/3</f>
        <v>0</v>
      </c>
      <c r="GS105" s="106" t="e">
        <f t="shared" si="272"/>
        <v>#DIV/0!</v>
      </c>
      <c r="GT105" s="105" t="e">
        <f t="shared" si="268"/>
        <v>#DIV/0!</v>
      </c>
    </row>
    <row r="106" spans="1:202" s="49" customFormat="1" x14ac:dyDescent="0.4">
      <c r="A106" s="37" t="s">
        <v>158</v>
      </c>
      <c r="B106" s="37" t="s">
        <v>171</v>
      </c>
      <c r="C106" s="35">
        <f>'주택총조사(거처의종류, 일반,외국인가구, 전체)'!H92</f>
        <v>26844</v>
      </c>
      <c r="D106" s="35">
        <f>'주택총조사(거처의종류, 일반,외국인가구, 전체)'!K92</f>
        <v>26560</v>
      </c>
      <c r="E106" s="35">
        <f>'주택총조사(거처의종류, 일반,외국인가구, 전체)'!N92</f>
        <v>26634</v>
      </c>
      <c r="F106" s="35">
        <f>'주택총조사(거처의종류, 일반,외국인가구, 전체)'!Q92</f>
        <v>26753</v>
      </c>
      <c r="G106" s="35">
        <f>'주택총조사(거처의종류, 일반,외국인가구, 전체)'!T92</f>
        <v>26756</v>
      </c>
      <c r="H106" s="35">
        <f>'주택총조사(거처의종류, 일반,외국인가구, 전체)'!W92</f>
        <v>26738</v>
      </c>
      <c r="I106" s="207">
        <f t="shared" si="181"/>
        <v>-114</v>
      </c>
      <c r="J106" s="207">
        <f t="shared" si="181"/>
        <v>-242</v>
      </c>
      <c r="K106" s="207">
        <f t="shared" si="181"/>
        <v>-452</v>
      </c>
      <c r="L106" s="207">
        <f t="shared" si="181"/>
        <v>-186</v>
      </c>
      <c r="M106" s="207">
        <f t="shared" si="181"/>
        <v>-234</v>
      </c>
      <c r="N106" s="24">
        <f>'인구총조사(가구, 1인가구)'!D92</f>
        <v>8700</v>
      </c>
      <c r="O106" s="24">
        <f>'인구총조사(가구, 1인가구)'!E92</f>
        <v>8530</v>
      </c>
      <c r="P106" s="24">
        <f>'인구총조사(가구, 1인가구)'!F92</f>
        <v>8846</v>
      </c>
      <c r="Q106" s="24">
        <f>'인구총조사(가구, 1인가구)'!G92</f>
        <v>9417</v>
      </c>
      <c r="R106" s="24">
        <f>'인구총조사(가구, 1인가구)'!H92</f>
        <v>9606</v>
      </c>
      <c r="S106" s="24">
        <f>'인구총조사(가구, 1인가구)'!I92</f>
        <v>9822</v>
      </c>
      <c r="T106" s="52">
        <f t="shared" si="184"/>
        <v>-170</v>
      </c>
      <c r="U106" s="52">
        <f t="shared" si="185"/>
        <v>316</v>
      </c>
      <c r="V106" s="52">
        <f t="shared" si="186"/>
        <v>571</v>
      </c>
      <c r="W106" s="52">
        <f t="shared" si="187"/>
        <v>189</v>
      </c>
      <c r="X106" s="52">
        <f t="shared" si="188"/>
        <v>216</v>
      </c>
      <c r="Y106" s="53">
        <f>'주택총조사(거처의종류, 일반,외국인가구, 아파트)'!K92/'주택총조사(거처의종류, 일반,외국인가구, 전체)'!K92</f>
        <v>0.37541415662650601</v>
      </c>
      <c r="Z106" s="53">
        <f>'주택총조사(거처의종류, 일반,외국인가구, 아파트)'!N92/'주택총조사(거처의종류, 일반,외국인가구, 전체)'!N92</f>
        <v>0.37084178118194788</v>
      </c>
      <c r="AA106" s="53">
        <f>'주택총조사(거처의종류, 일반,외국인가구, 아파트)'!Q92/'주택총조사(거처의종류, 일반,외국인가구, 전체)'!Q92</f>
        <v>0.37102381041378535</v>
      </c>
      <c r="AB106" s="53">
        <f>'주택총조사(거처의종류, 일반,외국인가구, 아파트)'!T92/'주택총조사(거처의종류, 일반,외국인가구, 전체)'!T92</f>
        <v>0.37150545671998803</v>
      </c>
      <c r="AC106" s="53">
        <f>'주택총조사(거처의종류, 일반,외국인가구, 아파트)'!W92/'주택총조사(거처의종류, 일반,외국인가구, 전체)'!W92</f>
        <v>0.37059615528461365</v>
      </c>
      <c r="AD106" s="54">
        <f t="shared" si="189"/>
        <v>-42.797213855421688</v>
      </c>
      <c r="AE106" s="54">
        <f t="shared" si="190"/>
        <v>-89.743711046031393</v>
      </c>
      <c r="AF106" s="54">
        <f t="shared" si="191"/>
        <v>-167.70276230703098</v>
      </c>
      <c r="AG106" s="54">
        <f t="shared" si="192"/>
        <v>-69.100014949917778</v>
      </c>
      <c r="AH106" s="54">
        <f t="shared" si="193"/>
        <v>-86.719500336599594</v>
      </c>
      <c r="AI106" s="54">
        <f t="shared" si="194"/>
        <v>-91.212640499000287</v>
      </c>
      <c r="AJ106" s="54">
        <f t="shared" si="195"/>
        <v>-63.820406626506021</v>
      </c>
      <c r="AK106" s="54">
        <f t="shared" si="196"/>
        <v>117.18600285349554</v>
      </c>
      <c r="AL106" s="54">
        <f t="shared" si="197"/>
        <v>211.85459574627143</v>
      </c>
      <c r="AM106" s="54">
        <f t="shared" si="198"/>
        <v>70.214531320077739</v>
      </c>
      <c r="AN106" s="54">
        <f t="shared" si="199"/>
        <v>80.048769541476545</v>
      </c>
      <c r="AO106" s="54">
        <f t="shared" si="200"/>
        <v>83.096698566963056</v>
      </c>
      <c r="AP106" s="208">
        <f t="shared" si="182"/>
        <v>-106.6176204819277</v>
      </c>
      <c r="AQ106" s="208">
        <f t="shared" si="182"/>
        <v>27.442291807464144</v>
      </c>
      <c r="AR106" s="208">
        <f t="shared" si="182"/>
        <v>44.151833439240448</v>
      </c>
      <c r="AS106" s="208">
        <f t="shared" si="182"/>
        <v>1.1145163701599614</v>
      </c>
      <c r="AT106" s="208">
        <f t="shared" si="182"/>
        <v>-6.670730795123049</v>
      </c>
      <c r="AU106" s="50">
        <f t="shared" si="183"/>
        <v>-8.1159419320372397</v>
      </c>
      <c r="AV106" s="52">
        <f>'주택총조사(거처의종류, 일반,외국인가구, 전체)'!I92</f>
        <v>886</v>
      </c>
      <c r="AW106" s="52">
        <f>'주택총조사(거처의종류, 일반,외국인가구, 전체)'!L92</f>
        <v>879</v>
      </c>
      <c r="AX106" s="52">
        <f>'주택총조사(거처의종류, 일반,외국인가구, 전체)'!O92</f>
        <v>903</v>
      </c>
      <c r="AY106" s="52">
        <f>'주택총조사(거처의종류, 일반,외국인가구, 전체)'!R92</f>
        <v>945</v>
      </c>
      <c r="AZ106" s="52">
        <f>'주택총조사(거처의종류, 일반,외국인가구, 전체)'!U92</f>
        <v>899</v>
      </c>
      <c r="BA106" s="52">
        <f>'주택총조사(거처의종류, 일반,외국인가구, 전체)'!X92</f>
        <v>1076</v>
      </c>
      <c r="BB106" s="52">
        <f t="shared" si="201"/>
        <v>-7</v>
      </c>
      <c r="BC106" s="52">
        <f t="shared" si="202"/>
        <v>24</v>
      </c>
      <c r="BD106" s="52">
        <f t="shared" si="203"/>
        <v>42</v>
      </c>
      <c r="BE106" s="52">
        <f t="shared" si="204"/>
        <v>-46</v>
      </c>
      <c r="BF106" s="52">
        <f t="shared" si="205"/>
        <v>177</v>
      </c>
      <c r="BG106" s="53">
        <f>'주택총조사(거처의종류, 일반,외국인가구, 아파트)'!L92/'주택총조사(거처의종류, 일반,외국인가구, 전체)'!L92</f>
        <v>0.10352673492605233</v>
      </c>
      <c r="BH106" s="53">
        <f>'주택총조사(거처의종류, 일반,외국인가구, 아파트)'!O92/'주택총조사(거처의종류, 일반,외국인가구, 전체)'!O92</f>
        <v>0.12181616832779624</v>
      </c>
      <c r="BI106" s="53">
        <f>'주택총조사(거처의종류, 일반,외국인가구, 아파트)'!R92/'주택총조사(거처의종류, 일반,외국인가구, 전체)'!R92</f>
        <v>0.1291005291005291</v>
      </c>
      <c r="BJ106" s="53">
        <f>'주택총조사(거처의종류, 일반,외국인가구, 아파트)'!U92/'주택총조사(거처의종류, 일반,외국인가구, 전체)'!U92</f>
        <v>0.12791991101223582</v>
      </c>
      <c r="BK106" s="53">
        <f>'주택총조사(거처의종류, 일반,외국인가구, 아파트)'!X92/'주택총조사(거처의종류, 일반,외국인가구, 전체)'!X92</f>
        <v>0.14219330855018589</v>
      </c>
      <c r="BL106" s="54">
        <f t="shared" si="206"/>
        <v>-0.72468714448236626</v>
      </c>
      <c r="BM106" s="54">
        <f t="shared" si="207"/>
        <v>2.9235880398671097</v>
      </c>
      <c r="BN106" s="54">
        <f t="shared" si="208"/>
        <v>5.4222222222222225</v>
      </c>
      <c r="BO106" s="54">
        <f t="shared" si="209"/>
        <v>-5.8843159065628479</v>
      </c>
      <c r="BP106" s="54">
        <f t="shared" si="210"/>
        <v>25.168215613382902</v>
      </c>
      <c r="BQ106" s="50">
        <f t="shared" si="211"/>
        <v>5.3810045648854041</v>
      </c>
      <c r="BR106" s="49">
        <f>REPS멸실!E91</f>
        <v>0</v>
      </c>
      <c r="BS106" s="49">
        <f>REPS멸실!F91</f>
        <v>0</v>
      </c>
      <c r="BT106" s="49">
        <f>REPS멸실!G91</f>
        <v>0</v>
      </c>
      <c r="BU106" s="49">
        <f>REPS멸실!H91</f>
        <v>0</v>
      </c>
      <c r="BV106" s="49">
        <f>REPS멸실!I91</f>
        <v>0</v>
      </c>
      <c r="BW106" s="51">
        <f t="shared" si="212"/>
        <v>0</v>
      </c>
      <c r="BX106" s="81">
        <f t="shared" si="213"/>
        <v>-2.7349373671518356</v>
      </c>
      <c r="BY106" s="52">
        <f>SUM('주택소유통계(다주택자)'!Q92:R92)</f>
        <v>3969</v>
      </c>
      <c r="BZ106" s="52">
        <f>SUM('주택소유통계(다주택자)'!U92:V92)</f>
        <v>3448</v>
      </c>
      <c r="CA106" s="52">
        <f>SUM('주택소유통계(다주택자)'!Y92:Z92)</f>
        <v>3316</v>
      </c>
      <c r="CB106" s="52">
        <f>SUM('주택소유통계(다주택자)'!AC92:AD92)</f>
        <v>3408</v>
      </c>
      <c r="CC106" s="52">
        <f t="shared" si="214"/>
        <v>-521</v>
      </c>
      <c r="CD106" s="52">
        <f t="shared" si="215"/>
        <v>-132</v>
      </c>
      <c r="CE106" s="52">
        <f t="shared" si="216"/>
        <v>92</v>
      </c>
      <c r="CF106" s="53">
        <f>'REPS거래량(외지인)'!D92/'REPS거래량(외지인)'!C92</f>
        <v>0.5702614379084967</v>
      </c>
      <c r="CG106" s="53">
        <f>'REPS거래량(외지인)'!I92/'REPS거래량(외지인)'!H92</f>
        <v>0.56380952380952376</v>
      </c>
      <c r="CH106" s="53">
        <f>'REPS거래량(외지인)'!N92/'REPS거래량(외지인)'!M92</f>
        <v>0.63847780126849896</v>
      </c>
      <c r="CI106" s="54">
        <f>REPS단위당실거래!G91</f>
        <v>516</v>
      </c>
      <c r="CJ106" s="54">
        <f>REPS단위당실거래!H91</f>
        <v>514.9</v>
      </c>
      <c r="CK106" s="54">
        <f>REPS단위당실거래!I91</f>
        <v>520.20000000000005</v>
      </c>
      <c r="CL106" s="52">
        <v>0</v>
      </c>
      <c r="CM106" s="52">
        <v>0</v>
      </c>
      <c r="CN106" s="52">
        <v>0</v>
      </c>
      <c r="CO106" s="53">
        <v>0</v>
      </c>
      <c r="CP106" s="53">
        <v>0</v>
      </c>
      <c r="CQ106" s="53">
        <v>0</v>
      </c>
      <c r="CR106" s="55">
        <v>0.2</v>
      </c>
      <c r="CS106" s="55">
        <v>0.3</v>
      </c>
      <c r="CT106" s="55">
        <v>0.5</v>
      </c>
      <c r="CU106" s="162">
        <f t="shared" si="219"/>
        <v>0</v>
      </c>
      <c r="CV106" s="162">
        <f t="shared" si="220"/>
        <v>0</v>
      </c>
      <c r="CW106" s="162">
        <f t="shared" si="221"/>
        <v>0</v>
      </c>
      <c r="CX106" s="71">
        <f t="shared" si="222"/>
        <v>0</v>
      </c>
      <c r="CY106" s="158">
        <f>REPS분양물량!H91</f>
        <v>0</v>
      </c>
      <c r="CZ106" s="158">
        <f>REPS분양물량!I91</f>
        <v>0</v>
      </c>
      <c r="DA106" s="158">
        <f>REPS분양물량!J91</f>
        <v>0</v>
      </c>
      <c r="DB106" s="52">
        <f>REPS미분양!F91</f>
        <v>0</v>
      </c>
      <c r="DC106" s="52">
        <f>REPS미분양!G91</f>
        <v>0</v>
      </c>
      <c r="DD106" s="52">
        <f>REPS미분양!H91</f>
        <v>0</v>
      </c>
      <c r="DE106" s="52">
        <f>REPS미분양!I91</f>
        <v>0</v>
      </c>
      <c r="DF106" s="52">
        <f t="shared" si="223"/>
        <v>0</v>
      </c>
      <c r="DG106" s="52">
        <f t="shared" si="224"/>
        <v>0</v>
      </c>
      <c r="DH106" s="52">
        <f t="shared" si="225"/>
        <v>0</v>
      </c>
      <c r="DI106" s="52">
        <f t="shared" si="226"/>
        <v>0</v>
      </c>
      <c r="DJ106" s="52">
        <f t="shared" si="227"/>
        <v>0</v>
      </c>
      <c r="DK106" s="52">
        <f t="shared" si="228"/>
        <v>0</v>
      </c>
      <c r="DL106" s="141">
        <v>516</v>
      </c>
      <c r="DM106" s="141">
        <v>514.9</v>
      </c>
      <c r="DN106" s="141">
        <v>520.20000000000005</v>
      </c>
      <c r="DO106" s="140">
        <f>'REPS분양가(분기단위)'!D91</f>
        <v>0</v>
      </c>
      <c r="DP106" s="140">
        <f>'REPS분양가(분기단위)'!E91</f>
        <v>0</v>
      </c>
      <c r="DQ106" s="140">
        <f>'REPS분양가(분기단위)'!F91</f>
        <v>0</v>
      </c>
      <c r="DR106" s="53" t="e">
        <f t="shared" si="229"/>
        <v>#DIV/0!</v>
      </c>
      <c r="DS106" s="53" t="e">
        <f t="shared" si="230"/>
        <v>#DIV/0!</v>
      </c>
      <c r="DT106" s="53" t="e">
        <f t="shared" si="231"/>
        <v>#DIV/0!</v>
      </c>
      <c r="DU106" s="53">
        <f>100%-종합!CF106</f>
        <v>0.4297385620915033</v>
      </c>
      <c r="DV106" s="53">
        <f>100%-종합!CG106</f>
        <v>0.43619047619047624</v>
      </c>
      <c r="DW106" s="53">
        <f>100%-종합!CH106</f>
        <v>0.36152219873150104</v>
      </c>
      <c r="DX106" s="55">
        <v>0.2</v>
      </c>
      <c r="DY106" s="55">
        <v>0.3</v>
      </c>
      <c r="DZ106" s="55">
        <v>0.5</v>
      </c>
      <c r="EA106" s="72" t="e">
        <f t="shared" si="232"/>
        <v>#DIV/0!</v>
      </c>
      <c r="EB106" s="72" t="e">
        <f t="shared" si="233"/>
        <v>#DIV/0!</v>
      </c>
      <c r="EC106" s="72" t="e">
        <f t="shared" si="234"/>
        <v>#DIV/0!</v>
      </c>
      <c r="ED106" s="71" t="e">
        <f t="shared" si="235"/>
        <v>#DIV/0!</v>
      </c>
      <c r="EE106" s="82" t="e">
        <f t="shared" si="236"/>
        <v>#DIV/0!</v>
      </c>
      <c r="EF106" s="88" t="e">
        <f t="shared" si="237"/>
        <v>#DIV/0!</v>
      </c>
      <c r="EG106" s="54">
        <f>REPS단위당실거래!I91</f>
        <v>520.20000000000005</v>
      </c>
      <c r="EH106" s="52">
        <f t="shared" si="238"/>
        <v>0</v>
      </c>
      <c r="EI106" s="52">
        <f t="shared" si="239"/>
        <v>0</v>
      </c>
      <c r="EJ106" s="49">
        <f t="shared" si="240"/>
        <v>0</v>
      </c>
      <c r="EK106" s="149">
        <v>0</v>
      </c>
      <c r="EL106" s="55">
        <f t="shared" si="241"/>
        <v>0</v>
      </c>
      <c r="EM106" s="55">
        <v>0.74</v>
      </c>
      <c r="EN106" s="55">
        <v>0.05</v>
      </c>
      <c r="EO106" s="71">
        <f t="shared" si="242"/>
        <v>0</v>
      </c>
      <c r="EP106" s="54">
        <f>REPS단위당실거래!I91</f>
        <v>520.20000000000005</v>
      </c>
      <c r="EQ106" s="52">
        <f t="shared" si="243"/>
        <v>0</v>
      </c>
      <c r="ER106" s="52">
        <f t="shared" si="244"/>
        <v>0</v>
      </c>
      <c r="ES106" s="49">
        <f t="shared" si="245"/>
        <v>0</v>
      </c>
      <c r="ET106" s="149">
        <v>0</v>
      </c>
      <c r="EU106" s="55">
        <f t="shared" si="246"/>
        <v>0</v>
      </c>
      <c r="EV106" s="55">
        <v>0.26</v>
      </c>
      <c r="EW106" s="55">
        <v>0.2</v>
      </c>
      <c r="EX106" s="50">
        <f t="shared" si="247"/>
        <v>0</v>
      </c>
      <c r="EY106" s="53">
        <f>'주택총조사(주택의종류)'!AZ92</f>
        <v>0.3953821310567277</v>
      </c>
      <c r="EZ106" s="53">
        <f>'주택총조사(주택의종류)'!AS92</f>
        <v>0.5499500685049401</v>
      </c>
      <c r="FA106" s="53">
        <f>'주택총조사(주택의종류)'!BG92</f>
        <v>3.8694442250474775E-2</v>
      </c>
      <c r="FB106" s="53">
        <f t="shared" si="248"/>
        <v>1.4887989732418099</v>
      </c>
      <c r="FC106" s="54">
        <f t="shared" si="249"/>
        <v>0</v>
      </c>
      <c r="FD106" s="55">
        <v>0.4</v>
      </c>
      <c r="FE106" s="55">
        <v>0.6</v>
      </c>
      <c r="FF106" s="50">
        <f t="shared" si="250"/>
        <v>0</v>
      </c>
      <c r="FG106" s="82">
        <f t="shared" si="251"/>
        <v>0</v>
      </c>
      <c r="FH106" s="53">
        <v>3.9399999999999998E-2</v>
      </c>
      <c r="FI106" s="49">
        <v>30</v>
      </c>
      <c r="FJ106" s="55">
        <v>0.6</v>
      </c>
      <c r="FK106" s="55">
        <v>0.4</v>
      </c>
      <c r="FL106" s="49">
        <f t="shared" si="252"/>
        <v>0</v>
      </c>
      <c r="FM106" s="49">
        <f t="shared" si="253"/>
        <v>0</v>
      </c>
      <c r="FN106" s="58">
        <f t="shared" si="254"/>
        <v>0</v>
      </c>
      <c r="FO106" s="49">
        <f t="shared" si="270"/>
        <v>0</v>
      </c>
      <c r="FP106" s="131" t="s">
        <v>400</v>
      </c>
      <c r="FQ106" s="131">
        <v>124</v>
      </c>
      <c r="FR106" s="134">
        <v>1142</v>
      </c>
      <c r="FS106" s="134">
        <v>1784</v>
      </c>
      <c r="FT106" s="134">
        <v>1087</v>
      </c>
      <c r="FU106" s="131">
        <v>940</v>
      </c>
      <c r="FV106" s="131">
        <v>879</v>
      </c>
      <c r="FW106" s="134">
        <v>2107</v>
      </c>
      <c r="FX106" s="134">
        <v>1504</v>
      </c>
      <c r="FY106" s="32">
        <f t="shared" si="255"/>
        <v>9567</v>
      </c>
      <c r="FZ106" s="153">
        <v>0</v>
      </c>
      <c r="GA106" s="54">
        <f t="shared" si="256"/>
        <v>88.477703131848457</v>
      </c>
      <c r="GB106" s="55">
        <v>0.3</v>
      </c>
      <c r="GC106" s="55">
        <f t="shared" si="257"/>
        <v>0</v>
      </c>
      <c r="GD106" s="50">
        <f t="shared" si="258"/>
        <v>0</v>
      </c>
      <c r="GE106" s="54">
        <f t="shared" si="259"/>
        <v>-91.212640499000287</v>
      </c>
      <c r="GF106" s="55">
        <v>0.7</v>
      </c>
      <c r="GG106" s="55">
        <f t="shared" si="260"/>
        <v>0</v>
      </c>
      <c r="GH106" s="50">
        <f t="shared" si="261"/>
        <v>0</v>
      </c>
      <c r="GI106" s="81">
        <f t="shared" si="271"/>
        <v>0</v>
      </c>
      <c r="GJ106" s="72">
        <f t="shared" si="262"/>
        <v>0</v>
      </c>
      <c r="GK106" s="72" t="e">
        <f t="shared" si="263"/>
        <v>#DIV/0!</v>
      </c>
      <c r="GL106" s="52">
        <f>SUM('주택총조사(주택의종류)'!AD92:AF92)</f>
        <v>12104</v>
      </c>
      <c r="GM106" s="52">
        <f>REPS미분양!I91</f>
        <v>0</v>
      </c>
      <c r="GN106" s="100">
        <f t="shared" si="264"/>
        <v>0</v>
      </c>
      <c r="GO106" s="55">
        <f t="shared" si="265"/>
        <v>1</v>
      </c>
      <c r="GP106" s="82" t="e">
        <f t="shared" si="266"/>
        <v>#DIV/0!</v>
      </c>
      <c r="GQ106" s="84" t="e">
        <f t="shared" si="267"/>
        <v>#DIV/0!</v>
      </c>
      <c r="GR106" s="151">
        <f>SUM('REPS분양물량+계획'!G91:I91)/3</f>
        <v>0</v>
      </c>
      <c r="GS106" s="106" t="e">
        <f t="shared" si="272"/>
        <v>#DIV/0!</v>
      </c>
      <c r="GT106" s="105" t="e">
        <f t="shared" si="268"/>
        <v>#DIV/0!</v>
      </c>
    </row>
    <row r="107" spans="1:202" s="49" customFormat="1" x14ac:dyDescent="0.4">
      <c r="A107" s="37" t="s">
        <v>158</v>
      </c>
      <c r="B107" s="37" t="s">
        <v>173</v>
      </c>
      <c r="C107" s="35">
        <f>'주택총조사(거처의종류, 일반,외국인가구, 전체)'!H93</f>
        <v>17119</v>
      </c>
      <c r="D107" s="35">
        <f>'주택총조사(거처의종류, 일반,외국인가구, 전체)'!K93</f>
        <v>17165</v>
      </c>
      <c r="E107" s="35">
        <f>'주택총조사(거처의종류, 일반,외국인가구, 전체)'!N93</f>
        <v>17361</v>
      </c>
      <c r="F107" s="35">
        <f>'주택총조사(거처의종류, 일반,외국인가구, 전체)'!Q93</f>
        <v>17563</v>
      </c>
      <c r="G107" s="35">
        <f>'주택총조사(거처의종류, 일반,외국인가구, 전체)'!T93</f>
        <v>17624</v>
      </c>
      <c r="H107" s="35">
        <f>'주택총조사(거처의종류, 일반,외국인가구, 전체)'!W93</f>
        <v>17493</v>
      </c>
      <c r="I107" s="207">
        <f t="shared" si="181"/>
        <v>-100</v>
      </c>
      <c r="J107" s="207">
        <f t="shared" si="181"/>
        <v>-18</v>
      </c>
      <c r="K107" s="207">
        <f t="shared" si="181"/>
        <v>-110</v>
      </c>
      <c r="L107" s="207">
        <f t="shared" si="181"/>
        <v>-115</v>
      </c>
      <c r="M107" s="207">
        <f t="shared" si="181"/>
        <v>-158</v>
      </c>
      <c r="N107" s="24">
        <f>'인구총조사(가구, 1인가구)'!D93</f>
        <v>6319</v>
      </c>
      <c r="O107" s="24">
        <f>'인구총조사(가구, 1인가구)'!E93</f>
        <v>6465</v>
      </c>
      <c r="P107" s="24">
        <f>'인구총조사(가구, 1인가구)'!F93</f>
        <v>6679</v>
      </c>
      <c r="Q107" s="24">
        <f>'인구총조사(가구, 1인가구)'!G93</f>
        <v>6991</v>
      </c>
      <c r="R107" s="24">
        <f>'인구총조사(가구, 1인가구)'!H93</f>
        <v>7167</v>
      </c>
      <c r="S107" s="24">
        <f>'인구총조사(가구, 1인가구)'!I93</f>
        <v>7194</v>
      </c>
      <c r="T107" s="52">
        <f t="shared" si="184"/>
        <v>146</v>
      </c>
      <c r="U107" s="52">
        <f t="shared" si="185"/>
        <v>214</v>
      </c>
      <c r="V107" s="52">
        <f t="shared" si="186"/>
        <v>312</v>
      </c>
      <c r="W107" s="52">
        <f t="shared" si="187"/>
        <v>176</v>
      </c>
      <c r="X107" s="52">
        <f t="shared" si="188"/>
        <v>27</v>
      </c>
      <c r="Y107" s="53">
        <f>'주택총조사(거처의종류, 일반,외국인가구, 아파트)'!K93/'주택총조사(거처의종류, 일반,외국인가구, 전체)'!K93</f>
        <v>0.16026798718322166</v>
      </c>
      <c r="Z107" s="53">
        <f>'주택총조사(거처의종류, 일반,외국인가구, 아파트)'!N93/'주택총조사(거처의종류, 일반,외국인가구, 전체)'!N93</f>
        <v>0.16099303035539428</v>
      </c>
      <c r="AA107" s="53">
        <f>'주택총조사(거처의종류, 일반,외국인가구, 아파트)'!Q93/'주택총조사(거처의종류, 일반,외국인가구, 전체)'!Q93</f>
        <v>0.17126914536240961</v>
      </c>
      <c r="AB107" s="53">
        <f>'주택총조사(거처의종류, 일반,외국인가구, 아파트)'!T93/'주택총조사(거처의종류, 일반,외국인가구, 전체)'!T93</f>
        <v>0.16891738538356788</v>
      </c>
      <c r="AC107" s="53">
        <f>'주택총조사(거처의종류, 일반,외국인가구, 아파트)'!W93/'주택총조사(거처의종류, 일반,외국인가구, 전체)'!W93</f>
        <v>0.17075401589207112</v>
      </c>
      <c r="AD107" s="54">
        <f t="shared" si="189"/>
        <v>-16.026798718322166</v>
      </c>
      <c r="AE107" s="54">
        <f t="shared" si="190"/>
        <v>-2.8978745463970972</v>
      </c>
      <c r="AF107" s="54">
        <f t="shared" si="191"/>
        <v>-18.839605989865056</v>
      </c>
      <c r="AG107" s="54">
        <f t="shared" si="192"/>
        <v>-19.425499319110305</v>
      </c>
      <c r="AH107" s="54">
        <f t="shared" si="193"/>
        <v>-26.979134510947237</v>
      </c>
      <c r="AI107" s="54">
        <f t="shared" si="194"/>
        <v>-16.833782616928371</v>
      </c>
      <c r="AJ107" s="54">
        <f t="shared" si="195"/>
        <v>23.399126128750364</v>
      </c>
      <c r="AK107" s="54">
        <f t="shared" si="196"/>
        <v>34.452508496054378</v>
      </c>
      <c r="AL107" s="54">
        <f t="shared" si="197"/>
        <v>53.435973353071802</v>
      </c>
      <c r="AM107" s="54">
        <f t="shared" si="198"/>
        <v>29.729459827507945</v>
      </c>
      <c r="AN107" s="54">
        <f t="shared" si="199"/>
        <v>4.6103584290859203</v>
      </c>
      <c r="AO107" s="54">
        <f t="shared" si="200"/>
        <v>29.125485246894083</v>
      </c>
      <c r="AP107" s="208">
        <f t="shared" si="182"/>
        <v>7.3723274104281984</v>
      </c>
      <c r="AQ107" s="208">
        <f t="shared" si="182"/>
        <v>31.55463394965728</v>
      </c>
      <c r="AR107" s="208">
        <f t="shared" si="182"/>
        <v>34.596367363206745</v>
      </c>
      <c r="AS107" s="208">
        <f t="shared" si="182"/>
        <v>10.30396050839764</v>
      </c>
      <c r="AT107" s="208">
        <f t="shared" si="182"/>
        <v>-22.368776081861316</v>
      </c>
      <c r="AU107" s="50">
        <f t="shared" si="183"/>
        <v>12.291702629965709</v>
      </c>
      <c r="AV107" s="52">
        <f>'주택총조사(거처의종류, 일반,외국인가구, 전체)'!I93</f>
        <v>117</v>
      </c>
      <c r="AW107" s="52">
        <f>'주택총조사(거처의종류, 일반,외국인가구, 전체)'!L93</f>
        <v>111</v>
      </c>
      <c r="AX107" s="52">
        <f>'주택총조사(거처의종류, 일반,외국인가구, 전체)'!O93</f>
        <v>112</v>
      </c>
      <c r="AY107" s="52">
        <f>'주택총조사(거처의종류, 일반,외국인가구, 전체)'!R93</f>
        <v>117</v>
      </c>
      <c r="AZ107" s="52">
        <f>'주택총조사(거처의종류, 일반,외국인가구, 전체)'!U93</f>
        <v>127</v>
      </c>
      <c r="BA107" s="52">
        <f>'주택총조사(거처의종류, 일반,외국인가구, 전체)'!X93</f>
        <v>143</v>
      </c>
      <c r="BB107" s="52">
        <f t="shared" si="201"/>
        <v>-6</v>
      </c>
      <c r="BC107" s="52">
        <f t="shared" si="202"/>
        <v>1</v>
      </c>
      <c r="BD107" s="52">
        <f t="shared" si="203"/>
        <v>5</v>
      </c>
      <c r="BE107" s="52">
        <f t="shared" si="204"/>
        <v>10</v>
      </c>
      <c r="BF107" s="52">
        <f t="shared" si="205"/>
        <v>16</v>
      </c>
      <c r="BG107" s="53">
        <f>'주택총조사(거처의종류, 일반,외국인가구, 아파트)'!L93/'주택총조사(거처의종류, 일반,외국인가구, 전체)'!L93</f>
        <v>0.10810810810810811</v>
      </c>
      <c r="BH107" s="53">
        <f>'주택총조사(거처의종류, 일반,외국인가구, 아파트)'!O93/'주택총조사(거처의종류, 일반,외국인가구, 전체)'!O93</f>
        <v>0.10714285714285714</v>
      </c>
      <c r="BI107" s="53">
        <f>'주택총조사(거처의종류, 일반,외국인가구, 아파트)'!R93/'주택총조사(거처의종류, 일반,외국인가구, 전체)'!R93</f>
        <v>0.10256410256410256</v>
      </c>
      <c r="BJ107" s="53">
        <f>'주택총조사(거처의종류, 일반,외국인가구, 아파트)'!U93/'주택총조사(거처의종류, 일반,외국인가구, 전체)'!U93</f>
        <v>7.0866141732283464E-2</v>
      </c>
      <c r="BK107" s="53">
        <f>'주택총조사(거처의종류, 일반,외국인가구, 아파트)'!X93/'주택총조사(거처의종류, 일반,외국인가구, 전체)'!X93</f>
        <v>6.2937062937062943E-2</v>
      </c>
      <c r="BL107" s="54">
        <f t="shared" si="206"/>
        <v>-0.64864864864864868</v>
      </c>
      <c r="BM107" s="54">
        <f t="shared" si="207"/>
        <v>0.10714285714285714</v>
      </c>
      <c r="BN107" s="54">
        <f t="shared" si="208"/>
        <v>0.51282051282051277</v>
      </c>
      <c r="BO107" s="54">
        <f t="shared" si="209"/>
        <v>0.70866141732283461</v>
      </c>
      <c r="BP107" s="54">
        <f t="shared" si="210"/>
        <v>1.0069930069930071</v>
      </c>
      <c r="BQ107" s="50">
        <f t="shared" si="211"/>
        <v>0.3373938291261126</v>
      </c>
      <c r="BR107" s="49">
        <f>REPS멸실!E92</f>
        <v>0</v>
      </c>
      <c r="BS107" s="49">
        <f>REPS멸실!F92</f>
        <v>0</v>
      </c>
      <c r="BT107" s="49">
        <f>REPS멸실!G92</f>
        <v>0</v>
      </c>
      <c r="BU107" s="49">
        <f>REPS멸실!H92</f>
        <v>0</v>
      </c>
      <c r="BV107" s="49">
        <f>REPS멸실!I92</f>
        <v>0</v>
      </c>
      <c r="BW107" s="51">
        <f t="shared" si="212"/>
        <v>0</v>
      </c>
      <c r="BX107" s="81">
        <f t="shared" si="213"/>
        <v>12.629096459091821</v>
      </c>
      <c r="BY107" s="52">
        <f>SUM('주택소유통계(다주택자)'!Q93:R93)</f>
        <v>2716</v>
      </c>
      <c r="BZ107" s="52">
        <f>SUM('주택소유통계(다주택자)'!U93:V93)</f>
        <v>2712</v>
      </c>
      <c r="CA107" s="52">
        <f>SUM('주택소유통계(다주택자)'!Y93:Z93)</f>
        <v>2680</v>
      </c>
      <c r="CB107" s="52">
        <f>SUM('주택소유통계(다주택자)'!AC93:AD93)</f>
        <v>2819</v>
      </c>
      <c r="CC107" s="52">
        <f t="shared" si="214"/>
        <v>-4</v>
      </c>
      <c r="CD107" s="52">
        <f t="shared" si="215"/>
        <v>-32</v>
      </c>
      <c r="CE107" s="52">
        <f t="shared" si="216"/>
        <v>139</v>
      </c>
      <c r="CF107" s="53">
        <f>'REPS거래량(외지인)'!D93/'REPS거래량(외지인)'!C93</f>
        <v>0.80769230769230771</v>
      </c>
      <c r="CG107" s="53">
        <f>'REPS거래량(외지인)'!I93/'REPS거래량(외지인)'!H93</f>
        <v>0.80530973451327437</v>
      </c>
      <c r="CH107" s="53">
        <f>'REPS거래량(외지인)'!N93/'REPS거래량(외지인)'!M93</f>
        <v>0.77981651376146788</v>
      </c>
      <c r="CI107" s="54">
        <f>REPS단위당실거래!G92</f>
        <v>692.8</v>
      </c>
      <c r="CJ107" s="54">
        <f>REPS단위당실거래!H92</f>
        <v>711.8</v>
      </c>
      <c r="CK107" s="54">
        <f>REPS단위당실거래!I92</f>
        <v>702.8</v>
      </c>
      <c r="CL107" s="52">
        <v>979</v>
      </c>
      <c r="CM107" s="52">
        <v>1100</v>
      </c>
      <c r="CN107" s="52">
        <v>1155</v>
      </c>
      <c r="CO107" s="53">
        <v>0</v>
      </c>
      <c r="CP107" s="53">
        <f t="shared" si="269"/>
        <v>0.64709090909090905</v>
      </c>
      <c r="CQ107" s="53">
        <f t="shared" si="218"/>
        <v>0.60848484848484841</v>
      </c>
      <c r="CR107" s="55">
        <v>0.2</v>
      </c>
      <c r="CS107" s="55">
        <v>0.3</v>
      </c>
      <c r="CT107" s="55">
        <v>0.5</v>
      </c>
      <c r="CU107" s="162">
        <f t="shared" si="219"/>
        <v>0</v>
      </c>
      <c r="CV107" s="162">
        <f t="shared" si="220"/>
        <v>-5.002642638777151</v>
      </c>
      <c r="CW107" s="162">
        <f t="shared" si="221"/>
        <v>32.978204058937997</v>
      </c>
      <c r="CX107" s="71">
        <f t="shared" si="222"/>
        <v>9.3251871400536164</v>
      </c>
      <c r="CY107" s="158">
        <f>REPS분양물량!H92</f>
        <v>306</v>
      </c>
      <c r="CZ107" s="158">
        <f>REPS분양물량!I92</f>
        <v>0</v>
      </c>
      <c r="DA107" s="158">
        <f>REPS분양물량!J92</f>
        <v>34</v>
      </c>
      <c r="DB107" s="52">
        <f>REPS미분양!F92</f>
        <v>0</v>
      </c>
      <c r="DC107" s="52">
        <f>REPS미분양!G92</f>
        <v>0</v>
      </c>
      <c r="DD107" s="52">
        <f>REPS미분양!H92</f>
        <v>114</v>
      </c>
      <c r="DE107" s="52">
        <f>REPS미분양!I92</f>
        <v>102</v>
      </c>
      <c r="DF107" s="52">
        <f t="shared" si="223"/>
        <v>306</v>
      </c>
      <c r="DG107" s="52">
        <f t="shared" si="224"/>
        <v>0</v>
      </c>
      <c r="DH107" s="52">
        <f t="shared" si="225"/>
        <v>148</v>
      </c>
      <c r="DI107" s="52">
        <f t="shared" si="226"/>
        <v>306</v>
      </c>
      <c r="DJ107" s="52">
        <f t="shared" si="227"/>
        <v>-114</v>
      </c>
      <c r="DK107" s="52">
        <f t="shared" si="228"/>
        <v>46</v>
      </c>
      <c r="DL107" s="141">
        <v>692.8</v>
      </c>
      <c r="DM107" s="141">
        <v>711.8</v>
      </c>
      <c r="DN107" s="141">
        <v>702.8</v>
      </c>
      <c r="DO107" s="140">
        <f>'REPS분양가(분기단위)'!D92</f>
        <v>979</v>
      </c>
      <c r="DP107" s="140">
        <f>'REPS분양가(분기단위)'!E92</f>
        <v>1100</v>
      </c>
      <c r="DQ107" s="144">
        <f>DP107*1.05</f>
        <v>1155</v>
      </c>
      <c r="DR107" s="53">
        <f t="shared" si="229"/>
        <v>0.70766087844739523</v>
      </c>
      <c r="DS107" s="53">
        <f t="shared" si="230"/>
        <v>0.64709090909090905</v>
      </c>
      <c r="DT107" s="53">
        <f t="shared" si="231"/>
        <v>0.60848484848484841</v>
      </c>
      <c r="DU107" s="53">
        <f>100%-종합!CF107</f>
        <v>0.19230769230769229</v>
      </c>
      <c r="DV107" s="53">
        <f>100%-종합!CG107</f>
        <v>0.19469026548672563</v>
      </c>
      <c r="DW107" s="53">
        <f>100%-종합!CH107</f>
        <v>0.22018348623853212</v>
      </c>
      <c r="DX107" s="55">
        <v>0.2</v>
      </c>
      <c r="DY107" s="55">
        <v>0.3</v>
      </c>
      <c r="DZ107" s="55">
        <v>0.5</v>
      </c>
      <c r="EA107" s="72">
        <f t="shared" si="232"/>
        <v>8.3286241848039584</v>
      </c>
      <c r="EB107" s="72">
        <f t="shared" si="233"/>
        <v>-4.308594690265485</v>
      </c>
      <c r="EC107" s="72">
        <f t="shared" si="234"/>
        <v>3.081501251042535</v>
      </c>
      <c r="ED107" s="71">
        <f t="shared" si="235"/>
        <v>2.3671769151936695</v>
      </c>
      <c r="EE107" s="82">
        <f t="shared" si="236"/>
        <v>11.692364055247285</v>
      </c>
      <c r="EF107" s="88">
        <f t="shared" si="237"/>
        <v>24.321460514339108</v>
      </c>
      <c r="EG107" s="54">
        <f>REPS단위당실거래!I92</f>
        <v>702.8</v>
      </c>
      <c r="EH107" s="52">
        <f t="shared" si="238"/>
        <v>1155</v>
      </c>
      <c r="EI107" s="52">
        <f t="shared" si="239"/>
        <v>39300</v>
      </c>
      <c r="EJ107" s="49">
        <f t="shared" si="240"/>
        <v>21615</v>
      </c>
      <c r="EK107" s="149">
        <v>906</v>
      </c>
      <c r="EL107" s="55">
        <f t="shared" si="241"/>
        <v>0.7562951334379906</v>
      </c>
      <c r="EM107" s="55">
        <v>0.74</v>
      </c>
      <c r="EN107" s="55">
        <v>0.05</v>
      </c>
      <c r="EO107" s="71">
        <f t="shared" si="242"/>
        <v>25.352525463108321</v>
      </c>
      <c r="EP107" s="54">
        <f>REPS단위당실거래!I92</f>
        <v>702.8</v>
      </c>
      <c r="EQ107" s="52">
        <f t="shared" si="243"/>
        <v>1155</v>
      </c>
      <c r="ER107" s="52">
        <f t="shared" si="244"/>
        <v>39300</v>
      </c>
      <c r="ES107" s="49">
        <f t="shared" si="245"/>
        <v>21615</v>
      </c>
      <c r="ET107" s="149">
        <v>196</v>
      </c>
      <c r="EU107" s="55">
        <f t="shared" si="246"/>
        <v>0.7562951334379906</v>
      </c>
      <c r="EV107" s="55">
        <v>0.26</v>
      </c>
      <c r="EW107" s="55">
        <v>0.2</v>
      </c>
      <c r="EX107" s="50">
        <f t="shared" si="247"/>
        <v>7.7081599999999995</v>
      </c>
      <c r="EY107" s="53">
        <f>'주택총조사(주택의종류)'!AZ93</f>
        <v>0.16942602481133306</v>
      </c>
      <c r="EZ107" s="53">
        <f>'주택총조사(주택의종류)'!AS93</f>
        <v>0.77966358267091029</v>
      </c>
      <c r="FA107" s="53">
        <f>'주택총조사(주택의종류)'!BG93</f>
        <v>3.248442100276977E-2</v>
      </c>
      <c r="FB107" s="53">
        <f t="shared" si="248"/>
        <v>4.7935256969999731</v>
      </c>
      <c r="FC107" s="54">
        <f t="shared" si="249"/>
        <v>158.47724532784321</v>
      </c>
      <c r="FD107" s="55">
        <v>0.4</v>
      </c>
      <c r="FE107" s="55">
        <v>0.6</v>
      </c>
      <c r="FF107" s="50">
        <f t="shared" si="250"/>
        <v>38.034538878682369</v>
      </c>
      <c r="FG107" s="82">
        <f t="shared" si="251"/>
        <v>71.095224341790697</v>
      </c>
      <c r="FH107" s="53">
        <v>3.9399999999999998E-2</v>
      </c>
      <c r="FI107" s="49">
        <v>30</v>
      </c>
      <c r="FJ107" s="55">
        <v>0.6</v>
      </c>
      <c r="FK107" s="55">
        <v>0.4</v>
      </c>
      <c r="FL107" s="49">
        <f t="shared" si="252"/>
        <v>39000</v>
      </c>
      <c r="FM107" s="49">
        <f t="shared" si="253"/>
        <v>23600</v>
      </c>
      <c r="FN107" s="58">
        <f t="shared" si="254"/>
        <v>-111.85519869103985</v>
      </c>
      <c r="FO107" s="49">
        <f t="shared" si="270"/>
        <v>3360</v>
      </c>
      <c r="FP107" s="131" t="s">
        <v>400</v>
      </c>
      <c r="FQ107" s="131">
        <v>70</v>
      </c>
      <c r="FR107" s="131">
        <v>429</v>
      </c>
      <c r="FS107" s="131">
        <v>693</v>
      </c>
      <c r="FT107" s="131">
        <v>357</v>
      </c>
      <c r="FU107" s="131">
        <v>293</v>
      </c>
      <c r="FV107" s="131">
        <v>265</v>
      </c>
      <c r="FW107" s="131">
        <v>611</v>
      </c>
      <c r="FX107" s="131">
        <v>467</v>
      </c>
      <c r="FY107" s="32">
        <f t="shared" si="255"/>
        <v>3185</v>
      </c>
      <c r="FZ107" s="152">
        <f>(SUM(FT107:FX107)/FY107)+(FS107/FY107)*0.6</f>
        <v>0.7562951334379906</v>
      </c>
      <c r="GA107" s="54">
        <f t="shared" si="256"/>
        <v>29.462879076020197</v>
      </c>
      <c r="GB107" s="55">
        <v>0.3</v>
      </c>
      <c r="GC107" s="55">
        <f t="shared" si="257"/>
        <v>0.7562951334379906</v>
      </c>
      <c r="GD107" s="50">
        <f t="shared" si="258"/>
        <v>6.6847896186798224</v>
      </c>
      <c r="GE107" s="54">
        <f t="shared" si="259"/>
        <v>-16.833782616928371</v>
      </c>
      <c r="GF107" s="55">
        <v>0.7</v>
      </c>
      <c r="GG107" s="55">
        <f t="shared" si="260"/>
        <v>0.7562951334379906</v>
      </c>
      <c r="GH107" s="50">
        <f t="shared" si="261"/>
        <v>-8.9119155093751772</v>
      </c>
      <c r="GI107" s="81">
        <f t="shared" si="271"/>
        <v>-2.2271258906953548</v>
      </c>
      <c r="GJ107" s="72">
        <f t="shared" si="262"/>
        <v>9.3251871400536164</v>
      </c>
      <c r="GK107" s="72">
        <f t="shared" si="263"/>
        <v>2.3671769151936695</v>
      </c>
      <c r="GL107" s="52">
        <f>SUM('주택총조사(주택의종류)'!AD93:AF93)</f>
        <v>3931</v>
      </c>
      <c r="GM107" s="52">
        <f>REPS미분양!I92</f>
        <v>102</v>
      </c>
      <c r="GN107" s="100">
        <f t="shared" si="264"/>
        <v>2.5947596031544135E-2</v>
      </c>
      <c r="GO107" s="55">
        <f t="shared" si="265"/>
        <v>0.4</v>
      </c>
      <c r="GP107" s="82">
        <f t="shared" si="266"/>
        <v>4.6769456220989145</v>
      </c>
      <c r="GQ107" s="84">
        <f t="shared" si="267"/>
        <v>73.545044073194248</v>
      </c>
      <c r="GR107" s="151">
        <f>SUM('REPS분양물량+계획'!G92:I92)/3</f>
        <v>11.333333333333334</v>
      </c>
      <c r="GS107" s="106">
        <f t="shared" si="272"/>
        <v>0.15410057164496438</v>
      </c>
      <c r="GT107" s="105" t="str">
        <f t="shared" si="268"/>
        <v>S등급</v>
      </c>
    </row>
    <row r="108" spans="1:202" s="49" customFormat="1" x14ac:dyDescent="0.4">
      <c r="A108" s="37" t="s">
        <v>158</v>
      </c>
      <c r="B108" s="37" t="s">
        <v>172</v>
      </c>
      <c r="C108" s="35">
        <f>'주택총조사(거처의종류, 일반,외국인가구, 전체)'!H94</f>
        <v>20195</v>
      </c>
      <c r="D108" s="35">
        <f>'주택총조사(거처의종류, 일반,외국인가구, 전체)'!K94</f>
        <v>20124</v>
      </c>
      <c r="E108" s="35">
        <f>'주택총조사(거처의종류, 일반,외국인가구, 전체)'!N94</f>
        <v>20139</v>
      </c>
      <c r="F108" s="35">
        <f>'주택총조사(거처의종류, 일반,외국인가구, 전체)'!Q94</f>
        <v>20332</v>
      </c>
      <c r="G108" s="35">
        <f>'주택총조사(거처의종류, 일반,외국인가구, 전체)'!T94</f>
        <v>20452</v>
      </c>
      <c r="H108" s="35">
        <f>'주택총조사(거처의종류, 일반,외국인가구, 전체)'!W94</f>
        <v>20347</v>
      </c>
      <c r="I108" s="207">
        <f t="shared" si="181"/>
        <v>-80</v>
      </c>
      <c r="J108" s="207">
        <f t="shared" si="181"/>
        <v>-139</v>
      </c>
      <c r="K108" s="207">
        <f t="shared" si="181"/>
        <v>-386</v>
      </c>
      <c r="L108" s="207">
        <f t="shared" si="181"/>
        <v>-149</v>
      </c>
      <c r="M108" s="207">
        <f t="shared" si="181"/>
        <v>-219</v>
      </c>
      <c r="N108" s="24">
        <f>'인구총조사(가구, 1인가구)'!D94</f>
        <v>7917</v>
      </c>
      <c r="O108" s="24">
        <f>'인구총조사(가구, 1인가구)'!E94</f>
        <v>7926</v>
      </c>
      <c r="P108" s="24">
        <f>'인구총조사(가구, 1인가구)'!F94</f>
        <v>8080</v>
      </c>
      <c r="Q108" s="24">
        <f>'인구총조사(가구, 1인가구)'!G94</f>
        <v>8659</v>
      </c>
      <c r="R108" s="24">
        <f>'인구총조사(가구, 1인가구)'!H94</f>
        <v>8928</v>
      </c>
      <c r="S108" s="24">
        <f>'인구총조사(가구, 1인가구)'!I94</f>
        <v>9042</v>
      </c>
      <c r="T108" s="52">
        <f t="shared" si="184"/>
        <v>9</v>
      </c>
      <c r="U108" s="52">
        <f t="shared" si="185"/>
        <v>154</v>
      </c>
      <c r="V108" s="52">
        <f t="shared" si="186"/>
        <v>579</v>
      </c>
      <c r="W108" s="52">
        <f t="shared" si="187"/>
        <v>269</v>
      </c>
      <c r="X108" s="52">
        <f t="shared" si="188"/>
        <v>114</v>
      </c>
      <c r="Y108" s="53">
        <f>'주택총조사(거처의종류, 일반,외국인가구, 아파트)'!K94/'주택총조사(거처의종류, 일반,외국인가구, 전체)'!K94</f>
        <v>7.1208507255018885E-2</v>
      </c>
      <c r="Z108" s="53">
        <f>'주택총조사(거처의종류, 일반,외국인가구, 아파트)'!N94/'주택총조사(거처의종류, 일반,외국인가구, 전체)'!N94</f>
        <v>7.204925765926809E-2</v>
      </c>
      <c r="AA108" s="53">
        <f>'주택총조사(거처의종류, 일반,외국인가구, 아파트)'!Q94/'주택총조사(거처의종류, 일반,외국인가구, 전체)'!Q94</f>
        <v>7.4759000590202643E-2</v>
      </c>
      <c r="AB108" s="53">
        <f>'주택총조사(거처의종류, 일반,외국인가구, 아파트)'!T94/'주택총조사(거처의종류, 일반,외국인가구, 전체)'!T94</f>
        <v>8.2681400352043813E-2</v>
      </c>
      <c r="AC108" s="53">
        <f>'주택총조사(거처의종류, 일반,외국인가구, 아파트)'!W94/'주택총조사(거처의종류, 일반,외국인가구, 전체)'!W94</f>
        <v>8.2813191133828082E-2</v>
      </c>
      <c r="AD108" s="54">
        <f t="shared" si="189"/>
        <v>-5.6966805804015106</v>
      </c>
      <c r="AE108" s="54">
        <f t="shared" si="190"/>
        <v>-10.014846814638265</v>
      </c>
      <c r="AF108" s="54">
        <f t="shared" si="191"/>
        <v>-28.85697422781822</v>
      </c>
      <c r="AG108" s="54">
        <f t="shared" si="192"/>
        <v>-12.319528652454528</v>
      </c>
      <c r="AH108" s="54">
        <f t="shared" si="193"/>
        <v>-18.136088858308351</v>
      </c>
      <c r="AI108" s="54">
        <f t="shared" si="194"/>
        <v>-15.004823826724174</v>
      </c>
      <c r="AJ108" s="54">
        <f t="shared" si="195"/>
        <v>0.64087656529517001</v>
      </c>
      <c r="AK108" s="54">
        <f t="shared" si="196"/>
        <v>11.095585679527286</v>
      </c>
      <c r="AL108" s="54">
        <f t="shared" si="197"/>
        <v>43.285461341727327</v>
      </c>
      <c r="AM108" s="54">
        <f t="shared" si="198"/>
        <v>22.241296694699784</v>
      </c>
      <c r="AN108" s="54">
        <f t="shared" si="199"/>
        <v>9.4407037892564016</v>
      </c>
      <c r="AO108" s="54">
        <f t="shared" si="200"/>
        <v>17.340784814101195</v>
      </c>
      <c r="AP108" s="208">
        <f t="shared" si="182"/>
        <v>-5.0558040151063404</v>
      </c>
      <c r="AQ108" s="208">
        <f t="shared" si="182"/>
        <v>1.080738864889021</v>
      </c>
      <c r="AR108" s="208">
        <f t="shared" si="182"/>
        <v>14.428487113909107</v>
      </c>
      <c r="AS108" s="208">
        <f t="shared" si="182"/>
        <v>9.9217680422452563</v>
      </c>
      <c r="AT108" s="208">
        <f t="shared" si="182"/>
        <v>-8.6953850690519499</v>
      </c>
      <c r="AU108" s="50">
        <f t="shared" si="183"/>
        <v>2.3359609873770184</v>
      </c>
      <c r="AV108" s="52">
        <f>'주택총조사(거처의종류, 일반,외국인가구, 전체)'!I94</f>
        <v>132</v>
      </c>
      <c r="AW108" s="52">
        <f>'주택총조사(거처의종류, 일반,외국인가구, 전체)'!L94</f>
        <v>162</v>
      </c>
      <c r="AX108" s="52">
        <f>'주택총조사(거처의종류, 일반,외국인가구, 전체)'!O94</f>
        <v>152</v>
      </c>
      <c r="AY108" s="52">
        <f>'주택총조사(거처의종류, 일반,외국인가구, 전체)'!R94</f>
        <v>162</v>
      </c>
      <c r="AZ108" s="52">
        <f>'주택총조사(거처의종류, 일반,외국인가구, 전체)'!U94</f>
        <v>166</v>
      </c>
      <c r="BA108" s="52">
        <f>'주택총조사(거처의종류, 일반,외국인가구, 전체)'!X94</f>
        <v>214</v>
      </c>
      <c r="BB108" s="52">
        <f t="shared" si="201"/>
        <v>30</v>
      </c>
      <c r="BC108" s="52">
        <f t="shared" si="202"/>
        <v>-10</v>
      </c>
      <c r="BD108" s="52">
        <f t="shared" si="203"/>
        <v>10</v>
      </c>
      <c r="BE108" s="52">
        <f t="shared" si="204"/>
        <v>4</v>
      </c>
      <c r="BF108" s="52">
        <f t="shared" si="205"/>
        <v>48</v>
      </c>
      <c r="BG108" s="53">
        <f>'주택총조사(거처의종류, 일반,외국인가구, 아파트)'!L94/'주택총조사(거처의종류, 일반,외국인가구, 전체)'!L94</f>
        <v>3.7037037037037035E-2</v>
      </c>
      <c r="BH108" s="53">
        <f>'주택총조사(거처의종류, 일반,외국인가구, 아파트)'!O94/'주택총조사(거처의종류, 일반,외국인가구, 전체)'!O94</f>
        <v>0</v>
      </c>
      <c r="BI108" s="53">
        <f>'주택총조사(거처의종류, 일반,외국인가구, 아파트)'!R94/'주택총조사(거처의종류, 일반,외국인가구, 전체)'!R94</f>
        <v>0</v>
      </c>
      <c r="BJ108" s="53">
        <f>'주택총조사(거처의종류, 일반,외국인가구, 아파트)'!U94/'주택총조사(거처의종류, 일반,외국인가구, 전체)'!U94</f>
        <v>4.2168674698795178E-2</v>
      </c>
      <c r="BK108" s="53">
        <f>'주택총조사(거처의종류, 일반,외국인가구, 아파트)'!X94/'주택총조사(거처의종류, 일반,외국인가구, 전체)'!X94</f>
        <v>3.2710280373831772E-2</v>
      </c>
      <c r="BL108" s="54">
        <f t="shared" si="206"/>
        <v>1.1111111111111112</v>
      </c>
      <c r="BM108" s="54">
        <f t="shared" si="207"/>
        <v>0</v>
      </c>
      <c r="BN108" s="54">
        <f t="shared" si="208"/>
        <v>0</v>
      </c>
      <c r="BO108" s="54">
        <f t="shared" si="209"/>
        <v>0.16867469879518071</v>
      </c>
      <c r="BP108" s="54">
        <f t="shared" si="210"/>
        <v>1.570093457943925</v>
      </c>
      <c r="BQ108" s="50">
        <f t="shared" si="211"/>
        <v>0.56997585357004332</v>
      </c>
      <c r="BR108" s="49">
        <f>REPS멸실!E93</f>
        <v>0</v>
      </c>
      <c r="BS108" s="49">
        <f>REPS멸실!F93</f>
        <v>0</v>
      </c>
      <c r="BT108" s="49">
        <f>REPS멸실!G93</f>
        <v>0</v>
      </c>
      <c r="BU108" s="49">
        <f>REPS멸실!H93</f>
        <v>0</v>
      </c>
      <c r="BV108" s="49">
        <f>REPS멸실!I93</f>
        <v>0</v>
      </c>
      <c r="BW108" s="51">
        <f t="shared" si="212"/>
        <v>0</v>
      </c>
      <c r="BX108" s="81">
        <f t="shared" si="213"/>
        <v>2.9059368409470618</v>
      </c>
      <c r="BY108" s="52">
        <f>SUM('주택소유통계(다주택자)'!Q94:R94)</f>
        <v>3430</v>
      </c>
      <c r="BZ108" s="52">
        <f>SUM('주택소유통계(다주택자)'!U94:V94)</f>
        <v>3380</v>
      </c>
      <c r="CA108" s="52">
        <f>SUM('주택소유통계(다주택자)'!Y94:Z94)</f>
        <v>3369</v>
      </c>
      <c r="CB108" s="52">
        <f>SUM('주택소유통계(다주택자)'!AC94:AD94)</f>
        <v>3454</v>
      </c>
      <c r="CC108" s="52">
        <f t="shared" si="214"/>
        <v>-50</v>
      </c>
      <c r="CD108" s="52">
        <f t="shared" si="215"/>
        <v>-11</v>
      </c>
      <c r="CE108" s="52">
        <f t="shared" si="216"/>
        <v>85</v>
      </c>
      <c r="CF108" s="53">
        <f>'REPS거래량(외지인)'!D94/'REPS거래량(외지인)'!C94</f>
        <v>0.81981981981981977</v>
      </c>
      <c r="CG108" s="53">
        <f>'REPS거래량(외지인)'!I94/'REPS거래량(외지인)'!H94</f>
        <v>0.82608695652173914</v>
      </c>
      <c r="CH108" s="53">
        <f>'REPS거래량(외지인)'!N94/'REPS거래량(외지인)'!M94</f>
        <v>0.84931506849315064</v>
      </c>
      <c r="CI108" s="54">
        <f>REPS단위당실거래!G93</f>
        <v>556</v>
      </c>
      <c r="CJ108" s="54">
        <f>REPS단위당실거래!H93</f>
        <v>577.79999999999995</v>
      </c>
      <c r="CK108" s="54">
        <f>REPS단위당실거래!I93</f>
        <v>591.5</v>
      </c>
      <c r="CL108" s="52">
        <v>0</v>
      </c>
      <c r="CM108" s="52">
        <v>0</v>
      </c>
      <c r="CN108" s="52">
        <v>0</v>
      </c>
      <c r="CO108" s="53">
        <v>0</v>
      </c>
      <c r="CP108" s="53">
        <v>0</v>
      </c>
      <c r="CQ108" s="53">
        <v>0</v>
      </c>
      <c r="CR108" s="55">
        <v>0.2</v>
      </c>
      <c r="CS108" s="55">
        <v>0.3</v>
      </c>
      <c r="CT108" s="55">
        <v>0.5</v>
      </c>
      <c r="CU108" s="162">
        <f t="shared" si="219"/>
        <v>0</v>
      </c>
      <c r="CV108" s="162">
        <f t="shared" si="220"/>
        <v>0</v>
      </c>
      <c r="CW108" s="162">
        <f t="shared" si="221"/>
        <v>0</v>
      </c>
      <c r="CX108" s="71">
        <f t="shared" si="222"/>
        <v>0</v>
      </c>
      <c r="CY108" s="158">
        <f>REPS분양물량!H93</f>
        <v>0</v>
      </c>
      <c r="CZ108" s="158">
        <f>REPS분양물량!I93</f>
        <v>0</v>
      </c>
      <c r="DA108" s="158">
        <f>REPS분양물량!J93</f>
        <v>0</v>
      </c>
      <c r="DB108" s="52">
        <f>REPS미분양!F93</f>
        <v>0</v>
      </c>
      <c r="DC108" s="52">
        <f>REPS미분양!G93</f>
        <v>0</v>
      </c>
      <c r="DD108" s="52">
        <f>REPS미분양!H93</f>
        <v>0</v>
      </c>
      <c r="DE108" s="52">
        <f>REPS미분양!I93</f>
        <v>0</v>
      </c>
      <c r="DF108" s="52">
        <f t="shared" si="223"/>
        <v>0</v>
      </c>
      <c r="DG108" s="52">
        <f t="shared" si="224"/>
        <v>0</v>
      </c>
      <c r="DH108" s="52">
        <f t="shared" si="225"/>
        <v>0</v>
      </c>
      <c r="DI108" s="52">
        <f t="shared" si="226"/>
        <v>0</v>
      </c>
      <c r="DJ108" s="52">
        <f t="shared" si="227"/>
        <v>0</v>
      </c>
      <c r="DK108" s="52">
        <f t="shared" si="228"/>
        <v>0</v>
      </c>
      <c r="DL108" s="141">
        <v>556</v>
      </c>
      <c r="DM108" s="141">
        <v>577.79999999999995</v>
      </c>
      <c r="DN108" s="141">
        <v>591.5</v>
      </c>
      <c r="DO108" s="140">
        <f>'REPS분양가(분기단위)'!D93</f>
        <v>0</v>
      </c>
      <c r="DP108" s="140">
        <f>'REPS분양가(분기단위)'!E93</f>
        <v>0</v>
      </c>
      <c r="DQ108" s="140">
        <f>'REPS분양가(분기단위)'!F93</f>
        <v>0</v>
      </c>
      <c r="DR108" s="53" t="e">
        <f t="shared" si="229"/>
        <v>#DIV/0!</v>
      </c>
      <c r="DS108" s="53" t="e">
        <f t="shared" si="230"/>
        <v>#DIV/0!</v>
      </c>
      <c r="DT108" s="53" t="e">
        <f t="shared" si="231"/>
        <v>#DIV/0!</v>
      </c>
      <c r="DU108" s="53">
        <f>100%-종합!CF108</f>
        <v>0.18018018018018023</v>
      </c>
      <c r="DV108" s="53">
        <f>100%-종합!CG108</f>
        <v>0.17391304347826086</v>
      </c>
      <c r="DW108" s="53">
        <f>100%-종합!CH108</f>
        <v>0.15068493150684936</v>
      </c>
      <c r="DX108" s="55">
        <v>0.2</v>
      </c>
      <c r="DY108" s="55">
        <v>0.3</v>
      </c>
      <c r="DZ108" s="55">
        <v>0.5</v>
      </c>
      <c r="EA108" s="72" t="e">
        <f t="shared" si="232"/>
        <v>#DIV/0!</v>
      </c>
      <c r="EB108" s="72" t="e">
        <f t="shared" si="233"/>
        <v>#DIV/0!</v>
      </c>
      <c r="EC108" s="72" t="e">
        <f t="shared" si="234"/>
        <v>#DIV/0!</v>
      </c>
      <c r="ED108" s="71" t="e">
        <f t="shared" si="235"/>
        <v>#DIV/0!</v>
      </c>
      <c r="EE108" s="82" t="e">
        <f t="shared" si="236"/>
        <v>#DIV/0!</v>
      </c>
      <c r="EF108" s="88" t="e">
        <f t="shared" si="237"/>
        <v>#DIV/0!</v>
      </c>
      <c r="EG108" s="54">
        <f>REPS단위당실거래!I93</f>
        <v>591.5</v>
      </c>
      <c r="EH108" s="52">
        <f t="shared" si="238"/>
        <v>0</v>
      </c>
      <c r="EI108" s="52">
        <f t="shared" si="239"/>
        <v>0</v>
      </c>
      <c r="EJ108" s="49">
        <f t="shared" si="240"/>
        <v>0</v>
      </c>
      <c r="EK108" s="149">
        <v>0</v>
      </c>
      <c r="EL108" s="55">
        <f t="shared" si="241"/>
        <v>0</v>
      </c>
      <c r="EM108" s="55">
        <v>0.74</v>
      </c>
      <c r="EN108" s="55">
        <v>0.05</v>
      </c>
      <c r="EO108" s="71">
        <f t="shared" si="242"/>
        <v>0</v>
      </c>
      <c r="EP108" s="54">
        <f>REPS단위당실거래!I93</f>
        <v>591.5</v>
      </c>
      <c r="EQ108" s="52">
        <f t="shared" si="243"/>
        <v>0</v>
      </c>
      <c r="ER108" s="52">
        <f t="shared" si="244"/>
        <v>0</v>
      </c>
      <c r="ES108" s="49">
        <f t="shared" si="245"/>
        <v>0</v>
      </c>
      <c r="ET108" s="149">
        <v>0</v>
      </c>
      <c r="EU108" s="55">
        <f t="shared" si="246"/>
        <v>0</v>
      </c>
      <c r="EV108" s="55">
        <v>0.26</v>
      </c>
      <c r="EW108" s="55">
        <v>0.2</v>
      </c>
      <c r="EX108" s="50">
        <f t="shared" si="247"/>
        <v>0</v>
      </c>
      <c r="EY108" s="53">
        <f>'주택총조사(주택의종류)'!AZ94</f>
        <v>7.5855958049789937E-2</v>
      </c>
      <c r="EZ108" s="53">
        <f>'주택총조사(주택의종류)'!AS94</f>
        <v>0.85426407763558265</v>
      </c>
      <c r="FA108" s="53">
        <f>'주택총조사(주택의종류)'!BG94</f>
        <v>5.4103929952411457E-2</v>
      </c>
      <c r="FB108" s="53">
        <f t="shared" si="248"/>
        <v>11.9749065326123</v>
      </c>
      <c r="FC108" s="54">
        <f t="shared" si="249"/>
        <v>0</v>
      </c>
      <c r="FD108" s="55">
        <v>0.4</v>
      </c>
      <c r="FE108" s="55">
        <v>0.6</v>
      </c>
      <c r="FF108" s="50">
        <f t="shared" si="250"/>
        <v>0</v>
      </c>
      <c r="FG108" s="82">
        <f t="shared" si="251"/>
        <v>0</v>
      </c>
      <c r="FH108" s="53">
        <v>3.9399999999999998E-2</v>
      </c>
      <c r="FI108" s="49">
        <v>30</v>
      </c>
      <c r="FJ108" s="55">
        <v>0.6</v>
      </c>
      <c r="FK108" s="55">
        <v>0.4</v>
      </c>
      <c r="FL108" s="49">
        <f t="shared" si="252"/>
        <v>0</v>
      </c>
      <c r="FM108" s="49">
        <f t="shared" si="253"/>
        <v>0</v>
      </c>
      <c r="FN108" s="58">
        <f t="shared" si="254"/>
        <v>0</v>
      </c>
      <c r="FO108" s="49">
        <f t="shared" si="270"/>
        <v>0</v>
      </c>
      <c r="FP108" s="131" t="s">
        <v>400</v>
      </c>
      <c r="FQ108" s="131">
        <v>43</v>
      </c>
      <c r="FR108" s="131">
        <v>300</v>
      </c>
      <c r="FS108" s="131">
        <v>503</v>
      </c>
      <c r="FT108" s="131">
        <v>266</v>
      </c>
      <c r="FU108" s="131">
        <v>225</v>
      </c>
      <c r="FV108" s="131">
        <v>184</v>
      </c>
      <c r="FW108" s="131">
        <v>422</v>
      </c>
      <c r="FX108" s="131">
        <v>290</v>
      </c>
      <c r="FY108" s="32">
        <f t="shared" si="255"/>
        <v>2233</v>
      </c>
      <c r="FZ108" s="152">
        <v>0</v>
      </c>
      <c r="GA108" s="54">
        <f t="shared" si="256"/>
        <v>17.910760667671237</v>
      </c>
      <c r="GB108" s="55">
        <v>0.3</v>
      </c>
      <c r="GC108" s="55">
        <f t="shared" si="257"/>
        <v>0</v>
      </c>
      <c r="GD108" s="50">
        <f t="shared" si="258"/>
        <v>0</v>
      </c>
      <c r="GE108" s="54">
        <f t="shared" si="259"/>
        <v>-15.004823826724174</v>
      </c>
      <c r="GF108" s="55">
        <v>0.7</v>
      </c>
      <c r="GG108" s="55">
        <f t="shared" si="260"/>
        <v>0</v>
      </c>
      <c r="GH108" s="50">
        <f t="shared" si="261"/>
        <v>0</v>
      </c>
      <c r="GI108" s="81">
        <f t="shared" si="271"/>
        <v>0</v>
      </c>
      <c r="GJ108" s="72">
        <f t="shared" si="262"/>
        <v>0</v>
      </c>
      <c r="GK108" s="72" t="e">
        <f t="shared" si="263"/>
        <v>#DIV/0!</v>
      </c>
      <c r="GL108" s="52">
        <f>SUM('주택총조사(주택의종류)'!AD94:AF94)</f>
        <v>3260</v>
      </c>
      <c r="GM108" s="52">
        <f>REPS미분양!I93</f>
        <v>0</v>
      </c>
      <c r="GN108" s="100">
        <f t="shared" si="264"/>
        <v>0</v>
      </c>
      <c r="GO108" s="55">
        <f t="shared" si="265"/>
        <v>1</v>
      </c>
      <c r="GP108" s="82" t="e">
        <f t="shared" si="266"/>
        <v>#DIV/0!</v>
      </c>
      <c r="GQ108" s="84" t="e">
        <f t="shared" si="267"/>
        <v>#DIV/0!</v>
      </c>
      <c r="GR108" s="151">
        <f>SUM('REPS분양물량+계획'!G93:I93)/3</f>
        <v>0</v>
      </c>
      <c r="GS108" s="106" t="e">
        <f t="shared" si="272"/>
        <v>#DIV/0!</v>
      </c>
      <c r="GT108" s="105" t="e">
        <f t="shared" si="268"/>
        <v>#DIV/0!</v>
      </c>
    </row>
    <row r="109" spans="1:202" s="49" customFormat="1" x14ac:dyDescent="0.4">
      <c r="A109" s="37" t="s">
        <v>181</v>
      </c>
      <c r="B109" s="37" t="s">
        <v>181</v>
      </c>
      <c r="C109" s="35">
        <f>'주택총조사(거처의종류, 일반,외국인가구, 전체)'!H95</f>
        <v>1094534</v>
      </c>
      <c r="D109" s="35">
        <f>'주택총조사(거처의종류, 일반,외국인가구, 전체)'!K95</f>
        <v>1102934</v>
      </c>
      <c r="E109" s="35">
        <f>'주택총조사(거처의종류, 일반,외국인가구, 전체)'!N95</f>
        <v>1131819</v>
      </c>
      <c r="F109" s="35">
        <f>'주택총조사(거처의종류, 일반,외국인가구, 전체)'!Q95</f>
        <v>1156645</v>
      </c>
      <c r="G109" s="35">
        <f>'주택총조사(거처의종류, 일반,외국인가구, 전체)'!T95</f>
        <v>1166306</v>
      </c>
      <c r="H109" s="35">
        <f>'주택총조사(거처의종류, 일반,외국인가구, 전체)'!W95</f>
        <v>1166594</v>
      </c>
      <c r="I109" s="207">
        <f t="shared" si="181"/>
        <v>1889</v>
      </c>
      <c r="J109" s="207">
        <f t="shared" si="181"/>
        <v>307</v>
      </c>
      <c r="K109" s="207">
        <f t="shared" si="181"/>
        <v>-3080</v>
      </c>
      <c r="L109" s="207">
        <f t="shared" si="181"/>
        <v>-4611</v>
      </c>
      <c r="M109" s="207">
        <f t="shared" si="181"/>
        <v>-12851</v>
      </c>
      <c r="N109" s="24">
        <f>'인구총조사(가구, 1인가구)'!D95</f>
        <v>353702</v>
      </c>
      <c r="O109" s="24">
        <f>'인구총조사(가구, 1인가구)'!E95</f>
        <v>360213</v>
      </c>
      <c r="P109" s="24">
        <f>'인구총조사(가구, 1인가구)'!F95</f>
        <v>388791</v>
      </c>
      <c r="Q109" s="24">
        <f>'인구총조사(가구, 1인가구)'!G95</f>
        <v>416697</v>
      </c>
      <c r="R109" s="24">
        <f>'인구총조사(가구, 1인가구)'!H95</f>
        <v>430969</v>
      </c>
      <c r="S109" s="24">
        <f>'인구총조사(가구, 1인가구)'!I95</f>
        <v>444108</v>
      </c>
      <c r="T109" s="52">
        <f t="shared" si="184"/>
        <v>6511</v>
      </c>
      <c r="U109" s="52">
        <f t="shared" si="185"/>
        <v>28578</v>
      </c>
      <c r="V109" s="52">
        <f t="shared" si="186"/>
        <v>27906</v>
      </c>
      <c r="W109" s="52">
        <f t="shared" si="187"/>
        <v>14272</v>
      </c>
      <c r="X109" s="52">
        <f t="shared" si="188"/>
        <v>13139</v>
      </c>
      <c r="Y109" s="53">
        <f>'주택총조사(거처의종류, 일반,외국인가구, 아파트)'!K95/'주택총조사(거처의종류, 일반,외국인가구, 전체)'!K95</f>
        <v>0.41467485815107702</v>
      </c>
      <c r="Z109" s="53">
        <f>'주택총조사(거처의종류, 일반,외국인가구, 아파트)'!N95/'주택총조사(거처의종류, 일반,외국인가구, 전체)'!N95</f>
        <v>0.41817375393061967</v>
      </c>
      <c r="AA109" s="53">
        <f>'주택총조사(거처의종류, 일반,외국인가구, 아파트)'!Q95/'주택총조사(거처의종류, 일반,외국인가구, 전체)'!Q95</f>
        <v>0.42443359890026761</v>
      </c>
      <c r="AB109" s="53">
        <f>'주택총조사(거처의종류, 일반,외국인가구, 아파트)'!T95/'주택총조사(거처의종류, 일반,외국인가구, 전체)'!T95</f>
        <v>0.4259388188005549</v>
      </c>
      <c r="AC109" s="53">
        <f>'주택총조사(거처의종류, 일반,외국인가구, 아파트)'!W95/'주택총조사(거처의종류, 일반,외국인가구, 전체)'!W95</f>
        <v>0.43163088443794501</v>
      </c>
      <c r="AD109" s="54">
        <f t="shared" si="189"/>
        <v>783.32080704738451</v>
      </c>
      <c r="AE109" s="54">
        <f t="shared" si="190"/>
        <v>128.37934245670024</v>
      </c>
      <c r="AF109" s="54">
        <f t="shared" si="191"/>
        <v>-1307.2554846128241</v>
      </c>
      <c r="AG109" s="54">
        <f t="shared" si="192"/>
        <v>-1964.0038934893587</v>
      </c>
      <c r="AH109" s="54">
        <f t="shared" si="193"/>
        <v>-5546.8884959120314</v>
      </c>
      <c r="AI109" s="54">
        <f t="shared" si="194"/>
        <v>-1581.2895449020259</v>
      </c>
      <c r="AJ109" s="54">
        <f t="shared" si="195"/>
        <v>2699.9480014216624</v>
      </c>
      <c r="AK109" s="54">
        <f t="shared" si="196"/>
        <v>11950.569539829248</v>
      </c>
      <c r="AL109" s="54">
        <f t="shared" si="197"/>
        <v>11844.244010910868</v>
      </c>
      <c r="AM109" s="54">
        <f t="shared" si="198"/>
        <v>6078.9988219215193</v>
      </c>
      <c r="AN109" s="54">
        <f t="shared" si="199"/>
        <v>5671.1981906301598</v>
      </c>
      <c r="AO109" s="54">
        <f t="shared" si="200"/>
        <v>7648.9917129426922</v>
      </c>
      <c r="AP109" s="208">
        <f t="shared" si="182"/>
        <v>3483.2688084690471</v>
      </c>
      <c r="AQ109" s="208">
        <f t="shared" si="182"/>
        <v>12078.948882285949</v>
      </c>
      <c r="AR109" s="208">
        <f t="shared" si="182"/>
        <v>10536.988526298044</v>
      </c>
      <c r="AS109" s="208">
        <f t="shared" si="182"/>
        <v>4114.994928432161</v>
      </c>
      <c r="AT109" s="208">
        <f t="shared" si="182"/>
        <v>124.30969471812841</v>
      </c>
      <c r="AU109" s="50">
        <f t="shared" si="183"/>
        <v>6067.7021680406669</v>
      </c>
      <c r="AV109" s="52">
        <f>'주택총조사(거처의종류, 일반,외국인가구, 전체)'!I95</f>
        <v>17289</v>
      </c>
      <c r="AW109" s="52">
        <f>'주택총조사(거처의종류, 일반,외국인가구, 전체)'!L95</f>
        <v>19010</v>
      </c>
      <c r="AX109" s="52">
        <f>'주택총조사(거처의종류, 일반,외국인가구, 전체)'!O95</f>
        <v>19096</v>
      </c>
      <c r="AY109" s="52">
        <f>'주택총조사(거처의종류, 일반,외국인가구, 전체)'!R95</f>
        <v>20176</v>
      </c>
      <c r="AZ109" s="52">
        <f>'주택총조사(거처의종류, 일반,외국인가구, 전체)'!U95</f>
        <v>21764</v>
      </c>
      <c r="BA109" s="52">
        <f>'주택총조사(거처의종류, 일반,외국인가구, 전체)'!X95</f>
        <v>24444</v>
      </c>
      <c r="BB109" s="52">
        <f t="shared" si="201"/>
        <v>1721</v>
      </c>
      <c r="BC109" s="52">
        <f t="shared" si="202"/>
        <v>86</v>
      </c>
      <c r="BD109" s="52">
        <f t="shared" si="203"/>
        <v>1080</v>
      </c>
      <c r="BE109" s="52">
        <f t="shared" si="204"/>
        <v>1588</v>
      </c>
      <c r="BF109" s="52">
        <f t="shared" si="205"/>
        <v>2680</v>
      </c>
      <c r="BG109" s="53">
        <f>'주택총조사(거처의종류, 일반,외국인가구, 아파트)'!L95/'주택총조사(거처의종류, 일반,외국인가구, 전체)'!L95</f>
        <v>9.889531825355076E-2</v>
      </c>
      <c r="BH109" s="53">
        <f>'주택총조사(거처의종류, 일반,외국인가구, 아파트)'!O95/'주택총조사(거처의종류, 일반,외국인가구, 전체)'!O95</f>
        <v>0.10462924172601593</v>
      </c>
      <c r="BI109" s="53">
        <f>'주택총조사(거처의종류, 일반,외국인가구, 아파트)'!R95/'주택총조사(거처의종류, 일반,외국인가구, 전체)'!R95</f>
        <v>0.10229976209357652</v>
      </c>
      <c r="BJ109" s="53">
        <f>'주택총조사(거처의종류, 일반,외국인가구, 아파트)'!U95/'주택총조사(거처의종류, 일반,외국인가구, 전체)'!U95</f>
        <v>0.10416283771365557</v>
      </c>
      <c r="BK109" s="53">
        <f>'주택총조사(거처의종류, 일반,외국인가구, 아파트)'!X95/'주택총조사(거처의종류, 일반,외국인가구, 전체)'!X95</f>
        <v>0.10869743086237932</v>
      </c>
      <c r="BL109" s="54">
        <f t="shared" si="206"/>
        <v>170.19884271436086</v>
      </c>
      <c r="BM109" s="54">
        <f t="shared" si="207"/>
        <v>8.9981147884373698</v>
      </c>
      <c r="BN109" s="54">
        <f t="shared" si="208"/>
        <v>110.48374306106264</v>
      </c>
      <c r="BO109" s="54">
        <f t="shared" si="209"/>
        <v>165.41058628928505</v>
      </c>
      <c r="BP109" s="54">
        <f t="shared" si="210"/>
        <v>291.30911471117656</v>
      </c>
      <c r="BQ109" s="50">
        <f t="shared" si="211"/>
        <v>149.2800803128645</v>
      </c>
      <c r="BR109" s="49">
        <f>REPS멸실!E94</f>
        <v>500</v>
      </c>
      <c r="BS109" s="49">
        <f>REPS멸실!F94</f>
        <v>590</v>
      </c>
      <c r="BT109" s="49">
        <f>REPS멸실!G94</f>
        <v>90</v>
      </c>
      <c r="BU109" s="49">
        <f>REPS멸실!H94</f>
        <v>420</v>
      </c>
      <c r="BV109" s="49">
        <f>REPS멸실!I94</f>
        <v>909</v>
      </c>
      <c r="BW109" s="51">
        <f t="shared" si="212"/>
        <v>501.8</v>
      </c>
      <c r="BX109" s="81">
        <f t="shared" si="213"/>
        <v>6718.7822483535319</v>
      </c>
      <c r="BY109" s="52">
        <f>SUM('주택소유통계(다주택자)'!Q95:R95)</f>
        <v>134591</v>
      </c>
      <c r="BZ109" s="52">
        <f>SUM('주택소유통계(다주택자)'!U95:V95)</f>
        <v>135857</v>
      </c>
      <c r="CA109" s="52">
        <f>SUM('주택소유통계(다주택자)'!Y95:Z95)</f>
        <v>136356</v>
      </c>
      <c r="CB109" s="52">
        <f>SUM('주택소유통계(다주택자)'!AC95:AD95)</f>
        <v>139774</v>
      </c>
      <c r="CC109" s="52">
        <f t="shared" si="214"/>
        <v>1266</v>
      </c>
      <c r="CD109" s="52">
        <f t="shared" si="215"/>
        <v>499</v>
      </c>
      <c r="CE109" s="52">
        <f t="shared" si="216"/>
        <v>3418</v>
      </c>
      <c r="CF109" s="53">
        <f>'REPS거래량(외지인)'!D95/'REPS거래량(외지인)'!C95</f>
        <v>0.5707288965715932</v>
      </c>
      <c r="CG109" s="53">
        <f>'REPS거래량(외지인)'!I95/'REPS거래량(외지인)'!H95</f>
        <v>0.62677602976110436</v>
      </c>
      <c r="CH109" s="53">
        <f>'REPS거래량(외지인)'!N95/'REPS거래량(외지인)'!M95</f>
        <v>0.69953232934311582</v>
      </c>
      <c r="CI109" s="54">
        <f>REPS단위당실거래!G94</f>
        <v>631.20000000000005</v>
      </c>
      <c r="CJ109" s="54">
        <f>REPS단위당실거래!H94</f>
        <v>627.79999999999995</v>
      </c>
      <c r="CK109" s="54">
        <f>REPS단위당실거래!I94</f>
        <v>631.9</v>
      </c>
      <c r="CL109" s="52">
        <v>1278</v>
      </c>
      <c r="CM109" s="52">
        <v>1403</v>
      </c>
      <c r="CN109" s="52">
        <v>1494</v>
      </c>
      <c r="CO109" s="53">
        <f t="shared" si="217"/>
        <v>0.49389671361502352</v>
      </c>
      <c r="CP109" s="53">
        <f t="shared" si="269"/>
        <v>0.44746970776906625</v>
      </c>
      <c r="CQ109" s="53">
        <f t="shared" si="218"/>
        <v>0.42295850066934404</v>
      </c>
      <c r="CR109" s="55">
        <v>0.2</v>
      </c>
      <c r="CS109" s="55">
        <v>0.3</v>
      </c>
      <c r="CT109" s="55">
        <v>0.5</v>
      </c>
      <c r="CU109" s="162">
        <f t="shared" si="219"/>
        <v>71.37230119988152</v>
      </c>
      <c r="CV109" s="162">
        <f t="shared" si="220"/>
        <v>41.985354045016386</v>
      </c>
      <c r="CW109" s="162">
        <f t="shared" si="221"/>
        <v>505.64720512748499</v>
      </c>
      <c r="CX109" s="71">
        <f t="shared" si="222"/>
        <v>206.33495345746095</v>
      </c>
      <c r="CY109" s="158">
        <f>REPS분양물량!H94</f>
        <v>16035</v>
      </c>
      <c r="CZ109" s="158">
        <f>REPS분양물량!I94</f>
        <v>4490</v>
      </c>
      <c r="DA109" s="158">
        <f>REPS분양물량!J94</f>
        <v>2128</v>
      </c>
      <c r="DB109" s="52">
        <f>REPS미분양!F94</f>
        <v>4386</v>
      </c>
      <c r="DC109" s="52">
        <f>REPS미분양!G94</f>
        <v>7674</v>
      </c>
      <c r="DD109" s="52">
        <f>REPS미분양!H94</f>
        <v>8862</v>
      </c>
      <c r="DE109" s="52">
        <f>REPS미분양!I94</f>
        <v>6987</v>
      </c>
      <c r="DF109" s="52">
        <f t="shared" si="223"/>
        <v>20421</v>
      </c>
      <c r="DG109" s="52">
        <f t="shared" si="224"/>
        <v>12164</v>
      </c>
      <c r="DH109" s="52">
        <f t="shared" si="225"/>
        <v>10990</v>
      </c>
      <c r="DI109" s="52">
        <f t="shared" si="226"/>
        <v>12747</v>
      </c>
      <c r="DJ109" s="52">
        <f t="shared" si="227"/>
        <v>3302</v>
      </c>
      <c r="DK109" s="52">
        <f t="shared" si="228"/>
        <v>4003</v>
      </c>
      <c r="DL109" s="141">
        <v>631.20000000000005</v>
      </c>
      <c r="DM109" s="141">
        <v>627.79999999999995</v>
      </c>
      <c r="DN109" s="141">
        <v>631.9</v>
      </c>
      <c r="DO109" s="140">
        <f>'REPS분양가(분기단위)'!D94</f>
        <v>1278</v>
      </c>
      <c r="DP109" s="140">
        <f>'REPS분양가(분기단위)'!E94</f>
        <v>1403</v>
      </c>
      <c r="DQ109" s="140">
        <f>'REPS분양가(분기단위)'!F94</f>
        <v>1494</v>
      </c>
      <c r="DR109" s="53">
        <f t="shared" si="229"/>
        <v>0.49389671361502352</v>
      </c>
      <c r="DS109" s="53">
        <f t="shared" si="230"/>
        <v>0.44746970776906625</v>
      </c>
      <c r="DT109" s="53">
        <f t="shared" si="231"/>
        <v>0.42295850066934404</v>
      </c>
      <c r="DU109" s="53">
        <f>100%-종합!CF109</f>
        <v>0.4292711034284068</v>
      </c>
      <c r="DV109" s="53">
        <f>100%-종합!CG109</f>
        <v>0.37322397023889564</v>
      </c>
      <c r="DW109" s="53">
        <f>100%-종합!CH109</f>
        <v>0.30046767065688418</v>
      </c>
      <c r="DX109" s="55">
        <v>0.2</v>
      </c>
      <c r="DY109" s="55">
        <v>0.3</v>
      </c>
      <c r="DZ109" s="55">
        <v>0.5</v>
      </c>
      <c r="EA109" s="72">
        <f t="shared" si="232"/>
        <v>540.51253809228172</v>
      </c>
      <c r="EB109" s="72">
        <f t="shared" si="233"/>
        <v>165.43656053879434</v>
      </c>
      <c r="EC109" s="72">
        <f t="shared" si="234"/>
        <v>254.36133899451295</v>
      </c>
      <c r="ED109" s="71">
        <f t="shared" si="235"/>
        <v>320.10347920852968</v>
      </c>
      <c r="EE109" s="82">
        <f t="shared" si="236"/>
        <v>526.4384326659906</v>
      </c>
      <c r="EF109" s="88">
        <f t="shared" si="237"/>
        <v>7245.2206810195221</v>
      </c>
      <c r="EG109" s="54">
        <f>REPS단위당실거래!I94</f>
        <v>631.9</v>
      </c>
      <c r="EH109" s="52">
        <f t="shared" si="238"/>
        <v>1494</v>
      </c>
      <c r="EI109" s="52">
        <f t="shared" si="239"/>
        <v>50800</v>
      </c>
      <c r="EJ109" s="49">
        <f t="shared" si="240"/>
        <v>27940.000000000004</v>
      </c>
      <c r="EK109" s="149">
        <v>92425</v>
      </c>
      <c r="EL109" s="55">
        <f t="shared" si="241"/>
        <v>0.66537359940848118</v>
      </c>
      <c r="EM109" s="55">
        <v>0.74</v>
      </c>
      <c r="EN109" s="55">
        <v>0.05</v>
      </c>
      <c r="EO109" s="71">
        <f t="shared" si="242"/>
        <v>2275.3947322371687</v>
      </c>
      <c r="EP109" s="54">
        <f>REPS단위당실거래!I94</f>
        <v>631.9</v>
      </c>
      <c r="EQ109" s="52">
        <f t="shared" si="243"/>
        <v>1494</v>
      </c>
      <c r="ER109" s="52">
        <f t="shared" si="244"/>
        <v>50800</v>
      </c>
      <c r="ES109" s="49">
        <f t="shared" si="245"/>
        <v>27940.000000000004</v>
      </c>
      <c r="ET109" s="149">
        <v>24714</v>
      </c>
      <c r="EU109" s="55">
        <f t="shared" si="246"/>
        <v>0.66537359940848118</v>
      </c>
      <c r="EV109" s="55">
        <v>0.26</v>
      </c>
      <c r="EW109" s="55">
        <v>0.2</v>
      </c>
      <c r="EX109" s="50">
        <f t="shared" si="247"/>
        <v>855.09024306062281</v>
      </c>
      <c r="EY109" s="53">
        <f>'주택총조사(주택의종류)'!AZ95</f>
        <v>0.49255962775945406</v>
      </c>
      <c r="EZ109" s="53">
        <f>'주택총조사(주택의종류)'!AS95</f>
        <v>0.41928070876548257</v>
      </c>
      <c r="FA109" s="53">
        <f>'주택총조사(주택의종류)'!BG95</f>
        <v>7.1198692902653279E-2</v>
      </c>
      <c r="FB109" s="53">
        <f t="shared" si="248"/>
        <v>0.99577670199894242</v>
      </c>
      <c r="FC109" s="54">
        <f t="shared" si="249"/>
        <v>3117.2640043592755</v>
      </c>
      <c r="FD109" s="55">
        <v>0.4</v>
      </c>
      <c r="FE109" s="55">
        <v>0.6</v>
      </c>
      <c r="FF109" s="50">
        <f t="shared" si="250"/>
        <v>748.14336104622623</v>
      </c>
      <c r="FG109" s="82">
        <f t="shared" si="251"/>
        <v>3878.628336344018</v>
      </c>
      <c r="FH109" s="53">
        <v>3.9399999999999998E-2</v>
      </c>
      <c r="FI109" s="49">
        <v>30</v>
      </c>
      <c r="FJ109" s="55">
        <v>0.6</v>
      </c>
      <c r="FK109" s="55">
        <v>0.4</v>
      </c>
      <c r="FL109" s="49">
        <f t="shared" si="252"/>
        <v>51000</v>
      </c>
      <c r="FM109" s="49">
        <f t="shared" si="253"/>
        <v>30500</v>
      </c>
      <c r="FN109" s="58">
        <f t="shared" si="254"/>
        <v>-144.55862542697946</v>
      </c>
      <c r="FO109" s="49">
        <f t="shared" si="270"/>
        <v>4320</v>
      </c>
      <c r="FP109" s="134">
        <v>1853</v>
      </c>
      <c r="FQ109" s="134">
        <v>6143</v>
      </c>
      <c r="FR109" s="134">
        <v>56488</v>
      </c>
      <c r="FS109" s="134">
        <v>84904</v>
      </c>
      <c r="FT109" s="134">
        <v>51153</v>
      </c>
      <c r="FU109" s="134">
        <v>47604</v>
      </c>
      <c r="FV109" s="134">
        <v>44700</v>
      </c>
      <c r="FW109" s="134">
        <v>105929</v>
      </c>
      <c r="FX109" s="136">
        <v>93518</v>
      </c>
      <c r="FY109" s="32">
        <f t="shared" si="255"/>
        <v>492292</v>
      </c>
      <c r="FZ109" s="152">
        <f>(SUM(FU109:FX109)/FY109)+(FT109/FY109)*0.7</f>
        <v>0.66537359940848118</v>
      </c>
      <c r="GA109" s="54">
        <f t="shared" si="256"/>
        <v>7798.271793255557</v>
      </c>
      <c r="GB109" s="55">
        <v>0.3</v>
      </c>
      <c r="GC109" s="55">
        <f t="shared" si="257"/>
        <v>0.66537359940848118</v>
      </c>
      <c r="GD109" s="50">
        <f t="shared" si="258"/>
        <v>1556.6292516732242</v>
      </c>
      <c r="GE109" s="54">
        <f t="shared" si="259"/>
        <v>-1079.489544902026</v>
      </c>
      <c r="GF109" s="55">
        <v>0.7</v>
      </c>
      <c r="GG109" s="55">
        <f t="shared" si="260"/>
        <v>0.66537359940848118</v>
      </c>
      <c r="GH109" s="50">
        <f t="shared" si="261"/>
        <v>-502.78469081069898</v>
      </c>
      <c r="GI109" s="81">
        <f t="shared" si="271"/>
        <v>1053.8445608625252</v>
      </c>
      <c r="GJ109" s="72">
        <f t="shared" si="262"/>
        <v>206.33495345746095</v>
      </c>
      <c r="GK109" s="72">
        <f t="shared" si="263"/>
        <v>320.10347920852968</v>
      </c>
      <c r="GL109" s="52">
        <f>SUM('주택총조사(주택의종류)'!AD95:AF95)</f>
        <v>633358</v>
      </c>
      <c r="GM109" s="52">
        <f>REPS미분양!I94</f>
        <v>6987</v>
      </c>
      <c r="GN109" s="100">
        <f t="shared" si="264"/>
        <v>1.1031675608423672E-2</v>
      </c>
      <c r="GO109" s="55">
        <f t="shared" si="265"/>
        <v>0.6</v>
      </c>
      <c r="GP109" s="82">
        <f t="shared" si="266"/>
        <v>315.86305959959435</v>
      </c>
      <c r="GQ109" s="84">
        <f t="shared" si="267"/>
        <v>5248.3359568061378</v>
      </c>
      <c r="GR109" s="151">
        <f>SUM('REPS분양물량+계획'!G94:I94)/3</f>
        <v>3773</v>
      </c>
      <c r="GS109" s="106">
        <f t="shared" si="272"/>
        <v>0.718894527913577</v>
      </c>
      <c r="GT109" s="105" t="str">
        <f t="shared" si="268"/>
        <v>A등급</v>
      </c>
    </row>
    <row r="110" spans="1:202" s="49" customFormat="1" x14ac:dyDescent="0.4">
      <c r="A110" s="37" t="s">
        <v>181</v>
      </c>
      <c r="B110" s="37" t="s">
        <v>190</v>
      </c>
      <c r="C110" s="35">
        <f>'주택총조사(거처의종류, 일반,외국인가구, 전체)'!H96</f>
        <v>109175</v>
      </c>
      <c r="D110" s="35">
        <f>'주택총조사(거처의종류, 일반,외국인가구, 전체)'!K96</f>
        <v>112324</v>
      </c>
      <c r="E110" s="35">
        <f>'주택총조사(거처의종류, 일반,외국인가구, 전체)'!N96</f>
        <v>116127</v>
      </c>
      <c r="F110" s="35">
        <f>'주택총조사(거처의종류, 일반,외국인가구, 전체)'!Q96</f>
        <v>122309</v>
      </c>
      <c r="G110" s="35">
        <f>'주택총조사(거처의종류, 일반,외국인가구, 전체)'!T96</f>
        <v>124164</v>
      </c>
      <c r="H110" s="35">
        <f>'주택총조사(거처의종류, 일반,외국인가구, 전체)'!W96</f>
        <v>127547</v>
      </c>
      <c r="I110" s="207">
        <f t="shared" si="181"/>
        <v>740</v>
      </c>
      <c r="J110" s="207">
        <f t="shared" si="181"/>
        <v>215</v>
      </c>
      <c r="K110" s="207">
        <f t="shared" si="181"/>
        <v>1873</v>
      </c>
      <c r="L110" s="207">
        <f t="shared" si="181"/>
        <v>-296</v>
      </c>
      <c r="M110" s="207">
        <f t="shared" si="181"/>
        <v>-1132</v>
      </c>
      <c r="N110" s="24">
        <f>'인구총조사(가구, 1인가구)'!D96</f>
        <v>35808</v>
      </c>
      <c r="O110" s="24">
        <f>'인구총조사(가구, 1인가구)'!E96</f>
        <v>38217</v>
      </c>
      <c r="P110" s="24">
        <f>'인구총조사(가구, 1인가구)'!F96</f>
        <v>41805</v>
      </c>
      <c r="Q110" s="24">
        <f>'인구총조사(가구, 1인가구)'!G96</f>
        <v>46114</v>
      </c>
      <c r="R110" s="24">
        <f>'인구총조사(가구, 1인가구)'!H96</f>
        <v>48265</v>
      </c>
      <c r="S110" s="24">
        <f>'인구총조사(가구, 1인가구)'!I96</f>
        <v>52780</v>
      </c>
      <c r="T110" s="52">
        <f t="shared" si="184"/>
        <v>2409</v>
      </c>
      <c r="U110" s="52">
        <f t="shared" si="185"/>
        <v>3588</v>
      </c>
      <c r="V110" s="52">
        <f t="shared" si="186"/>
        <v>4309</v>
      </c>
      <c r="W110" s="52">
        <f t="shared" si="187"/>
        <v>2151</v>
      </c>
      <c r="X110" s="52">
        <f t="shared" si="188"/>
        <v>4515</v>
      </c>
      <c r="Y110" s="53">
        <f>'주택총조사(거처의종류, 일반,외국인가구, 아파트)'!K96/'주택총조사(거처의종류, 일반,외국인가구, 전체)'!K96</f>
        <v>0.54300950820839711</v>
      </c>
      <c r="Z110" s="53">
        <f>'주택총조사(거처의종류, 일반,외국인가구, 아파트)'!N96/'주택총조사(거처의종류, 일반,외국인가구, 전체)'!N96</f>
        <v>0.53850525717533393</v>
      </c>
      <c r="AA110" s="53">
        <f>'주택총조사(거처의종류, 일반,외국인가구, 아파트)'!Q96/'주택총조사(거처의종류, 일반,외국인가구, 전체)'!Q96</f>
        <v>0.55071172195014262</v>
      </c>
      <c r="AB110" s="53">
        <f>'주택총조사(거처의종류, 일반,외국인가구, 아파트)'!T96/'주택총조사(거처의종류, 일반,외국인가구, 전체)'!T96</f>
        <v>0.55068296768789671</v>
      </c>
      <c r="AC110" s="53">
        <f>'주택총조사(거처의종류, 일반,외국인가구, 아파트)'!W96/'주택총조사(거처의종류, 일반,외국인가구, 전체)'!W96</f>
        <v>0.55277662351917334</v>
      </c>
      <c r="AD110" s="54">
        <f t="shared" si="189"/>
        <v>401.82703607421388</v>
      </c>
      <c r="AE110" s="54">
        <f t="shared" si="190"/>
        <v>115.77863029269679</v>
      </c>
      <c r="AF110" s="54">
        <f t="shared" si="191"/>
        <v>1031.483055212617</v>
      </c>
      <c r="AG110" s="54">
        <f t="shared" si="192"/>
        <v>-163.00215843561742</v>
      </c>
      <c r="AH110" s="54">
        <f t="shared" si="193"/>
        <v>-625.74313782370427</v>
      </c>
      <c r="AI110" s="54">
        <f t="shared" si="194"/>
        <v>152.0686850640412</v>
      </c>
      <c r="AJ110" s="54">
        <f t="shared" si="195"/>
        <v>1308.1099052740287</v>
      </c>
      <c r="AK110" s="54">
        <f t="shared" si="196"/>
        <v>1932.1568627450981</v>
      </c>
      <c r="AL110" s="54">
        <f t="shared" si="197"/>
        <v>2373.0168098831646</v>
      </c>
      <c r="AM110" s="54">
        <f t="shared" si="198"/>
        <v>1184.5190634966659</v>
      </c>
      <c r="AN110" s="54">
        <f t="shared" si="199"/>
        <v>2495.7864551890675</v>
      </c>
      <c r="AO110" s="54">
        <f t="shared" si="200"/>
        <v>1858.7178193176048</v>
      </c>
      <c r="AP110" s="208">
        <f t="shared" si="182"/>
        <v>1709.9369413482427</v>
      </c>
      <c r="AQ110" s="208">
        <f t="shared" si="182"/>
        <v>2047.9354930377949</v>
      </c>
      <c r="AR110" s="208">
        <f t="shared" si="182"/>
        <v>3404.4998650957814</v>
      </c>
      <c r="AS110" s="208">
        <f t="shared" si="182"/>
        <v>1021.5169050610485</v>
      </c>
      <c r="AT110" s="208">
        <f t="shared" si="182"/>
        <v>1870.0433173653632</v>
      </c>
      <c r="AU110" s="50">
        <f t="shared" si="183"/>
        <v>2010.7865043816462</v>
      </c>
      <c r="AV110" s="52">
        <f>'주택총조사(거처의종류, 일반,외국인가구, 전체)'!I96</f>
        <v>3474</v>
      </c>
      <c r="AW110" s="52">
        <f>'주택총조사(거처의종류, 일반,외국인가구, 전체)'!L96</f>
        <v>4473</v>
      </c>
      <c r="AX110" s="52">
        <f>'주택총조사(거처의종류, 일반,외국인가구, 전체)'!O96</f>
        <v>4535</v>
      </c>
      <c r="AY110" s="52">
        <f>'주택총조사(거처의종류, 일반,외국인가구, 전체)'!R96</f>
        <v>4871</v>
      </c>
      <c r="AZ110" s="52">
        <f>'주택총조사(거처의종류, 일반,외국인가구, 전체)'!U96</f>
        <v>5381</v>
      </c>
      <c r="BA110" s="52">
        <f>'주택총조사(거처의종류, 일반,외국인가구, 전체)'!X96</f>
        <v>6290</v>
      </c>
      <c r="BB110" s="52">
        <f t="shared" si="201"/>
        <v>999</v>
      </c>
      <c r="BC110" s="52">
        <f t="shared" si="202"/>
        <v>62</v>
      </c>
      <c r="BD110" s="52">
        <f t="shared" si="203"/>
        <v>336</v>
      </c>
      <c r="BE110" s="52">
        <f t="shared" si="204"/>
        <v>510</v>
      </c>
      <c r="BF110" s="52">
        <f t="shared" si="205"/>
        <v>909</v>
      </c>
      <c r="BG110" s="53">
        <f>'주택총조사(거처의종류, 일반,외국인가구, 아파트)'!L96/'주택총조사(거처의종류, 일반,외국인가구, 전체)'!L96</f>
        <v>5.7902973395931145E-2</v>
      </c>
      <c r="BH110" s="53">
        <f>'주택총조사(거처의종류, 일반,외국인가구, 아파트)'!O96/'주택총조사(거처의종류, 일반,외국인가구, 전체)'!O96</f>
        <v>5.6670341786108046E-2</v>
      </c>
      <c r="BI110" s="53">
        <f>'주택총조사(거처의종류, 일반,외국인가구, 아파트)'!R96/'주택총조사(거처의종류, 일반,외국인가구, 전체)'!R96</f>
        <v>5.5019503182098133E-2</v>
      </c>
      <c r="BJ110" s="53">
        <f>'주택총조사(거처의종류, 일반,외국인가구, 아파트)'!U96/'주택총조사(거처의종류, 일반,외국인가구, 전체)'!U96</f>
        <v>5.3893328377624977E-2</v>
      </c>
      <c r="BK110" s="53">
        <f>'주택총조사(거처의종류, 일반,외국인가구, 아파트)'!X96/'주택총조사(거처의종류, 일반,외국인가구, 전체)'!X96</f>
        <v>5.771065182829889E-2</v>
      </c>
      <c r="BL110" s="54">
        <f t="shared" si="206"/>
        <v>57.845070422535215</v>
      </c>
      <c r="BM110" s="54">
        <f t="shared" si="207"/>
        <v>3.5135611907386988</v>
      </c>
      <c r="BN110" s="54">
        <f t="shared" si="208"/>
        <v>18.486553069184971</v>
      </c>
      <c r="BO110" s="54">
        <f t="shared" si="209"/>
        <v>27.48559747258874</v>
      </c>
      <c r="BP110" s="54">
        <f t="shared" si="210"/>
        <v>52.458982511923693</v>
      </c>
      <c r="BQ110" s="50">
        <f t="shared" si="211"/>
        <v>31.957952933394267</v>
      </c>
      <c r="BR110" s="49">
        <f>REPS멸실!E95</f>
        <v>0</v>
      </c>
      <c r="BS110" s="49">
        <f>REPS멸실!F95</f>
        <v>0</v>
      </c>
      <c r="BT110" s="49">
        <f>REPS멸실!G95</f>
        <v>0</v>
      </c>
      <c r="BU110" s="49">
        <f>REPS멸실!H95</f>
        <v>0</v>
      </c>
      <c r="BV110" s="49">
        <f>REPS멸실!I95</f>
        <v>0</v>
      </c>
      <c r="BW110" s="51">
        <f t="shared" si="212"/>
        <v>0</v>
      </c>
      <c r="BX110" s="81">
        <f t="shared" si="213"/>
        <v>2042.7444573150406</v>
      </c>
      <c r="BY110" s="52">
        <f>SUM('주택소유통계(다주택자)'!Q96:R96)</f>
        <v>11175</v>
      </c>
      <c r="BZ110" s="52">
        <f>SUM('주택소유통계(다주택자)'!U96:V96)</f>
        <v>11907</v>
      </c>
      <c r="CA110" s="52">
        <f>SUM('주택소유통계(다주택자)'!Y96:Z96)</f>
        <v>11751</v>
      </c>
      <c r="CB110" s="52">
        <f>SUM('주택소유통계(다주택자)'!AC96:AD96)</f>
        <v>12215</v>
      </c>
      <c r="CC110" s="52">
        <f t="shared" si="214"/>
        <v>732</v>
      </c>
      <c r="CD110" s="52">
        <f t="shared" si="215"/>
        <v>-156</v>
      </c>
      <c r="CE110" s="52">
        <f t="shared" si="216"/>
        <v>464</v>
      </c>
      <c r="CF110" s="53">
        <f>'REPS거래량(외지인)'!D96/'REPS거래량(외지인)'!C96</f>
        <v>0.53525431128574552</v>
      </c>
      <c r="CG110" s="53">
        <f>'REPS거래량(외지인)'!I96/'REPS거래량(외지인)'!H96</f>
        <v>0.59131929522990978</v>
      </c>
      <c r="CH110" s="53">
        <f>'REPS거래량(외지인)'!N96/'REPS거래량(외지인)'!M96</f>
        <v>0.65529551765172556</v>
      </c>
      <c r="CI110" s="54">
        <f>REPS단위당실거래!G95</f>
        <v>759</v>
      </c>
      <c r="CJ110" s="54">
        <f>REPS단위당실거래!H95</f>
        <v>723.6</v>
      </c>
      <c r="CK110" s="54">
        <f>REPS단위당실거래!I95</f>
        <v>719.7</v>
      </c>
      <c r="CL110" s="52">
        <v>1415</v>
      </c>
      <c r="CM110" s="52">
        <v>1485.75</v>
      </c>
      <c r="CN110" s="52">
        <v>1560.0375000000001</v>
      </c>
      <c r="CO110" s="53">
        <f t="shared" si="217"/>
        <v>0.53639575971731446</v>
      </c>
      <c r="CP110" s="53">
        <f t="shared" si="269"/>
        <v>0.48702675416456337</v>
      </c>
      <c r="CQ110" s="53">
        <f t="shared" si="218"/>
        <v>0.46133506406096009</v>
      </c>
      <c r="CR110" s="55">
        <v>0.2</v>
      </c>
      <c r="CS110" s="55">
        <v>0.3</v>
      </c>
      <c r="CT110" s="55">
        <v>0.5</v>
      </c>
      <c r="CU110" s="162">
        <f t="shared" si="219"/>
        <v>42.032632127014104</v>
      </c>
      <c r="CV110" s="162">
        <f t="shared" si="220"/>
        <v>-13.477853237036767</v>
      </c>
      <c r="CW110" s="162">
        <f t="shared" si="221"/>
        <v>70.136105510614769</v>
      </c>
      <c r="CX110" s="71">
        <f t="shared" si="222"/>
        <v>32.896961466864035</v>
      </c>
      <c r="CY110" s="158">
        <f>REPS분양물량!H95</f>
        <v>2950</v>
      </c>
      <c r="CZ110" s="158">
        <f>REPS분양물량!I95</f>
        <v>0</v>
      </c>
      <c r="DA110" s="158">
        <f>REPS분양물량!J95</f>
        <v>0</v>
      </c>
      <c r="DB110" s="52">
        <f>REPS미분양!F95</f>
        <v>30</v>
      </c>
      <c r="DC110" s="52">
        <f>REPS미분양!G95</f>
        <v>737</v>
      </c>
      <c r="DD110" s="52">
        <f>REPS미분양!H95</f>
        <v>752</v>
      </c>
      <c r="DE110" s="52">
        <f>REPS미분양!I95</f>
        <v>25</v>
      </c>
      <c r="DF110" s="52">
        <f t="shared" si="223"/>
        <v>2980</v>
      </c>
      <c r="DG110" s="52">
        <f t="shared" si="224"/>
        <v>737</v>
      </c>
      <c r="DH110" s="52">
        <f t="shared" si="225"/>
        <v>752</v>
      </c>
      <c r="DI110" s="52">
        <f t="shared" si="226"/>
        <v>2243</v>
      </c>
      <c r="DJ110" s="52">
        <f t="shared" si="227"/>
        <v>-15</v>
      </c>
      <c r="DK110" s="52">
        <f t="shared" si="228"/>
        <v>727</v>
      </c>
      <c r="DL110" s="141">
        <v>759</v>
      </c>
      <c r="DM110" s="141">
        <v>723.6</v>
      </c>
      <c r="DN110" s="141">
        <v>719.7</v>
      </c>
      <c r="DO110" s="140">
        <f>'REPS분양가(분기단위)'!D95</f>
        <v>1415</v>
      </c>
      <c r="DP110" s="144">
        <f>DO110*1.05</f>
        <v>1485.75</v>
      </c>
      <c r="DQ110" s="144">
        <f>DP110*1.05</f>
        <v>1560.0375000000001</v>
      </c>
      <c r="DR110" s="53">
        <f t="shared" si="229"/>
        <v>0.53639575971731446</v>
      </c>
      <c r="DS110" s="53">
        <f t="shared" si="230"/>
        <v>0.48702675416456337</v>
      </c>
      <c r="DT110" s="53">
        <f t="shared" si="231"/>
        <v>0.46133506406096009</v>
      </c>
      <c r="DU110" s="53">
        <f>100%-종합!CF110</f>
        <v>0.46474568871425448</v>
      </c>
      <c r="DV110" s="53">
        <f>100%-종합!CG110</f>
        <v>0.40868070477009022</v>
      </c>
      <c r="DW110" s="53">
        <f>100%-종합!CH110</f>
        <v>0.34470448234827444</v>
      </c>
      <c r="DX110" s="55">
        <v>0.2</v>
      </c>
      <c r="DY110" s="55">
        <v>0.3</v>
      </c>
      <c r="DZ110" s="55">
        <v>0.5</v>
      </c>
      <c r="EA110" s="72">
        <f t="shared" si="232"/>
        <v>111.83042488447057</v>
      </c>
      <c r="EB110" s="72">
        <f t="shared" si="233"/>
        <v>-0.89567296710238453</v>
      </c>
      <c r="EC110" s="72">
        <f t="shared" si="234"/>
        <v>57.805320126208706</v>
      </c>
      <c r="ED110" s="71">
        <f t="shared" si="235"/>
        <v>56.246690681192298</v>
      </c>
      <c r="EE110" s="82">
        <f t="shared" si="236"/>
        <v>89.143652148056333</v>
      </c>
      <c r="EF110" s="88">
        <f t="shared" si="237"/>
        <v>2131.888109463097</v>
      </c>
      <c r="EG110" s="54">
        <f>REPS단위당실거래!I95</f>
        <v>719.7</v>
      </c>
      <c r="EH110" s="52">
        <f t="shared" si="238"/>
        <v>1560.0375000000001</v>
      </c>
      <c r="EI110" s="52">
        <f t="shared" si="239"/>
        <v>53000</v>
      </c>
      <c r="EJ110" s="49">
        <f t="shared" si="240"/>
        <v>29150.000000000004</v>
      </c>
      <c r="EK110" s="149">
        <v>13471</v>
      </c>
      <c r="EL110" s="55">
        <f t="shared" si="241"/>
        <v>0.62096413252937155</v>
      </c>
      <c r="EM110" s="55">
        <v>0.74</v>
      </c>
      <c r="EN110" s="55">
        <v>0.05</v>
      </c>
      <c r="EO110" s="71">
        <f t="shared" si="242"/>
        <v>309.50528968421708</v>
      </c>
      <c r="EP110" s="54">
        <f>REPS단위당실거래!I95</f>
        <v>719.7</v>
      </c>
      <c r="EQ110" s="52">
        <f t="shared" si="243"/>
        <v>1560.0375000000001</v>
      </c>
      <c r="ER110" s="52">
        <f t="shared" si="244"/>
        <v>53000</v>
      </c>
      <c r="ES110" s="49">
        <f t="shared" si="245"/>
        <v>29150.000000000004</v>
      </c>
      <c r="ET110" s="149">
        <v>3158</v>
      </c>
      <c r="EU110" s="55">
        <f t="shared" si="246"/>
        <v>0.62096413252937155</v>
      </c>
      <c r="EV110" s="55">
        <v>0.26</v>
      </c>
      <c r="EW110" s="55">
        <v>0.2</v>
      </c>
      <c r="EX110" s="50">
        <f t="shared" si="247"/>
        <v>101.97224598744329</v>
      </c>
      <c r="EY110" s="53">
        <f>'주택총조사(주택의종류)'!AZ96</f>
        <v>0.7127678474722382</v>
      </c>
      <c r="EZ110" s="53">
        <f>'주택총조사(주택의종류)'!AS96</f>
        <v>0.233596871546703</v>
      </c>
      <c r="FA110" s="53">
        <f>'주택총조사(주택의종류)'!BG96</f>
        <v>4.3487214605267513E-2</v>
      </c>
      <c r="FB110" s="53">
        <f t="shared" si="248"/>
        <v>0.38874380646464657</v>
      </c>
      <c r="FC110" s="54">
        <f t="shared" si="249"/>
        <v>159.95934349169363</v>
      </c>
      <c r="FD110" s="55">
        <v>0.4</v>
      </c>
      <c r="FE110" s="55">
        <v>0.6</v>
      </c>
      <c r="FF110" s="50">
        <f t="shared" si="250"/>
        <v>38.390242438006474</v>
      </c>
      <c r="FG110" s="82">
        <f t="shared" si="251"/>
        <v>449.8677781096668</v>
      </c>
      <c r="FH110" s="53">
        <v>3.9399999999999998E-2</v>
      </c>
      <c r="FI110" s="49">
        <v>30</v>
      </c>
      <c r="FJ110" s="55">
        <v>0.6</v>
      </c>
      <c r="FK110" s="55">
        <v>0.4</v>
      </c>
      <c r="FL110" s="49">
        <f t="shared" si="252"/>
        <v>53000</v>
      </c>
      <c r="FM110" s="49">
        <f t="shared" si="253"/>
        <v>31800</v>
      </c>
      <c r="FN110" s="58">
        <f t="shared" si="254"/>
        <v>-150.720140609113</v>
      </c>
      <c r="FO110" s="49">
        <f t="shared" si="270"/>
        <v>4560</v>
      </c>
      <c r="FP110" s="131">
        <v>248</v>
      </c>
      <c r="FQ110" s="131">
        <v>842</v>
      </c>
      <c r="FR110" s="134">
        <v>8093</v>
      </c>
      <c r="FS110" s="134">
        <v>11201</v>
      </c>
      <c r="FT110" s="134">
        <v>6677</v>
      </c>
      <c r="FU110" s="134">
        <v>6654</v>
      </c>
      <c r="FV110" s="134">
        <v>6179</v>
      </c>
      <c r="FW110" s="134">
        <v>14416</v>
      </c>
      <c r="FX110" s="134">
        <v>10038</v>
      </c>
      <c r="FY110" s="32">
        <f t="shared" si="255"/>
        <v>64348</v>
      </c>
      <c r="FZ110" s="152">
        <f>(SUM(FU110:FX110)/FY110)+(FT110/FY110)*0.4</f>
        <v>0.62096413252937155</v>
      </c>
      <c r="GA110" s="54">
        <f t="shared" si="256"/>
        <v>1890.6757722509992</v>
      </c>
      <c r="GB110" s="55">
        <v>0.3</v>
      </c>
      <c r="GC110" s="55">
        <f t="shared" si="257"/>
        <v>0.62096413252937155</v>
      </c>
      <c r="GD110" s="50">
        <f t="shared" si="258"/>
        <v>352.21255224304241</v>
      </c>
      <c r="GE110" s="54">
        <f t="shared" si="259"/>
        <v>152.0686850640412</v>
      </c>
      <c r="GF110" s="55">
        <v>0.7</v>
      </c>
      <c r="GG110" s="55">
        <f t="shared" si="260"/>
        <v>0.62096413252937155</v>
      </c>
      <c r="GH110" s="50">
        <f t="shared" si="261"/>
        <v>66.100439373972179</v>
      </c>
      <c r="GI110" s="81">
        <f t="shared" si="271"/>
        <v>418.31299161701457</v>
      </c>
      <c r="GJ110" s="72">
        <f t="shared" si="262"/>
        <v>32.896961466864035</v>
      </c>
      <c r="GK110" s="72">
        <f t="shared" si="263"/>
        <v>56.246690681192298</v>
      </c>
      <c r="GL110" s="52">
        <f>SUM('주택총조사(주택의종류)'!AD96:AF96)</f>
        <v>78611</v>
      </c>
      <c r="GM110" s="52">
        <f>REPS미분양!I95</f>
        <v>25</v>
      </c>
      <c r="GN110" s="100">
        <f t="shared" si="264"/>
        <v>3.1802165091399424E-4</v>
      </c>
      <c r="GO110" s="55">
        <f t="shared" si="265"/>
        <v>1</v>
      </c>
      <c r="GP110" s="82">
        <f t="shared" si="266"/>
        <v>89.143652148056333</v>
      </c>
      <c r="GQ110" s="84">
        <f t="shared" si="267"/>
        <v>957.32442187473771</v>
      </c>
      <c r="GR110" s="151">
        <f>SUM('REPS분양물량+계획'!G95:I95)/3</f>
        <v>0</v>
      </c>
      <c r="GS110" s="106">
        <f t="shared" si="272"/>
        <v>0</v>
      </c>
      <c r="GT110" s="105" t="str">
        <f t="shared" si="268"/>
        <v>S등급</v>
      </c>
    </row>
    <row r="111" spans="1:202" s="49" customFormat="1" x14ac:dyDescent="0.4">
      <c r="A111" s="37" t="s">
        <v>181</v>
      </c>
      <c r="B111" s="37" t="s">
        <v>193</v>
      </c>
      <c r="C111" s="35">
        <f>'주택총조사(거처의종류, 일반,외국인가구, 전체)'!H97</f>
        <v>107484</v>
      </c>
      <c r="D111" s="35">
        <f>'주택총조사(거처의종류, 일반,외국인가구, 전체)'!K97</f>
        <v>108194</v>
      </c>
      <c r="E111" s="35">
        <f>'주택총조사(거처의종류, 일반,외국인가구, 전체)'!N97</f>
        <v>111247</v>
      </c>
      <c r="F111" s="35">
        <f>'주택총조사(거처의종류, 일반,외국인가구, 전체)'!Q97</f>
        <v>113760</v>
      </c>
      <c r="G111" s="35">
        <f>'주택총조사(거처의종류, 일반,외국인가구, 전체)'!T97</f>
        <v>113877</v>
      </c>
      <c r="H111" s="35">
        <f>'주택총조사(거처의종류, 일반,외국인가구, 전체)'!W97</f>
        <v>114793</v>
      </c>
      <c r="I111" s="207">
        <f t="shared" si="181"/>
        <v>493</v>
      </c>
      <c r="J111" s="207">
        <f t="shared" si="181"/>
        <v>-13</v>
      </c>
      <c r="K111" s="207">
        <f t="shared" si="181"/>
        <v>-204</v>
      </c>
      <c r="L111" s="207">
        <f t="shared" si="181"/>
        <v>-318</v>
      </c>
      <c r="M111" s="207">
        <f t="shared" si="181"/>
        <v>-87</v>
      </c>
      <c r="N111" s="24">
        <f>'인구총조사(가구, 1인가구)'!D97</f>
        <v>36355</v>
      </c>
      <c r="O111" s="24">
        <f>'인구총조사(가구, 1인가구)'!E97</f>
        <v>36572</v>
      </c>
      <c r="P111" s="24">
        <f>'인구총조사(가구, 1인가구)'!F97</f>
        <v>39638</v>
      </c>
      <c r="Q111" s="24">
        <f>'인구총조사(가구, 1인가구)'!G97</f>
        <v>42355</v>
      </c>
      <c r="R111" s="24">
        <f>'인구총조사(가구, 1인가구)'!H97</f>
        <v>42790</v>
      </c>
      <c r="S111" s="24">
        <f>'인구총조사(가구, 1인가구)'!I97</f>
        <v>43793</v>
      </c>
      <c r="T111" s="52">
        <f t="shared" si="184"/>
        <v>217</v>
      </c>
      <c r="U111" s="52">
        <f t="shared" si="185"/>
        <v>3066</v>
      </c>
      <c r="V111" s="52">
        <f t="shared" si="186"/>
        <v>2717</v>
      </c>
      <c r="W111" s="52">
        <f t="shared" si="187"/>
        <v>435</v>
      </c>
      <c r="X111" s="52">
        <f t="shared" si="188"/>
        <v>1003</v>
      </c>
      <c r="Y111" s="53">
        <f>'주택총조사(거처의종류, 일반,외국인가구, 아파트)'!K97/'주택총조사(거처의종류, 일반,외국인가구, 전체)'!K97</f>
        <v>0.37878255725825832</v>
      </c>
      <c r="Z111" s="53">
        <f>'주택총조사(거처의종류, 일반,외국인가구, 아파트)'!N97/'주택총조사(거처의종류, 일반,외국인가구, 전체)'!N97</f>
        <v>0.38588006867600921</v>
      </c>
      <c r="AA111" s="53">
        <f>'주택총조사(거처의종류, 일반,외국인가구, 아파트)'!Q97/'주택총조사(거처의종류, 일반,외국인가구, 전체)'!Q97</f>
        <v>0.39822433192686357</v>
      </c>
      <c r="AB111" s="53">
        <f>'주택총조사(거처의종류, 일반,외국인가구, 아파트)'!T97/'주택총조사(거처의종류, 일반,외국인가구, 전체)'!T97</f>
        <v>0.40133652976457057</v>
      </c>
      <c r="AC111" s="53">
        <f>'주택총조사(거처의종류, 일반,외국인가구, 아파트)'!W97/'주택총조사(거처의종류, 일반,외국인가구, 전체)'!W97</f>
        <v>0.40485918130896481</v>
      </c>
      <c r="AD111" s="54">
        <f t="shared" si="189"/>
        <v>186.73980072832134</v>
      </c>
      <c r="AE111" s="54">
        <f t="shared" si="190"/>
        <v>-5.0164408927881201</v>
      </c>
      <c r="AF111" s="54">
        <f t="shared" si="191"/>
        <v>-81.23776371308017</v>
      </c>
      <c r="AG111" s="54">
        <f t="shared" si="192"/>
        <v>-127.62501646513344</v>
      </c>
      <c r="AH111" s="54">
        <f t="shared" si="193"/>
        <v>-35.222748773879935</v>
      </c>
      <c r="AI111" s="54">
        <f t="shared" si="194"/>
        <v>-12.472433823312066</v>
      </c>
      <c r="AJ111" s="54">
        <f t="shared" si="195"/>
        <v>82.195814925042058</v>
      </c>
      <c r="AK111" s="54">
        <f t="shared" si="196"/>
        <v>1183.1082905606443</v>
      </c>
      <c r="AL111" s="54">
        <f t="shared" si="197"/>
        <v>1081.9755098452883</v>
      </c>
      <c r="AM111" s="54">
        <f t="shared" si="198"/>
        <v>174.58139044758821</v>
      </c>
      <c r="AN111" s="54">
        <f t="shared" si="199"/>
        <v>406.07375885289173</v>
      </c>
      <c r="AO111" s="54">
        <f t="shared" si="200"/>
        <v>585.58695292629091</v>
      </c>
      <c r="AP111" s="208">
        <f t="shared" si="182"/>
        <v>268.93561565336341</v>
      </c>
      <c r="AQ111" s="208">
        <f t="shared" si="182"/>
        <v>1178.0918496678562</v>
      </c>
      <c r="AR111" s="208">
        <f t="shared" si="182"/>
        <v>1000.7377461322081</v>
      </c>
      <c r="AS111" s="208">
        <f t="shared" si="182"/>
        <v>46.956373982454764</v>
      </c>
      <c r="AT111" s="208">
        <f t="shared" si="182"/>
        <v>370.85101007901181</v>
      </c>
      <c r="AU111" s="50">
        <f t="shared" si="183"/>
        <v>573.11451910297887</v>
      </c>
      <c r="AV111" s="52">
        <f>'주택총조사(거처의종류, 일반,외국인가구, 전체)'!I97</f>
        <v>4636</v>
      </c>
      <c r="AW111" s="52">
        <f>'주택총조사(거처의종류, 일반,외국인가구, 전체)'!L97</f>
        <v>5118</v>
      </c>
      <c r="AX111" s="52">
        <f>'주택총조사(거처의종류, 일반,외국인가구, 전체)'!O97</f>
        <v>5101</v>
      </c>
      <c r="AY111" s="52">
        <f>'주택총조사(거처의종류, 일반,외국인가구, 전체)'!R97</f>
        <v>5269</v>
      </c>
      <c r="AZ111" s="52">
        <f>'주택총조사(거처의종류, 일반,외국인가구, 전체)'!U97</f>
        <v>5377</v>
      </c>
      <c r="BA111" s="52">
        <f>'주택총조사(거처의종류, 일반,외국인가구, 전체)'!X97</f>
        <v>5764</v>
      </c>
      <c r="BB111" s="52">
        <f t="shared" si="201"/>
        <v>482</v>
      </c>
      <c r="BC111" s="52">
        <f t="shared" si="202"/>
        <v>-17</v>
      </c>
      <c r="BD111" s="52">
        <f t="shared" si="203"/>
        <v>168</v>
      </c>
      <c r="BE111" s="52">
        <f t="shared" si="204"/>
        <v>108</v>
      </c>
      <c r="BF111" s="52">
        <f t="shared" si="205"/>
        <v>387</v>
      </c>
      <c r="BG111" s="53">
        <f>'주택총조사(거처의종류, 일반,외국인가구, 아파트)'!L97/'주택총조사(거처의종류, 일반,외국인가구, 전체)'!L97</f>
        <v>5.6271981242672922E-2</v>
      </c>
      <c r="BH111" s="53">
        <f>'주택총조사(거처의종류, 일반,외국인가구, 아파트)'!O97/'주택총조사(거처의종류, 일반,외국인가구, 전체)'!O97</f>
        <v>6.4105077435796909E-2</v>
      </c>
      <c r="BI111" s="53">
        <f>'주택총조사(거처의종류, 일반,외국인가구, 아파트)'!R97/'주택총조사(거처의종류, 일반,외국인가구, 전체)'!R97</f>
        <v>6.9462896185234393E-2</v>
      </c>
      <c r="BJ111" s="53">
        <f>'주택총조사(거처의종류, 일반,외국인가구, 아파트)'!U97/'주택총조사(거처의종류, 일반,외국인가구, 전체)'!U97</f>
        <v>7.2903105821089831E-2</v>
      </c>
      <c r="BK111" s="53">
        <f>'주택총조사(거처의종류, 일반,외국인가구, 아파트)'!X97/'주택총조사(거처의종류, 일반,외국인가구, 전체)'!X97</f>
        <v>8.2755031228313666E-2</v>
      </c>
      <c r="BL111" s="54">
        <f t="shared" si="206"/>
        <v>27.123094958968348</v>
      </c>
      <c r="BM111" s="54">
        <f t="shared" si="207"/>
        <v>-1.0897863164085475</v>
      </c>
      <c r="BN111" s="54">
        <f t="shared" si="208"/>
        <v>11.669766559119378</v>
      </c>
      <c r="BO111" s="54">
        <f t="shared" si="209"/>
        <v>7.8735354286777017</v>
      </c>
      <c r="BP111" s="54">
        <f t="shared" si="210"/>
        <v>32.026197085357389</v>
      </c>
      <c r="BQ111" s="50">
        <f t="shared" si="211"/>
        <v>15.520561543142856</v>
      </c>
      <c r="BR111" s="49">
        <f>REPS멸실!E96</f>
        <v>0</v>
      </c>
      <c r="BS111" s="49">
        <f>REPS멸실!F96</f>
        <v>0</v>
      </c>
      <c r="BT111" s="49">
        <f>REPS멸실!G96</f>
        <v>0</v>
      </c>
      <c r="BU111" s="49">
        <f>REPS멸실!H96</f>
        <v>0</v>
      </c>
      <c r="BV111" s="49">
        <f>REPS멸실!I96</f>
        <v>381</v>
      </c>
      <c r="BW111" s="51">
        <f t="shared" si="212"/>
        <v>76.2</v>
      </c>
      <c r="BX111" s="81">
        <f t="shared" si="213"/>
        <v>664.83508064612181</v>
      </c>
      <c r="BY111" s="52">
        <f>SUM('주택소유통계(다주택자)'!Q97:R97)</f>
        <v>13189</v>
      </c>
      <c r="BZ111" s="52">
        <f>SUM('주택소유통계(다주택자)'!U97:V97)</f>
        <v>13701</v>
      </c>
      <c r="CA111" s="52">
        <f>SUM('주택소유통계(다주택자)'!Y97:Z97)</f>
        <v>13866</v>
      </c>
      <c r="CB111" s="52">
        <f>SUM('주택소유통계(다주택자)'!AC97:AD97)</f>
        <v>14653</v>
      </c>
      <c r="CC111" s="52">
        <f t="shared" si="214"/>
        <v>512</v>
      </c>
      <c r="CD111" s="52">
        <f t="shared" si="215"/>
        <v>165</v>
      </c>
      <c r="CE111" s="52">
        <f t="shared" si="216"/>
        <v>787</v>
      </c>
      <c r="CF111" s="53">
        <f>'REPS거래량(외지인)'!D97/'REPS거래량(외지인)'!C97</f>
        <v>0.68794088008061804</v>
      </c>
      <c r="CG111" s="53">
        <f>'REPS거래량(외지인)'!I97/'REPS거래량(외지인)'!H97</f>
        <v>0.69917012448132776</v>
      </c>
      <c r="CH111" s="53">
        <f>'REPS거래량(외지인)'!N97/'REPS거래량(외지인)'!M97</f>
        <v>0.77219512195121953</v>
      </c>
      <c r="CI111" s="54">
        <f>REPS단위당실거래!G96</f>
        <v>640.5</v>
      </c>
      <c r="CJ111" s="54">
        <f>REPS단위당실거래!H96</f>
        <v>631.79999999999995</v>
      </c>
      <c r="CK111" s="54">
        <f>REPS단위당실거래!I96</f>
        <v>635</v>
      </c>
      <c r="CL111" s="52">
        <v>0</v>
      </c>
      <c r="CM111" s="52">
        <v>0</v>
      </c>
      <c r="CN111" s="52">
        <v>0</v>
      </c>
      <c r="CO111" s="53">
        <v>0</v>
      </c>
      <c r="CP111" s="53">
        <v>0</v>
      </c>
      <c r="CQ111" s="53">
        <v>0</v>
      </c>
      <c r="CR111" s="55">
        <v>0.2</v>
      </c>
      <c r="CS111" s="55">
        <v>0.3</v>
      </c>
      <c r="CT111" s="55">
        <v>0.5</v>
      </c>
      <c r="CU111" s="162">
        <f t="shared" si="219"/>
        <v>0</v>
      </c>
      <c r="CV111" s="162">
        <f t="shared" si="220"/>
        <v>0</v>
      </c>
      <c r="CW111" s="162">
        <f t="shared" si="221"/>
        <v>0</v>
      </c>
      <c r="CX111" s="71">
        <f t="shared" si="222"/>
        <v>0</v>
      </c>
      <c r="CY111" s="158">
        <f>REPS분양물량!H96</f>
        <v>1494</v>
      </c>
      <c r="CZ111" s="158">
        <f>REPS분양물량!I96</f>
        <v>0</v>
      </c>
      <c r="DA111" s="158">
        <f>REPS분양물량!J96</f>
        <v>137</v>
      </c>
      <c r="DB111" s="52">
        <f>REPS미분양!F96</f>
        <v>120</v>
      </c>
      <c r="DC111" s="52">
        <f>REPS미분양!G96</f>
        <v>1474</v>
      </c>
      <c r="DD111" s="52">
        <f>REPS미분양!H96</f>
        <v>1391</v>
      </c>
      <c r="DE111" s="52">
        <f>REPS미분양!I96</f>
        <v>1362</v>
      </c>
      <c r="DF111" s="52">
        <f t="shared" si="223"/>
        <v>1614</v>
      </c>
      <c r="DG111" s="52">
        <f t="shared" si="224"/>
        <v>1474</v>
      </c>
      <c r="DH111" s="52">
        <f t="shared" si="225"/>
        <v>1528</v>
      </c>
      <c r="DI111" s="52">
        <f t="shared" si="226"/>
        <v>140</v>
      </c>
      <c r="DJ111" s="52">
        <f t="shared" si="227"/>
        <v>83</v>
      </c>
      <c r="DK111" s="52">
        <f t="shared" si="228"/>
        <v>166</v>
      </c>
      <c r="DL111" s="141">
        <v>640.5</v>
      </c>
      <c r="DM111" s="141">
        <v>631.79999999999995</v>
      </c>
      <c r="DN111" s="141">
        <v>635</v>
      </c>
      <c r="DO111" s="140">
        <f>'REPS분양가(분기단위)'!D96</f>
        <v>0</v>
      </c>
      <c r="DP111" s="140">
        <f>'REPS분양가(분기단위)'!E96</f>
        <v>0</v>
      </c>
      <c r="DQ111" s="140">
        <f>'REPS분양가(분기단위)'!F96</f>
        <v>0</v>
      </c>
      <c r="DR111" s="53" t="e">
        <f t="shared" si="229"/>
        <v>#DIV/0!</v>
      </c>
      <c r="DS111" s="53" t="e">
        <f t="shared" si="230"/>
        <v>#DIV/0!</v>
      </c>
      <c r="DT111" s="53" t="e">
        <f t="shared" si="231"/>
        <v>#DIV/0!</v>
      </c>
      <c r="DU111" s="53">
        <f>100%-종합!CF111</f>
        <v>0.31205911991938196</v>
      </c>
      <c r="DV111" s="53">
        <f>100%-종합!CG111</f>
        <v>0.30082987551867224</v>
      </c>
      <c r="DW111" s="53">
        <f>100%-종합!CH111</f>
        <v>0.22780487804878047</v>
      </c>
      <c r="DX111" s="55">
        <v>0.2</v>
      </c>
      <c r="DY111" s="55">
        <v>0.3</v>
      </c>
      <c r="DZ111" s="55">
        <v>0.5</v>
      </c>
      <c r="EA111" s="72" t="e">
        <f t="shared" si="232"/>
        <v>#DIV/0!</v>
      </c>
      <c r="EB111" s="72" t="e">
        <f t="shared" si="233"/>
        <v>#DIV/0!</v>
      </c>
      <c r="EC111" s="72" t="e">
        <f t="shared" si="234"/>
        <v>#DIV/0!</v>
      </c>
      <c r="ED111" s="71" t="e">
        <f t="shared" si="235"/>
        <v>#DIV/0!</v>
      </c>
      <c r="EE111" s="82" t="e">
        <f t="shared" si="236"/>
        <v>#DIV/0!</v>
      </c>
      <c r="EF111" s="88" t="e">
        <f t="shared" si="237"/>
        <v>#DIV/0!</v>
      </c>
      <c r="EG111" s="54">
        <f>REPS단위당실거래!I96</f>
        <v>635</v>
      </c>
      <c r="EH111" s="52">
        <f t="shared" si="238"/>
        <v>0</v>
      </c>
      <c r="EI111" s="52">
        <f t="shared" si="239"/>
        <v>0</v>
      </c>
      <c r="EJ111" s="49">
        <f t="shared" si="240"/>
        <v>0</v>
      </c>
      <c r="EK111" s="149">
        <v>0</v>
      </c>
      <c r="EL111" s="55">
        <f t="shared" si="241"/>
        <v>0</v>
      </c>
      <c r="EM111" s="55">
        <v>0.74</v>
      </c>
      <c r="EN111" s="55">
        <v>0.05</v>
      </c>
      <c r="EO111" s="71">
        <f t="shared" si="242"/>
        <v>0</v>
      </c>
      <c r="EP111" s="54">
        <f>REPS단위당실거래!I96</f>
        <v>635</v>
      </c>
      <c r="EQ111" s="52">
        <f t="shared" si="243"/>
        <v>0</v>
      </c>
      <c r="ER111" s="52">
        <f t="shared" si="244"/>
        <v>0</v>
      </c>
      <c r="ES111" s="49">
        <f t="shared" si="245"/>
        <v>0</v>
      </c>
      <c r="ET111" s="149">
        <v>0</v>
      </c>
      <c r="EU111" s="55">
        <f t="shared" si="246"/>
        <v>0</v>
      </c>
      <c r="EV111" s="55">
        <v>0.26</v>
      </c>
      <c r="EW111" s="55">
        <v>0.2</v>
      </c>
      <c r="EX111" s="50">
        <f t="shared" si="247"/>
        <v>0</v>
      </c>
      <c r="EY111" s="53">
        <f>'주택총조사(주택의종류)'!AZ97</f>
        <v>0.47226432504903643</v>
      </c>
      <c r="EZ111" s="53">
        <f>'주택총조사(주택의종류)'!AS97</f>
        <v>0.41977216425113484</v>
      </c>
      <c r="FA111" s="53">
        <f>'주택총조사(주택의종류)'!BG97</f>
        <v>8.9389333069441745E-2</v>
      </c>
      <c r="FB111" s="53">
        <f t="shared" si="248"/>
        <v>1.0781282225112157</v>
      </c>
      <c r="FC111" s="54">
        <f t="shared" si="249"/>
        <v>0</v>
      </c>
      <c r="FD111" s="55">
        <v>0.4</v>
      </c>
      <c r="FE111" s="55">
        <v>0.6</v>
      </c>
      <c r="FF111" s="50">
        <f t="shared" si="250"/>
        <v>0</v>
      </c>
      <c r="FG111" s="82">
        <f t="shared" si="251"/>
        <v>0</v>
      </c>
      <c r="FH111" s="53">
        <v>3.9399999999999998E-2</v>
      </c>
      <c r="FI111" s="49">
        <v>30</v>
      </c>
      <c r="FJ111" s="55">
        <v>0.6</v>
      </c>
      <c r="FK111" s="55">
        <v>0.4</v>
      </c>
      <c r="FL111" s="49">
        <f t="shared" si="252"/>
        <v>0</v>
      </c>
      <c r="FM111" s="49">
        <f t="shared" si="253"/>
        <v>0</v>
      </c>
      <c r="FN111" s="58">
        <f t="shared" si="254"/>
        <v>0</v>
      </c>
      <c r="FO111" s="49">
        <f t="shared" si="270"/>
        <v>0</v>
      </c>
      <c r="FP111" s="131">
        <v>214</v>
      </c>
      <c r="FQ111" s="131">
        <v>636</v>
      </c>
      <c r="FR111" s="134">
        <v>6094</v>
      </c>
      <c r="FS111" s="134">
        <v>8741</v>
      </c>
      <c r="FT111" s="134">
        <v>5249</v>
      </c>
      <c r="FU111" s="134">
        <v>4710</v>
      </c>
      <c r="FV111" s="134">
        <v>4404</v>
      </c>
      <c r="FW111" s="134">
        <v>9969</v>
      </c>
      <c r="FX111" s="134">
        <v>8570</v>
      </c>
      <c r="FY111" s="32">
        <f t="shared" si="255"/>
        <v>48587</v>
      </c>
      <c r="FZ111" s="152">
        <v>0</v>
      </c>
      <c r="GA111" s="54">
        <f t="shared" si="256"/>
        <v>601.1075144694338</v>
      </c>
      <c r="GB111" s="55">
        <v>0.3</v>
      </c>
      <c r="GC111" s="55">
        <f t="shared" si="257"/>
        <v>0</v>
      </c>
      <c r="GD111" s="50">
        <f t="shared" si="258"/>
        <v>0</v>
      </c>
      <c r="GE111" s="54">
        <f t="shared" si="259"/>
        <v>63.727566176687937</v>
      </c>
      <c r="GF111" s="55">
        <v>0.7</v>
      </c>
      <c r="GG111" s="55">
        <f t="shared" si="260"/>
        <v>0</v>
      </c>
      <c r="GH111" s="50">
        <f t="shared" si="261"/>
        <v>0</v>
      </c>
      <c r="GI111" s="81">
        <f t="shared" si="271"/>
        <v>0</v>
      </c>
      <c r="GJ111" s="72">
        <f t="shared" si="262"/>
        <v>0</v>
      </c>
      <c r="GK111" s="72" t="e">
        <f t="shared" si="263"/>
        <v>#DIV/0!</v>
      </c>
      <c r="GL111" s="52">
        <f>SUM('주택총조사(주택의종류)'!AD97:AF97)</f>
        <v>62468</v>
      </c>
      <c r="GM111" s="52">
        <f>REPS미분양!I96</f>
        <v>1362</v>
      </c>
      <c r="GN111" s="100">
        <f t="shared" si="264"/>
        <v>2.1803163219568419E-2</v>
      </c>
      <c r="GO111" s="55">
        <f t="shared" si="265"/>
        <v>0.4</v>
      </c>
      <c r="GP111" s="82" t="e">
        <f t="shared" si="266"/>
        <v>#DIV/0!</v>
      </c>
      <c r="GQ111" s="84" t="e">
        <f t="shared" si="267"/>
        <v>#DIV/0!</v>
      </c>
      <c r="GR111" s="151">
        <f>SUM('REPS분양물량+계획'!G96:I96)/3</f>
        <v>0</v>
      </c>
      <c r="GS111" s="106" t="e">
        <f t="shared" si="272"/>
        <v>#DIV/0!</v>
      </c>
      <c r="GT111" s="105" t="e">
        <f t="shared" si="268"/>
        <v>#DIV/0!</v>
      </c>
    </row>
    <row r="112" spans="1:202" s="49" customFormat="1" x14ac:dyDescent="0.4">
      <c r="A112" s="37" t="s">
        <v>181</v>
      </c>
      <c r="B112" s="37" t="s">
        <v>198</v>
      </c>
      <c r="C112" s="35">
        <f>'주택총조사(거처의종류, 일반,외국인가구, 전체)'!H98</f>
        <v>13506</v>
      </c>
      <c r="D112" s="35">
        <f>'주택총조사(거처의종류, 일반,외국인가구, 전체)'!K98</f>
        <v>13468</v>
      </c>
      <c r="E112" s="35">
        <f>'주택총조사(거처의종류, 일반,외국인가구, 전체)'!N98</f>
        <v>13498</v>
      </c>
      <c r="F112" s="35">
        <f>'주택총조사(거처의종류, 일반,외국인가구, 전체)'!Q98</f>
        <v>13576</v>
      </c>
      <c r="G112" s="35">
        <f>'주택총조사(거처의종류, 일반,외국인가구, 전체)'!T98</f>
        <v>13676</v>
      </c>
      <c r="H112" s="35">
        <f>'주택총조사(거처의종류, 일반,외국인가구, 전체)'!W98</f>
        <v>13781</v>
      </c>
      <c r="I112" s="207">
        <f t="shared" si="181"/>
        <v>-83</v>
      </c>
      <c r="J112" s="207">
        <f t="shared" si="181"/>
        <v>-157</v>
      </c>
      <c r="K112" s="207">
        <f t="shared" si="181"/>
        <v>-223</v>
      </c>
      <c r="L112" s="207">
        <f t="shared" si="181"/>
        <v>-131</v>
      </c>
      <c r="M112" s="207">
        <f t="shared" si="181"/>
        <v>132</v>
      </c>
      <c r="N112" s="24">
        <f>'인구총조사(가구, 1인가구)'!D98</f>
        <v>4454</v>
      </c>
      <c r="O112" s="24">
        <f>'인구총조사(가구, 1인가구)'!E98</f>
        <v>4499</v>
      </c>
      <c r="P112" s="24">
        <f>'인구총조사(가구, 1인가구)'!F98</f>
        <v>4686</v>
      </c>
      <c r="Q112" s="24">
        <f>'인구총조사(가구, 1인가구)'!G98</f>
        <v>4987</v>
      </c>
      <c r="R112" s="24">
        <f>'인구총조사(가구, 1인가구)'!H98</f>
        <v>5218</v>
      </c>
      <c r="S112" s="24">
        <f>'인구총조사(가구, 1인가구)'!I98</f>
        <v>5191</v>
      </c>
      <c r="T112" s="52">
        <f t="shared" si="184"/>
        <v>45</v>
      </c>
      <c r="U112" s="52">
        <f t="shared" si="185"/>
        <v>187</v>
      </c>
      <c r="V112" s="52">
        <f t="shared" si="186"/>
        <v>301</v>
      </c>
      <c r="W112" s="52">
        <f t="shared" si="187"/>
        <v>231</v>
      </c>
      <c r="X112" s="52">
        <f t="shared" si="188"/>
        <v>-27</v>
      </c>
      <c r="Y112" s="53">
        <f>'주택총조사(거처의종류, 일반,외국인가구, 아파트)'!K98/'주택총조사(거처의종류, 일반,외국인가구, 전체)'!K98</f>
        <v>0.23967923967923968</v>
      </c>
      <c r="Z112" s="53">
        <f>'주택총조사(거처의종류, 일반,외국인가구, 아파트)'!N98/'주택총조사(거처의종류, 일반,외국인가구, 전체)'!N98</f>
        <v>0.2375907541858053</v>
      </c>
      <c r="AA112" s="53">
        <f>'주택총조사(거처의종류, 일반,외국인가구, 아파트)'!Q98/'주택총조사(거처의종류, 일반,외국인가구, 전체)'!Q98</f>
        <v>0.24197112551561578</v>
      </c>
      <c r="AB112" s="53">
        <f>'주택총조사(거처의종류, 일반,외국인가구, 아파트)'!T98/'주택총조사(거처의종류, 일반,외국인가구, 전체)'!T98</f>
        <v>0.2414448669201521</v>
      </c>
      <c r="AC112" s="53">
        <f>'주택총조사(거처의종류, 일반,외국인가구, 아파트)'!W98/'주택총조사(거처의종류, 일반,외국인가구, 전체)'!W98</f>
        <v>0.23989550830854076</v>
      </c>
      <c r="AD112" s="54">
        <f t="shared" si="189"/>
        <v>-19.893376893376892</v>
      </c>
      <c r="AE112" s="54">
        <f t="shared" si="190"/>
        <v>-37.301748407171431</v>
      </c>
      <c r="AF112" s="54">
        <f t="shared" si="191"/>
        <v>-53.959560989982322</v>
      </c>
      <c r="AG112" s="54">
        <f t="shared" si="192"/>
        <v>-31.629277566539926</v>
      </c>
      <c r="AH112" s="54">
        <f t="shared" si="193"/>
        <v>31.66620709672738</v>
      </c>
      <c r="AI112" s="54">
        <f t="shared" si="194"/>
        <v>-22.22355135206864</v>
      </c>
      <c r="AJ112" s="54">
        <f t="shared" si="195"/>
        <v>10.785565785565785</v>
      </c>
      <c r="AK112" s="54">
        <f t="shared" si="196"/>
        <v>44.429471032745589</v>
      </c>
      <c r="AL112" s="54">
        <f t="shared" si="197"/>
        <v>72.833308780200355</v>
      </c>
      <c r="AM112" s="54">
        <f t="shared" si="198"/>
        <v>55.773764258555133</v>
      </c>
      <c r="AN112" s="54">
        <f t="shared" si="199"/>
        <v>-6.4771787243306003</v>
      </c>
      <c r="AO112" s="54">
        <f t="shared" si="200"/>
        <v>35.468986226547251</v>
      </c>
      <c r="AP112" s="208">
        <f t="shared" si="182"/>
        <v>-9.1078111078111075</v>
      </c>
      <c r="AQ112" s="208">
        <f t="shared" si="182"/>
        <v>7.1277226255741581</v>
      </c>
      <c r="AR112" s="208">
        <f t="shared" si="182"/>
        <v>18.873747790218033</v>
      </c>
      <c r="AS112" s="208">
        <f t="shared" si="182"/>
        <v>24.144486692015207</v>
      </c>
      <c r="AT112" s="208">
        <f t="shared" si="182"/>
        <v>25.18902837239678</v>
      </c>
      <c r="AU112" s="50">
        <f t="shared" si="183"/>
        <v>13.245434874478613</v>
      </c>
      <c r="AV112" s="52">
        <f>'주택총조사(거처의종류, 일반,외국인가구, 전체)'!I98</f>
        <v>392</v>
      </c>
      <c r="AW112" s="52">
        <f>'주택총조사(거처의종류, 일반,외국인가구, 전체)'!L98</f>
        <v>387</v>
      </c>
      <c r="AX112" s="52">
        <f>'주택총조사(거처의종류, 일반,외국인가구, 전체)'!O98</f>
        <v>400</v>
      </c>
      <c r="AY112" s="52">
        <f>'주택총조사(거처의종류, 일반,외국인가구, 전체)'!R98</f>
        <v>383</v>
      </c>
      <c r="AZ112" s="52">
        <f>'주택총조사(거처의종류, 일반,외국인가구, 전체)'!U98</f>
        <v>393</v>
      </c>
      <c r="BA112" s="52">
        <f>'주택총조사(거처의종류, 일반,외국인가구, 전체)'!X98</f>
        <v>481</v>
      </c>
      <c r="BB112" s="52">
        <f t="shared" si="201"/>
        <v>-5</v>
      </c>
      <c r="BC112" s="52">
        <f t="shared" si="202"/>
        <v>13</v>
      </c>
      <c r="BD112" s="52">
        <f t="shared" si="203"/>
        <v>-17</v>
      </c>
      <c r="BE112" s="52">
        <f t="shared" si="204"/>
        <v>10</v>
      </c>
      <c r="BF112" s="52">
        <f t="shared" si="205"/>
        <v>88</v>
      </c>
      <c r="BG112" s="53">
        <f>'주택총조사(거처의종류, 일반,외국인가구, 아파트)'!L98/'주택총조사(거처의종류, 일반,외국인가구, 전체)'!L98</f>
        <v>0.11886304909560723</v>
      </c>
      <c r="BH112" s="53">
        <f>'주택총조사(거처의종류, 일반,외국인가구, 아파트)'!O98/'주택총조사(거처의종류, 일반,외국인가구, 전체)'!O98</f>
        <v>0.1125</v>
      </c>
      <c r="BI112" s="53">
        <f>'주택총조사(거처의종류, 일반,외국인가구, 아파트)'!R98/'주택총조사(거처의종류, 일반,외국인가구, 전체)'!R98</f>
        <v>0.10704960835509138</v>
      </c>
      <c r="BJ112" s="53">
        <f>'주택총조사(거처의종류, 일반,외국인가구, 아파트)'!U98/'주택총조사(거처의종류, 일반,외국인가구, 전체)'!U98</f>
        <v>0.14249363867684478</v>
      </c>
      <c r="BK112" s="53">
        <f>'주택총조사(거처의종류, 일반,외국인가구, 아파트)'!X98/'주택총조사(거처의종류, 일반,외국인가구, 전체)'!X98</f>
        <v>0.12889812889812891</v>
      </c>
      <c r="BL112" s="54">
        <f t="shared" si="206"/>
        <v>-0.59431524547803616</v>
      </c>
      <c r="BM112" s="54">
        <f t="shared" si="207"/>
        <v>1.4625000000000001</v>
      </c>
      <c r="BN112" s="54">
        <f t="shared" si="208"/>
        <v>-1.8198433420365534</v>
      </c>
      <c r="BO112" s="54">
        <f t="shared" si="209"/>
        <v>1.4249363867684477</v>
      </c>
      <c r="BP112" s="54">
        <f t="shared" si="210"/>
        <v>11.343035343035343</v>
      </c>
      <c r="BQ112" s="50">
        <f t="shared" si="211"/>
        <v>2.3632626284578402</v>
      </c>
      <c r="BR112" s="49">
        <f>REPS멸실!E97</f>
        <v>0</v>
      </c>
      <c r="BS112" s="49">
        <f>REPS멸실!F97</f>
        <v>0</v>
      </c>
      <c r="BT112" s="49">
        <f>REPS멸실!G97</f>
        <v>0</v>
      </c>
      <c r="BU112" s="49">
        <f>REPS멸실!H97</f>
        <v>0</v>
      </c>
      <c r="BV112" s="49">
        <f>REPS멸실!I97</f>
        <v>0</v>
      </c>
      <c r="BW112" s="51">
        <f t="shared" si="212"/>
        <v>0</v>
      </c>
      <c r="BX112" s="81">
        <f t="shared" si="213"/>
        <v>15.608697502936455</v>
      </c>
      <c r="BY112" s="52">
        <f>SUM('주택소유통계(다주택자)'!Q98:R98)</f>
        <v>1991</v>
      </c>
      <c r="BZ112" s="52">
        <f>SUM('주택소유통계(다주택자)'!U98:V98)</f>
        <v>1947</v>
      </c>
      <c r="CA112" s="52">
        <f>SUM('주택소유통계(다주택자)'!Y98:Z98)</f>
        <v>1968</v>
      </c>
      <c r="CB112" s="52">
        <f>SUM('주택소유통계(다주택자)'!AC98:AD98)</f>
        <v>2064</v>
      </c>
      <c r="CC112" s="52">
        <f t="shared" si="214"/>
        <v>-44</v>
      </c>
      <c r="CD112" s="52">
        <f t="shared" si="215"/>
        <v>21</v>
      </c>
      <c r="CE112" s="52">
        <f t="shared" si="216"/>
        <v>96</v>
      </c>
      <c r="CF112" s="53">
        <f>'REPS거래량(외지인)'!D98/'REPS거래량(외지인)'!C98</f>
        <v>0.48125000000000001</v>
      </c>
      <c r="CG112" s="53">
        <f>'REPS거래량(외지인)'!I98/'REPS거래량(외지인)'!H98</f>
        <v>0.59793814432989689</v>
      </c>
      <c r="CH112" s="53">
        <f>'REPS거래량(외지인)'!N98/'REPS거래량(외지인)'!M98</f>
        <v>0.6470588235294118</v>
      </c>
      <c r="CI112" s="54">
        <f>REPS단위당실거래!G97</f>
        <v>495.6</v>
      </c>
      <c r="CJ112" s="54">
        <f>REPS단위당실거래!H97</f>
        <v>463.1</v>
      </c>
      <c r="CK112" s="54">
        <f>REPS단위당실거래!I97</f>
        <v>574</v>
      </c>
      <c r="CL112" s="52">
        <v>0</v>
      </c>
      <c r="CM112" s="52">
        <v>0</v>
      </c>
      <c r="CN112" s="52">
        <v>0</v>
      </c>
      <c r="CO112" s="53">
        <v>0</v>
      </c>
      <c r="CP112" s="53">
        <v>0</v>
      </c>
      <c r="CQ112" s="53">
        <v>0</v>
      </c>
      <c r="CR112" s="55">
        <v>0.2</v>
      </c>
      <c r="CS112" s="55">
        <v>0.3</v>
      </c>
      <c r="CT112" s="55">
        <v>0.5</v>
      </c>
      <c r="CU112" s="162">
        <f t="shared" si="219"/>
        <v>0</v>
      </c>
      <c r="CV112" s="162">
        <f t="shared" si="220"/>
        <v>0</v>
      </c>
      <c r="CW112" s="162">
        <f t="shared" si="221"/>
        <v>0</v>
      </c>
      <c r="CX112" s="71">
        <f t="shared" si="222"/>
        <v>0</v>
      </c>
      <c r="CY112" s="158">
        <f>REPS분양물량!H97</f>
        <v>0</v>
      </c>
      <c r="CZ112" s="158">
        <f>REPS분양물량!I97</f>
        <v>0</v>
      </c>
      <c r="DA112" s="158">
        <f>REPS분양물량!J97</f>
        <v>0</v>
      </c>
      <c r="DB112" s="52">
        <f>REPS미분양!F97</f>
        <v>0</v>
      </c>
      <c r="DC112" s="52">
        <f>REPS미분양!G97</f>
        <v>0</v>
      </c>
      <c r="DD112" s="52">
        <f>REPS미분양!H97</f>
        <v>0</v>
      </c>
      <c r="DE112" s="52">
        <f>REPS미분양!I97</f>
        <v>0</v>
      </c>
      <c r="DF112" s="52">
        <f t="shared" si="223"/>
        <v>0</v>
      </c>
      <c r="DG112" s="52">
        <f t="shared" si="224"/>
        <v>0</v>
      </c>
      <c r="DH112" s="52">
        <f t="shared" si="225"/>
        <v>0</v>
      </c>
      <c r="DI112" s="52">
        <f t="shared" si="226"/>
        <v>0</v>
      </c>
      <c r="DJ112" s="52">
        <f t="shared" si="227"/>
        <v>0</v>
      </c>
      <c r="DK112" s="52">
        <f t="shared" si="228"/>
        <v>0</v>
      </c>
      <c r="DL112" s="141">
        <v>495.6</v>
      </c>
      <c r="DM112" s="141">
        <v>463.1</v>
      </c>
      <c r="DN112" s="141">
        <v>574</v>
      </c>
      <c r="DO112" s="140">
        <f>'REPS분양가(분기단위)'!D97</f>
        <v>0</v>
      </c>
      <c r="DP112" s="140">
        <f>'REPS분양가(분기단위)'!E97</f>
        <v>0</v>
      </c>
      <c r="DQ112" s="140">
        <f>'REPS분양가(분기단위)'!F97</f>
        <v>0</v>
      </c>
      <c r="DR112" s="53" t="e">
        <f t="shared" si="229"/>
        <v>#DIV/0!</v>
      </c>
      <c r="DS112" s="53" t="e">
        <f t="shared" si="230"/>
        <v>#DIV/0!</v>
      </c>
      <c r="DT112" s="53" t="e">
        <f t="shared" si="231"/>
        <v>#DIV/0!</v>
      </c>
      <c r="DU112" s="53">
        <f>100%-종합!CF112</f>
        <v>0.51875000000000004</v>
      </c>
      <c r="DV112" s="53">
        <f>100%-종합!CG112</f>
        <v>0.40206185567010311</v>
      </c>
      <c r="DW112" s="53">
        <f>100%-종합!CH112</f>
        <v>0.3529411764705882</v>
      </c>
      <c r="DX112" s="55">
        <v>0.2</v>
      </c>
      <c r="DY112" s="55">
        <v>0.3</v>
      </c>
      <c r="DZ112" s="55">
        <v>0.5</v>
      </c>
      <c r="EA112" s="72" t="e">
        <f t="shared" si="232"/>
        <v>#DIV/0!</v>
      </c>
      <c r="EB112" s="72" t="e">
        <f t="shared" si="233"/>
        <v>#DIV/0!</v>
      </c>
      <c r="EC112" s="72" t="e">
        <f t="shared" si="234"/>
        <v>#DIV/0!</v>
      </c>
      <c r="ED112" s="71" t="e">
        <f t="shared" si="235"/>
        <v>#DIV/0!</v>
      </c>
      <c r="EE112" s="82" t="e">
        <f t="shared" si="236"/>
        <v>#DIV/0!</v>
      </c>
      <c r="EF112" s="88" t="e">
        <f t="shared" si="237"/>
        <v>#DIV/0!</v>
      </c>
      <c r="EG112" s="54">
        <f>REPS단위당실거래!I97</f>
        <v>574</v>
      </c>
      <c r="EH112" s="52">
        <f t="shared" si="238"/>
        <v>0</v>
      </c>
      <c r="EI112" s="52">
        <f t="shared" si="239"/>
        <v>0</v>
      </c>
      <c r="EJ112" s="49">
        <f t="shared" si="240"/>
        <v>0</v>
      </c>
      <c r="EK112" s="149">
        <v>0</v>
      </c>
      <c r="EL112" s="55">
        <f t="shared" si="241"/>
        <v>0</v>
      </c>
      <c r="EM112" s="55">
        <v>0.74</v>
      </c>
      <c r="EN112" s="55">
        <v>0.05</v>
      </c>
      <c r="EO112" s="71">
        <f t="shared" si="242"/>
        <v>0</v>
      </c>
      <c r="EP112" s="54">
        <f>REPS단위당실거래!I97</f>
        <v>574</v>
      </c>
      <c r="EQ112" s="52">
        <f t="shared" si="243"/>
        <v>0</v>
      </c>
      <c r="ER112" s="52">
        <f t="shared" si="244"/>
        <v>0</v>
      </c>
      <c r="ES112" s="49">
        <f t="shared" si="245"/>
        <v>0</v>
      </c>
      <c r="ET112" s="149">
        <v>0</v>
      </c>
      <c r="EU112" s="55">
        <f t="shared" si="246"/>
        <v>0</v>
      </c>
      <c r="EV112" s="55">
        <v>0.26</v>
      </c>
      <c r="EW112" s="55">
        <v>0.2</v>
      </c>
      <c r="EX112" s="50">
        <f t="shared" si="247"/>
        <v>0</v>
      </c>
      <c r="EY112" s="53">
        <f>'주택총조사(주택의종류)'!AZ98</f>
        <v>0.28139731780901023</v>
      </c>
      <c r="EZ112" s="53">
        <f>'주택총조사(주택의종류)'!AS98</f>
        <v>0.65284674469628712</v>
      </c>
      <c r="FA112" s="53">
        <f>'주택총조사(주택의종류)'!BG98</f>
        <v>4.9505121075315586E-2</v>
      </c>
      <c r="FB112" s="53">
        <f t="shared" si="248"/>
        <v>2.4959437113338172</v>
      </c>
      <c r="FC112" s="54">
        <f t="shared" si="249"/>
        <v>0</v>
      </c>
      <c r="FD112" s="55">
        <v>0.4</v>
      </c>
      <c r="FE112" s="55">
        <v>0.6</v>
      </c>
      <c r="FF112" s="50">
        <f t="shared" si="250"/>
        <v>0</v>
      </c>
      <c r="FG112" s="82">
        <f t="shared" si="251"/>
        <v>0</v>
      </c>
      <c r="FH112" s="53">
        <v>3.9399999999999998E-2</v>
      </c>
      <c r="FI112" s="49">
        <v>30</v>
      </c>
      <c r="FJ112" s="55">
        <v>0.6</v>
      </c>
      <c r="FK112" s="55">
        <v>0.4</v>
      </c>
      <c r="FL112" s="49">
        <f t="shared" si="252"/>
        <v>0</v>
      </c>
      <c r="FM112" s="49">
        <f t="shared" si="253"/>
        <v>0</v>
      </c>
      <c r="FN112" s="58">
        <f t="shared" si="254"/>
        <v>0</v>
      </c>
      <c r="FO112" s="49">
        <f t="shared" si="270"/>
        <v>0</v>
      </c>
      <c r="FP112" s="131" t="s">
        <v>400</v>
      </c>
      <c r="FQ112" s="131">
        <v>73</v>
      </c>
      <c r="FR112" s="131">
        <v>656</v>
      </c>
      <c r="FS112" s="131">
        <v>814</v>
      </c>
      <c r="FT112" s="131">
        <v>414</v>
      </c>
      <c r="FU112" s="131">
        <v>405</v>
      </c>
      <c r="FV112" s="131">
        <v>355</v>
      </c>
      <c r="FW112" s="131">
        <v>614</v>
      </c>
      <c r="FX112" s="131">
        <v>333</v>
      </c>
      <c r="FY112" s="32">
        <f t="shared" si="255"/>
        <v>3664</v>
      </c>
      <c r="FZ112" s="152">
        <v>0</v>
      </c>
      <c r="GA112" s="54">
        <f t="shared" si="256"/>
        <v>37.832248855005091</v>
      </c>
      <c r="GB112" s="55">
        <v>0.3</v>
      </c>
      <c r="GC112" s="55">
        <f t="shared" si="257"/>
        <v>0</v>
      </c>
      <c r="GD112" s="50">
        <f t="shared" si="258"/>
        <v>0</v>
      </c>
      <c r="GE112" s="54">
        <f t="shared" si="259"/>
        <v>-22.22355135206864</v>
      </c>
      <c r="GF112" s="55">
        <v>0.7</v>
      </c>
      <c r="GG112" s="55">
        <f t="shared" si="260"/>
        <v>0</v>
      </c>
      <c r="GH112" s="50">
        <f t="shared" si="261"/>
        <v>0</v>
      </c>
      <c r="GI112" s="81">
        <f t="shared" si="271"/>
        <v>0</v>
      </c>
      <c r="GJ112" s="72">
        <f t="shared" si="262"/>
        <v>0</v>
      </c>
      <c r="GK112" s="72" t="e">
        <f t="shared" si="263"/>
        <v>#DIV/0!</v>
      </c>
      <c r="GL112" s="52">
        <f>SUM('주택총조사(주택의종류)'!AD98:AF98)</f>
        <v>4598</v>
      </c>
      <c r="GM112" s="52">
        <f>REPS미분양!I97</f>
        <v>0</v>
      </c>
      <c r="GN112" s="100">
        <f t="shared" si="264"/>
        <v>0</v>
      </c>
      <c r="GO112" s="55">
        <f t="shared" si="265"/>
        <v>1</v>
      </c>
      <c r="GP112" s="82" t="e">
        <f t="shared" si="266"/>
        <v>#DIV/0!</v>
      </c>
      <c r="GQ112" s="84" t="e">
        <f t="shared" si="267"/>
        <v>#DIV/0!</v>
      </c>
      <c r="GR112" s="151">
        <f>SUM('REPS분양물량+계획'!G97:I97)/3</f>
        <v>154.33333333333334</v>
      </c>
      <c r="GS112" s="106" t="e">
        <f t="shared" si="272"/>
        <v>#DIV/0!</v>
      </c>
      <c r="GT112" s="105" t="e">
        <f t="shared" si="268"/>
        <v>#DIV/0!</v>
      </c>
    </row>
    <row r="113" spans="1:202" s="49" customFormat="1" x14ac:dyDescent="0.4">
      <c r="A113" s="37" t="s">
        <v>181</v>
      </c>
      <c r="B113" s="37" t="s">
        <v>189</v>
      </c>
      <c r="C113" s="35">
        <f>'주택총조사(거처의종류, 일반,외국인가구, 전체)'!H99</f>
        <v>163405</v>
      </c>
      <c r="D113" s="35">
        <f>'주택총조사(거처의종류, 일반,외국인가구, 전체)'!K99</f>
        <v>164752</v>
      </c>
      <c r="E113" s="35">
        <f>'주택총조사(거처의종류, 일반,외국인가구, 전체)'!N99</f>
        <v>169519</v>
      </c>
      <c r="F113" s="35">
        <f>'주택총조사(거처의종류, 일반,외국인가구, 전체)'!Q99</f>
        <v>173937</v>
      </c>
      <c r="G113" s="35">
        <f>'주택총조사(거처의종류, 일반,외국인가구, 전체)'!T99</f>
        <v>174947</v>
      </c>
      <c r="H113" s="35">
        <f>'주택총조사(거처의종류, 일반,외국인가구, 전체)'!W99</f>
        <v>177393</v>
      </c>
      <c r="I113" s="207">
        <f t="shared" si="181"/>
        <v>298</v>
      </c>
      <c r="J113" s="207">
        <f t="shared" si="181"/>
        <v>572</v>
      </c>
      <c r="K113" s="207">
        <f t="shared" si="181"/>
        <v>-692</v>
      </c>
      <c r="L113" s="207">
        <f t="shared" si="181"/>
        <v>-820</v>
      </c>
      <c r="M113" s="207">
        <f t="shared" si="181"/>
        <v>-494</v>
      </c>
      <c r="N113" s="24">
        <f>'인구총조사(가구, 1인가구)'!D99</f>
        <v>49685</v>
      </c>
      <c r="O113" s="24">
        <f>'인구총조사(가구, 1인가구)'!E99</f>
        <v>50734</v>
      </c>
      <c r="P113" s="24">
        <f>'인구총조사(가구, 1인가구)'!F99</f>
        <v>54929</v>
      </c>
      <c r="Q113" s="24">
        <f>'인구총조사(가구, 1인가구)'!G99</f>
        <v>60039</v>
      </c>
      <c r="R113" s="24">
        <f>'인구총조사(가구, 1인가구)'!H99</f>
        <v>61869</v>
      </c>
      <c r="S113" s="24">
        <f>'인구총조사(가구, 1인가구)'!I99</f>
        <v>64809</v>
      </c>
      <c r="T113" s="52">
        <f t="shared" si="184"/>
        <v>1049</v>
      </c>
      <c r="U113" s="52">
        <f t="shared" si="185"/>
        <v>4195</v>
      </c>
      <c r="V113" s="52">
        <f t="shared" si="186"/>
        <v>5110</v>
      </c>
      <c r="W113" s="52">
        <f t="shared" si="187"/>
        <v>1830</v>
      </c>
      <c r="X113" s="52">
        <f t="shared" si="188"/>
        <v>2940</v>
      </c>
      <c r="Y113" s="53">
        <f>'주택총조사(거처의종류, 일반,외국인가구, 아파트)'!K99/'주택총조사(거처의종류, 일반,외국인가구, 전체)'!K99</f>
        <v>0.59428110129163836</v>
      </c>
      <c r="Z113" s="53">
        <f>'주택총조사(거처의종류, 일반,외국인가구, 아파트)'!N99/'주택총조사(거처의종류, 일반,외국인가구, 전체)'!N99</f>
        <v>0.59791527793344701</v>
      </c>
      <c r="AA113" s="53">
        <f>'주택총조사(거처의종류, 일반,외국인가구, 아파트)'!Q99/'주택총조사(거처의종류, 일반,외국인가구, 전체)'!Q99</f>
        <v>0.59477282004403897</v>
      </c>
      <c r="AB113" s="53">
        <f>'주택총조사(거처의종류, 일반,외국인가구, 아파트)'!T99/'주택총조사(거처의종류, 일반,외국인가구, 전체)'!T99</f>
        <v>0.59184210075051302</v>
      </c>
      <c r="AC113" s="53">
        <f>'주택총조사(거처의종류, 일반,외국인가구, 아파트)'!W99/'주택총조사(거처의종류, 일반,외국인가구, 전체)'!W99</f>
        <v>0.58821937731477569</v>
      </c>
      <c r="AD113" s="54">
        <f t="shared" si="189"/>
        <v>177.09576818490822</v>
      </c>
      <c r="AE113" s="54">
        <f t="shared" si="190"/>
        <v>342.00753897793169</v>
      </c>
      <c r="AF113" s="54">
        <f t="shared" si="191"/>
        <v>-411.58279147047494</v>
      </c>
      <c r="AG113" s="54">
        <f t="shared" si="192"/>
        <v>-485.31052261542067</v>
      </c>
      <c r="AH113" s="54">
        <f t="shared" si="193"/>
        <v>-290.5803723934992</v>
      </c>
      <c r="AI113" s="54">
        <f t="shared" si="194"/>
        <v>-133.67407586331097</v>
      </c>
      <c r="AJ113" s="54">
        <f t="shared" si="195"/>
        <v>623.40087525492868</v>
      </c>
      <c r="AK113" s="54">
        <f t="shared" si="196"/>
        <v>2508.2545909308101</v>
      </c>
      <c r="AL113" s="54">
        <f t="shared" si="197"/>
        <v>3039.2891104250393</v>
      </c>
      <c r="AM113" s="54">
        <f t="shared" si="198"/>
        <v>1083.0710443734388</v>
      </c>
      <c r="AN113" s="54">
        <f t="shared" si="199"/>
        <v>1729.3649693054406</v>
      </c>
      <c r="AO113" s="54">
        <f t="shared" si="200"/>
        <v>1796.6761180579317</v>
      </c>
      <c r="AP113" s="208">
        <f t="shared" si="182"/>
        <v>800.49664343983693</v>
      </c>
      <c r="AQ113" s="208">
        <f t="shared" si="182"/>
        <v>2850.2621299087418</v>
      </c>
      <c r="AR113" s="208">
        <f t="shared" si="182"/>
        <v>2627.7063189545643</v>
      </c>
      <c r="AS113" s="208">
        <f t="shared" si="182"/>
        <v>597.76052175801806</v>
      </c>
      <c r="AT113" s="208">
        <f t="shared" si="182"/>
        <v>1438.7845969119414</v>
      </c>
      <c r="AU113" s="50">
        <f t="shared" si="183"/>
        <v>1663.0020421946203</v>
      </c>
      <c r="AV113" s="52">
        <f>'주택총조사(거처의종류, 일반,외국인가구, 전체)'!I99</f>
        <v>1822</v>
      </c>
      <c r="AW113" s="52">
        <f>'주택총조사(거처의종류, 일반,외국인가구, 전체)'!L99</f>
        <v>1822</v>
      </c>
      <c r="AX113" s="52">
        <f>'주택총조사(거처의종류, 일반,외국인가구, 전체)'!O99</f>
        <v>1865</v>
      </c>
      <c r="AY113" s="52">
        <f>'주택총조사(거처의종류, 일반,외국인가구, 전체)'!R99</f>
        <v>1980</v>
      </c>
      <c r="AZ113" s="52">
        <f>'주택총조사(거처의종류, 일반,외국인가구, 전체)'!U99</f>
        <v>2155</v>
      </c>
      <c r="BA113" s="52">
        <f>'주택총조사(거처의종류, 일반,외국인가구, 전체)'!X99</f>
        <v>2397</v>
      </c>
      <c r="BB113" s="52">
        <f t="shared" si="201"/>
        <v>0</v>
      </c>
      <c r="BC113" s="52">
        <f t="shared" si="202"/>
        <v>43</v>
      </c>
      <c r="BD113" s="52">
        <f t="shared" si="203"/>
        <v>115</v>
      </c>
      <c r="BE113" s="52">
        <f t="shared" si="204"/>
        <v>175</v>
      </c>
      <c r="BF113" s="52">
        <f t="shared" si="205"/>
        <v>242</v>
      </c>
      <c r="BG113" s="53">
        <f>'주택총조사(거처의종류, 일반,외국인가구, 아파트)'!L99/'주택총조사(거처의종류, 일반,외국인가구, 전체)'!L99</f>
        <v>0.16410537870472008</v>
      </c>
      <c r="BH113" s="53">
        <f>'주택총조사(거처의종류, 일반,외국인가구, 아파트)'!O99/'주택총조사(거처의종류, 일반,외국인가구, 전체)'!O99</f>
        <v>0.19088471849865951</v>
      </c>
      <c r="BI113" s="53">
        <f>'주택총조사(거처의종류, 일반,외국인가구, 아파트)'!R99/'주택총조사(거처의종류, 일반,외국인가구, 전체)'!R99</f>
        <v>0.17474747474747473</v>
      </c>
      <c r="BJ113" s="53">
        <f>'주택총조사(거처의종류, 일반,외국인가구, 아파트)'!U99/'주택총조사(거처의종류, 일반,외국인가구, 전체)'!U99</f>
        <v>0.17262180974477959</v>
      </c>
      <c r="BK113" s="53">
        <f>'주택총조사(거처의종류, 일반,외국인가구, 아파트)'!X99/'주택총조사(거처의종류, 일반,외국인가구, 전체)'!X99</f>
        <v>0.17521902377972465</v>
      </c>
      <c r="BL113" s="54">
        <f t="shared" si="206"/>
        <v>0</v>
      </c>
      <c r="BM113" s="54">
        <f t="shared" si="207"/>
        <v>8.2080428954423592</v>
      </c>
      <c r="BN113" s="54">
        <f t="shared" si="208"/>
        <v>20.095959595959595</v>
      </c>
      <c r="BO113" s="54">
        <f t="shared" si="209"/>
        <v>30.208816705336428</v>
      </c>
      <c r="BP113" s="54">
        <f t="shared" si="210"/>
        <v>42.403003754693366</v>
      </c>
      <c r="BQ113" s="50">
        <f t="shared" si="211"/>
        <v>20.183164590286349</v>
      </c>
      <c r="BR113" s="49">
        <f>REPS멸실!E98</f>
        <v>500</v>
      </c>
      <c r="BS113" s="49">
        <f>REPS멸실!F98</f>
        <v>0</v>
      </c>
      <c r="BT113" s="49">
        <f>REPS멸실!G98</f>
        <v>0</v>
      </c>
      <c r="BU113" s="49">
        <f>REPS멸실!H98</f>
        <v>420</v>
      </c>
      <c r="BV113" s="49">
        <f>REPS멸실!I98</f>
        <v>280</v>
      </c>
      <c r="BW113" s="51">
        <f t="shared" si="212"/>
        <v>240</v>
      </c>
      <c r="BX113" s="81">
        <f t="shared" si="213"/>
        <v>1923.1852067849068</v>
      </c>
      <c r="BY113" s="52">
        <f>SUM('주택소유통계(다주택자)'!Q99:R99)</f>
        <v>18718</v>
      </c>
      <c r="BZ113" s="52">
        <f>SUM('주택소유통계(다주택자)'!U99:V99)</f>
        <v>18962</v>
      </c>
      <c r="CA113" s="52">
        <f>SUM('주택소유통계(다주택자)'!Y99:Z99)</f>
        <v>18831</v>
      </c>
      <c r="CB113" s="52">
        <f>SUM('주택소유통계(다주택자)'!AC99:AD99)</f>
        <v>19196</v>
      </c>
      <c r="CC113" s="52">
        <f t="shared" si="214"/>
        <v>244</v>
      </c>
      <c r="CD113" s="52">
        <f t="shared" si="215"/>
        <v>-131</v>
      </c>
      <c r="CE113" s="52">
        <f t="shared" si="216"/>
        <v>365</v>
      </c>
      <c r="CF113" s="53">
        <f>'REPS거래량(외지인)'!D99/'REPS거래량(외지인)'!C99</f>
        <v>0.5909536784741144</v>
      </c>
      <c r="CG113" s="53">
        <f>'REPS거래량(외지인)'!I99/'REPS거래량(외지인)'!H99</f>
        <v>0.63879668049792526</v>
      </c>
      <c r="CH113" s="53">
        <f>'REPS거래량(외지인)'!N99/'REPS거래량(외지인)'!M99</f>
        <v>0.71311169219275305</v>
      </c>
      <c r="CI113" s="54">
        <f>REPS단위당실거래!G98</f>
        <v>612.20000000000005</v>
      </c>
      <c r="CJ113" s="54">
        <f>REPS단위당실거래!H98</f>
        <v>600</v>
      </c>
      <c r="CK113" s="54">
        <f>REPS단위당실거래!I98</f>
        <v>603.1</v>
      </c>
      <c r="CL113" s="52">
        <v>1261</v>
      </c>
      <c r="CM113" s="52">
        <v>1308</v>
      </c>
      <c r="CN113" s="52">
        <v>1557</v>
      </c>
      <c r="CO113" s="53">
        <f t="shared" si="217"/>
        <v>0.48548770816812059</v>
      </c>
      <c r="CP113" s="53">
        <f t="shared" si="269"/>
        <v>0.45871559633027525</v>
      </c>
      <c r="CQ113" s="53">
        <f t="shared" si="218"/>
        <v>0.38734746307000645</v>
      </c>
      <c r="CR113" s="55">
        <v>0.2</v>
      </c>
      <c r="CS113" s="55">
        <v>0.3</v>
      </c>
      <c r="CT113" s="55">
        <v>0.5</v>
      </c>
      <c r="CU113" s="162">
        <f t="shared" si="219"/>
        <v>14.000756453400809</v>
      </c>
      <c r="CV113" s="162">
        <f t="shared" si="220"/>
        <v>-11.515921808976358</v>
      </c>
      <c r="CW113" s="162">
        <f t="shared" si="221"/>
        <v>50.410515886297048</v>
      </c>
      <c r="CX113" s="71">
        <f t="shared" si="222"/>
        <v>17.631783510240499</v>
      </c>
      <c r="CY113" s="158">
        <f>REPS분양물량!H98</f>
        <v>3117</v>
      </c>
      <c r="CZ113" s="158">
        <f>REPS분양물량!I98</f>
        <v>1350</v>
      </c>
      <c r="DA113" s="158">
        <f>REPS분양물량!J98</f>
        <v>0</v>
      </c>
      <c r="DB113" s="52">
        <f>REPS미분양!F98</f>
        <v>152</v>
      </c>
      <c r="DC113" s="52">
        <f>REPS미분양!G98</f>
        <v>123</v>
      </c>
      <c r="DD113" s="52">
        <f>REPS미분양!H98</f>
        <v>1950</v>
      </c>
      <c r="DE113" s="52">
        <f>REPS미분양!I98</f>
        <v>2076</v>
      </c>
      <c r="DF113" s="52">
        <f t="shared" si="223"/>
        <v>3269</v>
      </c>
      <c r="DG113" s="52">
        <f t="shared" si="224"/>
        <v>1473</v>
      </c>
      <c r="DH113" s="52">
        <f t="shared" si="225"/>
        <v>1950</v>
      </c>
      <c r="DI113" s="52">
        <f t="shared" si="226"/>
        <v>3146</v>
      </c>
      <c r="DJ113" s="52">
        <f t="shared" si="227"/>
        <v>-477</v>
      </c>
      <c r="DK113" s="52">
        <f t="shared" si="228"/>
        <v>-126</v>
      </c>
      <c r="DL113" s="141">
        <v>612.20000000000005</v>
      </c>
      <c r="DM113" s="141">
        <v>600</v>
      </c>
      <c r="DN113" s="141">
        <v>603.1</v>
      </c>
      <c r="DO113" s="140">
        <f>'REPS분양가(분기단위)'!D98</f>
        <v>1261</v>
      </c>
      <c r="DP113" s="140">
        <f>'REPS분양가(분기단위)'!E98</f>
        <v>1308</v>
      </c>
      <c r="DQ113" s="140">
        <f>'REPS분양가(분기단위)'!F98</f>
        <v>1557</v>
      </c>
      <c r="DR113" s="53">
        <f t="shared" si="229"/>
        <v>0.48548770816812059</v>
      </c>
      <c r="DS113" s="53">
        <f t="shared" si="230"/>
        <v>0.45871559633027525</v>
      </c>
      <c r="DT113" s="53">
        <f t="shared" si="231"/>
        <v>0.38734746307000645</v>
      </c>
      <c r="DU113" s="53">
        <f>100%-종합!CF113</f>
        <v>0.4090463215258856</v>
      </c>
      <c r="DV113" s="53">
        <f>100%-종합!CG113</f>
        <v>0.36120331950207474</v>
      </c>
      <c r="DW113" s="53">
        <f>100%-종합!CH113</f>
        <v>0.28688830780724695</v>
      </c>
      <c r="DX113" s="55">
        <v>0.2</v>
      </c>
      <c r="DY113" s="55">
        <v>0.3</v>
      </c>
      <c r="DZ113" s="55">
        <v>0.5</v>
      </c>
      <c r="EA113" s="72">
        <f t="shared" si="232"/>
        <v>124.95091596954974</v>
      </c>
      <c r="EB113" s="72">
        <f t="shared" si="233"/>
        <v>-23.710181202177477</v>
      </c>
      <c r="EC113" s="72">
        <f t="shared" si="234"/>
        <v>-7.000903867455806</v>
      </c>
      <c r="ED113" s="71">
        <f t="shared" si="235"/>
        <v>31.413276966638819</v>
      </c>
      <c r="EE113" s="82">
        <f t="shared" si="236"/>
        <v>49.045060476879314</v>
      </c>
      <c r="EF113" s="88">
        <f t="shared" si="237"/>
        <v>1972.2302672617861</v>
      </c>
      <c r="EG113" s="54">
        <f>REPS단위당실거래!I98</f>
        <v>603.1</v>
      </c>
      <c r="EH113" s="52">
        <f t="shared" si="238"/>
        <v>1557</v>
      </c>
      <c r="EI113" s="52">
        <f t="shared" si="239"/>
        <v>52900</v>
      </c>
      <c r="EJ113" s="49">
        <f t="shared" si="240"/>
        <v>29095.000000000004</v>
      </c>
      <c r="EK113" s="156">
        <v>15449</v>
      </c>
      <c r="EL113" s="55">
        <f t="shared" si="241"/>
        <v>0.68586486486486486</v>
      </c>
      <c r="EM113" s="55">
        <v>0.74</v>
      </c>
      <c r="EN113" s="55">
        <v>0.05</v>
      </c>
      <c r="EO113" s="71">
        <f t="shared" si="242"/>
        <v>392.04927300000003</v>
      </c>
      <c r="EP113" s="54">
        <f>REPS단위당실거래!I98</f>
        <v>603.1</v>
      </c>
      <c r="EQ113" s="52">
        <f t="shared" si="243"/>
        <v>1557</v>
      </c>
      <c r="ER113" s="52">
        <f t="shared" si="244"/>
        <v>52900</v>
      </c>
      <c r="ES113" s="49">
        <f t="shared" si="245"/>
        <v>29095.000000000004</v>
      </c>
      <c r="ET113" s="156">
        <v>1747</v>
      </c>
      <c r="EU113" s="55">
        <f t="shared" si="246"/>
        <v>0.68586486486486486</v>
      </c>
      <c r="EV113" s="55">
        <v>0.26</v>
      </c>
      <c r="EW113" s="55">
        <v>0.2</v>
      </c>
      <c r="EX113" s="50">
        <f t="shared" si="247"/>
        <v>62.306707783783793</v>
      </c>
      <c r="EY113" s="53">
        <f>'주택총조사(주택의종류)'!AZ99</f>
        <v>0.73460217125242999</v>
      </c>
      <c r="EZ113" s="53">
        <f>'주택총조사(주택의종류)'!AS99</f>
        <v>0.16840355040334282</v>
      </c>
      <c r="FA113" s="53">
        <f>'주택총조사(주택의종류)'!BG99</f>
        <v>8.5305450032244601E-2</v>
      </c>
      <c r="FB113" s="53">
        <f t="shared" si="248"/>
        <v>0.34536924932176094</v>
      </c>
      <c r="FC113" s="54">
        <f t="shared" si="249"/>
        <v>156.92058400814787</v>
      </c>
      <c r="FD113" s="55">
        <v>0.4</v>
      </c>
      <c r="FE113" s="55">
        <v>0.6</v>
      </c>
      <c r="FF113" s="50">
        <f t="shared" si="250"/>
        <v>37.660940161955487</v>
      </c>
      <c r="FG113" s="82">
        <f t="shared" si="251"/>
        <v>492.01692094573929</v>
      </c>
      <c r="FH113" s="53">
        <v>3.9399999999999998E-2</v>
      </c>
      <c r="FI113" s="49">
        <v>30</v>
      </c>
      <c r="FJ113" s="55">
        <v>0.6</v>
      </c>
      <c r="FK113" s="55">
        <v>0.4</v>
      </c>
      <c r="FL113" s="49">
        <f t="shared" si="252"/>
        <v>53000</v>
      </c>
      <c r="FM113" s="49">
        <f t="shared" si="253"/>
        <v>31800</v>
      </c>
      <c r="FN113" s="58">
        <f t="shared" si="254"/>
        <v>-150.720140609113</v>
      </c>
      <c r="FO113" s="49">
        <f t="shared" si="270"/>
        <v>4560</v>
      </c>
      <c r="FP113" s="131">
        <v>285</v>
      </c>
      <c r="FQ113" s="134">
        <v>1065</v>
      </c>
      <c r="FR113" s="134">
        <v>9285</v>
      </c>
      <c r="FS113" s="134">
        <v>15730</v>
      </c>
      <c r="FT113" s="134">
        <v>10299</v>
      </c>
      <c r="FU113" s="134">
        <v>9775</v>
      </c>
      <c r="FV113" s="134">
        <v>9537</v>
      </c>
      <c r="FW113" s="134">
        <v>24408</v>
      </c>
      <c r="FX113" s="134">
        <v>23216</v>
      </c>
      <c r="FY113" s="32">
        <f t="shared" si="255"/>
        <v>103600</v>
      </c>
      <c r="FZ113" s="152">
        <f>(SUM(FU113:FX113)/FY113)+(FT113/FY113)*0.4</f>
        <v>0.68586486486486486</v>
      </c>
      <c r="GA113" s="54">
        <f t="shared" si="256"/>
        <v>1816.8592826482181</v>
      </c>
      <c r="GB113" s="55">
        <v>0.3</v>
      </c>
      <c r="GC113" s="55">
        <f t="shared" si="257"/>
        <v>0.68586486486486486</v>
      </c>
      <c r="GD113" s="50">
        <f t="shared" si="258"/>
        <v>373.83598391159865</v>
      </c>
      <c r="GE113" s="54">
        <f t="shared" si="259"/>
        <v>106.32592413668903</v>
      </c>
      <c r="GF113" s="55">
        <v>0.7</v>
      </c>
      <c r="GG113" s="55">
        <f t="shared" si="260"/>
        <v>0.68586486486486486</v>
      </c>
      <c r="GH113" s="50">
        <f t="shared" si="261"/>
        <v>51.047650912749461</v>
      </c>
      <c r="GI113" s="81">
        <f t="shared" si="271"/>
        <v>424.88363482434812</v>
      </c>
      <c r="GJ113" s="72">
        <f t="shared" si="262"/>
        <v>17.631783510240499</v>
      </c>
      <c r="GK113" s="72">
        <f t="shared" si="263"/>
        <v>31.413276966638819</v>
      </c>
      <c r="GL113" s="52">
        <f>SUM('주택총조사(주택의종류)'!AD99:AF99)</f>
        <v>125848</v>
      </c>
      <c r="GM113" s="52">
        <f>REPS미분양!I98</f>
        <v>2076</v>
      </c>
      <c r="GN113" s="100">
        <f t="shared" si="264"/>
        <v>1.6496090521899435E-2</v>
      </c>
      <c r="GO113" s="55">
        <f t="shared" si="265"/>
        <v>0.4</v>
      </c>
      <c r="GP113" s="82">
        <f t="shared" si="266"/>
        <v>19.618024190751726</v>
      </c>
      <c r="GQ113" s="84">
        <f t="shared" si="267"/>
        <v>936.51857996083913</v>
      </c>
      <c r="GR113" s="151">
        <f>SUM('REPS분양물량+계획'!G98:I98)/3</f>
        <v>1075</v>
      </c>
      <c r="GS113" s="106">
        <f t="shared" si="272"/>
        <v>1.1478683103595781</v>
      </c>
      <c r="GT113" s="105" t="str">
        <f t="shared" si="268"/>
        <v>B등급</v>
      </c>
    </row>
    <row r="114" spans="1:202" s="49" customFormat="1" x14ac:dyDescent="0.4">
      <c r="A114" s="37" t="s">
        <v>181</v>
      </c>
      <c r="B114" s="37" t="s">
        <v>197</v>
      </c>
      <c r="C114" s="35">
        <f>'주택총조사(거처의종류, 일반,외국인가구, 전체)'!H100</f>
        <v>56670</v>
      </c>
      <c r="D114" s="35">
        <f>'주택총조사(거처의종류, 일반,외국인가구, 전체)'!K100</f>
        <v>57408</v>
      </c>
      <c r="E114" s="35">
        <f>'주택총조사(거처의종류, 일반,외국인가구, 전체)'!N100</f>
        <v>59250</v>
      </c>
      <c r="F114" s="35">
        <f>'주택총조사(거처의종류, 일반,외국인가구, 전체)'!Q100</f>
        <v>60115</v>
      </c>
      <c r="G114" s="35">
        <f>'주택총조사(거처의종류, 일반,외국인가구, 전체)'!T100</f>
        <v>61083</v>
      </c>
      <c r="H114" s="35">
        <f>'주택총조사(거처의종류, 일반,외국인가구, 전체)'!W100</f>
        <v>61530</v>
      </c>
      <c r="I114" s="207">
        <f t="shared" si="181"/>
        <v>219</v>
      </c>
      <c r="J114" s="207">
        <f t="shared" si="181"/>
        <v>394</v>
      </c>
      <c r="K114" s="207">
        <f t="shared" si="181"/>
        <v>-224</v>
      </c>
      <c r="L114" s="207">
        <f t="shared" si="181"/>
        <v>-100</v>
      </c>
      <c r="M114" s="207">
        <f t="shared" si="181"/>
        <v>-293</v>
      </c>
      <c r="N114" s="24">
        <f>'인구총조사(가구, 1인가구)'!D100</f>
        <v>17891</v>
      </c>
      <c r="O114" s="24">
        <f>'인구총조사(가구, 1인가구)'!E100</f>
        <v>18410</v>
      </c>
      <c r="P114" s="24">
        <f>'인구총조사(가구, 1인가구)'!F100</f>
        <v>19858</v>
      </c>
      <c r="Q114" s="24">
        <f>'인구총조사(가구, 1인가구)'!G100</f>
        <v>20947</v>
      </c>
      <c r="R114" s="24">
        <f>'인구총조사(가구, 1인가구)'!H100</f>
        <v>22015</v>
      </c>
      <c r="S114" s="24">
        <f>'인구총조사(가구, 1인가구)'!I100</f>
        <v>22755</v>
      </c>
      <c r="T114" s="52">
        <f t="shared" si="184"/>
        <v>519</v>
      </c>
      <c r="U114" s="52">
        <f t="shared" si="185"/>
        <v>1448</v>
      </c>
      <c r="V114" s="52">
        <f t="shared" si="186"/>
        <v>1089</v>
      </c>
      <c r="W114" s="52">
        <f t="shared" si="187"/>
        <v>1068</v>
      </c>
      <c r="X114" s="52">
        <f t="shared" si="188"/>
        <v>740</v>
      </c>
      <c r="Y114" s="53">
        <f>'주택총조사(거처의종류, 일반,외국인가구, 아파트)'!K100/'주택총조사(거처의종류, 일반,외국인가구, 전체)'!K100</f>
        <v>0.42988782051282054</v>
      </c>
      <c r="Z114" s="53">
        <f>'주택총조사(거처의종류, 일반,외국인가구, 아파트)'!N100/'주택총조사(거처의종류, 일반,외국인가구, 전체)'!N100</f>
        <v>0.43731645569620253</v>
      </c>
      <c r="AA114" s="53">
        <f>'주택총조사(거처의종류, 일반,외국인가구, 아파트)'!Q100/'주택총조사(거처의종류, 일반,외국인가구, 전체)'!Q100</f>
        <v>0.44518007152956834</v>
      </c>
      <c r="AB114" s="53">
        <f>'주택총조사(거처의종류, 일반,외국인가구, 아파트)'!T100/'주택총조사(거처의종류, 일반,외국인가구, 전체)'!T100</f>
        <v>0.44721117168442936</v>
      </c>
      <c r="AC114" s="53">
        <f>'주택총조사(거처의종류, 일반,외국인가구, 아파트)'!W100/'주택총조사(거처의종류, 일반,외국인가구, 전체)'!W100</f>
        <v>0.44513245571266047</v>
      </c>
      <c r="AD114" s="54">
        <f t="shared" si="189"/>
        <v>94.145432692307693</v>
      </c>
      <c r="AE114" s="54">
        <f t="shared" si="190"/>
        <v>172.30268354430379</v>
      </c>
      <c r="AF114" s="54">
        <f t="shared" si="191"/>
        <v>-99.720336022623314</v>
      </c>
      <c r="AG114" s="54">
        <f t="shared" si="192"/>
        <v>-44.721117168442937</v>
      </c>
      <c r="AH114" s="54">
        <f t="shared" si="193"/>
        <v>-130.42380952380952</v>
      </c>
      <c r="AI114" s="54">
        <f t="shared" si="194"/>
        <v>-1.6834292956528543</v>
      </c>
      <c r="AJ114" s="54">
        <f t="shared" si="195"/>
        <v>223.11177884615387</v>
      </c>
      <c r="AK114" s="54">
        <f t="shared" si="196"/>
        <v>633.23422784810123</v>
      </c>
      <c r="AL114" s="54">
        <f t="shared" si="197"/>
        <v>484.80109789569991</v>
      </c>
      <c r="AM114" s="54">
        <f t="shared" si="198"/>
        <v>477.62153135897057</v>
      </c>
      <c r="AN114" s="54">
        <f t="shared" si="199"/>
        <v>329.39801722736877</v>
      </c>
      <c r="AO114" s="54">
        <f t="shared" si="200"/>
        <v>429.63333063525886</v>
      </c>
      <c r="AP114" s="208">
        <f t="shared" si="182"/>
        <v>317.25721153846155</v>
      </c>
      <c r="AQ114" s="208">
        <f t="shared" si="182"/>
        <v>805.53691139240505</v>
      </c>
      <c r="AR114" s="208">
        <f t="shared" si="182"/>
        <v>385.0807618730766</v>
      </c>
      <c r="AS114" s="208">
        <f t="shared" si="182"/>
        <v>432.90041419052761</v>
      </c>
      <c r="AT114" s="208">
        <f t="shared" si="182"/>
        <v>198.97420770355924</v>
      </c>
      <c r="AU114" s="50">
        <f t="shared" si="183"/>
        <v>427.94990133960607</v>
      </c>
      <c r="AV114" s="52">
        <f>'주택총조사(거처의종류, 일반,외국인가구, 전체)'!I100</f>
        <v>533</v>
      </c>
      <c r="AW114" s="52">
        <f>'주택총조사(거처의종류, 일반,외국인가구, 전체)'!L100</f>
        <v>583</v>
      </c>
      <c r="AX114" s="52">
        <f>'주택총조사(거처의종류, 일반,외국인가구, 전체)'!O100</f>
        <v>680</v>
      </c>
      <c r="AY114" s="52">
        <f>'주택총조사(거처의종류, 일반,외국인가구, 전체)'!R100</f>
        <v>806</v>
      </c>
      <c r="AZ114" s="52">
        <f>'주택총조사(거처의종류, 일반,외국인가구, 전체)'!U100</f>
        <v>902</v>
      </c>
      <c r="BA114" s="52">
        <f>'주택총조사(거처의종류, 일반,외국인가구, 전체)'!X100</f>
        <v>1055</v>
      </c>
      <c r="BB114" s="52">
        <f t="shared" si="201"/>
        <v>50</v>
      </c>
      <c r="BC114" s="52">
        <f t="shared" si="202"/>
        <v>97</v>
      </c>
      <c r="BD114" s="52">
        <f t="shared" si="203"/>
        <v>126</v>
      </c>
      <c r="BE114" s="52">
        <f t="shared" si="204"/>
        <v>96</v>
      </c>
      <c r="BF114" s="52">
        <f t="shared" si="205"/>
        <v>153</v>
      </c>
      <c r="BG114" s="53">
        <f>'주택총조사(거처의종류, 일반,외국인가구, 아파트)'!L100/'주택총조사(거처의종류, 일반,외국인가구, 전체)'!L100</f>
        <v>0.16123499142367068</v>
      </c>
      <c r="BH114" s="53">
        <f>'주택총조사(거처의종류, 일반,외국인가구, 아파트)'!O100/'주택총조사(거처의종류, 일반,외국인가구, 전체)'!O100</f>
        <v>0.14558823529411766</v>
      </c>
      <c r="BI114" s="53">
        <f>'주택총조사(거처의종류, 일반,외국인가구, 아파트)'!R100/'주택총조사(거처의종류, 일반,외국인가구, 전체)'!R100</f>
        <v>0.12158808933002481</v>
      </c>
      <c r="BJ114" s="53">
        <f>'주택총조사(거처의종류, 일반,외국인가구, 아파트)'!U100/'주택총조사(거처의종류, 일반,외국인가구, 전체)'!U100</f>
        <v>0.11973392461197339</v>
      </c>
      <c r="BK114" s="53">
        <f>'주택총조사(거처의종류, 일반,외국인가구, 아파트)'!X100/'주택총조사(거처의종류, 일반,외국인가구, 전체)'!X100</f>
        <v>0.12037914691943127</v>
      </c>
      <c r="BL114" s="54">
        <f t="shared" si="206"/>
        <v>8.0617495711835332</v>
      </c>
      <c r="BM114" s="54">
        <f t="shared" si="207"/>
        <v>14.122058823529413</v>
      </c>
      <c r="BN114" s="54">
        <f t="shared" si="208"/>
        <v>15.320099255583125</v>
      </c>
      <c r="BO114" s="54">
        <f t="shared" si="209"/>
        <v>11.494456762749445</v>
      </c>
      <c r="BP114" s="54">
        <f t="shared" si="210"/>
        <v>18.418009478672985</v>
      </c>
      <c r="BQ114" s="50">
        <f t="shared" si="211"/>
        <v>13.483274778343702</v>
      </c>
      <c r="BR114" s="49">
        <f>REPS멸실!E99</f>
        <v>0</v>
      </c>
      <c r="BS114" s="49">
        <f>REPS멸실!F99</f>
        <v>0</v>
      </c>
      <c r="BT114" s="49">
        <f>REPS멸실!G99</f>
        <v>0</v>
      </c>
      <c r="BU114" s="49">
        <f>REPS멸실!H99</f>
        <v>0</v>
      </c>
      <c r="BV114" s="49">
        <f>REPS멸실!I99</f>
        <v>0</v>
      </c>
      <c r="BW114" s="51">
        <f t="shared" si="212"/>
        <v>0</v>
      </c>
      <c r="BX114" s="81">
        <f t="shared" si="213"/>
        <v>441.43317611794976</v>
      </c>
      <c r="BY114" s="52">
        <f>SUM('주택소유통계(다주택자)'!Q100:R100)</f>
        <v>6630</v>
      </c>
      <c r="BZ114" s="52">
        <f>SUM('주택소유통계(다주택자)'!U100:V100)</f>
        <v>6591</v>
      </c>
      <c r="CA114" s="52">
        <f>SUM('주택소유통계(다주택자)'!Y100:Z100)</f>
        <v>6684</v>
      </c>
      <c r="CB114" s="52">
        <f>SUM('주택소유통계(다주택자)'!AC100:AD100)</f>
        <v>6960</v>
      </c>
      <c r="CC114" s="52">
        <f t="shared" ref="CC114" si="274">BZ114-BY114</f>
        <v>-39</v>
      </c>
      <c r="CD114" s="52">
        <f t="shared" ref="CD114" si="275">CA114-BZ114</f>
        <v>93</v>
      </c>
      <c r="CE114" s="52">
        <f t="shared" si="216"/>
        <v>276</v>
      </c>
      <c r="CF114" s="53">
        <f>'REPS거래량(외지인)'!D100/'REPS거래량(외지인)'!C100</f>
        <v>0.71486238532110091</v>
      </c>
      <c r="CG114" s="53">
        <f>'REPS거래량(외지인)'!I100/'REPS거래량(외지인)'!H100</f>
        <v>0.66220238095238093</v>
      </c>
      <c r="CH114" s="53">
        <f>'REPS거래량(외지인)'!N100/'REPS거래량(외지인)'!M100</f>
        <v>0.76230569948186533</v>
      </c>
      <c r="CI114" s="54">
        <f>REPS단위당실거래!G99</f>
        <v>622</v>
      </c>
      <c r="CJ114" s="54">
        <f>REPS단위당실거래!H99</f>
        <v>656.3</v>
      </c>
      <c r="CK114" s="54">
        <f>REPS단위당실거래!I99</f>
        <v>664.8</v>
      </c>
      <c r="CL114" s="52">
        <v>0</v>
      </c>
      <c r="CM114" s="52">
        <v>0</v>
      </c>
      <c r="CN114" s="52">
        <v>0</v>
      </c>
      <c r="CO114" s="53">
        <v>0</v>
      </c>
      <c r="CP114" s="53">
        <v>0</v>
      </c>
      <c r="CQ114" s="53">
        <v>0</v>
      </c>
      <c r="CR114" s="55">
        <v>0.2</v>
      </c>
      <c r="CS114" s="55">
        <v>0.3</v>
      </c>
      <c r="CT114" s="55">
        <v>0.5</v>
      </c>
      <c r="CU114" s="162">
        <f t="shared" ref="CU114" si="276">CC114*CF114*CO114*CR114</f>
        <v>0</v>
      </c>
      <c r="CV114" s="162">
        <f t="shared" ref="CV114" si="277">CD114*CG114*CP114*CS114</f>
        <v>0</v>
      </c>
      <c r="CW114" s="162">
        <f t="shared" ref="CW114" si="278">CE114*CH114*CQ114*CT114</f>
        <v>0</v>
      </c>
      <c r="CX114" s="71">
        <f t="shared" ref="CX114" si="279">AVERAGE(CU114:CW114)</f>
        <v>0</v>
      </c>
      <c r="CY114" s="158">
        <f>REPS분양물량!H99</f>
        <v>0</v>
      </c>
      <c r="CZ114" s="158">
        <f>REPS분양물량!I99</f>
        <v>0</v>
      </c>
      <c r="DA114" s="158">
        <f>REPS분양물량!J99</f>
        <v>0</v>
      </c>
      <c r="DB114" s="52">
        <f>REPS미분양!F99</f>
        <v>696</v>
      </c>
      <c r="DC114" s="52">
        <f>REPS미분양!G99</f>
        <v>555</v>
      </c>
      <c r="DD114" s="52">
        <f>REPS미분양!H99</f>
        <v>331</v>
      </c>
      <c r="DE114" s="52">
        <f>REPS미분양!I99</f>
        <v>83</v>
      </c>
      <c r="DF114" s="52">
        <f t="shared" si="223"/>
        <v>696</v>
      </c>
      <c r="DG114" s="52">
        <f t="shared" si="224"/>
        <v>555</v>
      </c>
      <c r="DH114" s="52">
        <f t="shared" si="225"/>
        <v>331</v>
      </c>
      <c r="DI114" s="52">
        <f t="shared" si="226"/>
        <v>141</v>
      </c>
      <c r="DJ114" s="52">
        <f t="shared" si="227"/>
        <v>224</v>
      </c>
      <c r="DK114" s="52">
        <f t="shared" si="228"/>
        <v>248</v>
      </c>
      <c r="DL114" s="141">
        <v>622</v>
      </c>
      <c r="DM114" s="141">
        <v>656.3</v>
      </c>
      <c r="DN114" s="141">
        <v>664.8</v>
      </c>
      <c r="DO114" s="140">
        <f>'REPS분양가(분기단위)'!D99</f>
        <v>0</v>
      </c>
      <c r="DP114" s="140">
        <f>'REPS분양가(분기단위)'!E99</f>
        <v>0</v>
      </c>
      <c r="DQ114" s="140">
        <f>'REPS분양가(분기단위)'!F99</f>
        <v>0</v>
      </c>
      <c r="DR114" s="53" t="e">
        <f t="shared" si="229"/>
        <v>#DIV/0!</v>
      </c>
      <c r="DS114" s="53" t="e">
        <f t="shared" si="230"/>
        <v>#DIV/0!</v>
      </c>
      <c r="DT114" s="53" t="e">
        <f t="shared" si="231"/>
        <v>#DIV/0!</v>
      </c>
      <c r="DU114" s="53">
        <f>100%-종합!CF114</f>
        <v>0.28513761467889909</v>
      </c>
      <c r="DV114" s="53">
        <f>100%-종합!CG114</f>
        <v>0.33779761904761907</v>
      </c>
      <c r="DW114" s="53">
        <f>100%-종합!CH114</f>
        <v>0.23769430051813467</v>
      </c>
      <c r="DX114" s="55">
        <v>0.2</v>
      </c>
      <c r="DY114" s="55">
        <v>0.3</v>
      </c>
      <c r="DZ114" s="55">
        <v>0.5</v>
      </c>
      <c r="EA114" s="72" t="e">
        <f t="shared" si="232"/>
        <v>#DIV/0!</v>
      </c>
      <c r="EB114" s="72" t="e">
        <f t="shared" si="233"/>
        <v>#DIV/0!</v>
      </c>
      <c r="EC114" s="72" t="e">
        <f t="shared" si="234"/>
        <v>#DIV/0!</v>
      </c>
      <c r="ED114" s="71" t="e">
        <f t="shared" si="235"/>
        <v>#DIV/0!</v>
      </c>
      <c r="EE114" s="82" t="e">
        <f t="shared" si="236"/>
        <v>#DIV/0!</v>
      </c>
      <c r="EF114" s="88" t="e">
        <f t="shared" si="237"/>
        <v>#DIV/0!</v>
      </c>
      <c r="EG114" s="54">
        <f>REPS단위당실거래!I99</f>
        <v>664.8</v>
      </c>
      <c r="EH114" s="52">
        <f t="shared" si="238"/>
        <v>0</v>
      </c>
      <c r="EI114" s="52">
        <f t="shared" si="239"/>
        <v>0</v>
      </c>
      <c r="EJ114" s="49">
        <f t="shared" si="240"/>
        <v>0</v>
      </c>
      <c r="EK114" s="149">
        <v>0</v>
      </c>
      <c r="EL114" s="55">
        <f t="shared" si="241"/>
        <v>0</v>
      </c>
      <c r="EM114" s="55">
        <v>0.74</v>
      </c>
      <c r="EN114" s="55">
        <v>0.05</v>
      </c>
      <c r="EO114" s="71">
        <f t="shared" si="242"/>
        <v>0</v>
      </c>
      <c r="EP114" s="54">
        <f>REPS단위당실거래!I99</f>
        <v>664.8</v>
      </c>
      <c r="EQ114" s="52">
        <f t="shared" si="243"/>
        <v>0</v>
      </c>
      <c r="ER114" s="52">
        <f t="shared" si="244"/>
        <v>0</v>
      </c>
      <c r="ES114" s="49">
        <f t="shared" si="245"/>
        <v>0</v>
      </c>
      <c r="ET114" s="149">
        <v>0</v>
      </c>
      <c r="EU114" s="55">
        <f t="shared" si="246"/>
        <v>0</v>
      </c>
      <c r="EV114" s="55">
        <v>0.26</v>
      </c>
      <c r="EW114" s="55">
        <v>0.2</v>
      </c>
      <c r="EX114" s="50">
        <f t="shared" si="247"/>
        <v>0</v>
      </c>
      <c r="EY114" s="53">
        <f>'주택총조사(주택의종류)'!AZ100</f>
        <v>0.50405383745295207</v>
      </c>
      <c r="EZ114" s="53">
        <f>'주택총조사(주택의종류)'!AS100</f>
        <v>0.44023010898333081</v>
      </c>
      <c r="FA114" s="53">
        <f>'주택총조사(주택의종류)'!BG100</f>
        <v>3.9960707321351117E-2</v>
      </c>
      <c r="FB114" s="53">
        <f t="shared" ref="FB114" si="280">SUM(EZ114:FA114)/EY114</f>
        <v>0.95265779292772967</v>
      </c>
      <c r="FC114" s="54">
        <f t="shared" ref="FC114" si="281">SUM(EO114,EX114)*FB114</f>
        <v>0</v>
      </c>
      <c r="FD114" s="55">
        <v>0.4</v>
      </c>
      <c r="FE114" s="55">
        <v>0.6</v>
      </c>
      <c r="FF114" s="50">
        <f t="shared" si="250"/>
        <v>0</v>
      </c>
      <c r="FG114" s="82">
        <f t="shared" si="251"/>
        <v>0</v>
      </c>
      <c r="FH114" s="53">
        <v>3.9399999999999998E-2</v>
      </c>
      <c r="FI114" s="49">
        <v>30</v>
      </c>
      <c r="FJ114" s="55">
        <v>0.6</v>
      </c>
      <c r="FK114" s="55">
        <v>0.4</v>
      </c>
      <c r="FL114" s="49">
        <f t="shared" si="252"/>
        <v>0</v>
      </c>
      <c r="FM114" s="49">
        <f t="shared" si="253"/>
        <v>0</v>
      </c>
      <c r="FN114" s="58">
        <f t="shared" si="254"/>
        <v>0</v>
      </c>
      <c r="FO114" s="49">
        <f t="shared" si="270"/>
        <v>0</v>
      </c>
      <c r="FP114" s="131">
        <v>102</v>
      </c>
      <c r="FQ114" s="131">
        <v>310</v>
      </c>
      <c r="FR114" s="134">
        <v>2792</v>
      </c>
      <c r="FS114" s="134">
        <v>4350</v>
      </c>
      <c r="FT114" s="134">
        <v>2552</v>
      </c>
      <c r="FU114" s="134">
        <v>2301</v>
      </c>
      <c r="FV114" s="134">
        <v>2301</v>
      </c>
      <c r="FW114" s="134">
        <v>5395</v>
      </c>
      <c r="FX114" s="134">
        <v>4625</v>
      </c>
      <c r="FY114" s="32">
        <f t="shared" si="255"/>
        <v>24728</v>
      </c>
      <c r="FZ114" s="152">
        <v>0</v>
      </c>
      <c r="GA114" s="54">
        <f t="shared" si="256"/>
        <v>443.11660541360254</v>
      </c>
      <c r="GB114" s="55">
        <v>0.3</v>
      </c>
      <c r="GC114" s="55">
        <f t="shared" si="257"/>
        <v>0</v>
      </c>
      <c r="GD114" s="50">
        <f t="shared" si="258"/>
        <v>0</v>
      </c>
      <c r="GE114" s="54">
        <f t="shared" si="259"/>
        <v>-1.6834292956528543</v>
      </c>
      <c r="GF114" s="55">
        <v>0.7</v>
      </c>
      <c r="GG114" s="55">
        <f t="shared" si="260"/>
        <v>0</v>
      </c>
      <c r="GH114" s="50">
        <f t="shared" si="261"/>
        <v>0</v>
      </c>
      <c r="GI114" s="81">
        <f t="shared" si="271"/>
        <v>0</v>
      </c>
      <c r="GJ114" s="72">
        <f t="shared" si="262"/>
        <v>0</v>
      </c>
      <c r="GK114" s="72" t="e">
        <f t="shared" si="263"/>
        <v>#DIV/0!</v>
      </c>
      <c r="GL114" s="52" t="e">
        <f>SUM('주택총조사(주택의종류)'!#REF!)</f>
        <v>#REF!</v>
      </c>
      <c r="GM114" s="52">
        <f>REPS미분양!I99</f>
        <v>83</v>
      </c>
      <c r="GN114" s="100" t="e">
        <f t="shared" si="264"/>
        <v>#REF!</v>
      </c>
      <c r="GO114" s="55" t="e">
        <f t="shared" si="265"/>
        <v>#REF!</v>
      </c>
      <c r="GP114" s="82" t="e">
        <f t="shared" si="266"/>
        <v>#DIV/0!</v>
      </c>
      <c r="GQ114" s="84" t="e">
        <f t="shared" si="267"/>
        <v>#DIV/0!</v>
      </c>
      <c r="GR114" s="151">
        <f>SUM('REPS분양물량+계획'!G99:I99)/3</f>
        <v>0</v>
      </c>
      <c r="GS114" s="106" t="e">
        <f t="shared" si="272"/>
        <v>#DIV/0!</v>
      </c>
      <c r="GT114" s="105" t="e">
        <f t="shared" si="268"/>
        <v>#DIV/0!</v>
      </c>
    </row>
    <row r="115" spans="1:202" s="49" customFormat="1" x14ac:dyDescent="0.4">
      <c r="A115" s="37" t="s">
        <v>181</v>
      </c>
      <c r="B115" s="37" t="s">
        <v>205</v>
      </c>
      <c r="C115" s="35">
        <f>'주택총조사(거처의종류, 일반,외국인가구, 전체)'!H101</f>
        <v>29855</v>
      </c>
      <c r="D115" s="35">
        <f>'주택총조사(거처의종류, 일반,외국인가구, 전체)'!K101</f>
        <v>30068</v>
      </c>
      <c r="E115" s="35">
        <f>'주택총조사(거처의종류, 일반,외국인가구, 전체)'!N101</f>
        <v>30574</v>
      </c>
      <c r="F115" s="35">
        <f>'주택총조사(거처의종류, 일반,외국인가구, 전체)'!Q101</f>
        <v>31154</v>
      </c>
      <c r="G115" s="35">
        <f>'주택총조사(거처의종류, 일반,외국인가구, 전체)'!T101</f>
        <v>31556</v>
      </c>
      <c r="H115" s="35">
        <f>'주택총조사(거처의종류, 일반,외국인가구, 전체)'!W101</f>
        <v>31254</v>
      </c>
      <c r="I115" s="207">
        <f t="shared" si="181"/>
        <v>-117</v>
      </c>
      <c r="J115" s="207">
        <f t="shared" si="181"/>
        <v>-9</v>
      </c>
      <c r="K115" s="207">
        <f t="shared" si="181"/>
        <v>-110</v>
      </c>
      <c r="L115" s="207">
        <f t="shared" si="181"/>
        <v>74</v>
      </c>
      <c r="M115" s="207">
        <f t="shared" si="181"/>
        <v>-422</v>
      </c>
      <c r="N115" s="24">
        <f>'인구총조사(가구, 1인가구)'!D101</f>
        <v>9857</v>
      </c>
      <c r="O115" s="24">
        <f>'인구총조사(가구, 1인가구)'!E101</f>
        <v>10187</v>
      </c>
      <c r="P115" s="24">
        <f>'인구총조사(가구, 1인가구)'!F101</f>
        <v>10702</v>
      </c>
      <c r="Q115" s="24">
        <f>'인구총조사(가구, 1인가구)'!G101</f>
        <v>11392</v>
      </c>
      <c r="R115" s="24">
        <f>'인구총조사(가구, 1인가구)'!H101</f>
        <v>11720</v>
      </c>
      <c r="S115" s="24">
        <f>'인구총조사(가구, 1인가구)'!I101</f>
        <v>11840</v>
      </c>
      <c r="T115" s="52">
        <f t="shared" si="184"/>
        <v>330</v>
      </c>
      <c r="U115" s="52">
        <f t="shared" si="185"/>
        <v>515</v>
      </c>
      <c r="V115" s="52">
        <f t="shared" si="186"/>
        <v>690</v>
      </c>
      <c r="W115" s="52">
        <f t="shared" si="187"/>
        <v>328</v>
      </c>
      <c r="X115" s="52">
        <f t="shared" si="188"/>
        <v>120</v>
      </c>
      <c r="Y115" s="53">
        <f>'주택총조사(거처의종류, 일반,외국인가구, 아파트)'!K101/'주택총조사(거처의종류, 일반,외국인가구, 전체)'!K101</f>
        <v>0.21095516828522018</v>
      </c>
      <c r="Z115" s="53">
        <f>'주택총조사(거처의종류, 일반,외국인가구, 아파트)'!N101/'주택총조사(거처의종류, 일반,외국인가구, 전체)'!N101</f>
        <v>0.21416890168116701</v>
      </c>
      <c r="AA115" s="53">
        <f>'주택총조사(거처의종류, 일반,외국인가구, 아파트)'!Q101/'주택총조사(거처의종류, 일반,외국인가구, 전체)'!Q101</f>
        <v>0.2135199332348976</v>
      </c>
      <c r="AB115" s="53">
        <f>'주택총조사(거처의종류, 일반,외국인가구, 아파트)'!T101/'주택총조사(거처의종류, 일반,외국인가구, 전체)'!T101</f>
        <v>0.21865889212827988</v>
      </c>
      <c r="AC115" s="53">
        <f>'주택총조사(거처의종류, 일반,외국인가구, 아파트)'!W101/'주택총조사(거처의종류, 일반,외국인가구, 전체)'!W101</f>
        <v>0.22333141357906189</v>
      </c>
      <c r="AD115" s="54">
        <f t="shared" si="189"/>
        <v>-24.681754689370759</v>
      </c>
      <c r="AE115" s="54">
        <f t="shared" si="190"/>
        <v>-1.927520115130503</v>
      </c>
      <c r="AF115" s="54">
        <f t="shared" si="191"/>
        <v>-23.487192655838736</v>
      </c>
      <c r="AG115" s="54">
        <f t="shared" si="192"/>
        <v>16.18075801749271</v>
      </c>
      <c r="AH115" s="54">
        <f t="shared" si="193"/>
        <v>-94.245856530364122</v>
      </c>
      <c r="AI115" s="54">
        <f t="shared" si="194"/>
        <v>-25.632313194642279</v>
      </c>
      <c r="AJ115" s="54">
        <f t="shared" si="195"/>
        <v>69.615205534122666</v>
      </c>
      <c r="AK115" s="54">
        <f t="shared" si="196"/>
        <v>110.29698436580101</v>
      </c>
      <c r="AL115" s="54">
        <f t="shared" si="197"/>
        <v>147.32875393207934</v>
      </c>
      <c r="AM115" s="54">
        <f t="shared" si="198"/>
        <v>71.720116618075807</v>
      </c>
      <c r="AN115" s="54">
        <f t="shared" si="199"/>
        <v>26.799769629487425</v>
      </c>
      <c r="AO115" s="54">
        <f t="shared" si="200"/>
        <v>85.152166015913252</v>
      </c>
      <c r="AP115" s="208">
        <f t="shared" si="182"/>
        <v>44.933450844751903</v>
      </c>
      <c r="AQ115" s="208">
        <f t="shared" si="182"/>
        <v>108.3694642506705</v>
      </c>
      <c r="AR115" s="208">
        <f t="shared" si="182"/>
        <v>123.8415612762406</v>
      </c>
      <c r="AS115" s="208">
        <f t="shared" si="182"/>
        <v>87.900874635568513</v>
      </c>
      <c r="AT115" s="208">
        <f t="shared" si="182"/>
        <v>-67.446086900876693</v>
      </c>
      <c r="AU115" s="50">
        <f t="shared" si="183"/>
        <v>59.519852821270966</v>
      </c>
      <c r="AV115" s="52">
        <f>'주택총조사(거처의종류, 일반,외국인가구, 전체)'!I101</f>
        <v>217</v>
      </c>
      <c r="AW115" s="52">
        <f>'주택총조사(거처의종류, 일반,외국인가구, 전체)'!L101</f>
        <v>226</v>
      </c>
      <c r="AX115" s="52">
        <f>'주택총조사(거처의종류, 일반,외국인가구, 전체)'!O101</f>
        <v>219</v>
      </c>
      <c r="AY115" s="52">
        <f>'주택총조사(거처의종류, 일반,외국인가구, 전체)'!R101</f>
        <v>250</v>
      </c>
      <c r="AZ115" s="52">
        <f>'주택총조사(거처의종류, 일반,외국인가구, 전체)'!U101</f>
        <v>263</v>
      </c>
      <c r="BA115" s="52">
        <f>'주택총조사(거처의종류, 일반,외국인가구, 전체)'!X101</f>
        <v>298</v>
      </c>
      <c r="BB115" s="52">
        <f t="shared" si="201"/>
        <v>9</v>
      </c>
      <c r="BC115" s="52">
        <f t="shared" si="202"/>
        <v>-7</v>
      </c>
      <c r="BD115" s="52">
        <f t="shared" si="203"/>
        <v>31</v>
      </c>
      <c r="BE115" s="52">
        <f t="shared" si="204"/>
        <v>13</v>
      </c>
      <c r="BF115" s="52">
        <f t="shared" si="205"/>
        <v>35</v>
      </c>
      <c r="BG115" s="53">
        <f>'주택총조사(거처의종류, 일반,외국인가구, 아파트)'!L101/'주택총조사(거처의종류, 일반,외국인가구, 전체)'!L101</f>
        <v>7.5221238938053103E-2</v>
      </c>
      <c r="BH115" s="53">
        <f>'주택총조사(거처의종류, 일반,외국인가구, 아파트)'!O101/'주택총조사(거처의종류, 일반,외국인가구, 전체)'!O101</f>
        <v>7.3059360730593603E-2</v>
      </c>
      <c r="BI115" s="53">
        <f>'주택총조사(거처의종류, 일반,외국인가구, 아파트)'!R101/'주택총조사(거처의종류, 일반,외국인가구, 전체)'!R101</f>
        <v>5.1999999999999998E-2</v>
      </c>
      <c r="BJ115" s="53">
        <f>'주택총조사(거처의종류, 일반,외국인가구, 아파트)'!U101/'주택총조사(거처의종류, 일반,외국인가구, 전체)'!U101</f>
        <v>6.0836501901140684E-2</v>
      </c>
      <c r="BK115" s="53">
        <f>'주택총조사(거처의종류, 일반,외국인가구, 아파트)'!X101/'주택총조사(거처의종류, 일반,외국인가구, 전체)'!X101</f>
        <v>7.7181208053691275E-2</v>
      </c>
      <c r="BL115" s="54">
        <f t="shared" si="206"/>
        <v>0.67699115044247793</v>
      </c>
      <c r="BM115" s="54">
        <f t="shared" si="207"/>
        <v>-0.51141552511415522</v>
      </c>
      <c r="BN115" s="54">
        <f t="shared" si="208"/>
        <v>1.6119999999999999</v>
      </c>
      <c r="BO115" s="54">
        <f t="shared" si="209"/>
        <v>0.79087452471482889</v>
      </c>
      <c r="BP115" s="54">
        <f t="shared" si="210"/>
        <v>2.7013422818791946</v>
      </c>
      <c r="BQ115" s="50">
        <f t="shared" si="211"/>
        <v>1.0539584863844691</v>
      </c>
      <c r="BR115" s="49">
        <f>REPS멸실!E100</f>
        <v>0</v>
      </c>
      <c r="BS115" s="49">
        <f>REPS멸실!F100</f>
        <v>0</v>
      </c>
      <c r="BT115" s="49">
        <f>REPS멸실!G100</f>
        <v>0</v>
      </c>
      <c r="BU115" s="49">
        <f>REPS멸실!H100</f>
        <v>0</v>
      </c>
      <c r="BV115" s="49">
        <f>REPS멸실!I100</f>
        <v>0</v>
      </c>
      <c r="BW115" s="51">
        <f t="shared" si="212"/>
        <v>0</v>
      </c>
      <c r="BX115" s="81">
        <f t="shared" si="213"/>
        <v>60.573811307655433</v>
      </c>
      <c r="BY115" s="52">
        <f>SUM('주택소유통계(다주택자)'!Q101:R101)</f>
        <v>3655</v>
      </c>
      <c r="BZ115" s="52">
        <f>SUM('주택소유통계(다주택자)'!U101:V101)</f>
        <v>3647</v>
      </c>
      <c r="CA115" s="52">
        <f>SUM('주택소유통계(다주택자)'!Y101:Z101)</f>
        <v>3744</v>
      </c>
      <c r="CB115" s="52">
        <f>SUM('주택소유통계(다주택자)'!AC101:AD101)</f>
        <v>3888</v>
      </c>
      <c r="CC115" s="52">
        <f t="shared" si="214"/>
        <v>-8</v>
      </c>
      <c r="CD115" s="52">
        <f t="shared" si="215"/>
        <v>97</v>
      </c>
      <c r="CE115" s="52">
        <f t="shared" si="216"/>
        <v>144</v>
      </c>
      <c r="CF115" s="53">
        <f>'REPS거래량(외지인)'!D101/'REPS거래량(외지인)'!C101</f>
        <v>0.7633928571428571</v>
      </c>
      <c r="CG115" s="53">
        <f>'REPS거래량(외지인)'!I101/'REPS거래량(외지인)'!H101</f>
        <v>0.71726190476190477</v>
      </c>
      <c r="CH115" s="53">
        <f>'REPS거래량(외지인)'!N101/'REPS거래량(외지인)'!M101</f>
        <v>0.73546511627906974</v>
      </c>
      <c r="CI115" s="54">
        <f>REPS단위당실거래!G100</f>
        <v>607.29999999999995</v>
      </c>
      <c r="CJ115" s="54">
        <f>REPS단위당실거래!H100</f>
        <v>641.29999999999995</v>
      </c>
      <c r="CK115" s="54">
        <f>REPS단위당실거래!I100</f>
        <v>686.2</v>
      </c>
      <c r="CL115" s="52">
        <v>0</v>
      </c>
      <c r="CM115" s="52">
        <v>0</v>
      </c>
      <c r="CN115" s="52">
        <v>0</v>
      </c>
      <c r="CO115" s="53">
        <v>0</v>
      </c>
      <c r="CP115" s="53">
        <v>0</v>
      </c>
      <c r="CQ115" s="53">
        <v>0</v>
      </c>
      <c r="CR115" s="55">
        <v>0.2</v>
      </c>
      <c r="CS115" s="55">
        <v>0.3</v>
      </c>
      <c r="CT115" s="55">
        <v>0.5</v>
      </c>
      <c r="CU115" s="162">
        <f t="shared" si="219"/>
        <v>0</v>
      </c>
      <c r="CV115" s="162">
        <f t="shared" si="220"/>
        <v>0</v>
      </c>
      <c r="CW115" s="162">
        <f t="shared" si="221"/>
        <v>0</v>
      </c>
      <c r="CX115" s="71">
        <f t="shared" si="222"/>
        <v>0</v>
      </c>
      <c r="CY115" s="158">
        <f>REPS분양물량!H100</f>
        <v>0</v>
      </c>
      <c r="CZ115" s="158">
        <f>REPS분양물량!I100</f>
        <v>0</v>
      </c>
      <c r="DA115" s="158">
        <f>REPS분양물량!J100</f>
        <v>0</v>
      </c>
      <c r="DB115" s="52">
        <f>REPS미분양!F100</f>
        <v>47</v>
      </c>
      <c r="DC115" s="52">
        <f>REPS미분양!G100</f>
        <v>24</v>
      </c>
      <c r="DD115" s="52">
        <f>REPS미분양!H100</f>
        <v>2</v>
      </c>
      <c r="DE115" s="52">
        <f>REPS미분양!I100</f>
        <v>0</v>
      </c>
      <c r="DF115" s="52">
        <f t="shared" si="223"/>
        <v>47</v>
      </c>
      <c r="DG115" s="52">
        <f t="shared" si="224"/>
        <v>24</v>
      </c>
      <c r="DH115" s="52">
        <f t="shared" si="225"/>
        <v>2</v>
      </c>
      <c r="DI115" s="52">
        <f t="shared" si="226"/>
        <v>23</v>
      </c>
      <c r="DJ115" s="52">
        <f t="shared" si="227"/>
        <v>22</v>
      </c>
      <c r="DK115" s="52">
        <f t="shared" si="228"/>
        <v>2</v>
      </c>
      <c r="DL115" s="141">
        <v>607.29999999999995</v>
      </c>
      <c r="DM115" s="141">
        <v>641.29999999999995</v>
      </c>
      <c r="DN115" s="141">
        <v>686.2</v>
      </c>
      <c r="DO115" s="140">
        <f>'REPS분양가(분기단위)'!D100</f>
        <v>0</v>
      </c>
      <c r="DP115" s="140">
        <f>'REPS분양가(분기단위)'!E100</f>
        <v>0</v>
      </c>
      <c r="DQ115" s="140">
        <f>'REPS분양가(분기단위)'!F100</f>
        <v>0</v>
      </c>
      <c r="DR115" s="53" t="e">
        <f t="shared" si="229"/>
        <v>#DIV/0!</v>
      </c>
      <c r="DS115" s="53" t="e">
        <f t="shared" si="230"/>
        <v>#DIV/0!</v>
      </c>
      <c r="DT115" s="53" t="e">
        <f t="shared" si="231"/>
        <v>#DIV/0!</v>
      </c>
      <c r="DU115" s="53">
        <f>100%-종합!CF115</f>
        <v>0.2366071428571429</v>
      </c>
      <c r="DV115" s="53">
        <f>100%-종합!CG115</f>
        <v>0.28273809523809523</v>
      </c>
      <c r="DW115" s="53">
        <f>100%-종합!CH115</f>
        <v>0.26453488372093026</v>
      </c>
      <c r="DX115" s="55">
        <v>0.2</v>
      </c>
      <c r="DY115" s="55">
        <v>0.3</v>
      </c>
      <c r="DZ115" s="55">
        <v>0.5</v>
      </c>
      <c r="EA115" s="72" t="e">
        <f t="shared" si="232"/>
        <v>#DIV/0!</v>
      </c>
      <c r="EB115" s="72" t="e">
        <f t="shared" si="233"/>
        <v>#DIV/0!</v>
      </c>
      <c r="EC115" s="72" t="e">
        <f t="shared" si="234"/>
        <v>#DIV/0!</v>
      </c>
      <c r="ED115" s="71" t="e">
        <f t="shared" si="235"/>
        <v>#DIV/0!</v>
      </c>
      <c r="EE115" s="82" t="e">
        <f t="shared" si="236"/>
        <v>#DIV/0!</v>
      </c>
      <c r="EF115" s="88" t="e">
        <f t="shared" si="237"/>
        <v>#DIV/0!</v>
      </c>
      <c r="EG115" s="54">
        <f>REPS단위당실거래!I100</f>
        <v>686.2</v>
      </c>
      <c r="EH115" s="52">
        <f t="shared" si="238"/>
        <v>0</v>
      </c>
      <c r="EI115" s="52">
        <f t="shared" si="239"/>
        <v>0</v>
      </c>
      <c r="EJ115" s="49">
        <f t="shared" si="240"/>
        <v>0</v>
      </c>
      <c r="EK115" s="149">
        <v>0</v>
      </c>
      <c r="EL115" s="55">
        <f t="shared" si="241"/>
        <v>0</v>
      </c>
      <c r="EM115" s="55">
        <v>0.74</v>
      </c>
      <c r="EN115" s="55">
        <v>0.05</v>
      </c>
      <c r="EO115" s="71">
        <f t="shared" si="242"/>
        <v>0</v>
      </c>
      <c r="EP115" s="54">
        <f>REPS단위당실거래!I100</f>
        <v>686.2</v>
      </c>
      <c r="EQ115" s="52">
        <f t="shared" si="243"/>
        <v>0</v>
      </c>
      <c r="ER115" s="52">
        <f t="shared" si="244"/>
        <v>0</v>
      </c>
      <c r="ES115" s="49">
        <f t="shared" si="245"/>
        <v>0</v>
      </c>
      <c r="ET115" s="149">
        <v>0</v>
      </c>
      <c r="EU115" s="55">
        <f t="shared" si="246"/>
        <v>0</v>
      </c>
      <c r="EV115" s="55">
        <v>0.26</v>
      </c>
      <c r="EW115" s="55">
        <v>0.2</v>
      </c>
      <c r="EX115" s="50">
        <f t="shared" si="247"/>
        <v>0</v>
      </c>
      <c r="EY115" s="53">
        <f>'주택총조사(주택의종류)'!AZ100</f>
        <v>0.50405383745295207</v>
      </c>
      <c r="EZ115" s="53">
        <f>'주택총조사(주택의종류)'!AS100</f>
        <v>0.44023010898333081</v>
      </c>
      <c r="FA115" s="53">
        <f>'주택총조사(주택의종류)'!BG100</f>
        <v>3.9960707321351117E-2</v>
      </c>
      <c r="FB115" s="53">
        <f t="shared" si="248"/>
        <v>0.95265779292772967</v>
      </c>
      <c r="FC115" s="54">
        <f t="shared" si="249"/>
        <v>0</v>
      </c>
      <c r="FD115" s="55">
        <v>0.4</v>
      </c>
      <c r="FE115" s="55">
        <v>0.6</v>
      </c>
      <c r="FF115" s="50">
        <f t="shared" si="250"/>
        <v>0</v>
      </c>
      <c r="FG115" s="82">
        <f t="shared" si="251"/>
        <v>0</v>
      </c>
      <c r="FH115" s="53">
        <v>3.9399999999999998E-2</v>
      </c>
      <c r="FI115" s="49">
        <v>30</v>
      </c>
      <c r="FJ115" s="55">
        <v>0.6</v>
      </c>
      <c r="FK115" s="55">
        <v>0.4</v>
      </c>
      <c r="FL115" s="49">
        <f t="shared" si="252"/>
        <v>0</v>
      </c>
      <c r="FM115" s="49">
        <f t="shared" si="253"/>
        <v>0</v>
      </c>
      <c r="FN115" s="58">
        <f t="shared" si="254"/>
        <v>0</v>
      </c>
      <c r="FO115" s="49">
        <f t="shared" si="270"/>
        <v>0</v>
      </c>
      <c r="FP115" s="131">
        <v>38</v>
      </c>
      <c r="FQ115" s="131">
        <v>132</v>
      </c>
      <c r="FR115" s="131">
        <v>981</v>
      </c>
      <c r="FS115" s="134">
        <v>1498</v>
      </c>
      <c r="FT115" s="131">
        <v>808</v>
      </c>
      <c r="FU115" s="131">
        <v>690</v>
      </c>
      <c r="FV115" s="131">
        <v>604</v>
      </c>
      <c r="FW115" s="134">
        <v>1429</v>
      </c>
      <c r="FX115" s="134">
        <v>1154</v>
      </c>
      <c r="FY115" s="32">
        <f t="shared" si="255"/>
        <v>7334</v>
      </c>
      <c r="FZ115" s="153">
        <v>0</v>
      </c>
      <c r="GA115" s="54">
        <f t="shared" si="256"/>
        <v>86.206124502297726</v>
      </c>
      <c r="GB115" s="55">
        <v>0.3</v>
      </c>
      <c r="GC115" s="55">
        <f t="shared" si="257"/>
        <v>0</v>
      </c>
      <c r="GD115" s="50">
        <f t="shared" si="258"/>
        <v>0</v>
      </c>
      <c r="GE115" s="54">
        <f t="shared" si="259"/>
        <v>-25.632313194642279</v>
      </c>
      <c r="GF115" s="55">
        <v>0.7</v>
      </c>
      <c r="GG115" s="55">
        <f t="shared" si="260"/>
        <v>0</v>
      </c>
      <c r="GH115" s="50">
        <f t="shared" si="261"/>
        <v>0</v>
      </c>
      <c r="GI115" s="81">
        <f t="shared" si="271"/>
        <v>0</v>
      </c>
      <c r="GJ115" s="72">
        <f t="shared" si="262"/>
        <v>0</v>
      </c>
      <c r="GK115" s="72" t="e">
        <f t="shared" si="263"/>
        <v>#DIV/0!</v>
      </c>
      <c r="GL115" s="52">
        <f>SUM('주택총조사(주택의종류)'!AD100:AF100)</f>
        <v>33758</v>
      </c>
      <c r="GM115" s="52">
        <f>REPS미분양!I100</f>
        <v>0</v>
      </c>
      <c r="GN115" s="100">
        <f t="shared" si="264"/>
        <v>0</v>
      </c>
      <c r="GO115" s="55">
        <f t="shared" si="265"/>
        <v>1</v>
      </c>
      <c r="GP115" s="82" t="e">
        <f t="shared" si="266"/>
        <v>#DIV/0!</v>
      </c>
      <c r="GQ115" s="84" t="e">
        <f t="shared" si="267"/>
        <v>#DIV/0!</v>
      </c>
      <c r="GR115" s="151">
        <f>SUM('REPS분양물량+계획'!G100:I100)/3</f>
        <v>0</v>
      </c>
      <c r="GS115" s="106" t="e">
        <f t="shared" si="272"/>
        <v>#DIV/0!</v>
      </c>
      <c r="GT115" s="105" t="e">
        <f t="shared" si="268"/>
        <v>#DIV/0!</v>
      </c>
    </row>
    <row r="116" spans="1:202" s="49" customFormat="1" x14ac:dyDescent="0.4">
      <c r="A116" s="37" t="s">
        <v>181</v>
      </c>
      <c r="B116" s="37" t="s">
        <v>204</v>
      </c>
      <c r="C116" s="35">
        <f>'주택총조사(거처의종류, 일반,외국인가구, 전체)'!H102</f>
        <v>14044</v>
      </c>
      <c r="D116" s="35">
        <f>'주택총조사(거처의종류, 일반,외국인가구, 전체)'!K102</f>
        <v>13992</v>
      </c>
      <c r="E116" s="35">
        <f>'주택총조사(거처의종류, 일반,외국인가구, 전체)'!N102</f>
        <v>14092</v>
      </c>
      <c r="F116" s="35">
        <f>'주택총조사(거처의종류, 일반,외국인가구, 전체)'!Q102</f>
        <v>14186</v>
      </c>
      <c r="G116" s="35">
        <f>'주택총조사(거처의종류, 일반,외국인가구, 전체)'!T102</f>
        <v>14243</v>
      </c>
      <c r="H116" s="35">
        <f>'주택총조사(거처의종류, 일반,외국인가구, 전체)'!W102</f>
        <v>14213</v>
      </c>
      <c r="I116" s="207">
        <f t="shared" si="181"/>
        <v>-131</v>
      </c>
      <c r="J116" s="207">
        <f t="shared" si="181"/>
        <v>-80</v>
      </c>
      <c r="K116" s="207">
        <f t="shared" si="181"/>
        <v>-228</v>
      </c>
      <c r="L116" s="207">
        <f t="shared" si="181"/>
        <v>-122</v>
      </c>
      <c r="M116" s="207">
        <f t="shared" si="181"/>
        <v>-192</v>
      </c>
      <c r="N116" s="24">
        <f>'인구총조사(가구, 1인가구)'!D102</f>
        <v>4824</v>
      </c>
      <c r="O116" s="24">
        <f>'인구총조사(가구, 1인가구)'!E102</f>
        <v>4903</v>
      </c>
      <c r="P116" s="24">
        <f>'인구총조사(가구, 1인가구)'!F102</f>
        <v>5083</v>
      </c>
      <c r="Q116" s="24">
        <f>'인구총조사(가구, 1인가구)'!G102</f>
        <v>5405</v>
      </c>
      <c r="R116" s="24">
        <f>'인구총조사(가구, 1인가구)'!H102</f>
        <v>5584</v>
      </c>
      <c r="S116" s="24">
        <f>'인구총조사(가구, 1인가구)'!I102</f>
        <v>5746</v>
      </c>
      <c r="T116" s="52">
        <f t="shared" si="184"/>
        <v>79</v>
      </c>
      <c r="U116" s="52">
        <f t="shared" si="185"/>
        <v>180</v>
      </c>
      <c r="V116" s="52">
        <f t="shared" si="186"/>
        <v>322</v>
      </c>
      <c r="W116" s="52">
        <f t="shared" si="187"/>
        <v>179</v>
      </c>
      <c r="X116" s="52">
        <f t="shared" si="188"/>
        <v>162</v>
      </c>
      <c r="Y116" s="53">
        <f>'주택총조사(거처의종류, 일반,외국인가구, 아파트)'!K102/'주택총조사(거처의종류, 일반,외국인가구, 전체)'!K102</f>
        <v>9.2409948542024015E-2</v>
      </c>
      <c r="Z116" s="53">
        <f>'주택총조사(거처의종류, 일반,외국인가구, 아파트)'!N102/'주택총조사(거처의종류, 일반,외국인가구, 전체)'!N102</f>
        <v>9.1683224524552936E-2</v>
      </c>
      <c r="AA116" s="53">
        <f>'주택총조사(거처의종류, 일반,외국인가구, 아파트)'!Q102/'주택총조사(거처의종류, 일반,외국인가구, 전체)'!Q102</f>
        <v>9.1921612857747081E-2</v>
      </c>
      <c r="AB116" s="53">
        <f>'주택총조사(거처의종류, 일반,외국인가구, 아파트)'!T102/'주택총조사(거처의종류, 일반,외국인가구, 전체)'!T102</f>
        <v>0.10243628449062697</v>
      </c>
      <c r="AC116" s="53">
        <f>'주택총조사(거처의종류, 일반,외국인가구, 아파트)'!W102/'주택총조사(거처의종류, 일반,외국인가구, 전체)'!W102</f>
        <v>0.10251178498557659</v>
      </c>
      <c r="AD116" s="54">
        <f t="shared" si="189"/>
        <v>-12.105703259005146</v>
      </c>
      <c r="AE116" s="54">
        <f t="shared" si="190"/>
        <v>-7.3346579619642345</v>
      </c>
      <c r="AF116" s="54">
        <f t="shared" si="191"/>
        <v>-20.958127731566336</v>
      </c>
      <c r="AG116" s="54">
        <f t="shared" si="192"/>
        <v>-12.497226707856491</v>
      </c>
      <c r="AH116" s="54">
        <f t="shared" si="193"/>
        <v>-19.682262717230707</v>
      </c>
      <c r="AI116" s="54">
        <f t="shared" si="194"/>
        <v>-14.515595675524583</v>
      </c>
      <c r="AJ116" s="54">
        <f t="shared" si="195"/>
        <v>7.3003859348198974</v>
      </c>
      <c r="AK116" s="54">
        <f t="shared" si="196"/>
        <v>16.502980414419529</v>
      </c>
      <c r="AL116" s="54">
        <f t="shared" si="197"/>
        <v>29.598759340194562</v>
      </c>
      <c r="AM116" s="54">
        <f t="shared" si="198"/>
        <v>18.336094923822227</v>
      </c>
      <c r="AN116" s="54">
        <f t="shared" si="199"/>
        <v>16.606909167663407</v>
      </c>
      <c r="AO116" s="54">
        <f t="shared" si="200"/>
        <v>17.669025956183923</v>
      </c>
      <c r="AP116" s="208">
        <f t="shared" si="182"/>
        <v>-4.8053173241852489</v>
      </c>
      <c r="AQ116" s="208">
        <f t="shared" si="182"/>
        <v>9.1683224524552944</v>
      </c>
      <c r="AR116" s="208">
        <f t="shared" si="182"/>
        <v>8.640631608628226</v>
      </c>
      <c r="AS116" s="208">
        <f t="shared" si="182"/>
        <v>5.8388682159657357</v>
      </c>
      <c r="AT116" s="208">
        <f t="shared" si="182"/>
        <v>-3.0753535495672999</v>
      </c>
      <c r="AU116" s="50">
        <f t="shared" si="183"/>
        <v>3.1534302806593417</v>
      </c>
      <c r="AV116" s="52">
        <f>'주택총조사(거처의종류, 일반,외국인가구, 전체)'!I102</f>
        <v>79</v>
      </c>
      <c r="AW116" s="52">
        <f>'주택총조사(거처의종류, 일반,외국인가구, 전체)'!L102</f>
        <v>82</v>
      </c>
      <c r="AX116" s="52">
        <f>'주택총조사(거처의종류, 일반,외국인가구, 전체)'!O102</f>
        <v>78</v>
      </c>
      <c r="AY116" s="52">
        <f>'주택총조사(거처의종류, 일반,외국인가구, 전체)'!R102</f>
        <v>78</v>
      </c>
      <c r="AZ116" s="52">
        <f>'주택총조사(거처의종류, 일반,외국인가구, 전체)'!U102</f>
        <v>96</v>
      </c>
      <c r="BA116" s="52">
        <f>'주택총조사(거처의종류, 일반,외국인가구, 전체)'!X102</f>
        <v>118</v>
      </c>
      <c r="BB116" s="52">
        <f t="shared" si="201"/>
        <v>3</v>
      </c>
      <c r="BC116" s="52">
        <f t="shared" si="202"/>
        <v>-4</v>
      </c>
      <c r="BD116" s="52">
        <f t="shared" si="203"/>
        <v>0</v>
      </c>
      <c r="BE116" s="52">
        <f t="shared" si="204"/>
        <v>18</v>
      </c>
      <c r="BF116" s="52">
        <f t="shared" si="205"/>
        <v>22</v>
      </c>
      <c r="BG116" s="53">
        <f>'주택총조사(거처의종류, 일반,외국인가구, 아파트)'!L102/'주택총조사(거처의종류, 일반,외국인가구, 전체)'!L102</f>
        <v>9.7560975609756101E-2</v>
      </c>
      <c r="BH116" s="53">
        <f>'주택총조사(거처의종류, 일반,외국인가구, 아파트)'!O102/'주택총조사(거처의종류, 일반,외국인가구, 전체)'!O102</f>
        <v>0.10256410256410256</v>
      </c>
      <c r="BI116" s="53">
        <f>'주택총조사(거처의종류, 일반,외국인가구, 아파트)'!R102/'주택총조사(거처의종류, 일반,외국인가구, 전체)'!R102</f>
        <v>7.6923076923076927E-2</v>
      </c>
      <c r="BJ116" s="53">
        <f>'주택총조사(거처의종류, 일반,외국인가구, 아파트)'!U102/'주택총조사(거처의종류, 일반,외국인가구, 전체)'!U102</f>
        <v>8.3333333333333329E-2</v>
      </c>
      <c r="BK116" s="53">
        <f>'주택총조사(거처의종류, 일반,외국인가구, 아파트)'!X102/'주택총조사(거처의종류, 일반,외국인가구, 전체)'!X102</f>
        <v>4.2372881355932202E-2</v>
      </c>
      <c r="BL116" s="54">
        <f t="shared" si="206"/>
        <v>0.29268292682926833</v>
      </c>
      <c r="BM116" s="54">
        <f t="shared" si="207"/>
        <v>-0.41025641025641024</v>
      </c>
      <c r="BN116" s="54">
        <f t="shared" si="208"/>
        <v>0</v>
      </c>
      <c r="BO116" s="54">
        <f t="shared" si="209"/>
        <v>1.5</v>
      </c>
      <c r="BP116" s="54">
        <f t="shared" si="210"/>
        <v>0.93220338983050843</v>
      </c>
      <c r="BQ116" s="50">
        <f t="shared" si="211"/>
        <v>0.4629259812806733</v>
      </c>
      <c r="BR116" s="49">
        <f>REPS멸실!E101</f>
        <v>0</v>
      </c>
      <c r="BS116" s="49">
        <f>REPS멸실!F101</f>
        <v>0</v>
      </c>
      <c r="BT116" s="49">
        <f>REPS멸실!G101</f>
        <v>0</v>
      </c>
      <c r="BU116" s="49">
        <f>REPS멸실!H101</f>
        <v>0</v>
      </c>
      <c r="BV116" s="49">
        <f>REPS멸실!I101</f>
        <v>0</v>
      </c>
      <c r="BW116" s="51">
        <f t="shared" si="212"/>
        <v>0</v>
      </c>
      <c r="BX116" s="81">
        <f t="shared" si="213"/>
        <v>3.6163562619400151</v>
      </c>
      <c r="BY116" s="52">
        <f>SUM('주택소유통계(다주택자)'!Q102:R102)</f>
        <v>1817</v>
      </c>
      <c r="BZ116" s="52">
        <f>SUM('주택소유통계(다주택자)'!U102:V102)</f>
        <v>1831</v>
      </c>
      <c r="CA116" s="52">
        <f>SUM('주택소유통계(다주택자)'!Y102:Z102)</f>
        <v>1847</v>
      </c>
      <c r="CB116" s="52">
        <f>SUM('주택소유통계(다주택자)'!AC102:AD102)</f>
        <v>1948</v>
      </c>
      <c r="CC116" s="52">
        <f t="shared" si="214"/>
        <v>14</v>
      </c>
      <c r="CD116" s="52">
        <f t="shared" si="215"/>
        <v>16</v>
      </c>
      <c r="CE116" s="52">
        <f t="shared" si="216"/>
        <v>101</v>
      </c>
      <c r="CF116" s="53">
        <f>'REPS거래량(외지인)'!D102/'REPS거래량(외지인)'!C102</f>
        <v>0.7407407407407407</v>
      </c>
      <c r="CG116" s="53">
        <f>'REPS거래량(외지인)'!I102/'REPS거래량(외지인)'!H102</f>
        <v>0.70175438596491224</v>
      </c>
      <c r="CH116" s="53">
        <f>'REPS거래량(외지인)'!N102/'REPS거래량(외지인)'!M102</f>
        <v>0.84210526315789469</v>
      </c>
      <c r="CI116" s="54">
        <f>REPS단위당실거래!G101</f>
        <v>514</v>
      </c>
      <c r="CJ116" s="54">
        <f>REPS단위당실거래!H101</f>
        <v>571.4</v>
      </c>
      <c r="CK116" s="54">
        <f>REPS단위당실거래!I101</f>
        <v>587.4</v>
      </c>
      <c r="CL116" s="52">
        <v>0</v>
      </c>
      <c r="CM116" s="52">
        <v>0</v>
      </c>
      <c r="CN116" s="52">
        <v>0</v>
      </c>
      <c r="CO116" s="53">
        <v>0</v>
      </c>
      <c r="CP116" s="53">
        <v>0</v>
      </c>
      <c r="CQ116" s="53">
        <v>0</v>
      </c>
      <c r="CR116" s="55">
        <v>0.2</v>
      </c>
      <c r="CS116" s="55">
        <v>0.3</v>
      </c>
      <c r="CT116" s="55">
        <v>0.5</v>
      </c>
      <c r="CU116" s="162">
        <f t="shared" si="219"/>
        <v>0</v>
      </c>
      <c r="CV116" s="162">
        <f t="shared" si="220"/>
        <v>0</v>
      </c>
      <c r="CW116" s="162">
        <f t="shared" si="221"/>
        <v>0</v>
      </c>
      <c r="CX116" s="71">
        <f t="shared" si="222"/>
        <v>0</v>
      </c>
      <c r="CY116" s="158">
        <f>REPS분양물량!H101</f>
        <v>0</v>
      </c>
      <c r="CZ116" s="158">
        <f>REPS분양물량!I101</f>
        <v>0</v>
      </c>
      <c r="DA116" s="158">
        <f>REPS분양물량!J101</f>
        <v>0</v>
      </c>
      <c r="DB116" s="52">
        <f>REPS미분양!F101</f>
        <v>0</v>
      </c>
      <c r="DC116" s="52">
        <f>REPS미분양!G101</f>
        <v>0</v>
      </c>
      <c r="DD116" s="52">
        <f>REPS미분양!H101</f>
        <v>0</v>
      </c>
      <c r="DE116" s="52">
        <f>REPS미분양!I101</f>
        <v>0</v>
      </c>
      <c r="DF116" s="52">
        <f t="shared" si="223"/>
        <v>0</v>
      </c>
      <c r="DG116" s="52">
        <f t="shared" si="224"/>
        <v>0</v>
      </c>
      <c r="DH116" s="52">
        <f t="shared" si="225"/>
        <v>0</v>
      </c>
      <c r="DI116" s="52">
        <f t="shared" si="226"/>
        <v>0</v>
      </c>
      <c r="DJ116" s="52">
        <f t="shared" si="227"/>
        <v>0</v>
      </c>
      <c r="DK116" s="52">
        <f t="shared" si="228"/>
        <v>0</v>
      </c>
      <c r="DL116" s="141">
        <v>514</v>
      </c>
      <c r="DM116" s="141">
        <v>571.4</v>
      </c>
      <c r="DN116" s="141">
        <v>587.4</v>
      </c>
      <c r="DO116" s="140">
        <f>'REPS분양가(분기단위)'!D101</f>
        <v>0</v>
      </c>
      <c r="DP116" s="140">
        <f>'REPS분양가(분기단위)'!E101</f>
        <v>0</v>
      </c>
      <c r="DQ116" s="140">
        <f>'REPS분양가(분기단위)'!F101</f>
        <v>0</v>
      </c>
      <c r="DR116" s="53" t="e">
        <f t="shared" si="229"/>
        <v>#DIV/0!</v>
      </c>
      <c r="DS116" s="53" t="e">
        <f t="shared" si="230"/>
        <v>#DIV/0!</v>
      </c>
      <c r="DT116" s="53" t="e">
        <f t="shared" si="231"/>
        <v>#DIV/0!</v>
      </c>
      <c r="DU116" s="53">
        <f>100%-종합!CF116</f>
        <v>0.2592592592592593</v>
      </c>
      <c r="DV116" s="53">
        <f>100%-종합!CG116</f>
        <v>0.29824561403508776</v>
      </c>
      <c r="DW116" s="53">
        <f>100%-종합!CH116</f>
        <v>0.15789473684210531</v>
      </c>
      <c r="DX116" s="55">
        <v>0.2</v>
      </c>
      <c r="DY116" s="55">
        <v>0.3</v>
      </c>
      <c r="DZ116" s="55">
        <v>0.5</v>
      </c>
      <c r="EA116" s="72" t="e">
        <f t="shared" si="232"/>
        <v>#DIV/0!</v>
      </c>
      <c r="EB116" s="72" t="e">
        <f t="shared" si="233"/>
        <v>#DIV/0!</v>
      </c>
      <c r="EC116" s="72" t="e">
        <f t="shared" si="234"/>
        <v>#DIV/0!</v>
      </c>
      <c r="ED116" s="71" t="e">
        <f t="shared" si="235"/>
        <v>#DIV/0!</v>
      </c>
      <c r="EE116" s="82" t="e">
        <f t="shared" si="236"/>
        <v>#DIV/0!</v>
      </c>
      <c r="EF116" s="88" t="e">
        <f t="shared" si="237"/>
        <v>#DIV/0!</v>
      </c>
      <c r="EG116" s="54">
        <f>REPS단위당실거래!I101</f>
        <v>587.4</v>
      </c>
      <c r="EH116" s="52">
        <f t="shared" si="238"/>
        <v>0</v>
      </c>
      <c r="EI116" s="52">
        <f t="shared" si="239"/>
        <v>0</v>
      </c>
      <c r="EJ116" s="49">
        <f t="shared" si="240"/>
        <v>0</v>
      </c>
      <c r="EK116" s="149">
        <v>0</v>
      </c>
      <c r="EL116" s="55">
        <f t="shared" si="241"/>
        <v>0</v>
      </c>
      <c r="EM116" s="55">
        <v>0.74</v>
      </c>
      <c r="EN116" s="55">
        <v>0.05</v>
      </c>
      <c r="EO116" s="71">
        <f t="shared" si="242"/>
        <v>0</v>
      </c>
      <c r="EP116" s="54">
        <f>REPS단위당실거래!I101</f>
        <v>587.4</v>
      </c>
      <c r="EQ116" s="52">
        <f t="shared" si="243"/>
        <v>0</v>
      </c>
      <c r="ER116" s="52">
        <f t="shared" si="244"/>
        <v>0</v>
      </c>
      <c r="ES116" s="49">
        <f t="shared" si="245"/>
        <v>0</v>
      </c>
      <c r="ET116" s="149">
        <v>0</v>
      </c>
      <c r="EU116" s="55">
        <f t="shared" si="246"/>
        <v>0</v>
      </c>
      <c r="EV116" s="55">
        <v>0.26</v>
      </c>
      <c r="EW116" s="55">
        <v>0.2</v>
      </c>
      <c r="EX116" s="50">
        <f t="shared" si="247"/>
        <v>0</v>
      </c>
      <c r="EY116" s="53">
        <f>'주택총조사(주택의종류)'!AZ101</f>
        <v>0.24239297454189757</v>
      </c>
      <c r="EZ116" s="53">
        <f>'주택총조사(주택의종류)'!AS101</f>
        <v>0.64266959361896836</v>
      </c>
      <c r="FA116" s="53">
        <f>'주택총조사(주택의종류)'!BG101</f>
        <v>8.9562852159142392E-2</v>
      </c>
      <c r="FB116" s="53">
        <f t="shared" si="248"/>
        <v>3.0208484679144219</v>
      </c>
      <c r="FC116" s="54">
        <f t="shared" si="249"/>
        <v>0</v>
      </c>
      <c r="FD116" s="55">
        <v>0.4</v>
      </c>
      <c r="FE116" s="55">
        <v>0.6</v>
      </c>
      <c r="FF116" s="50">
        <f t="shared" si="250"/>
        <v>0</v>
      </c>
      <c r="FG116" s="82">
        <f t="shared" si="251"/>
        <v>0</v>
      </c>
      <c r="FH116" s="53">
        <v>3.9399999999999998E-2</v>
      </c>
      <c r="FI116" s="49">
        <v>30</v>
      </c>
      <c r="FJ116" s="55">
        <v>0.6</v>
      </c>
      <c r="FK116" s="55">
        <v>0.4</v>
      </c>
      <c r="FL116" s="49">
        <f t="shared" si="252"/>
        <v>0</v>
      </c>
      <c r="FM116" s="49">
        <f t="shared" si="253"/>
        <v>0</v>
      </c>
      <c r="FN116" s="58">
        <f t="shared" si="254"/>
        <v>0</v>
      </c>
      <c r="FO116" s="49">
        <f t="shared" si="270"/>
        <v>0</v>
      </c>
      <c r="FP116" s="131" t="s">
        <v>400</v>
      </c>
      <c r="FQ116" s="131" t="s">
        <v>400</v>
      </c>
      <c r="FR116" s="131">
        <v>212</v>
      </c>
      <c r="FS116" s="131">
        <v>364</v>
      </c>
      <c r="FT116" s="131">
        <v>204</v>
      </c>
      <c r="FU116" s="131">
        <v>216</v>
      </c>
      <c r="FV116" s="131">
        <v>164</v>
      </c>
      <c r="FW116" s="131">
        <v>351</v>
      </c>
      <c r="FX116" s="131">
        <v>202</v>
      </c>
      <c r="FY116" s="32">
        <f t="shared" si="255"/>
        <v>1713</v>
      </c>
      <c r="FZ116" s="153">
        <v>0</v>
      </c>
      <c r="GA116" s="54">
        <f t="shared" si="256"/>
        <v>18.131951937464596</v>
      </c>
      <c r="GB116" s="55">
        <v>0.3</v>
      </c>
      <c r="GC116" s="55">
        <f t="shared" si="257"/>
        <v>0</v>
      </c>
      <c r="GD116" s="50">
        <f t="shared" si="258"/>
        <v>0</v>
      </c>
      <c r="GE116" s="54">
        <f t="shared" si="259"/>
        <v>-14.515595675524583</v>
      </c>
      <c r="GF116" s="55">
        <v>0.7</v>
      </c>
      <c r="GG116" s="55">
        <f t="shared" si="260"/>
        <v>0</v>
      </c>
      <c r="GH116" s="50">
        <f t="shared" si="261"/>
        <v>0</v>
      </c>
      <c r="GI116" s="81">
        <f t="shared" si="271"/>
        <v>0</v>
      </c>
      <c r="GJ116" s="72">
        <f t="shared" si="262"/>
        <v>0</v>
      </c>
      <c r="GK116" s="72" t="e">
        <f t="shared" si="263"/>
        <v>#DIV/0!</v>
      </c>
      <c r="GL116" s="52">
        <f>SUM('주택총조사(주택의종류)'!AD101:AF101)</f>
        <v>10437</v>
      </c>
      <c r="GM116" s="52">
        <f>REPS미분양!I101</f>
        <v>0</v>
      </c>
      <c r="GN116" s="100">
        <f t="shared" si="264"/>
        <v>0</v>
      </c>
      <c r="GO116" s="55">
        <f t="shared" si="265"/>
        <v>1</v>
      </c>
      <c r="GP116" s="82" t="e">
        <f t="shared" si="266"/>
        <v>#DIV/0!</v>
      </c>
      <c r="GQ116" s="84" t="e">
        <f t="shared" si="267"/>
        <v>#DIV/0!</v>
      </c>
      <c r="GR116" s="151">
        <f>SUM('REPS분양물량+계획'!G101:I101)/3</f>
        <v>0</v>
      </c>
      <c r="GS116" s="106" t="e">
        <f t="shared" si="272"/>
        <v>#DIV/0!</v>
      </c>
      <c r="GT116" s="105" t="e">
        <f t="shared" si="268"/>
        <v>#DIV/0!</v>
      </c>
    </row>
    <row r="117" spans="1:202" s="49" customFormat="1" x14ac:dyDescent="0.4">
      <c r="A117" s="37" t="s">
        <v>181</v>
      </c>
      <c r="B117" s="37" t="s">
        <v>194</v>
      </c>
      <c r="C117" s="35">
        <f>'주택총조사(거처의종류, 일반,외국인가구, 전체)'!H103</f>
        <v>42327</v>
      </c>
      <c r="D117" s="35">
        <f>'주택총조사(거처의종류, 일반,외국인가구, 전체)'!K103</f>
        <v>42579</v>
      </c>
      <c r="E117" s="35">
        <f>'주택총조사(거처의종류, 일반,외국인가구, 전체)'!N103</f>
        <v>43717</v>
      </c>
      <c r="F117" s="35">
        <f>'주택총조사(거처의종류, 일반,외국인가구, 전체)'!Q103</f>
        <v>43339</v>
      </c>
      <c r="G117" s="35">
        <f>'주택총조사(거처의종류, 일반,외국인가구, 전체)'!T103</f>
        <v>43721</v>
      </c>
      <c r="H117" s="35">
        <f>'주택총조사(거처의종류, 일반,외국인가구, 전체)'!W103</f>
        <v>43933</v>
      </c>
      <c r="I117" s="207">
        <f t="shared" si="181"/>
        <v>-169</v>
      </c>
      <c r="J117" s="207">
        <f t="shared" si="181"/>
        <v>-126</v>
      </c>
      <c r="K117" s="207">
        <f t="shared" si="181"/>
        <v>-448</v>
      </c>
      <c r="L117" s="207">
        <f t="shared" si="181"/>
        <v>-142</v>
      </c>
      <c r="M117" s="207">
        <f t="shared" si="181"/>
        <v>-253</v>
      </c>
      <c r="N117" s="24">
        <f>'인구총조사(가구, 1인가구)'!D103</f>
        <v>14443</v>
      </c>
      <c r="O117" s="24">
        <f>'인구총조사(가구, 1인가구)'!E103</f>
        <v>14864</v>
      </c>
      <c r="P117" s="24">
        <f>'인구총조사(가구, 1인가구)'!F103</f>
        <v>16128</v>
      </c>
      <c r="Q117" s="24">
        <f>'인구총조사(가구, 1인가구)'!G103</f>
        <v>16198</v>
      </c>
      <c r="R117" s="24">
        <f>'인구총조사(가구, 1인가구)'!H103</f>
        <v>16722</v>
      </c>
      <c r="S117" s="24">
        <f>'인구총조사(가구, 1인가구)'!I103</f>
        <v>17187</v>
      </c>
      <c r="T117" s="52">
        <f t="shared" si="184"/>
        <v>421</v>
      </c>
      <c r="U117" s="52">
        <f t="shared" si="185"/>
        <v>1264</v>
      </c>
      <c r="V117" s="52">
        <f t="shared" si="186"/>
        <v>70</v>
      </c>
      <c r="W117" s="52">
        <f t="shared" si="187"/>
        <v>524</v>
      </c>
      <c r="X117" s="52">
        <f t="shared" si="188"/>
        <v>465</v>
      </c>
      <c r="Y117" s="53">
        <f>'주택총조사(거처의종류, 일반,외국인가구, 아파트)'!K103/'주택총조사(거처의종류, 일반,외국인가구, 전체)'!K103</f>
        <v>0.23147561004250922</v>
      </c>
      <c r="Z117" s="53">
        <f>'주택총조사(거처의종류, 일반,외국인가구, 아파트)'!N103/'주택총조사(거처의종류, 일반,외국인가구, 전체)'!N103</f>
        <v>0.23222087517441728</v>
      </c>
      <c r="AA117" s="53">
        <f>'주택총조사(거처의종류, 일반,외국인가구, 아파트)'!Q103/'주택총조사(거처의종류, 일반,외국인가구, 전체)'!Q103</f>
        <v>0.24169916241722236</v>
      </c>
      <c r="AB117" s="53">
        <f>'주택총조사(거처의종류, 일반,외국인가구, 아파트)'!T103/'주택총조사(거처의종류, 일반,외국인가구, 전체)'!T103</f>
        <v>0.24914800667871276</v>
      </c>
      <c r="AC117" s="53">
        <f>'주택총조사(거처의종류, 일반,외국인가구, 아파트)'!W103/'주택총조사(거처의종류, 일반,외국인가구, 전체)'!W103</f>
        <v>0.25006259531559422</v>
      </c>
      <c r="AD117" s="54">
        <f t="shared" si="189"/>
        <v>-39.119378097184061</v>
      </c>
      <c r="AE117" s="54">
        <f t="shared" si="190"/>
        <v>-29.259830271976575</v>
      </c>
      <c r="AF117" s="54">
        <f t="shared" si="191"/>
        <v>-108.28122476291561</v>
      </c>
      <c r="AG117" s="54">
        <f t="shared" si="192"/>
        <v>-35.379016948377213</v>
      </c>
      <c r="AH117" s="54">
        <f t="shared" si="193"/>
        <v>-63.265836614845334</v>
      </c>
      <c r="AI117" s="54">
        <f t="shared" si="194"/>
        <v>-55.061057339059765</v>
      </c>
      <c r="AJ117" s="54">
        <f t="shared" si="195"/>
        <v>97.451231827896379</v>
      </c>
      <c r="AK117" s="54">
        <f t="shared" si="196"/>
        <v>293.52718622046342</v>
      </c>
      <c r="AL117" s="54">
        <f t="shared" si="197"/>
        <v>16.918941369205566</v>
      </c>
      <c r="AM117" s="54">
        <f t="shared" si="198"/>
        <v>130.55355549964548</v>
      </c>
      <c r="AN117" s="54">
        <f t="shared" si="199"/>
        <v>116.27910682175131</v>
      </c>
      <c r="AO117" s="54">
        <f t="shared" si="200"/>
        <v>130.94600434779244</v>
      </c>
      <c r="AP117" s="208">
        <f t="shared" si="182"/>
        <v>58.331853730712318</v>
      </c>
      <c r="AQ117" s="208">
        <f t="shared" si="182"/>
        <v>264.26735594848685</v>
      </c>
      <c r="AR117" s="208">
        <f t="shared" si="182"/>
        <v>-91.362283393710044</v>
      </c>
      <c r="AS117" s="208">
        <f t="shared" si="182"/>
        <v>95.17453855126827</v>
      </c>
      <c r="AT117" s="208">
        <f t="shared" si="182"/>
        <v>53.013270206905979</v>
      </c>
      <c r="AU117" s="50">
        <f t="shared" si="183"/>
        <v>75.884947008732681</v>
      </c>
      <c r="AV117" s="52">
        <f>'주택총조사(거처의종류, 일반,외국인가구, 전체)'!I103</f>
        <v>261</v>
      </c>
      <c r="AW117" s="52">
        <f>'주택총조사(거처의종류, 일반,외국인가구, 전체)'!L103</f>
        <v>291</v>
      </c>
      <c r="AX117" s="52">
        <f>'주택총조사(거처의종류, 일반,외국인가구, 전체)'!O103</f>
        <v>267</v>
      </c>
      <c r="AY117" s="52">
        <f>'주택총조사(거처의종류, 일반,외국인가구, 전체)'!R103</f>
        <v>314</v>
      </c>
      <c r="AZ117" s="52">
        <f>'주택총조사(거처의종류, 일반,외국인가구, 전체)'!U103</f>
        <v>426</v>
      </c>
      <c r="BA117" s="52">
        <f>'주택총조사(거처의종류, 일반,외국인가구, 전체)'!X103</f>
        <v>517</v>
      </c>
      <c r="BB117" s="52">
        <f t="shared" si="201"/>
        <v>30</v>
      </c>
      <c r="BC117" s="52">
        <f t="shared" si="202"/>
        <v>-24</v>
      </c>
      <c r="BD117" s="52">
        <f t="shared" si="203"/>
        <v>47</v>
      </c>
      <c r="BE117" s="52">
        <f t="shared" si="204"/>
        <v>112</v>
      </c>
      <c r="BF117" s="52">
        <f t="shared" si="205"/>
        <v>91</v>
      </c>
      <c r="BG117" s="53">
        <f>'주택총조사(거처의종류, 일반,외국인가구, 아파트)'!L103/'주택총조사(거처의종류, 일반,외국인가구, 전체)'!L103</f>
        <v>0.10652920962199312</v>
      </c>
      <c r="BH117" s="53">
        <f>'주택총조사(거처의종류, 일반,외국인가구, 아파트)'!O103/'주택총조사(거처의종류, 일반,외국인가구, 전체)'!O103</f>
        <v>0.11610486891385768</v>
      </c>
      <c r="BI117" s="53">
        <f>'주택총조사(거처의종류, 일반,외국인가구, 아파트)'!R103/'주택총조사(거처의종류, 일반,외국인가구, 전체)'!R103</f>
        <v>9.5541401273885357E-2</v>
      </c>
      <c r="BJ117" s="53">
        <f>'주택총조사(거처의종류, 일반,외국인가구, 아파트)'!U103/'주택총조사(거처의종류, 일반,외국인가구, 전체)'!U103</f>
        <v>9.6244131455399062E-2</v>
      </c>
      <c r="BK117" s="53">
        <f>'주택총조사(거처의종류, 일반,외국인가구, 아파트)'!X103/'주택총조사(거처의종류, 일반,외국인가구, 전체)'!X103</f>
        <v>9.0909090909090912E-2</v>
      </c>
      <c r="BL117" s="54">
        <f t="shared" si="206"/>
        <v>3.1958762886597936</v>
      </c>
      <c r="BM117" s="54">
        <f t="shared" si="207"/>
        <v>-2.7865168539325844</v>
      </c>
      <c r="BN117" s="54">
        <f t="shared" si="208"/>
        <v>4.4904458598726116</v>
      </c>
      <c r="BO117" s="54">
        <f t="shared" si="209"/>
        <v>10.779342723004696</v>
      </c>
      <c r="BP117" s="54">
        <f t="shared" si="210"/>
        <v>8.2727272727272734</v>
      </c>
      <c r="BQ117" s="50">
        <f t="shared" si="211"/>
        <v>4.790375058066358</v>
      </c>
      <c r="BR117" s="49">
        <f>REPS멸실!E102</f>
        <v>0</v>
      </c>
      <c r="BS117" s="49">
        <f>REPS멸실!F102</f>
        <v>0</v>
      </c>
      <c r="BT117" s="49">
        <f>REPS멸실!G102</f>
        <v>0</v>
      </c>
      <c r="BU117" s="49">
        <f>REPS멸실!H102</f>
        <v>0</v>
      </c>
      <c r="BV117" s="49">
        <f>REPS멸실!I102</f>
        <v>0</v>
      </c>
      <c r="BW117" s="51">
        <f t="shared" si="212"/>
        <v>0</v>
      </c>
      <c r="BX117" s="81">
        <f t="shared" si="213"/>
        <v>80.67532206679904</v>
      </c>
      <c r="BY117" s="52">
        <f>SUM('주택소유통계(다주택자)'!Q103:R103)</f>
        <v>5169</v>
      </c>
      <c r="BZ117" s="52">
        <f>SUM('주택소유통계(다주택자)'!U103:V103)</f>
        <v>5295</v>
      </c>
      <c r="CA117" s="52">
        <f>SUM('주택소유통계(다주택자)'!Y103:Z103)</f>
        <v>5402</v>
      </c>
      <c r="CB117" s="52">
        <f>SUM('주택소유통계(다주택자)'!AC103:AD103)</f>
        <v>5607</v>
      </c>
      <c r="CC117" s="52">
        <f t="shared" si="214"/>
        <v>126</v>
      </c>
      <c r="CD117" s="52">
        <f t="shared" si="215"/>
        <v>107</v>
      </c>
      <c r="CE117" s="52">
        <f t="shared" si="216"/>
        <v>205</v>
      </c>
      <c r="CF117" s="53">
        <f>'REPS거래량(외지인)'!D103/'REPS거래량(외지인)'!C103</f>
        <v>0.79149519890260633</v>
      </c>
      <c r="CG117" s="53">
        <f>'REPS거래량(외지인)'!I103/'REPS거래량(외지인)'!H103</f>
        <v>0.72241992882562278</v>
      </c>
      <c r="CH117" s="53">
        <f>'REPS거래량(외지인)'!N103/'REPS거래량(외지인)'!M103</f>
        <v>0.75568181818181823</v>
      </c>
      <c r="CI117" s="54">
        <f>REPS단위당실거래!G102</f>
        <v>569.6</v>
      </c>
      <c r="CJ117" s="54">
        <f>REPS단위당실거래!H102</f>
        <v>609.6</v>
      </c>
      <c r="CK117" s="54">
        <f>REPS단위당실거래!I102</f>
        <v>673.1</v>
      </c>
      <c r="CL117" s="52">
        <v>0</v>
      </c>
      <c r="CM117" s="52">
        <v>0</v>
      </c>
      <c r="CN117" s="52">
        <v>0</v>
      </c>
      <c r="CO117" s="53">
        <v>0</v>
      </c>
      <c r="CP117" s="53">
        <v>0</v>
      </c>
      <c r="CQ117" s="53">
        <v>0</v>
      </c>
      <c r="CR117" s="55">
        <v>0.2</v>
      </c>
      <c r="CS117" s="55">
        <v>0.3</v>
      </c>
      <c r="CT117" s="55">
        <v>0.5</v>
      </c>
      <c r="CU117" s="162">
        <f t="shared" si="219"/>
        <v>0</v>
      </c>
      <c r="CV117" s="162">
        <f t="shared" si="220"/>
        <v>0</v>
      </c>
      <c r="CW117" s="162">
        <f t="shared" si="221"/>
        <v>0</v>
      </c>
      <c r="CX117" s="71">
        <f t="shared" si="222"/>
        <v>0</v>
      </c>
      <c r="CY117" s="158">
        <f>REPS분양물량!H102</f>
        <v>0</v>
      </c>
      <c r="CZ117" s="158">
        <f>REPS분양물량!I102</f>
        <v>0</v>
      </c>
      <c r="DA117" s="158">
        <f>REPS분양물량!J102</f>
        <v>0</v>
      </c>
      <c r="DB117" s="52">
        <f>REPS미분양!F102</f>
        <v>46</v>
      </c>
      <c r="DC117" s="52">
        <f>REPS미분양!G102</f>
        <v>21</v>
      </c>
      <c r="DD117" s="52">
        <f>REPS미분양!H102</f>
        <v>13</v>
      </c>
      <c r="DE117" s="52">
        <f>REPS미분양!I102</f>
        <v>88</v>
      </c>
      <c r="DF117" s="52">
        <f t="shared" si="223"/>
        <v>46</v>
      </c>
      <c r="DG117" s="52">
        <f t="shared" si="224"/>
        <v>21</v>
      </c>
      <c r="DH117" s="52">
        <f t="shared" si="225"/>
        <v>13</v>
      </c>
      <c r="DI117" s="52">
        <f t="shared" si="226"/>
        <v>25</v>
      </c>
      <c r="DJ117" s="52">
        <f t="shared" si="227"/>
        <v>8</v>
      </c>
      <c r="DK117" s="52">
        <f t="shared" si="228"/>
        <v>-75</v>
      </c>
      <c r="DL117" s="141">
        <v>569.6</v>
      </c>
      <c r="DM117" s="141">
        <v>609.6</v>
      </c>
      <c r="DN117" s="141">
        <v>673.1</v>
      </c>
      <c r="DO117" s="140">
        <f>'REPS분양가(분기단위)'!D102</f>
        <v>0</v>
      </c>
      <c r="DP117" s="140">
        <f>'REPS분양가(분기단위)'!E102</f>
        <v>0</v>
      </c>
      <c r="DQ117" s="140">
        <f>'REPS분양가(분기단위)'!F102</f>
        <v>0</v>
      </c>
      <c r="DR117" s="53" t="e">
        <f t="shared" si="229"/>
        <v>#DIV/0!</v>
      </c>
      <c r="DS117" s="53" t="e">
        <f t="shared" si="230"/>
        <v>#DIV/0!</v>
      </c>
      <c r="DT117" s="53" t="e">
        <f t="shared" si="231"/>
        <v>#DIV/0!</v>
      </c>
      <c r="DU117" s="53">
        <f>100%-종합!CF117</f>
        <v>0.20850480109739367</v>
      </c>
      <c r="DV117" s="53">
        <f>100%-종합!CG117</f>
        <v>0.27758007117437722</v>
      </c>
      <c r="DW117" s="53">
        <f>100%-종합!CH117</f>
        <v>0.24431818181818177</v>
      </c>
      <c r="DX117" s="55">
        <v>0.2</v>
      </c>
      <c r="DY117" s="55">
        <v>0.3</v>
      </c>
      <c r="DZ117" s="55">
        <v>0.5</v>
      </c>
      <c r="EA117" s="72" t="e">
        <f t="shared" si="232"/>
        <v>#DIV/0!</v>
      </c>
      <c r="EB117" s="72" t="e">
        <f t="shared" si="233"/>
        <v>#DIV/0!</v>
      </c>
      <c r="EC117" s="72" t="e">
        <f t="shared" si="234"/>
        <v>#DIV/0!</v>
      </c>
      <c r="ED117" s="71" t="e">
        <f t="shared" si="235"/>
        <v>#DIV/0!</v>
      </c>
      <c r="EE117" s="82" t="e">
        <f t="shared" si="236"/>
        <v>#DIV/0!</v>
      </c>
      <c r="EF117" s="88" t="e">
        <f t="shared" si="237"/>
        <v>#DIV/0!</v>
      </c>
      <c r="EG117" s="54">
        <f>REPS단위당실거래!I102</f>
        <v>673.1</v>
      </c>
      <c r="EH117" s="52">
        <f t="shared" si="238"/>
        <v>0</v>
      </c>
      <c r="EI117" s="52">
        <f t="shared" si="239"/>
        <v>0</v>
      </c>
      <c r="EJ117" s="49">
        <f t="shared" si="240"/>
        <v>0</v>
      </c>
      <c r="EK117" s="149">
        <v>0</v>
      </c>
      <c r="EL117" s="55">
        <f t="shared" si="241"/>
        <v>0</v>
      </c>
      <c r="EM117" s="55">
        <v>0.74</v>
      </c>
      <c r="EN117" s="55">
        <v>0.05</v>
      </c>
      <c r="EO117" s="71">
        <f t="shared" si="242"/>
        <v>0</v>
      </c>
      <c r="EP117" s="54">
        <f>REPS단위당실거래!I102</f>
        <v>673.1</v>
      </c>
      <c r="EQ117" s="52">
        <f t="shared" si="243"/>
        <v>0</v>
      </c>
      <c r="ER117" s="52">
        <f t="shared" si="244"/>
        <v>0</v>
      </c>
      <c r="ES117" s="49">
        <f t="shared" si="245"/>
        <v>0</v>
      </c>
      <c r="ET117" s="149">
        <v>0</v>
      </c>
      <c r="EU117" s="55">
        <f t="shared" si="246"/>
        <v>0</v>
      </c>
      <c r="EV117" s="55">
        <v>0.26</v>
      </c>
      <c r="EW117" s="55">
        <v>0.2</v>
      </c>
      <c r="EX117" s="50">
        <f t="shared" si="247"/>
        <v>0</v>
      </c>
      <c r="EY117" s="53">
        <f>'주택총조사(주택의종류)'!AZ102</f>
        <v>0.10670808965900332</v>
      </c>
      <c r="EZ117" s="53">
        <f>'주택총조사(주택의종류)'!AS102</f>
        <v>0.79993858092908032</v>
      </c>
      <c r="FA117" s="53">
        <f>'주택총조사(주택의종류)'!BG102</f>
        <v>8.0857669849851446E-2</v>
      </c>
      <c r="FB117" s="53">
        <f t="shared" si="248"/>
        <v>8.2542593873960897</v>
      </c>
      <c r="FC117" s="54">
        <f t="shared" si="249"/>
        <v>0</v>
      </c>
      <c r="FD117" s="55">
        <v>0.4</v>
      </c>
      <c r="FE117" s="55">
        <v>0.6</v>
      </c>
      <c r="FF117" s="50">
        <f t="shared" si="250"/>
        <v>0</v>
      </c>
      <c r="FG117" s="82">
        <f t="shared" si="251"/>
        <v>0</v>
      </c>
      <c r="FH117" s="53">
        <v>3.9399999999999998E-2</v>
      </c>
      <c r="FI117" s="49">
        <v>30</v>
      </c>
      <c r="FJ117" s="55">
        <v>0.6</v>
      </c>
      <c r="FK117" s="55">
        <v>0.4</v>
      </c>
      <c r="FL117" s="49">
        <f t="shared" si="252"/>
        <v>0</v>
      </c>
      <c r="FM117" s="49">
        <f t="shared" si="253"/>
        <v>0</v>
      </c>
      <c r="FN117" s="58">
        <f t="shared" si="254"/>
        <v>0</v>
      </c>
      <c r="FO117" s="49">
        <f t="shared" si="270"/>
        <v>0</v>
      </c>
      <c r="FP117" s="131">
        <v>47</v>
      </c>
      <c r="FQ117" s="131">
        <v>129</v>
      </c>
      <c r="FR117" s="134">
        <v>1201</v>
      </c>
      <c r="FS117" s="134">
        <v>1826</v>
      </c>
      <c r="FT117" s="131">
        <v>978</v>
      </c>
      <c r="FU117" s="131">
        <v>873</v>
      </c>
      <c r="FV117" s="131">
        <v>789</v>
      </c>
      <c r="FW117" s="134">
        <v>1795</v>
      </c>
      <c r="FX117" s="134">
        <v>1213</v>
      </c>
      <c r="FY117" s="32">
        <f t="shared" si="255"/>
        <v>8851</v>
      </c>
      <c r="FZ117" s="153">
        <v>0</v>
      </c>
      <c r="GA117" s="54">
        <f t="shared" si="256"/>
        <v>135.7363794058588</v>
      </c>
      <c r="GB117" s="55">
        <v>0.3</v>
      </c>
      <c r="GC117" s="55">
        <f t="shared" si="257"/>
        <v>0</v>
      </c>
      <c r="GD117" s="50">
        <f t="shared" si="258"/>
        <v>0</v>
      </c>
      <c r="GE117" s="54">
        <f t="shared" si="259"/>
        <v>-55.061057339059765</v>
      </c>
      <c r="GF117" s="55">
        <v>0.7</v>
      </c>
      <c r="GG117" s="55">
        <f t="shared" si="260"/>
        <v>0</v>
      </c>
      <c r="GH117" s="50">
        <f t="shared" si="261"/>
        <v>0</v>
      </c>
      <c r="GI117" s="81">
        <f t="shared" si="271"/>
        <v>0</v>
      </c>
      <c r="GJ117" s="72">
        <f t="shared" si="262"/>
        <v>0</v>
      </c>
      <c r="GK117" s="72" t="e">
        <f t="shared" si="263"/>
        <v>#DIV/0!</v>
      </c>
      <c r="GL117" s="52">
        <f>SUM('주택총조사(주택의종류)'!AD102:AF102)</f>
        <v>3025</v>
      </c>
      <c r="GM117" s="52">
        <f>REPS미분양!I102</f>
        <v>88</v>
      </c>
      <c r="GN117" s="100">
        <f t="shared" si="264"/>
        <v>2.9090909090909091E-2</v>
      </c>
      <c r="GO117" s="55">
        <f t="shared" si="265"/>
        <v>0.4</v>
      </c>
      <c r="GP117" s="82" t="e">
        <f t="shared" si="266"/>
        <v>#DIV/0!</v>
      </c>
      <c r="GQ117" s="84" t="e">
        <f t="shared" si="267"/>
        <v>#DIV/0!</v>
      </c>
      <c r="GR117" s="151">
        <f>SUM('REPS분양물량+계획'!G102:I102)/3</f>
        <v>0</v>
      </c>
      <c r="GS117" s="106" t="e">
        <f t="shared" si="272"/>
        <v>#DIV/0!</v>
      </c>
      <c r="GT117" s="105" t="e">
        <f t="shared" si="268"/>
        <v>#DIV/0!</v>
      </c>
    </row>
    <row r="118" spans="1:202" s="49" customFormat="1" x14ac:dyDescent="0.4">
      <c r="A118" s="37" t="s">
        <v>181</v>
      </c>
      <c r="B118" s="37" t="s">
        <v>188</v>
      </c>
      <c r="C118" s="35">
        <f>'주택총조사(거처의종류, 일반,외국인가구, 전체)'!H104</f>
        <v>17677</v>
      </c>
      <c r="D118" s="35">
        <f>'주택총조사(거처의종류, 일반,외국인가구, 전체)'!K104</f>
        <v>17835</v>
      </c>
      <c r="E118" s="35">
        <f>'주택총조사(거처의종류, 일반,외국인가구, 전체)'!N104</f>
        <v>18255</v>
      </c>
      <c r="F118" s="35">
        <f>'주택총조사(거처의종류, 일반,외국인가구, 전체)'!Q104</f>
        <v>18547</v>
      </c>
      <c r="G118" s="35">
        <f>'주택총조사(거처의종류, 일반,외국인가구, 전체)'!T104</f>
        <v>18796</v>
      </c>
      <c r="H118" s="35">
        <f>'주택총조사(거처의종류, 일반,외국인가구, 전체)'!W104</f>
        <v>18994</v>
      </c>
      <c r="I118" s="207">
        <f t="shared" si="181"/>
        <v>74</v>
      </c>
      <c r="J118" s="207">
        <f t="shared" si="181"/>
        <v>198</v>
      </c>
      <c r="K118" s="207">
        <f t="shared" si="181"/>
        <v>-221</v>
      </c>
      <c r="L118" s="207">
        <f t="shared" si="181"/>
        <v>50</v>
      </c>
      <c r="M118" s="207">
        <f t="shared" si="181"/>
        <v>-121</v>
      </c>
      <c r="N118" s="24">
        <f>'인구총조사(가구, 1인가구)'!D104</f>
        <v>6016</v>
      </c>
      <c r="O118" s="24">
        <f>'인구총조사(가구, 1인가구)'!E104</f>
        <v>6100</v>
      </c>
      <c r="P118" s="24">
        <f>'인구총조사(가구, 1인가구)'!F104</f>
        <v>6322</v>
      </c>
      <c r="Q118" s="24">
        <f>'인구총조사(가구, 1인가구)'!G104</f>
        <v>6835</v>
      </c>
      <c r="R118" s="24">
        <f>'인구총조사(가구, 1인가구)'!H104</f>
        <v>7034</v>
      </c>
      <c r="S118" s="24">
        <f>'인구총조사(가구, 1인가구)'!I104</f>
        <v>7353</v>
      </c>
      <c r="T118" s="52">
        <f t="shared" si="184"/>
        <v>84</v>
      </c>
      <c r="U118" s="52">
        <f t="shared" si="185"/>
        <v>222</v>
      </c>
      <c r="V118" s="52">
        <f t="shared" si="186"/>
        <v>513</v>
      </c>
      <c r="W118" s="52">
        <f t="shared" si="187"/>
        <v>199</v>
      </c>
      <c r="X118" s="52">
        <f t="shared" si="188"/>
        <v>319</v>
      </c>
      <c r="Y118" s="53">
        <f>'주택총조사(거처의종류, 일반,외국인가구, 아파트)'!K104/'주택총조사(거처의종류, 일반,외국인가구, 전체)'!K104</f>
        <v>6.5489206616204096E-2</v>
      </c>
      <c r="Z118" s="53">
        <f>'주택총조사(거처의종류, 일반,외국인가구, 아파트)'!N104/'주택총조사(거처의종류, 일반,외국인가구, 전체)'!N104</f>
        <v>6.6447548616817315E-2</v>
      </c>
      <c r="AA118" s="53">
        <f>'주택총조사(거처의종류, 일반,외국인가구, 아파트)'!Q104/'주택총조사(거처의종류, 일반,외국인가구, 전체)'!Q104</f>
        <v>6.4916158947538688E-2</v>
      </c>
      <c r="AB118" s="53">
        <f>'주택총조사(거처의종류, 일반,외국인가구, 아파트)'!T104/'주택총조사(거처의종류, 일반,외국인가구, 전체)'!T104</f>
        <v>6.3311342838901899E-2</v>
      </c>
      <c r="AC118" s="53">
        <f>'주택총조사(거처의종류, 일반,외국인가구, 아파트)'!W104/'주택총조사(거처의종류, 일반,외국인가구, 전체)'!W104</f>
        <v>7.2654522480783398E-2</v>
      </c>
      <c r="AD118" s="54">
        <f t="shared" si="189"/>
        <v>4.8462012895991027</v>
      </c>
      <c r="AE118" s="54">
        <f t="shared" si="190"/>
        <v>13.156614626129828</v>
      </c>
      <c r="AF118" s="54">
        <f t="shared" si="191"/>
        <v>-14.346471127406049</v>
      </c>
      <c r="AG118" s="54">
        <f t="shared" si="192"/>
        <v>3.165567141945095</v>
      </c>
      <c r="AH118" s="54">
        <f t="shared" si="193"/>
        <v>-8.7911972201747908</v>
      </c>
      <c r="AI118" s="54">
        <f t="shared" si="194"/>
        <v>-0.39385705798136283</v>
      </c>
      <c r="AJ118" s="54">
        <f t="shared" si="195"/>
        <v>5.5010933557611441</v>
      </c>
      <c r="AK118" s="54">
        <f t="shared" si="196"/>
        <v>14.751355792933444</v>
      </c>
      <c r="AL118" s="54">
        <f t="shared" si="197"/>
        <v>33.301989540087348</v>
      </c>
      <c r="AM118" s="54">
        <f t="shared" si="198"/>
        <v>12.598957224941477</v>
      </c>
      <c r="AN118" s="54">
        <f t="shared" si="199"/>
        <v>23.176792671369903</v>
      </c>
      <c r="AO118" s="54">
        <f t="shared" si="200"/>
        <v>17.866037717018663</v>
      </c>
      <c r="AP118" s="208">
        <f t="shared" si="182"/>
        <v>10.347294645360247</v>
      </c>
      <c r="AQ118" s="208">
        <f t="shared" si="182"/>
        <v>27.907970419063272</v>
      </c>
      <c r="AR118" s="208">
        <f t="shared" si="182"/>
        <v>18.9555184126813</v>
      </c>
      <c r="AS118" s="208">
        <f t="shared" si="182"/>
        <v>15.764524366886572</v>
      </c>
      <c r="AT118" s="208">
        <f t="shared" si="182"/>
        <v>14.385595451195112</v>
      </c>
      <c r="AU118" s="50">
        <f t="shared" si="183"/>
        <v>17.472180659037299</v>
      </c>
      <c r="AV118" s="52">
        <f>'주택총조사(거처의종류, 일반,외국인가구, 전체)'!I104</f>
        <v>420</v>
      </c>
      <c r="AW118" s="52">
        <f>'주택총조사(거처의종류, 일반,외국인가구, 전체)'!L104</f>
        <v>436</v>
      </c>
      <c r="AX118" s="52">
        <f>'주택총조사(거처의종류, 일반,외국인가구, 전체)'!O104</f>
        <v>428</v>
      </c>
      <c r="AY118" s="52">
        <f>'주택총조사(거처의종류, 일반,외국인가구, 전체)'!R104</f>
        <v>414</v>
      </c>
      <c r="AZ118" s="52">
        <f>'주택총조사(거처의종류, 일반,외국인가구, 전체)'!U104</f>
        <v>461</v>
      </c>
      <c r="BA118" s="52">
        <f>'주택총조사(거처의종류, 일반,외국인가구, 전체)'!X104</f>
        <v>547</v>
      </c>
      <c r="BB118" s="52">
        <f t="shared" si="201"/>
        <v>16</v>
      </c>
      <c r="BC118" s="52">
        <f t="shared" si="202"/>
        <v>-8</v>
      </c>
      <c r="BD118" s="52">
        <f t="shared" si="203"/>
        <v>-14</v>
      </c>
      <c r="BE118" s="52">
        <f t="shared" si="204"/>
        <v>47</v>
      </c>
      <c r="BF118" s="52">
        <f t="shared" si="205"/>
        <v>86</v>
      </c>
      <c r="BG118" s="53">
        <f>'주택총조사(거처의종류, 일반,외국인가구, 아파트)'!L104/'주택총조사(거처의종류, 일반,외국인가구, 전체)'!L104</f>
        <v>1.3761467889908258E-2</v>
      </c>
      <c r="BH118" s="53">
        <f>'주택총조사(거처의종류, 일반,외국인가구, 아파트)'!O104/'주택총조사(거처의종류, 일반,외국인가구, 전체)'!O104</f>
        <v>1.1682242990654205E-2</v>
      </c>
      <c r="BI118" s="53">
        <f>'주택총조사(거처의종류, 일반,외국인가구, 아파트)'!R104/'주택총조사(거처의종류, 일반,외국인가구, 전체)'!R104</f>
        <v>2.6570048309178744E-2</v>
      </c>
      <c r="BJ118" s="53">
        <f>'주택총조사(거처의종류, 일반,외국인가구, 아파트)'!U104/'주택총조사(거처의종류, 일반,외국인가구, 전체)'!U104</f>
        <v>1.735357917570499E-2</v>
      </c>
      <c r="BK118" s="53">
        <f>'주택총조사(거처의종류, 일반,외국인가구, 아파트)'!X104/'주택총조사(거처의종류, 일반,외국인가구, 전체)'!X104</f>
        <v>1.2797074954296161E-2</v>
      </c>
      <c r="BL118" s="54">
        <f t="shared" si="206"/>
        <v>0.22018348623853212</v>
      </c>
      <c r="BM118" s="54">
        <f t="shared" si="207"/>
        <v>-9.3457943925233641E-2</v>
      </c>
      <c r="BN118" s="54">
        <f t="shared" si="208"/>
        <v>-0.3719806763285024</v>
      </c>
      <c r="BO118" s="54">
        <f t="shared" si="209"/>
        <v>0.81561822125813455</v>
      </c>
      <c r="BP118" s="54">
        <f t="shared" si="210"/>
        <v>1.1005484460694699</v>
      </c>
      <c r="BQ118" s="50">
        <f t="shared" si="211"/>
        <v>0.33418230666248011</v>
      </c>
      <c r="BR118" s="49">
        <f>REPS멸실!E103</f>
        <v>0</v>
      </c>
      <c r="BS118" s="49">
        <f>REPS멸실!F103</f>
        <v>0</v>
      </c>
      <c r="BT118" s="49">
        <f>REPS멸실!G103</f>
        <v>0</v>
      </c>
      <c r="BU118" s="49">
        <f>REPS멸실!H103</f>
        <v>0</v>
      </c>
      <c r="BV118" s="49">
        <f>REPS멸실!I103</f>
        <v>0</v>
      </c>
      <c r="BW118" s="51">
        <f t="shared" si="212"/>
        <v>0</v>
      </c>
      <c r="BX118" s="81">
        <f t="shared" si="213"/>
        <v>17.80636296569978</v>
      </c>
      <c r="BY118" s="52">
        <f>SUM('주택소유통계(다주택자)'!Q104:R104)</f>
        <v>2687</v>
      </c>
      <c r="BZ118" s="52">
        <f>SUM('주택소유통계(다주택자)'!U104:V104)</f>
        <v>2711</v>
      </c>
      <c r="CA118" s="52">
        <f>SUM('주택소유통계(다주택자)'!Y104:Z104)</f>
        <v>2823</v>
      </c>
      <c r="CB118" s="52">
        <f>SUM('주택소유통계(다주택자)'!AC104:AD104)</f>
        <v>2929</v>
      </c>
      <c r="CC118" s="52">
        <f t="shared" si="214"/>
        <v>24</v>
      </c>
      <c r="CD118" s="52">
        <f t="shared" si="215"/>
        <v>112</v>
      </c>
      <c r="CE118" s="52">
        <f t="shared" si="216"/>
        <v>106</v>
      </c>
      <c r="CF118" s="53">
        <f>'REPS거래량(외지인)'!D104/'REPS거래량(외지인)'!C104</f>
        <v>0.6901408450704225</v>
      </c>
      <c r="CG118" s="53">
        <f>'REPS거래량(외지인)'!I104/'REPS거래량(외지인)'!H104</f>
        <v>0.73076923076923073</v>
      </c>
      <c r="CH118" s="53">
        <f>'REPS거래량(외지인)'!N104/'REPS거래량(외지인)'!M104</f>
        <v>0.84210526315789469</v>
      </c>
      <c r="CI118" s="54">
        <f>REPS단위당실거래!G103</f>
        <v>551.29999999999995</v>
      </c>
      <c r="CJ118" s="54">
        <f>REPS단위당실거래!H103</f>
        <v>583.70000000000005</v>
      </c>
      <c r="CK118" s="54">
        <f>REPS단위당실거래!I103</f>
        <v>615.1</v>
      </c>
      <c r="CL118" s="52">
        <v>956.65</v>
      </c>
      <c r="CM118" s="52">
        <v>1007</v>
      </c>
      <c r="CN118" s="52">
        <v>1060</v>
      </c>
      <c r="CO118" s="53">
        <v>0</v>
      </c>
      <c r="CP118" s="53">
        <v>0</v>
      </c>
      <c r="CQ118" s="53">
        <v>0</v>
      </c>
      <c r="CR118" s="55">
        <v>0.2</v>
      </c>
      <c r="CS118" s="55">
        <v>0.3</v>
      </c>
      <c r="CT118" s="55">
        <v>0.5</v>
      </c>
      <c r="CU118" s="162">
        <f t="shared" si="219"/>
        <v>0</v>
      </c>
      <c r="CV118" s="162">
        <f t="shared" si="220"/>
        <v>0</v>
      </c>
      <c r="CW118" s="162">
        <f t="shared" si="221"/>
        <v>0</v>
      </c>
      <c r="CX118" s="71">
        <f t="shared" si="222"/>
        <v>0</v>
      </c>
      <c r="CY118" s="158">
        <f>REPS분양물량!H103</f>
        <v>0</v>
      </c>
      <c r="CZ118" s="158">
        <f>REPS분양물량!I103</f>
        <v>0</v>
      </c>
      <c r="DA118" s="158">
        <f>REPS분양물량!J103</f>
        <v>0</v>
      </c>
      <c r="DB118" s="52">
        <f>REPS미분양!F103</f>
        <v>0</v>
      </c>
      <c r="DC118" s="52">
        <f>REPS미분양!G103</f>
        <v>0</v>
      </c>
      <c r="DD118" s="52">
        <f>REPS미분양!H103</f>
        <v>0</v>
      </c>
      <c r="DE118" s="52">
        <f>REPS미분양!I103</f>
        <v>0</v>
      </c>
      <c r="DF118" s="52">
        <f t="shared" si="223"/>
        <v>0</v>
      </c>
      <c r="DG118" s="52">
        <f t="shared" si="224"/>
        <v>0</v>
      </c>
      <c r="DH118" s="52">
        <f t="shared" si="225"/>
        <v>0</v>
      </c>
      <c r="DI118" s="52">
        <f t="shared" si="226"/>
        <v>0</v>
      </c>
      <c r="DJ118" s="52">
        <f t="shared" si="227"/>
        <v>0</v>
      </c>
      <c r="DK118" s="52">
        <f t="shared" si="228"/>
        <v>0</v>
      </c>
      <c r="DL118" s="141">
        <v>551.29999999999995</v>
      </c>
      <c r="DM118" s="141">
        <v>583.70000000000005</v>
      </c>
      <c r="DN118" s="141">
        <v>615.1</v>
      </c>
      <c r="DO118" s="145">
        <f>DP118*0.95</f>
        <v>956.65</v>
      </c>
      <c r="DP118" s="145">
        <f>DQ118*0.95</f>
        <v>1007</v>
      </c>
      <c r="DQ118" s="140">
        <f>'REPS분양가(분기단위)'!F103</f>
        <v>1060</v>
      </c>
      <c r="DR118" s="53">
        <f t="shared" si="229"/>
        <v>0.57628181675638945</v>
      </c>
      <c r="DS118" s="53">
        <f t="shared" si="230"/>
        <v>0.57964250248262172</v>
      </c>
      <c r="DT118" s="53">
        <f t="shared" si="231"/>
        <v>0.58028301886792455</v>
      </c>
      <c r="DU118" s="53">
        <f>100%-종합!CF118</f>
        <v>0.3098591549295775</v>
      </c>
      <c r="DV118" s="53">
        <f>100%-종합!CG118</f>
        <v>0.26923076923076927</v>
      </c>
      <c r="DW118" s="53">
        <f>100%-종합!CH118</f>
        <v>0.15789473684210531</v>
      </c>
      <c r="DX118" s="55">
        <v>0.2</v>
      </c>
      <c r="DY118" s="55">
        <v>0.3</v>
      </c>
      <c r="DZ118" s="55">
        <v>0.5</v>
      </c>
      <c r="EA118" s="72">
        <f t="shared" si="232"/>
        <v>0</v>
      </c>
      <c r="EB118" s="72">
        <f t="shared" si="233"/>
        <v>0</v>
      </c>
      <c r="EC118" s="72">
        <f t="shared" si="234"/>
        <v>0</v>
      </c>
      <c r="ED118" s="71">
        <f t="shared" si="235"/>
        <v>0</v>
      </c>
      <c r="EE118" s="82">
        <f t="shared" si="236"/>
        <v>0</v>
      </c>
      <c r="EF118" s="88">
        <f t="shared" si="237"/>
        <v>17.80636296569978</v>
      </c>
      <c r="EG118" s="54">
        <f>REPS단위당실거래!I103</f>
        <v>615.1</v>
      </c>
      <c r="EH118" s="52">
        <f t="shared" si="238"/>
        <v>1060</v>
      </c>
      <c r="EI118" s="52">
        <f t="shared" si="239"/>
        <v>36000</v>
      </c>
      <c r="EJ118" s="49">
        <f t="shared" si="240"/>
        <v>19800</v>
      </c>
      <c r="EK118" s="149">
        <v>559</v>
      </c>
      <c r="EL118" s="55">
        <f t="shared" si="241"/>
        <v>0.7811743341404358</v>
      </c>
      <c r="EM118" s="55">
        <v>0.74</v>
      </c>
      <c r="EN118" s="55">
        <v>0.05</v>
      </c>
      <c r="EO118" s="71">
        <f t="shared" si="242"/>
        <v>16.157028753026633</v>
      </c>
      <c r="EP118" s="54">
        <f>REPS단위당실거래!I103</f>
        <v>615.1</v>
      </c>
      <c r="EQ118" s="52">
        <f t="shared" si="243"/>
        <v>1060</v>
      </c>
      <c r="ER118" s="52">
        <f t="shared" si="244"/>
        <v>36000</v>
      </c>
      <c r="ES118" s="49">
        <f t="shared" si="245"/>
        <v>19800</v>
      </c>
      <c r="ET118" s="149">
        <v>0</v>
      </c>
      <c r="EU118" s="55">
        <f t="shared" si="246"/>
        <v>0.7811743341404358</v>
      </c>
      <c r="EV118" s="55">
        <v>0.26</v>
      </c>
      <c r="EW118" s="55">
        <v>0.2</v>
      </c>
      <c r="EX118" s="50">
        <f t="shared" si="247"/>
        <v>0</v>
      </c>
      <c r="EY118" s="53">
        <f>'주택총조사(주택의종류)'!AZ103</f>
        <v>0.27156487243580069</v>
      </c>
      <c r="EZ118" s="53">
        <f>'주택총조사(주택의종류)'!AS103</f>
        <v>0.67451440556996078</v>
      </c>
      <c r="FA118" s="53">
        <f>'주택총조사(주택의종류)'!BG103</f>
        <v>3.6507831556148028E-2</v>
      </c>
      <c r="FB118" s="53">
        <f t="shared" si="248"/>
        <v>2.6182408304453957</v>
      </c>
      <c r="FC118" s="54">
        <f t="shared" si="249"/>
        <v>42.302992379854587</v>
      </c>
      <c r="FD118" s="55">
        <v>0.4</v>
      </c>
      <c r="FE118" s="55">
        <v>0.6</v>
      </c>
      <c r="FF118" s="50">
        <f t="shared" si="250"/>
        <v>10.1527181711651</v>
      </c>
      <c r="FG118" s="82">
        <f t="shared" si="251"/>
        <v>26.309746924191735</v>
      </c>
      <c r="FH118" s="53">
        <v>3.9399999999999998E-2</v>
      </c>
      <c r="FI118" s="49">
        <v>30</v>
      </c>
      <c r="FJ118" s="55">
        <v>0.6</v>
      </c>
      <c r="FK118" s="55">
        <v>0.4</v>
      </c>
      <c r="FL118" s="49">
        <f t="shared" si="252"/>
        <v>36000</v>
      </c>
      <c r="FM118" s="49">
        <f t="shared" si="253"/>
        <v>21600</v>
      </c>
      <c r="FN118" s="58">
        <f t="shared" si="254"/>
        <v>-102.37594456468054</v>
      </c>
      <c r="FO118" s="49">
        <f t="shared" si="270"/>
        <v>3120</v>
      </c>
      <c r="FP118" s="131" t="s">
        <v>400</v>
      </c>
      <c r="FQ118" s="131">
        <v>44</v>
      </c>
      <c r="FR118" s="131">
        <v>278</v>
      </c>
      <c r="FS118" s="131">
        <v>395</v>
      </c>
      <c r="FT118" s="131">
        <v>189</v>
      </c>
      <c r="FU118" s="131">
        <v>160</v>
      </c>
      <c r="FV118" s="131">
        <v>129</v>
      </c>
      <c r="FW118" s="131">
        <v>270</v>
      </c>
      <c r="FX118" s="131">
        <v>187</v>
      </c>
      <c r="FY118" s="32">
        <f t="shared" si="255"/>
        <v>1652</v>
      </c>
      <c r="FZ118" s="152">
        <f>(SUM(FT118:FX118)/FY118)+(FS118/FY118)*0.9</f>
        <v>0.7811743341404358</v>
      </c>
      <c r="GA118" s="54">
        <f t="shared" si="256"/>
        <v>18.200220023681144</v>
      </c>
      <c r="GB118" s="55">
        <v>0.3</v>
      </c>
      <c r="GC118" s="55">
        <f t="shared" si="257"/>
        <v>0.7811743341404358</v>
      </c>
      <c r="GD118" s="50">
        <f t="shared" si="258"/>
        <v>4.2652634274625632</v>
      </c>
      <c r="GE118" s="54">
        <f t="shared" si="259"/>
        <v>-0.39385705798136283</v>
      </c>
      <c r="GF118" s="55">
        <v>0.7</v>
      </c>
      <c r="GG118" s="55">
        <f t="shared" si="260"/>
        <v>0.7811743341404358</v>
      </c>
      <c r="GH118" s="50">
        <f t="shared" si="261"/>
        <v>-0.21536971751057146</v>
      </c>
      <c r="GI118" s="81">
        <f t="shared" si="271"/>
        <v>4.0498937099519914</v>
      </c>
      <c r="GJ118" s="72">
        <f t="shared" si="262"/>
        <v>0</v>
      </c>
      <c r="GK118" s="72">
        <f t="shared" si="263"/>
        <v>0</v>
      </c>
      <c r="GL118" s="52">
        <f>SUM('주택총조사(주택의종류)'!AD103:AF103)</f>
        <v>14162</v>
      </c>
      <c r="GM118" s="52">
        <f>REPS미분양!I103</f>
        <v>0</v>
      </c>
      <c r="GN118" s="100">
        <f t="shared" si="264"/>
        <v>0</v>
      </c>
      <c r="GO118" s="55">
        <f t="shared" si="265"/>
        <v>1</v>
      </c>
      <c r="GP118" s="82">
        <f t="shared" si="266"/>
        <v>0</v>
      </c>
      <c r="GQ118" s="84">
        <f t="shared" si="267"/>
        <v>30.359640634143727</v>
      </c>
      <c r="GR118" s="151">
        <f>SUM('REPS분양물량+계획'!G103:I103)/3</f>
        <v>46.666666666666664</v>
      </c>
      <c r="GS118" s="106">
        <f t="shared" si="272"/>
        <v>1.5371284274749739</v>
      </c>
      <c r="GT118" s="105" t="str">
        <f t="shared" si="268"/>
        <v>C등급</v>
      </c>
    </row>
    <row r="119" spans="1:202" s="49" customFormat="1" x14ac:dyDescent="0.4">
      <c r="A119" s="37" t="s">
        <v>181</v>
      </c>
      <c r="B119" s="37" t="s">
        <v>199</v>
      </c>
      <c r="C119" s="35">
        <f>'주택총조사(거처의종류, 일반,외국인가구, 전체)'!H105</f>
        <v>68050</v>
      </c>
      <c r="D119" s="35">
        <f>'주택총조사(거처의종류, 일반,외국인가구, 전체)'!K105</f>
        <v>68285</v>
      </c>
      <c r="E119" s="35">
        <f>'주택총조사(거처의종류, 일반,외국인가구, 전체)'!N105</f>
        <v>70934</v>
      </c>
      <c r="F119" s="35">
        <f>'주택총조사(거처의종류, 일반,외국인가구, 전체)'!Q105</f>
        <v>71804</v>
      </c>
      <c r="G119" s="35">
        <f>'주택총조사(거처의종류, 일반,외국인가구, 전체)'!T105</f>
        <v>71913</v>
      </c>
      <c r="H119" s="35">
        <f>'주택총조사(거처의종류, 일반,외국인가구, 전체)'!W105</f>
        <v>72259</v>
      </c>
      <c r="I119" s="207">
        <f t="shared" ref="I119:M169" si="282">D119-C119-T119</f>
        <v>-406</v>
      </c>
      <c r="J119" s="207">
        <f t="shared" si="282"/>
        <v>26</v>
      </c>
      <c r="K119" s="207">
        <f t="shared" si="282"/>
        <v>-428</v>
      </c>
      <c r="L119" s="207">
        <f t="shared" si="282"/>
        <v>-625</v>
      </c>
      <c r="M119" s="207">
        <f t="shared" si="282"/>
        <v>-560</v>
      </c>
      <c r="N119" s="24">
        <f>'인구총조사(가구, 1인가구)'!D105</f>
        <v>23211</v>
      </c>
      <c r="O119" s="24">
        <f>'인구총조사(가구, 1인가구)'!E105</f>
        <v>23852</v>
      </c>
      <c r="P119" s="24">
        <f>'인구총조사(가구, 1인가구)'!F105</f>
        <v>26475</v>
      </c>
      <c r="Q119" s="24">
        <f>'인구총조사(가구, 1인가구)'!G105</f>
        <v>27773</v>
      </c>
      <c r="R119" s="24">
        <f>'인구총조사(가구, 1인가구)'!H105</f>
        <v>28507</v>
      </c>
      <c r="S119" s="24">
        <f>'인구총조사(가구, 1인가구)'!I105</f>
        <v>29413</v>
      </c>
      <c r="T119" s="52">
        <f t="shared" si="184"/>
        <v>641</v>
      </c>
      <c r="U119" s="52">
        <f t="shared" si="185"/>
        <v>2623</v>
      </c>
      <c r="V119" s="52">
        <f t="shared" si="186"/>
        <v>1298</v>
      </c>
      <c r="W119" s="52">
        <f t="shared" si="187"/>
        <v>734</v>
      </c>
      <c r="X119" s="52">
        <f t="shared" si="188"/>
        <v>906</v>
      </c>
      <c r="Y119" s="53">
        <f>'주택총조사(거처의종류, 일반,외국인가구, 아파트)'!K105/'주택총조사(거처의종류, 일반,외국인가구, 전체)'!K105</f>
        <v>0.41550853042395841</v>
      </c>
      <c r="Z119" s="53">
        <f>'주택총조사(거처의종류, 일반,외국인가구, 아파트)'!N105/'주택총조사(거처의종류, 일반,외국인가구, 전체)'!N105</f>
        <v>0.420433078636479</v>
      </c>
      <c r="AA119" s="53">
        <f>'주택총조사(거처의종류, 일반,외국인가구, 아파트)'!Q105/'주택총조사(거처의종류, 일반,외국인가구, 전체)'!Q105</f>
        <v>0.42933541306890982</v>
      </c>
      <c r="AB119" s="53">
        <f>'주택총조사(거처의종류, 일반,외국인가구, 아파트)'!T105/'주택총조사(거처의종류, 일반,외국인가구, 전체)'!T105</f>
        <v>0.43210546076509115</v>
      </c>
      <c r="AC119" s="53">
        <f>'주택총조사(거처의종류, 일반,외국인가구, 아파트)'!W105/'주택총조사(거처의종류, 일반,외국인가구, 전체)'!W105</f>
        <v>0.43609792551792859</v>
      </c>
      <c r="AD119" s="54">
        <f t="shared" si="189"/>
        <v>-168.69646335212713</v>
      </c>
      <c r="AE119" s="54">
        <f t="shared" si="190"/>
        <v>10.931260044548454</v>
      </c>
      <c r="AF119" s="54">
        <f t="shared" si="191"/>
        <v>-183.75555679349341</v>
      </c>
      <c r="AG119" s="54">
        <f t="shared" si="192"/>
        <v>-270.06591297818198</v>
      </c>
      <c r="AH119" s="54">
        <f t="shared" si="193"/>
        <v>-244.21483829004001</v>
      </c>
      <c r="AI119" s="54">
        <f t="shared" si="194"/>
        <v>-171.1603022738588</v>
      </c>
      <c r="AJ119" s="54">
        <f t="shared" si="195"/>
        <v>266.34096800175735</v>
      </c>
      <c r="AK119" s="54">
        <f t="shared" si="196"/>
        <v>1102.7959652634845</v>
      </c>
      <c r="AL119" s="54">
        <f t="shared" si="197"/>
        <v>557.27736616344498</v>
      </c>
      <c r="AM119" s="54">
        <f t="shared" si="198"/>
        <v>317.16540820157689</v>
      </c>
      <c r="AN119" s="54">
        <f t="shared" si="199"/>
        <v>395.1047205192433</v>
      </c>
      <c r="AO119" s="54">
        <f t="shared" si="200"/>
        <v>527.73688562990139</v>
      </c>
      <c r="AP119" s="208">
        <f t="shared" ref="AP119:AT169" si="283">AD119+AJ119</f>
        <v>97.644504649630221</v>
      </c>
      <c r="AQ119" s="208">
        <f t="shared" si="283"/>
        <v>1113.727225308033</v>
      </c>
      <c r="AR119" s="208">
        <f t="shared" si="283"/>
        <v>373.5218093699516</v>
      </c>
      <c r="AS119" s="208">
        <f t="shared" si="283"/>
        <v>47.099495223394911</v>
      </c>
      <c r="AT119" s="208">
        <f t="shared" si="283"/>
        <v>150.88988222920329</v>
      </c>
      <c r="AU119" s="50">
        <f t="shared" si="183"/>
        <v>356.57658335604259</v>
      </c>
      <c r="AV119" s="52">
        <f>'주택총조사(거처의종류, 일반,외국인가구, 전체)'!I105</f>
        <v>372</v>
      </c>
      <c r="AW119" s="52">
        <f>'주택총조사(거처의종류, 일반,외국인가구, 전체)'!L105</f>
        <v>431</v>
      </c>
      <c r="AX119" s="52">
        <f>'주택총조사(거처의종류, 일반,외국인가구, 전체)'!O105</f>
        <v>417</v>
      </c>
      <c r="AY119" s="52">
        <f>'주택총조사(거처의종류, 일반,외국인가구, 전체)'!R105</f>
        <v>454</v>
      </c>
      <c r="AZ119" s="52">
        <f>'주택총조사(거처의종류, 일반,외국인가구, 전체)'!U105</f>
        <v>579</v>
      </c>
      <c r="BA119" s="52">
        <f>'주택총조사(거처의종류, 일반,외국인가구, 전체)'!X105</f>
        <v>683</v>
      </c>
      <c r="BB119" s="52">
        <f t="shared" si="201"/>
        <v>59</v>
      </c>
      <c r="BC119" s="52">
        <f t="shared" si="202"/>
        <v>-14</v>
      </c>
      <c r="BD119" s="52">
        <f t="shared" si="203"/>
        <v>37</v>
      </c>
      <c r="BE119" s="52">
        <f t="shared" si="204"/>
        <v>125</v>
      </c>
      <c r="BF119" s="52">
        <f t="shared" si="205"/>
        <v>104</v>
      </c>
      <c r="BG119" s="53">
        <f>'주택총조사(거처의종류, 일반,외국인가구, 아파트)'!L105/'주택총조사(거처의종류, 일반,외국인가구, 전체)'!L105</f>
        <v>0.16705336426914152</v>
      </c>
      <c r="BH119" s="53">
        <f>'주택총조사(거처의종류, 일반,외국인가구, 아파트)'!O105/'주택총조사(거처의종류, 일반,외국인가구, 전체)'!O105</f>
        <v>0.17026378896882494</v>
      </c>
      <c r="BI119" s="53">
        <f>'주택총조사(거처의종류, 일반,외국인가구, 아파트)'!R105/'주택총조사(거처의종류, 일반,외국인가구, 전체)'!R105</f>
        <v>0.14757709251101322</v>
      </c>
      <c r="BJ119" s="53">
        <f>'주택총조사(거처의종류, 일반,외국인가구, 아파트)'!U105/'주택총조사(거처의종류, 일반,외국인가구, 전체)'!U105</f>
        <v>0.12780656303972365</v>
      </c>
      <c r="BK119" s="53">
        <f>'주택총조사(거처의종류, 일반,외국인가구, 아파트)'!X105/'주택총조사(거처의종류, 일반,외국인가구, 전체)'!X105</f>
        <v>0.12005856515373353</v>
      </c>
      <c r="BL119" s="54">
        <f t="shared" si="206"/>
        <v>9.8561484918793507</v>
      </c>
      <c r="BM119" s="54">
        <f t="shared" si="207"/>
        <v>-2.383693045563549</v>
      </c>
      <c r="BN119" s="54">
        <f t="shared" si="208"/>
        <v>5.4603524229074889</v>
      </c>
      <c r="BO119" s="54">
        <f t="shared" si="209"/>
        <v>15.975820379965457</v>
      </c>
      <c r="BP119" s="54">
        <f t="shared" si="210"/>
        <v>12.486090775988288</v>
      </c>
      <c r="BQ119" s="50">
        <f t="shared" si="211"/>
        <v>8.2789438050354072</v>
      </c>
      <c r="BR119" s="49">
        <f>REPS멸실!E104</f>
        <v>0</v>
      </c>
      <c r="BS119" s="49">
        <f>REPS멸실!F104</f>
        <v>0</v>
      </c>
      <c r="BT119" s="49">
        <f>REPS멸실!G104</f>
        <v>0</v>
      </c>
      <c r="BU119" s="49">
        <f>REPS멸실!H104</f>
        <v>0</v>
      </c>
      <c r="BV119" s="49">
        <f>REPS멸실!I104</f>
        <v>0</v>
      </c>
      <c r="BW119" s="51">
        <f t="shared" si="212"/>
        <v>0</v>
      </c>
      <c r="BX119" s="81">
        <f t="shared" si="213"/>
        <v>364.85552716107799</v>
      </c>
      <c r="BY119" s="52">
        <f>SUM('주택소유통계(다주택자)'!Q105:R105)</f>
        <v>7456</v>
      </c>
      <c r="BZ119" s="52">
        <f>SUM('주택소유통계(다주택자)'!U105:V105)</f>
        <v>7362</v>
      </c>
      <c r="CA119" s="52">
        <f>SUM('주택소유통계(다주택자)'!Y105:Z105)</f>
        <v>7380</v>
      </c>
      <c r="CB119" s="52">
        <f>SUM('주택소유통계(다주택자)'!AC105:AD105)</f>
        <v>7625</v>
      </c>
      <c r="CC119" s="52">
        <f t="shared" si="214"/>
        <v>-94</v>
      </c>
      <c r="CD119" s="52">
        <f t="shared" si="215"/>
        <v>18</v>
      </c>
      <c r="CE119" s="52">
        <f t="shared" si="216"/>
        <v>245</v>
      </c>
      <c r="CF119" s="53">
        <f>'REPS거래량(외지인)'!D105/'REPS거래량(외지인)'!C105</f>
        <v>0.63869952805453589</v>
      </c>
      <c r="CG119" s="53">
        <f>'REPS거래량(외지인)'!I105/'REPS거래량(외지인)'!H105</f>
        <v>0.69943289224952743</v>
      </c>
      <c r="CH119" s="53">
        <f>'REPS거래량(외지인)'!N105/'REPS거래량(외지인)'!M105</f>
        <v>0.76812816188870148</v>
      </c>
      <c r="CI119" s="54">
        <f>REPS단위당실거래!G104</f>
        <v>640</v>
      </c>
      <c r="CJ119" s="54">
        <f>REPS단위당실거래!H104</f>
        <v>642.6</v>
      </c>
      <c r="CK119" s="54">
        <f>REPS단위당실거래!I104</f>
        <v>652.6</v>
      </c>
      <c r="CL119" s="52">
        <v>1216</v>
      </c>
      <c r="CM119" s="52">
        <v>1280</v>
      </c>
      <c r="CN119" s="52">
        <v>1325</v>
      </c>
      <c r="CO119" s="53">
        <f t="shared" si="217"/>
        <v>0.52631578947368418</v>
      </c>
      <c r="CP119" s="53">
        <v>0</v>
      </c>
      <c r="CQ119" s="53">
        <f t="shared" si="218"/>
        <v>0.49252830188679247</v>
      </c>
      <c r="CR119" s="55">
        <v>0.2</v>
      </c>
      <c r="CS119" s="55">
        <v>0.3</v>
      </c>
      <c r="CT119" s="55">
        <v>0.5</v>
      </c>
      <c r="CU119" s="162">
        <f t="shared" si="219"/>
        <v>-6.3197637512764606</v>
      </c>
      <c r="CV119" s="162">
        <f t="shared" si="220"/>
        <v>0</v>
      </c>
      <c r="CW119" s="162">
        <f t="shared" si="221"/>
        <v>46.344795252792011</v>
      </c>
      <c r="CX119" s="71">
        <f t="shared" si="222"/>
        <v>13.34167716717185</v>
      </c>
      <c r="CY119" s="158">
        <f>REPS분양물량!H104</f>
        <v>0</v>
      </c>
      <c r="CZ119" s="158">
        <f>REPS분양물량!I104</f>
        <v>820</v>
      </c>
      <c r="DA119" s="158">
        <f>REPS분양물량!J104</f>
        <v>0</v>
      </c>
      <c r="DB119" s="52">
        <f>REPS미분양!F104</f>
        <v>233</v>
      </c>
      <c r="DC119" s="52">
        <f>REPS미분양!G104</f>
        <v>66</v>
      </c>
      <c r="DD119" s="52">
        <f>REPS미분양!H104</f>
        <v>53</v>
      </c>
      <c r="DE119" s="52">
        <f>REPS미분양!I104</f>
        <v>41</v>
      </c>
      <c r="DF119" s="52">
        <f t="shared" si="223"/>
        <v>233</v>
      </c>
      <c r="DG119" s="52">
        <f t="shared" si="224"/>
        <v>886</v>
      </c>
      <c r="DH119" s="52">
        <f t="shared" si="225"/>
        <v>53</v>
      </c>
      <c r="DI119" s="52">
        <f t="shared" si="226"/>
        <v>167</v>
      </c>
      <c r="DJ119" s="52">
        <f t="shared" si="227"/>
        <v>833</v>
      </c>
      <c r="DK119" s="52">
        <f t="shared" si="228"/>
        <v>12</v>
      </c>
      <c r="DL119" s="141">
        <v>640</v>
      </c>
      <c r="DM119" s="141">
        <v>642.6</v>
      </c>
      <c r="DN119" s="141">
        <v>652.6</v>
      </c>
      <c r="DO119" s="145">
        <f>DP119*0.95</f>
        <v>1216</v>
      </c>
      <c r="DP119" s="140">
        <f>'REPS분양가(분기단위)'!E104</f>
        <v>1280</v>
      </c>
      <c r="DQ119" s="140">
        <f>'REPS분양가(분기단위)'!F104</f>
        <v>1325</v>
      </c>
      <c r="DR119" s="53">
        <f t="shared" si="229"/>
        <v>0.52631578947368418</v>
      </c>
      <c r="DS119" s="53">
        <f t="shared" si="230"/>
        <v>0.50203125000000004</v>
      </c>
      <c r="DT119" s="53">
        <f t="shared" si="231"/>
        <v>0.49252830188679247</v>
      </c>
      <c r="DU119" s="53">
        <f>100%-종합!CF119</f>
        <v>0.36130047194546411</v>
      </c>
      <c r="DV119" s="53">
        <f>100%-종합!CG119</f>
        <v>0.30056710775047257</v>
      </c>
      <c r="DW119" s="53">
        <f>100%-종합!CH119</f>
        <v>0.23187183811129852</v>
      </c>
      <c r="DX119" s="55">
        <v>0.2</v>
      </c>
      <c r="DY119" s="55">
        <v>0.3</v>
      </c>
      <c r="DZ119" s="55">
        <v>0.5</v>
      </c>
      <c r="EA119" s="72">
        <f t="shared" si="232"/>
        <v>6.3512819805150009</v>
      </c>
      <c r="EB119" s="72">
        <f t="shared" si="233"/>
        <v>37.708430795132323</v>
      </c>
      <c r="EC119" s="72">
        <f t="shared" si="234"/>
        <v>0.6852206560819627</v>
      </c>
      <c r="ED119" s="71">
        <f t="shared" si="235"/>
        <v>14.914977810576429</v>
      </c>
      <c r="EE119" s="82">
        <f t="shared" si="236"/>
        <v>28.25665497774828</v>
      </c>
      <c r="EF119" s="88">
        <f t="shared" si="237"/>
        <v>393.11218213882626</v>
      </c>
      <c r="EG119" s="54">
        <f>REPS단위당실거래!I104</f>
        <v>652.6</v>
      </c>
      <c r="EH119" s="52">
        <f t="shared" si="238"/>
        <v>1325</v>
      </c>
      <c r="EI119" s="52">
        <f t="shared" si="239"/>
        <v>45100</v>
      </c>
      <c r="EJ119" s="49">
        <f t="shared" si="240"/>
        <v>24805.000000000004</v>
      </c>
      <c r="EK119" s="149">
        <v>7642</v>
      </c>
      <c r="EL119" s="55">
        <f t="shared" si="241"/>
        <v>0.71680088864204383</v>
      </c>
      <c r="EM119" s="55">
        <v>0.74</v>
      </c>
      <c r="EN119" s="55">
        <v>0.05</v>
      </c>
      <c r="EO119" s="71">
        <f t="shared" si="242"/>
        <v>202.67831846709248</v>
      </c>
      <c r="EP119" s="54">
        <f>REPS단위당실거래!I104</f>
        <v>652.6</v>
      </c>
      <c r="EQ119" s="52">
        <f t="shared" si="243"/>
        <v>1325</v>
      </c>
      <c r="ER119" s="52">
        <f t="shared" si="244"/>
        <v>45100</v>
      </c>
      <c r="ES119" s="49">
        <f t="shared" si="245"/>
        <v>24805.000000000004</v>
      </c>
      <c r="ET119" s="149">
        <v>4075</v>
      </c>
      <c r="EU119" s="55">
        <f t="shared" si="246"/>
        <v>0.71680088864204383</v>
      </c>
      <c r="EV119" s="55">
        <v>0.26</v>
      </c>
      <c r="EW119" s="55">
        <v>0.2</v>
      </c>
      <c r="EX119" s="50">
        <f t="shared" si="247"/>
        <v>151.89010830324909</v>
      </c>
      <c r="EY119" s="53">
        <f>'주택총조사(주택의종류)'!AZ104</f>
        <v>7.9701487253787395E-2</v>
      </c>
      <c r="EZ119" s="53">
        <f>'주택총조사(주택의종류)'!AS104</f>
        <v>0.86251037991521318</v>
      </c>
      <c r="FA119" s="53">
        <f>'주택총조사(주택의종류)'!BG104</f>
        <v>3.7715006536946212E-2</v>
      </c>
      <c r="FB119" s="53">
        <f t="shared" si="248"/>
        <v>11.294963462672159</v>
      </c>
      <c r="FC119" s="54">
        <f t="shared" si="249"/>
        <v>4004.8374253881575</v>
      </c>
      <c r="FD119" s="55">
        <v>0.4</v>
      </c>
      <c r="FE119" s="55">
        <v>0.6</v>
      </c>
      <c r="FF119" s="50">
        <f t="shared" si="250"/>
        <v>961.16098209315783</v>
      </c>
      <c r="FG119" s="82">
        <f t="shared" si="251"/>
        <v>1315.7294088634994</v>
      </c>
      <c r="FH119" s="53">
        <v>3.9399999999999998E-2</v>
      </c>
      <c r="FI119" s="49">
        <v>30</v>
      </c>
      <c r="FJ119" s="55">
        <v>0.6</v>
      </c>
      <c r="FK119" s="55">
        <v>0.4</v>
      </c>
      <c r="FL119" s="49">
        <f t="shared" si="252"/>
        <v>45000</v>
      </c>
      <c r="FM119" s="49">
        <f t="shared" si="253"/>
        <v>27000</v>
      </c>
      <c r="FN119" s="58">
        <f t="shared" si="254"/>
        <v>-127.96993070585067</v>
      </c>
      <c r="FO119" s="49">
        <f t="shared" si="270"/>
        <v>3840</v>
      </c>
      <c r="FP119" s="131">
        <v>119</v>
      </c>
      <c r="FQ119" s="131">
        <v>343</v>
      </c>
      <c r="FR119" s="134">
        <v>3390</v>
      </c>
      <c r="FS119" s="134">
        <v>5383</v>
      </c>
      <c r="FT119" s="134">
        <v>3029</v>
      </c>
      <c r="FU119" s="134">
        <v>2741</v>
      </c>
      <c r="FV119" s="134">
        <v>2671</v>
      </c>
      <c r="FW119" s="134">
        <v>6028</v>
      </c>
      <c r="FX119" s="134">
        <v>5104</v>
      </c>
      <c r="FY119" s="32">
        <f t="shared" si="255"/>
        <v>28808</v>
      </c>
      <c r="FZ119" s="152">
        <f>(SUM(FT119:FX119)/FY119)+(FS119/FY119)*0.2</f>
        <v>0.71680088864204383</v>
      </c>
      <c r="GA119" s="54">
        <f t="shared" si="256"/>
        <v>536.01582943493679</v>
      </c>
      <c r="GB119" s="55">
        <v>0.3</v>
      </c>
      <c r="GC119" s="55">
        <f t="shared" si="257"/>
        <v>0.71680088864204383</v>
      </c>
      <c r="GD119" s="50">
        <f t="shared" si="258"/>
        <v>115.26498685954947</v>
      </c>
      <c r="GE119" s="54">
        <f t="shared" si="259"/>
        <v>-171.1603022738588</v>
      </c>
      <c r="GF119" s="55">
        <v>0.7</v>
      </c>
      <c r="GG119" s="55">
        <f t="shared" si="260"/>
        <v>0.71680088864204383</v>
      </c>
      <c r="GH119" s="50">
        <f t="shared" si="261"/>
        <v>-85.881499739099979</v>
      </c>
      <c r="GI119" s="81">
        <f t="shared" si="271"/>
        <v>29.383487120449487</v>
      </c>
      <c r="GJ119" s="72">
        <f t="shared" si="262"/>
        <v>13.34167716717185</v>
      </c>
      <c r="GK119" s="72">
        <f t="shared" si="263"/>
        <v>14.914977810576429</v>
      </c>
      <c r="GL119" s="52">
        <f>SUM('주택총조사(주택의종류)'!AD104:AF104)</f>
        <v>2017</v>
      </c>
      <c r="GM119" s="52">
        <f>REPS미분양!I104</f>
        <v>41</v>
      </c>
      <c r="GN119" s="100">
        <f t="shared" si="264"/>
        <v>2.0327218641546851E-2</v>
      </c>
      <c r="GO119" s="55">
        <f t="shared" si="265"/>
        <v>0.4</v>
      </c>
      <c r="GP119" s="82">
        <f t="shared" si="266"/>
        <v>11.302661991099313</v>
      </c>
      <c r="GQ119" s="84">
        <f t="shared" si="267"/>
        <v>1356.4155579750482</v>
      </c>
      <c r="GR119" s="151">
        <f>SUM('REPS분양물량+계획'!G104:I104)/3</f>
        <v>595.33333333333337</v>
      </c>
      <c r="GS119" s="106">
        <f t="shared" si="272"/>
        <v>0.43890187622301274</v>
      </c>
      <c r="GT119" s="105" t="str">
        <f t="shared" si="268"/>
        <v>S등급</v>
      </c>
    </row>
    <row r="120" spans="1:202" s="49" customFormat="1" x14ac:dyDescent="0.4">
      <c r="A120" s="37" t="s">
        <v>181</v>
      </c>
      <c r="B120" s="37" t="s">
        <v>187</v>
      </c>
      <c r="C120" s="35">
        <f>'주택총조사(거처의종류, 일반,외국인가구, 전체)'!H106</f>
        <v>17027</v>
      </c>
      <c r="D120" s="35">
        <f>'주택총조사(거처의종류, 일반,외국인가구, 전체)'!K106</f>
        <v>16918</v>
      </c>
      <c r="E120" s="35">
        <f>'주택총조사(거처의종류, 일반,외국인가구, 전체)'!N106</f>
        <v>16969</v>
      </c>
      <c r="F120" s="35">
        <f>'주택총조사(거처의종류, 일반,외국인가구, 전체)'!Q106</f>
        <v>16958</v>
      </c>
      <c r="G120" s="35">
        <f>'주택총조사(거처의종류, 일반,외국인가구, 전체)'!T106</f>
        <v>16920</v>
      </c>
      <c r="H120" s="35">
        <f>'주택총조사(거처의종류, 일반,외국인가구, 전체)'!W106</f>
        <v>16982</v>
      </c>
      <c r="I120" s="207">
        <f t="shared" si="282"/>
        <v>-87</v>
      </c>
      <c r="J120" s="207">
        <f t="shared" si="282"/>
        <v>-198</v>
      </c>
      <c r="K120" s="207">
        <f t="shared" si="282"/>
        <v>-351</v>
      </c>
      <c r="L120" s="207">
        <f t="shared" si="282"/>
        <v>-227</v>
      </c>
      <c r="M120" s="207">
        <f t="shared" si="282"/>
        <v>-160</v>
      </c>
      <c r="N120" s="24">
        <f>'인구총조사(가구, 1인가구)'!D106</f>
        <v>6587</v>
      </c>
      <c r="O120" s="24">
        <f>'인구총조사(가구, 1인가구)'!E106</f>
        <v>6565</v>
      </c>
      <c r="P120" s="24">
        <f>'인구총조사(가구, 1인가구)'!F106</f>
        <v>6814</v>
      </c>
      <c r="Q120" s="24">
        <f>'인구총조사(가구, 1인가구)'!G106</f>
        <v>7154</v>
      </c>
      <c r="R120" s="24">
        <f>'인구총조사(가구, 1인가구)'!H106</f>
        <v>7343</v>
      </c>
      <c r="S120" s="24">
        <f>'인구총조사(가구, 1인가구)'!I106</f>
        <v>7565</v>
      </c>
      <c r="T120" s="52">
        <f t="shared" si="184"/>
        <v>-22</v>
      </c>
      <c r="U120" s="52">
        <f t="shared" si="185"/>
        <v>249</v>
      </c>
      <c r="V120" s="52">
        <f t="shared" si="186"/>
        <v>340</v>
      </c>
      <c r="W120" s="52">
        <f t="shared" si="187"/>
        <v>189</v>
      </c>
      <c r="X120" s="52">
        <f t="shared" si="188"/>
        <v>222</v>
      </c>
      <c r="Y120" s="53">
        <f>'주택총조사(거처의종류, 일반,외국인가구, 아파트)'!K106/'주택총조사(거처의종류, 일반,외국인가구, 전체)'!K106</f>
        <v>7.3235607045750092E-2</v>
      </c>
      <c r="Z120" s="53">
        <f>'주택총조사(거처의종류, 일반,외국인가구, 아파트)'!N106/'주택총조사(거처의종류, 일반,외국인가구, 전체)'!N106</f>
        <v>7.3604808768931579E-2</v>
      </c>
      <c r="AA120" s="53">
        <f>'주택총조사(거처의종류, 일반,외국인가구, 아파트)'!Q106/'주택총조사(거처의종류, 일반,외국인가구, 전체)'!Q106</f>
        <v>7.4478122420096715E-2</v>
      </c>
      <c r="AB120" s="53">
        <f>'주택총조사(거처의종류, 일반,외국인가구, 아파트)'!T106/'주택총조사(거처의종류, 일반,외국인가구, 전체)'!T106</f>
        <v>8.1442080378250598E-2</v>
      </c>
      <c r="AC120" s="53">
        <f>'주택총조사(거처의종류, 일반,외국인가구, 아파트)'!W106/'주택총조사(거처의종류, 일반,외국인가구, 전체)'!W106</f>
        <v>8.3735720174302197E-2</v>
      </c>
      <c r="AD120" s="54">
        <f t="shared" si="189"/>
        <v>-6.371497812980258</v>
      </c>
      <c r="AE120" s="54">
        <f t="shared" si="190"/>
        <v>-14.573752136248453</v>
      </c>
      <c r="AF120" s="54">
        <f t="shared" si="191"/>
        <v>-26.141820969453946</v>
      </c>
      <c r="AG120" s="54">
        <f t="shared" si="192"/>
        <v>-18.487352245862887</v>
      </c>
      <c r="AH120" s="54">
        <f t="shared" si="193"/>
        <v>-13.397715227888352</v>
      </c>
      <c r="AI120" s="54">
        <f t="shared" si="194"/>
        <v>-15.79442767848678</v>
      </c>
      <c r="AJ120" s="54">
        <f t="shared" si="195"/>
        <v>-1.611183355006502</v>
      </c>
      <c r="AK120" s="54">
        <f t="shared" si="196"/>
        <v>18.327597383463964</v>
      </c>
      <c r="AL120" s="54">
        <f t="shared" si="197"/>
        <v>25.322561622832882</v>
      </c>
      <c r="AM120" s="54">
        <f t="shared" si="198"/>
        <v>15.392553191489363</v>
      </c>
      <c r="AN120" s="54">
        <f t="shared" si="199"/>
        <v>18.589329878695089</v>
      </c>
      <c r="AO120" s="54">
        <f t="shared" si="200"/>
        <v>15.204171744294959</v>
      </c>
      <c r="AP120" s="208">
        <f t="shared" si="283"/>
        <v>-7.98268116798676</v>
      </c>
      <c r="AQ120" s="208">
        <f t="shared" si="283"/>
        <v>3.7538452472155104</v>
      </c>
      <c r="AR120" s="208">
        <f t="shared" si="283"/>
        <v>-0.81925934662106314</v>
      </c>
      <c r="AS120" s="208">
        <f t="shared" si="283"/>
        <v>-3.0947990543735244</v>
      </c>
      <c r="AT120" s="208">
        <f t="shared" si="283"/>
        <v>5.1916146508067378</v>
      </c>
      <c r="AU120" s="50">
        <f t="shared" si="183"/>
        <v>-0.59025593419181988</v>
      </c>
      <c r="AV120" s="52">
        <f>'주택총조사(거처의종류, 일반,외국인가구, 전체)'!I106</f>
        <v>211</v>
      </c>
      <c r="AW120" s="52">
        <f>'주택총조사(거처의종류, 일반,외국인가구, 전체)'!L106</f>
        <v>221</v>
      </c>
      <c r="AX120" s="52">
        <f>'주택총조사(거처의종류, 일반,외국인가구, 전체)'!O106</f>
        <v>213</v>
      </c>
      <c r="AY120" s="52">
        <f>'주택총조사(거처의종류, 일반,외국인가구, 전체)'!R106</f>
        <v>217</v>
      </c>
      <c r="AZ120" s="52">
        <f>'주택총조사(거처의종류, 일반,외국인가구, 전체)'!U106</f>
        <v>251</v>
      </c>
      <c r="BA120" s="52">
        <f>'주택총조사(거처의종류, 일반,외국인가구, 전체)'!X106</f>
        <v>306</v>
      </c>
      <c r="BB120" s="52">
        <f t="shared" si="201"/>
        <v>10</v>
      </c>
      <c r="BC120" s="52">
        <f t="shared" si="202"/>
        <v>-8</v>
      </c>
      <c r="BD120" s="52">
        <f t="shared" si="203"/>
        <v>4</v>
      </c>
      <c r="BE120" s="52">
        <f t="shared" si="204"/>
        <v>34</v>
      </c>
      <c r="BF120" s="52">
        <f t="shared" si="205"/>
        <v>55</v>
      </c>
      <c r="BG120" s="53">
        <f>'주택총조사(거처의종류, 일반,외국인가구, 아파트)'!L106/'주택총조사(거처의종류, 일반,외국인가구, 전체)'!L106</f>
        <v>0</v>
      </c>
      <c r="BH120" s="53">
        <f>'주택총조사(거처의종류, 일반,외국인가구, 아파트)'!O106/'주택총조사(거처의종류, 일반,외국인가구, 전체)'!O106</f>
        <v>0</v>
      </c>
      <c r="BI120" s="53">
        <f>'주택총조사(거처의종류, 일반,외국인가구, 아파트)'!R106/'주택총조사(거처의종류, 일반,외국인가구, 전체)'!R106</f>
        <v>2.3041474654377881E-2</v>
      </c>
      <c r="BJ120" s="53">
        <f>'주택총조사(거처의종류, 일반,외국인가구, 아파트)'!U106/'주택총조사(거처의종류, 일반,외국인가구, 전체)'!U106</f>
        <v>3.5856573705179286E-2</v>
      </c>
      <c r="BK120" s="53">
        <f>'주택총조사(거처의종류, 일반,외국인가구, 아파트)'!X106/'주택총조사(거처의종류, 일반,외국인가구, 전체)'!X106</f>
        <v>2.2875816993464051E-2</v>
      </c>
      <c r="BL120" s="54">
        <f t="shared" si="206"/>
        <v>0</v>
      </c>
      <c r="BM120" s="54">
        <f t="shared" si="207"/>
        <v>0</v>
      </c>
      <c r="BN120" s="54">
        <f t="shared" si="208"/>
        <v>9.2165898617511524E-2</v>
      </c>
      <c r="BO120" s="54">
        <f t="shared" si="209"/>
        <v>1.2191235059760956</v>
      </c>
      <c r="BP120" s="54">
        <f t="shared" si="210"/>
        <v>1.2581699346405228</v>
      </c>
      <c r="BQ120" s="50">
        <f t="shared" si="211"/>
        <v>0.51389186784682594</v>
      </c>
      <c r="BR120" s="49">
        <f>REPS멸실!E105</f>
        <v>0</v>
      </c>
      <c r="BS120" s="49">
        <f>REPS멸실!F105</f>
        <v>0</v>
      </c>
      <c r="BT120" s="49">
        <f>REPS멸실!G105</f>
        <v>0</v>
      </c>
      <c r="BU120" s="49">
        <f>REPS멸실!H105</f>
        <v>0</v>
      </c>
      <c r="BV120" s="49">
        <f>REPS멸실!I105</f>
        <v>0</v>
      </c>
      <c r="BW120" s="51">
        <f t="shared" si="212"/>
        <v>0</v>
      </c>
      <c r="BX120" s="81">
        <f t="shared" si="213"/>
        <v>-7.6364066344993931E-2</v>
      </c>
      <c r="BY120" s="52">
        <f>SUM('주택소유통계(다주택자)'!Q106:R106)</f>
        <v>2237</v>
      </c>
      <c r="BZ120" s="52">
        <f>SUM('주택소유통계(다주택자)'!U106:V106)</f>
        <v>2136</v>
      </c>
      <c r="CA120" s="52">
        <f>SUM('주택소유통계(다주택자)'!Y106:Z106)</f>
        <v>2132</v>
      </c>
      <c r="CB120" s="52">
        <f>SUM('주택소유통계(다주택자)'!AC106:AD106)</f>
        <v>2257</v>
      </c>
      <c r="CC120" s="52">
        <f t="shared" si="214"/>
        <v>-101</v>
      </c>
      <c r="CD120" s="52">
        <f t="shared" si="215"/>
        <v>-4</v>
      </c>
      <c r="CE120" s="52">
        <f t="shared" si="216"/>
        <v>125</v>
      </c>
      <c r="CF120" s="53">
        <f>'REPS거래량(외지인)'!D106/'REPS거래량(외지인)'!C106</f>
        <v>0.77981651376146788</v>
      </c>
      <c r="CG120" s="53">
        <f>'REPS거래량(외지인)'!I106/'REPS거래량(외지인)'!H106</f>
        <v>0.78205128205128205</v>
      </c>
      <c r="CH120" s="53">
        <f>'REPS거래량(외지인)'!N106/'REPS거래량(외지인)'!M106</f>
        <v>0.78873239436619713</v>
      </c>
      <c r="CI120" s="54">
        <f>REPS단위당실거래!G105</f>
        <v>616.20000000000005</v>
      </c>
      <c r="CJ120" s="54">
        <f>REPS단위당실거래!H105</f>
        <v>616.4</v>
      </c>
      <c r="CK120" s="54">
        <f>REPS단위당실거래!I105</f>
        <v>626.79999999999995</v>
      </c>
      <c r="CL120" s="52">
        <v>950.94999999999993</v>
      </c>
      <c r="CM120" s="52">
        <v>1001</v>
      </c>
      <c r="CN120" s="52">
        <v>1051.05</v>
      </c>
      <c r="CO120" s="53">
        <v>0</v>
      </c>
      <c r="CP120" s="53">
        <v>0</v>
      </c>
      <c r="CQ120" s="53">
        <f t="shared" si="218"/>
        <v>0.59635602492745343</v>
      </c>
      <c r="CR120" s="55">
        <v>0.2</v>
      </c>
      <c r="CS120" s="55">
        <v>0.3</v>
      </c>
      <c r="CT120" s="55">
        <v>0.5</v>
      </c>
      <c r="CU120" s="162">
        <f t="shared" si="219"/>
        <v>0</v>
      </c>
      <c r="CV120" s="162">
        <f t="shared" si="220"/>
        <v>0</v>
      </c>
      <c r="CW120" s="162">
        <f t="shared" si="221"/>
        <v>29.397832214733619</v>
      </c>
      <c r="CX120" s="71">
        <f t="shared" si="222"/>
        <v>9.7992774049112068</v>
      </c>
      <c r="CY120" s="158">
        <f>REPS분양물량!H105</f>
        <v>0</v>
      </c>
      <c r="CZ120" s="158">
        <f>REPS분양물량!I105</f>
        <v>35</v>
      </c>
      <c r="DA120" s="158">
        <f>REPS분양물량!J105</f>
        <v>0</v>
      </c>
      <c r="DB120" s="52">
        <f>REPS미분양!F105</f>
        <v>0</v>
      </c>
      <c r="DC120" s="52">
        <f>REPS미분양!G105</f>
        <v>0</v>
      </c>
      <c r="DD120" s="52">
        <f>REPS미분양!H105</f>
        <v>0</v>
      </c>
      <c r="DE120" s="52">
        <f>REPS미분양!I105</f>
        <v>0</v>
      </c>
      <c r="DF120" s="52">
        <f t="shared" si="223"/>
        <v>0</v>
      </c>
      <c r="DG120" s="52">
        <f t="shared" si="224"/>
        <v>35</v>
      </c>
      <c r="DH120" s="52">
        <f t="shared" si="225"/>
        <v>0</v>
      </c>
      <c r="DI120" s="52">
        <f t="shared" si="226"/>
        <v>0</v>
      </c>
      <c r="DJ120" s="52">
        <f t="shared" si="227"/>
        <v>35</v>
      </c>
      <c r="DK120" s="52">
        <f t="shared" si="228"/>
        <v>0</v>
      </c>
      <c r="DL120" s="141">
        <v>616.20000000000005</v>
      </c>
      <c r="DM120" s="141">
        <v>616.4</v>
      </c>
      <c r="DN120" s="141">
        <v>626.79999999999995</v>
      </c>
      <c r="DO120" s="145">
        <f>DP120*0.95</f>
        <v>950.94999999999993</v>
      </c>
      <c r="DP120" s="140">
        <f>'REPS분양가(분기단위)'!E105</f>
        <v>1001</v>
      </c>
      <c r="DQ120" s="144">
        <f>DP120*1.05</f>
        <v>1051.05</v>
      </c>
      <c r="DR120" s="53">
        <f t="shared" si="229"/>
        <v>0.64798359535201655</v>
      </c>
      <c r="DS120" s="53">
        <f t="shared" si="230"/>
        <v>0.61578421578421572</v>
      </c>
      <c r="DT120" s="53">
        <f t="shared" si="231"/>
        <v>0.59635602492745343</v>
      </c>
      <c r="DU120" s="53">
        <f>100%-종합!CF120</f>
        <v>0.22018348623853212</v>
      </c>
      <c r="DV120" s="53">
        <f>100%-종합!CG120</f>
        <v>0.21794871794871795</v>
      </c>
      <c r="DW120" s="53">
        <f>100%-종합!CH120</f>
        <v>0.21126760563380287</v>
      </c>
      <c r="DX120" s="55">
        <v>0.2</v>
      </c>
      <c r="DY120" s="55">
        <v>0.3</v>
      </c>
      <c r="DZ120" s="55">
        <v>0.5</v>
      </c>
      <c r="EA120" s="72">
        <f t="shared" si="232"/>
        <v>0</v>
      </c>
      <c r="EB120" s="72">
        <f t="shared" si="233"/>
        <v>1.4091984938138782</v>
      </c>
      <c r="EC120" s="72">
        <f t="shared" si="234"/>
        <v>0</v>
      </c>
      <c r="ED120" s="71">
        <f t="shared" si="235"/>
        <v>0.46973283127129273</v>
      </c>
      <c r="EE120" s="82">
        <f t="shared" si="236"/>
        <v>10.269010236182499</v>
      </c>
      <c r="EF120" s="88">
        <f t="shared" si="237"/>
        <v>10.192646169837506</v>
      </c>
      <c r="EG120" s="54">
        <f>REPS단위당실거래!I105</f>
        <v>626.79999999999995</v>
      </c>
      <c r="EH120" s="52">
        <f t="shared" si="238"/>
        <v>1051.05</v>
      </c>
      <c r="EI120" s="52">
        <f t="shared" si="239"/>
        <v>35700</v>
      </c>
      <c r="EJ120" s="49">
        <f t="shared" si="240"/>
        <v>19635</v>
      </c>
      <c r="EK120" s="149">
        <v>296</v>
      </c>
      <c r="EL120" s="55">
        <f t="shared" si="241"/>
        <v>0.78210116731517509</v>
      </c>
      <c r="EM120" s="55">
        <v>0.74</v>
      </c>
      <c r="EN120" s="55">
        <v>0.05</v>
      </c>
      <c r="EO120" s="71">
        <f t="shared" si="242"/>
        <v>8.5655719844357971</v>
      </c>
      <c r="EP120" s="54">
        <f>REPS단위당실거래!I105</f>
        <v>626.79999999999995</v>
      </c>
      <c r="EQ120" s="52">
        <f t="shared" si="243"/>
        <v>1051.05</v>
      </c>
      <c r="ER120" s="52">
        <f t="shared" si="244"/>
        <v>35700</v>
      </c>
      <c r="ES120" s="49">
        <f t="shared" si="245"/>
        <v>19635</v>
      </c>
      <c r="ET120" s="149">
        <v>0</v>
      </c>
      <c r="EU120" s="55">
        <f t="shared" si="246"/>
        <v>0.78210116731517509</v>
      </c>
      <c r="EV120" s="55">
        <v>0.26</v>
      </c>
      <c r="EW120" s="55">
        <v>0.2</v>
      </c>
      <c r="EX120" s="50">
        <f t="shared" si="247"/>
        <v>0</v>
      </c>
      <c r="EY120" s="53">
        <f>'주택총조사(주택의종류)'!AZ105</f>
        <v>0.48800033826586109</v>
      </c>
      <c r="EZ120" s="53">
        <f>'주택총조사(주택의종류)'!AS105</f>
        <v>0.45249146939125423</v>
      </c>
      <c r="FA120" s="53">
        <f>'주택총조사(주택의종류)'!BG105</f>
        <v>4.0589588172723991E-2</v>
      </c>
      <c r="FB120" s="53">
        <f t="shared" si="248"/>
        <v>1.0104113028203461</v>
      </c>
      <c r="FC120" s="54">
        <f t="shared" si="249"/>
        <v>8.6547507481952302</v>
      </c>
      <c r="FD120" s="55">
        <v>0.4</v>
      </c>
      <c r="FE120" s="55">
        <v>0.6</v>
      </c>
      <c r="FF120" s="50">
        <f t="shared" si="250"/>
        <v>2.0771401795668551</v>
      </c>
      <c r="FG120" s="82">
        <f t="shared" si="251"/>
        <v>10.642712164002653</v>
      </c>
      <c r="FH120" s="53">
        <v>3.9399999999999998E-2</v>
      </c>
      <c r="FI120" s="49">
        <v>30</v>
      </c>
      <c r="FJ120" s="55">
        <v>0.6</v>
      </c>
      <c r="FK120" s="55">
        <v>0.4</v>
      </c>
      <c r="FL120" s="49">
        <f t="shared" si="252"/>
        <v>36000</v>
      </c>
      <c r="FM120" s="49">
        <f t="shared" si="253"/>
        <v>21400</v>
      </c>
      <c r="FN120" s="58">
        <f t="shared" si="254"/>
        <v>-101.4280191520446</v>
      </c>
      <c r="FO120" s="49">
        <f t="shared" si="270"/>
        <v>3000</v>
      </c>
      <c r="FP120" s="131" t="s">
        <v>400</v>
      </c>
      <c r="FQ120" s="131">
        <v>67</v>
      </c>
      <c r="FR120" s="131">
        <v>325</v>
      </c>
      <c r="FS120" s="131">
        <v>389</v>
      </c>
      <c r="FT120" s="131">
        <v>193</v>
      </c>
      <c r="FU120" s="131">
        <v>165</v>
      </c>
      <c r="FV120" s="131">
        <v>163</v>
      </c>
      <c r="FW120" s="131">
        <v>291</v>
      </c>
      <c r="FX120" s="131">
        <v>206</v>
      </c>
      <c r="FY120" s="32">
        <f t="shared" si="255"/>
        <v>1799</v>
      </c>
      <c r="FZ120" s="152">
        <f>(SUM(FS120:FX120)/FY120)</f>
        <v>0.78210116731517509</v>
      </c>
      <c r="GA120" s="54">
        <f t="shared" si="256"/>
        <v>15.718063612141785</v>
      </c>
      <c r="GB120" s="55">
        <v>0.3</v>
      </c>
      <c r="GC120" s="55">
        <f t="shared" si="257"/>
        <v>0.78210116731517509</v>
      </c>
      <c r="GD120" s="50">
        <f t="shared" si="258"/>
        <v>3.6879347696970801</v>
      </c>
      <c r="GE120" s="54">
        <f t="shared" si="259"/>
        <v>-15.79442767848678</v>
      </c>
      <c r="GF120" s="55">
        <v>0.7</v>
      </c>
      <c r="GG120" s="55">
        <f t="shared" si="260"/>
        <v>0.78210116731517509</v>
      </c>
      <c r="GH120" s="50">
        <f t="shared" si="261"/>
        <v>-8.6469882270937344</v>
      </c>
      <c r="GI120" s="81">
        <f t="shared" si="271"/>
        <v>-4.9590534573966547</v>
      </c>
      <c r="GJ120" s="72">
        <f t="shared" si="262"/>
        <v>9.7992774049112068</v>
      </c>
      <c r="GK120" s="72">
        <f t="shared" si="263"/>
        <v>0.46973283127129273</v>
      </c>
      <c r="GL120" s="52">
        <f>SUM('주택총조사(주택의종류)'!AD105:AF105)</f>
        <v>37719</v>
      </c>
      <c r="GM120" s="52">
        <f>REPS미분양!I105</f>
        <v>0</v>
      </c>
      <c r="GN120" s="100">
        <f t="shared" si="264"/>
        <v>0</v>
      </c>
      <c r="GO120" s="55">
        <f t="shared" si="265"/>
        <v>1</v>
      </c>
      <c r="GP120" s="82">
        <f t="shared" si="266"/>
        <v>10.269010236182499</v>
      </c>
      <c r="GQ120" s="84">
        <f t="shared" si="267"/>
        <v>15.952668942788497</v>
      </c>
      <c r="GR120" s="151">
        <f>SUM('REPS분양물량+계획'!G105:I105)/3</f>
        <v>11.666666666666666</v>
      </c>
      <c r="GS120" s="106">
        <f t="shared" si="272"/>
        <v>0.7313300807850498</v>
      </c>
      <c r="GT120" s="105" t="str">
        <f t="shared" si="268"/>
        <v>A등급</v>
      </c>
    </row>
    <row r="121" spans="1:202" s="49" customFormat="1" x14ac:dyDescent="0.4">
      <c r="A121" s="37" t="s">
        <v>181</v>
      </c>
      <c r="B121" s="37" t="s">
        <v>183</v>
      </c>
      <c r="C121" s="35">
        <f>'주택총조사(거처의종류, 일반,외국인가구, 전체)'!H107</f>
        <v>7585</v>
      </c>
      <c r="D121" s="35">
        <f>'주택총조사(거처의종류, 일반,외국인가구, 전체)'!K107</f>
        <v>7539</v>
      </c>
      <c r="E121" s="35">
        <f>'주택총조사(거처의종류, 일반,외국인가구, 전체)'!N107</f>
        <v>7661</v>
      </c>
      <c r="F121" s="35">
        <f>'주택총조사(거처의종류, 일반,외국인가구, 전체)'!Q107</f>
        <v>7723</v>
      </c>
      <c r="G121" s="35">
        <f>'주택총조사(거처의종류, 일반,외국인가구, 전체)'!T107</f>
        <v>7763</v>
      </c>
      <c r="H121" s="35">
        <f>'주택총조사(거처의종류, 일반,외국인가구, 전체)'!W107</f>
        <v>7730</v>
      </c>
      <c r="I121" s="207">
        <f t="shared" si="282"/>
        <v>-57</v>
      </c>
      <c r="J121" s="207">
        <f t="shared" si="282"/>
        <v>-9</v>
      </c>
      <c r="K121" s="207">
        <f t="shared" si="282"/>
        <v>-108</v>
      </c>
      <c r="L121" s="207">
        <f t="shared" si="282"/>
        <v>-88</v>
      </c>
      <c r="M121" s="207">
        <f t="shared" si="282"/>
        <v>-100</v>
      </c>
      <c r="N121" s="24">
        <f>'인구총조사(가구, 1인가구)'!D107</f>
        <v>2748</v>
      </c>
      <c r="O121" s="24">
        <f>'인구총조사(가구, 1인가구)'!E107</f>
        <v>2759</v>
      </c>
      <c r="P121" s="24">
        <f>'인구총조사(가구, 1인가구)'!F107</f>
        <v>2890</v>
      </c>
      <c r="Q121" s="24">
        <f>'인구총조사(가구, 1인가구)'!G107</f>
        <v>3060</v>
      </c>
      <c r="R121" s="24">
        <f>'인구총조사(가구, 1인가구)'!H107</f>
        <v>3188</v>
      </c>
      <c r="S121" s="24">
        <f>'인구총조사(가구, 1인가구)'!I107</f>
        <v>3255</v>
      </c>
      <c r="T121" s="52">
        <f t="shared" si="184"/>
        <v>11</v>
      </c>
      <c r="U121" s="52">
        <f t="shared" si="185"/>
        <v>131</v>
      </c>
      <c r="V121" s="52">
        <f t="shared" si="186"/>
        <v>170</v>
      </c>
      <c r="W121" s="52">
        <f t="shared" si="187"/>
        <v>128</v>
      </c>
      <c r="X121" s="52">
        <f t="shared" si="188"/>
        <v>67</v>
      </c>
      <c r="Y121" s="53">
        <f>'주택총조사(거처의종류, 일반,외국인가구, 아파트)'!K107/'주택총조사(거처의종류, 일반,외국인가구, 전체)'!K107</f>
        <v>4.0456293938188087E-2</v>
      </c>
      <c r="Z121" s="53">
        <f>'주택총조사(거처의종류, 일반,외국인가구, 아파트)'!N107/'주택총조사(거처의종류, 일반,외국인가구, 전체)'!N107</f>
        <v>3.9812034982378279E-2</v>
      </c>
      <c r="AA121" s="53">
        <f>'주택총조사(거처의종류, 일반,외국인가구, 아파트)'!Q107/'주택총조사(거처의종류, 일반,외국인가구, 전체)'!Q107</f>
        <v>3.8456558332254302E-2</v>
      </c>
      <c r="AB121" s="53">
        <f>'주택총조사(거처의종류, 일반,외국인가구, 아파트)'!T107/'주택총조사(거처의종류, 일반,외국인가구, 전체)'!T107</f>
        <v>4.7275537807548632E-2</v>
      </c>
      <c r="AC121" s="53">
        <f>'주택총조사(거처의종류, 일반,외국인가구, 아파트)'!W107/'주택총조사(거처의종류, 일반,외국인가구, 전체)'!W107</f>
        <v>5.3816300129366106E-2</v>
      </c>
      <c r="AD121" s="54">
        <f t="shared" si="189"/>
        <v>-2.3060087544767209</v>
      </c>
      <c r="AE121" s="54">
        <f t="shared" si="190"/>
        <v>-0.35830831484140452</v>
      </c>
      <c r="AF121" s="54">
        <f t="shared" si="191"/>
        <v>-4.1533082998834647</v>
      </c>
      <c r="AG121" s="54">
        <f t="shared" si="192"/>
        <v>-4.1602473270642797</v>
      </c>
      <c r="AH121" s="54">
        <f t="shared" si="193"/>
        <v>-5.3816300129366104</v>
      </c>
      <c r="AI121" s="54">
        <f t="shared" si="194"/>
        <v>-3.2719005418404961</v>
      </c>
      <c r="AJ121" s="54">
        <f t="shared" si="195"/>
        <v>0.44501923332006899</v>
      </c>
      <c r="AK121" s="54">
        <f t="shared" si="196"/>
        <v>5.2153765826915546</v>
      </c>
      <c r="AL121" s="54">
        <f t="shared" si="197"/>
        <v>6.5376149164832311</v>
      </c>
      <c r="AM121" s="54">
        <f t="shared" si="198"/>
        <v>6.0512688393662248</v>
      </c>
      <c r="AN121" s="54">
        <f t="shared" si="199"/>
        <v>3.6056921086675291</v>
      </c>
      <c r="AO121" s="54">
        <f t="shared" si="200"/>
        <v>4.3709943361057224</v>
      </c>
      <c r="AP121" s="208">
        <f t="shared" si="283"/>
        <v>-1.8609895211566521</v>
      </c>
      <c r="AQ121" s="208">
        <f t="shared" si="283"/>
        <v>4.85706826785015</v>
      </c>
      <c r="AR121" s="208">
        <f t="shared" si="283"/>
        <v>2.3843066165997664</v>
      </c>
      <c r="AS121" s="208">
        <f t="shared" si="283"/>
        <v>1.8910215123019452</v>
      </c>
      <c r="AT121" s="208">
        <f t="shared" si="283"/>
        <v>-1.7759379042690813</v>
      </c>
      <c r="AU121" s="50">
        <f t="shared" si="183"/>
        <v>1.0990937942652255</v>
      </c>
      <c r="AV121" s="52">
        <f>'주택총조사(거처의종류, 일반,외국인가구, 전체)'!I107</f>
        <v>71</v>
      </c>
      <c r="AW121" s="52">
        <f>'주택총조사(거처의종류, 일반,외국인가구, 전체)'!L107</f>
        <v>62</v>
      </c>
      <c r="AX121" s="52">
        <f>'주택총조사(거처의종류, 일반,외국인가구, 전체)'!O107</f>
        <v>58</v>
      </c>
      <c r="AY121" s="52">
        <f>'주택총조사(거처의종류, 일반,외국인가구, 전체)'!R107</f>
        <v>91</v>
      </c>
      <c r="AZ121" s="52">
        <f>'주택총조사(거처의종류, 일반,외국인가구, 전체)'!U107</f>
        <v>85</v>
      </c>
      <c r="BA121" s="52">
        <f>'주택총조사(거처의종류, 일반,외국인가구, 전체)'!X107</f>
        <v>100</v>
      </c>
      <c r="BB121" s="52">
        <f t="shared" si="201"/>
        <v>-9</v>
      </c>
      <c r="BC121" s="52">
        <f t="shared" si="202"/>
        <v>-4</v>
      </c>
      <c r="BD121" s="52">
        <f t="shared" si="203"/>
        <v>33</v>
      </c>
      <c r="BE121" s="52">
        <f t="shared" si="204"/>
        <v>-6</v>
      </c>
      <c r="BF121" s="52">
        <f t="shared" si="205"/>
        <v>15</v>
      </c>
      <c r="BG121" s="53">
        <f>'주택총조사(거처의종류, 일반,외국인가구, 아파트)'!L107/'주택총조사(거처의종류, 일반,외국인가구, 전체)'!L107</f>
        <v>0</v>
      </c>
      <c r="BH121" s="53">
        <f>'주택총조사(거처의종류, 일반,외국인가구, 아파트)'!O107/'주택총조사(거처의종류, 일반,외국인가구, 전체)'!O107</f>
        <v>0</v>
      </c>
      <c r="BI121" s="53">
        <f>'주택총조사(거처의종류, 일반,외국인가구, 아파트)'!R107/'주택총조사(거처의종류, 일반,외국인가구, 전체)'!R107</f>
        <v>0</v>
      </c>
      <c r="BJ121" s="53">
        <f>'주택총조사(거처의종류, 일반,외국인가구, 아파트)'!U107/'주택총조사(거처의종류, 일반,외국인가구, 전체)'!U107</f>
        <v>5.8823529411764705E-2</v>
      </c>
      <c r="BK121" s="53">
        <f>'주택총조사(거처의종류, 일반,외국인가구, 아파트)'!X107/'주택총조사(거처의종류, 일반,외국인가구, 전체)'!X107</f>
        <v>0</v>
      </c>
      <c r="BL121" s="54">
        <f t="shared" si="206"/>
        <v>0</v>
      </c>
      <c r="BM121" s="54">
        <f t="shared" si="207"/>
        <v>0</v>
      </c>
      <c r="BN121" s="54">
        <f t="shared" si="208"/>
        <v>0</v>
      </c>
      <c r="BO121" s="54">
        <f t="shared" si="209"/>
        <v>-0.3529411764705882</v>
      </c>
      <c r="BP121" s="54">
        <f t="shared" si="210"/>
        <v>0</v>
      </c>
      <c r="BQ121" s="50">
        <f t="shared" si="211"/>
        <v>-7.0588235294117646E-2</v>
      </c>
      <c r="BR121" s="49">
        <f>REPS멸실!E106</f>
        <v>0</v>
      </c>
      <c r="BS121" s="49">
        <f>REPS멸실!F106</f>
        <v>0</v>
      </c>
      <c r="BT121" s="49">
        <f>REPS멸실!G106</f>
        <v>0</v>
      </c>
      <c r="BU121" s="49">
        <f>REPS멸실!H106</f>
        <v>0</v>
      </c>
      <c r="BV121" s="49">
        <f>REPS멸실!I106</f>
        <v>0</v>
      </c>
      <c r="BW121" s="51">
        <f t="shared" si="212"/>
        <v>0</v>
      </c>
      <c r="BX121" s="81">
        <f t="shared" si="213"/>
        <v>1.0285055589711078</v>
      </c>
      <c r="BY121" s="52">
        <f>SUM('주택소유통계(다주택자)'!Q107:R107)</f>
        <v>1039</v>
      </c>
      <c r="BZ121" s="52">
        <f>SUM('주택소유통계(다주택자)'!U107:V107)</f>
        <v>1032</v>
      </c>
      <c r="CA121" s="52">
        <f>SUM('주택소유통계(다주택자)'!Y107:Z107)</f>
        <v>1036</v>
      </c>
      <c r="CB121" s="52">
        <f>SUM('주택소유통계(다주택자)'!AC107:AD107)</f>
        <v>1073</v>
      </c>
      <c r="CC121" s="52">
        <f t="shared" si="214"/>
        <v>-7</v>
      </c>
      <c r="CD121" s="52">
        <f t="shared" si="215"/>
        <v>4</v>
      </c>
      <c r="CE121" s="52">
        <f t="shared" si="216"/>
        <v>37</v>
      </c>
      <c r="CF121" s="53">
        <f>'REPS거래량(외지인)'!D107/'REPS거래량(외지인)'!C107</f>
        <v>0.5</v>
      </c>
      <c r="CG121" s="53">
        <f>'REPS거래량(외지인)'!I107/'REPS거래량(외지인)'!H107</f>
        <v>0.77777777777777779</v>
      </c>
      <c r="CH121" s="53">
        <f>'REPS거래량(외지인)'!N107/'REPS거래량(외지인)'!M107</f>
        <v>0.8</v>
      </c>
      <c r="CI121" s="54">
        <f>REPS단위당실거래!G106</f>
        <v>0</v>
      </c>
      <c r="CJ121" s="54">
        <f>REPS단위당실거래!H106</f>
        <v>0</v>
      </c>
      <c r="CK121" s="54">
        <f>REPS단위당실거래!I106</f>
        <v>0</v>
      </c>
      <c r="CL121" s="52">
        <v>0</v>
      </c>
      <c r="CM121" s="52">
        <v>0</v>
      </c>
      <c r="CN121" s="52">
        <v>0</v>
      </c>
      <c r="CO121" s="53">
        <v>0</v>
      </c>
      <c r="CP121" s="53">
        <v>0</v>
      </c>
      <c r="CQ121" s="53">
        <v>0</v>
      </c>
      <c r="CR121" s="55">
        <v>0.2</v>
      </c>
      <c r="CS121" s="55">
        <v>0.3</v>
      </c>
      <c r="CT121" s="55">
        <v>0.5</v>
      </c>
      <c r="CU121" s="162">
        <f t="shared" si="219"/>
        <v>0</v>
      </c>
      <c r="CV121" s="162">
        <f t="shared" si="220"/>
        <v>0</v>
      </c>
      <c r="CW121" s="162">
        <f t="shared" si="221"/>
        <v>0</v>
      </c>
      <c r="CX121" s="71">
        <f t="shared" si="222"/>
        <v>0</v>
      </c>
      <c r="CY121" s="158">
        <f>REPS분양물량!H106</f>
        <v>0</v>
      </c>
      <c r="CZ121" s="158">
        <f>REPS분양물량!I106</f>
        <v>0</v>
      </c>
      <c r="DA121" s="158">
        <f>REPS분양물량!J106</f>
        <v>0</v>
      </c>
      <c r="DB121" s="52">
        <f>REPS미분양!F106</f>
        <v>0</v>
      </c>
      <c r="DC121" s="52">
        <f>REPS미분양!G106</f>
        <v>0</v>
      </c>
      <c r="DD121" s="52">
        <f>REPS미분양!H106</f>
        <v>0</v>
      </c>
      <c r="DE121" s="52">
        <f>REPS미분양!I106</f>
        <v>0</v>
      </c>
      <c r="DF121" s="52">
        <f t="shared" si="223"/>
        <v>0</v>
      </c>
      <c r="DG121" s="52">
        <f t="shared" si="224"/>
        <v>0</v>
      </c>
      <c r="DH121" s="52">
        <f t="shared" si="225"/>
        <v>0</v>
      </c>
      <c r="DI121" s="52">
        <f t="shared" si="226"/>
        <v>0</v>
      </c>
      <c r="DJ121" s="52">
        <f t="shared" si="227"/>
        <v>0</v>
      </c>
      <c r="DK121" s="52">
        <f t="shared" si="228"/>
        <v>0</v>
      </c>
      <c r="DL121" s="141"/>
      <c r="DM121" s="141"/>
      <c r="DN121" s="141"/>
      <c r="DO121" s="140">
        <f>'REPS분양가(분기단위)'!D106</f>
        <v>0</v>
      </c>
      <c r="DP121" s="140">
        <f>'REPS분양가(분기단위)'!E106</f>
        <v>0</v>
      </c>
      <c r="DQ121" s="140">
        <f>'REPS분양가(분기단위)'!F106</f>
        <v>0</v>
      </c>
      <c r="DR121" s="53" t="e">
        <f t="shared" si="229"/>
        <v>#DIV/0!</v>
      </c>
      <c r="DS121" s="53" t="e">
        <f t="shared" si="230"/>
        <v>#DIV/0!</v>
      </c>
      <c r="DT121" s="53" t="e">
        <f t="shared" si="231"/>
        <v>#DIV/0!</v>
      </c>
      <c r="DU121" s="53">
        <f>100%-종합!CF121</f>
        <v>0.5</v>
      </c>
      <c r="DV121" s="53">
        <f>100%-종합!CG121</f>
        <v>0.22222222222222221</v>
      </c>
      <c r="DW121" s="53">
        <f>100%-종합!CH121</f>
        <v>0.19999999999999996</v>
      </c>
      <c r="DX121" s="55">
        <v>0.2</v>
      </c>
      <c r="DY121" s="55">
        <v>0.3</v>
      </c>
      <c r="DZ121" s="55">
        <v>0.5</v>
      </c>
      <c r="EA121" s="72" t="e">
        <f t="shared" si="232"/>
        <v>#DIV/0!</v>
      </c>
      <c r="EB121" s="72" t="e">
        <f t="shared" si="233"/>
        <v>#DIV/0!</v>
      </c>
      <c r="EC121" s="72" t="e">
        <f t="shared" si="234"/>
        <v>#DIV/0!</v>
      </c>
      <c r="ED121" s="71" t="e">
        <f t="shared" si="235"/>
        <v>#DIV/0!</v>
      </c>
      <c r="EE121" s="82" t="e">
        <f t="shared" si="236"/>
        <v>#DIV/0!</v>
      </c>
      <c r="EF121" s="88" t="e">
        <f t="shared" si="237"/>
        <v>#DIV/0!</v>
      </c>
      <c r="EG121" s="54">
        <f>REPS단위당실거래!I106</f>
        <v>0</v>
      </c>
      <c r="EH121" s="52">
        <f t="shared" si="238"/>
        <v>0</v>
      </c>
      <c r="EI121" s="52">
        <f t="shared" si="239"/>
        <v>0</v>
      </c>
      <c r="EJ121" s="49">
        <f t="shared" si="240"/>
        <v>0</v>
      </c>
      <c r="EK121" s="149">
        <v>0</v>
      </c>
      <c r="EL121" s="55">
        <f t="shared" si="241"/>
        <v>0</v>
      </c>
      <c r="EM121" s="55">
        <v>0.74</v>
      </c>
      <c r="EN121" s="55">
        <v>0.05</v>
      </c>
      <c r="EO121" s="71">
        <f t="shared" si="242"/>
        <v>0</v>
      </c>
      <c r="EP121" s="54">
        <f>REPS단위당실거래!I106</f>
        <v>0</v>
      </c>
      <c r="EQ121" s="52">
        <f t="shared" si="243"/>
        <v>0</v>
      </c>
      <c r="ER121" s="52">
        <f t="shared" si="244"/>
        <v>0</v>
      </c>
      <c r="ES121" s="49">
        <f t="shared" si="245"/>
        <v>0</v>
      </c>
      <c r="ET121" s="149">
        <v>0</v>
      </c>
      <c r="EU121" s="55">
        <f t="shared" si="246"/>
        <v>0</v>
      </c>
      <c r="EV121" s="55">
        <v>0.26</v>
      </c>
      <c r="EW121" s="55">
        <v>0.2</v>
      </c>
      <c r="EX121" s="50">
        <f t="shared" si="247"/>
        <v>0</v>
      </c>
      <c r="EY121" s="53">
        <f>'주택총조사(주택의종류)'!AZ106</f>
        <v>8.3746486858114644E-2</v>
      </c>
      <c r="EZ121" s="53">
        <f>'주택총조사(주택의종류)'!AS106</f>
        <v>0.80312552507021739</v>
      </c>
      <c r="FA121" s="53">
        <f>'주택총조사(주택의종류)'!BG106</f>
        <v>8.8238144584532455E-2</v>
      </c>
      <c r="FB121" s="53">
        <f t="shared" si="248"/>
        <v>10.643594771502716</v>
      </c>
      <c r="FC121" s="54">
        <f t="shared" si="249"/>
        <v>0</v>
      </c>
      <c r="FD121" s="55">
        <v>0.4</v>
      </c>
      <c r="FE121" s="55">
        <v>0.6</v>
      </c>
      <c r="FF121" s="50">
        <f t="shared" si="250"/>
        <v>0</v>
      </c>
      <c r="FG121" s="82">
        <f t="shared" si="251"/>
        <v>0</v>
      </c>
      <c r="FH121" s="53">
        <v>3.9399999999999998E-2</v>
      </c>
      <c r="FI121" s="49">
        <v>30</v>
      </c>
      <c r="FJ121" s="55">
        <v>0.6</v>
      </c>
      <c r="FK121" s="55">
        <v>0.4</v>
      </c>
      <c r="FL121" s="49">
        <f t="shared" si="252"/>
        <v>0</v>
      </c>
      <c r="FM121" s="49">
        <f t="shared" si="253"/>
        <v>0</v>
      </c>
      <c r="FN121" s="58">
        <f t="shared" si="254"/>
        <v>0</v>
      </c>
      <c r="FO121" s="49">
        <f t="shared" si="270"/>
        <v>0</v>
      </c>
      <c r="FP121" s="131" t="s">
        <v>400</v>
      </c>
      <c r="FQ121" s="131" t="s">
        <v>400</v>
      </c>
      <c r="FR121" s="131">
        <v>101</v>
      </c>
      <c r="FS121" s="131">
        <v>184</v>
      </c>
      <c r="FT121" s="131">
        <v>113</v>
      </c>
      <c r="FU121" s="131">
        <v>75</v>
      </c>
      <c r="FV121" s="131">
        <v>61</v>
      </c>
      <c r="FW121" s="131">
        <v>133</v>
      </c>
      <c r="FX121" s="131">
        <v>115</v>
      </c>
      <c r="FY121" s="32">
        <f t="shared" si="255"/>
        <v>782</v>
      </c>
      <c r="FZ121" s="153">
        <v>0</v>
      </c>
      <c r="GA121" s="54">
        <f t="shared" si="256"/>
        <v>4.300406100811605</v>
      </c>
      <c r="GB121" s="55">
        <v>0.3</v>
      </c>
      <c r="GC121" s="55">
        <f t="shared" si="257"/>
        <v>0</v>
      </c>
      <c r="GD121" s="50">
        <f t="shared" si="258"/>
        <v>0</v>
      </c>
      <c r="GE121" s="54">
        <f t="shared" si="259"/>
        <v>-3.2719005418404961</v>
      </c>
      <c r="GF121" s="55">
        <v>0.7</v>
      </c>
      <c r="GG121" s="55">
        <f t="shared" si="260"/>
        <v>0</v>
      </c>
      <c r="GH121" s="50">
        <f t="shared" si="261"/>
        <v>0</v>
      </c>
      <c r="GI121" s="81">
        <f t="shared" si="271"/>
        <v>0</v>
      </c>
      <c r="GJ121" s="72">
        <f t="shared" si="262"/>
        <v>0</v>
      </c>
      <c r="GK121" s="72" t="e">
        <f t="shared" si="263"/>
        <v>#DIV/0!</v>
      </c>
      <c r="GL121" s="52">
        <f>SUM('주택총조사(주택의종류)'!AD106:AF106)</f>
        <v>3287</v>
      </c>
      <c r="GM121" s="52">
        <f>REPS미분양!I106</f>
        <v>0</v>
      </c>
      <c r="GN121" s="100">
        <f t="shared" si="264"/>
        <v>0</v>
      </c>
      <c r="GO121" s="55">
        <f t="shared" si="265"/>
        <v>1</v>
      </c>
      <c r="GP121" s="82" t="e">
        <f t="shared" si="266"/>
        <v>#DIV/0!</v>
      </c>
      <c r="GQ121" s="84" t="e">
        <f t="shared" si="267"/>
        <v>#DIV/0!</v>
      </c>
      <c r="GR121" s="151">
        <f>SUM('REPS분양물량+계획'!G106:I106)/3</f>
        <v>0</v>
      </c>
      <c r="GS121" s="106" t="e">
        <f t="shared" si="272"/>
        <v>#DIV/0!</v>
      </c>
      <c r="GT121" s="105" t="e">
        <f t="shared" si="268"/>
        <v>#DIV/0!</v>
      </c>
    </row>
    <row r="122" spans="1:202" s="49" customFormat="1" x14ac:dyDescent="0.4">
      <c r="A122" s="37" t="s">
        <v>181</v>
      </c>
      <c r="B122" s="37" t="s">
        <v>196</v>
      </c>
      <c r="C122" s="35">
        <f>'주택총조사(거처의종류, 일반,외국인가구, 전체)'!H108</f>
        <v>44681</v>
      </c>
      <c r="D122" s="35">
        <f>'주택총조사(거처의종류, 일반,외국인가구, 전체)'!K108</f>
        <v>44303</v>
      </c>
      <c r="E122" s="35">
        <f>'주택총조사(거처의종류, 일반,외국인가구, 전체)'!N108</f>
        <v>45636</v>
      </c>
      <c r="F122" s="35">
        <f>'주택총조사(거처의종류, 일반,외국인가구, 전체)'!Q108</f>
        <v>45423</v>
      </c>
      <c r="G122" s="35">
        <f>'주택총조사(거처의종류, 일반,외국인가구, 전체)'!T108</f>
        <v>45918</v>
      </c>
      <c r="H122" s="35">
        <f>'주택총조사(거처의종류, 일반,외국인가구, 전체)'!W108</f>
        <v>46254</v>
      </c>
      <c r="I122" s="207">
        <f t="shared" si="282"/>
        <v>-210</v>
      </c>
      <c r="J122" s="207">
        <f t="shared" si="282"/>
        <v>-218</v>
      </c>
      <c r="K122" s="207">
        <f t="shared" si="282"/>
        <v>-409</v>
      </c>
      <c r="L122" s="207">
        <f t="shared" si="282"/>
        <v>-282</v>
      </c>
      <c r="M122" s="207">
        <f t="shared" si="282"/>
        <v>-301</v>
      </c>
      <c r="N122" s="24">
        <f>'인구총조사(가구, 1인가구)'!D108</f>
        <v>14300</v>
      </c>
      <c r="O122" s="24">
        <f>'인구총조사(가구, 1인가구)'!E108</f>
        <v>14132</v>
      </c>
      <c r="P122" s="24">
        <f>'인구총조사(가구, 1인가구)'!F108</f>
        <v>15683</v>
      </c>
      <c r="Q122" s="24">
        <f>'인구총조사(가구, 1인가구)'!G108</f>
        <v>15879</v>
      </c>
      <c r="R122" s="24">
        <f>'인구총조사(가구, 1인가구)'!H108</f>
        <v>16656</v>
      </c>
      <c r="S122" s="24">
        <f>'인구총조사(가구, 1인가구)'!I108</f>
        <v>17293</v>
      </c>
      <c r="T122" s="52">
        <f t="shared" si="184"/>
        <v>-168</v>
      </c>
      <c r="U122" s="52">
        <f t="shared" si="185"/>
        <v>1551</v>
      </c>
      <c r="V122" s="52">
        <f t="shared" si="186"/>
        <v>196</v>
      </c>
      <c r="W122" s="52">
        <f t="shared" si="187"/>
        <v>777</v>
      </c>
      <c r="X122" s="52">
        <f t="shared" si="188"/>
        <v>637</v>
      </c>
      <c r="Y122" s="53">
        <f>'주택총조사(거처의종류, 일반,외국인가구, 아파트)'!K108/'주택총조사(거처의종류, 일반,외국인가구, 전체)'!K108</f>
        <v>0.34264045324244408</v>
      </c>
      <c r="Z122" s="53">
        <f>'주택총조사(거처의종류, 일반,외국인가구, 아파트)'!N108/'주택총조사(거처의종류, 일반,외국인가구, 전체)'!N108</f>
        <v>0.33576562363046719</v>
      </c>
      <c r="AA122" s="53">
        <f>'주택총조사(거처의종류, 일반,외국인가구, 아파트)'!Q108/'주택총조사(거처의종류, 일반,외국인가구, 전체)'!Q108</f>
        <v>0.34161107808819319</v>
      </c>
      <c r="AB122" s="53">
        <f>'주택총조사(거처의종류, 일반,외국인가구, 아파트)'!T108/'주택총조사(거처의종류, 일반,외국인가구, 전체)'!T108</f>
        <v>0.35260682085456685</v>
      </c>
      <c r="AC122" s="53">
        <f>'주택총조사(거처의종류, 일반,외국인가구, 아파트)'!W108/'주택총조사(거처의종류, 일반,외국인가구, 전체)'!W108</f>
        <v>0.35043455701128551</v>
      </c>
      <c r="AD122" s="54">
        <f t="shared" si="189"/>
        <v>-71.954495180913256</v>
      </c>
      <c r="AE122" s="54">
        <f t="shared" si="190"/>
        <v>-73.196905951441849</v>
      </c>
      <c r="AF122" s="54">
        <f t="shared" si="191"/>
        <v>-139.71893093807103</v>
      </c>
      <c r="AG122" s="54">
        <f t="shared" si="192"/>
        <v>-99.435123480987855</v>
      </c>
      <c r="AH122" s="54">
        <f t="shared" si="193"/>
        <v>-105.48080166039693</v>
      </c>
      <c r="AI122" s="54">
        <f t="shared" si="194"/>
        <v>-97.957251442362178</v>
      </c>
      <c r="AJ122" s="54">
        <f t="shared" si="195"/>
        <v>-57.563596144730603</v>
      </c>
      <c r="AK122" s="54">
        <f t="shared" si="196"/>
        <v>520.77248225085464</v>
      </c>
      <c r="AL122" s="54">
        <f t="shared" si="197"/>
        <v>66.955771305285865</v>
      </c>
      <c r="AM122" s="54">
        <f t="shared" si="198"/>
        <v>273.97549980399845</v>
      </c>
      <c r="AN122" s="54">
        <f t="shared" si="199"/>
        <v>223.22681281618887</v>
      </c>
      <c r="AO122" s="54">
        <f t="shared" si="200"/>
        <v>205.47339400631944</v>
      </c>
      <c r="AP122" s="208">
        <f t="shared" si="283"/>
        <v>-129.51809132564387</v>
      </c>
      <c r="AQ122" s="208">
        <f t="shared" si="283"/>
        <v>447.57557629941277</v>
      </c>
      <c r="AR122" s="208">
        <f t="shared" si="283"/>
        <v>-72.763159632785161</v>
      </c>
      <c r="AS122" s="208">
        <f t="shared" si="283"/>
        <v>174.54037632301061</v>
      </c>
      <c r="AT122" s="208">
        <f t="shared" si="283"/>
        <v>117.74601115579193</v>
      </c>
      <c r="AU122" s="50">
        <f t="shared" si="183"/>
        <v>107.51614256395726</v>
      </c>
      <c r="AV122" s="52">
        <f>'주택총조사(거처의종류, 일반,외국인가구, 전체)'!I108</f>
        <v>292</v>
      </c>
      <c r="AW122" s="52">
        <f>'주택총조사(거처의종류, 일반,외국인가구, 전체)'!L108</f>
        <v>309</v>
      </c>
      <c r="AX122" s="52">
        <f>'주택총조사(거처의종류, 일반,외국인가구, 전체)'!O108</f>
        <v>280</v>
      </c>
      <c r="AY122" s="52">
        <f>'주택총조사(거처의종류, 일반,외국인가구, 전체)'!R108</f>
        <v>290</v>
      </c>
      <c r="AZ122" s="52">
        <f>'주택총조사(거처의종류, 일반,외국인가구, 전체)'!U108</f>
        <v>330</v>
      </c>
      <c r="BA122" s="52">
        <f>'주택총조사(거처의종류, 일반,외국인가구, 전체)'!X108</f>
        <v>402</v>
      </c>
      <c r="BB122" s="52">
        <f t="shared" si="201"/>
        <v>17</v>
      </c>
      <c r="BC122" s="52">
        <f t="shared" si="202"/>
        <v>-29</v>
      </c>
      <c r="BD122" s="52">
        <f t="shared" si="203"/>
        <v>10</v>
      </c>
      <c r="BE122" s="52">
        <f t="shared" si="204"/>
        <v>40</v>
      </c>
      <c r="BF122" s="52">
        <f t="shared" si="205"/>
        <v>72</v>
      </c>
      <c r="BG122" s="53">
        <f>'주택총조사(거처의종류, 일반,외국인가구, 아파트)'!L108/'주택총조사(거처의종류, 일반,외국인가구, 전체)'!L108</f>
        <v>0.10679611650485436</v>
      </c>
      <c r="BH122" s="53">
        <f>'주택총조사(거처의종류, 일반,외국인가구, 아파트)'!O108/'주택총조사(거처의종류, 일반,외국인가구, 전체)'!O108</f>
        <v>0.12857142857142856</v>
      </c>
      <c r="BI122" s="53">
        <f>'주택총조사(거처의종류, 일반,외국인가구, 아파트)'!R108/'주택총조사(거처의종류, 일반,외국인가구, 전체)'!R108</f>
        <v>0.12413793103448276</v>
      </c>
      <c r="BJ122" s="53">
        <f>'주택총조사(거처의종류, 일반,외국인가구, 아파트)'!U108/'주택총조사(거처의종류, 일반,외국인가구, 전체)'!U108</f>
        <v>0.13333333333333333</v>
      </c>
      <c r="BK122" s="53">
        <f>'주택총조사(거처의종류, 일반,외국인가구, 아파트)'!X108/'주택총조사(거처의종류, 일반,외국인가구, 전체)'!X108</f>
        <v>0.12189054726368159</v>
      </c>
      <c r="BL122" s="54">
        <f t="shared" si="206"/>
        <v>1.8155339805825241</v>
      </c>
      <c r="BM122" s="54">
        <f t="shared" si="207"/>
        <v>-3.7285714285714282</v>
      </c>
      <c r="BN122" s="54">
        <f t="shared" si="208"/>
        <v>1.2413793103448276</v>
      </c>
      <c r="BO122" s="54">
        <f t="shared" si="209"/>
        <v>5.333333333333333</v>
      </c>
      <c r="BP122" s="54">
        <f t="shared" si="210"/>
        <v>8.7761194029850742</v>
      </c>
      <c r="BQ122" s="50">
        <f t="shared" si="211"/>
        <v>2.6875589197348662</v>
      </c>
      <c r="BR122" s="49">
        <f>REPS멸실!E107</f>
        <v>0</v>
      </c>
      <c r="BS122" s="49">
        <f>REPS멸실!F107</f>
        <v>0</v>
      </c>
      <c r="BT122" s="49">
        <f>REPS멸실!G107</f>
        <v>0</v>
      </c>
      <c r="BU122" s="49">
        <f>REPS멸실!H107</f>
        <v>0</v>
      </c>
      <c r="BV122" s="49">
        <f>REPS멸실!I107</f>
        <v>0</v>
      </c>
      <c r="BW122" s="51">
        <f t="shared" si="212"/>
        <v>0</v>
      </c>
      <c r="BX122" s="81">
        <f t="shared" si="213"/>
        <v>110.20370148369213</v>
      </c>
      <c r="BY122" s="52">
        <f>SUM('주택소유통계(다주택자)'!Q108:R108)</f>
        <v>4828</v>
      </c>
      <c r="BZ122" s="52">
        <f>SUM('주택소유통계(다주택자)'!U108:V108)</f>
        <v>4825</v>
      </c>
      <c r="CA122" s="52">
        <f>SUM('주택소유통계(다주택자)'!Y108:Z108)</f>
        <v>4930</v>
      </c>
      <c r="CB122" s="52">
        <f>SUM('주택소유통계(다주택자)'!AC108:AD108)</f>
        <v>5124</v>
      </c>
      <c r="CC122" s="52">
        <f t="shared" si="214"/>
        <v>-3</v>
      </c>
      <c r="CD122" s="52">
        <f t="shared" si="215"/>
        <v>105</v>
      </c>
      <c r="CE122" s="52">
        <f t="shared" si="216"/>
        <v>194</v>
      </c>
      <c r="CF122" s="53">
        <f>'REPS거래량(외지인)'!D108/'REPS거래량(외지인)'!C108</f>
        <v>0.66450916936353832</v>
      </c>
      <c r="CG122" s="53">
        <f>'REPS거래량(외지인)'!I108/'REPS거래량(외지인)'!H108</f>
        <v>0.76836158192090398</v>
      </c>
      <c r="CH122" s="53">
        <f>'REPS거래량(외지인)'!N108/'REPS거래량(외지인)'!M108</f>
        <v>0.78658536585365857</v>
      </c>
      <c r="CI122" s="54">
        <f>REPS단위당실거래!G107</f>
        <v>524.4</v>
      </c>
      <c r="CJ122" s="54">
        <f>REPS단위당실거래!H107</f>
        <v>606.20000000000005</v>
      </c>
      <c r="CK122" s="54">
        <f>REPS단위당실거래!I107</f>
        <v>652.1</v>
      </c>
      <c r="CL122" s="52">
        <v>1201</v>
      </c>
      <c r="CM122" s="52">
        <v>1290</v>
      </c>
      <c r="CN122" s="52">
        <v>1354.5</v>
      </c>
      <c r="CO122" s="53">
        <v>0</v>
      </c>
      <c r="CP122" s="53">
        <f t="shared" si="269"/>
        <v>0.46992248062015507</v>
      </c>
      <c r="CQ122" s="53">
        <f t="shared" si="218"/>
        <v>0.4814322628276117</v>
      </c>
      <c r="CR122" s="55">
        <v>0.2</v>
      </c>
      <c r="CS122" s="55">
        <v>0.3</v>
      </c>
      <c r="CT122" s="55">
        <v>0.5</v>
      </c>
      <c r="CU122" s="162">
        <f t="shared" si="219"/>
        <v>0</v>
      </c>
      <c r="CV122" s="162">
        <f t="shared" si="220"/>
        <v>11.373716988569178</v>
      </c>
      <c r="CW122" s="162">
        <f t="shared" si="221"/>
        <v>36.732694541231126</v>
      </c>
      <c r="CX122" s="71">
        <f t="shared" si="222"/>
        <v>16.035470509933436</v>
      </c>
      <c r="CY122" s="158">
        <f>REPS분양물량!H107</f>
        <v>428</v>
      </c>
      <c r="CZ122" s="158">
        <f>REPS분양물량!I107</f>
        <v>763</v>
      </c>
      <c r="DA122" s="158">
        <f>REPS분양물량!J107</f>
        <v>0</v>
      </c>
      <c r="DB122" s="52">
        <f>REPS미분양!F107</f>
        <v>0</v>
      </c>
      <c r="DC122" s="52">
        <f>REPS미분양!G107</f>
        <v>0</v>
      </c>
      <c r="DD122" s="52">
        <f>REPS미분양!H107</f>
        <v>27</v>
      </c>
      <c r="DE122" s="52">
        <f>REPS미분양!I107</f>
        <v>6</v>
      </c>
      <c r="DF122" s="52">
        <f t="shared" si="223"/>
        <v>428</v>
      </c>
      <c r="DG122" s="52">
        <f t="shared" si="224"/>
        <v>763</v>
      </c>
      <c r="DH122" s="52">
        <f t="shared" si="225"/>
        <v>27</v>
      </c>
      <c r="DI122" s="52">
        <f t="shared" si="226"/>
        <v>428</v>
      </c>
      <c r="DJ122" s="52">
        <f t="shared" si="227"/>
        <v>736</v>
      </c>
      <c r="DK122" s="52">
        <f t="shared" si="228"/>
        <v>21</v>
      </c>
      <c r="DL122" s="141">
        <v>524.4</v>
      </c>
      <c r="DM122" s="141">
        <v>606.20000000000005</v>
      </c>
      <c r="DN122" s="141">
        <v>652.1</v>
      </c>
      <c r="DO122" s="140">
        <f>'REPS분양가(분기단위)'!D107</f>
        <v>1201</v>
      </c>
      <c r="DP122" s="140">
        <f>'REPS분양가(분기단위)'!E107</f>
        <v>1290</v>
      </c>
      <c r="DQ122" s="144">
        <f>DP122*1.05</f>
        <v>1354.5</v>
      </c>
      <c r="DR122" s="53">
        <f t="shared" si="229"/>
        <v>0.43663613655287259</v>
      </c>
      <c r="DS122" s="53">
        <f t="shared" si="230"/>
        <v>0.46992248062015507</v>
      </c>
      <c r="DT122" s="53">
        <f t="shared" si="231"/>
        <v>0.4814322628276117</v>
      </c>
      <c r="DU122" s="53">
        <f>100%-종합!CF122</f>
        <v>0.33549083063646168</v>
      </c>
      <c r="DV122" s="53">
        <f>100%-종합!CG122</f>
        <v>0.23163841807909602</v>
      </c>
      <c r="DW122" s="53">
        <f>100%-종합!CH122</f>
        <v>0.21341463414634143</v>
      </c>
      <c r="DX122" s="55">
        <v>0.2</v>
      </c>
      <c r="DY122" s="55">
        <v>0.3</v>
      </c>
      <c r="DZ122" s="55">
        <v>0.5</v>
      </c>
      <c r="EA122" s="72">
        <f t="shared" si="232"/>
        <v>12.539323163814403</v>
      </c>
      <c r="EB122" s="72">
        <f t="shared" si="233"/>
        <v>24.034543686769148</v>
      </c>
      <c r="EC122" s="72">
        <f t="shared" si="234"/>
        <v>1.0788192474948004</v>
      </c>
      <c r="ED122" s="71">
        <f t="shared" si="235"/>
        <v>12.550895366026117</v>
      </c>
      <c r="EE122" s="82">
        <f t="shared" si="236"/>
        <v>28.586365875959551</v>
      </c>
      <c r="EF122" s="88">
        <f t="shared" si="237"/>
        <v>138.79006735965169</v>
      </c>
      <c r="EG122" s="54">
        <f>REPS단위당실거래!I107</f>
        <v>652.1</v>
      </c>
      <c r="EH122" s="52">
        <f t="shared" si="238"/>
        <v>1354.5</v>
      </c>
      <c r="EI122" s="52">
        <f t="shared" si="239"/>
        <v>46100</v>
      </c>
      <c r="EJ122" s="49">
        <f t="shared" si="240"/>
        <v>25355.000000000004</v>
      </c>
      <c r="EK122" s="149">
        <v>2999</v>
      </c>
      <c r="EL122" s="55">
        <f t="shared" si="241"/>
        <v>0.66391976491631532</v>
      </c>
      <c r="EM122" s="55">
        <v>0.74</v>
      </c>
      <c r="EN122" s="55">
        <v>0.05</v>
      </c>
      <c r="EO122" s="71">
        <f t="shared" si="242"/>
        <v>73.670528874409101</v>
      </c>
      <c r="EP122" s="54">
        <f>REPS단위당실거래!I107</f>
        <v>652.1</v>
      </c>
      <c r="EQ122" s="52">
        <f t="shared" si="243"/>
        <v>1354.5</v>
      </c>
      <c r="ER122" s="52">
        <f t="shared" si="244"/>
        <v>46100</v>
      </c>
      <c r="ES122" s="49">
        <f t="shared" si="245"/>
        <v>25355.000000000004</v>
      </c>
      <c r="ET122" s="149">
        <v>1155</v>
      </c>
      <c r="EU122" s="55">
        <f t="shared" si="246"/>
        <v>0.66391976491631532</v>
      </c>
      <c r="EV122" s="55">
        <v>0.26</v>
      </c>
      <c r="EW122" s="55">
        <v>0.2</v>
      </c>
      <c r="EX122" s="50">
        <f t="shared" si="247"/>
        <v>39.8750210808739</v>
      </c>
      <c r="EY122" s="53">
        <f>'주택총조사(주택의종류)'!AZ107</f>
        <v>4.5701802401210689E-2</v>
      </c>
      <c r="EZ122" s="53">
        <f>'주택총조사(주택의종류)'!AS107</f>
        <v>0.86506148653926707</v>
      </c>
      <c r="FA122" s="53">
        <f>'주택총조사(주택의종류)'!BG107</f>
        <v>7.6193137460232402E-2</v>
      </c>
      <c r="FB122" s="53">
        <f t="shared" si="248"/>
        <v>20.595568982954699</v>
      </c>
      <c r="FC122" s="54">
        <f t="shared" si="249"/>
        <v>2338.5352068115599</v>
      </c>
      <c r="FD122" s="55">
        <v>0.4</v>
      </c>
      <c r="FE122" s="55">
        <v>0.6</v>
      </c>
      <c r="FF122" s="50">
        <f t="shared" si="250"/>
        <v>561.24844963477437</v>
      </c>
      <c r="FG122" s="82">
        <f t="shared" si="251"/>
        <v>674.79399959005741</v>
      </c>
      <c r="FH122" s="53">
        <v>3.9399999999999998E-2</v>
      </c>
      <c r="FI122" s="49">
        <v>30</v>
      </c>
      <c r="FJ122" s="55">
        <v>0.6</v>
      </c>
      <c r="FK122" s="55">
        <v>0.4</v>
      </c>
      <c r="FL122" s="49">
        <f t="shared" si="252"/>
        <v>46000</v>
      </c>
      <c r="FM122" s="49">
        <f t="shared" si="253"/>
        <v>27600</v>
      </c>
      <c r="FN122" s="58">
        <f t="shared" si="254"/>
        <v>-130.81370694375846</v>
      </c>
      <c r="FO122" s="49">
        <f t="shared" si="270"/>
        <v>3960</v>
      </c>
      <c r="FP122" s="131">
        <v>59</v>
      </c>
      <c r="FQ122" s="131">
        <v>197</v>
      </c>
      <c r="FR122" s="134">
        <v>2009</v>
      </c>
      <c r="FS122" s="134">
        <v>2996</v>
      </c>
      <c r="FT122" s="134">
        <v>1553</v>
      </c>
      <c r="FU122" s="134">
        <v>1355</v>
      </c>
      <c r="FV122" s="134">
        <v>1403</v>
      </c>
      <c r="FW122" s="134">
        <v>3271</v>
      </c>
      <c r="FX122" s="134">
        <v>2811</v>
      </c>
      <c r="FY122" s="32">
        <f t="shared" si="255"/>
        <v>15654</v>
      </c>
      <c r="FZ122" s="152">
        <f>(SUM(FT122:FX122)/FY122)</f>
        <v>0.66391976491631532</v>
      </c>
      <c r="GA122" s="54">
        <f t="shared" si="256"/>
        <v>208.16095292605431</v>
      </c>
      <c r="GB122" s="55">
        <v>0.3</v>
      </c>
      <c r="GC122" s="55">
        <f t="shared" si="257"/>
        <v>0.66391976491631532</v>
      </c>
      <c r="GD122" s="50">
        <f t="shared" si="258"/>
        <v>41.460651279426642</v>
      </c>
      <c r="GE122" s="54">
        <f t="shared" si="259"/>
        <v>-97.957251442362178</v>
      </c>
      <c r="GF122" s="55">
        <v>0.7</v>
      </c>
      <c r="GG122" s="55">
        <f t="shared" si="260"/>
        <v>0.66391976491631532</v>
      </c>
      <c r="GH122" s="50">
        <f t="shared" si="261"/>
        <v>-45.525028744623036</v>
      </c>
      <c r="GI122" s="81">
        <f t="shared" si="271"/>
        <v>-4.0643774651963938</v>
      </c>
      <c r="GJ122" s="72">
        <f t="shared" si="262"/>
        <v>16.035470509933436</v>
      </c>
      <c r="GK122" s="72">
        <f t="shared" si="263"/>
        <v>12.550895366026117</v>
      </c>
      <c r="GL122" s="52">
        <f>SUM('주택총조사(주택의종류)'!AD107:AF107)</f>
        <v>1099</v>
      </c>
      <c r="GM122" s="52">
        <f>REPS미분양!I107</f>
        <v>6</v>
      </c>
      <c r="GN122" s="100">
        <f t="shared" si="264"/>
        <v>5.4595086442220204E-3</v>
      </c>
      <c r="GO122" s="55">
        <f t="shared" si="265"/>
        <v>0.8</v>
      </c>
      <c r="GP122" s="82">
        <f t="shared" si="266"/>
        <v>22.869092700767641</v>
      </c>
      <c r="GQ122" s="84">
        <f t="shared" si="267"/>
        <v>693.59871482562869</v>
      </c>
      <c r="GR122" s="151">
        <f>SUM('REPS분양물량+계획'!G107:I107)/3</f>
        <v>402.66666666666669</v>
      </c>
      <c r="GS122" s="106">
        <f t="shared" si="272"/>
        <v>0.58054701956576926</v>
      </c>
      <c r="GT122" s="105" t="str">
        <f t="shared" si="268"/>
        <v>A등급</v>
      </c>
    </row>
    <row r="123" spans="1:202" s="49" customFormat="1" x14ac:dyDescent="0.4">
      <c r="A123" s="37" t="s">
        <v>181</v>
      </c>
      <c r="B123" s="37" t="s">
        <v>195</v>
      </c>
      <c r="C123" s="35">
        <f>'주택총조사(거처의종류, 일반,외국인가구, 전체)'!H109</f>
        <v>42328</v>
      </c>
      <c r="D123" s="35">
        <f>'주택총조사(거처의종류, 일반,외국인가구, 전체)'!K109</f>
        <v>43310</v>
      </c>
      <c r="E123" s="35">
        <f>'주택총조사(거처의종류, 일반,외국인가구, 전체)'!N109</f>
        <v>44842</v>
      </c>
      <c r="F123" s="35">
        <f>'주택총조사(거처의종류, 일반,외국인가구, 전체)'!Q109</f>
        <v>45839</v>
      </c>
      <c r="G123" s="35">
        <f>'주택총조사(거처의종류, 일반,외국인가구, 전체)'!T109</f>
        <v>46283</v>
      </c>
      <c r="H123" s="35">
        <f>'주택총조사(거처의종류, 일반,외국인가구, 전체)'!W109</f>
        <v>46589</v>
      </c>
      <c r="I123" s="207">
        <f t="shared" si="282"/>
        <v>605</v>
      </c>
      <c r="J123" s="207">
        <f t="shared" si="282"/>
        <v>195</v>
      </c>
      <c r="K123" s="207">
        <f t="shared" si="282"/>
        <v>-56</v>
      </c>
      <c r="L123" s="207">
        <f t="shared" si="282"/>
        <v>-2</v>
      </c>
      <c r="M123" s="207">
        <f t="shared" si="282"/>
        <v>-396</v>
      </c>
      <c r="N123" s="24">
        <f>'인구총조사(가구, 1인가구)'!D109</f>
        <v>14686</v>
      </c>
      <c r="O123" s="24">
        <f>'인구총조사(가구, 1인가구)'!E109</f>
        <v>15063</v>
      </c>
      <c r="P123" s="24">
        <f>'인구총조사(가구, 1인가구)'!F109</f>
        <v>16400</v>
      </c>
      <c r="Q123" s="24">
        <f>'인구총조사(가구, 1인가구)'!G109</f>
        <v>17453</v>
      </c>
      <c r="R123" s="24">
        <f>'인구총조사(가구, 1인가구)'!H109</f>
        <v>17899</v>
      </c>
      <c r="S123" s="24">
        <f>'인구총조사(가구, 1인가구)'!I109</f>
        <v>18601</v>
      </c>
      <c r="T123" s="52">
        <f t="shared" si="184"/>
        <v>377</v>
      </c>
      <c r="U123" s="52">
        <f t="shared" si="185"/>
        <v>1337</v>
      </c>
      <c r="V123" s="52">
        <f t="shared" si="186"/>
        <v>1053</v>
      </c>
      <c r="W123" s="52">
        <f t="shared" si="187"/>
        <v>446</v>
      </c>
      <c r="X123" s="52">
        <f t="shared" si="188"/>
        <v>702</v>
      </c>
      <c r="Y123" s="53">
        <f>'주택총조사(거처의종류, 일반,외국인가구, 아파트)'!K109/'주택총조사(거처의종류, 일반,외국인가구, 전체)'!K109</f>
        <v>0.34892634495497576</v>
      </c>
      <c r="Z123" s="53">
        <f>'주택총조사(거처의종류, 일반,외국인가구, 아파트)'!N109/'주택총조사(거처의종류, 일반,외국인가구, 전체)'!N109</f>
        <v>0.34866865884661702</v>
      </c>
      <c r="AA123" s="53">
        <f>'주택총조사(거처의종류, 일반,외국인가구, 아파트)'!Q109/'주택총조사(거처의종류, 일반,외국인가구, 전체)'!Q109</f>
        <v>0.3652566591766836</v>
      </c>
      <c r="AB123" s="53">
        <f>'주택총조사(거처의종류, 일반,외국인가구, 아파트)'!T109/'주택총조사(거처의종류, 일반,외국인가구, 전체)'!T109</f>
        <v>0.371518700170689</v>
      </c>
      <c r="AC123" s="53">
        <f>'주택총조사(거처의종류, 일반,외국인가구, 아파트)'!W109/'주택총조사(거처의종류, 일반,외국인가구, 전체)'!W109</f>
        <v>0.36862778767520232</v>
      </c>
      <c r="AD123" s="54">
        <f t="shared" si="189"/>
        <v>211.10043869776032</v>
      </c>
      <c r="AE123" s="54">
        <f t="shared" si="190"/>
        <v>67.990388475090313</v>
      </c>
      <c r="AF123" s="54">
        <f t="shared" si="191"/>
        <v>-20.454372913894282</v>
      </c>
      <c r="AG123" s="54">
        <f t="shared" si="192"/>
        <v>-0.743037400341378</v>
      </c>
      <c r="AH123" s="54">
        <f t="shared" si="193"/>
        <v>-145.97660391938012</v>
      </c>
      <c r="AI123" s="54">
        <f t="shared" si="194"/>
        <v>22.383362587846968</v>
      </c>
      <c r="AJ123" s="54">
        <f t="shared" si="195"/>
        <v>131.54523204802587</v>
      </c>
      <c r="AK123" s="54">
        <f t="shared" si="196"/>
        <v>466.16999687792696</v>
      </c>
      <c r="AL123" s="54">
        <f t="shared" si="197"/>
        <v>384.61526211304783</v>
      </c>
      <c r="AM123" s="54">
        <f t="shared" si="198"/>
        <v>165.69734027612731</v>
      </c>
      <c r="AN123" s="54">
        <f t="shared" si="199"/>
        <v>258.77670694799201</v>
      </c>
      <c r="AO123" s="54">
        <f t="shared" si="200"/>
        <v>281.36090765262395</v>
      </c>
      <c r="AP123" s="208">
        <f t="shared" si="283"/>
        <v>342.64567074578622</v>
      </c>
      <c r="AQ123" s="208">
        <f t="shared" si="283"/>
        <v>534.16038535301732</v>
      </c>
      <c r="AR123" s="208">
        <f t="shared" si="283"/>
        <v>364.16088919915353</v>
      </c>
      <c r="AS123" s="208">
        <f t="shared" si="283"/>
        <v>164.95430287578594</v>
      </c>
      <c r="AT123" s="208">
        <f t="shared" si="283"/>
        <v>112.80010302861189</v>
      </c>
      <c r="AU123" s="50">
        <f t="shared" si="183"/>
        <v>303.74427024047094</v>
      </c>
      <c r="AV123" s="52">
        <f>'주택총조사(거처의종류, 일반,외국인가구, 전체)'!I109</f>
        <v>724</v>
      </c>
      <c r="AW123" s="52">
        <f>'주택총조사(거처의종류, 일반,외국인가구, 전체)'!L109</f>
        <v>748</v>
      </c>
      <c r="AX123" s="52">
        <f>'주택총조사(거처의종류, 일반,외국인가구, 전체)'!O109</f>
        <v>723</v>
      </c>
      <c r="AY123" s="52">
        <f>'주택총조사(거처의종류, 일반,외국인가구, 전체)'!R109</f>
        <v>737</v>
      </c>
      <c r="AZ123" s="52">
        <f>'주택총조사(거처의종류, 일반,외국인가구, 전체)'!U109</f>
        <v>785</v>
      </c>
      <c r="BA123" s="52">
        <f>'주택총조사(거처의종류, 일반,외국인가구, 전체)'!X109</f>
        <v>958</v>
      </c>
      <c r="BB123" s="52">
        <f t="shared" si="201"/>
        <v>24</v>
      </c>
      <c r="BC123" s="52">
        <f t="shared" si="202"/>
        <v>-25</v>
      </c>
      <c r="BD123" s="52">
        <f t="shared" si="203"/>
        <v>14</v>
      </c>
      <c r="BE123" s="52">
        <f t="shared" si="204"/>
        <v>48</v>
      </c>
      <c r="BF123" s="52">
        <f t="shared" si="205"/>
        <v>173</v>
      </c>
      <c r="BG123" s="53">
        <f>'주택총조사(거처의종류, 일반,외국인가구, 아파트)'!L109/'주택총조사(거처의종류, 일반,외국인가구, 전체)'!L109</f>
        <v>0.2700534759358289</v>
      </c>
      <c r="BH123" s="53">
        <f>'주택총조사(거처의종류, 일반,외국인가구, 아파트)'!O109/'주택총조사(거처의종류, 일반,외국인가구, 전체)'!O109</f>
        <v>0.26556016597510373</v>
      </c>
      <c r="BI123" s="53">
        <f>'주택총조사(거처의종류, 일반,외국인가구, 아파트)'!R109/'주택총조사(거처의종류, 일반,외국인가구, 전체)'!R109</f>
        <v>0.26458616010854819</v>
      </c>
      <c r="BJ123" s="53">
        <f>'주택총조사(거처의종류, 일반,외국인가구, 아파트)'!U109/'주택총조사(거처의종류, 일반,외국인가구, 전체)'!U109</f>
        <v>0.27770700636942675</v>
      </c>
      <c r="BK123" s="53">
        <f>'주택총조사(거처의종류, 일반,외국인가구, 아파트)'!X109/'주택총조사(거처의종류, 일반,외국인가구, 전체)'!X109</f>
        <v>0.31524008350730687</v>
      </c>
      <c r="BL123" s="54">
        <f t="shared" si="206"/>
        <v>6.4812834224598941</v>
      </c>
      <c r="BM123" s="54">
        <f t="shared" si="207"/>
        <v>-6.6390041493775938</v>
      </c>
      <c r="BN123" s="54">
        <f t="shared" si="208"/>
        <v>3.7042062415196746</v>
      </c>
      <c r="BO123" s="54">
        <f t="shared" si="209"/>
        <v>13.329936305732485</v>
      </c>
      <c r="BP123" s="54">
        <f t="shared" si="210"/>
        <v>54.536534446764087</v>
      </c>
      <c r="BQ123" s="50">
        <f t="shared" si="211"/>
        <v>14.28259125341971</v>
      </c>
      <c r="BR123" s="49">
        <f>REPS멸실!E108</f>
        <v>0</v>
      </c>
      <c r="BS123" s="49">
        <f>REPS멸실!F108</f>
        <v>0</v>
      </c>
      <c r="BT123" s="49">
        <f>REPS멸실!G108</f>
        <v>0</v>
      </c>
      <c r="BU123" s="49">
        <f>REPS멸실!H108</f>
        <v>0</v>
      </c>
      <c r="BV123" s="49">
        <f>REPS멸실!I108</f>
        <v>0</v>
      </c>
      <c r="BW123" s="51">
        <f t="shared" si="212"/>
        <v>0</v>
      </c>
      <c r="BX123" s="81">
        <f t="shared" si="213"/>
        <v>318.02686149389064</v>
      </c>
      <c r="BY123" s="52">
        <f>SUM('주택소유통계(다주택자)'!Q109:R109)</f>
        <v>5642</v>
      </c>
      <c r="BZ123" s="52">
        <f>SUM('주택소유통계(다주택자)'!U109:V109)</f>
        <v>5802</v>
      </c>
      <c r="CA123" s="52">
        <f>SUM('주택소유통계(다주택자)'!Y109:Z109)</f>
        <v>5824</v>
      </c>
      <c r="CB123" s="52">
        <f>SUM('주택소유통계(다주택자)'!AC109:AD109)</f>
        <v>6109</v>
      </c>
      <c r="CC123" s="52">
        <f t="shared" si="214"/>
        <v>160</v>
      </c>
      <c r="CD123" s="52">
        <f t="shared" si="215"/>
        <v>22</v>
      </c>
      <c r="CE123" s="52">
        <f t="shared" si="216"/>
        <v>285</v>
      </c>
      <c r="CF123" s="53">
        <f>'REPS거래량(외지인)'!D109/'REPS거래량(외지인)'!C109</f>
        <v>0.58900144717800285</v>
      </c>
      <c r="CG123" s="53">
        <f>'REPS거래량(외지인)'!I109/'REPS거래량(외지인)'!H109</f>
        <v>0.59447004608294929</v>
      </c>
      <c r="CH123" s="53">
        <f>'REPS거래량(외지인)'!N109/'REPS거래량(외지인)'!M109</f>
        <v>0.68937644341801385</v>
      </c>
      <c r="CI123" s="54">
        <f>REPS단위당실거래!G108</f>
        <v>467.1</v>
      </c>
      <c r="CJ123" s="54">
        <f>REPS단위당실거래!H108</f>
        <v>478.9</v>
      </c>
      <c r="CK123" s="54">
        <f>REPS단위당실거래!I108</f>
        <v>490.9</v>
      </c>
      <c r="CL123" s="52">
        <v>0</v>
      </c>
      <c r="CM123" s="52">
        <v>0</v>
      </c>
      <c r="CN123" s="52">
        <v>0</v>
      </c>
      <c r="CO123" s="53">
        <v>0</v>
      </c>
      <c r="CP123" s="53">
        <v>0</v>
      </c>
      <c r="CQ123" s="53">
        <v>0</v>
      </c>
      <c r="CR123" s="55">
        <v>0.2</v>
      </c>
      <c r="CS123" s="55">
        <v>0.3</v>
      </c>
      <c r="CT123" s="55">
        <v>0.5</v>
      </c>
      <c r="CU123" s="162">
        <f t="shared" si="219"/>
        <v>0</v>
      </c>
      <c r="CV123" s="162">
        <f t="shared" si="220"/>
        <v>0</v>
      </c>
      <c r="CW123" s="162">
        <f t="shared" si="221"/>
        <v>0</v>
      </c>
      <c r="CX123" s="71">
        <f t="shared" si="222"/>
        <v>0</v>
      </c>
      <c r="CY123" s="158">
        <f>REPS분양물량!H108</f>
        <v>0</v>
      </c>
      <c r="CZ123" s="158">
        <f>REPS분양물량!I108</f>
        <v>0</v>
      </c>
      <c r="DA123" s="158">
        <f>REPS분양물량!J108</f>
        <v>0</v>
      </c>
      <c r="DB123" s="52">
        <f>REPS미분양!F108</f>
        <v>103</v>
      </c>
      <c r="DC123" s="52">
        <f>REPS미분양!G108</f>
        <v>25</v>
      </c>
      <c r="DD123" s="52">
        <f>REPS미분양!H108</f>
        <v>5</v>
      </c>
      <c r="DE123" s="52">
        <f>REPS미분양!I108</f>
        <v>4</v>
      </c>
      <c r="DF123" s="52">
        <f t="shared" si="223"/>
        <v>103</v>
      </c>
      <c r="DG123" s="52">
        <f t="shared" si="224"/>
        <v>25</v>
      </c>
      <c r="DH123" s="52">
        <f t="shared" si="225"/>
        <v>5</v>
      </c>
      <c r="DI123" s="52">
        <f t="shared" si="226"/>
        <v>78</v>
      </c>
      <c r="DJ123" s="52">
        <f t="shared" si="227"/>
        <v>20</v>
      </c>
      <c r="DK123" s="52">
        <f t="shared" si="228"/>
        <v>1</v>
      </c>
      <c r="DL123" s="141">
        <v>467.1</v>
      </c>
      <c r="DM123" s="141">
        <v>478.9</v>
      </c>
      <c r="DN123" s="141">
        <v>490.9</v>
      </c>
      <c r="DO123" s="140">
        <f>'REPS분양가(분기단위)'!D108</f>
        <v>0</v>
      </c>
      <c r="DP123" s="140">
        <f>'REPS분양가(분기단위)'!E108</f>
        <v>0</v>
      </c>
      <c r="DQ123" s="140">
        <f>'REPS분양가(분기단위)'!F108</f>
        <v>0</v>
      </c>
      <c r="DR123" s="53" t="e">
        <f t="shared" si="229"/>
        <v>#DIV/0!</v>
      </c>
      <c r="DS123" s="53" t="e">
        <f t="shared" si="230"/>
        <v>#DIV/0!</v>
      </c>
      <c r="DT123" s="53" t="e">
        <f t="shared" si="231"/>
        <v>#DIV/0!</v>
      </c>
      <c r="DU123" s="53">
        <f>100%-종합!CF123</f>
        <v>0.41099855282199715</v>
      </c>
      <c r="DV123" s="53">
        <f>100%-종합!CG123</f>
        <v>0.40552995391705071</v>
      </c>
      <c r="DW123" s="53">
        <f>100%-종합!CH123</f>
        <v>0.31062355658198615</v>
      </c>
      <c r="DX123" s="55">
        <v>0.2</v>
      </c>
      <c r="DY123" s="55">
        <v>0.3</v>
      </c>
      <c r="DZ123" s="55">
        <v>0.5</v>
      </c>
      <c r="EA123" s="72" t="e">
        <f t="shared" si="232"/>
        <v>#DIV/0!</v>
      </c>
      <c r="EB123" s="72" t="e">
        <f t="shared" si="233"/>
        <v>#DIV/0!</v>
      </c>
      <c r="EC123" s="72" t="e">
        <f t="shared" si="234"/>
        <v>#DIV/0!</v>
      </c>
      <c r="ED123" s="71" t="e">
        <f t="shared" si="235"/>
        <v>#DIV/0!</v>
      </c>
      <c r="EE123" s="82" t="e">
        <f t="shared" si="236"/>
        <v>#DIV/0!</v>
      </c>
      <c r="EF123" s="88" t="e">
        <f t="shared" si="237"/>
        <v>#DIV/0!</v>
      </c>
      <c r="EG123" s="54">
        <f>REPS단위당실거래!I108</f>
        <v>490.9</v>
      </c>
      <c r="EH123" s="52">
        <f t="shared" si="238"/>
        <v>0</v>
      </c>
      <c r="EI123" s="52">
        <f t="shared" si="239"/>
        <v>0</v>
      </c>
      <c r="EJ123" s="49">
        <f t="shared" si="240"/>
        <v>0</v>
      </c>
      <c r="EK123" s="149">
        <v>0</v>
      </c>
      <c r="EL123" s="55">
        <f t="shared" si="241"/>
        <v>0</v>
      </c>
      <c r="EM123" s="55">
        <v>0.74</v>
      </c>
      <c r="EN123" s="55">
        <v>0.05</v>
      </c>
      <c r="EO123" s="71">
        <f t="shared" si="242"/>
        <v>0</v>
      </c>
      <c r="EP123" s="54">
        <f>REPS단위당실거래!I108</f>
        <v>490.9</v>
      </c>
      <c r="EQ123" s="52">
        <f t="shared" si="243"/>
        <v>0</v>
      </c>
      <c r="ER123" s="52">
        <f t="shared" si="244"/>
        <v>0</v>
      </c>
      <c r="ES123" s="49">
        <f t="shared" si="245"/>
        <v>0</v>
      </c>
      <c r="ET123" s="149">
        <v>0</v>
      </c>
      <c r="EU123" s="55">
        <f t="shared" si="246"/>
        <v>0</v>
      </c>
      <c r="EV123" s="55">
        <v>0.26</v>
      </c>
      <c r="EW123" s="55">
        <v>0.2</v>
      </c>
      <c r="EX123" s="50">
        <f t="shared" si="247"/>
        <v>0</v>
      </c>
      <c r="EY123" s="53">
        <f>'주택총조사(주택의종류)'!AZ108</f>
        <v>0.40759906571934945</v>
      </c>
      <c r="EZ123" s="53">
        <f>'주택총조사(주택의종류)'!AS108</f>
        <v>0.49101135974264654</v>
      </c>
      <c r="FA123" s="53">
        <f>'주택총조사(주택의종류)'!BG108</f>
        <v>7.3360567819400535E-2</v>
      </c>
      <c r="FB123" s="53">
        <f t="shared" si="248"/>
        <v>1.3846251746578904</v>
      </c>
      <c r="FC123" s="54">
        <f t="shared" si="249"/>
        <v>0</v>
      </c>
      <c r="FD123" s="55">
        <v>0.4</v>
      </c>
      <c r="FE123" s="55">
        <v>0.6</v>
      </c>
      <c r="FF123" s="50">
        <f t="shared" si="250"/>
        <v>0</v>
      </c>
      <c r="FG123" s="82">
        <f t="shared" si="251"/>
        <v>0</v>
      </c>
      <c r="FH123" s="53">
        <v>3.9399999999999998E-2</v>
      </c>
      <c r="FI123" s="49">
        <v>30</v>
      </c>
      <c r="FJ123" s="55">
        <v>0.6</v>
      </c>
      <c r="FK123" s="55">
        <v>0.4</v>
      </c>
      <c r="FL123" s="49">
        <f t="shared" si="252"/>
        <v>0</v>
      </c>
      <c r="FM123" s="49">
        <f t="shared" si="253"/>
        <v>0</v>
      </c>
      <c r="FN123" s="58">
        <f t="shared" si="254"/>
        <v>0</v>
      </c>
      <c r="FO123" s="49">
        <f t="shared" si="270"/>
        <v>0</v>
      </c>
      <c r="FP123" s="131">
        <v>74</v>
      </c>
      <c r="FQ123" s="131">
        <v>263</v>
      </c>
      <c r="FR123" s="134">
        <v>2464</v>
      </c>
      <c r="FS123" s="134">
        <v>3071</v>
      </c>
      <c r="FT123" s="134">
        <v>1762</v>
      </c>
      <c r="FU123" s="134">
        <v>1513</v>
      </c>
      <c r="FV123" s="134">
        <v>1402</v>
      </c>
      <c r="FW123" s="134">
        <v>2933</v>
      </c>
      <c r="FX123" s="134">
        <v>1760</v>
      </c>
      <c r="FY123" s="32">
        <f t="shared" si="255"/>
        <v>15242</v>
      </c>
      <c r="FZ123" s="153">
        <v>0</v>
      </c>
      <c r="GA123" s="54">
        <f t="shared" si="256"/>
        <v>295.64349890604365</v>
      </c>
      <c r="GB123" s="55">
        <v>0.3</v>
      </c>
      <c r="GC123" s="55">
        <f t="shared" si="257"/>
        <v>0</v>
      </c>
      <c r="GD123" s="50">
        <f t="shared" si="258"/>
        <v>0</v>
      </c>
      <c r="GE123" s="54">
        <f t="shared" si="259"/>
        <v>22.383362587846968</v>
      </c>
      <c r="GF123" s="55">
        <v>0.7</v>
      </c>
      <c r="GG123" s="55">
        <f t="shared" si="260"/>
        <v>0</v>
      </c>
      <c r="GH123" s="50">
        <f t="shared" si="261"/>
        <v>0</v>
      </c>
      <c r="GI123" s="81">
        <f t="shared" si="271"/>
        <v>0</v>
      </c>
      <c r="GJ123" s="72">
        <f t="shared" si="262"/>
        <v>0</v>
      </c>
      <c r="GK123" s="72" t="e">
        <f t="shared" si="263"/>
        <v>#DIV/0!</v>
      </c>
      <c r="GL123" s="52">
        <f>SUM('주택총조사(주택의종류)'!AD108:AF108)</f>
        <v>21106</v>
      </c>
      <c r="GM123" s="52">
        <f>REPS미분양!I108</f>
        <v>4</v>
      </c>
      <c r="GN123" s="100">
        <f t="shared" si="264"/>
        <v>1.895195678953852E-4</v>
      </c>
      <c r="GO123" s="55">
        <f t="shared" si="265"/>
        <v>1</v>
      </c>
      <c r="GP123" s="82" t="e">
        <f t="shared" si="266"/>
        <v>#DIV/0!</v>
      </c>
      <c r="GQ123" s="84" t="e">
        <f t="shared" si="267"/>
        <v>#DIV/0!</v>
      </c>
      <c r="GR123" s="151">
        <f>SUM('REPS분양물량+계획'!G108:I108)/3</f>
        <v>0</v>
      </c>
      <c r="GS123" s="106" t="e">
        <f t="shared" si="272"/>
        <v>#DIV/0!</v>
      </c>
      <c r="GT123" s="105" t="e">
        <f t="shared" si="268"/>
        <v>#DIV/0!</v>
      </c>
    </row>
    <row r="124" spans="1:202" s="49" customFormat="1" x14ac:dyDescent="0.4">
      <c r="A124" s="37" t="s">
        <v>181</v>
      </c>
      <c r="B124" s="37" t="s">
        <v>191</v>
      </c>
      <c r="C124" s="35">
        <f>'주택총조사(거처의종류, 일반,외국인가구, 전체)'!H110</f>
        <v>22350</v>
      </c>
      <c r="D124" s="35">
        <f>'주택총조사(거처의종류, 일반,외국인가구, 전체)'!K110</f>
        <v>23382</v>
      </c>
      <c r="E124" s="35">
        <f>'주택총조사(거처의종류, 일반,외국인가구, 전체)'!N110</f>
        <v>24041</v>
      </c>
      <c r="F124" s="35">
        <f>'주택총조사(거처의종류, 일반,외국인가구, 전체)'!Q110</f>
        <v>24682</v>
      </c>
      <c r="G124" s="35">
        <f>'주택총조사(거처의종류, 일반,외국인가구, 전체)'!T110</f>
        <v>25070</v>
      </c>
      <c r="H124" s="35">
        <f>'주택총조사(거처의종류, 일반,외국인가구, 전체)'!W110</f>
        <v>25184</v>
      </c>
      <c r="I124" s="207">
        <f t="shared" si="282"/>
        <v>630</v>
      </c>
      <c r="J124" s="207">
        <f t="shared" si="282"/>
        <v>240</v>
      </c>
      <c r="K124" s="207">
        <f t="shared" si="282"/>
        <v>127</v>
      </c>
      <c r="L124" s="207">
        <f t="shared" si="282"/>
        <v>17</v>
      </c>
      <c r="M124" s="207">
        <f t="shared" si="282"/>
        <v>-75</v>
      </c>
      <c r="N124" s="24">
        <f>'인구총조사(가구, 1인가구)'!D110</f>
        <v>7460</v>
      </c>
      <c r="O124" s="24">
        <f>'인구총조사(가구, 1인가구)'!E110</f>
        <v>7862</v>
      </c>
      <c r="P124" s="24">
        <f>'인구총조사(가구, 1인가구)'!F110</f>
        <v>8281</v>
      </c>
      <c r="Q124" s="24">
        <f>'인구총조사(가구, 1인가구)'!G110</f>
        <v>8795</v>
      </c>
      <c r="R124" s="24">
        <f>'인구총조사(가구, 1인가구)'!H110</f>
        <v>9166</v>
      </c>
      <c r="S124" s="24">
        <f>'인구총조사(가구, 1인가구)'!I110</f>
        <v>9355</v>
      </c>
      <c r="T124" s="52">
        <f t="shared" si="184"/>
        <v>402</v>
      </c>
      <c r="U124" s="52">
        <f t="shared" si="185"/>
        <v>419</v>
      </c>
      <c r="V124" s="52">
        <f t="shared" si="186"/>
        <v>514</v>
      </c>
      <c r="W124" s="52">
        <f t="shared" si="187"/>
        <v>371</v>
      </c>
      <c r="X124" s="52">
        <f t="shared" si="188"/>
        <v>189</v>
      </c>
      <c r="Y124" s="53">
        <f>'주택총조사(거처의종류, 일반,외국인가구, 아파트)'!K110/'주택총조사(거처의종류, 일반,외국인가구, 전체)'!K110</f>
        <v>0.30373791805662476</v>
      </c>
      <c r="Z124" s="53">
        <f>'주택총조사(거처의종류, 일반,외국인가구, 아파트)'!N110/'주택총조사(거처의종류, 일반,외국인가구, 전체)'!N110</f>
        <v>0.31729129403934947</v>
      </c>
      <c r="AA124" s="53">
        <f>'주택총조사(거처의종류, 일반,외국인가구, 아파트)'!Q110/'주택총조사(거처의종류, 일반,외국인가구, 전체)'!Q110</f>
        <v>0.33121302973827083</v>
      </c>
      <c r="AB124" s="53">
        <f>'주택총조사(거처의종류, 일반,외국인가구, 아파트)'!T110/'주택총조사(거처의종류, 일반,외국인가구, 전체)'!T110</f>
        <v>0.343238930993219</v>
      </c>
      <c r="AC124" s="53">
        <f>'주택총조사(거처의종류, 일반,외국인가구, 아파트)'!W110/'주택총조사(거처의종류, 일반,외국인가구, 전체)'!W110</f>
        <v>0.3497061626429479</v>
      </c>
      <c r="AD124" s="54">
        <f t="shared" si="189"/>
        <v>191.3548883756736</v>
      </c>
      <c r="AE124" s="54">
        <f t="shared" si="190"/>
        <v>76.149910569443875</v>
      </c>
      <c r="AF124" s="54">
        <f t="shared" si="191"/>
        <v>42.064054776760393</v>
      </c>
      <c r="AG124" s="54">
        <f t="shared" si="192"/>
        <v>5.835061826884723</v>
      </c>
      <c r="AH124" s="54">
        <f t="shared" si="193"/>
        <v>-26.227962198221093</v>
      </c>
      <c r="AI124" s="54">
        <f t="shared" si="194"/>
        <v>57.835190670108297</v>
      </c>
      <c r="AJ124" s="54">
        <f t="shared" si="195"/>
        <v>122.10264305876315</v>
      </c>
      <c r="AK124" s="54">
        <f t="shared" si="196"/>
        <v>132.94505220248743</v>
      </c>
      <c r="AL124" s="54">
        <f t="shared" si="197"/>
        <v>170.24349728547119</v>
      </c>
      <c r="AM124" s="54">
        <f t="shared" si="198"/>
        <v>127.34164339848425</v>
      </c>
      <c r="AN124" s="54">
        <f t="shared" si="199"/>
        <v>66.09446473951715</v>
      </c>
      <c r="AO124" s="54">
        <f t="shared" si="200"/>
        <v>123.74546013694462</v>
      </c>
      <c r="AP124" s="208">
        <f t="shared" si="283"/>
        <v>313.45753143443676</v>
      </c>
      <c r="AQ124" s="208">
        <f t="shared" si="283"/>
        <v>209.09496277193131</v>
      </c>
      <c r="AR124" s="208">
        <f t="shared" si="283"/>
        <v>212.30755206223159</v>
      </c>
      <c r="AS124" s="208">
        <f t="shared" si="283"/>
        <v>133.17670522536898</v>
      </c>
      <c r="AT124" s="208">
        <f t="shared" si="283"/>
        <v>39.866502541296057</v>
      </c>
      <c r="AU124" s="50">
        <f t="shared" si="183"/>
        <v>181.58065080705293</v>
      </c>
      <c r="AV124" s="52">
        <f>'주택총조사(거처의종류, 일반,외국인가구, 전체)'!I110</f>
        <v>138</v>
      </c>
      <c r="AW124" s="52">
        <f>'주택총조사(거처의종류, 일반,외국인가구, 전체)'!L110</f>
        <v>144</v>
      </c>
      <c r="AX124" s="52">
        <f>'주택총조사(거처의종류, 일반,외국인가구, 전체)'!O110</f>
        <v>153</v>
      </c>
      <c r="AY124" s="52">
        <f>'주택총조사(거처의종류, 일반,외국인가구, 전체)'!R110</f>
        <v>157</v>
      </c>
      <c r="AZ124" s="52">
        <f>'주택총조사(거처의종류, 일반,외국인가구, 전체)'!U110</f>
        <v>170</v>
      </c>
      <c r="BA124" s="52">
        <f>'주택총조사(거처의종류, 일반,외국인가구, 전체)'!X110</f>
        <v>208</v>
      </c>
      <c r="BB124" s="52">
        <f t="shared" si="201"/>
        <v>6</v>
      </c>
      <c r="BC124" s="52">
        <f t="shared" si="202"/>
        <v>9</v>
      </c>
      <c r="BD124" s="52">
        <f t="shared" si="203"/>
        <v>4</v>
      </c>
      <c r="BE124" s="52">
        <f t="shared" si="204"/>
        <v>13</v>
      </c>
      <c r="BF124" s="52">
        <f t="shared" si="205"/>
        <v>38</v>
      </c>
      <c r="BG124" s="53">
        <f>'주택총조사(거처의종류, 일반,외국인가구, 아파트)'!L110/'주택총조사(거처의종류, 일반,외국인가구, 전체)'!L110</f>
        <v>0.125</v>
      </c>
      <c r="BH124" s="53">
        <f>'주택총조사(거처의종류, 일반,외국인가구, 아파트)'!O110/'주택총조사(거처의종류, 일반,외국인가구, 전체)'!O110</f>
        <v>0.20915032679738563</v>
      </c>
      <c r="BI124" s="53">
        <f>'주택총조사(거처의종류, 일반,외국인가구, 아파트)'!R110/'주택총조사(거처의종류, 일반,외국인가구, 전체)'!R110</f>
        <v>0.18471337579617833</v>
      </c>
      <c r="BJ124" s="53">
        <f>'주택총조사(거처의종류, 일반,외국인가구, 아파트)'!U110/'주택총조사(거처의종류, 일반,외국인가구, 전체)'!U110</f>
        <v>0.1588235294117647</v>
      </c>
      <c r="BK124" s="53">
        <f>'주택총조사(거처의종류, 일반,외국인가구, 아파트)'!X110/'주택총조사(거처의종류, 일반,외국인가구, 전체)'!X110</f>
        <v>0.17307692307692307</v>
      </c>
      <c r="BL124" s="54">
        <f t="shared" si="206"/>
        <v>0.75</v>
      </c>
      <c r="BM124" s="54">
        <f t="shared" si="207"/>
        <v>1.8823529411764706</v>
      </c>
      <c r="BN124" s="54">
        <f t="shared" si="208"/>
        <v>0.73885350318471332</v>
      </c>
      <c r="BO124" s="54">
        <f t="shared" si="209"/>
        <v>2.0647058823529409</v>
      </c>
      <c r="BP124" s="54">
        <f t="shared" si="210"/>
        <v>6.5769230769230766</v>
      </c>
      <c r="BQ124" s="50">
        <f t="shared" si="211"/>
        <v>2.4025670807274402</v>
      </c>
      <c r="BR124" s="49">
        <f>REPS멸실!E109</f>
        <v>0</v>
      </c>
      <c r="BS124" s="49">
        <f>REPS멸실!F109</f>
        <v>0</v>
      </c>
      <c r="BT124" s="49">
        <f>REPS멸실!G109</f>
        <v>0</v>
      </c>
      <c r="BU124" s="49">
        <f>REPS멸실!H109</f>
        <v>0</v>
      </c>
      <c r="BV124" s="49">
        <f>REPS멸실!I109</f>
        <v>0</v>
      </c>
      <c r="BW124" s="51">
        <f t="shared" si="212"/>
        <v>0</v>
      </c>
      <c r="BX124" s="81">
        <f t="shared" si="213"/>
        <v>183.98321788778037</v>
      </c>
      <c r="BY124" s="52">
        <f>SUM('주택소유통계(다주택자)'!Q110:R110)</f>
        <v>3468</v>
      </c>
      <c r="BZ124" s="52">
        <f>SUM('주택소유통계(다주택자)'!U110:V110)</f>
        <v>3374</v>
      </c>
      <c r="CA124" s="52">
        <f>SUM('주택소유통계(다주택자)'!Y110:Z110)</f>
        <v>3354</v>
      </c>
      <c r="CB124" s="52">
        <f>SUM('주택소유통계(다주택자)'!AC110:AD110)</f>
        <v>3505</v>
      </c>
      <c r="CC124" s="52">
        <f t="shared" si="214"/>
        <v>-94</v>
      </c>
      <c r="CD124" s="52">
        <f t="shared" si="215"/>
        <v>-20</v>
      </c>
      <c r="CE124" s="52">
        <f t="shared" si="216"/>
        <v>151</v>
      </c>
      <c r="CF124" s="53">
        <f>'REPS거래량(외지인)'!D110/'REPS거래량(외지인)'!C110</f>
        <v>0.42177589852008457</v>
      </c>
      <c r="CG124" s="53">
        <f>'REPS거래량(외지인)'!I110/'REPS거래량(외지인)'!H110</f>
        <v>0.53474320241691842</v>
      </c>
      <c r="CH124" s="53">
        <f>'REPS거래량(외지인)'!N110/'REPS거래량(외지인)'!M110</f>
        <v>0.50107066381156318</v>
      </c>
      <c r="CI124" s="54">
        <f>REPS단위당실거래!G109</f>
        <v>769.4</v>
      </c>
      <c r="CJ124" s="54">
        <f>REPS단위당실거래!H109</f>
        <v>777.1</v>
      </c>
      <c r="CK124" s="54">
        <f>REPS단위당실거래!I109</f>
        <v>756.3</v>
      </c>
      <c r="CL124" s="52">
        <v>0</v>
      </c>
      <c r="CM124" s="52">
        <v>0</v>
      </c>
      <c r="CN124" s="52">
        <v>0</v>
      </c>
      <c r="CO124" s="53">
        <v>0</v>
      </c>
      <c r="CP124" s="53">
        <v>0</v>
      </c>
      <c r="CQ124" s="53">
        <v>0</v>
      </c>
      <c r="CR124" s="55">
        <v>0.2</v>
      </c>
      <c r="CS124" s="55">
        <v>0.3</v>
      </c>
      <c r="CT124" s="55">
        <v>0.5</v>
      </c>
      <c r="CU124" s="162">
        <f t="shared" si="219"/>
        <v>0</v>
      </c>
      <c r="CV124" s="162">
        <f t="shared" si="220"/>
        <v>0</v>
      </c>
      <c r="CW124" s="162">
        <f t="shared" si="221"/>
        <v>0</v>
      </c>
      <c r="CX124" s="71">
        <f t="shared" si="222"/>
        <v>0</v>
      </c>
      <c r="CY124" s="158">
        <f>REPS분양물량!H109</f>
        <v>0</v>
      </c>
      <c r="CZ124" s="158">
        <f>REPS분양물량!I109</f>
        <v>0</v>
      </c>
      <c r="DA124" s="158">
        <f>REPS분양물량!J109</f>
        <v>0</v>
      </c>
      <c r="DB124" s="52">
        <f>REPS미분양!F109</f>
        <v>0</v>
      </c>
      <c r="DC124" s="52">
        <f>REPS미분양!G109</f>
        <v>0</v>
      </c>
      <c r="DD124" s="52">
        <f>REPS미분양!H109</f>
        <v>0</v>
      </c>
      <c r="DE124" s="52">
        <f>REPS미분양!I109</f>
        <v>0</v>
      </c>
      <c r="DF124" s="52">
        <f t="shared" si="223"/>
        <v>0</v>
      </c>
      <c r="DG124" s="52">
        <f t="shared" si="224"/>
        <v>0</v>
      </c>
      <c r="DH124" s="52">
        <f t="shared" si="225"/>
        <v>0</v>
      </c>
      <c r="DI124" s="52">
        <f t="shared" si="226"/>
        <v>0</v>
      </c>
      <c r="DJ124" s="52">
        <f t="shared" si="227"/>
        <v>0</v>
      </c>
      <c r="DK124" s="52">
        <f t="shared" si="228"/>
        <v>0</v>
      </c>
      <c r="DL124" s="141">
        <v>769.4</v>
      </c>
      <c r="DM124" s="141">
        <v>777.1</v>
      </c>
      <c r="DN124" s="141">
        <v>756.3</v>
      </c>
      <c r="DO124" s="140">
        <f>'REPS분양가(분기단위)'!D109</f>
        <v>0</v>
      </c>
      <c r="DP124" s="140">
        <f>'REPS분양가(분기단위)'!E109</f>
        <v>0</v>
      </c>
      <c r="DQ124" s="140">
        <f>'REPS분양가(분기단위)'!F109</f>
        <v>0</v>
      </c>
      <c r="DR124" s="53" t="e">
        <f t="shared" si="229"/>
        <v>#DIV/0!</v>
      </c>
      <c r="DS124" s="53" t="e">
        <f t="shared" si="230"/>
        <v>#DIV/0!</v>
      </c>
      <c r="DT124" s="53" t="e">
        <f t="shared" si="231"/>
        <v>#DIV/0!</v>
      </c>
      <c r="DU124" s="53">
        <f>100%-종합!CF124</f>
        <v>0.57822410147991543</v>
      </c>
      <c r="DV124" s="53">
        <f>100%-종합!CG124</f>
        <v>0.46525679758308158</v>
      </c>
      <c r="DW124" s="53">
        <f>100%-종합!CH124</f>
        <v>0.49892933618843682</v>
      </c>
      <c r="DX124" s="55">
        <v>0.2</v>
      </c>
      <c r="DY124" s="55">
        <v>0.3</v>
      </c>
      <c r="DZ124" s="55">
        <v>0.5</v>
      </c>
      <c r="EA124" s="72" t="e">
        <f t="shared" si="232"/>
        <v>#DIV/0!</v>
      </c>
      <c r="EB124" s="72" t="e">
        <f t="shared" si="233"/>
        <v>#DIV/0!</v>
      </c>
      <c r="EC124" s="72" t="e">
        <f t="shared" si="234"/>
        <v>#DIV/0!</v>
      </c>
      <c r="ED124" s="71" t="e">
        <f t="shared" si="235"/>
        <v>#DIV/0!</v>
      </c>
      <c r="EE124" s="82" t="e">
        <f t="shared" si="236"/>
        <v>#DIV/0!</v>
      </c>
      <c r="EF124" s="88" t="e">
        <f t="shared" si="237"/>
        <v>#DIV/0!</v>
      </c>
      <c r="EG124" s="54">
        <f>REPS단위당실거래!I109</f>
        <v>756.3</v>
      </c>
      <c r="EH124" s="52">
        <f t="shared" si="238"/>
        <v>0</v>
      </c>
      <c r="EI124" s="52">
        <f t="shared" si="239"/>
        <v>0</v>
      </c>
      <c r="EJ124" s="49">
        <f t="shared" si="240"/>
        <v>0</v>
      </c>
      <c r="EK124" s="149">
        <v>0</v>
      </c>
      <c r="EL124" s="55">
        <f t="shared" si="241"/>
        <v>0</v>
      </c>
      <c r="EM124" s="55">
        <v>0.74</v>
      </c>
      <c r="EN124" s="55">
        <v>0.05</v>
      </c>
      <c r="EO124" s="71">
        <f t="shared" si="242"/>
        <v>0</v>
      </c>
      <c r="EP124" s="54">
        <f>REPS단위당실거래!I109</f>
        <v>756.3</v>
      </c>
      <c r="EQ124" s="52">
        <f t="shared" si="243"/>
        <v>0</v>
      </c>
      <c r="ER124" s="52">
        <f t="shared" si="244"/>
        <v>0</v>
      </c>
      <c r="ES124" s="49">
        <f t="shared" si="245"/>
        <v>0</v>
      </c>
      <c r="ET124" s="149">
        <v>0</v>
      </c>
      <c r="EU124" s="55">
        <f t="shared" si="246"/>
        <v>0</v>
      </c>
      <c r="EV124" s="55">
        <v>0.26</v>
      </c>
      <c r="EW124" s="55">
        <v>0.2</v>
      </c>
      <c r="EX124" s="50">
        <f t="shared" si="247"/>
        <v>0</v>
      </c>
      <c r="EY124" s="53">
        <f>'주택총조사(주택의종류)'!AZ109</f>
        <v>0.43099523647922744</v>
      </c>
      <c r="EZ124" s="53">
        <f>'주택총조사(주택의종류)'!AS109</f>
        <v>0.50892672573803943</v>
      </c>
      <c r="FA124" s="53">
        <f>'주택총조사(주택의종류)'!BG109</f>
        <v>4.5967471383364288E-2</v>
      </c>
      <c r="FB124" s="53">
        <f t="shared" si="248"/>
        <v>1.2874717633872221</v>
      </c>
      <c r="FC124" s="54">
        <f t="shared" si="249"/>
        <v>0</v>
      </c>
      <c r="FD124" s="55">
        <v>0.4</v>
      </c>
      <c r="FE124" s="55">
        <v>0.6</v>
      </c>
      <c r="FF124" s="50">
        <f t="shared" si="250"/>
        <v>0</v>
      </c>
      <c r="FG124" s="82">
        <f t="shared" si="251"/>
        <v>0</v>
      </c>
      <c r="FH124" s="53">
        <v>3.9399999999999998E-2</v>
      </c>
      <c r="FI124" s="49">
        <v>30</v>
      </c>
      <c r="FJ124" s="55">
        <v>0.6</v>
      </c>
      <c r="FK124" s="55">
        <v>0.4</v>
      </c>
      <c r="FL124" s="49">
        <f t="shared" si="252"/>
        <v>0</v>
      </c>
      <c r="FM124" s="49">
        <f t="shared" si="253"/>
        <v>0</v>
      </c>
      <c r="FN124" s="58">
        <f t="shared" si="254"/>
        <v>0</v>
      </c>
      <c r="FO124" s="49">
        <f t="shared" si="270"/>
        <v>0</v>
      </c>
      <c r="FP124" s="131" t="s">
        <v>400</v>
      </c>
      <c r="FQ124" s="131">
        <v>108</v>
      </c>
      <c r="FR124" s="131">
        <v>748</v>
      </c>
      <c r="FS124" s="134">
        <v>1402</v>
      </c>
      <c r="FT124" s="131">
        <v>868</v>
      </c>
      <c r="FU124" s="131">
        <v>827</v>
      </c>
      <c r="FV124" s="131">
        <v>774</v>
      </c>
      <c r="FW124" s="134">
        <v>1996</v>
      </c>
      <c r="FX124" s="134">
        <v>1993</v>
      </c>
      <c r="FY124" s="32">
        <f t="shared" si="255"/>
        <v>8716</v>
      </c>
      <c r="FZ124" s="153">
        <v>0</v>
      </c>
      <c r="GA124" s="54">
        <f t="shared" si="256"/>
        <v>126.14802721767205</v>
      </c>
      <c r="GB124" s="55">
        <v>0.3</v>
      </c>
      <c r="GC124" s="55">
        <f t="shared" si="257"/>
        <v>0</v>
      </c>
      <c r="GD124" s="50">
        <f t="shared" si="258"/>
        <v>0</v>
      </c>
      <c r="GE124" s="54">
        <f t="shared" si="259"/>
        <v>57.835190670108297</v>
      </c>
      <c r="GF124" s="55">
        <v>0.7</v>
      </c>
      <c r="GG124" s="55">
        <f t="shared" si="260"/>
        <v>0</v>
      </c>
      <c r="GH124" s="50">
        <f t="shared" si="261"/>
        <v>0</v>
      </c>
      <c r="GI124" s="81">
        <f t="shared" si="271"/>
        <v>0</v>
      </c>
      <c r="GJ124" s="72">
        <f t="shared" si="262"/>
        <v>0</v>
      </c>
      <c r="GK124" s="72" t="e">
        <f t="shared" si="263"/>
        <v>#DIV/0!</v>
      </c>
      <c r="GL124" s="52">
        <f>SUM('주택총조사(주택의종류)'!AD109:AF109)</f>
        <v>22750</v>
      </c>
      <c r="GM124" s="52">
        <f>REPS미분양!I109</f>
        <v>0</v>
      </c>
      <c r="GN124" s="100">
        <f t="shared" si="264"/>
        <v>0</v>
      </c>
      <c r="GO124" s="55">
        <f t="shared" si="265"/>
        <v>1</v>
      </c>
      <c r="GP124" s="82" t="e">
        <f t="shared" si="266"/>
        <v>#DIV/0!</v>
      </c>
      <c r="GQ124" s="84" t="e">
        <f t="shared" si="267"/>
        <v>#DIV/0!</v>
      </c>
      <c r="GR124" s="151">
        <f>SUM('REPS분양물량+계획'!G109:I109)/3</f>
        <v>0</v>
      </c>
      <c r="GS124" s="106" t="e">
        <f t="shared" si="272"/>
        <v>#DIV/0!</v>
      </c>
      <c r="GT124" s="105" t="e">
        <f t="shared" si="268"/>
        <v>#DIV/0!</v>
      </c>
    </row>
    <row r="125" spans="1:202" s="49" customFormat="1" x14ac:dyDescent="0.4">
      <c r="A125" s="37" t="s">
        <v>181</v>
      </c>
      <c r="B125" s="37" t="s">
        <v>203</v>
      </c>
      <c r="C125" s="35">
        <f>'주택총조사(거처의종류, 일반,외국인가구, 전체)'!H111</f>
        <v>4145</v>
      </c>
      <c r="D125" s="35">
        <f>'주택총조사(거처의종류, 일반,외국인가구, 전체)'!K111</f>
        <v>4061</v>
      </c>
      <c r="E125" s="35">
        <f>'주택총조사(거처의종류, 일반,외국인가구, 전체)'!N111</f>
        <v>4116</v>
      </c>
      <c r="F125" s="35">
        <f>'주택총조사(거처의종류, 일반,외국인가구, 전체)'!Q111</f>
        <v>4135</v>
      </c>
      <c r="G125" s="35">
        <f>'주택총조사(거처의종류, 일반,외국인가구, 전체)'!T111</f>
        <v>4248</v>
      </c>
      <c r="H125" s="35">
        <f>'주택총조사(거처의종류, 일반,외국인가구, 전체)'!W111</f>
        <v>4319</v>
      </c>
      <c r="I125" s="207">
        <f t="shared" si="282"/>
        <v>-6</v>
      </c>
      <c r="J125" s="207">
        <f t="shared" si="282"/>
        <v>-18</v>
      </c>
      <c r="K125" s="207">
        <f t="shared" si="282"/>
        <v>-97</v>
      </c>
      <c r="L125" s="207">
        <f t="shared" si="282"/>
        <v>33</v>
      </c>
      <c r="M125" s="207">
        <f t="shared" si="282"/>
        <v>19</v>
      </c>
      <c r="N125" s="24">
        <f>'인구총조사(가구, 1인가구)'!D111</f>
        <v>1739</v>
      </c>
      <c r="O125" s="24">
        <f>'인구총조사(가구, 1인가구)'!E111</f>
        <v>1661</v>
      </c>
      <c r="P125" s="24">
        <f>'인구총조사(가구, 1인가구)'!F111</f>
        <v>1734</v>
      </c>
      <c r="Q125" s="24">
        <f>'인구총조사(가구, 1인가구)'!G111</f>
        <v>1850</v>
      </c>
      <c r="R125" s="24">
        <f>'인구총조사(가구, 1인가구)'!H111</f>
        <v>1930</v>
      </c>
      <c r="S125" s="24">
        <f>'인구총조사(가구, 1인가구)'!I111</f>
        <v>1982</v>
      </c>
      <c r="T125" s="52">
        <f t="shared" si="184"/>
        <v>-78</v>
      </c>
      <c r="U125" s="52">
        <f t="shared" si="185"/>
        <v>73</v>
      </c>
      <c r="V125" s="52">
        <f t="shared" si="186"/>
        <v>116</v>
      </c>
      <c r="W125" s="52">
        <f t="shared" si="187"/>
        <v>80</v>
      </c>
      <c r="X125" s="52">
        <f t="shared" si="188"/>
        <v>52</v>
      </c>
      <c r="Y125" s="53">
        <f>'주택총조사(거처의종류, 일반,외국인가구, 아파트)'!K111/'주택총조사(거처의종류, 일반,외국인가구, 전체)'!K111</f>
        <v>4.4077813346466391E-2</v>
      </c>
      <c r="Z125" s="53">
        <f>'주택총조사(거처의종류, 일반,외국인가구, 아파트)'!N111/'주택총조사(거처의종류, 일반,외국인가구, 전체)'!N111</f>
        <v>4.3731778425655975E-2</v>
      </c>
      <c r="AA125" s="53">
        <f>'주택총조사(거처의종류, 일반,외국인가구, 아파트)'!Q111/'주택총조사(거처의종류, 일반,외국인가구, 전체)'!Q111</f>
        <v>4.3530834340991538E-2</v>
      </c>
      <c r="AB125" s="53">
        <f>'주택총조사(거처의종류, 일반,외국인가구, 아파트)'!T111/'주택총조사(거처의종류, 일반,외국인가구, 전체)'!T111</f>
        <v>4.213747645951036E-2</v>
      </c>
      <c r="AC125" s="53">
        <f>'주택총조사(거처의종류, 일반,외국인가구, 아파트)'!W111/'주택총조사(거처의종류, 일반,외국인가구, 전체)'!W111</f>
        <v>4.144477888400093E-2</v>
      </c>
      <c r="AD125" s="54">
        <f t="shared" si="189"/>
        <v>-0.26446688007879837</v>
      </c>
      <c r="AE125" s="54">
        <f t="shared" si="190"/>
        <v>-0.7871720116618075</v>
      </c>
      <c r="AF125" s="54">
        <f t="shared" si="191"/>
        <v>-4.2224909310761793</v>
      </c>
      <c r="AG125" s="54">
        <f t="shared" si="192"/>
        <v>1.3905367231638419</v>
      </c>
      <c r="AH125" s="54">
        <f t="shared" si="193"/>
        <v>0.78745079879601765</v>
      </c>
      <c r="AI125" s="54">
        <f t="shared" si="194"/>
        <v>-0.61922846017138533</v>
      </c>
      <c r="AJ125" s="54">
        <f t="shared" si="195"/>
        <v>-3.4380694410243784</v>
      </c>
      <c r="AK125" s="54">
        <f t="shared" si="196"/>
        <v>3.1924198250728861</v>
      </c>
      <c r="AL125" s="54">
        <f t="shared" si="197"/>
        <v>5.0495767835550183</v>
      </c>
      <c r="AM125" s="54">
        <f t="shared" si="198"/>
        <v>3.3709981167608287</v>
      </c>
      <c r="AN125" s="54">
        <f t="shared" si="199"/>
        <v>2.1551285019680484</v>
      </c>
      <c r="AO125" s="54">
        <f t="shared" si="200"/>
        <v>2.0660107572664805</v>
      </c>
      <c r="AP125" s="208">
        <f t="shared" si="283"/>
        <v>-3.7025363211031768</v>
      </c>
      <c r="AQ125" s="208">
        <f t="shared" si="283"/>
        <v>2.4052478134110786</v>
      </c>
      <c r="AR125" s="208">
        <f t="shared" si="283"/>
        <v>0.82708585247883892</v>
      </c>
      <c r="AS125" s="208">
        <f t="shared" si="283"/>
        <v>4.7615348399246704</v>
      </c>
      <c r="AT125" s="208">
        <f t="shared" si="283"/>
        <v>2.9425793007640659</v>
      </c>
      <c r="AU125" s="50">
        <f t="shared" si="183"/>
        <v>1.4467822970950954</v>
      </c>
      <c r="AV125" s="52">
        <f>'주택총조사(거처의종류, 일반,외국인가구, 전체)'!I111</f>
        <v>86</v>
      </c>
      <c r="AW125" s="52">
        <f>'주택총조사(거처의종류, 일반,외국인가구, 전체)'!L111</f>
        <v>78</v>
      </c>
      <c r="AX125" s="52">
        <f>'주택총조사(거처의종류, 일반,외국인가구, 전체)'!O111</f>
        <v>77</v>
      </c>
      <c r="AY125" s="52">
        <f>'주택총조사(거처의종류, 일반,외국인가구, 전체)'!R111</f>
        <v>69</v>
      </c>
      <c r="AZ125" s="52">
        <f>'주택총조사(거처의종류, 일반,외국인가구, 전체)'!U111</f>
        <v>66</v>
      </c>
      <c r="BA125" s="52">
        <f>'주택총조사(거처의종류, 일반,외국인가구, 전체)'!X111</f>
        <v>73</v>
      </c>
      <c r="BB125" s="52">
        <f t="shared" si="201"/>
        <v>-8</v>
      </c>
      <c r="BC125" s="52">
        <f t="shared" si="202"/>
        <v>-1</v>
      </c>
      <c r="BD125" s="52">
        <f t="shared" si="203"/>
        <v>-8</v>
      </c>
      <c r="BE125" s="52">
        <f t="shared" si="204"/>
        <v>-3</v>
      </c>
      <c r="BF125" s="52">
        <f t="shared" si="205"/>
        <v>7</v>
      </c>
      <c r="BG125" s="53">
        <f>'주택총조사(거처의종류, 일반,외국인가구, 아파트)'!L111/'주택총조사(거처의종류, 일반,외국인가구, 전체)'!L111</f>
        <v>0</v>
      </c>
      <c r="BH125" s="53">
        <f>'주택총조사(거처의종류, 일반,외국인가구, 아파트)'!O111/'주택총조사(거처의종류, 일반,외국인가구, 전체)'!O111</f>
        <v>0</v>
      </c>
      <c r="BI125" s="53">
        <f>'주택총조사(거처의종류, 일반,외국인가구, 아파트)'!R111/'주택총조사(거처의종류, 일반,외국인가구, 전체)'!R111</f>
        <v>0</v>
      </c>
      <c r="BJ125" s="53">
        <f>'주택총조사(거처의종류, 일반,외국인가구, 아파트)'!U111/'주택총조사(거처의종류, 일반,외국인가구, 전체)'!U111</f>
        <v>0</v>
      </c>
      <c r="BK125" s="53">
        <f>'주택총조사(거처의종류, 일반,외국인가구, 아파트)'!X111/'주택총조사(거처의종류, 일반,외국인가구, 전체)'!X111</f>
        <v>0</v>
      </c>
      <c r="BL125" s="54">
        <f t="shared" si="206"/>
        <v>0</v>
      </c>
      <c r="BM125" s="54">
        <f t="shared" si="207"/>
        <v>0</v>
      </c>
      <c r="BN125" s="54">
        <f t="shared" si="208"/>
        <v>0</v>
      </c>
      <c r="BO125" s="54">
        <f t="shared" si="209"/>
        <v>0</v>
      </c>
      <c r="BP125" s="54">
        <f t="shared" si="210"/>
        <v>0</v>
      </c>
      <c r="BQ125" s="50">
        <f t="shared" si="211"/>
        <v>0</v>
      </c>
      <c r="BR125" s="49">
        <f>REPS멸실!E110</f>
        <v>0</v>
      </c>
      <c r="BS125" s="49">
        <f>REPS멸실!F110</f>
        <v>0</v>
      </c>
      <c r="BT125" s="49">
        <f>REPS멸실!G110</f>
        <v>0</v>
      </c>
      <c r="BU125" s="49">
        <f>REPS멸실!H110</f>
        <v>0</v>
      </c>
      <c r="BV125" s="49">
        <f>REPS멸실!I110</f>
        <v>0</v>
      </c>
      <c r="BW125" s="51">
        <f t="shared" si="212"/>
        <v>0</v>
      </c>
      <c r="BX125" s="81">
        <f t="shared" si="213"/>
        <v>1.4467822970950954</v>
      </c>
      <c r="BY125" s="52">
        <f>SUM('주택소유통계(다주택자)'!Q111:R111)</f>
        <v>648</v>
      </c>
      <c r="BZ125" s="52">
        <f>SUM('주택소유통계(다주택자)'!U111:V111)</f>
        <v>646</v>
      </c>
      <c r="CA125" s="52">
        <f>SUM('주택소유통계(다주택자)'!Y111:Z111)</f>
        <v>665</v>
      </c>
      <c r="CB125" s="52">
        <f>SUM('주택소유통계(다주택자)'!AC111:AD111)</f>
        <v>704</v>
      </c>
      <c r="CC125" s="52">
        <f t="shared" si="214"/>
        <v>-2</v>
      </c>
      <c r="CD125" s="52">
        <f t="shared" si="215"/>
        <v>19</v>
      </c>
      <c r="CE125" s="52">
        <f t="shared" si="216"/>
        <v>39</v>
      </c>
      <c r="CF125" s="53">
        <f>'REPS거래량(외지인)'!D111/'REPS거래량(외지인)'!C111</f>
        <v>1</v>
      </c>
      <c r="CG125" s="53">
        <f>'REPS거래량(외지인)'!I111/'REPS거래량(외지인)'!H111</f>
        <v>1</v>
      </c>
      <c r="CH125" s="53">
        <f>'REPS거래량(외지인)'!N111/'REPS거래량(외지인)'!M111</f>
        <v>1</v>
      </c>
      <c r="CI125" s="54">
        <f>REPS단위당실거래!G110</f>
        <v>0</v>
      </c>
      <c r="CJ125" s="54">
        <f>REPS단위당실거래!H110</f>
        <v>0</v>
      </c>
      <c r="CK125" s="54">
        <f>REPS단위당실거래!I110</f>
        <v>0</v>
      </c>
      <c r="CL125" s="52">
        <v>0</v>
      </c>
      <c r="CM125" s="52">
        <v>0</v>
      </c>
      <c r="CN125" s="52">
        <v>0</v>
      </c>
      <c r="CO125" s="53">
        <v>0</v>
      </c>
      <c r="CP125" s="53">
        <v>0</v>
      </c>
      <c r="CQ125" s="53">
        <v>0</v>
      </c>
      <c r="CR125" s="55">
        <v>0.2</v>
      </c>
      <c r="CS125" s="55">
        <v>0.3</v>
      </c>
      <c r="CT125" s="55">
        <v>0.5</v>
      </c>
      <c r="CU125" s="162">
        <f t="shared" si="219"/>
        <v>0</v>
      </c>
      <c r="CV125" s="162">
        <f t="shared" si="220"/>
        <v>0</v>
      </c>
      <c r="CW125" s="162">
        <f t="shared" si="221"/>
        <v>0</v>
      </c>
      <c r="CX125" s="71">
        <f t="shared" si="222"/>
        <v>0</v>
      </c>
      <c r="CY125" s="158">
        <f>REPS분양물량!H110</f>
        <v>0</v>
      </c>
      <c r="CZ125" s="158">
        <f>REPS분양물량!I110</f>
        <v>0</v>
      </c>
      <c r="DA125" s="158">
        <f>REPS분양물량!J110</f>
        <v>0</v>
      </c>
      <c r="DB125" s="52">
        <f>REPS미분양!F110</f>
        <v>0</v>
      </c>
      <c r="DC125" s="52">
        <f>REPS미분양!G110</f>
        <v>0</v>
      </c>
      <c r="DD125" s="52">
        <f>REPS미분양!H110</f>
        <v>0</v>
      </c>
      <c r="DE125" s="52">
        <f>REPS미분양!I110</f>
        <v>0</v>
      </c>
      <c r="DF125" s="52">
        <f t="shared" si="223"/>
        <v>0</v>
      </c>
      <c r="DG125" s="52">
        <f t="shared" si="224"/>
        <v>0</v>
      </c>
      <c r="DH125" s="52">
        <f t="shared" si="225"/>
        <v>0</v>
      </c>
      <c r="DI125" s="52">
        <f t="shared" si="226"/>
        <v>0</v>
      </c>
      <c r="DJ125" s="52">
        <f t="shared" si="227"/>
        <v>0</v>
      </c>
      <c r="DK125" s="52">
        <f t="shared" si="228"/>
        <v>0</v>
      </c>
      <c r="DL125" s="141"/>
      <c r="DM125" s="141"/>
      <c r="DN125" s="141"/>
      <c r="DO125" s="140">
        <f>'REPS분양가(분기단위)'!D110</f>
        <v>0</v>
      </c>
      <c r="DP125" s="140">
        <f>'REPS분양가(분기단위)'!E110</f>
        <v>0</v>
      </c>
      <c r="DQ125" s="140">
        <f>'REPS분양가(분기단위)'!F110</f>
        <v>0</v>
      </c>
      <c r="DR125" s="53" t="e">
        <f t="shared" si="229"/>
        <v>#DIV/0!</v>
      </c>
      <c r="DS125" s="53" t="e">
        <f t="shared" si="230"/>
        <v>#DIV/0!</v>
      </c>
      <c r="DT125" s="53" t="e">
        <f t="shared" si="231"/>
        <v>#DIV/0!</v>
      </c>
      <c r="DU125" s="53">
        <f>100%-종합!CF125</f>
        <v>0</v>
      </c>
      <c r="DV125" s="53">
        <f>100%-종합!CG125</f>
        <v>0</v>
      </c>
      <c r="DW125" s="53">
        <f>100%-종합!CH125</f>
        <v>0</v>
      </c>
      <c r="DX125" s="55">
        <v>0.2</v>
      </c>
      <c r="DY125" s="55">
        <v>0.3</v>
      </c>
      <c r="DZ125" s="55">
        <v>0.5</v>
      </c>
      <c r="EA125" s="72" t="e">
        <f t="shared" si="232"/>
        <v>#DIV/0!</v>
      </c>
      <c r="EB125" s="72" t="e">
        <f t="shared" si="233"/>
        <v>#DIV/0!</v>
      </c>
      <c r="EC125" s="72" t="e">
        <f t="shared" si="234"/>
        <v>#DIV/0!</v>
      </c>
      <c r="ED125" s="71" t="e">
        <f t="shared" si="235"/>
        <v>#DIV/0!</v>
      </c>
      <c r="EE125" s="82" t="e">
        <f t="shared" si="236"/>
        <v>#DIV/0!</v>
      </c>
      <c r="EF125" s="88" t="e">
        <f t="shared" si="237"/>
        <v>#DIV/0!</v>
      </c>
      <c r="EG125" s="54">
        <f>REPS단위당실거래!I110</f>
        <v>0</v>
      </c>
      <c r="EH125" s="52">
        <f t="shared" si="238"/>
        <v>0</v>
      </c>
      <c r="EI125" s="52">
        <f t="shared" si="239"/>
        <v>0</v>
      </c>
      <c r="EJ125" s="49">
        <f t="shared" si="240"/>
        <v>0</v>
      </c>
      <c r="EK125" s="149">
        <v>0</v>
      </c>
      <c r="EL125" s="55">
        <f t="shared" si="241"/>
        <v>0</v>
      </c>
      <c r="EM125" s="55">
        <v>0.74</v>
      </c>
      <c r="EN125" s="55">
        <v>0.05</v>
      </c>
      <c r="EO125" s="71">
        <f t="shared" si="242"/>
        <v>0</v>
      </c>
      <c r="EP125" s="54">
        <f>REPS단위당실거래!I110</f>
        <v>0</v>
      </c>
      <c r="EQ125" s="52">
        <f t="shared" si="243"/>
        <v>0</v>
      </c>
      <c r="ER125" s="52">
        <f t="shared" si="244"/>
        <v>0</v>
      </c>
      <c r="ES125" s="49">
        <f t="shared" si="245"/>
        <v>0</v>
      </c>
      <c r="ET125" s="149">
        <v>0</v>
      </c>
      <c r="EU125" s="55">
        <f t="shared" si="246"/>
        <v>0</v>
      </c>
      <c r="EV125" s="55">
        <v>0.26</v>
      </c>
      <c r="EW125" s="55">
        <v>0.2</v>
      </c>
      <c r="EX125" s="50">
        <f t="shared" si="247"/>
        <v>0</v>
      </c>
      <c r="EY125" s="53">
        <f>'주택총조사(주택의종류)'!AZ110</f>
        <v>0.35565313175290109</v>
      </c>
      <c r="EZ125" s="53">
        <f>'주택총조사(주택의종류)'!AS110</f>
        <v>0.59787420026587623</v>
      </c>
      <c r="FA125" s="53">
        <f>'주택총조사(주택의종류)'!BG110</f>
        <v>3.5948981176259803E-2</v>
      </c>
      <c r="FB125" s="53">
        <f t="shared" si="248"/>
        <v>1.7821386200600098</v>
      </c>
      <c r="FC125" s="54">
        <f t="shared" si="249"/>
        <v>0</v>
      </c>
      <c r="FD125" s="55">
        <v>0.4</v>
      </c>
      <c r="FE125" s="55">
        <v>0.6</v>
      </c>
      <c r="FF125" s="50">
        <f t="shared" si="250"/>
        <v>0</v>
      </c>
      <c r="FG125" s="82">
        <f t="shared" si="251"/>
        <v>0</v>
      </c>
      <c r="FH125" s="53">
        <v>3.9399999999999998E-2</v>
      </c>
      <c r="FI125" s="49">
        <v>30</v>
      </c>
      <c r="FJ125" s="55">
        <v>0.6</v>
      </c>
      <c r="FK125" s="55">
        <v>0.4</v>
      </c>
      <c r="FL125" s="49">
        <f t="shared" si="252"/>
        <v>0</v>
      </c>
      <c r="FM125" s="49">
        <f t="shared" si="253"/>
        <v>0</v>
      </c>
      <c r="FN125" s="58">
        <f t="shared" si="254"/>
        <v>0</v>
      </c>
      <c r="FO125" s="49">
        <f t="shared" si="270"/>
        <v>0</v>
      </c>
      <c r="FP125" s="131" t="s">
        <v>400</v>
      </c>
      <c r="FQ125" s="131" t="s">
        <v>400</v>
      </c>
      <c r="FR125" s="131">
        <v>39</v>
      </c>
      <c r="FS125" s="131">
        <v>85</v>
      </c>
      <c r="FT125" s="131">
        <v>45</v>
      </c>
      <c r="FU125" s="131">
        <v>43</v>
      </c>
      <c r="FV125" s="131" t="s">
        <v>400</v>
      </c>
      <c r="FW125" s="131">
        <v>66</v>
      </c>
      <c r="FX125" s="131">
        <v>76</v>
      </c>
      <c r="FY125" s="32">
        <f t="shared" si="255"/>
        <v>354</v>
      </c>
      <c r="FZ125" s="153">
        <v>0</v>
      </c>
      <c r="GA125" s="54">
        <f t="shared" si="256"/>
        <v>2.0660107572664805</v>
      </c>
      <c r="GB125" s="55">
        <v>0.3</v>
      </c>
      <c r="GC125" s="55">
        <f t="shared" si="257"/>
        <v>0</v>
      </c>
      <c r="GD125" s="50">
        <f t="shared" si="258"/>
        <v>0</v>
      </c>
      <c r="GE125" s="54">
        <f t="shared" si="259"/>
        <v>-0.61922846017138533</v>
      </c>
      <c r="GF125" s="55">
        <v>0.7</v>
      </c>
      <c r="GG125" s="55">
        <f t="shared" si="260"/>
        <v>0</v>
      </c>
      <c r="GH125" s="50">
        <f t="shared" si="261"/>
        <v>0</v>
      </c>
      <c r="GI125" s="81">
        <f t="shared" si="271"/>
        <v>0</v>
      </c>
      <c r="GJ125" s="72">
        <f t="shared" si="262"/>
        <v>0</v>
      </c>
      <c r="GK125" s="72" t="e">
        <f t="shared" si="263"/>
        <v>#DIV/0!</v>
      </c>
      <c r="GL125" s="52">
        <f>SUM('주택총조사(주택의종류)'!AD110:AF110)</f>
        <v>11385</v>
      </c>
      <c r="GM125" s="52">
        <f>REPS미분양!I110</f>
        <v>0</v>
      </c>
      <c r="GN125" s="100">
        <f t="shared" si="264"/>
        <v>0</v>
      </c>
      <c r="GO125" s="55">
        <f t="shared" si="265"/>
        <v>1</v>
      </c>
      <c r="GP125" s="82" t="e">
        <f t="shared" si="266"/>
        <v>#DIV/0!</v>
      </c>
      <c r="GQ125" s="84" t="e">
        <f t="shared" si="267"/>
        <v>#DIV/0!</v>
      </c>
      <c r="GR125" s="151">
        <f>SUM('REPS분양물량+계획'!G110:I110)/3</f>
        <v>0</v>
      </c>
      <c r="GS125" s="106" t="e">
        <f t="shared" si="272"/>
        <v>#DIV/0!</v>
      </c>
      <c r="GT125" s="105" t="e">
        <f t="shared" si="268"/>
        <v>#DIV/0!</v>
      </c>
    </row>
    <row r="126" spans="1:202" s="49" customFormat="1" x14ac:dyDescent="0.4">
      <c r="A126" s="37" t="s">
        <v>181</v>
      </c>
      <c r="B126" s="37" t="s">
        <v>201</v>
      </c>
      <c r="C126" s="35">
        <f>'주택총조사(거처의종류, 일반,외국인가구, 전체)'!H112</f>
        <v>21409</v>
      </c>
      <c r="D126" s="35">
        <f>'주택총조사(거처의종류, 일반,외국인가구, 전체)'!K112</f>
        <v>21332</v>
      </c>
      <c r="E126" s="35">
        <f>'주택총조사(거처의종류, 일반,외국인가구, 전체)'!N112</f>
        <v>21707</v>
      </c>
      <c r="F126" s="35">
        <f>'주택총조사(거처의종류, 일반,외국인가구, 전체)'!Q112</f>
        <v>21876</v>
      </c>
      <c r="G126" s="35">
        <f>'주택총조사(거처의종류, 일반,외국인가구, 전체)'!T112</f>
        <v>21870</v>
      </c>
      <c r="H126" s="35">
        <f>'주택총조사(거처의종류, 일반,외국인가구, 전체)'!W112</f>
        <v>21988</v>
      </c>
      <c r="I126" s="207">
        <f t="shared" si="282"/>
        <v>-23</v>
      </c>
      <c r="J126" s="207">
        <f t="shared" si="282"/>
        <v>-112</v>
      </c>
      <c r="K126" s="207">
        <f t="shared" si="282"/>
        <v>-205</v>
      </c>
      <c r="L126" s="207">
        <f t="shared" si="282"/>
        <v>-171</v>
      </c>
      <c r="M126" s="207">
        <f t="shared" si="282"/>
        <v>-80</v>
      </c>
      <c r="N126" s="24">
        <f>'인구총조사(가구, 1인가구)'!D112</f>
        <v>7937</v>
      </c>
      <c r="O126" s="24">
        <f>'인구총조사(가구, 1인가구)'!E112</f>
        <v>7883</v>
      </c>
      <c r="P126" s="24">
        <f>'인구총조사(가구, 1인가구)'!F112</f>
        <v>8370</v>
      </c>
      <c r="Q126" s="24">
        <f>'인구총조사(가구, 1인가구)'!G112</f>
        <v>8744</v>
      </c>
      <c r="R126" s="24">
        <f>'인구총조사(가구, 1인가구)'!H112</f>
        <v>8909</v>
      </c>
      <c r="S126" s="24">
        <f>'인구총조사(가구, 1인가구)'!I112</f>
        <v>9107</v>
      </c>
      <c r="T126" s="52">
        <f t="shared" si="184"/>
        <v>-54</v>
      </c>
      <c r="U126" s="52">
        <f t="shared" si="185"/>
        <v>487</v>
      </c>
      <c r="V126" s="52">
        <f t="shared" si="186"/>
        <v>374</v>
      </c>
      <c r="W126" s="52">
        <f t="shared" si="187"/>
        <v>165</v>
      </c>
      <c r="X126" s="52">
        <f t="shared" si="188"/>
        <v>198</v>
      </c>
      <c r="Y126" s="53">
        <f>'주택총조사(거처의종류, 일반,외국인가구, 아파트)'!K112/'주택총조사(거처의종류, 일반,외국인가구, 전체)'!K112</f>
        <v>0.19135570973185825</v>
      </c>
      <c r="Z126" s="53">
        <f>'주택총조사(거처의종류, 일반,외국인가구, 아파트)'!N112/'주택총조사(거처의종류, 일반,외국인가구, 전체)'!N112</f>
        <v>0.19666467038282581</v>
      </c>
      <c r="AA126" s="53">
        <f>'주택총조사(거처의종류, 일반,외국인가구, 아파트)'!Q112/'주택총조사(거처의종류, 일반,외국인가구, 전체)'!Q112</f>
        <v>0.20415066739806181</v>
      </c>
      <c r="AB126" s="53">
        <f>'주택총조사(거처의종류, 일반,외국인가구, 아파트)'!T112/'주택총조사(거처의종류, 일반,외국인가구, 전체)'!T112</f>
        <v>0.20823045267489712</v>
      </c>
      <c r="AC126" s="53">
        <f>'주택총조사(거처의종류, 일반,외국인가구, 아파트)'!W112/'주택총조사(거처의종류, 일반,외국인가구, 전체)'!W112</f>
        <v>0.21357103874840822</v>
      </c>
      <c r="AD126" s="54">
        <f t="shared" si="189"/>
        <v>-4.4011813238327395</v>
      </c>
      <c r="AE126" s="54">
        <f t="shared" si="190"/>
        <v>-22.02644308287649</v>
      </c>
      <c r="AF126" s="54">
        <f t="shared" si="191"/>
        <v>-41.850886816602674</v>
      </c>
      <c r="AG126" s="54">
        <f t="shared" si="192"/>
        <v>-35.607407407407408</v>
      </c>
      <c r="AH126" s="54">
        <f t="shared" si="193"/>
        <v>-17.085683099872657</v>
      </c>
      <c r="AI126" s="54">
        <f t="shared" si="194"/>
        <v>-24.194320346118396</v>
      </c>
      <c r="AJ126" s="54">
        <f t="shared" si="195"/>
        <v>-10.333208325520346</v>
      </c>
      <c r="AK126" s="54">
        <f t="shared" si="196"/>
        <v>95.775694476436172</v>
      </c>
      <c r="AL126" s="54">
        <f t="shared" si="197"/>
        <v>76.352349606875123</v>
      </c>
      <c r="AM126" s="54">
        <f t="shared" si="198"/>
        <v>34.358024691358025</v>
      </c>
      <c r="AN126" s="54">
        <f t="shared" si="199"/>
        <v>42.287065672184823</v>
      </c>
      <c r="AO126" s="54">
        <f t="shared" si="200"/>
        <v>47.687985224266768</v>
      </c>
      <c r="AP126" s="208">
        <f t="shared" si="283"/>
        <v>-14.734389649353085</v>
      </c>
      <c r="AQ126" s="208">
        <f t="shared" si="283"/>
        <v>73.749251393559689</v>
      </c>
      <c r="AR126" s="208">
        <f t="shared" si="283"/>
        <v>34.501462790272448</v>
      </c>
      <c r="AS126" s="208">
        <f t="shared" si="283"/>
        <v>-1.2493827160493822</v>
      </c>
      <c r="AT126" s="208">
        <f t="shared" si="283"/>
        <v>25.201382572312166</v>
      </c>
      <c r="AU126" s="50">
        <f t="shared" si="183"/>
        <v>23.493664878148369</v>
      </c>
      <c r="AV126" s="52">
        <f>'주택총조사(거처의종류, 일반,외국인가구, 전체)'!I112</f>
        <v>272</v>
      </c>
      <c r="AW126" s="52">
        <f>'주택총조사(거처의종류, 일반,외국인가구, 전체)'!L112</f>
        <v>274</v>
      </c>
      <c r="AX126" s="52">
        <f>'주택총조사(거처의종류, 일반,외국인가구, 전체)'!O112</f>
        <v>277</v>
      </c>
      <c r="AY126" s="52">
        <f>'주택총조사(거처의종류, 일반,외국인가구, 전체)'!R112</f>
        <v>304</v>
      </c>
      <c r="AZ126" s="52">
        <f>'주택총조사(거처의종류, 일반,외국인가구, 전체)'!U112</f>
        <v>303</v>
      </c>
      <c r="BA126" s="52">
        <f>'주택총조사(거처의종류, 일반,외국인가구, 전체)'!X112</f>
        <v>314</v>
      </c>
      <c r="BB126" s="52">
        <f t="shared" si="201"/>
        <v>2</v>
      </c>
      <c r="BC126" s="52">
        <f t="shared" si="202"/>
        <v>3</v>
      </c>
      <c r="BD126" s="52">
        <f t="shared" si="203"/>
        <v>27</v>
      </c>
      <c r="BE126" s="52">
        <f t="shared" si="204"/>
        <v>-1</v>
      </c>
      <c r="BF126" s="52">
        <f t="shared" si="205"/>
        <v>11</v>
      </c>
      <c r="BG126" s="53">
        <f>'주택총조사(거처의종류, 일반,외국인가구, 아파트)'!L112/'주택총조사(거처의종류, 일반,외국인가구, 전체)'!L112</f>
        <v>9.1240875912408759E-2</v>
      </c>
      <c r="BH126" s="53">
        <f>'주택총조사(거처의종류, 일반,외국인가구, 아파트)'!O112/'주택총조사(거처의종류, 일반,외국인가구, 전체)'!O112</f>
        <v>7.9422382671480149E-2</v>
      </c>
      <c r="BI126" s="53">
        <f>'주택총조사(거처의종류, 일반,외국인가구, 아파트)'!R112/'주택총조사(거처의종류, 일반,외국인가구, 전체)'!R112</f>
        <v>9.2105263157894732E-2</v>
      </c>
      <c r="BJ126" s="53">
        <f>'주택총조사(거처의종류, 일반,외국인가구, 아파트)'!U112/'주택총조사(거처의종류, 일반,외국인가구, 전체)'!U112</f>
        <v>0.11881188118811881</v>
      </c>
      <c r="BK126" s="53">
        <f>'주택총조사(거처의종류, 일반,외국인가구, 아파트)'!X112/'주택총조사(거처의종류, 일반,외국인가구, 전체)'!X112</f>
        <v>0.10191082802547771</v>
      </c>
      <c r="BL126" s="54">
        <f t="shared" si="206"/>
        <v>0.18248175182481752</v>
      </c>
      <c r="BM126" s="54">
        <f t="shared" si="207"/>
        <v>0.23826714801444043</v>
      </c>
      <c r="BN126" s="54">
        <f t="shared" si="208"/>
        <v>2.486842105263158</v>
      </c>
      <c r="BO126" s="54">
        <f t="shared" si="209"/>
        <v>-0.11881188118811881</v>
      </c>
      <c r="BP126" s="54">
        <f t="shared" si="210"/>
        <v>1.1210191082802548</v>
      </c>
      <c r="BQ126" s="50">
        <f t="shared" si="211"/>
        <v>0.78195964643891036</v>
      </c>
      <c r="BR126" s="49">
        <f>REPS멸실!E111</f>
        <v>0</v>
      </c>
      <c r="BS126" s="49">
        <f>REPS멸실!F111</f>
        <v>0</v>
      </c>
      <c r="BT126" s="49">
        <f>REPS멸실!G111</f>
        <v>0</v>
      </c>
      <c r="BU126" s="49">
        <f>REPS멸실!H111</f>
        <v>0</v>
      </c>
      <c r="BV126" s="49">
        <f>REPS멸실!I111</f>
        <v>0</v>
      </c>
      <c r="BW126" s="51">
        <f t="shared" si="212"/>
        <v>0</v>
      </c>
      <c r="BX126" s="81">
        <f t="shared" si="213"/>
        <v>24.275624524587279</v>
      </c>
      <c r="BY126" s="52">
        <f>SUM('주택소유통계(다주택자)'!Q112:R112)</f>
        <v>2582</v>
      </c>
      <c r="BZ126" s="52">
        <f>SUM('주택소유통계(다주택자)'!U112:V112)</f>
        <v>2652</v>
      </c>
      <c r="CA126" s="52">
        <f>SUM('주택소유통계(다주택자)'!Y112:Z112)</f>
        <v>2687</v>
      </c>
      <c r="CB126" s="52">
        <f>SUM('주택소유통계(다주택자)'!AC112:AD112)</f>
        <v>2841</v>
      </c>
      <c r="CC126" s="52">
        <f t="shared" si="214"/>
        <v>70</v>
      </c>
      <c r="CD126" s="52">
        <f t="shared" si="215"/>
        <v>35</v>
      </c>
      <c r="CE126" s="52">
        <f t="shared" si="216"/>
        <v>154</v>
      </c>
      <c r="CF126" s="53">
        <f>'REPS거래량(외지인)'!D112/'REPS거래량(외지인)'!C112</f>
        <v>0.73094170403587444</v>
      </c>
      <c r="CG126" s="53">
        <f>'REPS거래량(외지인)'!I112/'REPS거래량(외지인)'!H112</f>
        <v>0.78205128205128205</v>
      </c>
      <c r="CH126" s="53">
        <f>'REPS거래량(외지인)'!N112/'REPS거래량(외지인)'!M112</f>
        <v>0.62285714285714289</v>
      </c>
      <c r="CI126" s="54">
        <f>REPS단위당실거래!G111</f>
        <v>474.9</v>
      </c>
      <c r="CJ126" s="54">
        <f>REPS단위당실거래!H111</f>
        <v>490.9</v>
      </c>
      <c r="CK126" s="54">
        <f>REPS단위당실거래!I111</f>
        <v>570.29999999999995</v>
      </c>
      <c r="CL126" s="52">
        <v>1205.55</v>
      </c>
      <c r="CM126" s="52">
        <v>1269</v>
      </c>
      <c r="CN126" s="52">
        <v>1332.45</v>
      </c>
      <c r="CO126" s="53">
        <v>0</v>
      </c>
      <c r="CP126" s="53">
        <f t="shared" si="269"/>
        <v>0.38684003152088259</v>
      </c>
      <c r="CQ126" s="53">
        <f t="shared" si="218"/>
        <v>0.42800855566813006</v>
      </c>
      <c r="CR126" s="55">
        <v>0.2</v>
      </c>
      <c r="CS126" s="55">
        <v>0.3</v>
      </c>
      <c r="CT126" s="55">
        <v>0.5</v>
      </c>
      <c r="CU126" s="162">
        <f t="shared" si="219"/>
        <v>0</v>
      </c>
      <c r="CV126" s="162">
        <f t="shared" si="220"/>
        <v>3.1765517972964781</v>
      </c>
      <c r="CW126" s="162">
        <f t="shared" si="221"/>
        <v>20.527290329843517</v>
      </c>
      <c r="CX126" s="71">
        <f t="shared" si="222"/>
        <v>7.9012807090466657</v>
      </c>
      <c r="CY126" s="158">
        <f>REPS분양물량!H111</f>
        <v>393</v>
      </c>
      <c r="CZ126" s="158">
        <f>REPS분양물량!I111</f>
        <v>67</v>
      </c>
      <c r="DA126" s="158">
        <f>REPS분양물량!J111</f>
        <v>183</v>
      </c>
      <c r="DB126" s="52">
        <f>REPS미분양!F111</f>
        <v>0</v>
      </c>
      <c r="DC126" s="52">
        <f>REPS미분양!G111</f>
        <v>58</v>
      </c>
      <c r="DD126" s="52">
        <f>REPS미분양!H111</f>
        <v>8</v>
      </c>
      <c r="DE126" s="52">
        <f>REPS미분양!I111</f>
        <v>73</v>
      </c>
      <c r="DF126" s="52">
        <f t="shared" si="223"/>
        <v>393</v>
      </c>
      <c r="DG126" s="52">
        <f t="shared" si="224"/>
        <v>125</v>
      </c>
      <c r="DH126" s="52">
        <f t="shared" si="225"/>
        <v>191</v>
      </c>
      <c r="DI126" s="52">
        <f t="shared" si="226"/>
        <v>335</v>
      </c>
      <c r="DJ126" s="52">
        <f t="shared" si="227"/>
        <v>117</v>
      </c>
      <c r="DK126" s="52">
        <f t="shared" si="228"/>
        <v>118</v>
      </c>
      <c r="DL126" s="141">
        <v>474.9</v>
      </c>
      <c r="DM126" s="141">
        <v>490.9</v>
      </c>
      <c r="DN126" s="141">
        <v>570.29999999999995</v>
      </c>
      <c r="DO126" s="145">
        <f>DP126*0.95</f>
        <v>1205.55</v>
      </c>
      <c r="DP126" s="140">
        <f>'REPS분양가(분기단위)'!E111</f>
        <v>1269</v>
      </c>
      <c r="DQ126" s="144">
        <f>DP126*1.05</f>
        <v>1332.45</v>
      </c>
      <c r="DR126" s="53">
        <f t="shared" si="229"/>
        <v>0.39392808261789225</v>
      </c>
      <c r="DS126" s="53">
        <f t="shared" si="230"/>
        <v>0.38684003152088259</v>
      </c>
      <c r="DT126" s="53">
        <f t="shared" si="231"/>
        <v>0.42800855566813006</v>
      </c>
      <c r="DU126" s="53">
        <f>100%-종합!CF126</f>
        <v>0.26905829596412556</v>
      </c>
      <c r="DV126" s="53">
        <f>100%-종합!CG126</f>
        <v>0.21794871794871795</v>
      </c>
      <c r="DW126" s="53">
        <f>100%-종합!CH126</f>
        <v>0.37714285714285711</v>
      </c>
      <c r="DX126" s="55">
        <v>0.2</v>
      </c>
      <c r="DY126" s="55">
        <v>0.3</v>
      </c>
      <c r="DZ126" s="55">
        <v>0.5</v>
      </c>
      <c r="EA126" s="72">
        <f t="shared" si="232"/>
        <v>7.1013044489862196</v>
      </c>
      <c r="EB126" s="72">
        <f t="shared" si="233"/>
        <v>2.9593262411347516</v>
      </c>
      <c r="EC126" s="72">
        <f t="shared" si="234"/>
        <v>9.5238018044097057</v>
      </c>
      <c r="ED126" s="71">
        <f t="shared" si="235"/>
        <v>6.5281441648435594</v>
      </c>
      <c r="EE126" s="82">
        <f t="shared" si="236"/>
        <v>14.429424873890225</v>
      </c>
      <c r="EF126" s="88">
        <f t="shared" si="237"/>
        <v>38.705049398477506</v>
      </c>
      <c r="EG126" s="54">
        <f>REPS단위당실거래!I111</f>
        <v>570.29999999999995</v>
      </c>
      <c r="EH126" s="52">
        <f t="shared" si="238"/>
        <v>1332.45</v>
      </c>
      <c r="EI126" s="52">
        <f t="shared" si="239"/>
        <v>45300</v>
      </c>
      <c r="EJ126" s="49">
        <f t="shared" si="240"/>
        <v>24915.000000000004</v>
      </c>
      <c r="EK126" s="149">
        <v>267</v>
      </c>
      <c r="EL126" s="55">
        <f t="shared" si="241"/>
        <v>0.72659679004258115</v>
      </c>
      <c r="EM126" s="55">
        <v>0.74</v>
      </c>
      <c r="EN126" s="55">
        <v>0.05</v>
      </c>
      <c r="EO126" s="71">
        <f t="shared" si="242"/>
        <v>7.1780496888306589</v>
      </c>
      <c r="EP126" s="54">
        <f>REPS단위당실거래!I111</f>
        <v>570.29999999999995</v>
      </c>
      <c r="EQ126" s="52">
        <f t="shared" si="243"/>
        <v>1332.45</v>
      </c>
      <c r="ER126" s="52">
        <f t="shared" si="244"/>
        <v>45300</v>
      </c>
      <c r="ES126" s="49">
        <f t="shared" si="245"/>
        <v>24915.000000000004</v>
      </c>
      <c r="ET126" s="149">
        <v>0</v>
      </c>
      <c r="EU126" s="55">
        <f t="shared" si="246"/>
        <v>0.72659679004258115</v>
      </c>
      <c r="EV126" s="55">
        <v>0.26</v>
      </c>
      <c r="EW126" s="55">
        <v>0.2</v>
      </c>
      <c r="EX126" s="50">
        <f t="shared" si="247"/>
        <v>0</v>
      </c>
      <c r="EY126" s="53">
        <f>'주택총조사(주택의종류)'!AZ111</f>
        <v>5.5255593339399764E-2</v>
      </c>
      <c r="EZ126" s="53">
        <f>'주택총조사(주택의종류)'!AS111</f>
        <v>0.78591164335915797</v>
      </c>
      <c r="FA126" s="53">
        <f>'주택총조사(주택의종류)'!BG111</f>
        <v>0.10041586406365102</v>
      </c>
      <c r="FB126" s="53">
        <f t="shared" si="248"/>
        <v>16.040502940194056</v>
      </c>
      <c r="FC126" s="54">
        <f t="shared" si="249"/>
        <v>115.13952713854721</v>
      </c>
      <c r="FD126" s="55">
        <v>0.4</v>
      </c>
      <c r="FE126" s="55">
        <v>0.6</v>
      </c>
      <c r="FF126" s="50">
        <f t="shared" si="250"/>
        <v>27.633486513251331</v>
      </c>
      <c r="FG126" s="82">
        <f t="shared" si="251"/>
        <v>34.811536202081989</v>
      </c>
      <c r="FH126" s="53">
        <v>3.9399999999999998E-2</v>
      </c>
      <c r="FI126" s="49">
        <v>30</v>
      </c>
      <c r="FJ126" s="55">
        <v>0.6</v>
      </c>
      <c r="FK126" s="55">
        <v>0.4</v>
      </c>
      <c r="FL126" s="49">
        <f t="shared" si="252"/>
        <v>45000</v>
      </c>
      <c r="FM126" s="49">
        <f t="shared" si="253"/>
        <v>27200</v>
      </c>
      <c r="FN126" s="58">
        <f t="shared" si="254"/>
        <v>-128.91785611848661</v>
      </c>
      <c r="FO126" s="49">
        <f t="shared" si="270"/>
        <v>3840</v>
      </c>
      <c r="FP126" s="131">
        <v>42</v>
      </c>
      <c r="FQ126" s="131">
        <v>89</v>
      </c>
      <c r="FR126" s="131">
        <v>668</v>
      </c>
      <c r="FS126" s="134">
        <v>1088</v>
      </c>
      <c r="FT126" s="131">
        <v>693</v>
      </c>
      <c r="FU126" s="131">
        <v>615</v>
      </c>
      <c r="FV126" s="131">
        <v>526</v>
      </c>
      <c r="FW126" s="134">
        <v>1117</v>
      </c>
      <c r="FX126" s="134">
        <v>1268</v>
      </c>
      <c r="FY126" s="32">
        <f t="shared" si="255"/>
        <v>6106</v>
      </c>
      <c r="FZ126" s="152">
        <f>(SUM(FT126:FX126)/FY126)+(FS126/FY126)*0.2</f>
        <v>0.72659679004258115</v>
      </c>
      <c r="GA126" s="54">
        <f t="shared" si="256"/>
        <v>48.469944870705682</v>
      </c>
      <c r="GB126" s="55">
        <v>0.3</v>
      </c>
      <c r="GC126" s="55">
        <f t="shared" si="257"/>
        <v>0.72659679004258115</v>
      </c>
      <c r="GD126" s="50">
        <f t="shared" si="258"/>
        <v>10.565431906978686</v>
      </c>
      <c r="GE126" s="54">
        <f t="shared" si="259"/>
        <v>-24.194320346118396</v>
      </c>
      <c r="GF126" s="55">
        <v>0.7</v>
      </c>
      <c r="GG126" s="55">
        <f t="shared" si="260"/>
        <v>0.72659679004258115</v>
      </c>
      <c r="GH126" s="50">
        <f t="shared" si="261"/>
        <v>-12.305660850526076</v>
      </c>
      <c r="GI126" s="81">
        <f t="shared" si="271"/>
        <v>-1.7402289435473897</v>
      </c>
      <c r="GJ126" s="72">
        <f t="shared" si="262"/>
        <v>7.9012807090466657</v>
      </c>
      <c r="GK126" s="72">
        <f t="shared" si="263"/>
        <v>6.5281441648435594</v>
      </c>
      <c r="GL126" s="52">
        <f>SUM('주택총조사(주택의종류)'!AD111:AF111)</f>
        <v>487</v>
      </c>
      <c r="GM126" s="52">
        <f>REPS미분양!I111</f>
        <v>73</v>
      </c>
      <c r="GN126" s="100">
        <f t="shared" si="264"/>
        <v>0.14989733059548255</v>
      </c>
      <c r="GO126" s="55">
        <f t="shared" si="265"/>
        <v>0.4</v>
      </c>
      <c r="GP126" s="82">
        <f t="shared" si="266"/>
        <v>5.7717699495560906</v>
      </c>
      <c r="GQ126" s="84">
        <f t="shared" si="267"/>
        <v>38.843077208090691</v>
      </c>
      <c r="GR126" s="151">
        <f>SUM('REPS분양물량+계획'!G111:I111)/3</f>
        <v>83.333333333333329</v>
      </c>
      <c r="GS126" s="106">
        <f t="shared" si="272"/>
        <v>2.1453844371520514</v>
      </c>
      <c r="GT126" s="105" t="str">
        <f t="shared" si="268"/>
        <v>C등급</v>
      </c>
    </row>
    <row r="127" spans="1:202" s="49" customFormat="1" x14ac:dyDescent="0.4">
      <c r="A127" s="37" t="s">
        <v>181</v>
      </c>
      <c r="B127" s="37" t="s">
        <v>192</v>
      </c>
      <c r="C127" s="35">
        <f>'주택총조사(거처의종류, 일반,외국인가구, 전체)'!H113</f>
        <v>23679</v>
      </c>
      <c r="D127" s="35">
        <f>'주택총조사(거처의종류, 일반,외국인가구, 전체)'!K113</f>
        <v>23767</v>
      </c>
      <c r="E127" s="35">
        <f>'주택총조사(거처의종류, 일반,외국인가구, 전체)'!N113</f>
        <v>24119</v>
      </c>
      <c r="F127" s="35">
        <f>'주택총조사(거처의종류, 일반,외국인가구, 전체)'!Q113</f>
        <v>24243</v>
      </c>
      <c r="G127" s="35">
        <f>'주택총조사(거처의종류, 일반,외국인가구, 전체)'!T113</f>
        <v>24455</v>
      </c>
      <c r="H127" s="35">
        <f>'주택총조사(거처의종류, 일반,외국인가구, 전체)'!W113</f>
        <v>24646</v>
      </c>
      <c r="I127" s="207">
        <f t="shared" si="282"/>
        <v>-9</v>
      </c>
      <c r="J127" s="207">
        <f t="shared" si="282"/>
        <v>-43</v>
      </c>
      <c r="K127" s="207">
        <f t="shared" si="282"/>
        <v>-390</v>
      </c>
      <c r="L127" s="207">
        <f t="shared" si="282"/>
        <v>-116</v>
      </c>
      <c r="M127" s="207">
        <f t="shared" si="282"/>
        <v>-139</v>
      </c>
      <c r="N127" s="24">
        <f>'인구총조사(가구, 1인가구)'!D113</f>
        <v>8852</v>
      </c>
      <c r="O127" s="24">
        <f>'인구총조사(가구, 1인가구)'!E113</f>
        <v>8949</v>
      </c>
      <c r="P127" s="24">
        <f>'인구총조사(가구, 1인가구)'!F113</f>
        <v>9344</v>
      </c>
      <c r="Q127" s="24">
        <f>'인구총조사(가구, 1인가구)'!G113</f>
        <v>9858</v>
      </c>
      <c r="R127" s="24">
        <f>'인구총조사(가구, 1인가구)'!H113</f>
        <v>10186</v>
      </c>
      <c r="S127" s="24">
        <f>'인구총조사(가구, 1인가구)'!I113</f>
        <v>10516</v>
      </c>
      <c r="T127" s="52">
        <f t="shared" si="184"/>
        <v>97</v>
      </c>
      <c r="U127" s="52">
        <f t="shared" si="185"/>
        <v>395</v>
      </c>
      <c r="V127" s="52">
        <f t="shared" si="186"/>
        <v>514</v>
      </c>
      <c r="W127" s="52">
        <f t="shared" si="187"/>
        <v>328</v>
      </c>
      <c r="X127" s="52">
        <f t="shared" si="188"/>
        <v>330</v>
      </c>
      <c r="Y127" s="53">
        <f>'주택총조사(거처의종류, 일반,외국인가구, 아파트)'!K113/'주택총조사(거처의종류, 일반,외국인가구, 전체)'!K113</f>
        <v>7.8217696806496401E-2</v>
      </c>
      <c r="Z127" s="53">
        <f>'주택총조사(거처의종류, 일반,외국인가구, 아파트)'!N113/'주택총조사(거처의종류, 일반,외국인가구, 전체)'!N113</f>
        <v>7.8319996683112902E-2</v>
      </c>
      <c r="AA127" s="53">
        <f>'주택총조사(거처의종류, 일반,외국인가구, 아파트)'!Q113/'주택총조사(거처의종류, 일반,외국인가구, 전체)'!Q113</f>
        <v>7.8208142556614277E-2</v>
      </c>
      <c r="AB127" s="53">
        <f>'주택총조사(거처의종류, 일반,외국인가구, 아파트)'!T113/'주택총조사(거처의종류, 일반,외국인가구, 전체)'!T113</f>
        <v>7.7243917399304848E-2</v>
      </c>
      <c r="AC127" s="53">
        <f>'주택총조사(거처의종류, 일반,외국인가구, 아파트)'!W113/'주택총조사(거처의종류, 일반,외국인가구, 전체)'!W113</f>
        <v>7.660472287592307E-2</v>
      </c>
      <c r="AD127" s="54">
        <f t="shared" si="189"/>
        <v>-0.70395927125846758</v>
      </c>
      <c r="AE127" s="54">
        <f t="shared" si="190"/>
        <v>-3.367759857373855</v>
      </c>
      <c r="AF127" s="54">
        <f t="shared" si="191"/>
        <v>-30.50117559707957</v>
      </c>
      <c r="AG127" s="54">
        <f t="shared" si="192"/>
        <v>-8.9602944183193625</v>
      </c>
      <c r="AH127" s="54">
        <f t="shared" si="193"/>
        <v>-10.648056479753306</v>
      </c>
      <c r="AI127" s="54">
        <f t="shared" si="194"/>
        <v>-10.836249124756913</v>
      </c>
      <c r="AJ127" s="54">
        <f t="shared" si="195"/>
        <v>7.5871165902301509</v>
      </c>
      <c r="AK127" s="54">
        <f t="shared" si="196"/>
        <v>30.936398689829595</v>
      </c>
      <c r="AL127" s="54">
        <f t="shared" si="197"/>
        <v>40.198985274099741</v>
      </c>
      <c r="AM127" s="54">
        <f t="shared" si="198"/>
        <v>25.33600490697199</v>
      </c>
      <c r="AN127" s="54">
        <f t="shared" si="199"/>
        <v>25.279558549054613</v>
      </c>
      <c r="AO127" s="54">
        <f t="shared" si="200"/>
        <v>25.867612802037218</v>
      </c>
      <c r="AP127" s="208">
        <f t="shared" si="283"/>
        <v>6.8831573189716835</v>
      </c>
      <c r="AQ127" s="208">
        <f t="shared" si="283"/>
        <v>27.56863883245574</v>
      </c>
      <c r="AR127" s="208">
        <f t="shared" si="283"/>
        <v>9.6978096770201709</v>
      </c>
      <c r="AS127" s="208">
        <f t="shared" si="283"/>
        <v>16.375710488652629</v>
      </c>
      <c r="AT127" s="208">
        <f t="shared" si="283"/>
        <v>14.631502069301307</v>
      </c>
      <c r="AU127" s="50">
        <f t="shared" si="183"/>
        <v>15.031363677280305</v>
      </c>
      <c r="AV127" s="52">
        <f>'주택총조사(거처의종류, 일반,외국인가구, 전체)'!I113</f>
        <v>153</v>
      </c>
      <c r="AW127" s="52">
        <f>'주택총조사(거처의종류, 일반,외국인가구, 전체)'!L113</f>
        <v>165</v>
      </c>
      <c r="AX127" s="52">
        <f>'주택총조사(거처의종류, 일반,외국인가구, 전체)'!O113</f>
        <v>155</v>
      </c>
      <c r="AY127" s="52">
        <f>'주택총조사(거처의종류, 일반,외국인가구, 전체)'!R113</f>
        <v>154</v>
      </c>
      <c r="AZ127" s="52">
        <f>'주택총조사(거처의종류, 일반,외국인가구, 전체)'!U113</f>
        <v>171</v>
      </c>
      <c r="BA127" s="52">
        <f>'주택총조사(거처의종류, 일반,외국인가구, 전체)'!X113</f>
        <v>252</v>
      </c>
      <c r="BB127" s="52">
        <f t="shared" si="201"/>
        <v>12</v>
      </c>
      <c r="BC127" s="52">
        <f t="shared" si="202"/>
        <v>-10</v>
      </c>
      <c r="BD127" s="52">
        <f t="shared" si="203"/>
        <v>-1</v>
      </c>
      <c r="BE127" s="52">
        <f t="shared" si="204"/>
        <v>17</v>
      </c>
      <c r="BF127" s="52">
        <f t="shared" si="205"/>
        <v>81</v>
      </c>
      <c r="BG127" s="53">
        <f>'주택총조사(거처의종류, 일반,외국인가구, 아파트)'!L113/'주택총조사(거처의종류, 일반,외국인가구, 전체)'!L113</f>
        <v>4.8484848484848485E-2</v>
      </c>
      <c r="BH127" s="53">
        <f>'주택총조사(거처의종류, 일반,외국인가구, 아파트)'!O113/'주택총조사(거처의종류, 일반,외국인가구, 전체)'!O113</f>
        <v>6.4516129032258063E-2</v>
      </c>
      <c r="BI127" s="53">
        <f>'주택총조사(거처의종류, 일반,외국인가구, 아파트)'!R113/'주택총조사(거처의종류, 일반,외국인가구, 전체)'!R113</f>
        <v>5.1948051948051951E-2</v>
      </c>
      <c r="BJ127" s="53">
        <f>'주택총조사(거처의종류, 일반,외국인가구, 아파트)'!U113/'주택총조사(거처의종류, 일반,외국인가구, 전체)'!U113</f>
        <v>7.0175438596491224E-2</v>
      </c>
      <c r="BK127" s="53">
        <f>'주택총조사(거처의종류, 일반,외국인가구, 아파트)'!X113/'주택총조사(거처의종류, 일반,외국인가구, 전체)'!X113</f>
        <v>4.3650793650793648E-2</v>
      </c>
      <c r="BL127" s="54">
        <f t="shared" si="206"/>
        <v>0.58181818181818179</v>
      </c>
      <c r="BM127" s="54">
        <f t="shared" si="207"/>
        <v>-0.64516129032258063</v>
      </c>
      <c r="BN127" s="54">
        <f t="shared" si="208"/>
        <v>-5.1948051948051951E-2</v>
      </c>
      <c r="BO127" s="54">
        <f t="shared" si="209"/>
        <v>1.1929824561403508</v>
      </c>
      <c r="BP127" s="54">
        <f t="shared" si="210"/>
        <v>3.5357142857142856</v>
      </c>
      <c r="BQ127" s="50">
        <f t="shared" si="211"/>
        <v>0.92268111628043703</v>
      </c>
      <c r="BR127" s="49">
        <f>REPS멸실!E112</f>
        <v>0</v>
      </c>
      <c r="BS127" s="49">
        <f>REPS멸실!F112</f>
        <v>0</v>
      </c>
      <c r="BT127" s="49">
        <f>REPS멸실!G112</f>
        <v>0</v>
      </c>
      <c r="BU127" s="49">
        <f>REPS멸실!H112</f>
        <v>0</v>
      </c>
      <c r="BV127" s="49">
        <f>REPS멸실!I112</f>
        <v>0</v>
      </c>
      <c r="BW127" s="51">
        <f t="shared" si="212"/>
        <v>0</v>
      </c>
      <c r="BX127" s="81">
        <f t="shared" si="213"/>
        <v>15.954044793560742</v>
      </c>
      <c r="BY127" s="52">
        <f>SUM('주택소유통계(다주택자)'!Q113:R113)</f>
        <v>2971</v>
      </c>
      <c r="BZ127" s="52">
        <f>SUM('주택소유통계(다주택자)'!U113:V113)</f>
        <v>3013</v>
      </c>
      <c r="CA127" s="52">
        <f>SUM('주택소유통계(다주택자)'!Y113:Z113)</f>
        <v>3126</v>
      </c>
      <c r="CB127" s="52">
        <f>SUM('주택소유통계(다주택자)'!AC113:AD113)</f>
        <v>3329</v>
      </c>
      <c r="CC127" s="52">
        <f t="shared" si="214"/>
        <v>42</v>
      </c>
      <c r="CD127" s="52">
        <f t="shared" si="215"/>
        <v>113</v>
      </c>
      <c r="CE127" s="52">
        <f t="shared" si="216"/>
        <v>203</v>
      </c>
      <c r="CF127" s="53">
        <f>'REPS거래량(외지인)'!D113/'REPS거래량(외지인)'!C113</f>
        <v>0.73684210526315785</v>
      </c>
      <c r="CG127" s="53">
        <f>'REPS거래량(외지인)'!I113/'REPS거래량(외지인)'!H113</f>
        <v>0.71951219512195119</v>
      </c>
      <c r="CH127" s="53">
        <f>'REPS거래량(외지인)'!N113/'REPS거래량(외지인)'!M113</f>
        <v>0.83333333333333337</v>
      </c>
      <c r="CI127" s="54">
        <f>REPS단위당실거래!G112</f>
        <v>528.6</v>
      </c>
      <c r="CJ127" s="54">
        <f>REPS단위당실거래!H112</f>
        <v>538.5</v>
      </c>
      <c r="CK127" s="54">
        <f>REPS단위당실거래!I112</f>
        <v>534.70000000000005</v>
      </c>
      <c r="CL127" s="52">
        <v>1012.6049999999998</v>
      </c>
      <c r="CM127" s="52">
        <v>1065.8999999999999</v>
      </c>
      <c r="CN127" s="52">
        <v>1122</v>
      </c>
      <c r="CO127" s="53">
        <v>0</v>
      </c>
      <c r="CP127" s="53">
        <v>0</v>
      </c>
      <c r="CQ127" s="53">
        <v>0</v>
      </c>
      <c r="CR127" s="55">
        <v>0.2</v>
      </c>
      <c r="CS127" s="55">
        <v>0.3</v>
      </c>
      <c r="CT127" s="55">
        <v>0.5</v>
      </c>
      <c r="CU127" s="162">
        <f t="shared" si="219"/>
        <v>0</v>
      </c>
      <c r="CV127" s="162">
        <f t="shared" si="220"/>
        <v>0</v>
      </c>
      <c r="CW127" s="162">
        <f t="shared" si="221"/>
        <v>0</v>
      </c>
      <c r="CX127" s="71">
        <f t="shared" si="222"/>
        <v>0</v>
      </c>
      <c r="CY127" s="158">
        <f>REPS분양물량!H112</f>
        <v>0</v>
      </c>
      <c r="CZ127" s="158">
        <f>REPS분양물량!I112</f>
        <v>0</v>
      </c>
      <c r="DA127" s="158">
        <f>REPS분양물량!J112</f>
        <v>140</v>
      </c>
      <c r="DB127" s="52">
        <f>REPS미분양!F112</f>
        <v>0</v>
      </c>
      <c r="DC127" s="52">
        <f>REPS미분양!G112</f>
        <v>0</v>
      </c>
      <c r="DD127" s="52">
        <f>REPS미분양!H112</f>
        <v>0</v>
      </c>
      <c r="DE127" s="52">
        <f>REPS미분양!I112</f>
        <v>0</v>
      </c>
      <c r="DF127" s="52">
        <f t="shared" si="223"/>
        <v>0</v>
      </c>
      <c r="DG127" s="52">
        <f t="shared" si="224"/>
        <v>0</v>
      </c>
      <c r="DH127" s="52">
        <f t="shared" si="225"/>
        <v>140</v>
      </c>
      <c r="DI127" s="52">
        <f t="shared" si="226"/>
        <v>0</v>
      </c>
      <c r="DJ127" s="52">
        <f t="shared" si="227"/>
        <v>0</v>
      </c>
      <c r="DK127" s="52">
        <f t="shared" si="228"/>
        <v>140</v>
      </c>
      <c r="DL127" s="141">
        <v>528.6</v>
      </c>
      <c r="DM127" s="141">
        <v>538.5</v>
      </c>
      <c r="DN127" s="141">
        <v>534.70000000000005</v>
      </c>
      <c r="DO127" s="145">
        <f>DP127*0.95</f>
        <v>1012.6049999999998</v>
      </c>
      <c r="DP127" s="145">
        <f>DQ127*0.95</f>
        <v>1065.8999999999999</v>
      </c>
      <c r="DQ127" s="140">
        <f>'REPS분양가(분기단위)'!F112</f>
        <v>1122</v>
      </c>
      <c r="DR127" s="53">
        <f t="shared" si="229"/>
        <v>0.52201993867302665</v>
      </c>
      <c r="DS127" s="53">
        <f t="shared" si="230"/>
        <v>0.50520686743596965</v>
      </c>
      <c r="DT127" s="53">
        <f t="shared" si="231"/>
        <v>0.47655971479500897</v>
      </c>
      <c r="DU127" s="53">
        <f>100%-종합!CF127</f>
        <v>0.26315789473684215</v>
      </c>
      <c r="DV127" s="53">
        <f>100%-종합!CG127</f>
        <v>0.28048780487804881</v>
      </c>
      <c r="DW127" s="53">
        <f>100%-종합!CH127</f>
        <v>0.16666666666666663</v>
      </c>
      <c r="DX127" s="55">
        <v>0.2</v>
      </c>
      <c r="DY127" s="55">
        <v>0.3</v>
      </c>
      <c r="DZ127" s="55">
        <v>0.5</v>
      </c>
      <c r="EA127" s="72">
        <f t="shared" si="232"/>
        <v>0</v>
      </c>
      <c r="EB127" s="72">
        <f t="shared" si="233"/>
        <v>0</v>
      </c>
      <c r="EC127" s="72">
        <f t="shared" si="234"/>
        <v>5.559863339275104</v>
      </c>
      <c r="ED127" s="71">
        <f t="shared" si="235"/>
        <v>1.853287779758368</v>
      </c>
      <c r="EE127" s="82">
        <f t="shared" si="236"/>
        <v>1.853287779758368</v>
      </c>
      <c r="EF127" s="88">
        <f t="shared" si="237"/>
        <v>17.807332573319108</v>
      </c>
      <c r="EG127" s="54">
        <f>REPS단위당실거래!I112</f>
        <v>534.70000000000005</v>
      </c>
      <c r="EH127" s="52">
        <f t="shared" si="238"/>
        <v>1122</v>
      </c>
      <c r="EI127" s="52">
        <f t="shared" si="239"/>
        <v>38100</v>
      </c>
      <c r="EJ127" s="49">
        <f t="shared" si="240"/>
        <v>20955</v>
      </c>
      <c r="EK127" s="149">
        <v>321</v>
      </c>
      <c r="EL127" s="55">
        <f t="shared" si="241"/>
        <v>0.72663337494798164</v>
      </c>
      <c r="EM127" s="55">
        <v>0.74</v>
      </c>
      <c r="EN127" s="55">
        <v>0.05</v>
      </c>
      <c r="EO127" s="71">
        <f t="shared" si="242"/>
        <v>8.6302245942571787</v>
      </c>
      <c r="EP127" s="54">
        <f>REPS단위당실거래!I112</f>
        <v>534.70000000000005</v>
      </c>
      <c r="EQ127" s="52">
        <f t="shared" si="243"/>
        <v>1122</v>
      </c>
      <c r="ER127" s="52">
        <f t="shared" si="244"/>
        <v>38100</v>
      </c>
      <c r="ES127" s="49">
        <f t="shared" si="245"/>
        <v>20955</v>
      </c>
      <c r="ET127" s="149">
        <v>59</v>
      </c>
      <c r="EU127" s="55">
        <f t="shared" si="246"/>
        <v>0.72663337494798164</v>
      </c>
      <c r="EV127" s="55">
        <v>0.26</v>
      </c>
      <c r="EW127" s="55">
        <v>0.2</v>
      </c>
      <c r="EX127" s="50">
        <f t="shared" si="247"/>
        <v>2.2293111943404078</v>
      </c>
      <c r="EY127" s="53">
        <f>'주택총조사(주택의종류)'!AZ112</f>
        <v>0.23374489946789362</v>
      </c>
      <c r="EZ127" s="53">
        <f>'주택총조사(주택의종류)'!AS112</f>
        <v>0.61324271575681266</v>
      </c>
      <c r="FA127" s="53">
        <f>'주택총조사(주택의종류)'!BG112</f>
        <v>0.13380501890822155</v>
      </c>
      <c r="FB127" s="53">
        <f t="shared" si="248"/>
        <v>3.1959958756988662</v>
      </c>
      <c r="FC127" s="54">
        <f t="shared" si="249"/>
        <v>34.707031592362121</v>
      </c>
      <c r="FD127" s="55">
        <v>0.4</v>
      </c>
      <c r="FE127" s="55">
        <v>0.6</v>
      </c>
      <c r="FF127" s="50">
        <f t="shared" si="250"/>
        <v>8.3296875821669083</v>
      </c>
      <c r="FG127" s="82">
        <f t="shared" si="251"/>
        <v>19.189223370764495</v>
      </c>
      <c r="FH127" s="53">
        <v>3.9399999999999998E-2</v>
      </c>
      <c r="FI127" s="49">
        <v>30</v>
      </c>
      <c r="FJ127" s="55">
        <v>0.6</v>
      </c>
      <c r="FK127" s="55">
        <v>0.4</v>
      </c>
      <c r="FL127" s="49">
        <f t="shared" si="252"/>
        <v>38000</v>
      </c>
      <c r="FM127" s="49">
        <f t="shared" si="253"/>
        <v>22900</v>
      </c>
      <c r="FN127" s="58">
        <f t="shared" si="254"/>
        <v>-108.53745974681408</v>
      </c>
      <c r="FO127" s="49">
        <f t="shared" si="270"/>
        <v>3240</v>
      </c>
      <c r="FP127" s="131" t="s">
        <v>400</v>
      </c>
      <c r="FQ127" s="131">
        <v>72</v>
      </c>
      <c r="FR127" s="131">
        <v>413</v>
      </c>
      <c r="FS127" s="131">
        <v>573</v>
      </c>
      <c r="FT127" s="131">
        <v>270</v>
      </c>
      <c r="FU127" s="131">
        <v>244</v>
      </c>
      <c r="FV127" s="131">
        <v>164</v>
      </c>
      <c r="FW127" s="131">
        <v>391</v>
      </c>
      <c r="FX127" s="131">
        <v>276</v>
      </c>
      <c r="FY127" s="32">
        <f t="shared" si="255"/>
        <v>2403</v>
      </c>
      <c r="FZ127" s="152">
        <f>(SUM(FT127:FX127)/FY127)+(FS127/FY127)*0.7</f>
        <v>0.72663337494798164</v>
      </c>
      <c r="GA127" s="54">
        <f t="shared" si="256"/>
        <v>26.790293918317655</v>
      </c>
      <c r="GB127" s="55">
        <v>0.3</v>
      </c>
      <c r="GC127" s="55">
        <f t="shared" si="257"/>
        <v>0.72663337494798164</v>
      </c>
      <c r="GD127" s="50">
        <f t="shared" si="258"/>
        <v>5.8400165057146625</v>
      </c>
      <c r="GE127" s="54">
        <f t="shared" si="259"/>
        <v>-10.836249124756913</v>
      </c>
      <c r="GF127" s="55">
        <v>0.7</v>
      </c>
      <c r="GG127" s="55">
        <f t="shared" si="260"/>
        <v>0.72663337494798164</v>
      </c>
      <c r="GH127" s="50">
        <f t="shared" si="261"/>
        <v>-5.5117861913094588</v>
      </c>
      <c r="GI127" s="81">
        <f t="shared" si="271"/>
        <v>0.32823031440520367</v>
      </c>
      <c r="GJ127" s="72">
        <f t="shared" si="262"/>
        <v>0</v>
      </c>
      <c r="GK127" s="72">
        <f t="shared" si="263"/>
        <v>1.853287779758368</v>
      </c>
      <c r="GL127" s="52">
        <f>SUM('주택총조사(주택의종류)'!AD112:AF112)</f>
        <v>9028</v>
      </c>
      <c r="GM127" s="52">
        <f>REPS미분양!I112</f>
        <v>0</v>
      </c>
      <c r="GN127" s="100">
        <f t="shared" si="264"/>
        <v>0</v>
      </c>
      <c r="GO127" s="55">
        <f t="shared" si="265"/>
        <v>1</v>
      </c>
      <c r="GP127" s="82">
        <f t="shared" si="266"/>
        <v>1.853287779758368</v>
      </c>
      <c r="GQ127" s="84">
        <f t="shared" si="267"/>
        <v>21.370741464928066</v>
      </c>
      <c r="GR127" s="151">
        <f>SUM('REPS분양물량+계획'!G112:I112)/3</f>
        <v>30</v>
      </c>
      <c r="GS127" s="106">
        <f t="shared" si="272"/>
        <v>1.4037884482966385</v>
      </c>
      <c r="GT127" s="105" t="str">
        <f t="shared" si="268"/>
        <v>B등급</v>
      </c>
    </row>
    <row r="128" spans="1:202" s="49" customFormat="1" x14ac:dyDescent="0.4">
      <c r="A128" s="37" t="s">
        <v>181</v>
      </c>
      <c r="B128" s="37" t="s">
        <v>200</v>
      </c>
      <c r="C128" s="35">
        <f>'주택총조사(거처의종류, 일반,외국인가구, 전체)'!H114</f>
        <v>18438</v>
      </c>
      <c r="D128" s="35">
        <f>'주택총조사(거처의종류, 일반,외국인가구, 전체)'!K114</f>
        <v>18616</v>
      </c>
      <c r="E128" s="35">
        <f>'주택총조사(거처의종류, 일반,외국인가구, 전체)'!N114</f>
        <v>18821</v>
      </c>
      <c r="F128" s="35">
        <f>'주택총조사(거처의종류, 일반,외국인가구, 전체)'!Q114</f>
        <v>19041</v>
      </c>
      <c r="G128" s="35">
        <f>'주택총조사(거처의종류, 일반,외국인가구, 전체)'!T114</f>
        <v>19309</v>
      </c>
      <c r="H128" s="35">
        <f>'주택총조사(거처의종류, 일반,외국인가구, 전체)'!W114</f>
        <v>19396</v>
      </c>
      <c r="I128" s="207">
        <f t="shared" si="282"/>
        <v>98</v>
      </c>
      <c r="J128" s="207">
        <f t="shared" si="282"/>
        <v>52</v>
      </c>
      <c r="K128" s="207">
        <f t="shared" si="282"/>
        <v>-243</v>
      </c>
      <c r="L128" s="207">
        <f t="shared" si="282"/>
        <v>-10</v>
      </c>
      <c r="M128" s="207">
        <f t="shared" si="282"/>
        <v>74</v>
      </c>
      <c r="N128" s="24">
        <f>'인구총조사(가구, 1인가구)'!D114</f>
        <v>6709</v>
      </c>
      <c r="O128" s="24">
        <f>'인구총조사(가구, 1인가구)'!E114</f>
        <v>6789</v>
      </c>
      <c r="P128" s="24">
        <f>'인구총조사(가구, 1인가구)'!F114</f>
        <v>6942</v>
      </c>
      <c r="Q128" s="24">
        <f>'인구총조사(가구, 1인가구)'!G114</f>
        <v>7405</v>
      </c>
      <c r="R128" s="24">
        <f>'인구총조사(가구, 1인가구)'!H114</f>
        <v>7683</v>
      </c>
      <c r="S128" s="24">
        <f>'인구총조사(가구, 1인가구)'!I114</f>
        <v>7696</v>
      </c>
      <c r="T128" s="52">
        <f t="shared" si="184"/>
        <v>80</v>
      </c>
      <c r="U128" s="52">
        <f t="shared" si="185"/>
        <v>153</v>
      </c>
      <c r="V128" s="52">
        <f t="shared" si="186"/>
        <v>463</v>
      </c>
      <c r="W128" s="52">
        <f t="shared" si="187"/>
        <v>278</v>
      </c>
      <c r="X128" s="52">
        <f t="shared" si="188"/>
        <v>13</v>
      </c>
      <c r="Y128" s="53">
        <f>'주택총조사(거처의종류, 일반,외국인가구, 아파트)'!K114/'주택총조사(거처의종류, 일반,외국인가구, 전체)'!K114</f>
        <v>9.6314997851310702E-2</v>
      </c>
      <c r="Z128" s="53">
        <f>'주택총조사(거처의종류, 일반,외국인가구, 아파트)'!N114/'주택총조사(거처의종류, 일반,외국인가구, 전체)'!N114</f>
        <v>9.9782158227511825E-2</v>
      </c>
      <c r="AA128" s="53">
        <f>'주택총조사(거처의종류, 일반,외국인가구, 아파트)'!Q114/'주택총조사(거처의종류, 일반,외국인가구, 전체)'!Q114</f>
        <v>0.10109763142692085</v>
      </c>
      <c r="AB128" s="53">
        <f>'주택총조사(거처의종류, 일반,외국인가구, 아파트)'!T114/'주택총조사(거처의종류, 일반,외국인가구, 전체)'!T114</f>
        <v>0.1001605468952302</v>
      </c>
      <c r="AC128" s="53">
        <f>'주택총조사(거처의종류, 일반,외국인가구, 아파트)'!W114/'주택총조사(거처의종류, 일반,외국인가구, 전체)'!W114</f>
        <v>0.10027840791915858</v>
      </c>
      <c r="AD128" s="54">
        <f t="shared" si="189"/>
        <v>9.4388697894284483</v>
      </c>
      <c r="AE128" s="54">
        <f t="shared" si="190"/>
        <v>5.1886722278306152</v>
      </c>
      <c r="AF128" s="54">
        <f t="shared" si="191"/>
        <v>-24.566724436741769</v>
      </c>
      <c r="AG128" s="54">
        <f t="shared" si="192"/>
        <v>-1.001605468952302</v>
      </c>
      <c r="AH128" s="54">
        <f t="shared" si="193"/>
        <v>7.4206021860177351</v>
      </c>
      <c r="AI128" s="54">
        <f t="shared" si="194"/>
        <v>-0.70403714048345445</v>
      </c>
      <c r="AJ128" s="54">
        <f t="shared" si="195"/>
        <v>7.7051998281048562</v>
      </c>
      <c r="AK128" s="54">
        <f t="shared" si="196"/>
        <v>15.266670208809309</v>
      </c>
      <c r="AL128" s="54">
        <f t="shared" si="197"/>
        <v>46.808203350664357</v>
      </c>
      <c r="AM128" s="54">
        <f t="shared" si="198"/>
        <v>27.844632036873996</v>
      </c>
      <c r="AN128" s="54">
        <f t="shared" si="199"/>
        <v>1.3036193029490615</v>
      </c>
      <c r="AO128" s="54">
        <f t="shared" si="200"/>
        <v>19.785664945480313</v>
      </c>
      <c r="AP128" s="208">
        <f t="shared" si="283"/>
        <v>17.144069617533304</v>
      </c>
      <c r="AQ128" s="208">
        <f t="shared" si="283"/>
        <v>20.455342436639924</v>
      </c>
      <c r="AR128" s="208">
        <f t="shared" si="283"/>
        <v>22.241478913922588</v>
      </c>
      <c r="AS128" s="208">
        <f t="shared" si="283"/>
        <v>26.843026567921694</v>
      </c>
      <c r="AT128" s="208">
        <f t="shared" si="283"/>
        <v>8.7242214889667959</v>
      </c>
      <c r="AU128" s="50">
        <f t="shared" si="183"/>
        <v>19.081627804996863</v>
      </c>
      <c r="AV128" s="52">
        <f>'주택총조사(거처의종류, 일반,외국인가구, 전체)'!I114</f>
        <v>145</v>
      </c>
      <c r="AW128" s="52">
        <f>'주택총조사(거처의종류, 일반,외국인가구, 전체)'!L114</f>
        <v>145</v>
      </c>
      <c r="AX128" s="52">
        <f>'주택총조사(거처의종류, 일반,외국인가구, 전체)'!O114</f>
        <v>145</v>
      </c>
      <c r="AY128" s="52">
        <f>'주택총조사(거처의종류, 일반,외국인가구, 전체)'!R114</f>
        <v>151</v>
      </c>
      <c r="AZ128" s="52">
        <f>'주택총조사(거처의종류, 일반,외국인가구, 전체)'!U114</f>
        <v>158</v>
      </c>
      <c r="BA128" s="52">
        <f>'주택총조사(거처의종류, 일반,외국인가구, 전체)'!X114</f>
        <v>197</v>
      </c>
      <c r="BB128" s="52">
        <f t="shared" si="201"/>
        <v>0</v>
      </c>
      <c r="BC128" s="52">
        <f t="shared" si="202"/>
        <v>0</v>
      </c>
      <c r="BD128" s="52">
        <f t="shared" si="203"/>
        <v>6</v>
      </c>
      <c r="BE128" s="52">
        <f t="shared" si="204"/>
        <v>7</v>
      </c>
      <c r="BF128" s="52">
        <f t="shared" si="205"/>
        <v>39</v>
      </c>
      <c r="BG128" s="53">
        <f>'주택총조사(거처의종류, 일반,외국인가구, 아파트)'!L114/'주택총조사(거처의종류, 일반,외국인가구, 전체)'!L114</f>
        <v>4.1379310344827586E-2</v>
      </c>
      <c r="BH128" s="53">
        <f>'주택총조사(거처의종류, 일반,외국인가구, 아파트)'!O114/'주택총조사(거처의종류, 일반,외국인가구, 전체)'!O114</f>
        <v>6.2068965517241378E-2</v>
      </c>
      <c r="BI128" s="53">
        <f>'주택총조사(거처의종류, 일반,외국인가구, 아파트)'!R114/'주택총조사(거처의종류, 일반,외국인가구, 전체)'!R114</f>
        <v>4.6357615894039736E-2</v>
      </c>
      <c r="BJ128" s="53">
        <f>'주택총조사(거처의종류, 일반,외국인가구, 아파트)'!U114/'주택총조사(거처의종류, 일반,외국인가구, 전체)'!U114</f>
        <v>6.9620253164556958E-2</v>
      </c>
      <c r="BK128" s="53">
        <f>'주택총조사(거처의종류, 일반,외국인가구, 아파트)'!X114/'주택총조사(거처의종류, 일반,외국인가구, 전체)'!X114</f>
        <v>7.6142131979695438E-2</v>
      </c>
      <c r="BL128" s="54">
        <f t="shared" si="206"/>
        <v>0</v>
      </c>
      <c r="BM128" s="54">
        <f t="shared" si="207"/>
        <v>0</v>
      </c>
      <c r="BN128" s="54">
        <f t="shared" si="208"/>
        <v>0.27814569536423839</v>
      </c>
      <c r="BO128" s="54">
        <f t="shared" si="209"/>
        <v>0.48734177215189872</v>
      </c>
      <c r="BP128" s="54">
        <f t="shared" si="210"/>
        <v>2.969543147208122</v>
      </c>
      <c r="BQ128" s="50">
        <f t="shared" si="211"/>
        <v>0.7470061229448518</v>
      </c>
      <c r="BR128" s="49">
        <f>REPS멸실!E113</f>
        <v>0</v>
      </c>
      <c r="BS128" s="49">
        <f>REPS멸실!F113</f>
        <v>0</v>
      </c>
      <c r="BT128" s="49">
        <f>REPS멸실!G113</f>
        <v>0</v>
      </c>
      <c r="BU128" s="49">
        <f>REPS멸실!H113</f>
        <v>0</v>
      </c>
      <c r="BV128" s="49">
        <f>REPS멸실!I113</f>
        <v>0</v>
      </c>
      <c r="BW128" s="51">
        <f t="shared" si="212"/>
        <v>0</v>
      </c>
      <c r="BX128" s="81">
        <f t="shared" si="213"/>
        <v>19.828633927941716</v>
      </c>
      <c r="BY128" s="52">
        <f>SUM('주택소유통계(다주택자)'!Q114:R114)</f>
        <v>3023</v>
      </c>
      <c r="BZ128" s="52">
        <f>SUM('주택소유통계(다주택자)'!U114:V114)</f>
        <v>3013</v>
      </c>
      <c r="CA128" s="52">
        <f>SUM('주택소유통계(다주택자)'!Y114:Z114)</f>
        <v>3137</v>
      </c>
      <c r="CB128" s="52">
        <f>SUM('주택소유통계(다주택자)'!AC114:AD114)</f>
        <v>3301</v>
      </c>
      <c r="CC128" s="52">
        <f t="shared" si="214"/>
        <v>-10</v>
      </c>
      <c r="CD128" s="52">
        <f t="shared" si="215"/>
        <v>124</v>
      </c>
      <c r="CE128" s="52">
        <f t="shared" si="216"/>
        <v>164</v>
      </c>
      <c r="CF128" s="53">
        <f>'REPS거래량(외지인)'!D114/'REPS거래량(외지인)'!C114</f>
        <v>0.64215686274509809</v>
      </c>
      <c r="CG128" s="53">
        <f>'REPS거래량(외지인)'!I114/'REPS거래량(외지인)'!H114</f>
        <v>0.78512396694214881</v>
      </c>
      <c r="CH128" s="53">
        <f>'REPS거래량(외지인)'!N114/'REPS거래량(외지인)'!M114</f>
        <v>0.68032786885245899</v>
      </c>
      <c r="CI128" s="54">
        <f>REPS단위당실거래!G113</f>
        <v>429.7</v>
      </c>
      <c r="CJ128" s="54">
        <f>REPS단위당실거래!H113</f>
        <v>446</v>
      </c>
      <c r="CK128" s="54">
        <f>REPS단위당실거래!I113</f>
        <v>460.8</v>
      </c>
      <c r="CL128" s="52">
        <v>0</v>
      </c>
      <c r="CM128" s="52">
        <v>0</v>
      </c>
      <c r="CN128" s="52">
        <v>0</v>
      </c>
      <c r="CO128" s="53">
        <v>0</v>
      </c>
      <c r="CP128" s="53">
        <v>0</v>
      </c>
      <c r="CQ128" s="53">
        <v>0</v>
      </c>
      <c r="CR128" s="55">
        <v>0.2</v>
      </c>
      <c r="CS128" s="55">
        <v>0.3</v>
      </c>
      <c r="CT128" s="55">
        <v>0.5</v>
      </c>
      <c r="CU128" s="162">
        <f t="shared" si="219"/>
        <v>0</v>
      </c>
      <c r="CV128" s="162">
        <f t="shared" si="220"/>
        <v>0</v>
      </c>
      <c r="CW128" s="162">
        <f t="shared" si="221"/>
        <v>0</v>
      </c>
      <c r="CX128" s="71">
        <f t="shared" si="222"/>
        <v>0</v>
      </c>
      <c r="CY128" s="158">
        <f>REPS분양물량!H113</f>
        <v>0</v>
      </c>
      <c r="CZ128" s="158">
        <f>REPS분양물량!I113</f>
        <v>0</v>
      </c>
      <c r="DA128" s="158">
        <f>REPS분양물량!J113</f>
        <v>0</v>
      </c>
      <c r="DB128" s="52">
        <f>REPS미분양!F113</f>
        <v>40</v>
      </c>
      <c r="DC128" s="52">
        <f>REPS미분양!G113</f>
        <v>45</v>
      </c>
      <c r="DD128" s="52">
        <f>REPS미분양!H113</f>
        <v>43</v>
      </c>
      <c r="DE128" s="52">
        <f>REPS미분양!I113</f>
        <v>44</v>
      </c>
      <c r="DF128" s="52">
        <f t="shared" si="223"/>
        <v>40</v>
      </c>
      <c r="DG128" s="52">
        <f t="shared" si="224"/>
        <v>45</v>
      </c>
      <c r="DH128" s="52">
        <f t="shared" si="225"/>
        <v>43</v>
      </c>
      <c r="DI128" s="52">
        <f t="shared" si="226"/>
        <v>-5</v>
      </c>
      <c r="DJ128" s="52">
        <f t="shared" si="227"/>
        <v>2</v>
      </c>
      <c r="DK128" s="52">
        <f t="shared" si="228"/>
        <v>-1</v>
      </c>
      <c r="DL128" s="141">
        <v>429.7</v>
      </c>
      <c r="DM128" s="141">
        <v>446</v>
      </c>
      <c r="DN128" s="141">
        <v>460.8</v>
      </c>
      <c r="DO128" s="140">
        <f>'REPS분양가(분기단위)'!D113</f>
        <v>0</v>
      </c>
      <c r="DP128" s="140">
        <f>'REPS분양가(분기단위)'!E113</f>
        <v>0</v>
      </c>
      <c r="DQ128" s="140">
        <f>'REPS분양가(분기단위)'!F113</f>
        <v>0</v>
      </c>
      <c r="DR128" s="53" t="e">
        <f t="shared" si="229"/>
        <v>#DIV/0!</v>
      </c>
      <c r="DS128" s="53" t="e">
        <f t="shared" si="230"/>
        <v>#DIV/0!</v>
      </c>
      <c r="DT128" s="53" t="e">
        <f t="shared" si="231"/>
        <v>#DIV/0!</v>
      </c>
      <c r="DU128" s="53">
        <f>100%-종합!CF128</f>
        <v>0.35784313725490191</v>
      </c>
      <c r="DV128" s="53">
        <f>100%-종합!CG128</f>
        <v>0.21487603305785119</v>
      </c>
      <c r="DW128" s="53">
        <f>100%-종합!CH128</f>
        <v>0.31967213114754101</v>
      </c>
      <c r="DX128" s="55">
        <v>0.2</v>
      </c>
      <c r="DY128" s="55">
        <v>0.3</v>
      </c>
      <c r="DZ128" s="55">
        <v>0.5</v>
      </c>
      <c r="EA128" s="72" t="e">
        <f t="shared" si="232"/>
        <v>#DIV/0!</v>
      </c>
      <c r="EB128" s="72" t="e">
        <f t="shared" si="233"/>
        <v>#DIV/0!</v>
      </c>
      <c r="EC128" s="72" t="e">
        <f t="shared" si="234"/>
        <v>#DIV/0!</v>
      </c>
      <c r="ED128" s="71" t="e">
        <f t="shared" si="235"/>
        <v>#DIV/0!</v>
      </c>
      <c r="EE128" s="82" t="e">
        <f t="shared" si="236"/>
        <v>#DIV/0!</v>
      </c>
      <c r="EF128" s="88" t="e">
        <f t="shared" si="237"/>
        <v>#DIV/0!</v>
      </c>
      <c r="EG128" s="54">
        <f>REPS단위당실거래!I113</f>
        <v>460.8</v>
      </c>
      <c r="EH128" s="52">
        <f t="shared" si="238"/>
        <v>0</v>
      </c>
      <c r="EI128" s="52">
        <f t="shared" si="239"/>
        <v>0</v>
      </c>
      <c r="EJ128" s="49">
        <f t="shared" si="240"/>
        <v>0</v>
      </c>
      <c r="EK128" s="149">
        <v>0</v>
      </c>
      <c r="EL128" s="55">
        <f t="shared" si="241"/>
        <v>0</v>
      </c>
      <c r="EM128" s="55">
        <v>0.74</v>
      </c>
      <c r="EN128" s="55">
        <v>0.05</v>
      </c>
      <c r="EO128" s="71">
        <f t="shared" si="242"/>
        <v>0</v>
      </c>
      <c r="EP128" s="54">
        <f>REPS단위당실거래!I113</f>
        <v>460.8</v>
      </c>
      <c r="EQ128" s="52">
        <f t="shared" si="243"/>
        <v>0</v>
      </c>
      <c r="ER128" s="52">
        <f t="shared" si="244"/>
        <v>0</v>
      </c>
      <c r="ES128" s="49">
        <f t="shared" si="245"/>
        <v>0</v>
      </c>
      <c r="ET128" s="149">
        <v>0</v>
      </c>
      <c r="EU128" s="55">
        <f t="shared" si="246"/>
        <v>0</v>
      </c>
      <c r="EV128" s="55">
        <v>0.26</v>
      </c>
      <c r="EW128" s="55">
        <v>0.2</v>
      </c>
      <c r="EX128" s="50">
        <f t="shared" si="247"/>
        <v>0</v>
      </c>
      <c r="EY128" s="53">
        <f>'주택총조사(주택의종류)'!AZ113</f>
        <v>8.3361608452541022E-2</v>
      </c>
      <c r="EZ128" s="53">
        <f>'주택총조사(주택의종류)'!AS113</f>
        <v>0.86147001066374929</v>
      </c>
      <c r="FA128" s="53">
        <f>'주택총조사(주택의종류)'!BG113</f>
        <v>4.0135426169859621E-2</v>
      </c>
      <c r="FB128" s="53">
        <f t="shared" si="248"/>
        <v>10.815595494980235</v>
      </c>
      <c r="FC128" s="54">
        <f t="shared" si="249"/>
        <v>0</v>
      </c>
      <c r="FD128" s="55">
        <v>0.4</v>
      </c>
      <c r="FE128" s="55">
        <v>0.6</v>
      </c>
      <c r="FF128" s="50">
        <f t="shared" si="250"/>
        <v>0</v>
      </c>
      <c r="FG128" s="82">
        <f t="shared" si="251"/>
        <v>0</v>
      </c>
      <c r="FH128" s="53">
        <v>3.9399999999999998E-2</v>
      </c>
      <c r="FI128" s="49">
        <v>30</v>
      </c>
      <c r="FJ128" s="55">
        <v>0.6</v>
      </c>
      <c r="FK128" s="55">
        <v>0.4</v>
      </c>
      <c r="FL128" s="49">
        <f t="shared" si="252"/>
        <v>0</v>
      </c>
      <c r="FM128" s="49">
        <f t="shared" si="253"/>
        <v>0</v>
      </c>
      <c r="FN128" s="58">
        <f t="shared" si="254"/>
        <v>0</v>
      </c>
      <c r="FO128" s="49">
        <f t="shared" si="270"/>
        <v>0</v>
      </c>
      <c r="FP128" s="131" t="s">
        <v>400</v>
      </c>
      <c r="FQ128" s="131">
        <v>80</v>
      </c>
      <c r="FR128" s="131">
        <v>488</v>
      </c>
      <c r="FS128" s="131">
        <v>571</v>
      </c>
      <c r="FT128" s="131">
        <v>248</v>
      </c>
      <c r="FU128" s="131">
        <v>226</v>
      </c>
      <c r="FV128" s="131">
        <v>218</v>
      </c>
      <c r="FW128" s="131">
        <v>374</v>
      </c>
      <c r="FX128" s="131">
        <v>256</v>
      </c>
      <c r="FY128" s="32">
        <f t="shared" si="255"/>
        <v>2461</v>
      </c>
      <c r="FZ128" s="153">
        <v>0</v>
      </c>
      <c r="GA128" s="54">
        <f t="shared" si="256"/>
        <v>20.532671068425167</v>
      </c>
      <c r="GB128" s="55">
        <v>0.3</v>
      </c>
      <c r="GC128" s="55">
        <f t="shared" si="257"/>
        <v>0</v>
      </c>
      <c r="GD128" s="50">
        <f t="shared" si="258"/>
        <v>0</v>
      </c>
      <c r="GE128" s="54">
        <f t="shared" si="259"/>
        <v>-0.70403714048345445</v>
      </c>
      <c r="GF128" s="55">
        <v>0.7</v>
      </c>
      <c r="GG128" s="55">
        <f t="shared" si="260"/>
        <v>0</v>
      </c>
      <c r="GH128" s="50">
        <f t="shared" si="261"/>
        <v>0</v>
      </c>
      <c r="GI128" s="81">
        <f t="shared" si="271"/>
        <v>0</v>
      </c>
      <c r="GJ128" s="72">
        <f t="shared" si="262"/>
        <v>0</v>
      </c>
      <c r="GK128" s="72" t="e">
        <f t="shared" si="263"/>
        <v>#DIV/0!</v>
      </c>
      <c r="GL128" s="52">
        <f>SUM('주택총조사(주택의종류)'!AD113:AF113)</f>
        <v>3295</v>
      </c>
      <c r="GM128" s="52">
        <f>REPS미분양!I113</f>
        <v>44</v>
      </c>
      <c r="GN128" s="100">
        <f t="shared" si="264"/>
        <v>1.3353566009104704E-2</v>
      </c>
      <c r="GO128" s="55">
        <f t="shared" si="265"/>
        <v>0.6</v>
      </c>
      <c r="GP128" s="82" t="e">
        <f t="shared" si="266"/>
        <v>#DIV/0!</v>
      </c>
      <c r="GQ128" s="84" t="e">
        <f t="shared" si="267"/>
        <v>#DIV/0!</v>
      </c>
      <c r="GR128" s="151">
        <f>SUM('REPS분양물량+계획'!G113:I113)/3</f>
        <v>0</v>
      </c>
      <c r="GS128" s="106" t="e">
        <f t="shared" si="272"/>
        <v>#DIV/0!</v>
      </c>
      <c r="GT128" s="105" t="e">
        <f t="shared" si="268"/>
        <v>#DIV/0!</v>
      </c>
    </row>
    <row r="129" spans="1:202" s="49" customFormat="1" x14ac:dyDescent="0.4">
      <c r="A129" s="37" t="s">
        <v>181</v>
      </c>
      <c r="B129" s="37" t="s">
        <v>182</v>
      </c>
      <c r="C129" s="35">
        <f>'주택총조사(거처의종류, 일반,외국인가구, 전체)'!H115</f>
        <v>11518</v>
      </c>
      <c r="D129" s="35">
        <f>'주택총조사(거처의종류, 일반,외국인가구, 전체)'!K115</f>
        <v>11512</v>
      </c>
      <c r="E129" s="35">
        <f>'주택총조사(거처의종류, 일반,외국인가구, 전체)'!N115</f>
        <v>11723</v>
      </c>
      <c r="F129" s="35">
        <f>'주택총조사(거처의종류, 일반,외국인가구, 전체)'!Q115</f>
        <v>11861</v>
      </c>
      <c r="G129" s="35">
        <f>'주택총조사(거처의종류, 일반,외국인가구, 전체)'!T115</f>
        <v>11930</v>
      </c>
      <c r="H129" s="35">
        <f>'주택총조사(거처의종류, 일반,외국인가구, 전체)'!W115</f>
        <v>11928</v>
      </c>
      <c r="I129" s="207">
        <f t="shared" si="282"/>
        <v>5</v>
      </c>
      <c r="J129" s="207">
        <f t="shared" si="282"/>
        <v>-81</v>
      </c>
      <c r="K129" s="207">
        <f t="shared" si="282"/>
        <v>-190</v>
      </c>
      <c r="L129" s="207">
        <f t="shared" si="282"/>
        <v>-72</v>
      </c>
      <c r="M129" s="207">
        <f t="shared" si="282"/>
        <v>-83</v>
      </c>
      <c r="N129" s="24">
        <f>'인구총조사(가구, 1인가구)'!D115</f>
        <v>4250</v>
      </c>
      <c r="O129" s="24">
        <f>'인구총조사(가구, 1인가구)'!E115</f>
        <v>4239</v>
      </c>
      <c r="P129" s="24">
        <f>'인구총조사(가구, 1인가구)'!F115</f>
        <v>4531</v>
      </c>
      <c r="Q129" s="24">
        <f>'인구총조사(가구, 1인가구)'!G115</f>
        <v>4859</v>
      </c>
      <c r="R129" s="24">
        <f>'인구총조사(가구, 1인가구)'!H115</f>
        <v>5000</v>
      </c>
      <c r="S129" s="24">
        <f>'인구총조사(가구, 1인가구)'!I115</f>
        <v>5081</v>
      </c>
      <c r="T129" s="52">
        <f t="shared" si="184"/>
        <v>-11</v>
      </c>
      <c r="U129" s="52">
        <f t="shared" si="185"/>
        <v>292</v>
      </c>
      <c r="V129" s="52">
        <f t="shared" si="186"/>
        <v>328</v>
      </c>
      <c r="W129" s="52">
        <f t="shared" si="187"/>
        <v>141</v>
      </c>
      <c r="X129" s="52">
        <f t="shared" si="188"/>
        <v>81</v>
      </c>
      <c r="Y129" s="53">
        <f>'주택총조사(거처의종류, 일반,외국인가구, 아파트)'!K115/'주택총조사(거처의종류, 일반,외국인가구, 전체)'!K115</f>
        <v>8.2435719249478803E-2</v>
      </c>
      <c r="Z129" s="53">
        <f>'주택총조사(거처의종류, 일반,외국인가구, 아파트)'!N115/'주택총조사(거처의종류, 일반,외국인가구, 전체)'!N115</f>
        <v>8.5643606585345047E-2</v>
      </c>
      <c r="AA129" s="53">
        <f>'주택총조사(거처의종류, 일반,외국인가구, 아파트)'!Q115/'주택총조사(거처의종류, 일반,외국인가구, 전체)'!Q115</f>
        <v>8.7429390439254698E-2</v>
      </c>
      <c r="AB129" s="53">
        <f>'주택총조사(거처의종류, 일반,외국인가구, 아파트)'!T115/'주택총조사(거처의종류, 일반,외국인가구, 전체)'!T115</f>
        <v>8.9019279128248113E-2</v>
      </c>
      <c r="AC129" s="53">
        <f>'주택총조사(거처의종류, 일반,외국인가구, 아파트)'!W115/'주택총조사(거처의종류, 일반,외국인가구, 전체)'!W115</f>
        <v>8.9118041582830321E-2</v>
      </c>
      <c r="AD129" s="54">
        <f t="shared" si="189"/>
        <v>0.412178596247394</v>
      </c>
      <c r="AE129" s="54">
        <f t="shared" si="190"/>
        <v>-6.9371321334129492</v>
      </c>
      <c r="AF129" s="54">
        <f t="shared" si="191"/>
        <v>-16.611584183458394</v>
      </c>
      <c r="AG129" s="54">
        <f t="shared" si="192"/>
        <v>-6.4093880972338644</v>
      </c>
      <c r="AH129" s="54">
        <f t="shared" si="193"/>
        <v>-7.3967974513749164</v>
      </c>
      <c r="AI129" s="54">
        <f t="shared" si="194"/>
        <v>-7.3885446538465462</v>
      </c>
      <c r="AJ129" s="54">
        <f t="shared" si="195"/>
        <v>-0.90679291174426679</v>
      </c>
      <c r="AK129" s="54">
        <f t="shared" si="196"/>
        <v>25.007933122920754</v>
      </c>
      <c r="AL129" s="54">
        <f t="shared" si="197"/>
        <v>28.676840064075542</v>
      </c>
      <c r="AM129" s="54">
        <f t="shared" si="198"/>
        <v>12.551718357082985</v>
      </c>
      <c r="AN129" s="54">
        <f t="shared" si="199"/>
        <v>7.2185613682092562</v>
      </c>
      <c r="AO129" s="54">
        <f t="shared" si="200"/>
        <v>14.509652000108854</v>
      </c>
      <c r="AP129" s="208">
        <f t="shared" si="283"/>
        <v>-0.49461431549687279</v>
      </c>
      <c r="AQ129" s="208">
        <f t="shared" si="283"/>
        <v>18.070800989507806</v>
      </c>
      <c r="AR129" s="208">
        <f t="shared" si="283"/>
        <v>12.065255880617148</v>
      </c>
      <c r="AS129" s="208">
        <f t="shared" si="283"/>
        <v>6.1423302598491203</v>
      </c>
      <c r="AT129" s="208">
        <f t="shared" si="283"/>
        <v>-0.1782360831656602</v>
      </c>
      <c r="AU129" s="50">
        <f t="shared" si="183"/>
        <v>7.1211073462623089</v>
      </c>
      <c r="AV129" s="52">
        <f>'주택총조사(거처의종류, 일반,외국인가구, 전체)'!I115</f>
        <v>58</v>
      </c>
      <c r="AW129" s="52">
        <f>'주택총조사(거처의종류, 일반,외국인가구, 전체)'!L115</f>
        <v>67</v>
      </c>
      <c r="AX129" s="52">
        <f>'주택총조사(거처의종류, 일반,외국인가구, 전체)'!O115</f>
        <v>58</v>
      </c>
      <c r="AY129" s="52">
        <f>'주택총조사(거처의종류, 일반,외국인가구, 전체)'!R115</f>
        <v>61</v>
      </c>
      <c r="AZ129" s="52">
        <f>'주택총조사(거처의종류, 일반,외국인가구, 전체)'!U115</f>
        <v>94</v>
      </c>
      <c r="BA129" s="52">
        <f>'주택총조사(거처의종류, 일반,외국인가구, 전체)'!X115</f>
        <v>114</v>
      </c>
      <c r="BB129" s="52">
        <f t="shared" si="201"/>
        <v>9</v>
      </c>
      <c r="BC129" s="52">
        <f t="shared" si="202"/>
        <v>-9</v>
      </c>
      <c r="BD129" s="52">
        <f t="shared" si="203"/>
        <v>3</v>
      </c>
      <c r="BE129" s="52">
        <f t="shared" si="204"/>
        <v>33</v>
      </c>
      <c r="BF129" s="52">
        <f t="shared" si="205"/>
        <v>20</v>
      </c>
      <c r="BG129" s="53">
        <f>'주택총조사(거처의종류, 일반,외국인가구, 아파트)'!L115/'주택총조사(거처의종류, 일반,외국인가구, 전체)'!L115</f>
        <v>7.4626865671641784E-2</v>
      </c>
      <c r="BH129" s="53">
        <f>'주택총조사(거처의종류, 일반,외국인가구, 아파트)'!O115/'주택총조사(거처의종류, 일반,외국인가구, 전체)'!O115</f>
        <v>0.1206896551724138</v>
      </c>
      <c r="BI129" s="53">
        <f>'주택총조사(거처의종류, 일반,외국인가구, 아파트)'!R115/'주택총조사(거처의종류, 일반,외국인가구, 전체)'!R115</f>
        <v>9.8360655737704916E-2</v>
      </c>
      <c r="BJ129" s="53">
        <f>'주택총조사(거처의종류, 일반,외국인가구, 아파트)'!U115/'주택총조사(거처의종류, 일반,외국인가구, 전체)'!U115</f>
        <v>5.3191489361702128E-2</v>
      </c>
      <c r="BK129" s="53">
        <f>'주택총조사(거처의종류, 일반,외국인가구, 아파트)'!X115/'주택총조사(거처의종류, 일반,외국인가구, 전체)'!X115</f>
        <v>7.8947368421052627E-2</v>
      </c>
      <c r="BL129" s="54">
        <f t="shared" si="206"/>
        <v>0.67164179104477606</v>
      </c>
      <c r="BM129" s="54">
        <f t="shared" si="207"/>
        <v>-1.0862068965517242</v>
      </c>
      <c r="BN129" s="54">
        <f t="shared" si="208"/>
        <v>0.29508196721311475</v>
      </c>
      <c r="BO129" s="54">
        <f t="shared" si="209"/>
        <v>1.7553191489361701</v>
      </c>
      <c r="BP129" s="54">
        <f t="shared" si="210"/>
        <v>1.5789473684210527</v>
      </c>
      <c r="BQ129" s="50">
        <f t="shared" si="211"/>
        <v>0.6429566758126779</v>
      </c>
      <c r="BR129" s="49">
        <f>REPS멸실!E114</f>
        <v>0</v>
      </c>
      <c r="BS129" s="49">
        <f>REPS멸실!F114</f>
        <v>0</v>
      </c>
      <c r="BT129" s="49">
        <f>REPS멸실!G114</f>
        <v>0</v>
      </c>
      <c r="BU129" s="49">
        <f>REPS멸실!H114</f>
        <v>0</v>
      </c>
      <c r="BV129" s="49">
        <f>REPS멸실!I114</f>
        <v>0</v>
      </c>
      <c r="BW129" s="51">
        <f t="shared" si="212"/>
        <v>0</v>
      </c>
      <c r="BX129" s="81">
        <f t="shared" si="213"/>
        <v>7.7640640220749866</v>
      </c>
      <c r="BY129" s="52">
        <f>SUM('주택소유통계(다주택자)'!Q115:R115)</f>
        <v>1508</v>
      </c>
      <c r="BZ129" s="52">
        <f>SUM('주택소유통계(다주택자)'!U115:V115)</f>
        <v>1512</v>
      </c>
      <c r="CA129" s="52">
        <f>SUM('주택소유통계(다주택자)'!Y115:Z115)</f>
        <v>1545</v>
      </c>
      <c r="CB129" s="52">
        <f>SUM('주택소유통계(다주택자)'!AC115:AD115)</f>
        <v>1679</v>
      </c>
      <c r="CC129" s="52">
        <f t="shared" si="214"/>
        <v>4</v>
      </c>
      <c r="CD129" s="52">
        <f t="shared" si="215"/>
        <v>33</v>
      </c>
      <c r="CE129" s="52">
        <f t="shared" si="216"/>
        <v>134</v>
      </c>
      <c r="CF129" s="53">
        <f>'REPS거래량(외지인)'!D115/'REPS거래량(외지인)'!C115</f>
        <v>0.76271186440677963</v>
      </c>
      <c r="CG129" s="53">
        <f>'REPS거래량(외지인)'!I115/'REPS거래량(외지인)'!H115</f>
        <v>0.68421052631578949</v>
      </c>
      <c r="CH129" s="53">
        <f>'REPS거래량(외지인)'!N115/'REPS거래량(외지인)'!M115</f>
        <v>0.69230769230769229</v>
      </c>
      <c r="CI129" s="54">
        <f>REPS단위당실거래!G114</f>
        <v>321.5</v>
      </c>
      <c r="CJ129" s="54">
        <f>REPS단위당실거래!H114</f>
        <v>319</v>
      </c>
      <c r="CK129" s="54">
        <f>REPS단위당실거래!I114</f>
        <v>354.6</v>
      </c>
      <c r="CL129" s="52">
        <v>0</v>
      </c>
      <c r="CM129" s="52">
        <v>0</v>
      </c>
      <c r="CN129" s="52">
        <v>0</v>
      </c>
      <c r="CO129" s="53">
        <v>0</v>
      </c>
      <c r="CP129" s="53">
        <v>0</v>
      </c>
      <c r="CQ129" s="53">
        <v>0</v>
      </c>
      <c r="CR129" s="55">
        <v>0.2</v>
      </c>
      <c r="CS129" s="55">
        <v>0.3</v>
      </c>
      <c r="CT129" s="55">
        <v>0.5</v>
      </c>
      <c r="CU129" s="162">
        <f t="shared" si="219"/>
        <v>0</v>
      </c>
      <c r="CV129" s="162">
        <f t="shared" si="220"/>
        <v>0</v>
      </c>
      <c r="CW129" s="162">
        <f t="shared" si="221"/>
        <v>0</v>
      </c>
      <c r="CX129" s="71">
        <f t="shared" si="222"/>
        <v>0</v>
      </c>
      <c r="CY129" s="158">
        <f>REPS분양물량!H114</f>
        <v>0</v>
      </c>
      <c r="CZ129" s="158">
        <f>REPS분양물량!I114</f>
        <v>0</v>
      </c>
      <c r="DA129" s="158">
        <f>REPS분양물량!J114</f>
        <v>0</v>
      </c>
      <c r="DB129" s="52">
        <f>REPS미분양!F114</f>
        <v>0</v>
      </c>
      <c r="DC129" s="52">
        <f>REPS미분양!G114</f>
        <v>0</v>
      </c>
      <c r="DD129" s="52">
        <f>REPS미분양!H114</f>
        <v>0</v>
      </c>
      <c r="DE129" s="52">
        <f>REPS미분양!I114</f>
        <v>0</v>
      </c>
      <c r="DF129" s="52">
        <f t="shared" si="223"/>
        <v>0</v>
      </c>
      <c r="DG129" s="52">
        <f t="shared" si="224"/>
        <v>0</v>
      </c>
      <c r="DH129" s="52">
        <f t="shared" si="225"/>
        <v>0</v>
      </c>
      <c r="DI129" s="52">
        <f t="shared" si="226"/>
        <v>0</v>
      </c>
      <c r="DJ129" s="52">
        <f t="shared" si="227"/>
        <v>0</v>
      </c>
      <c r="DK129" s="52">
        <f t="shared" si="228"/>
        <v>0</v>
      </c>
      <c r="DL129" s="141">
        <v>321.5</v>
      </c>
      <c r="DM129" s="141">
        <v>319</v>
      </c>
      <c r="DN129" s="141">
        <v>354.6</v>
      </c>
      <c r="DO129" s="140">
        <f>'REPS분양가(분기단위)'!D114</f>
        <v>0</v>
      </c>
      <c r="DP129" s="140">
        <f>'REPS분양가(분기단위)'!E114</f>
        <v>0</v>
      </c>
      <c r="DQ129" s="140">
        <f>'REPS분양가(분기단위)'!F114</f>
        <v>0</v>
      </c>
      <c r="DR129" s="53" t="e">
        <f t="shared" si="229"/>
        <v>#DIV/0!</v>
      </c>
      <c r="DS129" s="53" t="e">
        <f t="shared" si="230"/>
        <v>#DIV/0!</v>
      </c>
      <c r="DT129" s="53" t="e">
        <f t="shared" si="231"/>
        <v>#DIV/0!</v>
      </c>
      <c r="DU129" s="53">
        <f>100%-종합!CF129</f>
        <v>0.23728813559322037</v>
      </c>
      <c r="DV129" s="53">
        <f>100%-종합!CG129</f>
        <v>0.31578947368421051</v>
      </c>
      <c r="DW129" s="53">
        <f>100%-종합!CH129</f>
        <v>0.30769230769230771</v>
      </c>
      <c r="DX129" s="55">
        <v>0.2</v>
      </c>
      <c r="DY129" s="55">
        <v>0.3</v>
      </c>
      <c r="DZ129" s="55">
        <v>0.5</v>
      </c>
      <c r="EA129" s="72" t="e">
        <f t="shared" si="232"/>
        <v>#DIV/0!</v>
      </c>
      <c r="EB129" s="72" t="e">
        <f t="shared" si="233"/>
        <v>#DIV/0!</v>
      </c>
      <c r="EC129" s="72" t="e">
        <f t="shared" si="234"/>
        <v>#DIV/0!</v>
      </c>
      <c r="ED129" s="71" t="e">
        <f t="shared" si="235"/>
        <v>#DIV/0!</v>
      </c>
      <c r="EE129" s="82" t="e">
        <f t="shared" si="236"/>
        <v>#DIV/0!</v>
      </c>
      <c r="EF129" s="88" t="e">
        <f t="shared" si="237"/>
        <v>#DIV/0!</v>
      </c>
      <c r="EG129" s="54">
        <f>REPS단위당실거래!I114</f>
        <v>354.6</v>
      </c>
      <c r="EH129" s="52">
        <f t="shared" si="238"/>
        <v>0</v>
      </c>
      <c r="EI129" s="52">
        <f t="shared" si="239"/>
        <v>0</v>
      </c>
      <c r="EJ129" s="49">
        <f t="shared" si="240"/>
        <v>0</v>
      </c>
      <c r="EK129" s="149">
        <v>0</v>
      </c>
      <c r="EL129" s="55">
        <f t="shared" si="241"/>
        <v>0</v>
      </c>
      <c r="EM129" s="55">
        <v>0.74</v>
      </c>
      <c r="EN129" s="55">
        <v>0.05</v>
      </c>
      <c r="EO129" s="71">
        <f t="shared" si="242"/>
        <v>0</v>
      </c>
      <c r="EP129" s="54">
        <f>REPS단위당실거래!I114</f>
        <v>354.6</v>
      </c>
      <c r="EQ129" s="52">
        <f t="shared" si="243"/>
        <v>0</v>
      </c>
      <c r="ER129" s="52">
        <f t="shared" si="244"/>
        <v>0</v>
      </c>
      <c r="ES129" s="49">
        <f t="shared" si="245"/>
        <v>0</v>
      </c>
      <c r="ET129" s="149">
        <v>0</v>
      </c>
      <c r="EU129" s="55">
        <f t="shared" si="246"/>
        <v>0</v>
      </c>
      <c r="EV129" s="55">
        <v>0.26</v>
      </c>
      <c r="EW129" s="55">
        <v>0.2</v>
      </c>
      <c r="EX129" s="50">
        <f t="shared" si="247"/>
        <v>0</v>
      </c>
      <c r="EY129" s="53">
        <f>'주택총조사(주택의종류)'!AZ114</f>
        <v>0.10228994391632092</v>
      </c>
      <c r="EZ129" s="53">
        <f>'주택총조사(주택의종류)'!AS114</f>
        <v>0.8377515957159607</v>
      </c>
      <c r="FA129" s="53">
        <f>'주택총조사(주택의종류)'!BG114</f>
        <v>4.6780931816065255E-2</v>
      </c>
      <c r="FB129" s="53">
        <f t="shared" si="248"/>
        <v>8.647306799343097</v>
      </c>
      <c r="FC129" s="54">
        <f t="shared" si="249"/>
        <v>0</v>
      </c>
      <c r="FD129" s="55">
        <v>0.4</v>
      </c>
      <c r="FE129" s="55">
        <v>0.6</v>
      </c>
      <c r="FF129" s="50">
        <f t="shared" si="250"/>
        <v>0</v>
      </c>
      <c r="FG129" s="82">
        <f t="shared" si="251"/>
        <v>0</v>
      </c>
      <c r="FH129" s="53">
        <v>3.9399999999999998E-2</v>
      </c>
      <c r="FI129" s="49">
        <v>30</v>
      </c>
      <c r="FJ129" s="55">
        <v>0.6</v>
      </c>
      <c r="FK129" s="55">
        <v>0.4</v>
      </c>
      <c r="FL129" s="49">
        <f t="shared" si="252"/>
        <v>0</v>
      </c>
      <c r="FM129" s="49">
        <f t="shared" si="253"/>
        <v>0</v>
      </c>
      <c r="FN129" s="58">
        <f t="shared" si="254"/>
        <v>0</v>
      </c>
      <c r="FO129" s="49">
        <f t="shared" si="270"/>
        <v>0</v>
      </c>
      <c r="FP129" s="131" t="s">
        <v>400</v>
      </c>
      <c r="FQ129" s="131" t="s">
        <v>400</v>
      </c>
      <c r="FR129" s="131">
        <v>190</v>
      </c>
      <c r="FS129" s="131">
        <v>344</v>
      </c>
      <c r="FT129" s="131">
        <v>249</v>
      </c>
      <c r="FU129" s="131">
        <v>172</v>
      </c>
      <c r="FV129" s="131">
        <v>117</v>
      </c>
      <c r="FW129" s="131">
        <v>246</v>
      </c>
      <c r="FX129" s="131">
        <v>155</v>
      </c>
      <c r="FY129" s="32">
        <f t="shared" si="255"/>
        <v>1473</v>
      </c>
      <c r="FZ129" s="153">
        <v>0</v>
      </c>
      <c r="GA129" s="54">
        <f t="shared" si="256"/>
        <v>15.152608675921533</v>
      </c>
      <c r="GB129" s="55">
        <v>0.3</v>
      </c>
      <c r="GC129" s="55">
        <f t="shared" si="257"/>
        <v>0</v>
      </c>
      <c r="GD129" s="50">
        <f t="shared" si="258"/>
        <v>0</v>
      </c>
      <c r="GE129" s="54">
        <f t="shared" si="259"/>
        <v>-7.3885446538465462</v>
      </c>
      <c r="GF129" s="55">
        <v>0.7</v>
      </c>
      <c r="GG129" s="55">
        <f t="shared" si="260"/>
        <v>0</v>
      </c>
      <c r="GH129" s="50">
        <f t="shared" si="261"/>
        <v>0</v>
      </c>
      <c r="GI129" s="81">
        <f t="shared" si="271"/>
        <v>0</v>
      </c>
      <c r="GJ129" s="72">
        <f t="shared" si="262"/>
        <v>0</v>
      </c>
      <c r="GK129" s="72" t="e">
        <f t="shared" si="263"/>
        <v>#DIV/0!</v>
      </c>
      <c r="GL129" s="52">
        <f>SUM('주택총조사(주택의종류)'!AD114:AF114)</f>
        <v>3257</v>
      </c>
      <c r="GM129" s="52">
        <f>REPS미분양!I114</f>
        <v>0</v>
      </c>
      <c r="GN129" s="100">
        <f t="shared" si="264"/>
        <v>0</v>
      </c>
      <c r="GO129" s="55">
        <f t="shared" si="265"/>
        <v>1</v>
      </c>
      <c r="GP129" s="82" t="e">
        <f t="shared" si="266"/>
        <v>#DIV/0!</v>
      </c>
      <c r="GQ129" s="84" t="e">
        <f t="shared" si="267"/>
        <v>#DIV/0!</v>
      </c>
      <c r="GR129" s="151">
        <f>SUM('REPS분양물량+계획'!G114:I114)/3</f>
        <v>0</v>
      </c>
      <c r="GS129" s="106" t="e">
        <f t="shared" si="272"/>
        <v>#DIV/0!</v>
      </c>
      <c r="GT129" s="105" t="e">
        <f t="shared" si="268"/>
        <v>#DIV/0!</v>
      </c>
    </row>
    <row r="130" spans="1:202" s="49" customFormat="1" x14ac:dyDescent="0.4">
      <c r="A130" s="37" t="s">
        <v>181</v>
      </c>
      <c r="B130" s="37" t="s">
        <v>202</v>
      </c>
      <c r="C130" s="35">
        <f>'주택총조사(거처의종류, 일반,외국인가구, 전체)'!H116</f>
        <v>47160</v>
      </c>
      <c r="D130" s="35">
        <f>'주택총조사(거처의종류, 일반,외국인가구, 전체)'!K116</f>
        <v>46237</v>
      </c>
      <c r="E130" s="35">
        <f>'주택총조사(거처의종류, 일반,외국인가구, 전체)'!N116</f>
        <v>46786</v>
      </c>
      <c r="F130" s="35">
        <f>'주택총조사(거처의종류, 일반,외국인가구, 전체)'!Q116</f>
        <v>47930</v>
      </c>
      <c r="G130" s="35">
        <f>'주택총조사(거처의종류, 일반,외국인가구, 전체)'!T116</f>
        <v>48734</v>
      </c>
      <c r="H130" s="35">
        <f>'주택총조사(거처의종류, 일반,외국인가구, 전체)'!W116</f>
        <v>49152</v>
      </c>
      <c r="I130" s="207">
        <f t="shared" si="282"/>
        <v>-192</v>
      </c>
      <c r="J130" s="207">
        <f t="shared" si="282"/>
        <v>-332</v>
      </c>
      <c r="K130" s="207">
        <f t="shared" si="282"/>
        <v>104</v>
      </c>
      <c r="L130" s="207">
        <f t="shared" si="282"/>
        <v>-233</v>
      </c>
      <c r="M130" s="207">
        <f t="shared" si="282"/>
        <v>-847</v>
      </c>
      <c r="N130" s="24">
        <f>'인구총조사(가구, 1인가구)'!D116</f>
        <v>15068</v>
      </c>
      <c r="O130" s="24">
        <f>'인구총조사(가구, 1인가구)'!E116</f>
        <v>14337</v>
      </c>
      <c r="P130" s="24">
        <f>'인구총조사(가구, 1인가구)'!F116</f>
        <v>15218</v>
      </c>
      <c r="Q130" s="24">
        <f>'인구총조사(가구, 1인가구)'!G116</f>
        <v>16258</v>
      </c>
      <c r="R130" s="24">
        <f>'인구총조사(가구, 1인가구)'!H116</f>
        <v>17295</v>
      </c>
      <c r="S130" s="24">
        <f>'인구총조사(가구, 1인가구)'!I116</f>
        <v>18560</v>
      </c>
      <c r="T130" s="52">
        <f t="shared" si="184"/>
        <v>-731</v>
      </c>
      <c r="U130" s="52">
        <f t="shared" si="185"/>
        <v>881</v>
      </c>
      <c r="V130" s="52">
        <f t="shared" si="186"/>
        <v>1040</v>
      </c>
      <c r="W130" s="52">
        <f t="shared" si="187"/>
        <v>1037</v>
      </c>
      <c r="X130" s="52">
        <f t="shared" si="188"/>
        <v>1265</v>
      </c>
      <c r="Y130" s="53">
        <f>'주택총조사(거처의종류, 일반,외국인가구, 아파트)'!K116/'주택총조사(거처의종류, 일반,외국인가구, 전체)'!K116</f>
        <v>0.45643099682072796</v>
      </c>
      <c r="Z130" s="53">
        <f>'주택총조사(거처의종류, 일반,외국인가구, 아파트)'!N116/'주택총조사(거처의종류, 일반,외국인가구, 전체)'!N116</f>
        <v>0.46009490018381566</v>
      </c>
      <c r="AA130" s="53">
        <f>'주택총조사(거처의종류, 일반,외국인가구, 아파트)'!Q116/'주택총조사(거처의종류, 일반,외국인가구, 전체)'!Q116</f>
        <v>0.46757771750469435</v>
      </c>
      <c r="AB130" s="53">
        <f>'주택총조사(거처의종류, 일반,외국인가구, 아파트)'!T116/'주택총조사(거처의종류, 일반,외국인가구, 전체)'!T116</f>
        <v>0.46341363319243239</v>
      </c>
      <c r="AC130" s="53">
        <f>'주택총조사(거처의종류, 일반,외국인가구, 아파트)'!W116/'주택총조사(거처의종류, 일반,외국인가구, 전체)'!W116</f>
        <v>0.4600830078125</v>
      </c>
      <c r="AD130" s="54">
        <f t="shared" si="189"/>
        <v>-87.634751389579776</v>
      </c>
      <c r="AE130" s="54">
        <f t="shared" si="190"/>
        <v>-152.7515068610268</v>
      </c>
      <c r="AF130" s="54">
        <f t="shared" si="191"/>
        <v>48.628082620488215</v>
      </c>
      <c r="AG130" s="54">
        <f t="shared" si="192"/>
        <v>-107.97537653383675</v>
      </c>
      <c r="AH130" s="54">
        <f t="shared" si="193"/>
        <v>-389.6903076171875</v>
      </c>
      <c r="AI130" s="54">
        <f t="shared" si="194"/>
        <v>-137.88477195622852</v>
      </c>
      <c r="AJ130" s="54">
        <f t="shared" si="195"/>
        <v>-333.65105867595213</v>
      </c>
      <c r="AK130" s="54">
        <f t="shared" si="196"/>
        <v>405.34360706194161</v>
      </c>
      <c r="AL130" s="54">
        <f t="shared" si="197"/>
        <v>486.28082620488215</v>
      </c>
      <c r="AM130" s="54">
        <f t="shared" si="198"/>
        <v>480.55993762055238</v>
      </c>
      <c r="AN130" s="54">
        <f t="shared" si="199"/>
        <v>582.0050048828125</v>
      </c>
      <c r="AO130" s="54">
        <f t="shared" si="200"/>
        <v>324.10766341884727</v>
      </c>
      <c r="AP130" s="208">
        <f t="shared" si="283"/>
        <v>-421.2858100655319</v>
      </c>
      <c r="AQ130" s="208">
        <f t="shared" si="283"/>
        <v>252.59210020091481</v>
      </c>
      <c r="AR130" s="208">
        <f t="shared" si="283"/>
        <v>534.90890882537042</v>
      </c>
      <c r="AS130" s="208">
        <f t="shared" si="283"/>
        <v>372.58456108671561</v>
      </c>
      <c r="AT130" s="208">
        <f t="shared" si="283"/>
        <v>192.314697265625</v>
      </c>
      <c r="AU130" s="50">
        <f t="shared" si="183"/>
        <v>186.22289146261878</v>
      </c>
      <c r="AV130" s="52">
        <f>'주택총조사(거처의종류, 일반,외국인가구, 전체)'!I116</f>
        <v>1164</v>
      </c>
      <c r="AW130" s="52">
        <f>'주택총조사(거처의종류, 일반,외국인가구, 전체)'!L116</f>
        <v>1171</v>
      </c>
      <c r="AX130" s="52">
        <f>'주택총조사(거처의종류, 일반,외국인가구, 전체)'!O116</f>
        <v>1091</v>
      </c>
      <c r="AY130" s="52">
        <f>'주택총조사(거처의종류, 일반,외국인가구, 전체)'!R116</f>
        <v>1184</v>
      </c>
      <c r="AZ130" s="52">
        <f>'주택총조사(거처의종류, 일반,외국인가구, 전체)'!U116</f>
        <v>1327</v>
      </c>
      <c r="BA130" s="52">
        <f>'주택총조사(거처의종류, 일반,외국인가구, 전체)'!X116</f>
        <v>1400</v>
      </c>
      <c r="BB130" s="52">
        <f t="shared" si="201"/>
        <v>7</v>
      </c>
      <c r="BC130" s="52">
        <f t="shared" si="202"/>
        <v>-80</v>
      </c>
      <c r="BD130" s="52">
        <f t="shared" si="203"/>
        <v>93</v>
      </c>
      <c r="BE130" s="52">
        <f t="shared" si="204"/>
        <v>143</v>
      </c>
      <c r="BF130" s="52">
        <f t="shared" si="205"/>
        <v>73</v>
      </c>
      <c r="BG130" s="53">
        <f>'주택총조사(거처의종류, 일반,외국인가구, 아파트)'!L116/'주택총조사(거처의종류, 일반,외국인가구, 전체)'!L116</f>
        <v>0.125533731853117</v>
      </c>
      <c r="BH130" s="53">
        <f>'주택총조사(거처의종류, 일반,외국인가구, 아파트)'!O116/'주택총조사(거처의종류, 일반,외국인가구, 전체)'!O116</f>
        <v>0.12465627864344637</v>
      </c>
      <c r="BI130" s="53">
        <f>'주택총조사(거처의종류, 일반,외국인가구, 아파트)'!R116/'주택총조사(거처의종류, 일반,외국인가구, 전체)'!R116</f>
        <v>0.1241554054054054</v>
      </c>
      <c r="BJ130" s="53">
        <f>'주택총조사(거처의종류, 일반,외국인가구, 아파트)'!U116/'주택총조사(거처의종류, 일반,외국인가구, 전체)'!U116</f>
        <v>0.11303692539562923</v>
      </c>
      <c r="BK130" s="53">
        <f>'주택총조사(거처의종류, 일반,외국인가구, 아파트)'!X116/'주택총조사(거처의종류, 일반,외국인가구, 전체)'!X116</f>
        <v>0.12428571428571429</v>
      </c>
      <c r="BL130" s="54">
        <f t="shared" si="206"/>
        <v>0.87873612297181902</v>
      </c>
      <c r="BM130" s="54">
        <f t="shared" si="207"/>
        <v>-9.9725022914757098</v>
      </c>
      <c r="BN130" s="54">
        <f t="shared" si="208"/>
        <v>11.546452702702702</v>
      </c>
      <c r="BO130" s="54">
        <f t="shared" si="209"/>
        <v>16.164280331574979</v>
      </c>
      <c r="BP130" s="54">
        <f t="shared" si="210"/>
        <v>9.0728571428571438</v>
      </c>
      <c r="BQ130" s="50">
        <f t="shared" si="211"/>
        <v>5.5379648017261873</v>
      </c>
      <c r="BR130" s="49">
        <f>REPS멸실!E115</f>
        <v>0</v>
      </c>
      <c r="BS130" s="49">
        <f>REPS멸실!F115</f>
        <v>0</v>
      </c>
      <c r="BT130" s="49">
        <f>REPS멸실!G115</f>
        <v>0</v>
      </c>
      <c r="BU130" s="49">
        <f>REPS멸실!H115</f>
        <v>0</v>
      </c>
      <c r="BV130" s="49">
        <f>REPS멸실!I115</f>
        <v>0</v>
      </c>
      <c r="BW130" s="51">
        <f t="shared" si="212"/>
        <v>0</v>
      </c>
      <c r="BX130" s="81">
        <f t="shared" si="213"/>
        <v>191.76085626434497</v>
      </c>
      <c r="BY130" s="52">
        <f>SUM('주택소유통계(다주택자)'!Q116:R116)</f>
        <v>5283</v>
      </c>
      <c r="BZ130" s="52">
        <f>SUM('주택소유통계(다주택자)'!U116:V116)</f>
        <v>5078</v>
      </c>
      <c r="CA130" s="52">
        <f>SUM('주택소유통계(다주택자)'!Y116:Z116)</f>
        <v>5036</v>
      </c>
      <c r="CB130" s="52">
        <f>SUM('주택소유통계(다주택자)'!AC116:AD116)</f>
        <v>5166</v>
      </c>
      <c r="CC130" s="52">
        <f t="shared" si="214"/>
        <v>-205</v>
      </c>
      <c r="CD130" s="52">
        <f t="shared" si="215"/>
        <v>-42</v>
      </c>
      <c r="CE130" s="52">
        <f t="shared" si="216"/>
        <v>130</v>
      </c>
      <c r="CF130" s="53">
        <f>'REPS거래량(외지인)'!D116/'REPS거래량(외지인)'!C116</f>
        <v>0.46430260047281324</v>
      </c>
      <c r="CG130" s="53">
        <f>'REPS거래량(외지인)'!I116/'REPS거래량(외지인)'!H116</f>
        <v>0.50985027580772257</v>
      </c>
      <c r="CH130" s="53">
        <f>'REPS거래량(외지인)'!N116/'REPS거래량(외지인)'!M116</f>
        <v>0.64028144239226037</v>
      </c>
      <c r="CI130" s="54">
        <f>REPS단위당실거래!G115</f>
        <v>468.4</v>
      </c>
      <c r="CJ130" s="54">
        <f>REPS단위당실거래!H115</f>
        <v>459.6</v>
      </c>
      <c r="CK130" s="54">
        <f>REPS단위당실거래!I115</f>
        <v>457.5</v>
      </c>
      <c r="CL130" s="52">
        <v>1011</v>
      </c>
      <c r="CM130" s="52">
        <v>1061.55</v>
      </c>
      <c r="CN130" s="52">
        <v>1114.6275000000001</v>
      </c>
      <c r="CO130" s="53">
        <v>0</v>
      </c>
      <c r="CP130" s="53">
        <f t="shared" si="269"/>
        <v>0.43295181574113328</v>
      </c>
      <c r="CQ130" s="53">
        <f t="shared" si="218"/>
        <v>0.41045102511825698</v>
      </c>
      <c r="CR130" s="55">
        <v>0.2</v>
      </c>
      <c r="CS130" s="55">
        <v>0.3</v>
      </c>
      <c r="CT130" s="55">
        <v>0.5</v>
      </c>
      <c r="CU130" s="162">
        <f t="shared" si="219"/>
        <v>0</v>
      </c>
      <c r="CV130" s="162">
        <f t="shared" si="220"/>
        <v>-2.7813315936050955</v>
      </c>
      <c r="CW130" s="162">
        <f t="shared" si="221"/>
        <v>17.082271335616465</v>
      </c>
      <c r="CX130" s="71">
        <f t="shared" si="222"/>
        <v>4.7669799140037901</v>
      </c>
      <c r="CY130" s="158">
        <f>REPS분양물량!H115</f>
        <v>662</v>
      </c>
      <c r="CZ130" s="158">
        <f>REPS분양물량!I115</f>
        <v>0</v>
      </c>
      <c r="DA130" s="158">
        <f>REPS분양물량!J115</f>
        <v>0</v>
      </c>
      <c r="DB130" s="52">
        <f>REPS미분양!F115</f>
        <v>0</v>
      </c>
      <c r="DC130" s="52">
        <f>REPS미분양!G115</f>
        <v>0</v>
      </c>
      <c r="DD130" s="52">
        <f>REPS미분양!H115</f>
        <v>627</v>
      </c>
      <c r="DE130" s="52">
        <f>REPS미분양!I115</f>
        <v>434</v>
      </c>
      <c r="DF130" s="52">
        <f t="shared" si="223"/>
        <v>662</v>
      </c>
      <c r="DG130" s="52">
        <f t="shared" si="224"/>
        <v>0</v>
      </c>
      <c r="DH130" s="52">
        <f t="shared" si="225"/>
        <v>627</v>
      </c>
      <c r="DI130" s="52">
        <f t="shared" si="226"/>
        <v>662</v>
      </c>
      <c r="DJ130" s="52">
        <f t="shared" si="227"/>
        <v>-627</v>
      </c>
      <c r="DK130" s="52">
        <f t="shared" si="228"/>
        <v>193</v>
      </c>
      <c r="DL130" s="141">
        <v>468.4</v>
      </c>
      <c r="DM130" s="141">
        <v>459.6</v>
      </c>
      <c r="DN130" s="141">
        <v>457.5</v>
      </c>
      <c r="DO130" s="140">
        <f>'REPS분양가(분기단위)'!D115</f>
        <v>1011</v>
      </c>
      <c r="DP130" s="144">
        <f>DO130*1.05</f>
        <v>1061.55</v>
      </c>
      <c r="DQ130" s="144">
        <f>DP130*1.05</f>
        <v>1114.6275000000001</v>
      </c>
      <c r="DR130" s="53">
        <f t="shared" si="229"/>
        <v>0.46330365974282883</v>
      </c>
      <c r="DS130" s="53">
        <f t="shared" si="230"/>
        <v>0.43295181574113328</v>
      </c>
      <c r="DT130" s="53">
        <f t="shared" si="231"/>
        <v>0.41045102511825698</v>
      </c>
      <c r="DU130" s="53">
        <f>100%-종합!CF130</f>
        <v>0.53569739952718676</v>
      </c>
      <c r="DV130" s="53">
        <f>100%-종합!CG130</f>
        <v>0.49014972419227743</v>
      </c>
      <c r="DW130" s="53">
        <f>100%-종합!CH130</f>
        <v>0.35971855760773963</v>
      </c>
      <c r="DX130" s="55">
        <v>0.2</v>
      </c>
      <c r="DY130" s="55">
        <v>0.3</v>
      </c>
      <c r="DZ130" s="55">
        <v>0.5</v>
      </c>
      <c r="EA130" s="72">
        <f t="shared" si="232"/>
        <v>32.860430900753649</v>
      </c>
      <c r="EB130" s="72">
        <f t="shared" si="233"/>
        <v>-39.916929179231097</v>
      </c>
      <c r="EC130" s="72">
        <f t="shared" si="234"/>
        <v>14.2479210948812</v>
      </c>
      <c r="ED130" s="71">
        <f t="shared" si="235"/>
        <v>2.3971409388012503</v>
      </c>
      <c r="EE130" s="82">
        <f t="shared" si="236"/>
        <v>7.1641208528050404</v>
      </c>
      <c r="EF130" s="88">
        <f t="shared" si="237"/>
        <v>198.92497711715001</v>
      </c>
      <c r="EG130" s="54">
        <f>REPS단위당실거래!I115</f>
        <v>457.5</v>
      </c>
      <c r="EH130" s="52">
        <f t="shared" si="238"/>
        <v>1114.6275000000001</v>
      </c>
      <c r="EI130" s="52">
        <f t="shared" si="239"/>
        <v>37900</v>
      </c>
      <c r="EJ130" s="49">
        <f t="shared" si="240"/>
        <v>20845</v>
      </c>
      <c r="EK130" s="149">
        <v>2878</v>
      </c>
      <c r="EL130" s="55">
        <f t="shared" si="241"/>
        <v>0.80874102181867458</v>
      </c>
      <c r="EM130" s="55">
        <v>0.74</v>
      </c>
      <c r="EN130" s="55">
        <v>0.05</v>
      </c>
      <c r="EO130" s="71">
        <f t="shared" si="242"/>
        <v>86.11959644938338</v>
      </c>
      <c r="EP130" s="54">
        <f>REPS단위당실거래!I115</f>
        <v>457.5</v>
      </c>
      <c r="EQ130" s="52">
        <f t="shared" si="243"/>
        <v>1114.6275000000001</v>
      </c>
      <c r="ER130" s="52">
        <f t="shared" si="244"/>
        <v>37900</v>
      </c>
      <c r="ES130" s="49">
        <f t="shared" si="245"/>
        <v>20845</v>
      </c>
      <c r="ET130" s="149">
        <v>1088</v>
      </c>
      <c r="EU130" s="55">
        <f t="shared" si="246"/>
        <v>0.80874102181867458</v>
      </c>
      <c r="EV130" s="55">
        <v>0.26</v>
      </c>
      <c r="EW130" s="55">
        <v>0.2</v>
      </c>
      <c r="EX130" s="50">
        <f t="shared" si="247"/>
        <v>45.755332050413337</v>
      </c>
      <c r="EY130" s="53">
        <f>'주택총조사(주택의종류)'!AZ115</f>
        <v>0.12428856061188095</v>
      </c>
      <c r="EZ130" s="53">
        <f>'주택총조사(주택의종류)'!AS115</f>
        <v>0.79147375094771777</v>
      </c>
      <c r="FA130" s="53">
        <f>'주택총조사(주택의종류)'!BG115</f>
        <v>6.1958876179282599E-2</v>
      </c>
      <c r="FB130" s="53">
        <f t="shared" si="248"/>
        <v>6.8665420447826744</v>
      </c>
      <c r="FC130" s="54">
        <f t="shared" si="249"/>
        <v>905.52474119656313</v>
      </c>
      <c r="FD130" s="55">
        <v>0.4</v>
      </c>
      <c r="FE130" s="55">
        <v>0.6</v>
      </c>
      <c r="FF130" s="50">
        <f t="shared" si="250"/>
        <v>217.32593788717517</v>
      </c>
      <c r="FG130" s="82">
        <f t="shared" si="251"/>
        <v>349.20086638697188</v>
      </c>
      <c r="FH130" s="53">
        <v>3.9399999999999998E-2</v>
      </c>
      <c r="FI130" s="49">
        <v>30</v>
      </c>
      <c r="FJ130" s="55">
        <v>0.6</v>
      </c>
      <c r="FK130" s="55">
        <v>0.4</v>
      </c>
      <c r="FL130" s="49">
        <f t="shared" si="252"/>
        <v>38000</v>
      </c>
      <c r="FM130" s="49">
        <f t="shared" si="253"/>
        <v>22700</v>
      </c>
      <c r="FN130" s="58">
        <f t="shared" si="254"/>
        <v>-107.58953433417814</v>
      </c>
      <c r="FO130" s="49">
        <f t="shared" si="270"/>
        <v>3240</v>
      </c>
      <c r="FP130" s="131">
        <v>98</v>
      </c>
      <c r="FQ130" s="131">
        <v>298</v>
      </c>
      <c r="FR130" s="134">
        <v>2619</v>
      </c>
      <c r="FS130" s="134">
        <v>4063</v>
      </c>
      <c r="FT130" s="134">
        <v>2632</v>
      </c>
      <c r="FU130" s="134">
        <v>2343</v>
      </c>
      <c r="FV130" s="134">
        <v>2067</v>
      </c>
      <c r="FW130" s="134">
        <v>4843</v>
      </c>
      <c r="FX130" s="134">
        <v>3174</v>
      </c>
      <c r="FY130" s="32">
        <f t="shared" si="255"/>
        <v>22137</v>
      </c>
      <c r="FZ130" s="152">
        <f>(SUM(FT130:FX130)/FY130)+(FS130/FY130)*0.7</f>
        <v>0.80874102181867458</v>
      </c>
      <c r="GA130" s="54">
        <f t="shared" si="256"/>
        <v>329.64562822057343</v>
      </c>
      <c r="GB130" s="55">
        <v>0.3</v>
      </c>
      <c r="GC130" s="55">
        <f t="shared" si="257"/>
        <v>0.80874102181867458</v>
      </c>
      <c r="GD130" s="50">
        <f t="shared" si="258"/>
        <v>79.979382661549636</v>
      </c>
      <c r="GE130" s="54">
        <f t="shared" si="259"/>
        <v>-137.88477195622852</v>
      </c>
      <c r="GF130" s="55">
        <v>0.7</v>
      </c>
      <c r="GG130" s="55">
        <f t="shared" si="260"/>
        <v>0.80874102181867458</v>
      </c>
      <c r="GH130" s="50">
        <f t="shared" si="261"/>
        <v>-78.059149955580608</v>
      </c>
      <c r="GI130" s="81">
        <f t="shared" si="271"/>
        <v>1.9202327059690276</v>
      </c>
      <c r="GJ130" s="72">
        <f t="shared" si="262"/>
        <v>4.7669799140037901</v>
      </c>
      <c r="GK130" s="72">
        <f t="shared" si="263"/>
        <v>2.3971409388012503</v>
      </c>
      <c r="GL130" s="52">
        <f>SUM('주택총조사(주택의종류)'!AD115:AF115)</f>
        <v>2423</v>
      </c>
      <c r="GM130" s="52">
        <f>REPS미분양!I115</f>
        <v>434</v>
      </c>
      <c r="GN130" s="100">
        <f t="shared" si="264"/>
        <v>0.1791167973586463</v>
      </c>
      <c r="GO130" s="55">
        <f t="shared" si="265"/>
        <v>0.4</v>
      </c>
      <c r="GP130" s="82">
        <f t="shared" si="266"/>
        <v>2.8656483411220162</v>
      </c>
      <c r="GQ130" s="84">
        <f t="shared" si="267"/>
        <v>353.98674743406292</v>
      </c>
      <c r="GR130" s="151">
        <f>SUM('REPS분양물량+계획'!G115:I115)/3</f>
        <v>0</v>
      </c>
      <c r="GS130" s="106">
        <f t="shared" si="272"/>
        <v>0</v>
      </c>
      <c r="GT130" s="105" t="str">
        <f t="shared" si="268"/>
        <v>S등급</v>
      </c>
    </row>
    <row r="131" spans="1:202" s="49" customFormat="1" x14ac:dyDescent="0.4">
      <c r="A131" s="37" t="s">
        <v>181</v>
      </c>
      <c r="B131" s="37" t="s">
        <v>184</v>
      </c>
      <c r="C131" s="35">
        <f>'주택총조사(거처의종류, 일반,외국인가구, 전체)'!H117</f>
        <v>201456</v>
      </c>
      <c r="D131" s="35">
        <f>'주택총조사(거처의종류, 일반,외국인가구, 전체)'!K117</f>
        <v>202492</v>
      </c>
      <c r="E131" s="35">
        <f>'주택총조사(거처의종류, 일반,외국인가구, 전체)'!N117</f>
        <v>207459</v>
      </c>
      <c r="F131" s="35">
        <f>'주택총조사(거처의종류, 일반,외국인가구, 전체)'!Q117</f>
        <v>213410</v>
      </c>
      <c r="G131" s="35">
        <f>'주택총조사(거처의종류, 일반,외국인가구, 전체)'!T117</f>
        <v>214645</v>
      </c>
      <c r="H131" s="35">
        <f>'주택총조사(거처의종류, 일반,외국인가구, 전체)'!W117</f>
        <v>216729</v>
      </c>
      <c r="I131" s="207">
        <f t="shared" si="282"/>
        <v>165</v>
      </c>
      <c r="J131" s="207">
        <f t="shared" si="282"/>
        <v>-229</v>
      </c>
      <c r="K131" s="207">
        <f t="shared" si="282"/>
        <v>-113</v>
      </c>
      <c r="L131" s="207">
        <f t="shared" si="282"/>
        <v>-1161</v>
      </c>
      <c r="M131" s="207">
        <f t="shared" si="282"/>
        <v>-839</v>
      </c>
      <c r="N131" s="24">
        <f>'인구총조사(가구, 1인가구)'!D117</f>
        <v>56780</v>
      </c>
      <c r="O131" s="24">
        <f>'인구총조사(가구, 1인가구)'!E117</f>
        <v>57651</v>
      </c>
      <c r="P131" s="24">
        <f>'인구총조사(가구, 1인가구)'!F117</f>
        <v>62847</v>
      </c>
      <c r="Q131" s="24">
        <f>'인구총조사(가구, 1인가구)'!G117</f>
        <v>68911</v>
      </c>
      <c r="R131" s="24">
        <f>'인구총조사(가구, 1인가구)'!H117</f>
        <v>71307</v>
      </c>
      <c r="S131" s="24">
        <f>'인구총조사(가구, 1인가구)'!I117</f>
        <v>74230</v>
      </c>
      <c r="T131" s="52">
        <f t="shared" si="184"/>
        <v>871</v>
      </c>
      <c r="U131" s="52">
        <f t="shared" si="185"/>
        <v>5196</v>
      </c>
      <c r="V131" s="52">
        <f t="shared" si="186"/>
        <v>6064</v>
      </c>
      <c r="W131" s="52">
        <f t="shared" si="187"/>
        <v>2396</v>
      </c>
      <c r="X131" s="52">
        <f t="shared" si="188"/>
        <v>2923</v>
      </c>
      <c r="Y131" s="53">
        <f>'주택총조사(거처의종류, 일반,외국인가구, 아파트)'!K117/'주택총조사(거처의종류, 일반,외국인가구, 전체)'!K117</f>
        <v>0.55858009205301939</v>
      </c>
      <c r="Z131" s="53">
        <f>'주택총조사(거처의종류, 일반,외국인가구, 아파트)'!N117/'주택총조사(거처의종류, 일반,외국인가구, 전체)'!N117</f>
        <v>0.56351375452499053</v>
      </c>
      <c r="AA131" s="53">
        <f>'주택총조사(거처의종류, 일반,외국인가구, 아파트)'!Q117/'주택총조사(거처의종류, 일반,외국인가구, 전체)'!Q117</f>
        <v>0.56155756524998823</v>
      </c>
      <c r="AB131" s="53">
        <f>'주택총조사(거처의종류, 일반,외국인가구, 아파트)'!T117/'주택총조사(거처의종류, 일반,외국인가구, 전체)'!T117</f>
        <v>0.56142467795662609</v>
      </c>
      <c r="AC131" s="53">
        <f>'주택총조사(거처의종류, 일반,외국인가구, 아파트)'!W117/'주택총조사(거처의종류, 일반,외국인가구, 전체)'!W117</f>
        <v>0.566555467888469</v>
      </c>
      <c r="AD131" s="54">
        <f t="shared" si="189"/>
        <v>92.165715188748194</v>
      </c>
      <c r="AE131" s="54">
        <f t="shared" si="190"/>
        <v>-129.04464978622283</v>
      </c>
      <c r="AF131" s="54">
        <f t="shared" si="191"/>
        <v>-63.456004873248673</v>
      </c>
      <c r="AG131" s="54">
        <f t="shared" si="192"/>
        <v>-651.81405110764285</v>
      </c>
      <c r="AH131" s="54">
        <f t="shared" si="193"/>
        <v>-475.34003755842548</v>
      </c>
      <c r="AI131" s="54">
        <f t="shared" si="194"/>
        <v>-245.49780562735833</v>
      </c>
      <c r="AJ131" s="54">
        <f t="shared" si="195"/>
        <v>486.5232601781799</v>
      </c>
      <c r="AK131" s="54">
        <f t="shared" si="196"/>
        <v>2928.0174685118509</v>
      </c>
      <c r="AL131" s="54">
        <f t="shared" si="197"/>
        <v>3405.2850756759285</v>
      </c>
      <c r="AM131" s="54">
        <f t="shared" si="198"/>
        <v>1345.1735283840762</v>
      </c>
      <c r="AN131" s="54">
        <f t="shared" si="199"/>
        <v>1656.0416326379948</v>
      </c>
      <c r="AO131" s="54">
        <f t="shared" si="200"/>
        <v>1964.2081930776062</v>
      </c>
      <c r="AP131" s="208">
        <f t="shared" si="283"/>
        <v>578.68897536692805</v>
      </c>
      <c r="AQ131" s="208">
        <f t="shared" si="283"/>
        <v>2798.9728187256283</v>
      </c>
      <c r="AR131" s="208">
        <f t="shared" si="283"/>
        <v>3341.8290708026798</v>
      </c>
      <c r="AS131" s="208">
        <f t="shared" si="283"/>
        <v>693.35947727643338</v>
      </c>
      <c r="AT131" s="208">
        <f t="shared" si="283"/>
        <v>1180.7015950795694</v>
      </c>
      <c r="AU131" s="50">
        <f t="shared" si="183"/>
        <v>1718.7103874502477</v>
      </c>
      <c r="AV131" s="52">
        <f>'주택총조사(거처의종류, 일반,외국인가구, 전체)'!I117</f>
        <v>1681</v>
      </c>
      <c r="AW131" s="52">
        <f>'주택총조사(거처의종류, 일반,외국인가구, 전체)'!L117</f>
        <v>1677</v>
      </c>
      <c r="AX131" s="52">
        <f>'주택총조사(거처의종류, 일반,외국인가구, 전체)'!O117</f>
        <v>1774</v>
      </c>
      <c r="AY131" s="52">
        <f>'주택총조사(거처의종류, 일반,외국인가구, 전체)'!R117</f>
        <v>1843</v>
      </c>
      <c r="AZ131" s="52">
        <f>'주택총조사(거처의종류, 일반,외국인가구, 전체)'!U117</f>
        <v>1878</v>
      </c>
      <c r="BA131" s="52">
        <f>'주택총조사(거처의종류, 일반,외국인가구, 전체)'!X117</f>
        <v>1970</v>
      </c>
      <c r="BB131" s="52">
        <f t="shared" si="201"/>
        <v>-4</v>
      </c>
      <c r="BC131" s="52">
        <f t="shared" si="202"/>
        <v>97</v>
      </c>
      <c r="BD131" s="52">
        <f t="shared" si="203"/>
        <v>69</v>
      </c>
      <c r="BE131" s="52">
        <f t="shared" si="204"/>
        <v>35</v>
      </c>
      <c r="BF131" s="52">
        <f t="shared" si="205"/>
        <v>92</v>
      </c>
      <c r="BG131" s="53">
        <f>'주택총조사(거처의종류, 일반,외국인가구, 아파트)'!L117/'주택총조사(거처의종류, 일반,외국인가구, 전체)'!L117</f>
        <v>0.18306499701848539</v>
      </c>
      <c r="BH131" s="53">
        <f>'주택총조사(거처의종류, 일반,외국인가구, 아파트)'!O117/'주택총조사(거처의종류, 일반,외국인가구, 전체)'!O117</f>
        <v>0.18658399098083428</v>
      </c>
      <c r="BI131" s="53">
        <f>'주택총조사(거처의종류, 일반,외국인가구, 아파트)'!R117/'주택총조사(거처의종류, 일반,외국인가구, 전체)'!R117</f>
        <v>0.18990775908844276</v>
      </c>
      <c r="BJ131" s="53">
        <f>'주택총조사(거처의종류, 일반,외국인가구, 아파트)'!U117/'주택총조사(거처의종류, 일반,외국인가구, 전체)'!U117</f>
        <v>0.20074547390841321</v>
      </c>
      <c r="BK131" s="53">
        <f>'주택총조사(거처의종류, 일반,외국인가구, 아파트)'!X117/'주택총조사(거처의종류, 일반,외국인가구, 전체)'!X117</f>
        <v>0.20406091370558377</v>
      </c>
      <c r="BL131" s="54">
        <f t="shared" si="206"/>
        <v>-0.73225998807394155</v>
      </c>
      <c r="BM131" s="54">
        <f t="shared" si="207"/>
        <v>18.098647125140925</v>
      </c>
      <c r="BN131" s="54">
        <f t="shared" si="208"/>
        <v>13.103635377102551</v>
      </c>
      <c r="BO131" s="54">
        <f t="shared" si="209"/>
        <v>7.0260915867944629</v>
      </c>
      <c r="BP131" s="54">
        <f t="shared" si="210"/>
        <v>18.773604060913705</v>
      </c>
      <c r="BQ131" s="50">
        <f t="shared" si="211"/>
        <v>11.253943632375542</v>
      </c>
      <c r="BR131" s="49">
        <f>REPS멸실!E116</f>
        <v>0</v>
      </c>
      <c r="BS131" s="49">
        <f>REPS멸실!F116</f>
        <v>590</v>
      </c>
      <c r="BT131" s="49">
        <f>REPS멸실!G116</f>
        <v>90</v>
      </c>
      <c r="BU131" s="49">
        <f>REPS멸실!H116</f>
        <v>0</v>
      </c>
      <c r="BV131" s="49">
        <f>REPS멸실!I116</f>
        <v>248</v>
      </c>
      <c r="BW131" s="51">
        <f t="shared" si="212"/>
        <v>185.6</v>
      </c>
      <c r="BX131" s="81">
        <f t="shared" si="213"/>
        <v>1915.5643310826231</v>
      </c>
      <c r="BY131" s="52">
        <f>SUM('주택소유통계(다주택자)'!Q117:R117)</f>
        <v>27188</v>
      </c>
      <c r="BZ131" s="52">
        <f>SUM('주택소유통계(다주택자)'!U117:V117)</f>
        <v>27167</v>
      </c>
      <c r="CA131" s="52">
        <f>SUM('주택소유통계(다주택자)'!Y117:Z117)</f>
        <v>26882</v>
      </c>
      <c r="CB131" s="52">
        <f>SUM('주택소유통계(다주택자)'!AC117:AD117)</f>
        <v>27601</v>
      </c>
      <c r="CC131" s="52">
        <f t="shared" si="214"/>
        <v>-21</v>
      </c>
      <c r="CD131" s="52">
        <f t="shared" si="215"/>
        <v>-285</v>
      </c>
      <c r="CE131" s="52">
        <f t="shared" si="216"/>
        <v>719</v>
      </c>
      <c r="CF131" s="53">
        <f>'REPS거래량(외지인)'!D117/'REPS거래량(외지인)'!C117</f>
        <v>0.46266233766233766</v>
      </c>
      <c r="CG131" s="53">
        <f>'REPS거래량(외지인)'!I117/'REPS거래량(외지인)'!H117</f>
        <v>0.57216039568980748</v>
      </c>
      <c r="CH131" s="53">
        <f>'REPS거래량(외지인)'!N117/'REPS거래량(외지인)'!M117</f>
        <v>0.65595854922279795</v>
      </c>
      <c r="CI131" s="54">
        <f>REPS단위당실거래!G116</f>
        <v>639.79999999999995</v>
      </c>
      <c r="CJ131" s="54">
        <f>REPS단위당실거래!H116</f>
        <v>635.6</v>
      </c>
      <c r="CK131" s="54">
        <f>REPS단위당실거래!I116</f>
        <v>629.79999999999995</v>
      </c>
      <c r="CL131" s="52">
        <v>1333</v>
      </c>
      <c r="CM131" s="52">
        <v>1614</v>
      </c>
      <c r="CN131" s="52">
        <v>1682</v>
      </c>
      <c r="CO131" s="53">
        <f t="shared" si="217"/>
        <v>0.4799699924981245</v>
      </c>
      <c r="CP131" s="53">
        <f t="shared" si="269"/>
        <v>0.39380421313506819</v>
      </c>
      <c r="CQ131" s="53">
        <f t="shared" si="218"/>
        <v>0.37443519619500593</v>
      </c>
      <c r="CR131" s="55">
        <v>0.2</v>
      </c>
      <c r="CS131" s="55">
        <v>0.3</v>
      </c>
      <c r="CT131" s="55">
        <v>0.5</v>
      </c>
      <c r="CU131" s="162">
        <f t="shared" si="219"/>
        <v>-0.93266896269521937</v>
      </c>
      <c r="CV131" s="162">
        <f t="shared" si="220"/>
        <v>-19.264789412198116</v>
      </c>
      <c r="CW131" s="162">
        <f t="shared" si="221"/>
        <v>88.298221522613716</v>
      </c>
      <c r="CX131" s="71">
        <f t="shared" si="222"/>
        <v>22.700254382573462</v>
      </c>
      <c r="CY131" s="158">
        <f>REPS분양물량!H116</f>
        <v>6991</v>
      </c>
      <c r="CZ131" s="158">
        <f>REPS분양물량!I116</f>
        <v>1455</v>
      </c>
      <c r="DA131" s="158">
        <f>REPS분양물량!J116</f>
        <v>1668</v>
      </c>
      <c r="DB131" s="52">
        <f>REPS미분양!F116</f>
        <v>2919</v>
      </c>
      <c r="DC131" s="52">
        <f>REPS미분양!G116</f>
        <v>4546</v>
      </c>
      <c r="DD131" s="52">
        <f>REPS미분양!H116</f>
        <v>3660</v>
      </c>
      <c r="DE131" s="52">
        <f>REPS미분양!I116</f>
        <v>2751</v>
      </c>
      <c r="DF131" s="52">
        <f t="shared" si="223"/>
        <v>9910</v>
      </c>
      <c r="DG131" s="52">
        <f t="shared" si="224"/>
        <v>6001</v>
      </c>
      <c r="DH131" s="52">
        <f t="shared" si="225"/>
        <v>5328</v>
      </c>
      <c r="DI131" s="52">
        <f t="shared" si="226"/>
        <v>5364</v>
      </c>
      <c r="DJ131" s="52">
        <f t="shared" si="227"/>
        <v>2341</v>
      </c>
      <c r="DK131" s="52">
        <f t="shared" si="228"/>
        <v>2577</v>
      </c>
      <c r="DL131" s="141">
        <v>639.79999999999995</v>
      </c>
      <c r="DM131" s="141">
        <v>635.6</v>
      </c>
      <c r="DN131" s="141">
        <v>629.79999999999995</v>
      </c>
      <c r="DO131" s="140">
        <f>'REPS분양가(분기단위)'!D116</f>
        <v>1333</v>
      </c>
      <c r="DP131" s="140">
        <f>'REPS분양가(분기단위)'!E116</f>
        <v>1614</v>
      </c>
      <c r="DQ131" s="140">
        <f>'REPS분양가(분기단위)'!F116</f>
        <v>1682</v>
      </c>
      <c r="DR131" s="53">
        <f t="shared" si="229"/>
        <v>0.4799699924981245</v>
      </c>
      <c r="DS131" s="53">
        <f t="shared" si="230"/>
        <v>0.39380421313506819</v>
      </c>
      <c r="DT131" s="53">
        <f t="shared" si="231"/>
        <v>0.37443519619500593</v>
      </c>
      <c r="DU131" s="53">
        <f>100%-종합!CF131</f>
        <v>0.53733766233766234</v>
      </c>
      <c r="DV131" s="53">
        <f>100%-종합!CG131</f>
        <v>0.42783960431019252</v>
      </c>
      <c r="DW131" s="53">
        <f>100%-종합!CH131</f>
        <v>0.34404145077720205</v>
      </c>
      <c r="DX131" s="55">
        <v>0.2</v>
      </c>
      <c r="DY131" s="55">
        <v>0.3</v>
      </c>
      <c r="DZ131" s="55">
        <v>0.5</v>
      </c>
      <c r="EA131" s="72">
        <f t="shared" si="232"/>
        <v>276.68150719498055</v>
      </c>
      <c r="EB131" s="72">
        <f t="shared" si="233"/>
        <v>118.32704269543981</v>
      </c>
      <c r="EC131" s="72">
        <f t="shared" si="234"/>
        <v>165.98615243387775</v>
      </c>
      <c r="ED131" s="71">
        <f t="shared" si="235"/>
        <v>186.99823410809935</v>
      </c>
      <c r="EE131" s="82">
        <f t="shared" si="236"/>
        <v>209.69848849067282</v>
      </c>
      <c r="EF131" s="88">
        <f t="shared" si="237"/>
        <v>2125.2628195732959</v>
      </c>
      <c r="EG131" s="54">
        <f>REPS단위당실거래!I116</f>
        <v>629.79999999999995</v>
      </c>
      <c r="EH131" s="52">
        <f t="shared" si="238"/>
        <v>1682</v>
      </c>
      <c r="EI131" s="52">
        <f t="shared" si="239"/>
        <v>57200</v>
      </c>
      <c r="EJ131" s="49">
        <f t="shared" si="240"/>
        <v>31460.000000000004</v>
      </c>
      <c r="EK131" s="149">
        <v>18015</v>
      </c>
      <c r="EL131" s="55">
        <f t="shared" si="241"/>
        <v>0.62245890861275477</v>
      </c>
      <c r="EM131" s="55">
        <v>0.74</v>
      </c>
      <c r="EN131" s="55">
        <v>0.05</v>
      </c>
      <c r="EO131" s="71">
        <f t="shared" si="242"/>
        <v>414.90309783037475</v>
      </c>
      <c r="EP131" s="54">
        <f>REPS단위당실거래!I116</f>
        <v>629.79999999999995</v>
      </c>
      <c r="EQ131" s="52">
        <f t="shared" si="243"/>
        <v>1682</v>
      </c>
      <c r="ER131" s="52">
        <f t="shared" si="244"/>
        <v>57200</v>
      </c>
      <c r="ES131" s="49">
        <f t="shared" si="245"/>
        <v>31460.000000000004</v>
      </c>
      <c r="ET131" s="149">
        <v>2149</v>
      </c>
      <c r="EU131" s="55">
        <f t="shared" si="246"/>
        <v>0.62245890861275477</v>
      </c>
      <c r="EV131" s="55">
        <v>0.26</v>
      </c>
      <c r="EW131" s="55">
        <v>0.2</v>
      </c>
      <c r="EX131" s="50">
        <f t="shared" si="247"/>
        <v>69.558538119658124</v>
      </c>
      <c r="EY131" s="53">
        <f>'주택총조사(주택의종류)'!AZ116</f>
        <v>0.57257872243133989</v>
      </c>
      <c r="EZ131" s="53">
        <f>'주택총조사(주택의종류)'!AS116</f>
        <v>0.33084913764677837</v>
      </c>
      <c r="FA131" s="53">
        <f>'주택총조사(주택의종류)'!BG116</f>
        <v>7.9899003680539718E-2</v>
      </c>
      <c r="FB131" s="53">
        <f t="shared" si="248"/>
        <v>0.71736535996859796</v>
      </c>
      <c r="FC131" s="54">
        <f t="shared" si="249"/>
        <v>347.53599586427117</v>
      </c>
      <c r="FD131" s="55">
        <v>0.4</v>
      </c>
      <c r="FE131" s="55">
        <v>0.6</v>
      </c>
      <c r="FF131" s="50">
        <f t="shared" si="250"/>
        <v>83.408639007425094</v>
      </c>
      <c r="FG131" s="82">
        <f t="shared" si="251"/>
        <v>567.87027495745792</v>
      </c>
      <c r="FH131" s="53">
        <v>3.9399999999999998E-2</v>
      </c>
      <c r="FI131" s="49">
        <v>30</v>
      </c>
      <c r="FJ131" s="55">
        <v>0.6</v>
      </c>
      <c r="FK131" s="55">
        <v>0.4</v>
      </c>
      <c r="FL131" s="49">
        <f t="shared" si="252"/>
        <v>57000</v>
      </c>
      <c r="FM131" s="49">
        <f t="shared" si="253"/>
        <v>34300</v>
      </c>
      <c r="FN131" s="58">
        <f t="shared" si="254"/>
        <v>-162.56920826706212</v>
      </c>
      <c r="FO131" s="49">
        <f t="shared" si="270"/>
        <v>4920</v>
      </c>
      <c r="FP131" s="131">
        <v>415</v>
      </c>
      <c r="FQ131" s="134">
        <v>1331</v>
      </c>
      <c r="FR131" s="134">
        <v>13442</v>
      </c>
      <c r="FS131" s="134">
        <v>19836</v>
      </c>
      <c r="FT131" s="134">
        <v>12128</v>
      </c>
      <c r="FU131" s="134">
        <v>11501</v>
      </c>
      <c r="FV131" s="134">
        <v>10648</v>
      </c>
      <c r="FW131" s="134">
        <v>25593</v>
      </c>
      <c r="FX131" s="134">
        <v>26786</v>
      </c>
      <c r="FY131" s="32">
        <f t="shared" si="255"/>
        <v>121680</v>
      </c>
      <c r="FZ131" s="152">
        <f>(SUM(FU131:FX131)/FY131)+(FT131/FY131)*0.1</f>
        <v>0.62245890861275477</v>
      </c>
      <c r="GA131" s="54">
        <f t="shared" si="256"/>
        <v>1975.4621367099817</v>
      </c>
      <c r="GB131" s="55">
        <v>0.3</v>
      </c>
      <c r="GC131" s="55">
        <f t="shared" si="257"/>
        <v>0.62245890861275477</v>
      </c>
      <c r="GD131" s="50">
        <f t="shared" si="258"/>
        <v>368.89320168669474</v>
      </c>
      <c r="GE131" s="54">
        <f t="shared" si="259"/>
        <v>-59.897805627358338</v>
      </c>
      <c r="GF131" s="55">
        <v>0.7</v>
      </c>
      <c r="GG131" s="55">
        <f t="shared" si="260"/>
        <v>0.62245890861275477</v>
      </c>
      <c r="GH131" s="50">
        <f t="shared" si="261"/>
        <v>-26.098745903373072</v>
      </c>
      <c r="GI131" s="81">
        <f t="shared" si="271"/>
        <v>342.79445578332167</v>
      </c>
      <c r="GJ131" s="72">
        <f t="shared" si="262"/>
        <v>22.700254382573462</v>
      </c>
      <c r="GK131" s="72">
        <f t="shared" si="263"/>
        <v>186.99823410809935</v>
      </c>
      <c r="GL131" s="52">
        <f>SUM('주택총조사(주택의종류)'!AD116:AF116)</f>
        <v>28892</v>
      </c>
      <c r="GM131" s="52">
        <f>REPS미분양!I116</f>
        <v>2751</v>
      </c>
      <c r="GN131" s="100">
        <f t="shared" si="264"/>
        <v>9.5216668974110477E-2</v>
      </c>
      <c r="GO131" s="55">
        <f t="shared" si="265"/>
        <v>0.4</v>
      </c>
      <c r="GP131" s="82">
        <f t="shared" si="266"/>
        <v>83.879395396269132</v>
      </c>
      <c r="GQ131" s="84">
        <f t="shared" si="267"/>
        <v>994.54412613704869</v>
      </c>
      <c r="GR131" s="151">
        <f>SUM('REPS분양물량+계획'!G116:I116)/3</f>
        <v>1374</v>
      </c>
      <c r="GS131" s="106">
        <f t="shared" si="272"/>
        <v>1.3815374943058707</v>
      </c>
      <c r="GT131" s="105" t="str">
        <f t="shared" si="268"/>
        <v>B등급</v>
      </c>
    </row>
    <row r="132" spans="1:202" s="49" customFormat="1" x14ac:dyDescent="0.4">
      <c r="A132" s="37" t="s">
        <v>181</v>
      </c>
      <c r="B132" s="39" t="s">
        <v>632</v>
      </c>
      <c r="C132" s="35">
        <f>'주택총조사(거처의종류, 일반,외국인가구, 전체)'!H118</f>
        <v>95390</v>
      </c>
      <c r="D132" s="35">
        <f>'주택총조사(거처의종류, 일반,외국인가구, 전체)'!K118</f>
        <v>95137</v>
      </c>
      <c r="E132" s="35">
        <f>'주택총조사(거처의종류, 일반,외국인가구, 전체)'!N118</f>
        <v>96024</v>
      </c>
      <c r="F132" s="35">
        <f>'주택총조사(거처의종류, 일반,외국인가구, 전체)'!Q118</f>
        <v>99133</v>
      </c>
      <c r="G132" s="35">
        <f>'주택총조사(거처의종류, 일반,외국인가구, 전체)'!T118</f>
        <v>99834</v>
      </c>
      <c r="H132" s="35">
        <f>'주택총조사(거처의종류, 일반,외국인가구, 전체)'!W118</f>
        <v>101417</v>
      </c>
      <c r="I132" s="207">
        <f t="shared" si="282"/>
        <v>-519</v>
      </c>
      <c r="J132" s="207">
        <f t="shared" si="282"/>
        <v>-1297</v>
      </c>
      <c r="K132" s="207">
        <f t="shared" si="282"/>
        <v>-245</v>
      </c>
      <c r="L132" s="207">
        <f t="shared" si="282"/>
        <v>-616</v>
      </c>
      <c r="M132" s="207">
        <f t="shared" si="282"/>
        <v>-329</v>
      </c>
      <c r="N132" s="24">
        <f>'인구총조사(가구, 1인가구)'!D118</f>
        <v>27880</v>
      </c>
      <c r="O132" s="24">
        <f>'인구총조사(가구, 1인가구)'!E118</f>
        <v>28146</v>
      </c>
      <c r="P132" s="24">
        <f>'인구총조사(가구, 1인가구)'!F118</f>
        <v>30330</v>
      </c>
      <c r="Q132" s="24">
        <f>'인구총조사(가구, 1인가구)'!G118</f>
        <v>33684</v>
      </c>
      <c r="R132" s="24">
        <f>'인구총조사(가구, 1인가구)'!H118</f>
        <v>35001</v>
      </c>
      <c r="S132" s="24">
        <f>'인구총조사(가구, 1인가구)'!I118</f>
        <v>36913</v>
      </c>
      <c r="T132" s="52">
        <f t="shared" si="184"/>
        <v>266</v>
      </c>
      <c r="U132" s="52">
        <f t="shared" si="185"/>
        <v>2184</v>
      </c>
      <c r="V132" s="52">
        <f t="shared" si="186"/>
        <v>3354</v>
      </c>
      <c r="W132" s="52">
        <f t="shared" si="187"/>
        <v>1317</v>
      </c>
      <c r="X132" s="52">
        <f t="shared" si="188"/>
        <v>1912</v>
      </c>
      <c r="Y132" s="53">
        <f>'주택총조사(거처의종류, 일반,외국인가구, 아파트)'!K118/'주택총조사(거처의종류, 일반,외국인가구, 전체)'!K118</f>
        <v>0.47274982393811033</v>
      </c>
      <c r="Z132" s="53">
        <f>'주택총조사(거처의종류, 일반,외국인가구, 아파트)'!N118/'주택총조사(거처의종류, 일반,외국인가구, 전체)'!N118</f>
        <v>0.47378780304923768</v>
      </c>
      <c r="AA132" s="53">
        <f>'주택총조사(거처의종류, 일반,외국인가구, 아파트)'!Q118/'주택총조사(거처의종류, 일반,외국인가구, 전체)'!Q118</f>
        <v>0.47244610775422918</v>
      </c>
      <c r="AB132" s="53">
        <f>'주택총조사(거처의종류, 일반,외국인가구, 아파트)'!T118/'주택총조사(거처의종류, 일반,외국인가구, 전체)'!T118</f>
        <v>0.47356611975879959</v>
      </c>
      <c r="AC132" s="53">
        <f>'주택총조사(거처의종류, 일반,외국인가구, 아파트)'!W118/'주택총조사(거처의종류, 일반,외국인가구, 전체)'!W118</f>
        <v>0.48160564796828936</v>
      </c>
      <c r="AD132" s="54">
        <f t="shared" si="189"/>
        <v>-245.35715862387926</v>
      </c>
      <c r="AE132" s="54">
        <f t="shared" si="190"/>
        <v>-614.50278055486126</v>
      </c>
      <c r="AF132" s="54">
        <f t="shared" si="191"/>
        <v>-115.74929639978615</v>
      </c>
      <c r="AG132" s="54">
        <f t="shared" si="192"/>
        <v>-291.71672977142055</v>
      </c>
      <c r="AH132" s="54">
        <f t="shared" si="193"/>
        <v>-158.44825818156721</v>
      </c>
      <c r="AI132" s="54">
        <f t="shared" si="194"/>
        <v>-285.15484470630292</v>
      </c>
      <c r="AJ132" s="54">
        <f t="shared" si="195"/>
        <v>125.75145316753735</v>
      </c>
      <c r="AK132" s="54">
        <f t="shared" si="196"/>
        <v>1034.752561859535</v>
      </c>
      <c r="AL132" s="54">
        <f t="shared" si="197"/>
        <v>1584.5842454076846</v>
      </c>
      <c r="AM132" s="54">
        <f t="shared" si="198"/>
        <v>623.68657972233905</v>
      </c>
      <c r="AN132" s="54">
        <f t="shared" si="199"/>
        <v>920.82999891536929</v>
      </c>
      <c r="AO132" s="54">
        <f t="shared" si="200"/>
        <v>857.92096781449311</v>
      </c>
      <c r="AP132" s="208">
        <f t="shared" si="283"/>
        <v>-119.60570545634191</v>
      </c>
      <c r="AQ132" s="208">
        <f t="shared" si="283"/>
        <v>420.24978130467377</v>
      </c>
      <c r="AR132" s="208">
        <f t="shared" si="283"/>
        <v>1468.8349490078986</v>
      </c>
      <c r="AS132" s="208">
        <f t="shared" si="283"/>
        <v>331.9698499509185</v>
      </c>
      <c r="AT132" s="208">
        <f t="shared" si="283"/>
        <v>762.38174073380208</v>
      </c>
      <c r="AU132" s="50">
        <f t="shared" si="183"/>
        <v>572.76612310819019</v>
      </c>
      <c r="AV132" s="52">
        <f>'주택총조사(거처의종류, 일반,외국인가구, 전체)'!I118</f>
        <v>1009</v>
      </c>
      <c r="AW132" s="52">
        <f>'주택총조사(거처의종류, 일반,외국인가구, 전체)'!L118</f>
        <v>962</v>
      </c>
      <c r="AX132" s="52">
        <f>'주택총조사(거처의종류, 일반,외국인가구, 전체)'!O118</f>
        <v>970</v>
      </c>
      <c r="AY132" s="52">
        <f>'주택총조사(거처의종류, 일반,외국인가구, 전체)'!R118</f>
        <v>1012</v>
      </c>
      <c r="AZ132" s="52">
        <f>'주택총조사(거처의종류, 일반,외국인가구, 전체)'!U118</f>
        <v>1064</v>
      </c>
      <c r="BA132" s="52">
        <f>'주택총조사(거처의종류, 일반,외국인가구, 전체)'!X118</f>
        <v>1137</v>
      </c>
      <c r="BB132" s="52">
        <f t="shared" si="201"/>
        <v>-47</v>
      </c>
      <c r="BC132" s="52">
        <f t="shared" si="202"/>
        <v>8</v>
      </c>
      <c r="BD132" s="52">
        <f t="shared" si="203"/>
        <v>42</v>
      </c>
      <c r="BE132" s="52">
        <f t="shared" si="204"/>
        <v>52</v>
      </c>
      <c r="BF132" s="52">
        <f t="shared" si="205"/>
        <v>73</v>
      </c>
      <c r="BG132" s="53">
        <f>'주택총조사(거처의종류, 일반,외국인가구, 아파트)'!L118/'주택총조사(거처의종류, 일반,외국인가구, 전체)'!L118</f>
        <v>0.17359667359667361</v>
      </c>
      <c r="BH132" s="53">
        <f>'주택총조사(거처의종류, 일반,외국인가구, 아파트)'!O118/'주택총조사(거처의종류, 일반,외국인가구, 전체)'!O118</f>
        <v>0.17938144329896907</v>
      </c>
      <c r="BI132" s="53">
        <f>'주택총조사(거처의종류, 일반,외국인가구, 아파트)'!R118/'주택총조사(거처의종류, 일반,외국인가구, 전체)'!R118</f>
        <v>0.19861660079051383</v>
      </c>
      <c r="BJ132" s="53">
        <f>'주택총조사(거처의종류, 일반,외국인가구, 아파트)'!U118/'주택총조사(거처의종류, 일반,외국인가구, 전체)'!U118</f>
        <v>0.20770676691729323</v>
      </c>
      <c r="BK132" s="53">
        <f>'주택총조사(거처의종류, 일반,외국인가구, 아파트)'!X118/'주택총조사(거처의종류, 일반,외국인가구, 전체)'!X118</f>
        <v>0.20580474934036938</v>
      </c>
      <c r="BL132" s="54">
        <f t="shared" si="206"/>
        <v>-8.1590436590436592</v>
      </c>
      <c r="BM132" s="54">
        <f t="shared" si="207"/>
        <v>1.4350515463917526</v>
      </c>
      <c r="BN132" s="54">
        <f t="shared" si="208"/>
        <v>8.3418972332015802</v>
      </c>
      <c r="BO132" s="54">
        <f t="shared" si="209"/>
        <v>10.800751879699249</v>
      </c>
      <c r="BP132" s="54">
        <f t="shared" si="210"/>
        <v>15.023746701846965</v>
      </c>
      <c r="BQ132" s="50">
        <f t="shared" si="211"/>
        <v>5.4884807404191776</v>
      </c>
      <c r="BR132" s="49">
        <f>REPS멸실!E117</f>
        <v>0</v>
      </c>
      <c r="BS132" s="49">
        <f>REPS멸실!F117</f>
        <v>0</v>
      </c>
      <c r="BT132" s="49">
        <f>REPS멸실!G117</f>
        <v>0</v>
      </c>
      <c r="BU132" s="49">
        <f>REPS멸실!H117</f>
        <v>0</v>
      </c>
      <c r="BV132" s="49">
        <f>REPS멸실!I117</f>
        <v>48</v>
      </c>
      <c r="BW132" s="51">
        <f t="shared" si="212"/>
        <v>9.6</v>
      </c>
      <c r="BX132" s="81">
        <f t="shared" si="213"/>
        <v>587.85460384860937</v>
      </c>
      <c r="BY132" s="52">
        <f>SUM('주택소유통계(다주택자)'!Q118:R118)</f>
        <v>14976</v>
      </c>
      <c r="BZ132" s="52">
        <f>SUM('주택소유통계(다주택자)'!U118:V118)</f>
        <v>14954</v>
      </c>
      <c r="CA132" s="52">
        <f>SUM('주택소유통계(다주택자)'!Y118:Z118)</f>
        <v>14911</v>
      </c>
      <c r="CB132" s="52">
        <f>SUM('주택소유통계(다주택자)'!AC118:AD118)</f>
        <v>12248</v>
      </c>
      <c r="CC132" s="52">
        <f t="shared" si="214"/>
        <v>-22</v>
      </c>
      <c r="CD132" s="52">
        <f t="shared" si="215"/>
        <v>-43</v>
      </c>
      <c r="CE132" s="52">
        <f t="shared" si="216"/>
        <v>-2663</v>
      </c>
      <c r="CF132" s="53">
        <f>'REPS거래량(외지인)'!D118/'REPS거래량(외지인)'!C118</f>
        <v>0.54914675767918086</v>
      </c>
      <c r="CG132" s="53">
        <f>'REPS거래량(외지인)'!I118/'REPS거래량(외지인)'!H118</f>
        <v>0.56883720930232562</v>
      </c>
      <c r="CH132" s="53">
        <f>'REPS거래량(외지인)'!N118/'REPS거래량(외지인)'!M118</f>
        <v>0.64243943191311614</v>
      </c>
      <c r="CI132" s="54">
        <f>REPS단위당실거래!G117</f>
        <v>681.4</v>
      </c>
      <c r="CJ132" s="54">
        <f>REPS단위당실거래!H117</f>
        <v>684.2</v>
      </c>
      <c r="CK132" s="54">
        <f>REPS단위당실거래!I117</f>
        <v>672.6</v>
      </c>
      <c r="CL132" s="52">
        <v>1027</v>
      </c>
      <c r="CM132" s="52">
        <v>1614</v>
      </c>
      <c r="CN132" s="52">
        <v>1682</v>
      </c>
      <c r="CO132" s="53">
        <f t="shared" si="217"/>
        <v>0.66348588120740015</v>
      </c>
      <c r="CP132" s="53">
        <f t="shared" si="269"/>
        <v>0.42391573729863696</v>
      </c>
      <c r="CQ132" s="53">
        <f t="shared" si="218"/>
        <v>0.39988109393579074</v>
      </c>
      <c r="CR132" s="55">
        <v>0.2</v>
      </c>
      <c r="CS132" s="55">
        <v>0.3</v>
      </c>
      <c r="CT132" s="55">
        <v>0.5</v>
      </c>
      <c r="CU132" s="162">
        <f t="shared" si="219"/>
        <v>-1.6031449298962148</v>
      </c>
      <c r="CV132" s="162">
        <f t="shared" si="220"/>
        <v>-3.1106936802973979</v>
      </c>
      <c r="CW132" s="162">
        <f t="shared" si="221"/>
        <v>-342.0615282260348</v>
      </c>
      <c r="CX132" s="71">
        <f t="shared" si="222"/>
        <v>-115.59178894540946</v>
      </c>
      <c r="CY132" s="158">
        <f>REPS분양물량!H117</f>
        <v>933</v>
      </c>
      <c r="CZ132" s="158">
        <f>REPS분양물량!I117</f>
        <v>0</v>
      </c>
      <c r="DA132" s="158">
        <f>REPS분양물량!J117</f>
        <v>1668</v>
      </c>
      <c r="DB132" s="52">
        <f>REPS미분양!F117</f>
        <v>0</v>
      </c>
      <c r="DC132" s="52">
        <f>REPS미분양!G117</f>
        <v>0</v>
      </c>
      <c r="DD132" s="52">
        <f>REPS미분양!H117</f>
        <v>0</v>
      </c>
      <c r="DE132" s="52">
        <f>REPS미분양!I117</f>
        <v>0</v>
      </c>
      <c r="DF132" s="52">
        <f t="shared" si="223"/>
        <v>933</v>
      </c>
      <c r="DG132" s="52">
        <f t="shared" si="224"/>
        <v>0</v>
      </c>
      <c r="DH132" s="52">
        <f t="shared" si="225"/>
        <v>1668</v>
      </c>
      <c r="DI132" s="52">
        <f t="shared" si="226"/>
        <v>933</v>
      </c>
      <c r="DJ132" s="52">
        <f t="shared" si="227"/>
        <v>0</v>
      </c>
      <c r="DK132" s="52">
        <f t="shared" si="228"/>
        <v>1668</v>
      </c>
      <c r="DL132" s="141">
        <v>681.4</v>
      </c>
      <c r="DM132" s="141">
        <v>684.2</v>
      </c>
      <c r="DN132" s="141">
        <v>672.6</v>
      </c>
      <c r="DO132" s="140">
        <f>'REPS분양가(분기단위)'!D117</f>
        <v>1027</v>
      </c>
      <c r="DP132" s="140">
        <f>'REPS분양가(분기단위)'!E117</f>
        <v>1614</v>
      </c>
      <c r="DQ132" s="140">
        <f>'REPS분양가(분기단위)'!F117</f>
        <v>1682</v>
      </c>
      <c r="DR132" s="53">
        <f t="shared" si="229"/>
        <v>0.66348588120740015</v>
      </c>
      <c r="DS132" s="53">
        <f t="shared" si="230"/>
        <v>0.42391573729863696</v>
      </c>
      <c r="DT132" s="53">
        <f t="shared" si="231"/>
        <v>0.39988109393579074</v>
      </c>
      <c r="DU132" s="53">
        <f>100%-종합!CF132</f>
        <v>0.45085324232081914</v>
      </c>
      <c r="DV132" s="53">
        <f>100%-종합!CG132</f>
        <v>0.43116279069767438</v>
      </c>
      <c r="DW132" s="53">
        <f>100%-종합!CH132</f>
        <v>0.35756056808688386</v>
      </c>
      <c r="DX132" s="55">
        <v>0.2</v>
      </c>
      <c r="DY132" s="55">
        <v>0.3</v>
      </c>
      <c r="DZ132" s="55">
        <v>0.5</v>
      </c>
      <c r="EA132" s="72">
        <f t="shared" si="232"/>
        <v>55.818546360884113</v>
      </c>
      <c r="EB132" s="72">
        <f t="shared" si="233"/>
        <v>0</v>
      </c>
      <c r="EC132" s="72">
        <f t="shared" si="234"/>
        <v>119.24674706981484</v>
      </c>
      <c r="ED132" s="71">
        <f t="shared" si="235"/>
        <v>58.355097810232984</v>
      </c>
      <c r="EE132" s="82">
        <f t="shared" si="236"/>
        <v>-57.236691135176478</v>
      </c>
      <c r="EF132" s="88">
        <f t="shared" si="237"/>
        <v>530.61791271343293</v>
      </c>
      <c r="EG132" s="54">
        <f>REPS단위당실거래!I117</f>
        <v>672.6</v>
      </c>
      <c r="EH132" s="52">
        <f t="shared" si="238"/>
        <v>1682</v>
      </c>
      <c r="EI132" s="52">
        <f t="shared" si="239"/>
        <v>57200</v>
      </c>
      <c r="EJ132" s="49">
        <f t="shared" si="240"/>
        <v>31460.000000000004</v>
      </c>
      <c r="EK132" s="156">
        <v>8962</v>
      </c>
      <c r="EL132" s="55">
        <f t="shared" si="241"/>
        <v>0.61120646622892916</v>
      </c>
      <c r="EM132" s="55">
        <v>0.74</v>
      </c>
      <c r="EN132" s="55">
        <v>0.05</v>
      </c>
      <c r="EO132" s="71">
        <f t="shared" si="242"/>
        <v>202.67239696271554</v>
      </c>
      <c r="EP132" s="54">
        <f>REPS단위당실거래!I117</f>
        <v>672.6</v>
      </c>
      <c r="EQ132" s="52">
        <f t="shared" si="243"/>
        <v>1682</v>
      </c>
      <c r="ER132" s="52">
        <f t="shared" si="244"/>
        <v>57200</v>
      </c>
      <c r="ES132" s="49">
        <f t="shared" si="245"/>
        <v>31460.000000000004</v>
      </c>
      <c r="ET132" s="156">
        <v>1789</v>
      </c>
      <c r="EU132" s="55">
        <f t="shared" si="246"/>
        <v>0.61120646622892916</v>
      </c>
      <c r="EV132" s="55">
        <v>0.26</v>
      </c>
      <c r="EW132" s="55">
        <v>0.2</v>
      </c>
      <c r="EX132" s="50">
        <f t="shared" si="247"/>
        <v>56.859315140344826</v>
      </c>
      <c r="EY132" s="53">
        <f>'주택총조사(주택의종류)'!AZ117</f>
        <v>0.64805018765567446</v>
      </c>
      <c r="EZ132" s="53">
        <f>'주택총조사(주택의종류)'!AS117</f>
        <v>0.23210815028571444</v>
      </c>
      <c r="FA132" s="53">
        <f>'주택총조사(주택의종류)'!BG117</f>
        <v>9.9834170453988652E-2</v>
      </c>
      <c r="FB132" s="53">
        <f t="shared" si="248"/>
        <v>0.51221699655779207</v>
      </c>
      <c r="FC132" s="54">
        <f t="shared" si="249"/>
        <v>132.93655408493117</v>
      </c>
      <c r="FD132" s="55">
        <v>0.4</v>
      </c>
      <c r="FE132" s="55">
        <v>0.6</v>
      </c>
      <c r="FF132" s="50">
        <f t="shared" si="250"/>
        <v>31.904772980383481</v>
      </c>
      <c r="FG132" s="82">
        <f t="shared" si="251"/>
        <v>291.43648508344387</v>
      </c>
      <c r="FH132" s="53">
        <v>3.9399999999999998E-2</v>
      </c>
      <c r="FI132" s="49">
        <v>30</v>
      </c>
      <c r="FJ132" s="55">
        <v>0.6</v>
      </c>
      <c r="FK132" s="55">
        <v>0.4</v>
      </c>
      <c r="FL132" s="49">
        <f t="shared" si="252"/>
        <v>57000</v>
      </c>
      <c r="FM132" s="49">
        <f t="shared" si="253"/>
        <v>34300</v>
      </c>
      <c r="FN132" s="58">
        <f t="shared" si="254"/>
        <v>-162.56920826706212</v>
      </c>
      <c r="FO132" s="49">
        <f t="shared" si="270"/>
        <v>4920</v>
      </c>
      <c r="FP132" s="131">
        <v>200</v>
      </c>
      <c r="FQ132" s="131">
        <v>610</v>
      </c>
      <c r="FR132" s="134">
        <v>5939</v>
      </c>
      <c r="FS132" s="134">
        <v>8648</v>
      </c>
      <c r="FT132" s="134">
        <v>5393</v>
      </c>
      <c r="FU132" s="134">
        <v>4945</v>
      </c>
      <c r="FV132" s="134">
        <v>4411</v>
      </c>
      <c r="FW132" s="134">
        <v>10263</v>
      </c>
      <c r="FX132" s="134">
        <v>11677</v>
      </c>
      <c r="FY132" s="32">
        <f t="shared" si="255"/>
        <v>52086</v>
      </c>
      <c r="FZ132" s="152">
        <f>(SUM(FU132:FX132)/FY132)+(FT132/FY132)*0.1</f>
        <v>0.61120646622892916</v>
      </c>
      <c r="GA132" s="54">
        <f t="shared" si="256"/>
        <v>863.40944855491227</v>
      </c>
      <c r="GB132" s="55">
        <v>0.3</v>
      </c>
      <c r="GC132" s="55">
        <f t="shared" si="257"/>
        <v>0.61120646622892916</v>
      </c>
      <c r="GD132" s="50">
        <f t="shared" si="258"/>
        <v>158.31643138797489</v>
      </c>
      <c r="GE132" s="54">
        <f t="shared" si="259"/>
        <v>-275.5548447063029</v>
      </c>
      <c r="GF132" s="55">
        <v>0.7</v>
      </c>
      <c r="GG132" s="55">
        <f t="shared" si="260"/>
        <v>0.61120646622892916</v>
      </c>
      <c r="GH132" s="50">
        <f t="shared" si="261"/>
        <v>-117.89463201964053</v>
      </c>
      <c r="GI132" s="81">
        <f t="shared" si="271"/>
        <v>40.421799368334362</v>
      </c>
      <c r="GJ132" s="72">
        <f t="shared" si="262"/>
        <v>-115.59178894540946</v>
      </c>
      <c r="GK132" s="72">
        <f t="shared" si="263"/>
        <v>58.355097810232984</v>
      </c>
      <c r="GL132" s="52">
        <f>SUM('주택총조사(주택의종류)'!AD117:AF117)</f>
        <v>152577</v>
      </c>
      <c r="GM132" s="52">
        <f>REPS미분양!I117</f>
        <v>0</v>
      </c>
      <c r="GN132" s="100">
        <f t="shared" si="264"/>
        <v>0</v>
      </c>
      <c r="GO132" s="55">
        <f t="shared" si="265"/>
        <v>1</v>
      </c>
      <c r="GP132" s="82">
        <f t="shared" si="266"/>
        <v>-57.236691135176478</v>
      </c>
      <c r="GQ132" s="84">
        <f t="shared" si="267"/>
        <v>274.62159331660172</v>
      </c>
      <c r="GR132" s="151">
        <f>SUM('REPS분양물량+계획'!G117:I117)/3</f>
        <v>889</v>
      </c>
      <c r="GS132" s="106">
        <f t="shared" si="272"/>
        <v>3.2371817134390546</v>
      </c>
      <c r="GT132" s="105" t="str">
        <f t="shared" si="268"/>
        <v>C등급</v>
      </c>
    </row>
    <row r="133" spans="1:202" s="49" customFormat="1" x14ac:dyDescent="0.4">
      <c r="A133" s="37" t="s">
        <v>181</v>
      </c>
      <c r="B133" s="39" t="s">
        <v>619</v>
      </c>
      <c r="C133" s="35">
        <f>'주택총조사(거처의종류, 일반,외국인가구, 전체)'!H119</f>
        <v>106066</v>
      </c>
      <c r="D133" s="35">
        <f>'주택총조사(거처의종류, 일반,외국인가구, 전체)'!K119</f>
        <v>107355</v>
      </c>
      <c r="E133" s="35">
        <f>'주택총조사(거처의종류, 일반,외국인가구, 전체)'!N119</f>
        <v>111435</v>
      </c>
      <c r="F133" s="35">
        <f>'주택총조사(거처의종류, 일반,외국인가구, 전체)'!Q119</f>
        <v>114277</v>
      </c>
      <c r="G133" s="35">
        <f>'주택총조사(거처의종류, 일반,외국인가구, 전체)'!T119</f>
        <v>114811</v>
      </c>
      <c r="H133" s="35">
        <f>'주택총조사(거처의종류, 일반,외국인가구, 전체)'!W119</f>
        <v>115312</v>
      </c>
      <c r="I133" s="207">
        <f t="shared" si="282"/>
        <v>684</v>
      </c>
      <c r="J133" s="207">
        <f t="shared" si="282"/>
        <v>1068</v>
      </c>
      <c r="K133" s="207">
        <f t="shared" si="282"/>
        <v>132</v>
      </c>
      <c r="L133" s="207">
        <f t="shared" si="282"/>
        <v>-545</v>
      </c>
      <c r="M133" s="207">
        <f t="shared" si="282"/>
        <v>-510</v>
      </c>
      <c r="N133" s="24">
        <f>'인구총조사(가구, 1인가구)'!D119</f>
        <v>28900</v>
      </c>
      <c r="O133" s="24">
        <f>'인구총조사(가구, 1인가구)'!E119</f>
        <v>29505</v>
      </c>
      <c r="P133" s="24">
        <f>'인구총조사(가구, 1인가구)'!F119</f>
        <v>32517</v>
      </c>
      <c r="Q133" s="24">
        <f>'인구총조사(가구, 1인가구)'!G119</f>
        <v>35227</v>
      </c>
      <c r="R133" s="24">
        <f>'인구총조사(가구, 1인가구)'!H119</f>
        <v>36306</v>
      </c>
      <c r="S133" s="24">
        <f>'인구총조사(가구, 1인가구)'!I119</f>
        <v>37317</v>
      </c>
      <c r="T133" s="52">
        <f t="shared" si="184"/>
        <v>605</v>
      </c>
      <c r="U133" s="52">
        <f t="shared" si="185"/>
        <v>3012</v>
      </c>
      <c r="V133" s="52">
        <f t="shared" si="186"/>
        <v>2710</v>
      </c>
      <c r="W133" s="52">
        <f t="shared" si="187"/>
        <v>1079</v>
      </c>
      <c r="X133" s="52">
        <f t="shared" si="188"/>
        <v>1011</v>
      </c>
      <c r="Y133" s="53">
        <f>'주택총조사(거처의종류, 일반,외국인가구, 아파트)'!K119/'주택총조사(거처의종류, 일반,외국인가구, 전체)'!K119</f>
        <v>0.63464207535745887</v>
      </c>
      <c r="Z133" s="53">
        <f>'주택총조사(거처의종류, 일반,외국인가구, 아파트)'!N119/'주택총조사(거처의종류, 일반,외국인가구, 전체)'!N119</f>
        <v>0.64083097770000452</v>
      </c>
      <c r="AA133" s="53">
        <f>'주택총조사(거처의종류, 일반,외국인가구, 아파트)'!Q119/'주택총조사(거처의종류, 일반,외국인가구, 전체)'!Q119</f>
        <v>0.63885996307218429</v>
      </c>
      <c r="AB133" s="53">
        <f>'주택총조사(거처의종류, 일반,외국인가구, 아파트)'!T119/'주택총조사(거처의종류, 일반,외국인가구, 전체)'!T119</f>
        <v>0.63782215989757074</v>
      </c>
      <c r="AC133" s="53">
        <f>'주택총조사(거처의종류, 일반,외국인가구, 아파트)'!W119/'주택총조사(거처의종류, 일반,외국인가구, 전체)'!W119</f>
        <v>0.64126890523102542</v>
      </c>
      <c r="AD133" s="54">
        <f t="shared" si="189"/>
        <v>434.09517954450189</v>
      </c>
      <c r="AE133" s="54">
        <f t="shared" si="190"/>
        <v>684.40748418360488</v>
      </c>
      <c r="AF133" s="54">
        <f t="shared" si="191"/>
        <v>84.329515125528332</v>
      </c>
      <c r="AG133" s="54">
        <f t="shared" si="192"/>
        <v>-347.61307714417603</v>
      </c>
      <c r="AH133" s="54">
        <f t="shared" si="193"/>
        <v>-327.04714166782298</v>
      </c>
      <c r="AI133" s="54">
        <f t="shared" si="194"/>
        <v>105.6343920083272</v>
      </c>
      <c r="AJ133" s="54">
        <f t="shared" si="195"/>
        <v>383.95845559126263</v>
      </c>
      <c r="AK133" s="54">
        <f t="shared" si="196"/>
        <v>1930.1829048324137</v>
      </c>
      <c r="AL133" s="54">
        <f t="shared" si="197"/>
        <v>1731.3104999256195</v>
      </c>
      <c r="AM133" s="54">
        <f t="shared" si="198"/>
        <v>688.21011052947881</v>
      </c>
      <c r="AN133" s="54">
        <f t="shared" si="199"/>
        <v>648.32286318856666</v>
      </c>
      <c r="AO133" s="54">
        <f t="shared" si="200"/>
        <v>1076.3969668134682</v>
      </c>
      <c r="AP133" s="208">
        <f t="shared" si="283"/>
        <v>818.05363513576458</v>
      </c>
      <c r="AQ133" s="208">
        <f t="shared" si="283"/>
        <v>2614.5903890160184</v>
      </c>
      <c r="AR133" s="208">
        <f t="shared" si="283"/>
        <v>1815.6400150511479</v>
      </c>
      <c r="AS133" s="208">
        <f t="shared" si="283"/>
        <v>340.59703338530278</v>
      </c>
      <c r="AT133" s="208">
        <f t="shared" si="283"/>
        <v>321.27572152074367</v>
      </c>
      <c r="AU133" s="50">
        <f t="shared" si="183"/>
        <v>1182.0313588217955</v>
      </c>
      <c r="AV133" s="52">
        <f>'주택총조사(거처의종류, 일반,외국인가구, 전체)'!I119</f>
        <v>672</v>
      </c>
      <c r="AW133" s="52">
        <f>'주택총조사(거처의종류, 일반,외국인가구, 전체)'!L119</f>
        <v>715</v>
      </c>
      <c r="AX133" s="52">
        <f>'주택총조사(거처의종류, 일반,외국인가구, 전체)'!O119</f>
        <v>804</v>
      </c>
      <c r="AY133" s="52">
        <f>'주택총조사(거처의종류, 일반,외국인가구, 전체)'!R119</f>
        <v>831</v>
      </c>
      <c r="AZ133" s="52">
        <f>'주택총조사(거처의종류, 일반,외국인가구, 전체)'!U119</f>
        <v>814</v>
      </c>
      <c r="BA133" s="52">
        <f>'주택총조사(거처의종류, 일반,외국인가구, 전체)'!X119</f>
        <v>833</v>
      </c>
      <c r="BB133" s="52">
        <f t="shared" si="201"/>
        <v>43</v>
      </c>
      <c r="BC133" s="52">
        <f t="shared" si="202"/>
        <v>89</v>
      </c>
      <c r="BD133" s="52">
        <f t="shared" si="203"/>
        <v>27</v>
      </c>
      <c r="BE133" s="52">
        <f t="shared" si="204"/>
        <v>-17</v>
      </c>
      <c r="BF133" s="52">
        <f t="shared" si="205"/>
        <v>19</v>
      </c>
      <c r="BG133" s="53">
        <f>'주택총조사(거처의종류, 일반,외국인가구, 아파트)'!L119/'주택총조사(거처의종류, 일반,외국인가구, 전체)'!L119</f>
        <v>0.19580419580419581</v>
      </c>
      <c r="BH133" s="53">
        <f>'주택총조사(거처의종류, 일반,외국인가구, 아파트)'!O119/'주택총조사(거처의종류, 일반,외국인가구, 전체)'!O119</f>
        <v>0.19527363184079602</v>
      </c>
      <c r="BI133" s="53">
        <f>'주택총조사(거처의종류, 일반,외국인가구, 아파트)'!R119/'주택총조사(거처의종류, 일반,외국인가구, 전체)'!R119</f>
        <v>0.17930204572803851</v>
      </c>
      <c r="BJ133" s="53">
        <f>'주택총조사(거처의종류, 일반,외국인가구, 아파트)'!U119/'주택총조사(거처의종류, 일반,외국인가구, 전체)'!U119</f>
        <v>0.19164619164619165</v>
      </c>
      <c r="BK133" s="53">
        <f>'주택총조사(거처의종류, 일반,외국인가구, 아파트)'!X119/'주택총조사(거처의종류, 일반,외국인가구, 전체)'!X119</f>
        <v>0.20168067226890757</v>
      </c>
      <c r="BL133" s="54">
        <f t="shared" si="206"/>
        <v>8.41958041958042</v>
      </c>
      <c r="BM133" s="54">
        <f t="shared" si="207"/>
        <v>17.379353233830845</v>
      </c>
      <c r="BN133" s="54">
        <f t="shared" si="208"/>
        <v>4.8411552346570401</v>
      </c>
      <c r="BO133" s="54">
        <f t="shared" si="209"/>
        <v>-3.2579852579852582</v>
      </c>
      <c r="BP133" s="54">
        <f t="shared" si="210"/>
        <v>3.8319327731092439</v>
      </c>
      <c r="BQ133" s="50">
        <f t="shared" si="211"/>
        <v>6.2428072806384582</v>
      </c>
      <c r="BR133" s="49">
        <f>REPS멸실!E118</f>
        <v>0</v>
      </c>
      <c r="BS133" s="49">
        <f>REPS멸실!F118</f>
        <v>590</v>
      </c>
      <c r="BT133" s="49">
        <f>REPS멸실!G118</f>
        <v>90</v>
      </c>
      <c r="BU133" s="49">
        <f>REPS멸실!H118</f>
        <v>0</v>
      </c>
      <c r="BV133" s="49">
        <f>REPS멸실!I118</f>
        <v>200</v>
      </c>
      <c r="BW133" s="51">
        <f t="shared" si="212"/>
        <v>176</v>
      </c>
      <c r="BX133" s="81">
        <f t="shared" si="213"/>
        <v>1364.274166102434</v>
      </c>
      <c r="BY133" s="52">
        <f>SUM('주택소유통계(다주택자)'!Q119:R119)</f>
        <v>12212</v>
      </c>
      <c r="BZ133" s="52">
        <f>SUM('주택소유통계(다주택자)'!U119:V119)</f>
        <v>12213</v>
      </c>
      <c r="CA133" s="52">
        <f>SUM('주택소유통계(다주택자)'!Y119:Z119)</f>
        <v>11971</v>
      </c>
      <c r="CB133" s="52">
        <f>SUM('주택소유통계(다주택자)'!AC119:AD119)</f>
        <v>15353</v>
      </c>
      <c r="CC133" s="52">
        <f t="shared" si="214"/>
        <v>1</v>
      </c>
      <c r="CD133" s="52">
        <f t="shared" si="215"/>
        <v>-242</v>
      </c>
      <c r="CE133" s="52">
        <f t="shared" si="216"/>
        <v>3382</v>
      </c>
      <c r="CF133" s="53">
        <f>'REPS거래량(외지인)'!D119/'REPS거래량(외지인)'!C119</f>
        <v>0.42250396196513473</v>
      </c>
      <c r="CG133" s="53">
        <f>'REPS거래량(외지인)'!I119/'REPS거래량(외지인)'!H119</f>
        <v>0.57419538592993447</v>
      </c>
      <c r="CH133" s="53">
        <f>'REPS거래량(외지인)'!N119/'REPS거래량(외지인)'!M119</f>
        <v>0.66548881036513541</v>
      </c>
      <c r="CI133" s="54">
        <f>REPS단위당실거래!G118</f>
        <v>615.79999999999995</v>
      </c>
      <c r="CJ133" s="54">
        <f>REPS단위당실거래!H118</f>
        <v>606.4</v>
      </c>
      <c r="CK133" s="54">
        <f>REPS단위당실거래!I118</f>
        <v>605.6</v>
      </c>
      <c r="CL133" s="52">
        <v>1484</v>
      </c>
      <c r="CM133" s="52">
        <v>1558.2</v>
      </c>
      <c r="CN133" s="52">
        <v>1636.1100000000001</v>
      </c>
      <c r="CO133" s="53">
        <f t="shared" si="217"/>
        <v>0.41495956873315359</v>
      </c>
      <c r="CP133" s="53">
        <f t="shared" si="269"/>
        <v>0.38916698754973683</v>
      </c>
      <c r="CQ133" s="53">
        <f t="shared" si="218"/>
        <v>0.37014626155943059</v>
      </c>
      <c r="CR133" s="55">
        <v>0.2</v>
      </c>
      <c r="CS133" s="55">
        <v>0.3</v>
      </c>
      <c r="CT133" s="55">
        <v>0.5</v>
      </c>
      <c r="CU133" s="162">
        <f t="shared" si="219"/>
        <v>3.5064412369020213E-2</v>
      </c>
      <c r="CV133" s="162">
        <f t="shared" si="220"/>
        <v>-16.223042712890791</v>
      </c>
      <c r="CW133" s="162">
        <f t="shared" si="221"/>
        <v>416.54097819529255</v>
      </c>
      <c r="CX133" s="71">
        <f t="shared" si="222"/>
        <v>133.4509999649236</v>
      </c>
      <c r="CY133" s="158">
        <f>REPS분양물량!H118</f>
        <v>6058</v>
      </c>
      <c r="CZ133" s="158">
        <f>REPS분양물량!I118</f>
        <v>1455</v>
      </c>
      <c r="DA133" s="158">
        <f>REPS분양물량!J118</f>
        <v>0</v>
      </c>
      <c r="DB133" s="52">
        <f>REPS미분양!F118</f>
        <v>0</v>
      </c>
      <c r="DC133" s="52">
        <f>REPS미분양!G118</f>
        <v>0</v>
      </c>
      <c r="DD133" s="52">
        <f>REPS미분양!H118</f>
        <v>0</v>
      </c>
      <c r="DE133" s="52">
        <f>REPS미분양!I118</f>
        <v>0</v>
      </c>
      <c r="DF133" s="52">
        <f t="shared" si="223"/>
        <v>6058</v>
      </c>
      <c r="DG133" s="52">
        <f t="shared" si="224"/>
        <v>1455</v>
      </c>
      <c r="DH133" s="52">
        <f t="shared" si="225"/>
        <v>0</v>
      </c>
      <c r="DI133" s="52">
        <f t="shared" si="226"/>
        <v>6058</v>
      </c>
      <c r="DJ133" s="52">
        <f t="shared" si="227"/>
        <v>1455</v>
      </c>
      <c r="DK133" s="52">
        <f t="shared" si="228"/>
        <v>0</v>
      </c>
      <c r="DL133" s="141">
        <v>615.79999999999995</v>
      </c>
      <c r="DM133" s="141">
        <v>606.4</v>
      </c>
      <c r="DN133" s="141">
        <v>605.6</v>
      </c>
      <c r="DO133" s="140">
        <f>'REPS분양가(분기단위)'!D118</f>
        <v>1484</v>
      </c>
      <c r="DP133" s="144">
        <f>DO133*1.05</f>
        <v>1558.2</v>
      </c>
      <c r="DQ133" s="144">
        <f>DP133*1.05</f>
        <v>1636.1100000000001</v>
      </c>
      <c r="DR133" s="53">
        <f t="shared" si="229"/>
        <v>0.41495956873315359</v>
      </c>
      <c r="DS133" s="53">
        <f t="shared" si="230"/>
        <v>0.38916698754973683</v>
      </c>
      <c r="DT133" s="53">
        <f t="shared" si="231"/>
        <v>0.37014626155943059</v>
      </c>
      <c r="DU133" s="53">
        <f>100%-종합!CF133</f>
        <v>0.57749603803486527</v>
      </c>
      <c r="DV133" s="53">
        <f>100%-종합!CG133</f>
        <v>0.42580461407006553</v>
      </c>
      <c r="DW133" s="53">
        <f>100%-종합!CH133</f>
        <v>0.33451118963486459</v>
      </c>
      <c r="DX133" s="55">
        <v>0.2</v>
      </c>
      <c r="DY133" s="55">
        <v>0.3</v>
      </c>
      <c r="DZ133" s="55">
        <v>0.5</v>
      </c>
      <c r="EA133" s="72">
        <f t="shared" si="232"/>
        <v>290.34480334556446</v>
      </c>
      <c r="EB133" s="72">
        <f t="shared" si="233"/>
        <v>72.332021688368812</v>
      </c>
      <c r="EC133" s="72">
        <f t="shared" si="234"/>
        <v>0</v>
      </c>
      <c r="ED133" s="71">
        <f t="shared" si="235"/>
        <v>120.89227501131109</v>
      </c>
      <c r="EE133" s="82">
        <f t="shared" si="236"/>
        <v>254.34327497623468</v>
      </c>
      <c r="EF133" s="88">
        <f t="shared" si="237"/>
        <v>1618.6174410786687</v>
      </c>
      <c r="EG133" s="54">
        <f>REPS단위당실거래!I118</f>
        <v>605.6</v>
      </c>
      <c r="EH133" s="52">
        <f t="shared" si="238"/>
        <v>1636.1100000000001</v>
      </c>
      <c r="EI133" s="52">
        <f t="shared" si="239"/>
        <v>55600</v>
      </c>
      <c r="EJ133" s="49">
        <f t="shared" si="240"/>
        <v>30580.000000000004</v>
      </c>
      <c r="EK133" s="149">
        <v>9515</v>
      </c>
      <c r="EL133" s="55">
        <f t="shared" si="241"/>
        <v>0.6405580940885709</v>
      </c>
      <c r="EM133" s="55">
        <v>0.74</v>
      </c>
      <c r="EN133" s="55">
        <v>0.05</v>
      </c>
      <c r="EO133" s="71">
        <f t="shared" si="242"/>
        <v>225.51167981435185</v>
      </c>
      <c r="EP133" s="54">
        <f>REPS단위당실거래!I118</f>
        <v>605.6</v>
      </c>
      <c r="EQ133" s="52">
        <f t="shared" si="243"/>
        <v>1636.1100000000001</v>
      </c>
      <c r="ER133" s="52">
        <f t="shared" si="244"/>
        <v>55600</v>
      </c>
      <c r="ES133" s="49">
        <f t="shared" si="245"/>
        <v>30580.000000000004</v>
      </c>
      <c r="ET133" s="149">
        <v>412</v>
      </c>
      <c r="EU133" s="55">
        <f t="shared" si="246"/>
        <v>0.6405580940885709</v>
      </c>
      <c r="EV133" s="55">
        <v>0.26</v>
      </c>
      <c r="EW133" s="55">
        <v>0.2</v>
      </c>
      <c r="EX133" s="50">
        <f t="shared" si="247"/>
        <v>13.723316607753544</v>
      </c>
      <c r="EY133" s="53">
        <f>'주택총조사(주택의종류)'!AZ118</f>
        <v>0.57768441474665777</v>
      </c>
      <c r="EZ133" s="53">
        <f>'주택총조사(주택의종류)'!AS118</f>
        <v>0.26652091477486611</v>
      </c>
      <c r="FA133" s="53">
        <f>'주택총조사(주택의종류)'!BG118</f>
        <v>0.13402478384788027</v>
      </c>
      <c r="FB133" s="53">
        <f t="shared" si="248"/>
        <v>0.69336421132012849</v>
      </c>
      <c r="FC133" s="54">
        <f t="shared" si="249"/>
        <v>165.87698461438686</v>
      </c>
      <c r="FD133" s="55">
        <v>0.4</v>
      </c>
      <c r="FE133" s="55">
        <v>0.6</v>
      </c>
      <c r="FF133" s="50">
        <f t="shared" si="250"/>
        <v>39.810476307452852</v>
      </c>
      <c r="FG133" s="82">
        <f t="shared" si="251"/>
        <v>279.04547272955824</v>
      </c>
      <c r="FH133" s="53">
        <v>3.9399999999999998E-2</v>
      </c>
      <c r="FI133" s="49">
        <v>30</v>
      </c>
      <c r="FJ133" s="55">
        <v>0.6</v>
      </c>
      <c r="FK133" s="55">
        <v>0.4</v>
      </c>
      <c r="FL133" s="49">
        <f t="shared" si="252"/>
        <v>56000</v>
      </c>
      <c r="FM133" s="49">
        <f t="shared" si="253"/>
        <v>33400</v>
      </c>
      <c r="FN133" s="58">
        <f t="shared" si="254"/>
        <v>-158.30354391020046</v>
      </c>
      <c r="FO133" s="49">
        <f t="shared" si="270"/>
        <v>4800</v>
      </c>
      <c r="FP133" s="131">
        <v>215</v>
      </c>
      <c r="FQ133" s="131">
        <v>721</v>
      </c>
      <c r="FR133" s="134">
        <v>7503</v>
      </c>
      <c r="FS133" s="134">
        <v>11188</v>
      </c>
      <c r="FT133" s="134">
        <v>6735</v>
      </c>
      <c r="FU133" s="134">
        <v>6556</v>
      </c>
      <c r="FV133" s="134">
        <v>6237</v>
      </c>
      <c r="FW133" s="134">
        <v>15330</v>
      </c>
      <c r="FX133" s="134">
        <v>15109</v>
      </c>
      <c r="FY133" s="32">
        <f t="shared" si="255"/>
        <v>69594</v>
      </c>
      <c r="FZ133" s="152">
        <f>(SUM(FU133:FX133)/FY133)+(FT133/FY133)*0.2</f>
        <v>0.6405580940885709</v>
      </c>
      <c r="GA133" s="54">
        <f t="shared" si="256"/>
        <v>1082.6397740941068</v>
      </c>
      <c r="GB133" s="55">
        <v>0.3</v>
      </c>
      <c r="GC133" s="55">
        <f t="shared" si="257"/>
        <v>0.6405580940885709</v>
      </c>
      <c r="GD133" s="50">
        <f t="shared" si="258"/>
        <v>208.04810108346061</v>
      </c>
      <c r="GE133" s="54">
        <f t="shared" si="259"/>
        <v>281.63439200832721</v>
      </c>
      <c r="GF133" s="55">
        <v>0.7</v>
      </c>
      <c r="GG133" s="55">
        <f t="shared" si="260"/>
        <v>0.6405580940885709</v>
      </c>
      <c r="GH133" s="50">
        <f t="shared" si="261"/>
        <v>126.28223256225326</v>
      </c>
      <c r="GI133" s="81">
        <f t="shared" si="271"/>
        <v>334.33033364571384</v>
      </c>
      <c r="GJ133" s="72">
        <f t="shared" si="262"/>
        <v>133.4509999649236</v>
      </c>
      <c r="GK133" s="72">
        <f t="shared" si="263"/>
        <v>120.89227501131109</v>
      </c>
      <c r="GL133" s="52">
        <f>SUM('주택총조사(주택의종류)'!AD118:AF118)</f>
        <v>64926</v>
      </c>
      <c r="GM133" s="52">
        <f>REPS미분양!I118</f>
        <v>0</v>
      </c>
      <c r="GN133" s="100">
        <f t="shared" si="264"/>
        <v>0</v>
      </c>
      <c r="GO133" s="55">
        <f t="shared" si="265"/>
        <v>1</v>
      </c>
      <c r="GP133" s="82">
        <f t="shared" si="266"/>
        <v>254.34327497623468</v>
      </c>
      <c r="GQ133" s="84">
        <f t="shared" si="267"/>
        <v>867.7190813515067</v>
      </c>
      <c r="GR133" s="151">
        <f>SUM('REPS분양물량+계획'!G118:I118)/3</f>
        <v>485</v>
      </c>
      <c r="GS133" s="106">
        <f t="shared" si="272"/>
        <v>0.55893665406619086</v>
      </c>
      <c r="GT133" s="105" t="str">
        <f t="shared" si="268"/>
        <v>A등급</v>
      </c>
    </row>
    <row r="134" spans="1:202" s="49" customFormat="1" x14ac:dyDescent="0.4">
      <c r="A134" s="37" t="s">
        <v>206</v>
      </c>
      <c r="B134" s="37" t="s">
        <v>206</v>
      </c>
      <c r="C134" s="35">
        <f>'주택총조사(거처의종류, 일반,외국인가구, 전체)'!H120</f>
        <v>578559</v>
      </c>
      <c r="D134" s="35">
        <f>'주택총조사(거처의종류, 일반,외국인가구, 전체)'!K120</f>
        <v>587159</v>
      </c>
      <c r="E134" s="35">
        <f>'주택총조사(거처의종류, 일반,외국인가구, 전체)'!N120</f>
        <v>599217</v>
      </c>
      <c r="F134" s="35">
        <f>'주택총조사(거처의종류, 일반,외국인가구, 전체)'!Q120</f>
        <v>615693</v>
      </c>
      <c r="G134" s="35">
        <f>'주택총조사(거처의종류, 일반,외국인가구, 전체)'!T120</f>
        <v>623252</v>
      </c>
      <c r="H134" s="35">
        <f>'주택총조사(거처의종류, 일반,외국인가구, 전체)'!W120</f>
        <v>627602</v>
      </c>
      <c r="I134" s="207">
        <f t="shared" si="282"/>
        <v>850</v>
      </c>
      <c r="J134" s="207">
        <f t="shared" si="282"/>
        <v>474</v>
      </c>
      <c r="K134" s="207">
        <f t="shared" si="282"/>
        <v>-1961</v>
      </c>
      <c r="L134" s="207">
        <f t="shared" si="282"/>
        <v>-1520</v>
      </c>
      <c r="M134" s="207">
        <f t="shared" si="282"/>
        <v>-3156</v>
      </c>
      <c r="N134" s="24">
        <f>'인구총조사(가구, 1인가구)'!D120</f>
        <v>174614</v>
      </c>
      <c r="O134" s="24">
        <f>'인구총조사(가구, 1인가구)'!E120</f>
        <v>182364</v>
      </c>
      <c r="P134" s="24">
        <f>'인구총조사(가구, 1인가구)'!F120</f>
        <v>193948</v>
      </c>
      <c r="Q134" s="24">
        <f>'인구총조사(가구, 1인가구)'!G120</f>
        <v>212385</v>
      </c>
      <c r="R134" s="24">
        <f>'인구총조사(가구, 1인가구)'!H120</f>
        <v>221464</v>
      </c>
      <c r="S134" s="24">
        <f>'인구총조사(가구, 1인가구)'!I120</f>
        <v>228970</v>
      </c>
      <c r="T134" s="52">
        <f t="shared" si="184"/>
        <v>7750</v>
      </c>
      <c r="U134" s="52">
        <f t="shared" si="185"/>
        <v>11584</v>
      </c>
      <c r="V134" s="52">
        <f t="shared" si="186"/>
        <v>18437</v>
      </c>
      <c r="W134" s="52">
        <f t="shared" si="187"/>
        <v>9079</v>
      </c>
      <c r="X134" s="52">
        <f t="shared" si="188"/>
        <v>7506</v>
      </c>
      <c r="Y134" s="53">
        <f>'주택총조사(거처의종류, 일반,외국인가구, 아파트)'!K120/'주택총조사(거처의종류, 일반,외국인가구, 전체)'!K120</f>
        <v>0.66283749376233692</v>
      </c>
      <c r="Z134" s="53">
        <f>'주택총조사(거처의종류, 일반,외국인가구, 아파트)'!N120/'주택총조사(거처의종류, 일반,외국인가구, 전체)'!N120</f>
        <v>0.66873770270202615</v>
      </c>
      <c r="AA134" s="53">
        <f>'주택총조사(거처의종류, 일반,외국인가구, 아파트)'!Q120/'주택총조사(거처의종류, 일반,외국인가구, 전체)'!Q120</f>
        <v>0.67030809185746798</v>
      </c>
      <c r="AB134" s="53">
        <f>'주택총조사(거처의종류, 일반,외국인가구, 아파트)'!T120/'주택총조사(거처의종류, 일반,외국인가구, 전체)'!T120</f>
        <v>0.67481532349675577</v>
      </c>
      <c r="AC134" s="53">
        <f>'주택총조사(거처의종류, 일반,외국인가구, 아파트)'!W120/'주택총조사(거처의종류, 일반,외국인가구, 전체)'!W120</f>
        <v>0.67800931163380618</v>
      </c>
      <c r="AD134" s="54">
        <f t="shared" si="189"/>
        <v>563.41186969798639</v>
      </c>
      <c r="AE134" s="54">
        <f t="shared" si="190"/>
        <v>316.98167108076041</v>
      </c>
      <c r="AF134" s="54">
        <f t="shared" si="191"/>
        <v>-1314.4741681324947</v>
      </c>
      <c r="AG134" s="54">
        <f t="shared" si="192"/>
        <v>-1025.7192917150687</v>
      </c>
      <c r="AH134" s="54">
        <f t="shared" si="193"/>
        <v>-2139.7973875162925</v>
      </c>
      <c r="AI134" s="54">
        <f t="shared" si="194"/>
        <v>-719.91946131702184</v>
      </c>
      <c r="AJ134" s="54">
        <f t="shared" si="195"/>
        <v>5136.9905766581114</v>
      </c>
      <c r="AK134" s="54">
        <f t="shared" si="196"/>
        <v>7746.657548100271</v>
      </c>
      <c r="AL134" s="54">
        <f t="shared" si="197"/>
        <v>12358.470289576137</v>
      </c>
      <c r="AM134" s="54">
        <f t="shared" si="198"/>
        <v>6126.6483220270457</v>
      </c>
      <c r="AN134" s="54">
        <f t="shared" si="199"/>
        <v>5089.1378931233494</v>
      </c>
      <c r="AO134" s="54">
        <f t="shared" si="200"/>
        <v>7291.5809258969839</v>
      </c>
      <c r="AP134" s="208">
        <f t="shared" si="283"/>
        <v>5700.4024463560982</v>
      </c>
      <c r="AQ134" s="208">
        <f t="shared" si="283"/>
        <v>8063.6392191810319</v>
      </c>
      <c r="AR134" s="208">
        <f t="shared" si="283"/>
        <v>11043.996121443643</v>
      </c>
      <c r="AS134" s="208">
        <f t="shared" si="283"/>
        <v>5100.9290303119769</v>
      </c>
      <c r="AT134" s="208">
        <f t="shared" si="283"/>
        <v>2949.3405056070569</v>
      </c>
      <c r="AU134" s="50">
        <f t="shared" si="183"/>
        <v>6571.6614645799609</v>
      </c>
      <c r="AV134" s="52">
        <f>'주택총조사(거처의종류, 일반,외국인가구, 전체)'!I120</f>
        <v>7300</v>
      </c>
      <c r="AW134" s="52">
        <f>'주택총조사(거처의종류, 일반,외국인가구, 전체)'!L120</f>
        <v>8501</v>
      </c>
      <c r="AX134" s="52">
        <f>'주택총조사(거처의종류, 일반,외국인가구, 전체)'!O120</f>
        <v>8704</v>
      </c>
      <c r="AY134" s="52">
        <f>'주택총조사(거처의종류, 일반,외국인가구, 전체)'!R120</f>
        <v>9455</v>
      </c>
      <c r="AZ134" s="52">
        <f>'주택총조사(거처의종류, 일반,외국인가구, 전체)'!U120</f>
        <v>10505</v>
      </c>
      <c r="BA134" s="52">
        <f>'주택총조사(거처의종류, 일반,외국인가구, 전체)'!X120</f>
        <v>11342</v>
      </c>
      <c r="BB134" s="52">
        <f t="shared" si="201"/>
        <v>1201</v>
      </c>
      <c r="BC134" s="52">
        <f t="shared" si="202"/>
        <v>203</v>
      </c>
      <c r="BD134" s="52">
        <f t="shared" si="203"/>
        <v>751</v>
      </c>
      <c r="BE134" s="52">
        <f t="shared" si="204"/>
        <v>1050</v>
      </c>
      <c r="BF134" s="52">
        <f t="shared" si="205"/>
        <v>837</v>
      </c>
      <c r="BG134" s="53">
        <f>'주택총조사(거처의종류, 일반,외국인가구, 아파트)'!L120/'주택총조사(거처의종류, 일반,외국인가구, 전체)'!L120</f>
        <v>0.12716151041053994</v>
      </c>
      <c r="BH134" s="53">
        <f>'주택총조사(거처의종류, 일반,외국인가구, 아파트)'!O120/'주택총조사(거처의종류, 일반,외국인가구, 전체)'!O120</f>
        <v>0.13384650735294118</v>
      </c>
      <c r="BI134" s="53">
        <f>'주택총조사(거처의종류, 일반,외국인가구, 아파트)'!R120/'주택총조사(거처의종류, 일반,외국인가구, 전체)'!R120</f>
        <v>0.14003172924378635</v>
      </c>
      <c r="BJ134" s="53">
        <f>'주택총조사(거처의종류, 일반,외국인가구, 아파트)'!U120/'주택총조사(거처의종류, 일반,외국인가구, 전체)'!U120</f>
        <v>0.14469300333174678</v>
      </c>
      <c r="BK134" s="53">
        <f>'주택총조사(거처의종류, 일반,외국인가구, 아파트)'!X120/'주택총조사(거처의종류, 일반,외국인가구, 전체)'!X120</f>
        <v>0.14812202433433258</v>
      </c>
      <c r="BL134" s="54">
        <f t="shared" si="206"/>
        <v>152.72097400305847</v>
      </c>
      <c r="BM134" s="54">
        <f t="shared" si="207"/>
        <v>27.170840992647058</v>
      </c>
      <c r="BN134" s="54">
        <f t="shared" si="208"/>
        <v>105.16382866208355</v>
      </c>
      <c r="BO134" s="54">
        <f t="shared" si="209"/>
        <v>151.92765349833411</v>
      </c>
      <c r="BP134" s="54">
        <f t="shared" si="210"/>
        <v>123.97813436783638</v>
      </c>
      <c r="BQ134" s="50">
        <f t="shared" si="211"/>
        <v>112.19228630479192</v>
      </c>
      <c r="BR134" s="49">
        <f>REPS멸실!E119</f>
        <v>1118</v>
      </c>
      <c r="BS134" s="49">
        <f>REPS멸실!F119</f>
        <v>0</v>
      </c>
      <c r="BT134" s="49">
        <f>REPS멸실!G119</f>
        <v>172</v>
      </c>
      <c r="BU134" s="49">
        <f>REPS멸실!H119</f>
        <v>0</v>
      </c>
      <c r="BV134" s="49">
        <f>REPS멸실!I119</f>
        <v>1178</v>
      </c>
      <c r="BW134" s="51">
        <f t="shared" si="212"/>
        <v>493.6</v>
      </c>
      <c r="BX134" s="81">
        <f t="shared" si="213"/>
        <v>7177.4537508847534</v>
      </c>
      <c r="BY134" s="52">
        <f>SUM('주택소유통계(다주택자)'!Q120:R120)</f>
        <v>61584</v>
      </c>
      <c r="BZ134" s="52">
        <f>SUM('주택소유통계(다주택자)'!U120:V120)</f>
        <v>59222</v>
      </c>
      <c r="CA134" s="52">
        <f>SUM('주택소유통계(다주택자)'!Y120:Z120)</f>
        <v>59397</v>
      </c>
      <c r="CB134" s="52">
        <f>SUM('주택소유통계(다주택자)'!AC120:AD120)</f>
        <v>60566</v>
      </c>
      <c r="CC134" s="52">
        <f t="shared" si="214"/>
        <v>-2362</v>
      </c>
      <c r="CD134" s="52">
        <f t="shared" si="215"/>
        <v>175</v>
      </c>
      <c r="CE134" s="52">
        <f t="shared" si="216"/>
        <v>1169</v>
      </c>
      <c r="CF134" s="53">
        <f>'REPS거래량(외지인)'!D120/'REPS거래량(외지인)'!C120</f>
        <v>0.5331395348837209</v>
      </c>
      <c r="CG134" s="53">
        <f>'REPS거래량(외지인)'!I120/'REPS거래량(외지인)'!H120</f>
        <v>0.55073768788529476</v>
      </c>
      <c r="CH134" s="53">
        <f>'REPS거래량(외지인)'!N120/'REPS거래량(외지인)'!M120</f>
        <v>0.58845113943607574</v>
      </c>
      <c r="CI134" s="54">
        <f>REPS단위당실거래!G119</f>
        <v>1015</v>
      </c>
      <c r="CJ134" s="54">
        <f>REPS단위당실거래!H119</f>
        <v>980.5</v>
      </c>
      <c r="CK134" s="54">
        <f>REPS단위당실거래!I119</f>
        <v>957.8</v>
      </c>
      <c r="CL134" s="52">
        <v>2176</v>
      </c>
      <c r="CM134" s="52">
        <v>1934</v>
      </c>
      <c r="CN134" s="52">
        <v>1849</v>
      </c>
      <c r="CO134" s="53">
        <f t="shared" si="217"/>
        <v>0.46645220588235292</v>
      </c>
      <c r="CP134" s="53">
        <f t="shared" si="269"/>
        <v>0.50698035160289556</v>
      </c>
      <c r="CQ134" s="53">
        <f t="shared" si="218"/>
        <v>0.51800973499188752</v>
      </c>
      <c r="CR134" s="55">
        <v>0.2</v>
      </c>
      <c r="CS134" s="55">
        <v>0.3</v>
      </c>
      <c r="CT134" s="55">
        <v>0.5</v>
      </c>
      <c r="CU134" s="162">
        <f t="shared" si="219"/>
        <v>-117.47837455112858</v>
      </c>
      <c r="CV134" s="162">
        <f t="shared" si="220"/>
        <v>14.658692298865255</v>
      </c>
      <c r="CW134" s="162">
        <f t="shared" si="221"/>
        <v>178.1692882856517</v>
      </c>
      <c r="CX134" s="71">
        <f t="shared" si="222"/>
        <v>25.11653534446279</v>
      </c>
      <c r="CY134" s="158">
        <f>REPS분양물량!H119</f>
        <v>4489</v>
      </c>
      <c r="CZ134" s="158">
        <f>REPS분양물량!I119</f>
        <v>9132</v>
      </c>
      <c r="DA134" s="158">
        <f>REPS분양물량!J119</f>
        <v>11889</v>
      </c>
      <c r="DB134" s="52">
        <f>REPS미분양!F119</f>
        <v>27</v>
      </c>
      <c r="DC134" s="52">
        <f>REPS미분양!G119</f>
        <v>291</v>
      </c>
      <c r="DD134" s="52">
        <f>REPS미분양!H119</f>
        <v>596</v>
      </c>
      <c r="DE134" s="52">
        <f>REPS미분양!I119</f>
        <v>1242</v>
      </c>
      <c r="DF134" s="52">
        <f t="shared" si="223"/>
        <v>4516</v>
      </c>
      <c r="DG134" s="52">
        <f t="shared" si="224"/>
        <v>9423</v>
      </c>
      <c r="DH134" s="52">
        <f t="shared" si="225"/>
        <v>12485</v>
      </c>
      <c r="DI134" s="52">
        <f t="shared" si="226"/>
        <v>4225</v>
      </c>
      <c r="DJ134" s="52">
        <f t="shared" si="227"/>
        <v>8827</v>
      </c>
      <c r="DK134" s="52">
        <f t="shared" si="228"/>
        <v>11243</v>
      </c>
      <c r="DL134" s="142">
        <v>1015</v>
      </c>
      <c r="DM134" s="142">
        <v>980.5</v>
      </c>
      <c r="DN134" s="141">
        <v>957.8</v>
      </c>
      <c r="DO134" s="140">
        <f>'REPS분양가(분기단위)'!D119</f>
        <v>2176</v>
      </c>
      <c r="DP134" s="140">
        <f>'REPS분양가(분기단위)'!E119</f>
        <v>1934</v>
      </c>
      <c r="DQ134" s="140">
        <f>'REPS분양가(분기단위)'!F119</f>
        <v>1849</v>
      </c>
      <c r="DR134" s="53">
        <f t="shared" si="229"/>
        <v>0.46645220588235292</v>
      </c>
      <c r="DS134" s="53">
        <f t="shared" si="230"/>
        <v>0.50698035160289556</v>
      </c>
      <c r="DT134" s="53">
        <f t="shared" si="231"/>
        <v>0.51800973499188752</v>
      </c>
      <c r="DU134" s="53">
        <f>100%-종합!CF134</f>
        <v>0.4668604651162791</v>
      </c>
      <c r="DV134" s="53">
        <f>100%-종합!CG134</f>
        <v>0.44926231211470524</v>
      </c>
      <c r="DW134" s="53">
        <f>100%-종합!CH134</f>
        <v>0.41154886056392426</v>
      </c>
      <c r="DX134" s="55">
        <v>0.2</v>
      </c>
      <c r="DY134" s="55">
        <v>0.3</v>
      </c>
      <c r="DZ134" s="55">
        <v>0.5</v>
      </c>
      <c r="EA134" s="72">
        <f t="shared" si="232"/>
        <v>184.01403925487347</v>
      </c>
      <c r="EB134" s="72">
        <f t="shared" si="233"/>
        <v>603.15022952486413</v>
      </c>
      <c r="EC134" s="72">
        <f t="shared" si="234"/>
        <v>1198.4268765010513</v>
      </c>
      <c r="ED134" s="71">
        <f t="shared" si="235"/>
        <v>661.86371509359628</v>
      </c>
      <c r="EE134" s="82">
        <f t="shared" si="236"/>
        <v>686.9802504380591</v>
      </c>
      <c r="EF134" s="88">
        <f t="shared" si="237"/>
        <v>7864.434001322812</v>
      </c>
      <c r="EG134" s="54">
        <f>REPS단위당실거래!I119</f>
        <v>957.8</v>
      </c>
      <c r="EH134" s="52">
        <f t="shared" si="238"/>
        <v>1849</v>
      </c>
      <c r="EI134" s="52">
        <f t="shared" si="239"/>
        <v>62900</v>
      </c>
      <c r="EJ134" s="49">
        <f t="shared" si="240"/>
        <v>34595</v>
      </c>
      <c r="EK134" s="149">
        <v>101947</v>
      </c>
      <c r="EL134" s="55">
        <f t="shared" si="241"/>
        <v>0.57931336336656913</v>
      </c>
      <c r="EM134" s="55">
        <v>0.74</v>
      </c>
      <c r="EN134" s="55">
        <v>0.05</v>
      </c>
      <c r="EO134" s="71">
        <f t="shared" si="242"/>
        <v>2185.1925998398701</v>
      </c>
      <c r="EP134" s="54">
        <f>REPS단위당실거래!I119</f>
        <v>957.8</v>
      </c>
      <c r="EQ134" s="52">
        <f t="shared" si="243"/>
        <v>1849</v>
      </c>
      <c r="ER134" s="52">
        <f t="shared" si="244"/>
        <v>62900</v>
      </c>
      <c r="ES134" s="49">
        <f t="shared" si="245"/>
        <v>34595</v>
      </c>
      <c r="ET134" s="149">
        <v>19779</v>
      </c>
      <c r="EU134" s="55">
        <f t="shared" si="246"/>
        <v>0.57931336336656913</v>
      </c>
      <c r="EV134" s="55">
        <v>0.26</v>
      </c>
      <c r="EW134" s="55">
        <v>0.2</v>
      </c>
      <c r="EX134" s="50">
        <f t="shared" si="247"/>
        <v>595.82842872942331</v>
      </c>
      <c r="EY134" s="53">
        <f>'주택총조사(주택의종류)'!AZ119</f>
        <v>0.70523671594031556</v>
      </c>
      <c r="EZ134" s="53">
        <f>'주택총조사(주택의종류)'!AS119</f>
        <v>0.20414106600577225</v>
      </c>
      <c r="FA134" s="53">
        <f>'주택총조사(주택의종류)'!BG119</f>
        <v>7.2045284119251748E-2</v>
      </c>
      <c r="FB134" s="53">
        <f t="shared" si="248"/>
        <v>0.39162219419727118</v>
      </c>
      <c r="FC134" s="54">
        <f t="shared" si="249"/>
        <v>1089.1095573170587</v>
      </c>
      <c r="FD134" s="55">
        <v>0.4</v>
      </c>
      <c r="FE134" s="55">
        <v>0.6</v>
      </c>
      <c r="FF134" s="50">
        <f t="shared" si="250"/>
        <v>261.38629375609412</v>
      </c>
      <c r="FG134" s="82">
        <f t="shared" si="251"/>
        <v>3042.4073223253872</v>
      </c>
      <c r="FH134" s="53">
        <v>3.9399999999999998E-2</v>
      </c>
      <c r="FI134" s="49">
        <v>30</v>
      </c>
      <c r="FJ134" s="55">
        <v>0.6</v>
      </c>
      <c r="FK134" s="55">
        <v>0.4</v>
      </c>
      <c r="FL134" s="49">
        <f t="shared" si="252"/>
        <v>63000</v>
      </c>
      <c r="FM134" s="49">
        <f t="shared" si="253"/>
        <v>37700</v>
      </c>
      <c r="FN134" s="58">
        <f t="shared" si="254"/>
        <v>-178.68394028187296</v>
      </c>
      <c r="FO134" s="49">
        <f t="shared" si="270"/>
        <v>5400</v>
      </c>
      <c r="FP134" s="134">
        <v>1369</v>
      </c>
      <c r="FQ134" s="134">
        <v>4730</v>
      </c>
      <c r="FR134" s="134">
        <v>41160</v>
      </c>
      <c r="FS134" s="134">
        <v>59768</v>
      </c>
      <c r="FT134" s="134">
        <v>36923</v>
      </c>
      <c r="FU134" s="134">
        <v>34199</v>
      </c>
      <c r="FV134" s="134">
        <v>33140</v>
      </c>
      <c r="FW134" s="134">
        <v>79255</v>
      </c>
      <c r="FX134" s="134">
        <v>84152</v>
      </c>
      <c r="FY134" s="32">
        <f t="shared" si="255"/>
        <v>374696</v>
      </c>
      <c r="FZ134" s="152">
        <f>(SUM(FV134:FX134)/FY134)+(FU134/FY134)*0.6</f>
        <v>0.57931336336656913</v>
      </c>
      <c r="GA134" s="54">
        <f t="shared" si="256"/>
        <v>7403.773212201776</v>
      </c>
      <c r="GB134" s="55">
        <v>0.3</v>
      </c>
      <c r="GC134" s="55">
        <f t="shared" si="257"/>
        <v>0.57931336336656913</v>
      </c>
      <c r="GD134" s="50">
        <f t="shared" si="258"/>
        <v>1286.7314283491753</v>
      </c>
      <c r="GE134" s="54">
        <f t="shared" si="259"/>
        <v>-226.31946131702182</v>
      </c>
      <c r="GF134" s="55">
        <v>0.7</v>
      </c>
      <c r="GG134" s="55">
        <f t="shared" si="260"/>
        <v>0.57931336336656913</v>
      </c>
      <c r="GH134" s="50">
        <f t="shared" si="261"/>
        <v>-91.77692183161183</v>
      </c>
      <c r="GI134" s="81">
        <f t="shared" si="271"/>
        <v>1194.9545065175635</v>
      </c>
      <c r="GJ134" s="72">
        <f t="shared" si="262"/>
        <v>25.11653534446279</v>
      </c>
      <c r="GK134" s="72">
        <f t="shared" si="263"/>
        <v>661.86371509359628</v>
      </c>
      <c r="GL134" s="52">
        <f>SUM('주택총조사(주택의종류)'!AD119:AF119)</f>
        <v>87651</v>
      </c>
      <c r="GM134" s="52">
        <f>REPS미분양!I119</f>
        <v>1242</v>
      </c>
      <c r="GN134" s="100">
        <f t="shared" si="264"/>
        <v>1.4169832631687031E-2</v>
      </c>
      <c r="GO134" s="55">
        <f t="shared" si="265"/>
        <v>0.6</v>
      </c>
      <c r="GP134" s="82">
        <f t="shared" si="266"/>
        <v>412.18815026283545</v>
      </c>
      <c r="GQ134" s="84">
        <f t="shared" si="267"/>
        <v>4649.5499791057864</v>
      </c>
      <c r="GR134" s="151">
        <f>SUM('REPS분양물량+계획'!G119:I119)/3</f>
        <v>8255.3333333333339</v>
      </c>
      <c r="GS134" s="106">
        <f t="shared" si="272"/>
        <v>1.7755123335443792</v>
      </c>
      <c r="GT134" s="105" t="str">
        <f t="shared" si="268"/>
        <v>C등급</v>
      </c>
    </row>
    <row r="135" spans="1:202" s="49" customFormat="1" x14ac:dyDescent="0.4">
      <c r="A135" s="37" t="s">
        <v>206</v>
      </c>
      <c r="B135" s="37" t="s">
        <v>210</v>
      </c>
      <c r="C135" s="35">
        <f>'주택총조사(거처의종류, 일반,외국인가구, 전체)'!H121</f>
        <v>151510</v>
      </c>
      <c r="D135" s="35">
        <f>'주택총조사(거처의종류, 일반,외국인가구, 전체)'!K121</f>
        <v>154385</v>
      </c>
      <c r="E135" s="35">
        <f>'주택총조사(거처의종류, 일반,외국인가구, 전체)'!N121</f>
        <v>159360</v>
      </c>
      <c r="F135" s="35">
        <f>'주택총조사(거처의종류, 일반,외국인가구, 전체)'!Q121</f>
        <v>163352</v>
      </c>
      <c r="G135" s="35">
        <f>'주택총조사(거처의종류, 일반,외국인가구, 전체)'!T121</f>
        <v>164743</v>
      </c>
      <c r="H135" s="35">
        <f>'주택총조사(거처의종류, 일반,외국인가구, 전체)'!W121</f>
        <v>164978</v>
      </c>
      <c r="I135" s="207">
        <f t="shared" si="282"/>
        <v>1070</v>
      </c>
      <c r="J135" s="207">
        <f t="shared" si="282"/>
        <v>856</v>
      </c>
      <c r="K135" s="207">
        <f t="shared" si="282"/>
        <v>-137</v>
      </c>
      <c r="L135" s="207">
        <f t="shared" si="282"/>
        <v>-312</v>
      </c>
      <c r="M135" s="207">
        <f t="shared" si="282"/>
        <v>-815</v>
      </c>
      <c r="N135" s="24">
        <f>'인구총조사(가구, 1인가구)'!D121</f>
        <v>41573</v>
      </c>
      <c r="O135" s="24">
        <f>'인구총조사(가구, 1인가구)'!E121</f>
        <v>43378</v>
      </c>
      <c r="P135" s="24">
        <f>'인구총조사(가구, 1인가구)'!F121</f>
        <v>47497</v>
      </c>
      <c r="Q135" s="24">
        <f>'인구총조사(가구, 1인가구)'!G121</f>
        <v>51626</v>
      </c>
      <c r="R135" s="24">
        <f>'인구총조사(가구, 1인가구)'!H121</f>
        <v>53329</v>
      </c>
      <c r="S135" s="24">
        <f>'인구총조사(가구, 1인가구)'!I121</f>
        <v>54379</v>
      </c>
      <c r="T135" s="52">
        <f t="shared" si="184"/>
        <v>1805</v>
      </c>
      <c r="U135" s="52">
        <f t="shared" si="185"/>
        <v>4119</v>
      </c>
      <c r="V135" s="52">
        <f t="shared" si="186"/>
        <v>4129</v>
      </c>
      <c r="W135" s="52">
        <f t="shared" si="187"/>
        <v>1703</v>
      </c>
      <c r="X135" s="52">
        <f t="shared" si="188"/>
        <v>1050</v>
      </c>
      <c r="Y135" s="53">
        <f>'주택총조사(거처의종류, 일반,외국인가구, 아파트)'!K121/'주택총조사(거처의종류, 일반,외국인가구, 전체)'!K121</f>
        <v>0.73259707873174207</v>
      </c>
      <c r="Z135" s="53">
        <f>'주택총조사(거처의종류, 일반,외국인가구, 아파트)'!N121/'주택총조사(거처의종류, 일반,외국인가구, 전체)'!N121</f>
        <v>0.73246736947791169</v>
      </c>
      <c r="AA135" s="53">
        <f>'주택총조사(거처의종류, 일반,외국인가구, 아파트)'!Q121/'주택총조사(거처의종류, 일반,외국인가구, 전체)'!Q121</f>
        <v>0.73067363729859447</v>
      </c>
      <c r="AB135" s="53">
        <f>'주택총조사(거처의종류, 일반,외국인가구, 아파트)'!T121/'주택총조사(거처의종류, 일반,외국인가구, 전체)'!T121</f>
        <v>0.72837692648549557</v>
      </c>
      <c r="AC135" s="53">
        <f>'주택총조사(거처의종류, 일반,외국인가구, 아파트)'!W121/'주택총조사(거처의종류, 일반,외국인가구, 전체)'!W121</f>
        <v>0.72611499715113526</v>
      </c>
      <c r="AD135" s="54">
        <f t="shared" si="189"/>
        <v>783.878874242964</v>
      </c>
      <c r="AE135" s="54">
        <f t="shared" si="190"/>
        <v>626.9920682730924</v>
      </c>
      <c r="AF135" s="54">
        <f t="shared" si="191"/>
        <v>-100.10228830990744</v>
      </c>
      <c r="AG135" s="54">
        <f t="shared" si="192"/>
        <v>-227.2536010634746</v>
      </c>
      <c r="AH135" s="54">
        <f t="shared" si="193"/>
        <v>-591.7837226781752</v>
      </c>
      <c r="AI135" s="54">
        <f t="shared" si="194"/>
        <v>98.346266092899825</v>
      </c>
      <c r="AJ135" s="54">
        <f t="shared" si="195"/>
        <v>1322.3377271107945</v>
      </c>
      <c r="AK135" s="54">
        <f t="shared" si="196"/>
        <v>3017.0330948795181</v>
      </c>
      <c r="AL135" s="54">
        <f t="shared" si="197"/>
        <v>3016.9514484058964</v>
      </c>
      <c r="AM135" s="54">
        <f t="shared" si="198"/>
        <v>1240.425905804799</v>
      </c>
      <c r="AN135" s="54">
        <f t="shared" si="199"/>
        <v>762.42074700869205</v>
      </c>
      <c r="AO135" s="54">
        <f t="shared" si="200"/>
        <v>1871.8337846419399</v>
      </c>
      <c r="AP135" s="208">
        <f t="shared" si="283"/>
        <v>2106.2166013537585</v>
      </c>
      <c r="AQ135" s="208">
        <f t="shared" si="283"/>
        <v>3644.0251631526107</v>
      </c>
      <c r="AR135" s="208">
        <f t="shared" si="283"/>
        <v>2916.8491600959887</v>
      </c>
      <c r="AS135" s="208">
        <f t="shared" si="283"/>
        <v>1013.1723047413243</v>
      </c>
      <c r="AT135" s="208">
        <f t="shared" si="283"/>
        <v>170.63702433051685</v>
      </c>
      <c r="AU135" s="50">
        <f t="shared" si="183"/>
        <v>1970.1800507348403</v>
      </c>
      <c r="AV135" s="52">
        <f>'주택총조사(거처의종류, 일반,외국인가구, 전체)'!I121</f>
        <v>4448</v>
      </c>
      <c r="AW135" s="52">
        <f>'주택총조사(거처의종류, 일반,외국인가구, 전체)'!L121</f>
        <v>4895</v>
      </c>
      <c r="AX135" s="52">
        <f>'주택총조사(거처의종류, 일반,외국인가구, 전체)'!O121</f>
        <v>5063</v>
      </c>
      <c r="AY135" s="52">
        <f>'주택총조사(거처의종류, 일반,외국인가구, 전체)'!R121</f>
        <v>5496</v>
      </c>
      <c r="AZ135" s="52">
        <f>'주택총조사(거처의종류, 일반,외국인가구, 전체)'!U121</f>
        <v>6245</v>
      </c>
      <c r="BA135" s="52">
        <f>'주택총조사(거처의종류, 일반,외국인가구, 전체)'!X121</f>
        <v>6682</v>
      </c>
      <c r="BB135" s="52">
        <f t="shared" si="201"/>
        <v>447</v>
      </c>
      <c r="BC135" s="52">
        <f t="shared" si="202"/>
        <v>168</v>
      </c>
      <c r="BD135" s="52">
        <f t="shared" si="203"/>
        <v>433</v>
      </c>
      <c r="BE135" s="52">
        <f t="shared" si="204"/>
        <v>749</v>
      </c>
      <c r="BF135" s="52">
        <f t="shared" si="205"/>
        <v>437</v>
      </c>
      <c r="BG135" s="53">
        <f>'주택총조사(거처의종류, 일반,외국인가구, 아파트)'!L121/'주택총조사(거처의종류, 일반,외국인가구, 전체)'!L121</f>
        <v>0.1229826353421859</v>
      </c>
      <c r="BH135" s="53">
        <f>'주택총조사(거처의종류, 일반,외국인가구, 아파트)'!O121/'주택총조사(거처의종류, 일반,외국인가구, 전체)'!O121</f>
        <v>0.13055500691289748</v>
      </c>
      <c r="BI135" s="53">
        <f>'주택총조사(거처의종류, 일반,외국인가구, 아파트)'!R121/'주택총조사(거처의종류, 일반,외국인가구, 전체)'!R121</f>
        <v>0.14756186317321687</v>
      </c>
      <c r="BJ135" s="53">
        <f>'주택총조사(거처의종류, 일반,외국인가구, 아파트)'!U121/'주택총조사(거처의종류, 일반,외국인가구, 전체)'!U121</f>
        <v>0.15852682145716573</v>
      </c>
      <c r="BK135" s="53">
        <f>'주택총조사(거처의종류, 일반,외국인가구, 아파트)'!X121/'주택총조사(거처의종류, 일반,외국인가구, 전체)'!X121</f>
        <v>0.16581861718048488</v>
      </c>
      <c r="BL135" s="54">
        <f t="shared" si="206"/>
        <v>54.973237997957099</v>
      </c>
      <c r="BM135" s="54">
        <f t="shared" si="207"/>
        <v>21.933241161366777</v>
      </c>
      <c r="BN135" s="54">
        <f t="shared" si="208"/>
        <v>63.894286754002906</v>
      </c>
      <c r="BO135" s="54">
        <f t="shared" si="209"/>
        <v>118.73658927141713</v>
      </c>
      <c r="BP135" s="54">
        <f t="shared" si="210"/>
        <v>72.462735707871886</v>
      </c>
      <c r="BQ135" s="50">
        <f t="shared" si="211"/>
        <v>66.400018178523155</v>
      </c>
      <c r="BR135" s="49">
        <f>REPS멸실!E120</f>
        <v>0</v>
      </c>
      <c r="BS135" s="49">
        <f>REPS멸실!F120</f>
        <v>0</v>
      </c>
      <c r="BT135" s="49">
        <f>REPS멸실!G120</f>
        <v>0</v>
      </c>
      <c r="BU135" s="49">
        <f>REPS멸실!H120</f>
        <v>0</v>
      </c>
      <c r="BV135" s="49">
        <f>REPS멸실!I120</f>
        <v>0</v>
      </c>
      <c r="BW135" s="51">
        <f t="shared" si="212"/>
        <v>0</v>
      </c>
      <c r="BX135" s="81">
        <f t="shared" si="213"/>
        <v>2036.5800689133634</v>
      </c>
      <c r="BY135" s="52">
        <f>SUM('주택소유통계(다주택자)'!Q121:R121)</f>
        <v>15943</v>
      </c>
      <c r="BZ135" s="52">
        <f>SUM('주택소유통계(다주택자)'!U121:V121)</f>
        <v>14931</v>
      </c>
      <c r="CA135" s="52">
        <f>SUM('주택소유통계(다주택자)'!Y121:Z121)</f>
        <v>14957</v>
      </c>
      <c r="CB135" s="52">
        <f>SUM('주택소유통계(다주택자)'!AC121:AD121)</f>
        <v>15008</v>
      </c>
      <c r="CC135" s="52">
        <f t="shared" si="214"/>
        <v>-1012</v>
      </c>
      <c r="CD135" s="52">
        <f t="shared" si="215"/>
        <v>26</v>
      </c>
      <c r="CE135" s="52">
        <f t="shared" si="216"/>
        <v>51</v>
      </c>
      <c r="CF135" s="53">
        <f>'REPS거래량(외지인)'!D121/'REPS거래량(외지인)'!C121</f>
        <v>0.60791090629800304</v>
      </c>
      <c r="CG135" s="53">
        <f>'REPS거래량(외지인)'!I121/'REPS거래량(외지인)'!H121</f>
        <v>0.62035928143712571</v>
      </c>
      <c r="CH135" s="53">
        <f>'REPS거래량(외지인)'!N121/'REPS거래량(외지인)'!M121</f>
        <v>0.70461783439490444</v>
      </c>
      <c r="CI135" s="54">
        <f>REPS단위당실거래!G120</f>
        <v>1033.8</v>
      </c>
      <c r="CJ135" s="54">
        <f>REPS단위당실거래!H120</f>
        <v>985.2</v>
      </c>
      <c r="CK135" s="54">
        <f>REPS단위당실거래!I120</f>
        <v>960</v>
      </c>
      <c r="CL135" s="52">
        <v>1904</v>
      </c>
      <c r="CM135" s="52">
        <v>1574</v>
      </c>
      <c r="CN135" s="52">
        <v>1473</v>
      </c>
      <c r="CO135" s="53">
        <f t="shared" si="217"/>
        <v>0.54296218487394954</v>
      </c>
      <c r="CP135" s="53">
        <f t="shared" si="269"/>
        <v>0.62592121982210935</v>
      </c>
      <c r="CQ135" s="53">
        <f t="shared" si="218"/>
        <v>0.65173116089613037</v>
      </c>
      <c r="CR135" s="55">
        <v>0.2</v>
      </c>
      <c r="CS135" s="55">
        <v>0.3</v>
      </c>
      <c r="CT135" s="55">
        <v>0.5</v>
      </c>
      <c r="CU135" s="162">
        <f t="shared" si="219"/>
        <v>-66.806701099794751</v>
      </c>
      <c r="CV135" s="162">
        <f t="shared" si="220"/>
        <v>3.0287090976877247</v>
      </c>
      <c r="CW135" s="162">
        <f>CE135*CH135*CQ135*CT135</f>
        <v>11.710145679556865</v>
      </c>
      <c r="CX135" s="71">
        <f t="shared" si="222"/>
        <v>-17.355948774183386</v>
      </c>
      <c r="CY135" s="158">
        <f>REPS분양물량!H120</f>
        <v>1779</v>
      </c>
      <c r="CZ135" s="158">
        <f>REPS분양물량!I120</f>
        <v>1491</v>
      </c>
      <c r="DA135" s="158">
        <f>REPS분양물량!J120</f>
        <v>1546</v>
      </c>
      <c r="DB135" s="52">
        <f>REPS미분양!F120</f>
        <v>0</v>
      </c>
      <c r="DC135" s="52">
        <f>REPS미분양!G120</f>
        <v>192</v>
      </c>
      <c r="DD135" s="52">
        <f>REPS미분양!H120</f>
        <v>84</v>
      </c>
      <c r="DE135" s="52">
        <f>REPS미분양!I120</f>
        <v>248</v>
      </c>
      <c r="DF135" s="52">
        <f t="shared" si="223"/>
        <v>1779</v>
      </c>
      <c r="DG135" s="52">
        <f t="shared" si="224"/>
        <v>1683</v>
      </c>
      <c r="DH135" s="52">
        <f t="shared" si="225"/>
        <v>1630</v>
      </c>
      <c r="DI135" s="52">
        <f t="shared" si="226"/>
        <v>1587</v>
      </c>
      <c r="DJ135" s="52">
        <f t="shared" si="227"/>
        <v>1599</v>
      </c>
      <c r="DK135" s="52">
        <f t="shared" si="228"/>
        <v>1382</v>
      </c>
      <c r="DL135" s="142">
        <v>1033.8</v>
      </c>
      <c r="DM135" s="142">
        <v>985.2</v>
      </c>
      <c r="DN135" s="142">
        <v>960</v>
      </c>
      <c r="DO135" s="140">
        <f>'REPS분양가(분기단위)'!D120</f>
        <v>1904</v>
      </c>
      <c r="DP135" s="140">
        <f>'REPS분양가(분기단위)'!E120</f>
        <v>1574</v>
      </c>
      <c r="DQ135" s="140">
        <f>'REPS분양가(분기단위)'!F120</f>
        <v>1473</v>
      </c>
      <c r="DR135" s="53">
        <f t="shared" si="229"/>
        <v>0.54296218487394954</v>
      </c>
      <c r="DS135" s="53">
        <f t="shared" si="230"/>
        <v>0.62592121982210935</v>
      </c>
      <c r="DT135" s="53">
        <f t="shared" si="231"/>
        <v>0.65173116089613037</v>
      </c>
      <c r="DU135" s="53">
        <f>100%-종합!CF135</f>
        <v>0.39208909370199696</v>
      </c>
      <c r="DV135" s="53">
        <f>100%-종합!CG135</f>
        <v>0.37964071856287429</v>
      </c>
      <c r="DW135" s="53">
        <f>100%-종합!CH135</f>
        <v>0.29538216560509556</v>
      </c>
      <c r="DX135" s="55">
        <v>0.2</v>
      </c>
      <c r="DY135" s="55">
        <v>0.3</v>
      </c>
      <c r="DZ135" s="55">
        <v>0.5</v>
      </c>
      <c r="EA135" s="72">
        <f t="shared" si="232"/>
        <v>67.571143481586191</v>
      </c>
      <c r="EB135" s="72">
        <f t="shared" si="233"/>
        <v>113.98879964087077</v>
      </c>
      <c r="EC135" s="72">
        <f t="shared" si="234"/>
        <v>133.02424533319498</v>
      </c>
      <c r="ED135" s="71">
        <f t="shared" si="235"/>
        <v>104.86139615188398</v>
      </c>
      <c r="EE135" s="82">
        <f t="shared" si="236"/>
        <v>87.505447377700591</v>
      </c>
      <c r="EF135" s="88">
        <f t="shared" si="237"/>
        <v>2124.0855162910639</v>
      </c>
      <c r="EG135" s="54">
        <f>REPS단위당실거래!I120</f>
        <v>960</v>
      </c>
      <c r="EH135" s="52">
        <f t="shared" si="238"/>
        <v>1473</v>
      </c>
      <c r="EI135" s="52">
        <f t="shared" si="239"/>
        <v>50100</v>
      </c>
      <c r="EJ135" s="49">
        <f t="shared" si="240"/>
        <v>27555.000000000004</v>
      </c>
      <c r="EK135" s="149">
        <v>46026</v>
      </c>
      <c r="EL135" s="55">
        <f t="shared" si="241"/>
        <v>0.71205001157675385</v>
      </c>
      <c r="EM135" s="55">
        <v>0.74</v>
      </c>
      <c r="EN135" s="55">
        <v>0.05</v>
      </c>
      <c r="EO135" s="71">
        <f t="shared" si="242"/>
        <v>1212.5941118147718</v>
      </c>
      <c r="EP135" s="54">
        <f>REPS단위당실거래!I120</f>
        <v>960</v>
      </c>
      <c r="EQ135" s="52">
        <f t="shared" si="243"/>
        <v>1473</v>
      </c>
      <c r="ER135" s="52">
        <f t="shared" si="244"/>
        <v>50100</v>
      </c>
      <c r="ES135" s="49">
        <f t="shared" si="245"/>
        <v>27555.000000000004</v>
      </c>
      <c r="ET135" s="149">
        <v>19131</v>
      </c>
      <c r="EU135" s="55">
        <f t="shared" si="246"/>
        <v>0.71205001157675385</v>
      </c>
      <c r="EV135" s="55">
        <v>0.26</v>
      </c>
      <c r="EW135" s="55">
        <v>0.2</v>
      </c>
      <c r="EX135" s="50">
        <f t="shared" si="247"/>
        <v>708.35589611669366</v>
      </c>
      <c r="EY135" s="53">
        <f>'주택총조사(주택의종류)'!AZ120</f>
        <v>0.80207646236053187</v>
      </c>
      <c r="EZ135" s="53">
        <f>'주택총조사(주택의종류)'!AS120</f>
        <v>0.15201951517499263</v>
      </c>
      <c r="FA135" s="53">
        <f>'주택총조사(주택의종류)'!BG120</f>
        <v>3.502581651924238E-2</v>
      </c>
      <c r="FB135" s="53">
        <f t="shared" si="248"/>
        <v>0.2332013722778446</v>
      </c>
      <c r="FC135" s="54">
        <f t="shared" si="249"/>
        <v>447.96817792675421</v>
      </c>
      <c r="FD135" s="55">
        <v>0.4</v>
      </c>
      <c r="FE135" s="55">
        <v>0.6</v>
      </c>
      <c r="FF135" s="50">
        <f t="shared" si="250"/>
        <v>107.51236270242102</v>
      </c>
      <c r="FG135" s="82">
        <f t="shared" si="251"/>
        <v>2028.4623706338866</v>
      </c>
      <c r="FH135" s="53">
        <v>3.9399999999999998E-2</v>
      </c>
      <c r="FI135" s="49">
        <v>30</v>
      </c>
      <c r="FJ135" s="55">
        <v>0.6</v>
      </c>
      <c r="FK135" s="55">
        <v>0.4</v>
      </c>
      <c r="FL135" s="49">
        <f t="shared" si="252"/>
        <v>50000</v>
      </c>
      <c r="FM135" s="49">
        <f t="shared" si="253"/>
        <v>30000</v>
      </c>
      <c r="FN135" s="58">
        <f t="shared" si="254"/>
        <v>-142.18881189538962</v>
      </c>
      <c r="FO135" s="49">
        <f t="shared" si="270"/>
        <v>4320</v>
      </c>
      <c r="FP135" s="132">
        <v>342</v>
      </c>
      <c r="FQ135" s="134">
        <v>1335</v>
      </c>
      <c r="FR135" s="134">
        <v>9998</v>
      </c>
      <c r="FS135" s="134">
        <v>16261</v>
      </c>
      <c r="FT135" s="134">
        <v>10518</v>
      </c>
      <c r="FU135" s="134">
        <v>10014</v>
      </c>
      <c r="FV135" s="134">
        <v>9823</v>
      </c>
      <c r="FW135" s="134">
        <v>24865</v>
      </c>
      <c r="FX135" s="134">
        <v>24819</v>
      </c>
      <c r="FY135" s="32">
        <f t="shared" si="255"/>
        <v>107975</v>
      </c>
      <c r="FZ135" s="152">
        <f>(SUM(FU135:FX135)/FY135)+(FT135/FY135)*0.7</f>
        <v>0.71205001157675385</v>
      </c>
      <c r="GA135" s="54">
        <f t="shared" si="256"/>
        <v>1938.2338028204631</v>
      </c>
      <c r="GB135" s="55">
        <v>0.3</v>
      </c>
      <c r="GC135" s="55">
        <f t="shared" si="257"/>
        <v>0.71205001157675385</v>
      </c>
      <c r="GD135" s="50">
        <f t="shared" si="258"/>
        <v>414.03582052102985</v>
      </c>
      <c r="GE135" s="54">
        <f t="shared" si="259"/>
        <v>98.346266092899825</v>
      </c>
      <c r="GF135" s="55">
        <v>0.7</v>
      </c>
      <c r="GG135" s="55">
        <f t="shared" si="260"/>
        <v>0.71205001157675385</v>
      </c>
      <c r="GH135" s="50">
        <f t="shared" si="261"/>
        <v>49.019221936985879</v>
      </c>
      <c r="GI135" s="81">
        <f t="shared" si="271"/>
        <v>463.05504245801575</v>
      </c>
      <c r="GJ135" s="72">
        <f>CX135</f>
        <v>-17.355948774183386</v>
      </c>
      <c r="GK135" s="72">
        <f t="shared" si="263"/>
        <v>104.86139615188398</v>
      </c>
      <c r="GL135" s="52">
        <f>SUM('주택총조사(주택의종류)'!AD120:AF120)</f>
        <v>471213</v>
      </c>
      <c r="GM135" s="52">
        <f>REPS미분양!I120</f>
        <v>248</v>
      </c>
      <c r="GN135" s="100">
        <f t="shared" si="264"/>
        <v>5.2630126927737564E-4</v>
      </c>
      <c r="GO135" s="55">
        <f t="shared" si="265"/>
        <v>1</v>
      </c>
      <c r="GP135" s="82">
        <f t="shared" si="266"/>
        <v>87.505447377700591</v>
      </c>
      <c r="GQ135" s="84">
        <f t="shared" si="267"/>
        <v>2579.0228604696026</v>
      </c>
      <c r="GR135" s="151">
        <f>SUM('REPS분양물량+계획'!G120:I120)/3</f>
        <v>1008</v>
      </c>
      <c r="GS135" s="106">
        <f t="shared" si="272"/>
        <v>0.39084570185487144</v>
      </c>
      <c r="GT135" s="105" t="str">
        <f t="shared" si="268"/>
        <v>S등급</v>
      </c>
    </row>
    <row r="136" spans="1:202" s="49" customFormat="1" x14ac:dyDescent="0.4">
      <c r="A136" s="37" t="s">
        <v>206</v>
      </c>
      <c r="B136" s="37" t="s">
        <v>209</v>
      </c>
      <c r="C136" s="35">
        <f>'주택총조사(거처의종류, 일반,외국인가구, 전체)'!H122</f>
        <v>84578</v>
      </c>
      <c r="D136" s="35">
        <f>'주택총조사(거처의종류, 일반,외국인가구, 전체)'!K122</f>
        <v>86172</v>
      </c>
      <c r="E136" s="35">
        <f>'주택총조사(거처의종류, 일반,외국인가구, 전체)'!N122</f>
        <v>87098</v>
      </c>
      <c r="F136" s="35">
        <f>'주택총조사(거처의종류, 일반,외국인가구, 전체)'!Q122</f>
        <v>90004</v>
      </c>
      <c r="G136" s="35">
        <f>'주택총조사(거처의종류, 일반,외국인가구, 전체)'!T122</f>
        <v>90939</v>
      </c>
      <c r="H136" s="35">
        <f>'주택총조사(거처의종류, 일반,외국인가구, 전체)'!W122</f>
        <v>90635</v>
      </c>
      <c r="I136" s="207">
        <f t="shared" si="282"/>
        <v>499</v>
      </c>
      <c r="J136" s="207">
        <f t="shared" si="282"/>
        <v>-422</v>
      </c>
      <c r="K136" s="207">
        <f t="shared" si="282"/>
        <v>156</v>
      </c>
      <c r="L136" s="207">
        <f t="shared" si="282"/>
        <v>-330</v>
      </c>
      <c r="M136" s="207">
        <f t="shared" si="282"/>
        <v>-403</v>
      </c>
      <c r="N136" s="24">
        <f>'인구총조사(가구, 1인가구)'!D122</f>
        <v>23463</v>
      </c>
      <c r="O136" s="24">
        <f>'인구총조사(가구, 1인가구)'!E122</f>
        <v>24558</v>
      </c>
      <c r="P136" s="24">
        <f>'인구총조사(가구, 1인가구)'!F122</f>
        <v>25906</v>
      </c>
      <c r="Q136" s="24">
        <f>'인구총조사(가구, 1인가구)'!G122</f>
        <v>28656</v>
      </c>
      <c r="R136" s="24">
        <f>'인구총조사(가구, 1인가구)'!H122</f>
        <v>29921</v>
      </c>
      <c r="S136" s="24">
        <f>'인구총조사(가구, 1인가구)'!I122</f>
        <v>30020</v>
      </c>
      <c r="T136" s="52">
        <f t="shared" si="184"/>
        <v>1095</v>
      </c>
      <c r="U136" s="52">
        <f t="shared" si="185"/>
        <v>1348</v>
      </c>
      <c r="V136" s="52">
        <f t="shared" si="186"/>
        <v>2750</v>
      </c>
      <c r="W136" s="52">
        <f t="shared" si="187"/>
        <v>1265</v>
      </c>
      <c r="X136" s="52">
        <f t="shared" si="188"/>
        <v>99</v>
      </c>
      <c r="Y136" s="53">
        <f>'주택총조사(거처의종류, 일반,외국인가구, 아파트)'!K122/'주택총조사(거처의종류, 일반,외국인가구, 전체)'!K122</f>
        <v>0.64838926797567653</v>
      </c>
      <c r="Z136" s="53">
        <f>'주택총조사(거처의종류, 일반,외국인가구, 아파트)'!N122/'주택총조사(거처의종류, 일반,외국인가구, 전체)'!N122</f>
        <v>0.65174860501963305</v>
      </c>
      <c r="AA136" s="53">
        <f>'주택총조사(거처의종류, 일반,외국인가구, 아파트)'!Q122/'주택총조사(거처의종류, 일반,외국인가구, 전체)'!Q122</f>
        <v>0.66502599884449576</v>
      </c>
      <c r="AB136" s="53">
        <f>'주택총조사(거처의종류, 일반,외국인가구, 아파트)'!T122/'주택총조사(거처의종류, 일반,외국인가구, 전체)'!T122</f>
        <v>0.67334147065615413</v>
      </c>
      <c r="AC136" s="53">
        <f>'주택총조사(거처의종류, 일반,외국인가구, 아파트)'!W122/'주택총조사(거처의종류, 일반,외국인가구, 전체)'!W122</f>
        <v>0.67950570971479007</v>
      </c>
      <c r="AD136" s="54">
        <f t="shared" si="189"/>
        <v>323.54624471986261</v>
      </c>
      <c r="AE136" s="54">
        <f t="shared" si="190"/>
        <v>-275.03791131828513</v>
      </c>
      <c r="AF136" s="54">
        <f t="shared" si="191"/>
        <v>103.74405581974133</v>
      </c>
      <c r="AG136" s="54">
        <f t="shared" si="192"/>
        <v>-222.20268531653088</v>
      </c>
      <c r="AH136" s="54">
        <f t="shared" si="193"/>
        <v>-273.84080101506038</v>
      </c>
      <c r="AI136" s="54">
        <f t="shared" si="194"/>
        <v>-68.758219422054481</v>
      </c>
      <c r="AJ136" s="54">
        <f t="shared" si="195"/>
        <v>709.98624843336574</v>
      </c>
      <c r="AK136" s="54">
        <f t="shared" si="196"/>
        <v>878.5571195664653</v>
      </c>
      <c r="AL136" s="54">
        <f t="shared" si="197"/>
        <v>1828.8214968223633</v>
      </c>
      <c r="AM136" s="54">
        <f t="shared" si="198"/>
        <v>851.77696038003501</v>
      </c>
      <c r="AN136" s="54">
        <f t="shared" si="199"/>
        <v>67.271065261764221</v>
      </c>
      <c r="AO136" s="54">
        <f t="shared" si="200"/>
        <v>867.28257809279876</v>
      </c>
      <c r="AP136" s="208">
        <f t="shared" si="283"/>
        <v>1033.5324931532284</v>
      </c>
      <c r="AQ136" s="208">
        <f t="shared" si="283"/>
        <v>603.51920824818012</v>
      </c>
      <c r="AR136" s="208">
        <f t="shared" si="283"/>
        <v>1932.5655526421046</v>
      </c>
      <c r="AS136" s="208">
        <f t="shared" si="283"/>
        <v>629.57427506350416</v>
      </c>
      <c r="AT136" s="208">
        <f t="shared" si="283"/>
        <v>-206.56973575329616</v>
      </c>
      <c r="AU136" s="50">
        <f t="shared" si="183"/>
        <v>798.52435867074416</v>
      </c>
      <c r="AV136" s="52">
        <f>'주택총조사(거처의종류, 일반,외국인가구, 전체)'!I122</f>
        <v>394</v>
      </c>
      <c r="AW136" s="52">
        <f>'주택총조사(거처의종류, 일반,외국인가구, 전체)'!L122</f>
        <v>401</v>
      </c>
      <c r="AX136" s="52">
        <f>'주택총조사(거처의종류, 일반,외국인가구, 전체)'!O122</f>
        <v>426</v>
      </c>
      <c r="AY136" s="52">
        <f>'주택총조사(거처의종류, 일반,외국인가구, 전체)'!R122</f>
        <v>458</v>
      </c>
      <c r="AZ136" s="52">
        <f>'주택총조사(거처의종류, 일반,외국인가구, 전체)'!U122</f>
        <v>479</v>
      </c>
      <c r="BA136" s="52">
        <f>'주택총조사(거처의종류, 일반,외국인가구, 전체)'!X122</f>
        <v>539</v>
      </c>
      <c r="BB136" s="52">
        <f t="shared" si="201"/>
        <v>7</v>
      </c>
      <c r="BC136" s="52">
        <f t="shared" si="202"/>
        <v>25</v>
      </c>
      <c r="BD136" s="52">
        <f t="shared" si="203"/>
        <v>32</v>
      </c>
      <c r="BE136" s="52">
        <f t="shared" si="204"/>
        <v>21</v>
      </c>
      <c r="BF136" s="52">
        <f t="shared" si="205"/>
        <v>60</v>
      </c>
      <c r="BG136" s="53">
        <f>'주택총조사(거처의종류, 일반,외국인가구, 아파트)'!L122/'주택총조사(거처의종류, 일반,외국인가구, 전체)'!L122</f>
        <v>0.17705735660847879</v>
      </c>
      <c r="BH136" s="53">
        <f>'주택총조사(거처의종류, 일반,외국인가구, 아파트)'!O122/'주택총조사(거처의종류, 일반,외국인가구, 전체)'!O122</f>
        <v>0.17840375586854459</v>
      </c>
      <c r="BI136" s="53">
        <f>'주택총조사(거처의종류, 일반,외국인가구, 아파트)'!R122/'주택총조사(거처의종류, 일반,외국인가구, 전체)'!R122</f>
        <v>0.17685589519650655</v>
      </c>
      <c r="BJ136" s="53">
        <f>'주택총조사(거처의종류, 일반,외국인가구, 아파트)'!U122/'주택총조사(거처의종류, 일반,외국인가구, 전체)'!U122</f>
        <v>0.19832985386221294</v>
      </c>
      <c r="BK136" s="53">
        <f>'주택총조사(거처의종류, 일반,외국인가구, 아파트)'!X122/'주택총조사(거처의종류, 일반,외국인가구, 전체)'!X122</f>
        <v>0.19480519480519481</v>
      </c>
      <c r="BL136" s="54">
        <f t="shared" si="206"/>
        <v>1.2394014962593516</v>
      </c>
      <c r="BM136" s="54">
        <f t="shared" si="207"/>
        <v>4.460093896713615</v>
      </c>
      <c r="BN136" s="54">
        <f t="shared" si="208"/>
        <v>5.6593886462882095</v>
      </c>
      <c r="BO136" s="54">
        <f t="shared" si="209"/>
        <v>4.1649269311064714</v>
      </c>
      <c r="BP136" s="54">
        <f t="shared" si="210"/>
        <v>11.688311688311689</v>
      </c>
      <c r="BQ136" s="50">
        <f t="shared" si="211"/>
        <v>5.4424245317358677</v>
      </c>
      <c r="BR136" s="49">
        <f>REPS멸실!E121</f>
        <v>0</v>
      </c>
      <c r="BS136" s="49">
        <f>REPS멸실!F121</f>
        <v>0</v>
      </c>
      <c r="BT136" s="49">
        <f>REPS멸실!G121</f>
        <v>0</v>
      </c>
      <c r="BU136" s="49">
        <f>REPS멸실!H121</f>
        <v>0</v>
      </c>
      <c r="BV136" s="49">
        <f>REPS멸실!I121</f>
        <v>1178</v>
      </c>
      <c r="BW136" s="51">
        <f t="shared" si="212"/>
        <v>235.6</v>
      </c>
      <c r="BX136" s="81">
        <f t="shared" si="213"/>
        <v>1039.5667832024801</v>
      </c>
      <c r="BY136" s="52">
        <f>SUM('주택소유통계(다주택자)'!Q122:R122)</f>
        <v>10257</v>
      </c>
      <c r="BZ136" s="52">
        <f>SUM('주택소유통계(다주택자)'!U122:V122)</f>
        <v>9958</v>
      </c>
      <c r="CA136" s="52">
        <f>SUM('주택소유통계(다주택자)'!Y122:Z122)</f>
        <v>9947</v>
      </c>
      <c r="CB136" s="52">
        <f>SUM('주택소유통계(다주택자)'!AC122:AD122)</f>
        <v>10154</v>
      </c>
      <c r="CC136" s="52">
        <f t="shared" si="214"/>
        <v>-299</v>
      </c>
      <c r="CD136" s="52">
        <f t="shared" si="215"/>
        <v>-11</v>
      </c>
      <c r="CE136" s="52">
        <f t="shared" si="216"/>
        <v>207</v>
      </c>
      <c r="CF136" s="53">
        <f>'REPS거래량(외지인)'!D122/'REPS거래량(외지인)'!C122</f>
        <v>0.51260729613733902</v>
      </c>
      <c r="CG136" s="53">
        <f>'REPS거래량(외지인)'!I122/'REPS거래량(외지인)'!H122</f>
        <v>0.57594339622641511</v>
      </c>
      <c r="CH136" s="53">
        <f>'REPS거래량(외지인)'!N122/'REPS거래량(외지인)'!M122</f>
        <v>0.55168340224453638</v>
      </c>
      <c r="CI136" s="54">
        <f>REPS단위당실거래!G121</f>
        <v>1135</v>
      </c>
      <c r="CJ136" s="54">
        <f>REPS단위당실거래!H121</f>
        <v>1090.0999999999999</v>
      </c>
      <c r="CK136" s="54">
        <f>REPS단위당실거래!I121</f>
        <v>1046.9000000000001</v>
      </c>
      <c r="CL136" s="52">
        <v>1947</v>
      </c>
      <c r="CM136" s="52">
        <v>1662</v>
      </c>
      <c r="CN136" s="52">
        <v>1991</v>
      </c>
      <c r="CO136" s="53">
        <f t="shared" si="217"/>
        <v>0.5829481253210067</v>
      </c>
      <c r="CP136" s="53">
        <f t="shared" si="269"/>
        <v>0.65589651022864015</v>
      </c>
      <c r="CQ136" s="53">
        <f t="shared" si="218"/>
        <v>0.52581617277749881</v>
      </c>
      <c r="CR136" s="55">
        <v>0.2</v>
      </c>
      <c r="CS136" s="55">
        <v>0.3</v>
      </c>
      <c r="CT136" s="55">
        <v>0.5</v>
      </c>
      <c r="CU136" s="162">
        <f t="shared" si="219"/>
        <v>-17.86964304608609</v>
      </c>
      <c r="CV136" s="162">
        <f t="shared" si="220"/>
        <v>-1.2466055701246508</v>
      </c>
      <c r="CW136" s="162">
        <f t="shared" si="221"/>
        <v>30.023699708344974</v>
      </c>
      <c r="CX136" s="71">
        <f t="shared" si="222"/>
        <v>3.6358170307114115</v>
      </c>
      <c r="CY136" s="158">
        <f>REPS분양물량!H121</f>
        <v>1251</v>
      </c>
      <c r="CZ136" s="158">
        <f>REPS분양물량!I121</f>
        <v>1107</v>
      </c>
      <c r="DA136" s="158">
        <f>REPS분양물량!J121</f>
        <v>1575</v>
      </c>
      <c r="DB136" s="52">
        <f>REPS미분양!F121</f>
        <v>0</v>
      </c>
      <c r="DC136" s="52">
        <f>REPS미분양!G121</f>
        <v>0</v>
      </c>
      <c r="DD136" s="52">
        <f>REPS미분양!H121</f>
        <v>200</v>
      </c>
      <c r="DE136" s="52">
        <f>REPS미분양!I121</f>
        <v>101</v>
      </c>
      <c r="DF136" s="52">
        <f t="shared" si="223"/>
        <v>1251</v>
      </c>
      <c r="DG136" s="52">
        <f t="shared" si="224"/>
        <v>1107</v>
      </c>
      <c r="DH136" s="52">
        <f t="shared" si="225"/>
        <v>1775</v>
      </c>
      <c r="DI136" s="52">
        <f t="shared" si="226"/>
        <v>1251</v>
      </c>
      <c r="DJ136" s="52">
        <f t="shared" si="227"/>
        <v>907</v>
      </c>
      <c r="DK136" s="52">
        <f t="shared" si="228"/>
        <v>1674</v>
      </c>
      <c r="DL136" s="142">
        <v>1135</v>
      </c>
      <c r="DM136" s="142">
        <v>1090.0999999999999</v>
      </c>
      <c r="DN136" s="141">
        <v>1046.9000000000001</v>
      </c>
      <c r="DO136" s="140">
        <f>'REPS분양가(분기단위)'!D121</f>
        <v>1947</v>
      </c>
      <c r="DP136" s="140">
        <f>'REPS분양가(분기단위)'!E121</f>
        <v>1662</v>
      </c>
      <c r="DQ136" s="140">
        <f>'REPS분양가(분기단위)'!F121</f>
        <v>1991</v>
      </c>
      <c r="DR136" s="53">
        <f t="shared" si="229"/>
        <v>0.5829481253210067</v>
      </c>
      <c r="DS136" s="53">
        <f t="shared" si="230"/>
        <v>0.65589651022864015</v>
      </c>
      <c r="DT136" s="53">
        <f t="shared" si="231"/>
        <v>0.52581617277749881</v>
      </c>
      <c r="DU136" s="53">
        <f>100%-종합!CF136</f>
        <v>0.48739270386266098</v>
      </c>
      <c r="DV136" s="53">
        <f>100%-종합!CG136</f>
        <v>0.42405660377358489</v>
      </c>
      <c r="DW136" s="53">
        <f>100%-종합!CH136</f>
        <v>0.44831659775546362</v>
      </c>
      <c r="DX136" s="55">
        <v>0.2</v>
      </c>
      <c r="DY136" s="55">
        <v>0.3</v>
      </c>
      <c r="DZ136" s="55">
        <v>0.5</v>
      </c>
      <c r="EA136" s="72">
        <f t="shared" si="232"/>
        <v>71.087990685571086</v>
      </c>
      <c r="EB136" s="72">
        <f t="shared" si="233"/>
        <v>75.681144787480406</v>
      </c>
      <c r="EC136" s="72">
        <f t="shared" si="234"/>
        <v>197.30778245162892</v>
      </c>
      <c r="ED136" s="71">
        <f t="shared" si="235"/>
        <v>114.69230597489347</v>
      </c>
      <c r="EE136" s="82">
        <f t="shared" si="236"/>
        <v>118.32812300560488</v>
      </c>
      <c r="EF136" s="88">
        <f t="shared" si="237"/>
        <v>1157.8949062080851</v>
      </c>
      <c r="EG136" s="54">
        <f>REPS단위당실거래!I121</f>
        <v>1046.9000000000001</v>
      </c>
      <c r="EH136" s="52">
        <f t="shared" si="238"/>
        <v>1991</v>
      </c>
      <c r="EI136" s="52">
        <f t="shared" si="239"/>
        <v>67700</v>
      </c>
      <c r="EJ136" s="49">
        <f t="shared" si="240"/>
        <v>37235</v>
      </c>
      <c r="EK136" s="149">
        <v>14473</v>
      </c>
      <c r="EL136" s="55">
        <f t="shared" si="241"/>
        <v>0.53514388158499582</v>
      </c>
      <c r="EM136" s="55">
        <v>0.74</v>
      </c>
      <c r="EN136" s="55">
        <v>0.05</v>
      </c>
      <c r="EO136" s="71">
        <f t="shared" si="242"/>
        <v>286.57008373264688</v>
      </c>
      <c r="EP136" s="54">
        <f>REPS단위당실거래!I121</f>
        <v>1046.9000000000001</v>
      </c>
      <c r="EQ136" s="52">
        <f t="shared" si="243"/>
        <v>1991</v>
      </c>
      <c r="ER136" s="52">
        <f t="shared" si="244"/>
        <v>67700</v>
      </c>
      <c r="ES136" s="49">
        <f t="shared" si="245"/>
        <v>37235</v>
      </c>
      <c r="ET136" s="149">
        <v>1482</v>
      </c>
      <c r="EU136" s="55">
        <f t="shared" si="246"/>
        <v>0.53514388158499582</v>
      </c>
      <c r="EV136" s="55">
        <v>0.26</v>
      </c>
      <c r="EW136" s="55">
        <v>0.2</v>
      </c>
      <c r="EX136" s="50">
        <f t="shared" si="247"/>
        <v>41.240328090466122</v>
      </c>
      <c r="EY136" s="53">
        <f>'주택총조사(주택의종류)'!AZ121</f>
        <v>0.84396647291953586</v>
      </c>
      <c r="EZ136" s="53">
        <f>'주택총조사(주택의종류)'!AS121</f>
        <v>0.11923361389559894</v>
      </c>
      <c r="FA136" s="53">
        <f>'주택총조사(주택의종류)'!BG121</f>
        <v>3.0465185429058728E-2</v>
      </c>
      <c r="FB136" s="53">
        <f t="shared" si="248"/>
        <v>0.17737529170655816</v>
      </c>
      <c r="FC136" s="54">
        <f t="shared" si="249"/>
        <v>58.145467421571631</v>
      </c>
      <c r="FD136" s="55">
        <v>0.4</v>
      </c>
      <c r="FE136" s="55">
        <v>0.6</v>
      </c>
      <c r="FF136" s="50">
        <f t="shared" si="250"/>
        <v>13.954912181177191</v>
      </c>
      <c r="FG136" s="82">
        <f t="shared" si="251"/>
        <v>341.76532400429016</v>
      </c>
      <c r="FH136" s="53">
        <v>3.9399999999999998E-2</v>
      </c>
      <c r="FI136" s="49">
        <v>30</v>
      </c>
      <c r="FJ136" s="55">
        <v>0.6</v>
      </c>
      <c r="FK136" s="55">
        <v>0.4</v>
      </c>
      <c r="FL136" s="49">
        <f t="shared" si="252"/>
        <v>68000</v>
      </c>
      <c r="FM136" s="49">
        <f t="shared" si="253"/>
        <v>40600</v>
      </c>
      <c r="FN136" s="58">
        <f t="shared" si="254"/>
        <v>-192.42885876509396</v>
      </c>
      <c r="FO136" s="49">
        <f t="shared" si="270"/>
        <v>5760</v>
      </c>
      <c r="FP136" s="131">
        <v>194</v>
      </c>
      <c r="FQ136" s="131">
        <v>676</v>
      </c>
      <c r="FR136" s="134">
        <v>6322</v>
      </c>
      <c r="FS136" s="134">
        <v>8786</v>
      </c>
      <c r="FT136" s="134">
        <v>5340</v>
      </c>
      <c r="FU136" s="134">
        <v>4954</v>
      </c>
      <c r="FV136" s="134">
        <v>4644</v>
      </c>
      <c r="FW136" s="134">
        <v>10580</v>
      </c>
      <c r="FX136" s="134">
        <v>12889</v>
      </c>
      <c r="FY136" s="32">
        <f t="shared" si="255"/>
        <v>54385</v>
      </c>
      <c r="FZ136" s="152">
        <f>(SUM(FV136:FX136)/FY136)+(FU136/FY136)*0.2</f>
        <v>0.53514388158499582</v>
      </c>
      <c r="GA136" s="54">
        <f t="shared" si="256"/>
        <v>872.72500262453468</v>
      </c>
      <c r="GB136" s="55">
        <v>0.3</v>
      </c>
      <c r="GC136" s="55">
        <f t="shared" si="257"/>
        <v>0.53514388158499582</v>
      </c>
      <c r="GD136" s="50">
        <f t="shared" si="258"/>
        <v>140.11003363823076</v>
      </c>
      <c r="GE136" s="54">
        <f t="shared" si="259"/>
        <v>166.84178057794551</v>
      </c>
      <c r="GF136" s="55">
        <v>0.7</v>
      </c>
      <c r="GG136" s="55">
        <f t="shared" si="260"/>
        <v>0.53514388158499582</v>
      </c>
      <c r="GH136" s="50">
        <f t="shared" si="261"/>
        <v>62.499050648323745</v>
      </c>
      <c r="GI136" s="81">
        <f t="shared" si="271"/>
        <v>202.60908428655449</v>
      </c>
      <c r="GJ136" s="72">
        <f t="shared" si="262"/>
        <v>3.6358170307114115</v>
      </c>
      <c r="GK136" s="72">
        <f t="shared" si="263"/>
        <v>114.69230597489347</v>
      </c>
      <c r="GL136" s="52">
        <f>SUM('주택총조사(주택의종류)'!AD121:AF121)</f>
        <v>133794</v>
      </c>
      <c r="GM136" s="52">
        <f>REPS미분양!I121</f>
        <v>101</v>
      </c>
      <c r="GN136" s="100">
        <f t="shared" si="264"/>
        <v>7.5489184866286974E-4</v>
      </c>
      <c r="GO136" s="55">
        <f t="shared" si="265"/>
        <v>1</v>
      </c>
      <c r="GP136" s="82">
        <f t="shared" si="266"/>
        <v>118.32812300560488</v>
      </c>
      <c r="GQ136" s="84">
        <f t="shared" si="267"/>
        <v>662.70253129644959</v>
      </c>
      <c r="GR136" s="151">
        <f>SUM('REPS분양물량+계획'!G121:I121)/3</f>
        <v>1309.6666666666667</v>
      </c>
      <c r="GS136" s="106">
        <f t="shared" si="272"/>
        <v>1.9762511908692377</v>
      </c>
      <c r="GT136" s="105" t="str">
        <f t="shared" si="268"/>
        <v>C등급</v>
      </c>
    </row>
    <row r="137" spans="1:202" s="49" customFormat="1" x14ac:dyDescent="0.4">
      <c r="A137" s="37" t="s">
        <v>206</v>
      </c>
      <c r="B137" s="37" t="s">
        <v>211</v>
      </c>
      <c r="C137" s="35">
        <f>'주택총조사(거처의종류, 일반,외국인가구, 전체)'!H123</f>
        <v>43155</v>
      </c>
      <c r="D137" s="35">
        <f>'주택총조사(거처의종류, 일반,외국인가구, 전체)'!K123</f>
        <v>44954</v>
      </c>
      <c r="E137" s="35">
        <f>'주택총조사(거처의종류, 일반,외국인가구, 전체)'!N123</f>
        <v>47388</v>
      </c>
      <c r="F137" s="35">
        <f>'주택총조사(거처의종류, 일반,외국인가구, 전체)'!Q123</f>
        <v>49595</v>
      </c>
      <c r="G137" s="35">
        <f>'주택총조사(거처의종류, 일반,외국인가구, 전체)'!T123</f>
        <v>51245</v>
      </c>
      <c r="H137" s="35">
        <f>'주택총조사(거처의종류, 일반,외국인가구, 전체)'!W123</f>
        <v>52727</v>
      </c>
      <c r="I137" s="207">
        <f t="shared" si="282"/>
        <v>1359</v>
      </c>
      <c r="J137" s="207">
        <f t="shared" si="282"/>
        <v>1059</v>
      </c>
      <c r="K137" s="207">
        <f t="shared" si="282"/>
        <v>541</v>
      </c>
      <c r="L137" s="207">
        <f t="shared" si="282"/>
        <v>577</v>
      </c>
      <c r="M137" s="207">
        <f t="shared" si="282"/>
        <v>199</v>
      </c>
      <c r="N137" s="24">
        <f>'인구총조사(가구, 1인가구)'!D123</f>
        <v>17154</v>
      </c>
      <c r="O137" s="24">
        <f>'인구총조사(가구, 1인가구)'!E123</f>
        <v>17594</v>
      </c>
      <c r="P137" s="24">
        <f>'인구총조사(가구, 1인가구)'!F123</f>
        <v>18969</v>
      </c>
      <c r="Q137" s="24">
        <f>'인구총조사(가구, 1인가구)'!G123</f>
        <v>20635</v>
      </c>
      <c r="R137" s="24">
        <f>'인구총조사(가구, 1인가구)'!H123</f>
        <v>21708</v>
      </c>
      <c r="S137" s="24">
        <f>'인구총조사(가구, 1인가구)'!I123</f>
        <v>22991</v>
      </c>
      <c r="T137" s="52">
        <f t="shared" si="184"/>
        <v>440</v>
      </c>
      <c r="U137" s="52">
        <f t="shared" si="185"/>
        <v>1375</v>
      </c>
      <c r="V137" s="52">
        <f t="shared" si="186"/>
        <v>1666</v>
      </c>
      <c r="W137" s="52">
        <f t="shared" si="187"/>
        <v>1073</v>
      </c>
      <c r="X137" s="52">
        <f t="shared" si="188"/>
        <v>1283</v>
      </c>
      <c r="Y137" s="53">
        <f>'주택총조사(거처의종류, 일반,외국인가구, 아파트)'!K123/'주택총조사(거처의종류, 일반,외국인가구, 전체)'!K123</f>
        <v>0.44234105974996663</v>
      </c>
      <c r="Z137" s="53">
        <f>'주택총조사(거처의종류, 일반,외국인가구, 아파트)'!N123/'주택총조사(거처의종류, 일반,외국인가구, 전체)'!N123</f>
        <v>0.47731493205030812</v>
      </c>
      <c r="AA137" s="53">
        <f>'주택총조사(거처의종류, 일반,외국인가구, 아파트)'!Q123/'주택총조사(거처의종류, 일반,외국인가구, 전체)'!Q123</f>
        <v>0.49517088416170985</v>
      </c>
      <c r="AB137" s="53">
        <f>'주택총조사(거처의종류, 일반,외국인가구, 아파트)'!T123/'주택총조사(거처의종류, 일반,외국인가구, 전체)'!T123</f>
        <v>0.51603083227631963</v>
      </c>
      <c r="AC137" s="53">
        <f>'주택총조사(거처의종류, 일반,외국인가구, 아파트)'!W123/'주택총조사(거처의종류, 일반,외국인가구, 전체)'!W123</f>
        <v>0.52809755912530587</v>
      </c>
      <c r="AD137" s="54">
        <f t="shared" si="189"/>
        <v>601.14150020020463</v>
      </c>
      <c r="AE137" s="54">
        <f t="shared" si="190"/>
        <v>505.47651304127629</v>
      </c>
      <c r="AF137" s="54">
        <f t="shared" si="191"/>
        <v>267.88744833148502</v>
      </c>
      <c r="AG137" s="54">
        <f t="shared" si="192"/>
        <v>297.74979022343643</v>
      </c>
      <c r="AH137" s="54">
        <f t="shared" si="193"/>
        <v>105.09141426593587</v>
      </c>
      <c r="AI137" s="54">
        <f t="shared" si="194"/>
        <v>355.46933321246763</v>
      </c>
      <c r="AJ137" s="54">
        <f t="shared" si="195"/>
        <v>194.63006628998531</v>
      </c>
      <c r="AK137" s="54">
        <f t="shared" si="196"/>
        <v>656.30803156917364</v>
      </c>
      <c r="AL137" s="54">
        <f t="shared" si="197"/>
        <v>824.95469301340859</v>
      </c>
      <c r="AM137" s="54">
        <f t="shared" si="198"/>
        <v>553.70108303249094</v>
      </c>
      <c r="AN137" s="54">
        <f t="shared" si="199"/>
        <v>677.54916835776748</v>
      </c>
      <c r="AO137" s="54">
        <f t="shared" si="200"/>
        <v>581.42860845256519</v>
      </c>
      <c r="AP137" s="208">
        <f t="shared" si="283"/>
        <v>795.77156649018991</v>
      </c>
      <c r="AQ137" s="208">
        <f t="shared" si="283"/>
        <v>1161.78454461045</v>
      </c>
      <c r="AR137" s="208">
        <f t="shared" si="283"/>
        <v>1092.8421413448937</v>
      </c>
      <c r="AS137" s="208">
        <f t="shared" si="283"/>
        <v>851.45087325592738</v>
      </c>
      <c r="AT137" s="208">
        <f t="shared" si="283"/>
        <v>782.64058262370338</v>
      </c>
      <c r="AU137" s="50">
        <f t="shared" si="183"/>
        <v>936.89794166503293</v>
      </c>
      <c r="AV137" s="52">
        <f>'주택총조사(거처의종류, 일반,외국인가구, 전체)'!I123</f>
        <v>500</v>
      </c>
      <c r="AW137" s="52">
        <f>'주택총조사(거처의종류, 일반,외국인가구, 전체)'!L123</f>
        <v>710</v>
      </c>
      <c r="AX137" s="52">
        <f>'주택총조사(거처의종류, 일반,외국인가구, 전체)'!O123</f>
        <v>750</v>
      </c>
      <c r="AY137" s="52">
        <f>'주택총조사(거처의종류, 일반,외국인가구, 전체)'!R123</f>
        <v>835</v>
      </c>
      <c r="AZ137" s="52">
        <f>'주택총조사(거처의종류, 일반,외국인가구, 전체)'!U123</f>
        <v>809</v>
      </c>
      <c r="BA137" s="52">
        <f>'주택총조사(거처의종류, 일반,외국인가구, 전체)'!X123</f>
        <v>862</v>
      </c>
      <c r="BB137" s="52">
        <f t="shared" si="201"/>
        <v>210</v>
      </c>
      <c r="BC137" s="52">
        <f t="shared" si="202"/>
        <v>40</v>
      </c>
      <c r="BD137" s="52">
        <f t="shared" si="203"/>
        <v>85</v>
      </c>
      <c r="BE137" s="52">
        <f t="shared" si="204"/>
        <v>-26</v>
      </c>
      <c r="BF137" s="52">
        <f t="shared" si="205"/>
        <v>53</v>
      </c>
      <c r="BG137" s="53">
        <f>'주택총조사(거처의종류, 일반,외국인가구, 아파트)'!L123/'주택총조사(거처의종류, 일반,외국인가구, 전체)'!L123</f>
        <v>3.9436619718309862E-2</v>
      </c>
      <c r="BH137" s="53">
        <f>'주택총조사(거처의종류, 일반,외국인가구, 아파트)'!O123/'주택총조사(거처의종류, 일반,외국인가구, 전체)'!O123</f>
        <v>3.4666666666666665E-2</v>
      </c>
      <c r="BI137" s="53">
        <f>'주택총조사(거처의종류, 일반,외국인가구, 아파트)'!R123/'주택총조사(거처의종류, 일반,외국인가구, 전체)'!R123</f>
        <v>3.2335329341317366E-2</v>
      </c>
      <c r="BJ137" s="53">
        <f>'주택총조사(거처의종류, 일반,외국인가구, 아파트)'!U123/'주택총조사(거처의종류, 일반,외국인가구, 전체)'!U123</f>
        <v>3.9555006180469712E-2</v>
      </c>
      <c r="BK137" s="53">
        <f>'주택총조사(거처의종류, 일반,외국인가구, 아파트)'!X123/'주택총조사(거처의종류, 일반,외국인가구, 전체)'!X123</f>
        <v>3.248259860788863E-2</v>
      </c>
      <c r="BL137" s="54">
        <f t="shared" si="206"/>
        <v>8.2816901408450718</v>
      </c>
      <c r="BM137" s="54">
        <f t="shared" si="207"/>
        <v>1.3866666666666667</v>
      </c>
      <c r="BN137" s="54">
        <f t="shared" si="208"/>
        <v>2.7485029940119761</v>
      </c>
      <c r="BO137" s="54">
        <f t="shared" si="209"/>
        <v>-1.0284301606922126</v>
      </c>
      <c r="BP137" s="54">
        <f t="shared" si="210"/>
        <v>1.7215777262180973</v>
      </c>
      <c r="BQ137" s="50">
        <f t="shared" si="211"/>
        <v>2.6220014734099193</v>
      </c>
      <c r="BR137" s="49">
        <f>REPS멸실!E122</f>
        <v>0</v>
      </c>
      <c r="BS137" s="49">
        <f>REPS멸실!F122</f>
        <v>0</v>
      </c>
      <c r="BT137" s="49">
        <f>REPS멸실!G122</f>
        <v>0</v>
      </c>
      <c r="BU137" s="49">
        <f>REPS멸실!H122</f>
        <v>0</v>
      </c>
      <c r="BV137" s="49">
        <f>REPS멸실!I122</f>
        <v>0</v>
      </c>
      <c r="BW137" s="51">
        <f t="shared" si="212"/>
        <v>0</v>
      </c>
      <c r="BX137" s="81">
        <f t="shared" si="213"/>
        <v>939.51994313844284</v>
      </c>
      <c r="BY137" s="52">
        <f>SUM('주택소유통계(다주택자)'!Q123:R123)</f>
        <v>4935</v>
      </c>
      <c r="BZ137" s="52">
        <f>SUM('주택소유통계(다주택자)'!U123:V123)</f>
        <v>4980</v>
      </c>
      <c r="CA137" s="52">
        <f>SUM('주택소유통계(다주택자)'!Y123:Z123)</f>
        <v>4990</v>
      </c>
      <c r="CB137" s="52">
        <f>SUM('주택소유통계(다주택자)'!AC123:AD123)</f>
        <v>5400</v>
      </c>
      <c r="CC137" s="52">
        <f t="shared" si="214"/>
        <v>45</v>
      </c>
      <c r="CD137" s="52">
        <f t="shared" si="215"/>
        <v>10</v>
      </c>
      <c r="CE137" s="52">
        <f t="shared" si="216"/>
        <v>410</v>
      </c>
      <c r="CF137" s="53">
        <f>'REPS거래량(외지인)'!D123/'REPS거래량(외지인)'!C123</f>
        <v>0.45046570702794242</v>
      </c>
      <c r="CG137" s="53">
        <f>'REPS거래량(외지인)'!I123/'REPS거래량(외지인)'!H123</f>
        <v>0.34634146341463412</v>
      </c>
      <c r="CH137" s="53">
        <f>'REPS거래량(외지인)'!N123/'REPS거래량(외지인)'!M123</f>
        <v>0.31835205992509363</v>
      </c>
      <c r="CI137" s="54">
        <f>REPS단위당실거래!G122</f>
        <v>1085.7</v>
      </c>
      <c r="CJ137" s="54">
        <f>REPS단위당실거래!H122</f>
        <v>1110.0999999999999</v>
      </c>
      <c r="CK137" s="54">
        <f>REPS단위당실거래!I122</f>
        <v>1086</v>
      </c>
      <c r="CL137" s="52">
        <v>2053</v>
      </c>
      <c r="CM137" s="52">
        <v>2155.65</v>
      </c>
      <c r="CN137" s="52">
        <v>2263.4325000000003</v>
      </c>
      <c r="CO137" s="53">
        <f t="shared" si="217"/>
        <v>0.52883584997564537</v>
      </c>
      <c r="CP137" s="53">
        <f t="shared" si="269"/>
        <v>0.51497228214227719</v>
      </c>
      <c r="CQ137" s="53">
        <f t="shared" si="218"/>
        <v>0.47980224725058063</v>
      </c>
      <c r="CR137" s="55">
        <v>0.2</v>
      </c>
      <c r="CS137" s="55">
        <v>0.3</v>
      </c>
      <c r="CT137" s="55">
        <v>0.5</v>
      </c>
      <c r="CU137" s="162">
        <f t="shared" si="219"/>
        <v>2.144001735549018</v>
      </c>
      <c r="CV137" s="162">
        <f t="shared" si="220"/>
        <v>0.53506876144539028</v>
      </c>
      <c r="CW137" s="162">
        <f t="shared" si="221"/>
        <v>31.312936922626843</v>
      </c>
      <c r="CX137" s="71">
        <f t="shared" si="222"/>
        <v>11.33066913987375</v>
      </c>
      <c r="CY137" s="158">
        <f>REPS분양물량!H122</f>
        <v>99</v>
      </c>
      <c r="CZ137" s="158">
        <f>REPS분양물량!I122</f>
        <v>815</v>
      </c>
      <c r="DA137" s="158">
        <f>REPS분양물량!J122</f>
        <v>0</v>
      </c>
      <c r="DB137" s="52">
        <f>REPS미분양!F122</f>
        <v>3</v>
      </c>
      <c r="DC137" s="52">
        <f>REPS미분양!G122</f>
        <v>54</v>
      </c>
      <c r="DD137" s="52">
        <f>REPS미분양!H122</f>
        <v>143</v>
      </c>
      <c r="DE137" s="52">
        <f>REPS미분양!I122</f>
        <v>138</v>
      </c>
      <c r="DF137" s="52">
        <f t="shared" si="223"/>
        <v>102</v>
      </c>
      <c r="DG137" s="52">
        <f t="shared" si="224"/>
        <v>869</v>
      </c>
      <c r="DH137" s="52">
        <f t="shared" si="225"/>
        <v>143</v>
      </c>
      <c r="DI137" s="52">
        <f t="shared" si="226"/>
        <v>48</v>
      </c>
      <c r="DJ137" s="52">
        <f t="shared" si="227"/>
        <v>726</v>
      </c>
      <c r="DK137" s="52">
        <f t="shared" si="228"/>
        <v>5</v>
      </c>
      <c r="DL137" s="142">
        <v>1085.7</v>
      </c>
      <c r="DM137" s="142">
        <v>1110.0999999999999</v>
      </c>
      <c r="DN137" s="142">
        <v>1086</v>
      </c>
      <c r="DO137" s="140">
        <f>'REPS분양가(분기단위)'!D122</f>
        <v>2053</v>
      </c>
      <c r="DP137" s="144">
        <f>DO137*1.05</f>
        <v>2155.65</v>
      </c>
      <c r="DQ137" s="144">
        <f>DP137*1.05</f>
        <v>2263.4325000000003</v>
      </c>
      <c r="DR137" s="53">
        <f t="shared" si="229"/>
        <v>0.52883584997564537</v>
      </c>
      <c r="DS137" s="53">
        <f t="shared" si="230"/>
        <v>0.51497228214227719</v>
      </c>
      <c r="DT137" s="53">
        <f t="shared" si="231"/>
        <v>0.47980224725058063</v>
      </c>
      <c r="DU137" s="53">
        <f>100%-종합!CF137</f>
        <v>0.54953429297205758</v>
      </c>
      <c r="DV137" s="53">
        <f>100%-종합!CG137</f>
        <v>0.65365853658536588</v>
      </c>
      <c r="DW137" s="53">
        <f>100%-종합!CH137</f>
        <v>0.68164794007490637</v>
      </c>
      <c r="DX137" s="55">
        <v>0.2</v>
      </c>
      <c r="DY137" s="55">
        <v>0.3</v>
      </c>
      <c r="DZ137" s="55">
        <v>0.5</v>
      </c>
      <c r="EA137" s="72">
        <f t="shared" si="232"/>
        <v>2.7898889751805767</v>
      </c>
      <c r="EB137" s="72">
        <f t="shared" si="233"/>
        <v>73.314970969652634</v>
      </c>
      <c r="EC137" s="72">
        <f t="shared" si="234"/>
        <v>0.817640533704173</v>
      </c>
      <c r="ED137" s="71">
        <f t="shared" si="235"/>
        <v>25.640833492845797</v>
      </c>
      <c r="EE137" s="82">
        <f t="shared" si="236"/>
        <v>36.971502632719549</v>
      </c>
      <c r="EF137" s="88">
        <f t="shared" si="237"/>
        <v>976.49144577116238</v>
      </c>
      <c r="EG137" s="54">
        <f>REPS단위당실거래!I122</f>
        <v>1086</v>
      </c>
      <c r="EH137" s="52">
        <f t="shared" si="238"/>
        <v>2263.4325000000003</v>
      </c>
      <c r="EI137" s="52">
        <f t="shared" si="239"/>
        <v>77000</v>
      </c>
      <c r="EJ137" s="49">
        <f t="shared" si="240"/>
        <v>42350</v>
      </c>
      <c r="EK137" s="149">
        <v>7502</v>
      </c>
      <c r="EL137" s="55">
        <f t="shared" si="241"/>
        <v>0.48586859385320746</v>
      </c>
      <c r="EM137" s="55">
        <v>0.74</v>
      </c>
      <c r="EN137" s="55">
        <v>0.05</v>
      </c>
      <c r="EO137" s="71">
        <f t="shared" si="242"/>
        <v>134.86448907021023</v>
      </c>
      <c r="EP137" s="54">
        <f>REPS단위당실거래!I122</f>
        <v>1086</v>
      </c>
      <c r="EQ137" s="52">
        <f t="shared" si="243"/>
        <v>2263.4325000000003</v>
      </c>
      <c r="ER137" s="52">
        <f t="shared" si="244"/>
        <v>77000</v>
      </c>
      <c r="ES137" s="49">
        <f t="shared" si="245"/>
        <v>42350</v>
      </c>
      <c r="ET137" s="149">
        <v>400</v>
      </c>
      <c r="EU137" s="55">
        <f t="shared" si="246"/>
        <v>0.48586859385320746</v>
      </c>
      <c r="EV137" s="55">
        <v>0.26</v>
      </c>
      <c r="EW137" s="55">
        <v>0.2</v>
      </c>
      <c r="EX137" s="50">
        <f t="shared" si="247"/>
        <v>10.106066752146717</v>
      </c>
      <c r="EY137" s="53">
        <f>'주택총조사(주택의종류)'!AZ122</f>
        <v>0.76218494092818156</v>
      </c>
      <c r="EZ137" s="53">
        <f>'주택총조사(주택의종류)'!AS122</f>
        <v>0.19331147745445651</v>
      </c>
      <c r="FA137" s="53">
        <f>'주택총조사(주택의종류)'!BG122</f>
        <v>3.3865935251392587E-2</v>
      </c>
      <c r="FB137" s="53">
        <f t="shared" si="248"/>
        <v>0.29806074681716305</v>
      </c>
      <c r="FC137" s="54">
        <f t="shared" si="249"/>
        <v>43.210032134910932</v>
      </c>
      <c r="FD137" s="55">
        <v>0.4</v>
      </c>
      <c r="FE137" s="55">
        <v>0.6</v>
      </c>
      <c r="FF137" s="50">
        <f t="shared" si="250"/>
        <v>10.370407712378624</v>
      </c>
      <c r="FG137" s="82">
        <f t="shared" si="251"/>
        <v>155.34096353473558</v>
      </c>
      <c r="FH137" s="53">
        <v>3.9399999999999998E-2</v>
      </c>
      <c r="FI137" s="49">
        <v>30</v>
      </c>
      <c r="FJ137" s="55">
        <v>0.6</v>
      </c>
      <c r="FK137" s="55">
        <v>0.4</v>
      </c>
      <c r="FL137" s="49">
        <f t="shared" si="252"/>
        <v>77000</v>
      </c>
      <c r="FM137" s="49">
        <f t="shared" si="253"/>
        <v>46200</v>
      </c>
      <c r="FN137" s="58">
        <f t="shared" si="254"/>
        <v>-218.97077031890004</v>
      </c>
      <c r="FO137" s="49">
        <f t="shared" si="270"/>
        <v>6600</v>
      </c>
      <c r="FP137" s="131">
        <v>87</v>
      </c>
      <c r="FQ137" s="131">
        <v>274</v>
      </c>
      <c r="FR137" s="134">
        <v>2785</v>
      </c>
      <c r="FS137" s="134">
        <v>3893</v>
      </c>
      <c r="FT137" s="134">
        <v>2484</v>
      </c>
      <c r="FU137" s="134">
        <v>2346</v>
      </c>
      <c r="FV137" s="134">
        <v>2272</v>
      </c>
      <c r="FW137" s="134">
        <v>5354</v>
      </c>
      <c r="FX137" s="134">
        <v>6242</v>
      </c>
      <c r="FY137" s="32">
        <f t="shared" si="255"/>
        <v>25737</v>
      </c>
      <c r="FZ137" s="152">
        <f>(SUM(FW137:FX137)/FY137)+(FV137/FY137)*0.4</f>
        <v>0.48586859385320746</v>
      </c>
      <c r="GA137" s="54">
        <f t="shared" si="256"/>
        <v>584.0506099259751</v>
      </c>
      <c r="GB137" s="55">
        <v>0.3</v>
      </c>
      <c r="GC137" s="55">
        <f t="shared" si="257"/>
        <v>0.48586859385320746</v>
      </c>
      <c r="GD137" s="50">
        <f t="shared" si="258"/>
        <v>85.131554575152506</v>
      </c>
      <c r="GE137" s="54">
        <f t="shared" si="259"/>
        <v>355.46933321246763</v>
      </c>
      <c r="GF137" s="55">
        <v>0.7</v>
      </c>
      <c r="GG137" s="55">
        <f t="shared" si="260"/>
        <v>0.48586859385320746</v>
      </c>
      <c r="GH137" s="50">
        <f t="shared" si="261"/>
        <v>120.89796956011523</v>
      </c>
      <c r="GI137" s="81">
        <f t="shared" si="271"/>
        <v>206.02952413526774</v>
      </c>
      <c r="GJ137" s="72">
        <f t="shared" si="262"/>
        <v>11.33066913987375</v>
      </c>
      <c r="GK137" s="72">
        <f t="shared" si="263"/>
        <v>25.640833492845797</v>
      </c>
      <c r="GL137" s="52">
        <f>SUM('주택총조사(주택의종류)'!AD122:AF122)</f>
        <v>68091</v>
      </c>
      <c r="GM137" s="52">
        <f>REPS미분양!I122</f>
        <v>138</v>
      </c>
      <c r="GN137" s="100">
        <f t="shared" si="264"/>
        <v>2.026699563819007E-3</v>
      </c>
      <c r="GO137" s="55">
        <f t="shared" si="265"/>
        <v>1</v>
      </c>
      <c r="GP137" s="82">
        <f t="shared" si="266"/>
        <v>36.971502632719549</v>
      </c>
      <c r="GQ137" s="84">
        <f t="shared" si="267"/>
        <v>398.34199030272282</v>
      </c>
      <c r="GR137" s="151">
        <f>SUM('REPS분양물량+계획'!G122:I122)/3</f>
        <v>369.33333333333331</v>
      </c>
      <c r="GS137" s="106">
        <f t="shared" si="272"/>
        <v>0.92717650241355631</v>
      </c>
      <c r="GT137" s="105" t="str">
        <f t="shared" si="268"/>
        <v>A등급</v>
      </c>
    </row>
    <row r="138" spans="1:202" s="49" customFormat="1" x14ac:dyDescent="0.4">
      <c r="A138" s="37" t="s">
        <v>206</v>
      </c>
      <c r="B138" s="37" t="s">
        <v>208</v>
      </c>
      <c r="C138" s="35">
        <f>'주택총조사(거처의종류, 일반,외국인가구, 전체)'!H124</f>
        <v>177427</v>
      </c>
      <c r="D138" s="35">
        <f>'주택총조사(거처의종류, 일반,외국인가구, 전체)'!K124</f>
        <v>178759</v>
      </c>
      <c r="E138" s="35">
        <f>'주택총조사(거처의종류, 일반,외국인가구, 전체)'!N124</f>
        <v>181167</v>
      </c>
      <c r="F138" s="35">
        <f>'주택총조사(거처의종류, 일반,외국인가구, 전체)'!Q124</f>
        <v>185983</v>
      </c>
      <c r="G138" s="35">
        <f>'주택총조사(거처의종류, 일반,외국인가구, 전체)'!T124</f>
        <v>188407</v>
      </c>
      <c r="H138" s="35">
        <f>'주택총조사(거처의종류, 일반,외국인가구, 전체)'!W124</f>
        <v>190468</v>
      </c>
      <c r="I138" s="207">
        <f t="shared" si="282"/>
        <v>-1456</v>
      </c>
      <c r="J138" s="207">
        <f t="shared" si="282"/>
        <v>-423</v>
      </c>
      <c r="K138" s="207">
        <f t="shared" si="282"/>
        <v>-1183</v>
      </c>
      <c r="L138" s="207">
        <f t="shared" si="282"/>
        <v>-578</v>
      </c>
      <c r="M138" s="207">
        <f t="shared" si="282"/>
        <v>-1069</v>
      </c>
      <c r="N138" s="24">
        <f>'인구총조사(가구, 1인가구)'!D124</f>
        <v>54227</v>
      </c>
      <c r="O138" s="24">
        <f>'인구총조사(가구, 1인가구)'!E124</f>
        <v>57015</v>
      </c>
      <c r="P138" s="24">
        <f>'인구총조사(가구, 1인가구)'!F124</f>
        <v>59846</v>
      </c>
      <c r="Q138" s="24">
        <f>'인구총조사(가구, 1인가구)'!G124</f>
        <v>65845</v>
      </c>
      <c r="R138" s="24">
        <f>'인구총조사(가구, 1인가구)'!H124</f>
        <v>68847</v>
      </c>
      <c r="S138" s="24">
        <f>'인구총조사(가구, 1인가구)'!I124</f>
        <v>71977</v>
      </c>
      <c r="T138" s="52">
        <f t="shared" si="184"/>
        <v>2788</v>
      </c>
      <c r="U138" s="52">
        <f t="shared" si="185"/>
        <v>2831</v>
      </c>
      <c r="V138" s="52">
        <f t="shared" si="186"/>
        <v>5999</v>
      </c>
      <c r="W138" s="52">
        <f t="shared" si="187"/>
        <v>3002</v>
      </c>
      <c r="X138" s="52">
        <f t="shared" si="188"/>
        <v>3130</v>
      </c>
      <c r="Y138" s="53">
        <f>'주택총조사(거처의종류, 일반,외국인가구, 아파트)'!K124/'주택총조사(거처의종류, 일반,외국인가구, 전체)'!K124</f>
        <v>0.66591332464379416</v>
      </c>
      <c r="Z138" s="53">
        <f>'주택총조사(거처의종류, 일반,외국인가구, 아파트)'!N124/'주택총조사(거처의종류, 일반,외국인가구, 전체)'!N124</f>
        <v>0.67237962763637971</v>
      </c>
      <c r="AA138" s="53">
        <f>'주택총조사(거처의종류, 일반,외국인가구, 아파트)'!Q124/'주택총조사(거처의종류, 일반,외국인가구, 전체)'!Q124</f>
        <v>0.67250232548136124</v>
      </c>
      <c r="AB138" s="53">
        <f>'주택총조사(거처의종류, 일반,외국인가구, 아파트)'!T124/'주택총조사(거처의종류, 일반,외국인가구, 전체)'!T124</f>
        <v>0.67838774567823912</v>
      </c>
      <c r="AC138" s="53">
        <f>'주택총조사(거처의종류, 일반,외국인가구, 아파트)'!W124/'주택총조사(거처의종류, 일반,외국인가구, 전체)'!W124</f>
        <v>0.68342713736690675</v>
      </c>
      <c r="AD138" s="54">
        <f t="shared" si="189"/>
        <v>-969.56980068136431</v>
      </c>
      <c r="AE138" s="54">
        <f t="shared" si="190"/>
        <v>-284.4165824901886</v>
      </c>
      <c r="AF138" s="54">
        <f t="shared" si="191"/>
        <v>-795.5702510444504</v>
      </c>
      <c r="AG138" s="54">
        <f t="shared" si="192"/>
        <v>-392.1081170020222</v>
      </c>
      <c r="AH138" s="54">
        <f t="shared" si="193"/>
        <v>-730.58360984522335</v>
      </c>
      <c r="AI138" s="54">
        <f t="shared" si="194"/>
        <v>-634.44967221264972</v>
      </c>
      <c r="AJ138" s="54">
        <f t="shared" si="195"/>
        <v>1856.5663491068981</v>
      </c>
      <c r="AK138" s="54">
        <f t="shared" si="196"/>
        <v>1903.5067258385909</v>
      </c>
      <c r="AL138" s="54">
        <f t="shared" si="197"/>
        <v>4034.3414505626861</v>
      </c>
      <c r="AM138" s="54">
        <f t="shared" si="198"/>
        <v>2036.5200125260737</v>
      </c>
      <c r="AN138" s="54">
        <f t="shared" si="199"/>
        <v>2139.126939958418</v>
      </c>
      <c r="AO138" s="54">
        <f t="shared" si="200"/>
        <v>2394.0122955985335</v>
      </c>
      <c r="AP138" s="208">
        <f t="shared" si="283"/>
        <v>886.99654842553377</v>
      </c>
      <c r="AQ138" s="208">
        <f t="shared" si="283"/>
        <v>1619.0901433484023</v>
      </c>
      <c r="AR138" s="208">
        <f t="shared" si="283"/>
        <v>3238.7711995182358</v>
      </c>
      <c r="AS138" s="208">
        <f t="shared" si="283"/>
        <v>1644.4118955240515</v>
      </c>
      <c r="AT138" s="208">
        <f t="shared" si="283"/>
        <v>1408.5433301131948</v>
      </c>
      <c r="AU138" s="50">
        <f t="shared" si="183"/>
        <v>1759.5626233858834</v>
      </c>
      <c r="AV138" s="52">
        <f>'주택총조사(거처의종류, 일반,외국인가구, 전체)'!I124</f>
        <v>1236</v>
      </c>
      <c r="AW138" s="52">
        <f>'주택총조사(거처의종류, 일반,외국인가구, 전체)'!L124</f>
        <v>1771</v>
      </c>
      <c r="AX138" s="52">
        <f>'주택총조사(거처의종류, 일반,외국인가구, 전체)'!O124</f>
        <v>1748</v>
      </c>
      <c r="AY138" s="52">
        <f>'주택총조사(거처의종류, 일반,외국인가구, 전체)'!R124</f>
        <v>1882</v>
      </c>
      <c r="AZ138" s="52">
        <f>'주택총조사(거처의종류, 일반,외국인가구, 전체)'!U124</f>
        <v>2053</v>
      </c>
      <c r="BA138" s="52">
        <f>'주택총조사(거처의종류, 일반,외국인가구, 전체)'!X124</f>
        <v>2191</v>
      </c>
      <c r="BB138" s="52">
        <f t="shared" si="201"/>
        <v>535</v>
      </c>
      <c r="BC138" s="52">
        <f t="shared" si="202"/>
        <v>-23</v>
      </c>
      <c r="BD138" s="52">
        <f t="shared" si="203"/>
        <v>134</v>
      </c>
      <c r="BE138" s="52">
        <f t="shared" si="204"/>
        <v>171</v>
      </c>
      <c r="BF138" s="52">
        <f t="shared" si="205"/>
        <v>138</v>
      </c>
      <c r="BG138" s="53">
        <f>'주택총조사(거처의종류, 일반,외국인가구, 아파트)'!L124/'주택총조사(거처의종류, 일반,외국인가구, 전체)'!L124</f>
        <v>0.15527950310559005</v>
      </c>
      <c r="BH138" s="53">
        <f>'주택총조사(거처의종류, 일반,외국인가구, 아파트)'!O124/'주택총조사(거처의종류, 일반,외국인가구, 전체)'!O124</f>
        <v>0.16132723112128147</v>
      </c>
      <c r="BI138" s="53">
        <f>'주택총조사(거처의종류, 일반,외국인가구, 아파트)'!R124/'주택총조사(거처의종류, 일반,외국인가구, 전체)'!R124</f>
        <v>0.15621679064824653</v>
      </c>
      <c r="BJ138" s="53">
        <f>'주택총조사(거처의종류, 일반,외국인가구, 아파트)'!U124/'주택총조사(거처의종류, 일반,외국인가구, 전체)'!U124</f>
        <v>0.14417924987822697</v>
      </c>
      <c r="BK138" s="53">
        <f>'주택총조사(거처의종류, 일반,외국인가구, 아파트)'!X124/'주택총조사(거처의종류, 일반,외국인가구, 전체)'!X124</f>
        <v>0.14194431766316751</v>
      </c>
      <c r="BL138" s="54">
        <f t="shared" si="206"/>
        <v>83.074534161490675</v>
      </c>
      <c r="BM138" s="54">
        <f t="shared" si="207"/>
        <v>-3.7105263157894739</v>
      </c>
      <c r="BN138" s="54">
        <f t="shared" si="208"/>
        <v>20.933049946865037</v>
      </c>
      <c r="BO138" s="54">
        <f t="shared" si="209"/>
        <v>24.654651729176813</v>
      </c>
      <c r="BP138" s="54">
        <f t="shared" si="210"/>
        <v>19.588315837517115</v>
      </c>
      <c r="BQ138" s="50">
        <f t="shared" si="211"/>
        <v>28.908005071852035</v>
      </c>
      <c r="BR138" s="49">
        <f>REPS멸실!E123</f>
        <v>0</v>
      </c>
      <c r="BS138" s="49">
        <f>REPS멸실!F123</f>
        <v>0</v>
      </c>
      <c r="BT138" s="49">
        <f>REPS멸실!G123</f>
        <v>172</v>
      </c>
      <c r="BU138" s="49">
        <f>REPS멸실!H123</f>
        <v>0</v>
      </c>
      <c r="BV138" s="49">
        <f>REPS멸실!I123</f>
        <v>0</v>
      </c>
      <c r="BW138" s="51">
        <f t="shared" si="212"/>
        <v>34.4</v>
      </c>
      <c r="BX138" s="81">
        <f t="shared" si="213"/>
        <v>1822.8706284577356</v>
      </c>
      <c r="BY138" s="52">
        <f>SUM('주택소유통계(다주택자)'!Q124:R124)</f>
        <v>16493</v>
      </c>
      <c r="BZ138" s="52">
        <f>SUM('주택소유통계(다주택자)'!U124:V124)</f>
        <v>16007</v>
      </c>
      <c r="CA138" s="52">
        <f>SUM('주택소유통계(다주택자)'!Y124:Z124)</f>
        <v>16095</v>
      </c>
      <c r="CB138" s="52">
        <f>SUM('주택소유통계(다주택자)'!AC124:AD124)</f>
        <v>16376</v>
      </c>
      <c r="CC138" s="52">
        <f t="shared" si="214"/>
        <v>-486</v>
      </c>
      <c r="CD138" s="52">
        <f t="shared" si="215"/>
        <v>88</v>
      </c>
      <c r="CE138" s="52">
        <f t="shared" si="216"/>
        <v>281</v>
      </c>
      <c r="CF138" s="53">
        <f>'REPS거래량(외지인)'!D124/'REPS거래량(외지인)'!C124</f>
        <v>0.5252419015565839</v>
      </c>
      <c r="CG138" s="53">
        <f>'REPS거래량(외지인)'!I124/'REPS거래량(외지인)'!H124</f>
        <v>0.53177966101694918</v>
      </c>
      <c r="CH138" s="53">
        <f>'REPS거래량(외지인)'!N124/'REPS거래량(외지인)'!M124</f>
        <v>0.58090650317495074</v>
      </c>
      <c r="CI138" s="54">
        <f>REPS단위당실거래!G123</f>
        <v>867.5</v>
      </c>
      <c r="CJ138" s="54">
        <f>REPS단위당실거래!H123</f>
        <v>840.9</v>
      </c>
      <c r="CK138" s="54">
        <f>REPS단위당실거래!I123</f>
        <v>836</v>
      </c>
      <c r="CL138" s="52">
        <v>1525</v>
      </c>
      <c r="CM138" s="52">
        <v>1795</v>
      </c>
      <c r="CN138" s="52">
        <v>1703</v>
      </c>
      <c r="CO138" s="53">
        <f t="shared" si="217"/>
        <v>0.56885245901639347</v>
      </c>
      <c r="CP138" s="53">
        <f t="shared" si="269"/>
        <v>0.46846796657381612</v>
      </c>
      <c r="CQ138" s="53">
        <f t="shared" si="218"/>
        <v>0.49089841456253669</v>
      </c>
      <c r="CR138" s="55">
        <v>0.2</v>
      </c>
      <c r="CS138" s="55">
        <v>0.3</v>
      </c>
      <c r="CT138" s="55">
        <v>0.5</v>
      </c>
      <c r="CU138" s="162">
        <f t="shared" si="219"/>
        <v>-29.04191631550998</v>
      </c>
      <c r="CV138" s="162">
        <f t="shared" si="220"/>
        <v>6.5768138425947784</v>
      </c>
      <c r="CW138" s="162">
        <f t="shared" si="221"/>
        <v>40.065834439179895</v>
      </c>
      <c r="CX138" s="71">
        <f t="shared" si="222"/>
        <v>5.866910655421564</v>
      </c>
      <c r="CY138" s="158">
        <f>REPS분양물량!H123</f>
        <v>717</v>
      </c>
      <c r="CZ138" s="158">
        <f>REPS분양물량!I123</f>
        <v>2914</v>
      </c>
      <c r="DA138" s="158">
        <f>REPS분양물량!J123</f>
        <v>5684</v>
      </c>
      <c r="DB138" s="52">
        <f>REPS미분양!F123</f>
        <v>24</v>
      </c>
      <c r="DC138" s="52">
        <f>REPS미분양!G123</f>
        <v>44</v>
      </c>
      <c r="DD138" s="52">
        <f>REPS미분양!H123</f>
        <v>144</v>
      </c>
      <c r="DE138" s="52">
        <f>REPS미분양!I123</f>
        <v>508</v>
      </c>
      <c r="DF138" s="52">
        <f t="shared" si="223"/>
        <v>741</v>
      </c>
      <c r="DG138" s="52">
        <f t="shared" si="224"/>
        <v>2958</v>
      </c>
      <c r="DH138" s="52">
        <f t="shared" si="225"/>
        <v>5828</v>
      </c>
      <c r="DI138" s="52">
        <f t="shared" si="226"/>
        <v>697</v>
      </c>
      <c r="DJ138" s="52">
        <f t="shared" si="227"/>
        <v>2814</v>
      </c>
      <c r="DK138" s="52">
        <f t="shared" si="228"/>
        <v>5320</v>
      </c>
      <c r="DL138" s="142">
        <v>867.5</v>
      </c>
      <c r="DM138" s="142">
        <v>840.9</v>
      </c>
      <c r="DN138" s="142">
        <v>836</v>
      </c>
      <c r="DO138" s="140">
        <f>'REPS분양가(분기단위)'!D123</f>
        <v>1525</v>
      </c>
      <c r="DP138" s="140">
        <f>'REPS분양가(분기단위)'!E123</f>
        <v>1795</v>
      </c>
      <c r="DQ138" s="140">
        <f>'REPS분양가(분기단위)'!F123</f>
        <v>1703</v>
      </c>
      <c r="DR138" s="53">
        <f t="shared" si="229"/>
        <v>0.56885245901639347</v>
      </c>
      <c r="DS138" s="53">
        <f t="shared" si="230"/>
        <v>0.46846796657381612</v>
      </c>
      <c r="DT138" s="53">
        <f t="shared" si="231"/>
        <v>0.49089841456253669</v>
      </c>
      <c r="DU138" s="53">
        <f>100%-종합!CF138</f>
        <v>0.4747580984434161</v>
      </c>
      <c r="DV138" s="53">
        <f>100%-종합!CG138</f>
        <v>0.46822033898305082</v>
      </c>
      <c r="DW138" s="53">
        <f>100%-종합!CH138</f>
        <v>0.41909349682504926</v>
      </c>
      <c r="DX138" s="55">
        <v>0.2</v>
      </c>
      <c r="DY138" s="55">
        <v>0.3</v>
      </c>
      <c r="DZ138" s="55">
        <v>0.5</v>
      </c>
      <c r="EA138" s="72">
        <f t="shared" si="232"/>
        <v>37.647383256205309</v>
      </c>
      <c r="EB138" s="72">
        <f t="shared" si="233"/>
        <v>185.17208746045981</v>
      </c>
      <c r="EC138" s="72">
        <f t="shared" si="234"/>
        <v>547.24800616539733</v>
      </c>
      <c r="ED138" s="71">
        <f t="shared" si="235"/>
        <v>256.68915896068751</v>
      </c>
      <c r="EE138" s="82">
        <f t="shared" si="236"/>
        <v>262.55606961610908</v>
      </c>
      <c r="EF138" s="88">
        <f t="shared" si="237"/>
        <v>2085.4266980738448</v>
      </c>
      <c r="EG138" s="54">
        <f>REPS단위당실거래!I123</f>
        <v>836</v>
      </c>
      <c r="EH138" s="52">
        <f t="shared" si="238"/>
        <v>1703</v>
      </c>
      <c r="EI138" s="52">
        <f t="shared" si="239"/>
        <v>57900</v>
      </c>
      <c r="EJ138" s="49">
        <f t="shared" si="240"/>
        <v>31845.000000000004</v>
      </c>
      <c r="EK138" s="149">
        <v>32310</v>
      </c>
      <c r="EL138" s="55">
        <f t="shared" si="241"/>
        <v>0.5960912546171554</v>
      </c>
      <c r="EM138" s="55">
        <v>0.74</v>
      </c>
      <c r="EN138" s="55">
        <v>0.05</v>
      </c>
      <c r="EO138" s="71">
        <f t="shared" si="242"/>
        <v>712.60921215717087</v>
      </c>
      <c r="EP138" s="54">
        <f>REPS단위당실거래!I123</f>
        <v>836</v>
      </c>
      <c r="EQ138" s="52">
        <f t="shared" si="243"/>
        <v>1703</v>
      </c>
      <c r="ER138" s="52">
        <f t="shared" si="244"/>
        <v>57900</v>
      </c>
      <c r="ES138" s="49">
        <f t="shared" si="245"/>
        <v>31845.000000000004</v>
      </c>
      <c r="ET138" s="149">
        <v>6949</v>
      </c>
      <c r="EU138" s="55">
        <f t="shared" si="246"/>
        <v>0.5960912546171554</v>
      </c>
      <c r="EV138" s="55">
        <v>0.26</v>
      </c>
      <c r="EW138" s="55">
        <v>0.2</v>
      </c>
      <c r="EX138" s="50">
        <f t="shared" si="247"/>
        <v>215.3963826733999</v>
      </c>
      <c r="EY138" s="53">
        <f>'주택총조사(주택의종류)'!AZ123</f>
        <v>0.61219661616926913</v>
      </c>
      <c r="EZ138" s="53">
        <f>'주택총조사(주택의종류)'!AS123</f>
        <v>0.28129675204122812</v>
      </c>
      <c r="FA138" s="53">
        <f>'주택총조사(주택의종류)'!BG123</f>
        <v>8.365350062755425E-2</v>
      </c>
      <c r="FB138" s="53">
        <f t="shared" si="248"/>
        <v>0.59613242384841203</v>
      </c>
      <c r="FC138" s="54">
        <f t="shared" si="249"/>
        <v>553.21422459123551</v>
      </c>
      <c r="FD138" s="55">
        <v>0.4</v>
      </c>
      <c r="FE138" s="55">
        <v>0.6</v>
      </c>
      <c r="FF138" s="50">
        <f t="shared" si="250"/>
        <v>132.77141390189652</v>
      </c>
      <c r="FG138" s="82">
        <f t="shared" si="251"/>
        <v>1060.7770087324673</v>
      </c>
      <c r="FH138" s="53">
        <v>3.9399999999999998E-2</v>
      </c>
      <c r="FI138" s="49">
        <v>30</v>
      </c>
      <c r="FJ138" s="55">
        <v>0.6</v>
      </c>
      <c r="FK138" s="55">
        <v>0.4</v>
      </c>
      <c r="FL138" s="49">
        <f t="shared" si="252"/>
        <v>58000</v>
      </c>
      <c r="FM138" s="49">
        <f t="shared" si="253"/>
        <v>34700</v>
      </c>
      <c r="FN138" s="58">
        <f t="shared" si="254"/>
        <v>-164.465059092334</v>
      </c>
      <c r="FO138" s="49">
        <f t="shared" si="270"/>
        <v>4920</v>
      </c>
      <c r="FP138" s="131">
        <v>479</v>
      </c>
      <c r="FQ138" s="134">
        <v>1491</v>
      </c>
      <c r="FR138" s="134">
        <v>13787</v>
      </c>
      <c r="FS138" s="134">
        <v>19154</v>
      </c>
      <c r="FT138" s="134">
        <v>11511</v>
      </c>
      <c r="FU138" s="134">
        <v>10478</v>
      </c>
      <c r="FV138" s="134">
        <v>10056</v>
      </c>
      <c r="FW138" s="134">
        <v>23415</v>
      </c>
      <c r="FX138" s="134">
        <v>21711</v>
      </c>
      <c r="FY138" s="32">
        <f t="shared" si="255"/>
        <v>112082</v>
      </c>
      <c r="FZ138" s="152">
        <f>(SUM(FU138:FX138)/FY138)+(FT138/FY138)*0.1</f>
        <v>0.5960912546171554</v>
      </c>
      <c r="GA138" s="54">
        <f t="shared" si="256"/>
        <v>2422.9203006703856</v>
      </c>
      <c r="GB138" s="55">
        <v>0.3</v>
      </c>
      <c r="GC138" s="55">
        <f t="shared" si="257"/>
        <v>0.5960912546171554</v>
      </c>
      <c r="GD138" s="50">
        <f t="shared" si="258"/>
        <v>433.28448055919563</v>
      </c>
      <c r="GE138" s="54">
        <f t="shared" si="259"/>
        <v>-600.04967221264974</v>
      </c>
      <c r="GF138" s="55">
        <v>0.7</v>
      </c>
      <c r="GG138" s="55">
        <f t="shared" si="260"/>
        <v>0.5960912546171554</v>
      </c>
      <c r="GH138" s="50">
        <f t="shared" si="261"/>
        <v>-250.37905335929585</v>
      </c>
      <c r="GI138" s="81">
        <f t="shared" si="271"/>
        <v>182.90542719989978</v>
      </c>
      <c r="GJ138" s="72">
        <f t="shared" si="262"/>
        <v>5.866910655421564</v>
      </c>
      <c r="GK138" s="72">
        <f t="shared" si="263"/>
        <v>256.68915896068751</v>
      </c>
      <c r="GL138" s="52">
        <f>SUM('주택총조사(주택의종류)'!AD123:AF123)</f>
        <v>32193</v>
      </c>
      <c r="GM138" s="52">
        <f>REPS미분양!I123</f>
        <v>508</v>
      </c>
      <c r="GN138" s="100">
        <f t="shared" si="264"/>
        <v>1.5779827912900321E-2</v>
      </c>
      <c r="GO138" s="55">
        <f t="shared" si="265"/>
        <v>0.4</v>
      </c>
      <c r="GP138" s="82">
        <f t="shared" si="266"/>
        <v>105.02242784644363</v>
      </c>
      <c r="GQ138" s="84">
        <f t="shared" si="267"/>
        <v>1348.7048637788107</v>
      </c>
      <c r="GR138" s="151">
        <f>SUM('REPS분양물량+계획'!G123:I123)/3</f>
        <v>3530</v>
      </c>
      <c r="GS138" s="106">
        <f t="shared" si="272"/>
        <v>2.6173257728971344</v>
      </c>
      <c r="GT138" s="105" t="str">
        <f t="shared" si="268"/>
        <v>C등급</v>
      </c>
    </row>
    <row r="139" spans="1:202" s="49" customFormat="1" x14ac:dyDescent="0.4">
      <c r="A139" s="37" t="s">
        <v>206</v>
      </c>
      <c r="B139" s="37" t="s">
        <v>207</v>
      </c>
      <c r="C139" s="35">
        <f>'주택총조사(거처의종류, 일반,외국인가구, 전체)'!H125</f>
        <v>121889</v>
      </c>
      <c r="D139" s="35">
        <f>'주택총조사(거처의종류, 일반,외국인가구, 전체)'!K125</f>
        <v>122889</v>
      </c>
      <c r="E139" s="35">
        <f>'주택총조사(거처의종류, 일반,외국인가구, 전체)'!N125</f>
        <v>124204</v>
      </c>
      <c r="F139" s="35">
        <f>'주택총조사(거처의종류, 일반,외국인가구, 전체)'!Q125</f>
        <v>126759</v>
      </c>
      <c r="G139" s="35">
        <f>'주택총조사(거처의종류, 일반,외국인가구, 전체)'!T125</f>
        <v>127918</v>
      </c>
      <c r="H139" s="35">
        <f>'주택총조사(거처의종류, 일반,외국인가구, 전체)'!W125</f>
        <v>128794</v>
      </c>
      <c r="I139" s="207">
        <f t="shared" si="282"/>
        <v>-622</v>
      </c>
      <c r="J139" s="207">
        <f t="shared" si="282"/>
        <v>-596</v>
      </c>
      <c r="K139" s="207">
        <f t="shared" si="282"/>
        <v>-1338</v>
      </c>
      <c r="L139" s="207">
        <f t="shared" si="282"/>
        <v>-877</v>
      </c>
      <c r="M139" s="207">
        <f t="shared" si="282"/>
        <v>-1068</v>
      </c>
      <c r="N139" s="24">
        <f>'인구총조사(가구, 1인가구)'!D125</f>
        <v>38197</v>
      </c>
      <c r="O139" s="24">
        <f>'인구총조사(가구, 1인가구)'!E125</f>
        <v>39819</v>
      </c>
      <c r="P139" s="24">
        <f>'인구총조사(가구, 1인가구)'!F125</f>
        <v>41730</v>
      </c>
      <c r="Q139" s="24">
        <f>'인구총조사(가구, 1인가구)'!G125</f>
        <v>45623</v>
      </c>
      <c r="R139" s="24">
        <f>'인구총조사(가구, 1인가구)'!H125</f>
        <v>47659</v>
      </c>
      <c r="S139" s="24">
        <f>'인구총조사(가구, 1인가구)'!I125</f>
        <v>49603</v>
      </c>
      <c r="T139" s="52">
        <f t="shared" si="184"/>
        <v>1622</v>
      </c>
      <c r="U139" s="52">
        <f t="shared" si="185"/>
        <v>1911</v>
      </c>
      <c r="V139" s="52">
        <f t="shared" si="186"/>
        <v>3893</v>
      </c>
      <c r="W139" s="52">
        <f t="shared" si="187"/>
        <v>2036</v>
      </c>
      <c r="X139" s="52">
        <f t="shared" si="188"/>
        <v>1944</v>
      </c>
      <c r="Y139" s="53">
        <f>'주택총조사(거처의종류, 일반,외국인가구, 아파트)'!K125/'주택총조사(거처의종류, 일반,외국인가구, 전체)'!K125</f>
        <v>0.66151567674893608</v>
      </c>
      <c r="Z139" s="53">
        <f>'주택총조사(거처의종류, 일반,외국인가구, 아파트)'!N125/'주택총조사(거처의종류, 일반,외국인가구, 전체)'!N125</f>
        <v>0.66660494025957295</v>
      </c>
      <c r="AA139" s="53">
        <f>'주택총조사(거처의종류, 일반,외국인가구, 아파트)'!Q125/'주택총조사(거처의종류, 일반,외국인가구, 전체)'!Q125</f>
        <v>0.66157038159026182</v>
      </c>
      <c r="AB139" s="53">
        <f>'주택총조사(거처의종류, 일반,외국인가구, 아파트)'!T125/'주택총조사(거처의종류, 일반,외국인가구, 전체)'!T125</f>
        <v>0.66523085101393076</v>
      </c>
      <c r="AC139" s="53">
        <f>'주택총조사(거처의종류, 일반,외국인가구, 아파트)'!W125/'주택총조사(거처의종류, 일반,외국인가구, 전체)'!W125</f>
        <v>0.66869574669627463</v>
      </c>
      <c r="AD139" s="54">
        <f t="shared" si="189"/>
        <v>-411.46275093783822</v>
      </c>
      <c r="AE139" s="54">
        <f t="shared" si="190"/>
        <v>-397.29654439470551</v>
      </c>
      <c r="AF139" s="54">
        <f t="shared" si="191"/>
        <v>-885.18117056777032</v>
      </c>
      <c r="AG139" s="54">
        <f t="shared" si="192"/>
        <v>-583.40745633921722</v>
      </c>
      <c r="AH139" s="54">
        <f t="shared" si="193"/>
        <v>-714.16705747162132</v>
      </c>
      <c r="AI139" s="54">
        <f t="shared" si="194"/>
        <v>-598.3029959422305</v>
      </c>
      <c r="AJ139" s="54">
        <f t="shared" si="195"/>
        <v>1072.9784276867742</v>
      </c>
      <c r="AK139" s="54">
        <f t="shared" si="196"/>
        <v>1273.8820408360439</v>
      </c>
      <c r="AL139" s="54">
        <f t="shared" si="197"/>
        <v>2575.4934955308895</v>
      </c>
      <c r="AM139" s="54">
        <f t="shared" si="198"/>
        <v>1354.410012664363</v>
      </c>
      <c r="AN139" s="54">
        <f t="shared" si="199"/>
        <v>1299.9445315775579</v>
      </c>
      <c r="AO139" s="54">
        <f t="shared" si="200"/>
        <v>1515.3417016591254</v>
      </c>
      <c r="AP139" s="208">
        <f t="shared" si="283"/>
        <v>661.51567674893602</v>
      </c>
      <c r="AQ139" s="208">
        <f t="shared" si="283"/>
        <v>876.58549644133836</v>
      </c>
      <c r="AR139" s="208">
        <f t="shared" si="283"/>
        <v>1690.3123249631192</v>
      </c>
      <c r="AS139" s="208">
        <f t="shared" si="283"/>
        <v>771.00255632514575</v>
      </c>
      <c r="AT139" s="208">
        <f t="shared" si="283"/>
        <v>585.77747410593656</v>
      </c>
      <c r="AU139" s="50">
        <f t="shared" si="183"/>
        <v>917.03870571689515</v>
      </c>
      <c r="AV139" s="52">
        <f>'주택총조사(거처의종류, 일반,외국인가구, 전체)'!I125</f>
        <v>722</v>
      </c>
      <c r="AW139" s="52">
        <f>'주택총조사(거처의종류, 일반,외국인가구, 전체)'!L125</f>
        <v>724</v>
      </c>
      <c r="AX139" s="52">
        <f>'주택총조사(거처의종류, 일반,외국인가구, 전체)'!O125</f>
        <v>717</v>
      </c>
      <c r="AY139" s="52">
        <f>'주택총조사(거처의종류, 일반,외국인가구, 전체)'!R125</f>
        <v>784</v>
      </c>
      <c r="AZ139" s="52">
        <f>'주택총조사(거처의종류, 일반,외국인가구, 전체)'!U125</f>
        <v>919</v>
      </c>
      <c r="BA139" s="52">
        <f>'주택총조사(거처의종류, 일반,외국인가구, 전체)'!X125</f>
        <v>1068</v>
      </c>
      <c r="BB139" s="52">
        <f t="shared" si="201"/>
        <v>2</v>
      </c>
      <c r="BC139" s="52">
        <f t="shared" si="202"/>
        <v>-7</v>
      </c>
      <c r="BD139" s="52">
        <f t="shared" si="203"/>
        <v>67</v>
      </c>
      <c r="BE139" s="52">
        <f t="shared" si="204"/>
        <v>135</v>
      </c>
      <c r="BF139" s="52">
        <f t="shared" si="205"/>
        <v>149</v>
      </c>
      <c r="BG139" s="53">
        <f>'주택총조사(거처의종류, 일반,외국인가구, 아파트)'!L125/'주택총조사(거처의종류, 일반,외국인가구, 전체)'!L125</f>
        <v>0.14502762430939226</v>
      </c>
      <c r="BH139" s="53">
        <f>'주택총조사(거처의종류, 일반,외국인가구, 아파트)'!O125/'주택총조사(거처의종류, 일반,외국인가구, 전체)'!O125</f>
        <v>0.16736401673640167</v>
      </c>
      <c r="BI139" s="53">
        <f>'주택총조사(거처의종류, 일반,외국인가구, 아파트)'!R125/'주택총조사(거처의종류, 일반,외국인가구, 전체)'!R125</f>
        <v>0.14158163265306123</v>
      </c>
      <c r="BJ139" s="53">
        <f>'주택총조사(거처의종류, 일반,외국인가구, 아파트)'!U125/'주택총조사(거처의종류, 일반,외국인가구, 전체)'!U125</f>
        <v>0.11643090315560392</v>
      </c>
      <c r="BK139" s="53">
        <f>'주택총조사(거처의종류, 일반,외국인가구, 아파트)'!X125/'주택총조사(거처의종류, 일반,외국인가구, 전체)'!X125</f>
        <v>0.1198501872659176</v>
      </c>
      <c r="BL139" s="54">
        <f t="shared" si="206"/>
        <v>0.29005524861878451</v>
      </c>
      <c r="BM139" s="54">
        <f t="shared" si="207"/>
        <v>-1.1715481171548117</v>
      </c>
      <c r="BN139" s="54">
        <f t="shared" si="208"/>
        <v>9.4859693877551017</v>
      </c>
      <c r="BO139" s="54">
        <f t="shared" si="209"/>
        <v>15.71817192600653</v>
      </c>
      <c r="BP139" s="54">
        <f t="shared" si="210"/>
        <v>17.857677902621724</v>
      </c>
      <c r="BQ139" s="50">
        <f t="shared" si="211"/>
        <v>8.4360652695694647</v>
      </c>
      <c r="BR139" s="49">
        <f>REPS멸실!E124</f>
        <v>1118</v>
      </c>
      <c r="BS139" s="49">
        <f>REPS멸실!F124</f>
        <v>0</v>
      </c>
      <c r="BT139" s="49">
        <f>REPS멸실!G124</f>
        <v>0</v>
      </c>
      <c r="BU139" s="49">
        <f>REPS멸실!H124</f>
        <v>0</v>
      </c>
      <c r="BV139" s="49">
        <f>REPS멸실!I124</f>
        <v>0</v>
      </c>
      <c r="BW139" s="51">
        <f t="shared" si="212"/>
        <v>223.6</v>
      </c>
      <c r="BX139" s="81">
        <f t="shared" si="213"/>
        <v>1149.0747709864645</v>
      </c>
      <c r="BY139" s="52">
        <f>SUM('주택소유통계(다주택자)'!Q125:R125)</f>
        <v>13956</v>
      </c>
      <c r="BZ139" s="52">
        <f>SUM('주택소유통계(다주택자)'!U125:V125)</f>
        <v>13346</v>
      </c>
      <c r="CA139" s="52">
        <f>SUM('주택소유통계(다주택자)'!Y125:Z125)</f>
        <v>13408</v>
      </c>
      <c r="CB139" s="52">
        <f>SUM('주택소유통계(다주택자)'!AC125:AD125)</f>
        <v>13628</v>
      </c>
      <c r="CC139" s="52">
        <f t="shared" si="214"/>
        <v>-610</v>
      </c>
      <c r="CD139" s="52">
        <f t="shared" si="215"/>
        <v>62</v>
      </c>
      <c r="CE139" s="52">
        <f t="shared" si="216"/>
        <v>220</v>
      </c>
      <c r="CF139" s="53">
        <f>'REPS거래량(외지인)'!D125/'REPS거래량(외지인)'!C125</f>
        <v>0.46985446985446988</v>
      </c>
      <c r="CG139" s="53">
        <f>'REPS거래량(외지인)'!I125/'REPS거래량(외지인)'!H125</f>
        <v>0.53191489361702127</v>
      </c>
      <c r="CH139" s="53">
        <f>'REPS거래량(외지인)'!N125/'REPS거래량(외지인)'!M125</f>
        <v>0.54511149228130362</v>
      </c>
      <c r="CI139" s="54">
        <f>REPS단위당실거래!G124</f>
        <v>1086.5</v>
      </c>
      <c r="CJ139" s="54">
        <f>REPS단위당실거래!H124</f>
        <v>1044.7</v>
      </c>
      <c r="CK139" s="54">
        <f>REPS단위당실거래!I124</f>
        <v>1018.2</v>
      </c>
      <c r="CL139" s="52">
        <v>2366</v>
      </c>
      <c r="CM139" s="52">
        <v>2375</v>
      </c>
      <c r="CN139" s="52">
        <v>1966</v>
      </c>
      <c r="CO139" s="53">
        <f t="shared" si="217"/>
        <v>0.45921386306001688</v>
      </c>
      <c r="CP139" s="53">
        <f t="shared" si="269"/>
        <v>0.43987368421052636</v>
      </c>
      <c r="CQ139" s="53">
        <f t="shared" si="218"/>
        <v>0.51790437436419123</v>
      </c>
      <c r="CR139" s="55">
        <v>0.2</v>
      </c>
      <c r="CS139" s="55">
        <v>0.3</v>
      </c>
      <c r="CT139" s="55">
        <v>0.5</v>
      </c>
      <c r="CU139" s="162">
        <f t="shared" si="219"/>
        <v>-26.32316971370226</v>
      </c>
      <c r="CV139" s="162">
        <f t="shared" si="220"/>
        <v>4.3519417693169098</v>
      </c>
      <c r="CW139" s="162">
        <f t="shared" si="221"/>
        <v>31.054718900554711</v>
      </c>
      <c r="CX139" s="71">
        <f t="shared" si="222"/>
        <v>3.0278303187231201</v>
      </c>
      <c r="CY139" s="158">
        <f>REPS분양물량!H124</f>
        <v>643</v>
      </c>
      <c r="CZ139" s="158">
        <f>REPS분양물량!I124</f>
        <v>2805</v>
      </c>
      <c r="DA139" s="158">
        <f>REPS분양물량!J124</f>
        <v>3084</v>
      </c>
      <c r="DB139" s="52">
        <f>REPS미분양!F124</f>
        <v>0</v>
      </c>
      <c r="DC139" s="52">
        <f>REPS미분양!G124</f>
        <v>1</v>
      </c>
      <c r="DD139" s="52">
        <f>REPS미분양!H124</f>
        <v>25</v>
      </c>
      <c r="DE139" s="52">
        <f>REPS미분양!I124</f>
        <v>247</v>
      </c>
      <c r="DF139" s="52">
        <f t="shared" si="223"/>
        <v>643</v>
      </c>
      <c r="DG139" s="52">
        <f t="shared" si="224"/>
        <v>2806</v>
      </c>
      <c r="DH139" s="52">
        <f t="shared" si="225"/>
        <v>3109</v>
      </c>
      <c r="DI139" s="52">
        <f t="shared" si="226"/>
        <v>642</v>
      </c>
      <c r="DJ139" s="52">
        <f t="shared" si="227"/>
        <v>2781</v>
      </c>
      <c r="DK139" s="52">
        <f t="shared" si="228"/>
        <v>2862</v>
      </c>
      <c r="DL139" s="141">
        <v>1086.5</v>
      </c>
      <c r="DM139" s="141">
        <v>1044.7</v>
      </c>
      <c r="DN139" s="141">
        <v>1018.2</v>
      </c>
      <c r="DO139" s="140">
        <f>'REPS분양가(분기단위)'!D124</f>
        <v>2366</v>
      </c>
      <c r="DP139" s="140">
        <f>'REPS분양가(분기단위)'!E124</f>
        <v>2375</v>
      </c>
      <c r="DQ139" s="140">
        <f>'REPS분양가(분기단위)'!F124</f>
        <v>1966</v>
      </c>
      <c r="DR139" s="53">
        <f t="shared" si="229"/>
        <v>0.45921386306001688</v>
      </c>
      <c r="DS139" s="53">
        <f t="shared" si="230"/>
        <v>0.43987368421052636</v>
      </c>
      <c r="DT139" s="53">
        <f t="shared" si="231"/>
        <v>0.51790437436419123</v>
      </c>
      <c r="DU139" s="53">
        <f>100%-종합!CF139</f>
        <v>0.53014553014553012</v>
      </c>
      <c r="DV139" s="53">
        <f>100%-종합!CG139</f>
        <v>0.46808510638297873</v>
      </c>
      <c r="DW139" s="53">
        <f>100%-종합!CH139</f>
        <v>0.45488850771869638</v>
      </c>
      <c r="DX139" s="55">
        <v>0.2</v>
      </c>
      <c r="DY139" s="55">
        <v>0.3</v>
      </c>
      <c r="DZ139" s="55">
        <v>0.5</v>
      </c>
      <c r="EA139" s="72">
        <f t="shared" si="232"/>
        <v>31.259002711665431</v>
      </c>
      <c r="EB139" s="72">
        <f t="shared" si="233"/>
        <v>171.78096860022399</v>
      </c>
      <c r="EC139" s="72">
        <f t="shared" si="234"/>
        <v>337.12749838157771</v>
      </c>
      <c r="ED139" s="71">
        <f t="shared" si="235"/>
        <v>180.05582323115573</v>
      </c>
      <c r="EE139" s="82">
        <f t="shared" si="236"/>
        <v>183.08365354987885</v>
      </c>
      <c r="EF139" s="88">
        <f t="shared" si="237"/>
        <v>1332.1584245363433</v>
      </c>
      <c r="EG139" s="54">
        <f>REPS단위당실거래!I124</f>
        <v>1018.2</v>
      </c>
      <c r="EH139" s="52">
        <f t="shared" si="238"/>
        <v>1966</v>
      </c>
      <c r="EI139" s="52">
        <f t="shared" si="239"/>
        <v>66800</v>
      </c>
      <c r="EJ139" s="49">
        <f t="shared" si="240"/>
        <v>36740</v>
      </c>
      <c r="EK139" s="149">
        <v>17430</v>
      </c>
      <c r="EL139" s="55">
        <f t="shared" si="241"/>
        <v>0.55233570863024539</v>
      </c>
      <c r="EM139" s="55">
        <v>0.74</v>
      </c>
      <c r="EN139" s="55">
        <v>0.05</v>
      </c>
      <c r="EO139" s="71">
        <f t="shared" si="242"/>
        <v>356.20682185273154</v>
      </c>
      <c r="EP139" s="54">
        <f>REPS단위당실거래!I124</f>
        <v>1018.2</v>
      </c>
      <c r="EQ139" s="52">
        <f t="shared" si="243"/>
        <v>1966</v>
      </c>
      <c r="ER139" s="52">
        <f t="shared" si="244"/>
        <v>66800</v>
      </c>
      <c r="ES139" s="49">
        <f t="shared" si="245"/>
        <v>36740</v>
      </c>
      <c r="ET139" s="149">
        <v>2595</v>
      </c>
      <c r="EU139" s="55">
        <f t="shared" si="246"/>
        <v>0.55233570863024539</v>
      </c>
      <c r="EV139" s="55">
        <v>0.26</v>
      </c>
      <c r="EW139" s="55">
        <v>0.2</v>
      </c>
      <c r="EX139" s="50">
        <f t="shared" si="247"/>
        <v>74.532180522565326</v>
      </c>
      <c r="EY139" s="53">
        <f>'주택총조사(주택의종류)'!AZ124</f>
        <v>0.81079860566777529</v>
      </c>
      <c r="EZ139" s="53">
        <f>'주택총조사(주택의종류)'!AS124</f>
        <v>0.14371065731350369</v>
      </c>
      <c r="FA139" s="53">
        <f>'주택총조사(주택의종류)'!BG124</f>
        <v>3.2550110350760164E-2</v>
      </c>
      <c r="FB139" s="53">
        <f t="shared" si="248"/>
        <v>0.21739155251641701</v>
      </c>
      <c r="FC139" s="54">
        <f t="shared" si="249"/>
        <v>93.639020455738418</v>
      </c>
      <c r="FD139" s="55">
        <v>0.4</v>
      </c>
      <c r="FE139" s="55">
        <v>0.6</v>
      </c>
      <c r="FF139" s="50">
        <f t="shared" si="250"/>
        <v>22.473364909377221</v>
      </c>
      <c r="FG139" s="82">
        <f t="shared" si="251"/>
        <v>453.21236728467409</v>
      </c>
      <c r="FH139" s="53">
        <v>3.9399999999999998E-2</v>
      </c>
      <c r="FI139" s="49">
        <v>30</v>
      </c>
      <c r="FJ139" s="55">
        <v>0.6</v>
      </c>
      <c r="FK139" s="55">
        <v>0.4</v>
      </c>
      <c r="FL139" s="49">
        <f t="shared" si="252"/>
        <v>67000</v>
      </c>
      <c r="FM139" s="49">
        <f t="shared" si="253"/>
        <v>40100</v>
      </c>
      <c r="FN139" s="58">
        <f t="shared" si="254"/>
        <v>-190.05904523350412</v>
      </c>
      <c r="FO139" s="49">
        <f t="shared" si="270"/>
        <v>5760</v>
      </c>
      <c r="FP139" s="131">
        <v>267</v>
      </c>
      <c r="FQ139" s="131">
        <v>954</v>
      </c>
      <c r="FR139" s="134">
        <v>8268</v>
      </c>
      <c r="FS139" s="134">
        <v>11674</v>
      </c>
      <c r="FT139" s="134">
        <v>7070</v>
      </c>
      <c r="FU139" s="134">
        <v>6407</v>
      </c>
      <c r="FV139" s="134">
        <v>6345</v>
      </c>
      <c r="FW139" s="134">
        <v>15041</v>
      </c>
      <c r="FX139" s="134">
        <v>18491</v>
      </c>
      <c r="FY139" s="32">
        <f t="shared" si="255"/>
        <v>74517</v>
      </c>
      <c r="FZ139" s="152">
        <f>(SUM(FV139:FX139)/FY139)+(FU139/FY139)*0.2</f>
        <v>0.55233570863024539</v>
      </c>
      <c r="GA139" s="54">
        <f t="shared" si="256"/>
        <v>1523.777766928695</v>
      </c>
      <c r="GB139" s="55">
        <v>0.3</v>
      </c>
      <c r="GC139" s="55">
        <f t="shared" si="257"/>
        <v>0.55233570863024539</v>
      </c>
      <c r="GD139" s="50">
        <f t="shared" si="258"/>
        <v>252.49106180747208</v>
      </c>
      <c r="GE139" s="54">
        <f t="shared" si="259"/>
        <v>-374.70299594223047</v>
      </c>
      <c r="GF139" s="55">
        <v>0.7</v>
      </c>
      <c r="GG139" s="55">
        <f t="shared" si="260"/>
        <v>0.55233570863024539</v>
      </c>
      <c r="GH139" s="50">
        <f t="shared" si="261"/>
        <v>-144.87329135273947</v>
      </c>
      <c r="GI139" s="81">
        <f t="shared" si="271"/>
        <v>107.61777045473261</v>
      </c>
      <c r="GJ139" s="72">
        <f t="shared" si="262"/>
        <v>3.0278303187231201</v>
      </c>
      <c r="GK139" s="72">
        <f t="shared" si="263"/>
        <v>180.05582323115573</v>
      </c>
      <c r="GL139" s="52">
        <f>SUM('주택총조사(주택의종류)'!AD124:AF124)</f>
        <v>142840</v>
      </c>
      <c r="GM139" s="52">
        <f>REPS미분양!I124</f>
        <v>247</v>
      </c>
      <c r="GN139" s="100">
        <f t="shared" si="264"/>
        <v>1.7292075049005881E-3</v>
      </c>
      <c r="GO139" s="55">
        <f t="shared" si="265"/>
        <v>1</v>
      </c>
      <c r="GP139" s="82">
        <f t="shared" si="266"/>
        <v>183.08365354987885</v>
      </c>
      <c r="GQ139" s="84">
        <f t="shared" si="267"/>
        <v>743.91379128928554</v>
      </c>
      <c r="GR139" s="151">
        <f>SUM('REPS분양물량+계획'!G124:I124)/3</f>
        <v>2038.3333333333333</v>
      </c>
      <c r="GS139" s="106">
        <f t="shared" si="272"/>
        <v>2.7400128310575802</v>
      </c>
      <c r="GT139" s="105" t="str">
        <f t="shared" si="268"/>
        <v>C등급</v>
      </c>
    </row>
    <row r="140" spans="1:202" s="49" customFormat="1" x14ac:dyDescent="0.4">
      <c r="A140" s="37" t="s">
        <v>212</v>
      </c>
      <c r="B140" s="37" t="s">
        <v>212</v>
      </c>
      <c r="C140" s="35">
        <f>'주택총조사(거처의종류, 일반,외국인가구, 전체)'!H126</f>
        <v>957516</v>
      </c>
      <c r="D140" s="35">
        <f>'주택총조사(거처의종류, 일반,외국인가구, 전체)'!K126</f>
        <v>968620</v>
      </c>
      <c r="E140" s="35">
        <f>'주택총조사(거처의종류, 일반,외국인가구, 전체)'!N126</f>
        <v>985816</v>
      </c>
      <c r="F140" s="35">
        <f>'주택총조사(거처의종류, 일반,외국인가구, 전체)'!Q126</f>
        <v>1000931</v>
      </c>
      <c r="G140" s="35">
        <f>'주택총조사(거처의종류, 일반,외국인가구, 전체)'!T126</f>
        <v>1010834</v>
      </c>
      <c r="H140" s="35">
        <f>'주택총조사(거처의종류, 일반,외국인가구, 전체)'!W126</f>
        <v>1033238</v>
      </c>
      <c r="I140" s="207">
        <f t="shared" si="282"/>
        <v>-3409</v>
      </c>
      <c r="J140" s="207">
        <f t="shared" si="282"/>
        <v>-2931</v>
      </c>
      <c r="K140" s="207">
        <f t="shared" si="282"/>
        <v>-7208</v>
      </c>
      <c r="L140" s="207">
        <f t="shared" si="282"/>
        <v>-4898</v>
      </c>
      <c r="M140" s="207">
        <f t="shared" si="282"/>
        <v>5023</v>
      </c>
      <c r="N140" s="24">
        <f>'인구총조사(가구, 1인가구)'!D126</f>
        <v>269903</v>
      </c>
      <c r="O140" s="24">
        <f>'인구총조사(가구, 1인가구)'!E126</f>
        <v>284416</v>
      </c>
      <c r="P140" s="24">
        <f>'인구총조사(가구, 1인가구)'!F126</f>
        <v>304543</v>
      </c>
      <c r="Q140" s="24">
        <f>'인구총조사(가구, 1인가구)'!G126</f>
        <v>326866</v>
      </c>
      <c r="R140" s="24">
        <f>'인구총조사(가구, 1인가구)'!H126</f>
        <v>341667</v>
      </c>
      <c r="S140" s="24">
        <f>'인구총조사(가구, 1인가구)'!I126</f>
        <v>359048</v>
      </c>
      <c r="T140" s="52">
        <f t="shared" si="184"/>
        <v>14513</v>
      </c>
      <c r="U140" s="52">
        <f t="shared" si="185"/>
        <v>20127</v>
      </c>
      <c r="V140" s="52">
        <f t="shared" si="186"/>
        <v>22323</v>
      </c>
      <c r="W140" s="52">
        <f t="shared" si="187"/>
        <v>14801</v>
      </c>
      <c r="X140" s="52">
        <f t="shared" si="188"/>
        <v>17381</v>
      </c>
      <c r="Y140" s="53">
        <f>'주택총조사(거처의종류, 일반,외국인가구, 아파트)'!K126/'주택총조사(거처의종류, 일반,외국인가구, 전체)'!K126</f>
        <v>0.56831884536763644</v>
      </c>
      <c r="Z140" s="53">
        <f>'주택총조사(거처의종류, 일반,외국인가구, 아파트)'!N126/'주택총조사(거처의종류, 일반,외국인가구, 전체)'!N126</f>
        <v>0.5742603082116744</v>
      </c>
      <c r="AA140" s="53">
        <f>'주택총조사(거처의종류, 일반,외국인가구, 아파트)'!Q126/'주택총조사(거처의종류, 일반,외국인가구, 전체)'!Q126</f>
        <v>0.5778100588352244</v>
      </c>
      <c r="AB140" s="53">
        <f>'주택총조사(거처의종류, 일반,외국인가구, 아파트)'!T126/'주택총조사(거처의종류, 일반,외국인가구, 전체)'!T126</f>
        <v>0.58702615859775198</v>
      </c>
      <c r="AC140" s="53">
        <f>'주택총조사(거처의종류, 일반,외국인가구, 아파트)'!W126/'주택총조사(거처의종류, 일반,외국인가구, 전체)'!W126</f>
        <v>0.59500521661030659</v>
      </c>
      <c r="AD140" s="54">
        <f t="shared" si="189"/>
        <v>-1937.3989438582726</v>
      </c>
      <c r="AE140" s="54">
        <f t="shared" si="190"/>
        <v>-1683.1569633684176</v>
      </c>
      <c r="AF140" s="54">
        <f t="shared" si="191"/>
        <v>-4164.8549040842972</v>
      </c>
      <c r="AG140" s="54">
        <f t="shared" si="192"/>
        <v>-2875.2541248117891</v>
      </c>
      <c r="AH140" s="54">
        <f t="shared" si="193"/>
        <v>2988.7112030335702</v>
      </c>
      <c r="AI140" s="54">
        <f t="shared" si="194"/>
        <v>-1534.3907466178412</v>
      </c>
      <c r="AJ140" s="54">
        <f t="shared" si="195"/>
        <v>8248.011402820508</v>
      </c>
      <c r="AK140" s="54">
        <f t="shared" si="196"/>
        <v>11558.13722337637</v>
      </c>
      <c r="AL140" s="54">
        <f t="shared" si="197"/>
        <v>12898.453943378714</v>
      </c>
      <c r="AM140" s="54">
        <f t="shared" si="198"/>
        <v>8688.5741734053263</v>
      </c>
      <c r="AN140" s="54">
        <f t="shared" si="199"/>
        <v>10341.785669903738</v>
      </c>
      <c r="AO140" s="54">
        <f t="shared" si="200"/>
        <v>10346.99248257693</v>
      </c>
      <c r="AP140" s="208">
        <f t="shared" si="283"/>
        <v>6310.6124589622359</v>
      </c>
      <c r="AQ140" s="208">
        <f t="shared" si="283"/>
        <v>9874.9802600079529</v>
      </c>
      <c r="AR140" s="208">
        <f t="shared" si="283"/>
        <v>8733.5990392944168</v>
      </c>
      <c r="AS140" s="208">
        <f t="shared" si="283"/>
        <v>5813.3200485935376</v>
      </c>
      <c r="AT140" s="208">
        <f t="shared" si="283"/>
        <v>13330.496872937309</v>
      </c>
      <c r="AU140" s="50">
        <f t="shared" si="183"/>
        <v>8812.6017359590896</v>
      </c>
      <c r="AV140" s="52">
        <f>'주택총조사(거처의종류, 일반,외국인가구, 전체)'!I126</f>
        <v>10152</v>
      </c>
      <c r="AW140" s="52">
        <f>'주택총조사(거처의종류, 일반,외국인가구, 전체)'!L126</f>
        <v>10673</v>
      </c>
      <c r="AX140" s="52">
        <f>'주택총조사(거처의종류, 일반,외국인가구, 전체)'!O126</f>
        <v>11088</v>
      </c>
      <c r="AY140" s="52">
        <f>'주택총조사(거처의종류, 일반,외국인가구, 전체)'!R126</f>
        <v>11940</v>
      </c>
      <c r="AZ140" s="52">
        <f>'주택총조사(거처의종류, 일반,외국인가구, 전체)'!U126</f>
        <v>12660</v>
      </c>
      <c r="BA140" s="52">
        <f>'주택총조사(거처의종류, 일반,외국인가구, 전체)'!X126</f>
        <v>13408</v>
      </c>
      <c r="BB140" s="52">
        <f t="shared" si="201"/>
        <v>521</v>
      </c>
      <c r="BC140" s="52">
        <f t="shared" si="202"/>
        <v>415</v>
      </c>
      <c r="BD140" s="52">
        <f t="shared" si="203"/>
        <v>852</v>
      </c>
      <c r="BE140" s="52">
        <f t="shared" si="204"/>
        <v>720</v>
      </c>
      <c r="BF140" s="52">
        <f t="shared" si="205"/>
        <v>748</v>
      </c>
      <c r="BG140" s="53">
        <f>'주택총조사(거처의종류, 일반,외국인가구, 아파트)'!L126/'주택총조사(거처의종류, 일반,외국인가구, 전체)'!L126</f>
        <v>0.1229270120865736</v>
      </c>
      <c r="BH140" s="53">
        <f>'주택총조사(거처의종류, 일반,외국인가구, 아파트)'!O126/'주택총조사(거처의종류, 일반,외국인가구, 전체)'!O126</f>
        <v>0.12076118326118326</v>
      </c>
      <c r="BI140" s="53">
        <f>'주택총조사(거처의종류, 일반,외국인가구, 아파트)'!R126/'주택총조사(거처의종류, 일반,외국인가구, 전체)'!R126</f>
        <v>0.11289782244556114</v>
      </c>
      <c r="BJ140" s="53">
        <f>'주택총조사(거처의종류, 일반,외국인가구, 아파트)'!U126/'주택총조사(거처의종류, 일반,외국인가구, 전체)'!U126</f>
        <v>0.11879936808846761</v>
      </c>
      <c r="BK140" s="53">
        <f>'주택총조사(거처의종류, 일반,외국인가구, 아파트)'!X126/'주택총조사(거처의종류, 일반,외국인가구, 전체)'!X126</f>
        <v>0.12313544152744631</v>
      </c>
      <c r="BL140" s="54">
        <f t="shared" si="206"/>
        <v>64.044973297104846</v>
      </c>
      <c r="BM140" s="54">
        <f t="shared" si="207"/>
        <v>50.115891053391053</v>
      </c>
      <c r="BN140" s="54">
        <f t="shared" si="208"/>
        <v>96.188944723618093</v>
      </c>
      <c r="BO140" s="54">
        <f t="shared" si="209"/>
        <v>85.535545023696685</v>
      </c>
      <c r="BP140" s="54">
        <f t="shared" si="210"/>
        <v>92.105310262529841</v>
      </c>
      <c r="BQ140" s="50">
        <f t="shared" si="211"/>
        <v>77.598132872068092</v>
      </c>
      <c r="BR140" s="49">
        <f>REPS멸실!E125</f>
        <v>672</v>
      </c>
      <c r="BS140" s="49">
        <f>REPS멸실!F125</f>
        <v>1128</v>
      </c>
      <c r="BT140" s="49">
        <f>REPS멸실!G125</f>
        <v>794</v>
      </c>
      <c r="BU140" s="49">
        <f>REPS멸실!H125</f>
        <v>200</v>
      </c>
      <c r="BV140" s="49">
        <f>REPS멸실!I125</f>
        <v>482</v>
      </c>
      <c r="BW140" s="51">
        <f t="shared" si="212"/>
        <v>655.20000000000005</v>
      </c>
      <c r="BX140" s="81">
        <f t="shared" si="213"/>
        <v>9545.3998688311585</v>
      </c>
      <c r="BY140" s="52">
        <f>SUM('주택소유통계(다주택자)'!Q126:R126)</f>
        <v>102978</v>
      </c>
      <c r="BZ140" s="52">
        <f>SUM('주택소유통계(다주택자)'!U126:V126)</f>
        <v>100993</v>
      </c>
      <c r="CA140" s="52">
        <f>SUM('주택소유통계(다주택자)'!Y126:Z126)</f>
        <v>102050</v>
      </c>
      <c r="CB140" s="52">
        <f>SUM('주택소유통계(다주택자)'!AC126:AD126)</f>
        <v>107448</v>
      </c>
      <c r="CC140" s="52">
        <f t="shared" si="214"/>
        <v>-1985</v>
      </c>
      <c r="CD140" s="52">
        <f t="shared" si="215"/>
        <v>1057</v>
      </c>
      <c r="CE140" s="52">
        <f t="shared" si="216"/>
        <v>5398</v>
      </c>
      <c r="CF140" s="53">
        <f>'REPS거래량(외지인)'!D126/'REPS거래량(외지인)'!C126</f>
        <v>0.53497244595167448</v>
      </c>
      <c r="CG140" s="53">
        <f>'REPS거래량(외지인)'!I126/'REPS거래량(외지인)'!H126</f>
        <v>0.54893617021276597</v>
      </c>
      <c r="CH140" s="53">
        <f>'REPS거래량(외지인)'!N126/'REPS거래량(외지인)'!M126</f>
        <v>0.56646198701241335</v>
      </c>
      <c r="CI140" s="54">
        <f>REPS단위당실거래!G125</f>
        <v>1129.2</v>
      </c>
      <c r="CJ140" s="54">
        <f>REPS단위당실거래!H125</f>
        <v>1071.8</v>
      </c>
      <c r="CK140" s="54">
        <f>REPS단위당실거래!I125</f>
        <v>1064.5</v>
      </c>
      <c r="CL140" s="52">
        <v>1837</v>
      </c>
      <c r="CM140" s="52">
        <v>2097</v>
      </c>
      <c r="CN140" s="52">
        <v>2091</v>
      </c>
      <c r="CO140" s="53">
        <f t="shared" si="217"/>
        <v>0.61469787697332612</v>
      </c>
      <c r="CP140" s="53">
        <f t="shared" si="269"/>
        <v>0.51111111111111107</v>
      </c>
      <c r="CQ140" s="53">
        <f t="shared" si="218"/>
        <v>0.50908656145384978</v>
      </c>
      <c r="CR140" s="55">
        <v>0.2</v>
      </c>
      <c r="CS140" s="55">
        <v>0.3</v>
      </c>
      <c r="CT140" s="55">
        <v>0.5</v>
      </c>
      <c r="CU140" s="162">
        <f t="shared" si="219"/>
        <v>-130.55203142599154</v>
      </c>
      <c r="CV140" s="162">
        <f t="shared" si="220"/>
        <v>88.967914893617007</v>
      </c>
      <c r="CW140" s="162">
        <f t="shared" si="221"/>
        <v>778.33272175349259</v>
      </c>
      <c r="CX140" s="71">
        <f t="shared" si="222"/>
        <v>245.58286840703934</v>
      </c>
      <c r="CY140" s="158">
        <f>REPS분양물량!H125</f>
        <v>14682</v>
      </c>
      <c r="CZ140" s="158">
        <f>REPS분양물량!I125</f>
        <v>941</v>
      </c>
      <c r="DA140" s="158">
        <f>REPS분양물량!J125</f>
        <v>2466</v>
      </c>
      <c r="DB140" s="52">
        <f>REPS미분양!F125</f>
        <v>1977</v>
      </c>
      <c r="DC140" s="52">
        <f>REPS미분양!G125</f>
        <v>13445</v>
      </c>
      <c r="DD140" s="52">
        <f>REPS미분양!H125</f>
        <v>10245</v>
      </c>
      <c r="DE140" s="52">
        <f>REPS미분양!I125</f>
        <v>8807</v>
      </c>
      <c r="DF140" s="52">
        <f t="shared" si="223"/>
        <v>16659</v>
      </c>
      <c r="DG140" s="52">
        <f t="shared" si="224"/>
        <v>14386</v>
      </c>
      <c r="DH140" s="52">
        <f t="shared" si="225"/>
        <v>12711</v>
      </c>
      <c r="DI140" s="52">
        <f t="shared" si="226"/>
        <v>3214</v>
      </c>
      <c r="DJ140" s="52">
        <f t="shared" si="227"/>
        <v>4141</v>
      </c>
      <c r="DK140" s="52">
        <f t="shared" si="228"/>
        <v>3904</v>
      </c>
      <c r="DL140" s="142">
        <v>1129.2</v>
      </c>
      <c r="DM140" s="142">
        <v>1071.8</v>
      </c>
      <c r="DN140" s="142">
        <v>1064.5</v>
      </c>
      <c r="DO140" s="140">
        <f>'REPS분양가(분기단위)'!D125</f>
        <v>1837</v>
      </c>
      <c r="DP140" s="140">
        <f>'REPS분양가(분기단위)'!E125</f>
        <v>2097</v>
      </c>
      <c r="DQ140" s="140">
        <f>'REPS분양가(분기단위)'!F125</f>
        <v>2091</v>
      </c>
      <c r="DR140" s="53">
        <f t="shared" si="229"/>
        <v>0.61469787697332612</v>
      </c>
      <c r="DS140" s="53">
        <f t="shared" si="230"/>
        <v>0.51111111111111107</v>
      </c>
      <c r="DT140" s="53">
        <f t="shared" si="231"/>
        <v>0.50908656145384978</v>
      </c>
      <c r="DU140" s="53">
        <f>100%-종합!CF140</f>
        <v>0.46502755404832552</v>
      </c>
      <c r="DV140" s="53">
        <f>100%-종합!CG140</f>
        <v>0.45106382978723403</v>
      </c>
      <c r="DW140" s="53">
        <f>100%-종합!CH140</f>
        <v>0.43353801298758665</v>
      </c>
      <c r="DX140" s="55">
        <v>0.2</v>
      </c>
      <c r="DY140" s="55">
        <v>0.3</v>
      </c>
      <c r="DZ140" s="55">
        <v>0.5</v>
      </c>
      <c r="EA140" s="72">
        <f t="shared" si="232"/>
        <v>183.74531219344809</v>
      </c>
      <c r="EB140" s="72">
        <f t="shared" si="233"/>
        <v>286.40448226950349</v>
      </c>
      <c r="EC140" s="72">
        <f t="shared" si="234"/>
        <v>430.82275052078342</v>
      </c>
      <c r="ED140" s="71">
        <f t="shared" si="235"/>
        <v>300.32418166124501</v>
      </c>
      <c r="EE140" s="82">
        <f t="shared" si="236"/>
        <v>545.90705006828432</v>
      </c>
      <c r="EF140" s="88">
        <f t="shared" si="237"/>
        <v>10091.306918899443</v>
      </c>
      <c r="EG140" s="54">
        <f>REPS단위당실거래!I125</f>
        <v>1064.5</v>
      </c>
      <c r="EH140" s="52">
        <f t="shared" si="238"/>
        <v>2091</v>
      </c>
      <c r="EI140" s="52">
        <f t="shared" si="239"/>
        <v>71100</v>
      </c>
      <c r="EJ140" s="49">
        <f t="shared" si="240"/>
        <v>39105</v>
      </c>
      <c r="EK140" s="149">
        <v>133706</v>
      </c>
      <c r="EL140" s="55">
        <f t="shared" si="241"/>
        <v>0.51453849708909305</v>
      </c>
      <c r="EM140" s="55">
        <v>0.74</v>
      </c>
      <c r="EN140" s="55">
        <v>0.05</v>
      </c>
      <c r="EO140" s="71">
        <f t="shared" si="242"/>
        <v>2545.4847187963887</v>
      </c>
      <c r="EP140" s="54">
        <f>REPS단위당실거래!I125</f>
        <v>1064.5</v>
      </c>
      <c r="EQ140" s="52">
        <f t="shared" si="243"/>
        <v>2091</v>
      </c>
      <c r="ER140" s="52">
        <f t="shared" si="244"/>
        <v>71100</v>
      </c>
      <c r="ES140" s="49">
        <f t="shared" si="245"/>
        <v>39105</v>
      </c>
      <c r="ET140" s="149">
        <v>10078</v>
      </c>
      <c r="EU140" s="55">
        <f t="shared" si="246"/>
        <v>0.51453849708909305</v>
      </c>
      <c r="EV140" s="55">
        <v>0.26</v>
      </c>
      <c r="EW140" s="55">
        <v>0.2</v>
      </c>
      <c r="EX140" s="50">
        <f t="shared" si="247"/>
        <v>269.64698663052172</v>
      </c>
      <c r="EY140" s="53">
        <f>'주택총조사(주택의종류)'!AZ125</f>
        <v>0.83077983235481379</v>
      </c>
      <c r="EZ140" s="53">
        <f>'주택총조사(주택의종류)'!AS125</f>
        <v>0.13130885158783029</v>
      </c>
      <c r="FA140" s="53">
        <f>'주택총조사(주택의종류)'!BG125</f>
        <v>2.8118170572304396E-2</v>
      </c>
      <c r="FB140" s="53">
        <f t="shared" si="248"/>
        <v>0.19190044817078053</v>
      </c>
      <c r="FC140" s="54">
        <f t="shared" si="249"/>
        <v>540.22503593119779</v>
      </c>
      <c r="FD140" s="55">
        <v>0.4</v>
      </c>
      <c r="FE140" s="55">
        <v>0.6</v>
      </c>
      <c r="FF140" s="50">
        <f t="shared" si="250"/>
        <v>129.65400862348747</v>
      </c>
      <c r="FG140" s="82">
        <f t="shared" si="251"/>
        <v>2944.7857140503975</v>
      </c>
      <c r="FH140" s="53">
        <v>3.9399999999999998E-2</v>
      </c>
      <c r="FI140" s="49">
        <v>30</v>
      </c>
      <c r="FJ140" s="55">
        <v>0.6</v>
      </c>
      <c r="FK140" s="55">
        <v>0.4</v>
      </c>
      <c r="FL140" s="49">
        <f t="shared" si="252"/>
        <v>71000</v>
      </c>
      <c r="FM140" s="49">
        <f t="shared" si="253"/>
        <v>42700</v>
      </c>
      <c r="FN140" s="58">
        <f t="shared" si="254"/>
        <v>-202.38207559777123</v>
      </c>
      <c r="FO140" s="49">
        <f t="shared" si="270"/>
        <v>6120</v>
      </c>
      <c r="FP140" s="134">
        <v>1973</v>
      </c>
      <c r="FQ140" s="134">
        <v>6135</v>
      </c>
      <c r="FR140" s="134">
        <v>63785</v>
      </c>
      <c r="FS140" s="134">
        <v>90754</v>
      </c>
      <c r="FT140" s="134">
        <v>57718</v>
      </c>
      <c r="FU140" s="134">
        <v>55815</v>
      </c>
      <c r="FV140" s="134">
        <v>53333</v>
      </c>
      <c r="FW140" s="134">
        <v>127706</v>
      </c>
      <c r="FX140" s="134">
        <v>122669</v>
      </c>
      <c r="FY140" s="32">
        <f t="shared" si="255"/>
        <v>579888</v>
      </c>
      <c r="FZ140" s="152">
        <f>(SUM(FW140:FX140)/FY140)+(FV140/FY140)*0.9</f>
        <v>0.51453849708909305</v>
      </c>
      <c r="GA140" s="54">
        <f t="shared" si="256"/>
        <v>10424.590615448999</v>
      </c>
      <c r="GB140" s="55">
        <v>0.3</v>
      </c>
      <c r="GC140" s="55">
        <f t="shared" si="257"/>
        <v>0.51453849708909305</v>
      </c>
      <c r="GD140" s="50">
        <f t="shared" si="258"/>
        <v>1609.1559564126574</v>
      </c>
      <c r="GE140" s="54">
        <f t="shared" si="259"/>
        <v>-879.19074661784111</v>
      </c>
      <c r="GF140" s="55">
        <v>0.7</v>
      </c>
      <c r="GG140" s="55">
        <f t="shared" si="260"/>
        <v>0.51453849708909305</v>
      </c>
      <c r="GH140" s="50">
        <f t="shared" si="261"/>
        <v>-316.66423979356705</v>
      </c>
      <c r="GI140" s="81">
        <f t="shared" si="271"/>
        <v>1292.4917166190903</v>
      </c>
      <c r="GJ140" s="72">
        <f t="shared" si="262"/>
        <v>245.58286840703934</v>
      </c>
      <c r="GK140" s="72">
        <f t="shared" si="263"/>
        <v>300.32418166124501</v>
      </c>
      <c r="GL140" s="52">
        <f>SUM('주택총조사(주택의종류)'!AD125:AF125)</f>
        <v>94295</v>
      </c>
      <c r="GM140" s="52">
        <f>REPS미분양!I125</f>
        <v>8807</v>
      </c>
      <c r="GN140" s="100">
        <f t="shared" si="264"/>
        <v>9.3398377432525589E-2</v>
      </c>
      <c r="GO140" s="55">
        <f t="shared" si="265"/>
        <v>0.4</v>
      </c>
      <c r="GP140" s="82">
        <f t="shared" si="266"/>
        <v>218.36282002731375</v>
      </c>
      <c r="GQ140" s="84">
        <f t="shared" si="267"/>
        <v>4455.6402506968016</v>
      </c>
      <c r="GR140" s="151">
        <f>SUM('REPS분양물량+계획'!G125:I125)/3</f>
        <v>3649.3333333333335</v>
      </c>
      <c r="GS140" s="106">
        <f t="shared" si="272"/>
        <v>0.81903680010131596</v>
      </c>
      <c r="GT140" s="105" t="str">
        <f t="shared" si="268"/>
        <v>A등급</v>
      </c>
    </row>
    <row r="141" spans="1:202" s="49" customFormat="1" x14ac:dyDescent="0.4">
      <c r="A141" s="37" t="s">
        <v>212</v>
      </c>
      <c r="B141" s="37" t="s">
        <v>217</v>
      </c>
      <c r="C141" s="35">
        <f>'주택총조사(거처의종류, 일반,외국인가구, 전체)'!H127</f>
        <v>10565</v>
      </c>
      <c r="D141" s="35">
        <f>'주택총조사(거처의종류, 일반,외국인가구, 전체)'!K127</f>
        <v>10560</v>
      </c>
      <c r="E141" s="35">
        <f>'주택총조사(거처의종류, 일반,외국인가구, 전체)'!N127</f>
        <v>10726</v>
      </c>
      <c r="F141" s="35">
        <f>'주택총조사(거처의종류, 일반,외국인가구, 전체)'!Q127</f>
        <v>10797</v>
      </c>
      <c r="G141" s="35">
        <f>'주택총조사(거처의종류, 일반,외국인가구, 전체)'!T127</f>
        <v>11185</v>
      </c>
      <c r="H141" s="35">
        <f>'주택총조사(거처의종류, 일반,외국인가구, 전체)'!W127</f>
        <v>10943</v>
      </c>
      <c r="I141" s="207">
        <f t="shared" si="282"/>
        <v>52</v>
      </c>
      <c r="J141" s="207">
        <f t="shared" si="282"/>
        <v>40</v>
      </c>
      <c r="K141" s="207">
        <f t="shared" si="282"/>
        <v>-244</v>
      </c>
      <c r="L141" s="207">
        <f t="shared" si="282"/>
        <v>131</v>
      </c>
      <c r="M141" s="207">
        <f t="shared" si="282"/>
        <v>567</v>
      </c>
      <c r="N141" s="24">
        <f>'인구총조사(가구, 1인가구)'!D127</f>
        <v>4042</v>
      </c>
      <c r="O141" s="24">
        <f>'인구총조사(가구, 1인가구)'!E127</f>
        <v>3985</v>
      </c>
      <c r="P141" s="24">
        <f>'인구총조사(가구, 1인가구)'!F127</f>
        <v>4111</v>
      </c>
      <c r="Q141" s="24">
        <f>'인구총조사(가구, 1인가구)'!G127</f>
        <v>4426</v>
      </c>
      <c r="R141" s="24">
        <f>'인구총조사(가구, 1인가구)'!H127</f>
        <v>4683</v>
      </c>
      <c r="S141" s="24">
        <f>'인구총조사(가구, 1인가구)'!I127</f>
        <v>3874</v>
      </c>
      <c r="T141" s="52">
        <f t="shared" si="184"/>
        <v>-57</v>
      </c>
      <c r="U141" s="52">
        <f t="shared" si="185"/>
        <v>126</v>
      </c>
      <c r="V141" s="52">
        <f t="shared" si="186"/>
        <v>315</v>
      </c>
      <c r="W141" s="52">
        <f t="shared" si="187"/>
        <v>257</v>
      </c>
      <c r="X141" s="52">
        <f t="shared" si="188"/>
        <v>-809</v>
      </c>
      <c r="Y141" s="53">
        <f>'주택총조사(거처의종류, 일반,외국인가구, 아파트)'!K127/'주택총조사(거처의종류, 일반,외국인가구, 전체)'!K127</f>
        <v>4.9526515151515155E-2</v>
      </c>
      <c r="Z141" s="53">
        <f>'주택총조사(거처의종류, 일반,외국인가구, 아파트)'!N127/'주택총조사(거처의종류, 일반,외국인가구, 전체)'!N127</f>
        <v>5.0158493380570573E-2</v>
      </c>
      <c r="AA141" s="53">
        <f>'주택총조사(거처의종류, 일반,외국인가구, 아파트)'!Q127/'주택총조사(거처의종류, 일반,외국인가구, 전체)'!Q127</f>
        <v>5.0476984347503938E-2</v>
      </c>
      <c r="AB141" s="53">
        <f>'주택총조사(거처의종류, 일반,외국인가구, 아파트)'!T127/'주택총조사(거처의종류, 일반,외국인가구, 전체)'!T127</f>
        <v>5.1497541350022352E-2</v>
      </c>
      <c r="AC141" s="53">
        <f>'주택총조사(거처의종류, 일반,외국인가구, 아파트)'!W127/'주택총조사(거처의종류, 일반,외국인가구, 전체)'!W127</f>
        <v>5.1357031892534037E-2</v>
      </c>
      <c r="AD141" s="54">
        <f t="shared" si="189"/>
        <v>2.5753787878787882</v>
      </c>
      <c r="AE141" s="54">
        <f t="shared" si="190"/>
        <v>2.0063397352228227</v>
      </c>
      <c r="AF141" s="54">
        <f t="shared" si="191"/>
        <v>-12.31638418079096</v>
      </c>
      <c r="AG141" s="54">
        <f t="shared" si="192"/>
        <v>6.7461779168529281</v>
      </c>
      <c r="AH141" s="54">
        <f t="shared" si="193"/>
        <v>29.119437083066799</v>
      </c>
      <c r="AI141" s="54">
        <f t="shared" si="194"/>
        <v>5.6261898684460752</v>
      </c>
      <c r="AJ141" s="54">
        <f t="shared" si="195"/>
        <v>-2.8230113636363638</v>
      </c>
      <c r="AK141" s="54">
        <f t="shared" si="196"/>
        <v>6.3199701659518919</v>
      </c>
      <c r="AL141" s="54">
        <f t="shared" si="197"/>
        <v>15.900250069463741</v>
      </c>
      <c r="AM141" s="54">
        <f t="shared" si="198"/>
        <v>13.234868126955744</v>
      </c>
      <c r="AN141" s="54">
        <f t="shared" si="199"/>
        <v>-41.547838801060038</v>
      </c>
      <c r="AO141" s="54">
        <f t="shared" si="200"/>
        <v>-1.7831523604650044</v>
      </c>
      <c r="AP141" s="208">
        <f t="shared" si="283"/>
        <v>-0.24763257575757569</v>
      </c>
      <c r="AQ141" s="208">
        <f t="shared" si="283"/>
        <v>8.3263099011747137</v>
      </c>
      <c r="AR141" s="208">
        <f t="shared" si="283"/>
        <v>3.583865888672781</v>
      </c>
      <c r="AS141" s="208">
        <f t="shared" si="283"/>
        <v>19.981046043808671</v>
      </c>
      <c r="AT141" s="208">
        <f t="shared" si="283"/>
        <v>-12.428401717993239</v>
      </c>
      <c r="AU141" s="50">
        <f t="shared" si="183"/>
        <v>3.8430375079810704</v>
      </c>
      <c r="AV141" s="52">
        <f>'주택총조사(거처의종류, 일반,외국인가구, 전체)'!I127</f>
        <v>88</v>
      </c>
      <c r="AW141" s="52">
        <f>'주택총조사(거처의종류, 일반,외국인가구, 전체)'!L127</f>
        <v>100</v>
      </c>
      <c r="AX141" s="52">
        <f>'주택총조사(거처의종류, 일반,외국인가구, 전체)'!O127</f>
        <v>102</v>
      </c>
      <c r="AY141" s="52">
        <f>'주택총조사(거처의종류, 일반,외국인가구, 전체)'!R127</f>
        <v>99</v>
      </c>
      <c r="AZ141" s="52">
        <f>'주택총조사(거처의종류, 일반,외국인가구, 전체)'!U127</f>
        <v>113</v>
      </c>
      <c r="BA141" s="52">
        <f>'주택총조사(거처의종류, 일반,외국인가구, 전체)'!X127</f>
        <v>118</v>
      </c>
      <c r="BB141" s="52">
        <f t="shared" si="201"/>
        <v>12</v>
      </c>
      <c r="BC141" s="52">
        <f t="shared" si="202"/>
        <v>2</v>
      </c>
      <c r="BD141" s="52">
        <f t="shared" si="203"/>
        <v>-3</v>
      </c>
      <c r="BE141" s="52">
        <f t="shared" si="204"/>
        <v>14</v>
      </c>
      <c r="BF141" s="52">
        <f t="shared" si="205"/>
        <v>5</v>
      </c>
      <c r="BG141" s="53">
        <f>'주택총조사(거처의종류, 일반,외국인가구, 아파트)'!L127/'주택총조사(거처의종류, 일반,외국인가구, 전체)'!L127</f>
        <v>0</v>
      </c>
      <c r="BH141" s="53">
        <f>'주택총조사(거처의종류, 일반,외국인가구, 아파트)'!O127/'주택총조사(거처의종류, 일반,외국인가구, 전체)'!O127</f>
        <v>0</v>
      </c>
      <c r="BI141" s="53">
        <f>'주택총조사(거처의종류, 일반,외국인가구, 아파트)'!R127/'주택총조사(거처의종류, 일반,외국인가구, 전체)'!R127</f>
        <v>0</v>
      </c>
      <c r="BJ141" s="53">
        <f>'주택총조사(거처의종류, 일반,외국인가구, 아파트)'!U127/'주택총조사(거처의종류, 일반,외국인가구, 전체)'!U127</f>
        <v>4.4247787610619468E-2</v>
      </c>
      <c r="BK141" s="53">
        <f>'주택총조사(거처의종류, 일반,외국인가구, 아파트)'!X127/'주택총조사(거처의종류, 일반,외국인가구, 전체)'!X127</f>
        <v>0</v>
      </c>
      <c r="BL141" s="54">
        <f t="shared" si="206"/>
        <v>0</v>
      </c>
      <c r="BM141" s="54">
        <f t="shared" si="207"/>
        <v>0</v>
      </c>
      <c r="BN141" s="54">
        <f t="shared" si="208"/>
        <v>0</v>
      </c>
      <c r="BO141" s="54">
        <f t="shared" si="209"/>
        <v>0.61946902654867253</v>
      </c>
      <c r="BP141" s="54">
        <f t="shared" si="210"/>
        <v>0</v>
      </c>
      <c r="BQ141" s="50">
        <f t="shared" si="211"/>
        <v>0.12389380530973451</v>
      </c>
      <c r="BR141" s="49">
        <f>REPS멸실!E126</f>
        <v>0</v>
      </c>
      <c r="BS141" s="49">
        <f>REPS멸실!F126</f>
        <v>0</v>
      </c>
      <c r="BT141" s="49">
        <f>REPS멸실!G126</f>
        <v>0</v>
      </c>
      <c r="BU141" s="49">
        <f>REPS멸실!H126</f>
        <v>0</v>
      </c>
      <c r="BV141" s="49">
        <f>REPS멸실!I126</f>
        <v>0</v>
      </c>
      <c r="BW141" s="51">
        <f t="shared" si="212"/>
        <v>0</v>
      </c>
      <c r="BX141" s="81">
        <f t="shared" si="213"/>
        <v>3.9669313132908051</v>
      </c>
      <c r="BY141" s="52">
        <f>SUM('주택소유통계(다주택자)'!Q127:R127)</f>
        <v>1687</v>
      </c>
      <c r="BZ141" s="52">
        <f>SUM('주택소유통계(다주택자)'!U127:V127)</f>
        <v>1653</v>
      </c>
      <c r="CA141" s="52">
        <f>SUM('주택소유통계(다주택자)'!Y127:Z127)</f>
        <v>1706</v>
      </c>
      <c r="CB141" s="52">
        <f>SUM('주택소유통계(다주택자)'!AC127:AD127)</f>
        <v>1787</v>
      </c>
      <c r="CC141" s="52">
        <f t="shared" si="214"/>
        <v>-34</v>
      </c>
      <c r="CD141" s="52">
        <f t="shared" si="215"/>
        <v>53</v>
      </c>
      <c r="CE141" s="52">
        <f t="shared" si="216"/>
        <v>81</v>
      </c>
      <c r="CF141" s="53">
        <v>0</v>
      </c>
      <c r="CG141" s="53">
        <v>0</v>
      </c>
      <c r="CH141" s="53">
        <f>'REPS거래량(외지인)'!N127/'REPS거래량(외지인)'!M127</f>
        <v>1</v>
      </c>
      <c r="CI141" s="54">
        <f>REPS단위당실거래!G126</f>
        <v>788</v>
      </c>
      <c r="CJ141" s="54">
        <f>REPS단위당실거래!H126</f>
        <v>867.2</v>
      </c>
      <c r="CK141" s="54">
        <f>REPS단위당실거래!I126</f>
        <v>781.3</v>
      </c>
      <c r="CL141" s="52">
        <v>0</v>
      </c>
      <c r="CM141" s="52">
        <v>0</v>
      </c>
      <c r="CN141" s="52">
        <v>0</v>
      </c>
      <c r="CO141" s="53">
        <v>0</v>
      </c>
      <c r="CP141" s="53">
        <v>0</v>
      </c>
      <c r="CQ141" s="53">
        <v>0</v>
      </c>
      <c r="CR141" s="55">
        <v>0.2</v>
      </c>
      <c r="CS141" s="55">
        <v>0.3</v>
      </c>
      <c r="CT141" s="55">
        <v>0.5</v>
      </c>
      <c r="CU141" s="162">
        <f t="shared" si="219"/>
        <v>0</v>
      </c>
      <c r="CV141" s="162">
        <f t="shared" si="220"/>
        <v>0</v>
      </c>
      <c r="CW141" s="162">
        <f t="shared" si="221"/>
        <v>0</v>
      </c>
      <c r="CX141" s="71">
        <f t="shared" si="222"/>
        <v>0</v>
      </c>
      <c r="CY141" s="158">
        <f>REPS분양물량!H126</f>
        <v>0</v>
      </c>
      <c r="CZ141" s="158">
        <f>REPS분양물량!I126</f>
        <v>0</v>
      </c>
      <c r="DA141" s="158">
        <f>REPS분양물량!J126</f>
        <v>0</v>
      </c>
      <c r="DB141" s="52">
        <f>REPS미분양!F126</f>
        <v>0</v>
      </c>
      <c r="DC141" s="52">
        <f>REPS미분양!G126</f>
        <v>0</v>
      </c>
      <c r="DD141" s="52">
        <f>REPS미분양!H126</f>
        <v>0</v>
      </c>
      <c r="DE141" s="52">
        <f>REPS미분양!I126</f>
        <v>0</v>
      </c>
      <c r="DF141" s="52">
        <f t="shared" si="223"/>
        <v>0</v>
      </c>
      <c r="DG141" s="52">
        <f t="shared" si="224"/>
        <v>0</v>
      </c>
      <c r="DH141" s="52">
        <f t="shared" si="225"/>
        <v>0</v>
      </c>
      <c r="DI141" s="52">
        <f t="shared" si="226"/>
        <v>0</v>
      </c>
      <c r="DJ141" s="52">
        <f t="shared" si="227"/>
        <v>0</v>
      </c>
      <c r="DK141" s="52">
        <f t="shared" si="228"/>
        <v>0</v>
      </c>
      <c r="DL141" s="142">
        <v>788</v>
      </c>
      <c r="DM141" s="142">
        <v>867.2</v>
      </c>
      <c r="DN141" s="142">
        <v>781.3</v>
      </c>
      <c r="DO141" s="140">
        <f>'REPS분양가(분기단위)'!D126</f>
        <v>0</v>
      </c>
      <c r="DP141" s="140">
        <f>'REPS분양가(분기단위)'!E126</f>
        <v>0</v>
      </c>
      <c r="DQ141" s="140">
        <f>'REPS분양가(분기단위)'!F126</f>
        <v>0</v>
      </c>
      <c r="DR141" s="53" t="e">
        <f t="shared" si="229"/>
        <v>#DIV/0!</v>
      </c>
      <c r="DS141" s="53" t="e">
        <f t="shared" si="230"/>
        <v>#DIV/0!</v>
      </c>
      <c r="DT141" s="53" t="e">
        <f t="shared" si="231"/>
        <v>#DIV/0!</v>
      </c>
      <c r="DU141" s="53">
        <f>100%-종합!CF141</f>
        <v>1</v>
      </c>
      <c r="DV141" s="53">
        <f>100%-종합!CG141</f>
        <v>1</v>
      </c>
      <c r="DW141" s="53">
        <f>100%-종합!CH141</f>
        <v>0</v>
      </c>
      <c r="DX141" s="55">
        <v>0.2</v>
      </c>
      <c r="DY141" s="55">
        <v>0.3</v>
      </c>
      <c r="DZ141" s="55">
        <v>0.5</v>
      </c>
      <c r="EA141" s="72" t="e">
        <f t="shared" si="232"/>
        <v>#DIV/0!</v>
      </c>
      <c r="EB141" s="72" t="e">
        <f t="shared" si="233"/>
        <v>#DIV/0!</v>
      </c>
      <c r="EC141" s="72" t="e">
        <f t="shared" si="234"/>
        <v>#DIV/0!</v>
      </c>
      <c r="ED141" s="71" t="e">
        <f t="shared" si="235"/>
        <v>#DIV/0!</v>
      </c>
      <c r="EE141" s="82" t="e">
        <f t="shared" si="236"/>
        <v>#DIV/0!</v>
      </c>
      <c r="EF141" s="88" t="e">
        <f t="shared" si="237"/>
        <v>#DIV/0!</v>
      </c>
      <c r="EG141" s="54">
        <f>REPS단위당실거래!I126</f>
        <v>781.3</v>
      </c>
      <c r="EH141" s="52">
        <f t="shared" si="238"/>
        <v>0</v>
      </c>
      <c r="EI141" s="52">
        <f t="shared" si="239"/>
        <v>0</v>
      </c>
      <c r="EJ141" s="49">
        <f t="shared" si="240"/>
        <v>0</v>
      </c>
      <c r="EK141" s="149">
        <v>0</v>
      </c>
      <c r="EL141" s="55">
        <f t="shared" si="241"/>
        <v>0</v>
      </c>
      <c r="EM141" s="55">
        <v>0.74</v>
      </c>
      <c r="EN141" s="55">
        <v>0.05</v>
      </c>
      <c r="EO141" s="71">
        <f t="shared" si="242"/>
        <v>0</v>
      </c>
      <c r="EP141" s="54">
        <f>REPS단위당실거래!I126</f>
        <v>781.3</v>
      </c>
      <c r="EQ141" s="52">
        <f t="shared" si="243"/>
        <v>0</v>
      </c>
      <c r="ER141" s="52">
        <f t="shared" si="244"/>
        <v>0</v>
      </c>
      <c r="ES141" s="49">
        <f t="shared" si="245"/>
        <v>0</v>
      </c>
      <c r="ET141" s="149">
        <v>0</v>
      </c>
      <c r="EU141" s="55">
        <f t="shared" si="246"/>
        <v>0</v>
      </c>
      <c r="EV141" s="55">
        <v>0.26</v>
      </c>
      <c r="EW141" s="55">
        <v>0.2</v>
      </c>
      <c r="EX141" s="50">
        <f t="shared" si="247"/>
        <v>0</v>
      </c>
      <c r="EY141" s="53">
        <f>'주택총조사(주택의종류)'!AZ126</f>
        <v>0.73391049559927846</v>
      </c>
      <c r="EZ141" s="53">
        <f>'주택총조사(주택의종류)'!AS126</f>
        <v>0.17730072159095492</v>
      </c>
      <c r="FA141" s="53">
        <f>'주택총조사(주택의종류)'!BG126</f>
        <v>7.6006275206102411E-2</v>
      </c>
      <c r="FB141" s="53">
        <f t="shared" si="248"/>
        <v>0.3451469876993899</v>
      </c>
      <c r="FC141" s="54">
        <f t="shared" si="249"/>
        <v>0</v>
      </c>
      <c r="FD141" s="55">
        <v>0.4</v>
      </c>
      <c r="FE141" s="55">
        <v>0.6</v>
      </c>
      <c r="FF141" s="50">
        <f t="shared" si="250"/>
        <v>0</v>
      </c>
      <c r="FG141" s="82">
        <f t="shared" si="251"/>
        <v>0</v>
      </c>
      <c r="FH141" s="53">
        <v>3.9399999999999998E-2</v>
      </c>
      <c r="FI141" s="49">
        <v>30</v>
      </c>
      <c r="FJ141" s="55">
        <v>0.6</v>
      </c>
      <c r="FK141" s="55">
        <v>0.4</v>
      </c>
      <c r="FL141" s="49">
        <f t="shared" si="252"/>
        <v>0</v>
      </c>
      <c r="FM141" s="49">
        <f t="shared" si="253"/>
        <v>0</v>
      </c>
      <c r="FN141" s="58">
        <f t="shared" si="254"/>
        <v>0</v>
      </c>
      <c r="FO141" s="49">
        <f t="shared" si="270"/>
        <v>0</v>
      </c>
      <c r="FP141" s="131">
        <v>0</v>
      </c>
      <c r="FQ141" s="131">
        <v>0</v>
      </c>
      <c r="FR141" s="131">
        <v>136</v>
      </c>
      <c r="FS141" s="131">
        <v>190</v>
      </c>
      <c r="FT141" s="131">
        <v>91</v>
      </c>
      <c r="FU141" s="133">
        <v>80</v>
      </c>
      <c r="FV141" s="131">
        <v>73</v>
      </c>
      <c r="FW141" s="131">
        <v>139</v>
      </c>
      <c r="FX141" s="131">
        <v>80</v>
      </c>
      <c r="FY141" s="32">
        <f t="shared" si="255"/>
        <v>789</v>
      </c>
      <c r="FZ141" s="153">
        <v>0</v>
      </c>
      <c r="GA141" s="54">
        <f t="shared" si="256"/>
        <v>-1.6592585551552699</v>
      </c>
      <c r="GB141" s="55">
        <v>0.3</v>
      </c>
      <c r="GC141" s="55">
        <f t="shared" si="257"/>
        <v>0</v>
      </c>
      <c r="GD141" s="50">
        <f t="shared" si="258"/>
        <v>0</v>
      </c>
      <c r="GE141" s="54">
        <f t="shared" si="259"/>
        <v>5.6261898684460752</v>
      </c>
      <c r="GF141" s="55">
        <v>0.7</v>
      </c>
      <c r="GG141" s="55">
        <f t="shared" si="260"/>
        <v>0</v>
      </c>
      <c r="GH141" s="50">
        <f t="shared" si="261"/>
        <v>0</v>
      </c>
      <c r="GI141" s="81">
        <f t="shared" si="271"/>
        <v>0</v>
      </c>
      <c r="GJ141" s="72">
        <f t="shared" si="262"/>
        <v>0</v>
      </c>
      <c r="GK141" s="72" t="e">
        <f t="shared" si="263"/>
        <v>#DIV/0!</v>
      </c>
      <c r="GL141" s="52">
        <f>SUM('주택총조사(주택의종류)'!AD126:AF126)</f>
        <v>687509</v>
      </c>
      <c r="GM141" s="52">
        <f>REPS미분양!I126</f>
        <v>0</v>
      </c>
      <c r="GN141" s="100">
        <f t="shared" si="264"/>
        <v>0</v>
      </c>
      <c r="GO141" s="55">
        <f t="shared" si="265"/>
        <v>1</v>
      </c>
      <c r="GP141" s="82" t="e">
        <f t="shared" si="266"/>
        <v>#DIV/0!</v>
      </c>
      <c r="GQ141" s="84" t="e">
        <f t="shared" si="267"/>
        <v>#DIV/0!</v>
      </c>
      <c r="GR141" s="151">
        <f>SUM('REPS분양물량+계획'!G126:I126)/3</f>
        <v>0</v>
      </c>
      <c r="GS141" s="106" t="e">
        <f t="shared" si="272"/>
        <v>#DIV/0!</v>
      </c>
      <c r="GT141" s="105" t="e">
        <f t="shared" si="268"/>
        <v>#DIV/0!</v>
      </c>
    </row>
    <row r="142" spans="1:202" s="49" customFormat="1" x14ac:dyDescent="0.4">
      <c r="A142" s="37" t="s">
        <v>212</v>
      </c>
      <c r="B142" s="37" t="s">
        <v>209</v>
      </c>
      <c r="C142" s="35">
        <f>'주택총조사(거처의종류, 일반,외국인가구, 전체)'!H128</f>
        <v>68263</v>
      </c>
      <c r="D142" s="35">
        <f>'주택총조사(거처의종류, 일반,외국인가구, 전체)'!K128</f>
        <v>68268</v>
      </c>
      <c r="E142" s="35">
        <f>'주택총조사(거처의종류, 일반,외국인가구, 전체)'!N128</f>
        <v>69120</v>
      </c>
      <c r="F142" s="35">
        <f>'주택총조사(거처의종류, 일반,외국인가구, 전체)'!Q128</f>
        <v>70508</v>
      </c>
      <c r="G142" s="35">
        <f>'주택총조사(거처의종류, 일반,외국인가구, 전체)'!T128</f>
        <v>70698</v>
      </c>
      <c r="H142" s="35">
        <f>'주택총조사(거처의종류, 일반,외국인가구, 전체)'!W128</f>
        <v>71002</v>
      </c>
      <c r="I142" s="207">
        <f t="shared" si="282"/>
        <v>-944</v>
      </c>
      <c r="J142" s="207">
        <f t="shared" si="282"/>
        <v>-692</v>
      </c>
      <c r="K142" s="207">
        <f t="shared" si="282"/>
        <v>-619</v>
      </c>
      <c r="L142" s="207">
        <f t="shared" si="282"/>
        <v>-827</v>
      </c>
      <c r="M142" s="207">
        <f t="shared" si="282"/>
        <v>-356</v>
      </c>
      <c r="N142" s="24">
        <f>'인구총조사(가구, 1인가구)'!D128</f>
        <v>27424</v>
      </c>
      <c r="O142" s="24">
        <f>'인구총조사(가구, 1인가구)'!E128</f>
        <v>28373</v>
      </c>
      <c r="P142" s="24">
        <f>'인구총조사(가구, 1인가구)'!F128</f>
        <v>29917</v>
      </c>
      <c r="Q142" s="24">
        <f>'인구총조사(가구, 1인가구)'!G128</f>
        <v>31924</v>
      </c>
      <c r="R142" s="24">
        <f>'인구총조사(가구, 1인가구)'!H128</f>
        <v>32941</v>
      </c>
      <c r="S142" s="24">
        <f>'인구총조사(가구, 1인가구)'!I128</f>
        <v>33601</v>
      </c>
      <c r="T142" s="52">
        <f t="shared" si="184"/>
        <v>949</v>
      </c>
      <c r="U142" s="52">
        <f t="shared" si="185"/>
        <v>1544</v>
      </c>
      <c r="V142" s="52">
        <f t="shared" si="186"/>
        <v>2007</v>
      </c>
      <c r="W142" s="52">
        <f t="shared" si="187"/>
        <v>1017</v>
      </c>
      <c r="X142" s="52">
        <f t="shared" si="188"/>
        <v>660</v>
      </c>
      <c r="Y142" s="53">
        <f>'주택총조사(거처의종류, 일반,외국인가구, 아파트)'!K128/'주택총조사(거처의종류, 일반,외국인가구, 전체)'!K128</f>
        <v>0.21494697369192009</v>
      </c>
      <c r="Z142" s="53">
        <f>'주택총조사(거처의종류, 일반,외국인가구, 아파트)'!N128/'주택총조사(거처의종류, 일반,외국인가구, 전체)'!N128</f>
        <v>0.21979166666666666</v>
      </c>
      <c r="AA142" s="53">
        <f>'주택총조사(거처의종류, 일반,외국인가구, 아파트)'!Q128/'주택총조사(거처의종류, 일반,외국인가구, 전체)'!Q128</f>
        <v>0.23083905372440006</v>
      </c>
      <c r="AB142" s="53">
        <f>'주택총조사(거처의종류, 일반,외국인가구, 아파트)'!T128/'주택총조사(거처의종류, 일반,외국인가구, 전체)'!T128</f>
        <v>0.24606070893094573</v>
      </c>
      <c r="AC142" s="53">
        <f>'주택총조사(거처의종류, 일반,외국인가구, 아파트)'!W128/'주택총조사(거처의종류, 일반,외국인가구, 전체)'!W128</f>
        <v>0.2698374693670601</v>
      </c>
      <c r="AD142" s="54">
        <f t="shared" si="189"/>
        <v>-202.90994316517256</v>
      </c>
      <c r="AE142" s="54">
        <f t="shared" si="190"/>
        <v>-152.09583333333333</v>
      </c>
      <c r="AF142" s="54">
        <f t="shared" si="191"/>
        <v>-142.88937425540362</v>
      </c>
      <c r="AG142" s="54">
        <f t="shared" si="192"/>
        <v>-203.49220628589211</v>
      </c>
      <c r="AH142" s="54">
        <f t="shared" si="193"/>
        <v>-96.062139094673398</v>
      </c>
      <c r="AI142" s="54">
        <f t="shared" si="194"/>
        <v>-159.48989922689501</v>
      </c>
      <c r="AJ142" s="54">
        <f t="shared" si="195"/>
        <v>203.98467803363218</v>
      </c>
      <c r="AK142" s="54">
        <f t="shared" si="196"/>
        <v>339.35833333333335</v>
      </c>
      <c r="AL142" s="54">
        <f t="shared" si="197"/>
        <v>463.29398082487091</v>
      </c>
      <c r="AM142" s="54">
        <f t="shared" si="198"/>
        <v>250.24374098277181</v>
      </c>
      <c r="AN142" s="54">
        <f t="shared" si="199"/>
        <v>178.09272978225965</v>
      </c>
      <c r="AO142" s="54">
        <f t="shared" si="200"/>
        <v>286.99469259137356</v>
      </c>
      <c r="AP142" s="208">
        <f t="shared" si="283"/>
        <v>1.0747348684596147</v>
      </c>
      <c r="AQ142" s="208">
        <f t="shared" si="283"/>
        <v>187.26250000000002</v>
      </c>
      <c r="AR142" s="208">
        <f t="shared" si="283"/>
        <v>320.40460656946732</v>
      </c>
      <c r="AS142" s="208">
        <f t="shared" si="283"/>
        <v>46.751534696879702</v>
      </c>
      <c r="AT142" s="208">
        <f t="shared" si="283"/>
        <v>82.030590687586255</v>
      </c>
      <c r="AU142" s="50">
        <f t="shared" si="183"/>
        <v>127.50479336447859</v>
      </c>
      <c r="AV142" s="52">
        <f>'주택총조사(거처의종류, 일반,외국인가구, 전체)'!I128</f>
        <v>483</v>
      </c>
      <c r="AW142" s="52">
        <f>'주택총조사(거처의종류, 일반,외국인가구, 전체)'!L128</f>
        <v>444</v>
      </c>
      <c r="AX142" s="52">
        <f>'주택총조사(거처의종류, 일반,외국인가구, 전체)'!O128</f>
        <v>480</v>
      </c>
      <c r="AY142" s="52">
        <f>'주택총조사(거처의종류, 일반,외국인가구, 전체)'!R128</f>
        <v>589</v>
      </c>
      <c r="AZ142" s="52">
        <f>'주택총조사(거처의종류, 일반,외국인가구, 전체)'!U128</f>
        <v>602</v>
      </c>
      <c r="BA142" s="52">
        <f>'주택총조사(거처의종류, 일반,외국인가구, 전체)'!X128</f>
        <v>628</v>
      </c>
      <c r="BB142" s="52">
        <f t="shared" si="201"/>
        <v>-39</v>
      </c>
      <c r="BC142" s="52">
        <f t="shared" si="202"/>
        <v>36</v>
      </c>
      <c r="BD142" s="52">
        <f t="shared" si="203"/>
        <v>109</v>
      </c>
      <c r="BE142" s="52">
        <f t="shared" si="204"/>
        <v>13</v>
      </c>
      <c r="BF142" s="52">
        <f t="shared" si="205"/>
        <v>26</v>
      </c>
      <c r="BG142" s="53">
        <f>'주택총조사(거처의종류, 일반,외국인가구, 아파트)'!L128/'주택총조사(거처의종류, 일반,외국인가구, 전체)'!L128</f>
        <v>0.10810810810810811</v>
      </c>
      <c r="BH142" s="53">
        <f>'주택총조사(거처의종류, 일반,외국인가구, 아파트)'!O128/'주택총조사(거처의종류, 일반,외국인가구, 전체)'!O128</f>
        <v>9.583333333333334E-2</v>
      </c>
      <c r="BI142" s="53">
        <f>'주택총조사(거처의종류, 일반,외국인가구, 아파트)'!R128/'주택총조사(거처의종류, 일반,외국인가구, 전체)'!R128</f>
        <v>8.4889643463497449E-2</v>
      </c>
      <c r="BJ142" s="53">
        <f>'주택총조사(거처의종류, 일반,외국인가구, 아파트)'!U128/'주택총조사(거처의종류, 일반,외국인가구, 전체)'!U128</f>
        <v>8.3056478405315617E-2</v>
      </c>
      <c r="BK142" s="53">
        <f>'주택총조사(거처의종류, 일반,외국인가구, 아파트)'!X128/'주택총조사(거처의종류, 일반,외국인가구, 전체)'!X128</f>
        <v>7.1656050955414011E-2</v>
      </c>
      <c r="BL142" s="54">
        <f t="shared" si="206"/>
        <v>-4.2162162162162167</v>
      </c>
      <c r="BM142" s="54">
        <f t="shared" si="207"/>
        <v>3.45</v>
      </c>
      <c r="BN142" s="54">
        <f t="shared" si="208"/>
        <v>9.2529711375212216</v>
      </c>
      <c r="BO142" s="54">
        <f t="shared" si="209"/>
        <v>1.0797342192691031</v>
      </c>
      <c r="BP142" s="54">
        <f t="shared" si="210"/>
        <v>1.8630573248407643</v>
      </c>
      <c r="BQ142" s="50">
        <f t="shared" si="211"/>
        <v>2.2859092930829741</v>
      </c>
      <c r="BR142" s="49">
        <f>REPS멸실!E127</f>
        <v>0</v>
      </c>
      <c r="BS142" s="49">
        <f>REPS멸실!F127</f>
        <v>0</v>
      </c>
      <c r="BT142" s="49">
        <f>REPS멸실!G127</f>
        <v>0</v>
      </c>
      <c r="BU142" s="49">
        <f>REPS멸실!H127</f>
        <v>0</v>
      </c>
      <c r="BV142" s="49">
        <f>REPS멸실!I127</f>
        <v>23</v>
      </c>
      <c r="BW142" s="51">
        <f t="shared" si="212"/>
        <v>4.5999999999999996</v>
      </c>
      <c r="BX142" s="81">
        <f t="shared" si="213"/>
        <v>134.39070265756155</v>
      </c>
      <c r="BY142" s="52">
        <f>SUM('주택소유통계(다주택자)'!Q128:R128)</f>
        <v>4805</v>
      </c>
      <c r="BZ142" s="52">
        <f>SUM('주택소유통계(다주택자)'!U128:V128)</f>
        <v>4730</v>
      </c>
      <c r="CA142" s="52">
        <f>SUM('주택소유통계(다주택자)'!Y128:Z128)</f>
        <v>4711</v>
      </c>
      <c r="CB142" s="52">
        <f>SUM('주택소유통계(다주택자)'!AC128:AD128)</f>
        <v>4959</v>
      </c>
      <c r="CC142" s="52">
        <f t="shared" si="214"/>
        <v>-75</v>
      </c>
      <c r="CD142" s="52">
        <f t="shared" si="215"/>
        <v>-19</v>
      </c>
      <c r="CE142" s="52">
        <f t="shared" si="216"/>
        <v>248</v>
      </c>
      <c r="CF142" s="53">
        <f>'REPS거래량(외지인)'!D128/'REPS거래량(외지인)'!C128</f>
        <v>0.42144177449168208</v>
      </c>
      <c r="CG142" s="53">
        <f>'REPS거래량(외지인)'!I128/'REPS거래량(외지인)'!H128</f>
        <v>0.47199999999999998</v>
      </c>
      <c r="CH142" s="53">
        <f>'REPS거래량(외지인)'!N128/'REPS거래량(외지인)'!M128</f>
        <v>0.43559322033898307</v>
      </c>
      <c r="CI142" s="54">
        <f>REPS단위당실거래!G127</f>
        <v>1038.5</v>
      </c>
      <c r="CJ142" s="54">
        <f>REPS단위당실거래!H127</f>
        <v>1005.4</v>
      </c>
      <c r="CK142" s="54">
        <f>REPS단위당실거래!I127</f>
        <v>970.8</v>
      </c>
      <c r="CL142" s="52">
        <v>1630</v>
      </c>
      <c r="CM142" s="52">
        <v>1711.5</v>
      </c>
      <c r="CN142" s="52">
        <v>1867</v>
      </c>
      <c r="CO142" s="53">
        <f t="shared" si="217"/>
        <v>0.6371165644171779</v>
      </c>
      <c r="CP142" s="53">
        <f t="shared" si="269"/>
        <v>0.58743791995325734</v>
      </c>
      <c r="CQ142" s="53">
        <f t="shared" si="218"/>
        <v>0.51997857525441882</v>
      </c>
      <c r="CR142" s="55">
        <v>0.2</v>
      </c>
      <c r="CS142" s="55">
        <v>0.3</v>
      </c>
      <c r="CT142" s="55">
        <v>0.5</v>
      </c>
      <c r="CU142" s="162">
        <f t="shared" si="219"/>
        <v>-4.0276130319902927</v>
      </c>
      <c r="CV142" s="162">
        <f t="shared" si="220"/>
        <v>-1.5804429798422435</v>
      </c>
      <c r="CW142" s="162">
        <f t="shared" si="221"/>
        <v>28.08589362069122</v>
      </c>
      <c r="CX142" s="71">
        <f t="shared" si="222"/>
        <v>7.4926125362862281</v>
      </c>
      <c r="CY142" s="158">
        <f>REPS분양물량!H127</f>
        <v>3751</v>
      </c>
      <c r="CZ142" s="158">
        <f>REPS분양물량!I127</f>
        <v>53</v>
      </c>
      <c r="DA142" s="158">
        <f>REPS분양물량!J127</f>
        <v>0</v>
      </c>
      <c r="DB142" s="52">
        <f>REPS미분양!F127</f>
        <v>0</v>
      </c>
      <c r="DC142" s="52">
        <f>REPS미분양!G127</f>
        <v>3088</v>
      </c>
      <c r="DD142" s="52">
        <f>REPS미분양!H127</f>
        <v>2289</v>
      </c>
      <c r="DE142" s="52">
        <f>REPS미분양!I127</f>
        <v>937</v>
      </c>
      <c r="DF142" s="52">
        <f t="shared" si="223"/>
        <v>3751</v>
      </c>
      <c r="DG142" s="52">
        <f t="shared" si="224"/>
        <v>3141</v>
      </c>
      <c r="DH142" s="52">
        <f t="shared" si="225"/>
        <v>2289</v>
      </c>
      <c r="DI142" s="52">
        <f t="shared" si="226"/>
        <v>663</v>
      </c>
      <c r="DJ142" s="52">
        <f t="shared" si="227"/>
        <v>852</v>
      </c>
      <c r="DK142" s="52">
        <f t="shared" si="228"/>
        <v>1352</v>
      </c>
      <c r="DL142" s="141">
        <v>1038.5</v>
      </c>
      <c r="DM142" s="141">
        <v>1005.4</v>
      </c>
      <c r="DN142" s="141">
        <v>970.8</v>
      </c>
      <c r="DO142" s="140">
        <f>'REPS분양가(분기단위)'!D127</f>
        <v>1630</v>
      </c>
      <c r="DP142" s="144">
        <f t="shared" ref="DP142:DP144" si="284">DO142*1.05</f>
        <v>1711.5</v>
      </c>
      <c r="DQ142" s="140">
        <f>'REPS분양가(분기단위)'!F127</f>
        <v>1867</v>
      </c>
      <c r="DR142" s="53">
        <f t="shared" si="229"/>
        <v>0.6371165644171779</v>
      </c>
      <c r="DS142" s="53">
        <f t="shared" si="230"/>
        <v>0.58743791995325734</v>
      </c>
      <c r="DT142" s="53">
        <f t="shared" si="231"/>
        <v>0.51997857525441882</v>
      </c>
      <c r="DU142" s="53">
        <f>100%-종합!CF142</f>
        <v>0.57855822550831792</v>
      </c>
      <c r="DV142" s="53">
        <f>100%-종합!CG142</f>
        <v>0.52800000000000002</v>
      </c>
      <c r="DW142" s="53">
        <f>100%-종합!CH142</f>
        <v>0.56440677966101693</v>
      </c>
      <c r="DX142" s="55">
        <v>0.2</v>
      </c>
      <c r="DY142" s="55">
        <v>0.3</v>
      </c>
      <c r="DZ142" s="55">
        <v>0.5</v>
      </c>
      <c r="EA142" s="72">
        <f t="shared" si="232"/>
        <v>48.8775572389236</v>
      </c>
      <c r="EB142" s="72">
        <f t="shared" si="233"/>
        <v>79.278741875547752</v>
      </c>
      <c r="EC142" s="72">
        <f t="shared" si="234"/>
        <v>198.39209681079953</v>
      </c>
      <c r="ED142" s="71">
        <f t="shared" si="235"/>
        <v>108.84946530842363</v>
      </c>
      <c r="EE142" s="82">
        <f t="shared" si="236"/>
        <v>116.34207784470986</v>
      </c>
      <c r="EF142" s="88">
        <f t="shared" si="237"/>
        <v>250.7327805022714</v>
      </c>
      <c r="EG142" s="54">
        <f>REPS단위당실거래!I127</f>
        <v>970.8</v>
      </c>
      <c r="EH142" s="52">
        <f t="shared" si="238"/>
        <v>1867</v>
      </c>
      <c r="EI142" s="52">
        <f t="shared" si="239"/>
        <v>63500</v>
      </c>
      <c r="EJ142" s="49">
        <f t="shared" si="240"/>
        <v>34925</v>
      </c>
      <c r="EK142" s="149">
        <v>6321</v>
      </c>
      <c r="EL142" s="55">
        <f t="shared" si="241"/>
        <v>0.51426976224817378</v>
      </c>
      <c r="EM142" s="55">
        <v>0.74</v>
      </c>
      <c r="EN142" s="55">
        <v>0.05</v>
      </c>
      <c r="EO142" s="71">
        <f t="shared" si="242"/>
        <v>120.27586918531614</v>
      </c>
      <c r="EP142" s="54">
        <f>REPS단위당실거래!I127</f>
        <v>970.8</v>
      </c>
      <c r="EQ142" s="52">
        <f t="shared" si="243"/>
        <v>1867</v>
      </c>
      <c r="ER142" s="52">
        <f t="shared" si="244"/>
        <v>63500</v>
      </c>
      <c r="ES142" s="49">
        <f t="shared" si="245"/>
        <v>34925</v>
      </c>
      <c r="ET142" s="149">
        <v>99</v>
      </c>
      <c r="EU142" s="55">
        <f t="shared" si="246"/>
        <v>0.51426976224817378</v>
      </c>
      <c r="EV142" s="55">
        <v>0.26</v>
      </c>
      <c r="EW142" s="55">
        <v>0.2</v>
      </c>
      <c r="EX142" s="50">
        <f t="shared" si="247"/>
        <v>2.6474607360535991</v>
      </c>
      <c r="EY142" s="53">
        <f>'주택총조사(주택의종류)'!AZ128</f>
        <v>0.3885207900560122</v>
      </c>
      <c r="EZ142" s="53">
        <f>'주택총조사(주택의종류)'!AS128</f>
        <v>0.4457858555101894</v>
      </c>
      <c r="FA142" s="53">
        <f>'주택총조사(주택의종류)'!BG128</f>
        <v>0.14551039152371376</v>
      </c>
      <c r="FB142" s="53">
        <f t="shared" si="248"/>
        <v>1.5219166185383728</v>
      </c>
      <c r="FC142" s="54">
        <f t="shared" si="249"/>
        <v>187.07905861340782</v>
      </c>
      <c r="FD142" s="55">
        <v>0.4</v>
      </c>
      <c r="FE142" s="55">
        <v>0.6</v>
      </c>
      <c r="FF142" s="50">
        <f t="shared" si="250"/>
        <v>44.898974067217878</v>
      </c>
      <c r="FG142" s="82">
        <f t="shared" si="251"/>
        <v>167.82230398858763</v>
      </c>
      <c r="FH142" s="53">
        <v>3.9399999999999998E-2</v>
      </c>
      <c r="FI142" s="49">
        <v>30</v>
      </c>
      <c r="FJ142" s="55">
        <v>0.6</v>
      </c>
      <c r="FK142" s="55">
        <v>0.4</v>
      </c>
      <c r="FL142" s="49">
        <f t="shared" si="252"/>
        <v>63000</v>
      </c>
      <c r="FM142" s="49">
        <f t="shared" si="253"/>
        <v>38100</v>
      </c>
      <c r="FN142" s="58">
        <f t="shared" si="254"/>
        <v>-180.57979110714481</v>
      </c>
      <c r="FO142" s="49">
        <f t="shared" si="270"/>
        <v>5400</v>
      </c>
      <c r="FP142" s="131">
        <v>96</v>
      </c>
      <c r="FQ142" s="131">
        <v>308</v>
      </c>
      <c r="FR142" s="134">
        <v>2970</v>
      </c>
      <c r="FS142" s="134">
        <v>3934</v>
      </c>
      <c r="FT142" s="134">
        <v>2259</v>
      </c>
      <c r="FU142" s="134">
        <v>2182</v>
      </c>
      <c r="FV142" s="134">
        <v>1920</v>
      </c>
      <c r="FW142" s="134">
        <v>4242</v>
      </c>
      <c r="FX142" s="134">
        <v>3582</v>
      </c>
      <c r="FY142" s="32">
        <f t="shared" si="255"/>
        <v>21493</v>
      </c>
      <c r="FZ142" s="152">
        <f>(SUM(FV142:FX142)/FY142)+(FU142/FY142)*0.6</f>
        <v>0.51426976224817378</v>
      </c>
      <c r="GA142" s="54">
        <f t="shared" si="256"/>
        <v>289.28060188445653</v>
      </c>
      <c r="GB142" s="55">
        <v>0.3</v>
      </c>
      <c r="GC142" s="55">
        <f t="shared" si="257"/>
        <v>0.51426976224817378</v>
      </c>
      <c r="GD142" s="50">
        <f t="shared" si="258"/>
        <v>44.630479906238421</v>
      </c>
      <c r="GE142" s="54">
        <f t="shared" si="259"/>
        <v>-154.88989922689501</v>
      </c>
      <c r="GF142" s="55">
        <v>0.7</v>
      </c>
      <c r="GG142" s="55">
        <f t="shared" si="260"/>
        <v>0.51426976224817378</v>
      </c>
      <c r="GH142" s="50">
        <f t="shared" si="261"/>
        <v>-55.758634155041221</v>
      </c>
      <c r="GI142" s="81">
        <f t="shared" si="271"/>
        <v>-11.128154248802801</v>
      </c>
      <c r="GJ142" s="72">
        <f t="shared" si="262"/>
        <v>7.4926125362862281</v>
      </c>
      <c r="GK142" s="72">
        <f t="shared" si="263"/>
        <v>108.84946530842363</v>
      </c>
      <c r="GL142" s="52">
        <f>SUM('주택총조사(주택의종류)'!AD128:AF128)</f>
        <v>24508</v>
      </c>
      <c r="GM142" s="52">
        <f>REPS미분양!I127</f>
        <v>937</v>
      </c>
      <c r="GN142" s="100">
        <f t="shared" si="264"/>
        <v>3.8232413905663454E-2</v>
      </c>
      <c r="GO142" s="55">
        <f t="shared" si="265"/>
        <v>0.4</v>
      </c>
      <c r="GP142" s="82">
        <f t="shared" si="266"/>
        <v>46.536831137883951</v>
      </c>
      <c r="GQ142" s="84">
        <f t="shared" si="267"/>
        <v>203.2309808776688</v>
      </c>
      <c r="GR142" s="151">
        <f>SUM('REPS분양물량+계획'!G127:I127)/3</f>
        <v>586</v>
      </c>
      <c r="GS142" s="106">
        <f t="shared" si="272"/>
        <v>2.8834186474390537</v>
      </c>
      <c r="GT142" s="105" t="str">
        <f t="shared" si="268"/>
        <v>C등급</v>
      </c>
    </row>
    <row r="143" spans="1:202" s="49" customFormat="1" x14ac:dyDescent="0.4">
      <c r="A143" s="37" t="s">
        <v>212</v>
      </c>
      <c r="B143" s="37" t="s">
        <v>214</v>
      </c>
      <c r="C143" s="35">
        <f>'주택총조사(거처의종류, 일반,외국인가구, 전체)'!H129</f>
        <v>220531</v>
      </c>
      <c r="D143" s="35">
        <f>'주택총조사(거처의종류, 일반,외국인가구, 전체)'!K129</f>
        <v>224644</v>
      </c>
      <c r="E143" s="35">
        <f>'주택총조사(거처의종류, 일반,외국인가구, 전체)'!N129</f>
        <v>226813</v>
      </c>
      <c r="F143" s="35">
        <f>'주택총조사(거처의종류, 일반,외국인가구, 전체)'!Q129</f>
        <v>227587</v>
      </c>
      <c r="G143" s="35">
        <f>'주택총조사(거처의종류, 일반,외국인가구, 전체)'!T129</f>
        <v>227834</v>
      </c>
      <c r="H143" s="35">
        <f>'주택총조사(거처의종류, 일반,외국인가구, 전체)'!W129</f>
        <v>229085</v>
      </c>
      <c r="I143" s="207">
        <f t="shared" si="282"/>
        <v>-361</v>
      </c>
      <c r="J143" s="207">
        <f t="shared" si="282"/>
        <v>-1837</v>
      </c>
      <c r="K143" s="207">
        <f t="shared" si="282"/>
        <v>-3513</v>
      </c>
      <c r="L143" s="207">
        <f t="shared" si="282"/>
        <v>-2367</v>
      </c>
      <c r="M143" s="207">
        <f t="shared" si="282"/>
        <v>-1021</v>
      </c>
      <c r="N143" s="24">
        <f>'인구총조사(가구, 1인가구)'!D129</f>
        <v>59291</v>
      </c>
      <c r="O143" s="24">
        <f>'인구총조사(가구, 1인가구)'!E129</f>
        <v>63765</v>
      </c>
      <c r="P143" s="24">
        <f>'인구총조사(가구, 1인가구)'!F129</f>
        <v>67771</v>
      </c>
      <c r="Q143" s="24">
        <f>'인구총조사(가구, 1인가구)'!G129</f>
        <v>72058</v>
      </c>
      <c r="R143" s="24">
        <f>'인구총조사(가구, 1인가구)'!H129</f>
        <v>74672</v>
      </c>
      <c r="S143" s="24">
        <f>'인구총조사(가구, 1인가구)'!I129</f>
        <v>76944</v>
      </c>
      <c r="T143" s="52">
        <f t="shared" si="184"/>
        <v>4474</v>
      </c>
      <c r="U143" s="52">
        <f t="shared" si="185"/>
        <v>4006</v>
      </c>
      <c r="V143" s="52">
        <f t="shared" si="186"/>
        <v>4287</v>
      </c>
      <c r="W143" s="52">
        <f t="shared" si="187"/>
        <v>2614</v>
      </c>
      <c r="X143" s="52">
        <f t="shared" si="188"/>
        <v>2272</v>
      </c>
      <c r="Y143" s="53">
        <f>'주택총조사(거처의종류, 일반,외국인가구, 아파트)'!K129/'주택총조사(거처의종류, 일반,외국인가구, 전체)'!K129</f>
        <v>0.65543259557344069</v>
      </c>
      <c r="Z143" s="53">
        <f>'주택총조사(거처의종류, 일반,외국인가구, 아파트)'!N129/'주택총조사(거처의종류, 일반,외국인가구, 전체)'!N129</f>
        <v>0.6573300472195156</v>
      </c>
      <c r="AA143" s="53">
        <f>'주택총조사(거처의종류, 일반,외국인가구, 아파트)'!Q129/'주택총조사(거처의종류, 일반,외국인가구, 전체)'!Q129</f>
        <v>0.65428165932149029</v>
      </c>
      <c r="AB143" s="53">
        <f>'주택총조사(거처의종류, 일반,외국인가구, 아파트)'!T129/'주택총조사(거처의종류, 일반,외국인가구, 전체)'!T129</f>
        <v>0.66241210706040365</v>
      </c>
      <c r="AC143" s="53">
        <f>'주택총조사(거처의종류, 일반,외국인가구, 아파트)'!W129/'주택총조사(거처의종류, 일반,외국인가구, 전체)'!W129</f>
        <v>0.6708688914595019</v>
      </c>
      <c r="AD143" s="54">
        <f t="shared" si="189"/>
        <v>-236.61116700201208</v>
      </c>
      <c r="AE143" s="54">
        <f t="shared" si="190"/>
        <v>-1207.5152967422503</v>
      </c>
      <c r="AF143" s="54">
        <f t="shared" si="191"/>
        <v>-2298.4914691963954</v>
      </c>
      <c r="AG143" s="54">
        <f t="shared" si="192"/>
        <v>-1567.9294574119754</v>
      </c>
      <c r="AH143" s="54">
        <f t="shared" si="193"/>
        <v>-684.95713818015145</v>
      </c>
      <c r="AI143" s="54">
        <f t="shared" si="194"/>
        <v>-1199.1009057065569</v>
      </c>
      <c r="AJ143" s="54">
        <f t="shared" si="195"/>
        <v>2932.4054325955735</v>
      </c>
      <c r="AK143" s="54">
        <f t="shared" si="196"/>
        <v>2633.2641691613794</v>
      </c>
      <c r="AL143" s="54">
        <f t="shared" si="197"/>
        <v>2804.905473511229</v>
      </c>
      <c r="AM143" s="54">
        <f t="shared" si="198"/>
        <v>1731.5452478558952</v>
      </c>
      <c r="AN143" s="54">
        <f t="shared" si="199"/>
        <v>1524.2141213959883</v>
      </c>
      <c r="AO143" s="54">
        <f t="shared" si="200"/>
        <v>2325.2668889040128</v>
      </c>
      <c r="AP143" s="208">
        <f t="shared" si="283"/>
        <v>2695.7942655935612</v>
      </c>
      <c r="AQ143" s="208">
        <f t="shared" si="283"/>
        <v>1425.7488724191292</v>
      </c>
      <c r="AR143" s="208">
        <f t="shared" si="283"/>
        <v>506.41400431483362</v>
      </c>
      <c r="AS143" s="208">
        <f t="shared" si="283"/>
        <v>163.61579044391988</v>
      </c>
      <c r="AT143" s="208">
        <f t="shared" si="283"/>
        <v>839.25698321583684</v>
      </c>
      <c r="AU143" s="50">
        <f t="shared" si="183"/>
        <v>1126.1659831974562</v>
      </c>
      <c r="AV143" s="52">
        <f>'주택총조사(거처의종류, 일반,외국인가구, 전체)'!I129</f>
        <v>3032</v>
      </c>
      <c r="AW143" s="52">
        <f>'주택총조사(거처의종류, 일반,외국인가구, 전체)'!L129</f>
        <v>3263</v>
      </c>
      <c r="AX143" s="52">
        <f>'주택총조사(거처의종류, 일반,외국인가구, 전체)'!O129</f>
        <v>3769</v>
      </c>
      <c r="AY143" s="52">
        <f>'주택총조사(거처의종류, 일반,외국인가구, 전체)'!R129</f>
        <v>4222</v>
      </c>
      <c r="AZ143" s="52">
        <f>'주택총조사(거처의종류, 일반,외국인가구, 전체)'!U129</f>
        <v>4514</v>
      </c>
      <c r="BA143" s="52">
        <f>'주택총조사(거처의종류, 일반,외국인가구, 전체)'!X129</f>
        <v>4626</v>
      </c>
      <c r="BB143" s="52">
        <f t="shared" si="201"/>
        <v>231</v>
      </c>
      <c r="BC143" s="52">
        <f t="shared" si="202"/>
        <v>506</v>
      </c>
      <c r="BD143" s="52">
        <f t="shared" si="203"/>
        <v>453</v>
      </c>
      <c r="BE143" s="52">
        <f t="shared" si="204"/>
        <v>292</v>
      </c>
      <c r="BF143" s="52">
        <f t="shared" si="205"/>
        <v>112</v>
      </c>
      <c r="BG143" s="53">
        <f>'주택총조사(거처의종류, 일반,외국인가구, 아파트)'!L129/'주택총조사(거처의종류, 일반,외국인가구, 전체)'!L129</f>
        <v>8.8568801716212078E-2</v>
      </c>
      <c r="BH143" s="53">
        <f>'주택총조사(거처의종류, 일반,외국인가구, 아파트)'!O129/'주택총조사(거처의종류, 일반,외국인가구, 전체)'!O129</f>
        <v>7.7739453435924644E-2</v>
      </c>
      <c r="BI143" s="53">
        <f>'주택총조사(거처의종류, 일반,외국인가구, 아파트)'!R129/'주택총조사(거처의종류, 일반,외국인가구, 전체)'!R129</f>
        <v>7.0108953102794885E-2</v>
      </c>
      <c r="BJ143" s="53">
        <f>'주택총조사(거처의종류, 일반,외국인가구, 아파트)'!U129/'주택총조사(거처의종류, 일반,외국인가구, 전체)'!U129</f>
        <v>6.7346034559149309E-2</v>
      </c>
      <c r="BK143" s="53">
        <f>'주택총조사(거처의종류, 일반,외국인가구, 아파트)'!X129/'주택총조사(거처의종류, 일반,외국인가구, 전체)'!X129</f>
        <v>6.7661046260268046E-2</v>
      </c>
      <c r="BL143" s="54">
        <f t="shared" si="206"/>
        <v>20.459393196444989</v>
      </c>
      <c r="BM143" s="54">
        <f t="shared" si="207"/>
        <v>39.33616343857787</v>
      </c>
      <c r="BN143" s="54">
        <f t="shared" si="208"/>
        <v>31.759355755566084</v>
      </c>
      <c r="BO143" s="54">
        <f t="shared" si="209"/>
        <v>19.665042091271598</v>
      </c>
      <c r="BP143" s="54">
        <f t="shared" si="210"/>
        <v>7.5780371811500213</v>
      </c>
      <c r="BQ143" s="50">
        <f t="shared" si="211"/>
        <v>23.759598332602117</v>
      </c>
      <c r="BR143" s="49">
        <f>REPS멸실!E128</f>
        <v>580</v>
      </c>
      <c r="BS143" s="49">
        <f>REPS멸실!F128</f>
        <v>0</v>
      </c>
      <c r="BT143" s="49">
        <f>REPS멸실!G128</f>
        <v>670</v>
      </c>
      <c r="BU143" s="49">
        <f>REPS멸실!H128</f>
        <v>0</v>
      </c>
      <c r="BV143" s="49">
        <f>REPS멸실!I128</f>
        <v>50</v>
      </c>
      <c r="BW143" s="51">
        <f t="shared" si="212"/>
        <v>260</v>
      </c>
      <c r="BX143" s="81">
        <f t="shared" si="213"/>
        <v>1409.9255815300583</v>
      </c>
      <c r="BY143" s="52">
        <f>SUM('주택소유통계(다주택자)'!Q129:R129)</f>
        <v>23208</v>
      </c>
      <c r="BZ143" s="52">
        <f>SUM('주택소유통계(다주택자)'!U129:V129)</f>
        <v>22343</v>
      </c>
      <c r="CA143" s="52">
        <f>SUM('주택소유통계(다주택자)'!Y129:Z129)</f>
        <v>23140</v>
      </c>
      <c r="CB143" s="52">
        <f>SUM('주택소유통계(다주택자)'!AC129:AD129)</f>
        <v>23954</v>
      </c>
      <c r="CC143" s="52">
        <f t="shared" si="214"/>
        <v>-865</v>
      </c>
      <c r="CD143" s="52">
        <f t="shared" si="215"/>
        <v>797</v>
      </c>
      <c r="CE143" s="52">
        <f t="shared" si="216"/>
        <v>814</v>
      </c>
      <c r="CF143" s="53">
        <f>'REPS거래량(외지인)'!D129/'REPS거래량(외지인)'!C129</f>
        <v>0.57066666666666666</v>
      </c>
      <c r="CG143" s="53">
        <f>'REPS거래량(외지인)'!I129/'REPS거래량(외지인)'!H129</f>
        <v>0.54794520547945202</v>
      </c>
      <c r="CH143" s="53">
        <f>'REPS거래량(외지인)'!N129/'REPS거래량(외지인)'!M129</f>
        <v>0.62409369771332956</v>
      </c>
      <c r="CI143" s="54">
        <f>REPS단위당실거래!G128</f>
        <v>1024.4000000000001</v>
      </c>
      <c r="CJ143" s="54">
        <f>REPS단위당실거래!H128</f>
        <v>980.9</v>
      </c>
      <c r="CK143" s="54">
        <f>REPS단위당실거래!I128</f>
        <v>953.7</v>
      </c>
      <c r="CL143" s="52">
        <v>1709</v>
      </c>
      <c r="CM143" s="52">
        <v>1794.45</v>
      </c>
      <c r="CN143" s="52">
        <v>1899</v>
      </c>
      <c r="CO143" s="53">
        <f t="shared" si="217"/>
        <v>0.59941486249268583</v>
      </c>
      <c r="CP143" s="53">
        <f t="shared" si="269"/>
        <v>0.54662988659477829</v>
      </c>
      <c r="CQ143" s="53">
        <f t="shared" si="218"/>
        <v>0.50221169036334912</v>
      </c>
      <c r="CR143" s="55">
        <v>0.2</v>
      </c>
      <c r="CS143" s="55">
        <v>0.3</v>
      </c>
      <c r="CT143" s="55">
        <v>0.5</v>
      </c>
      <c r="CU143" s="162">
        <f t="shared" si="219"/>
        <v>-59.177432104544579</v>
      </c>
      <c r="CV143" s="162">
        <f t="shared" si="220"/>
        <v>71.616003224554234</v>
      </c>
      <c r="CW143" s="162">
        <f t="shared" si="221"/>
        <v>127.56485040560578</v>
      </c>
      <c r="CX143" s="71">
        <f t="shared" si="222"/>
        <v>46.667807175205148</v>
      </c>
      <c r="CY143" s="158">
        <f>REPS분양물량!H128</f>
        <v>2274</v>
      </c>
      <c r="CZ143" s="158">
        <f>REPS분양물량!I128</f>
        <v>0</v>
      </c>
      <c r="DA143" s="158">
        <f>REPS분양물량!J128</f>
        <v>0</v>
      </c>
      <c r="DB143" s="52">
        <f>REPS미분양!F128</f>
        <v>43</v>
      </c>
      <c r="DC143" s="52">
        <f>REPS미분양!G128</f>
        <v>2435</v>
      </c>
      <c r="DD143" s="52">
        <f>REPS미분양!H128</f>
        <v>2205</v>
      </c>
      <c r="DE143" s="52">
        <f>REPS미분양!I128</f>
        <v>2805</v>
      </c>
      <c r="DF143" s="52">
        <f t="shared" si="223"/>
        <v>2317</v>
      </c>
      <c r="DG143" s="52">
        <f t="shared" si="224"/>
        <v>2435</v>
      </c>
      <c r="DH143" s="52">
        <f t="shared" si="225"/>
        <v>2205</v>
      </c>
      <c r="DI143" s="52">
        <f t="shared" si="226"/>
        <v>-118</v>
      </c>
      <c r="DJ143" s="52">
        <f t="shared" si="227"/>
        <v>230</v>
      </c>
      <c r="DK143" s="52">
        <f t="shared" si="228"/>
        <v>-600</v>
      </c>
      <c r="DL143" s="142">
        <v>1024.4000000000001</v>
      </c>
      <c r="DM143" s="142">
        <v>980.9</v>
      </c>
      <c r="DN143" s="142">
        <v>953.7</v>
      </c>
      <c r="DO143" s="140">
        <f>'REPS분양가(분기단위)'!D128</f>
        <v>1709</v>
      </c>
      <c r="DP143" s="144">
        <f t="shared" si="284"/>
        <v>1794.45</v>
      </c>
      <c r="DQ143" s="140">
        <f>'REPS분양가(분기단위)'!F128</f>
        <v>1899</v>
      </c>
      <c r="DR143" s="53">
        <f t="shared" si="229"/>
        <v>0.59941486249268583</v>
      </c>
      <c r="DS143" s="53">
        <f t="shared" si="230"/>
        <v>0.54662988659477829</v>
      </c>
      <c r="DT143" s="53">
        <f t="shared" si="231"/>
        <v>0.50221169036334912</v>
      </c>
      <c r="DU143" s="53">
        <f>100%-종합!CF143</f>
        <v>0.42933333333333334</v>
      </c>
      <c r="DV143" s="53">
        <f>100%-종합!CG143</f>
        <v>0.45205479452054798</v>
      </c>
      <c r="DW143" s="53">
        <f>100%-종합!CH143</f>
        <v>0.37590630228667044</v>
      </c>
      <c r="DX143" s="55">
        <v>0.2</v>
      </c>
      <c r="DY143" s="55">
        <v>0.3</v>
      </c>
      <c r="DZ143" s="55">
        <v>0.5</v>
      </c>
      <c r="EA143" s="72">
        <f t="shared" si="232"/>
        <v>-6.0734312307392244</v>
      </c>
      <c r="EB143" s="72">
        <f t="shared" si="233"/>
        <v>17.050359613374113</v>
      </c>
      <c r="EC143" s="72">
        <f t="shared" si="234"/>
        <v>-56.635361846887456</v>
      </c>
      <c r="ED143" s="71">
        <f t="shared" si="235"/>
        <v>-15.219477821417522</v>
      </c>
      <c r="EE143" s="82">
        <f t="shared" si="236"/>
        <v>31.448329353787628</v>
      </c>
      <c r="EF143" s="88">
        <f t="shared" si="237"/>
        <v>1441.3739108838458</v>
      </c>
      <c r="EG143" s="54">
        <f>REPS단위당실거래!I128</f>
        <v>953.7</v>
      </c>
      <c r="EH143" s="52">
        <f t="shared" si="238"/>
        <v>1899</v>
      </c>
      <c r="EI143" s="52">
        <f t="shared" si="239"/>
        <v>64600</v>
      </c>
      <c r="EJ143" s="49">
        <f t="shared" si="240"/>
        <v>35530</v>
      </c>
      <c r="EK143" s="149">
        <v>35312</v>
      </c>
      <c r="EL143" s="55">
        <f t="shared" si="241"/>
        <v>0.58008594838719096</v>
      </c>
      <c r="EM143" s="55">
        <v>0.74</v>
      </c>
      <c r="EN143" s="55">
        <v>0.05</v>
      </c>
      <c r="EO143" s="71">
        <f t="shared" si="242"/>
        <v>757.9078153495941</v>
      </c>
      <c r="EP143" s="54">
        <f>REPS단위당실거래!I128</f>
        <v>953.7</v>
      </c>
      <c r="EQ143" s="52">
        <f t="shared" si="243"/>
        <v>1899</v>
      </c>
      <c r="ER143" s="52">
        <f t="shared" si="244"/>
        <v>64600</v>
      </c>
      <c r="ES143" s="49">
        <f t="shared" si="245"/>
        <v>35530</v>
      </c>
      <c r="ET143" s="149">
        <v>2183</v>
      </c>
      <c r="EU143" s="55">
        <f t="shared" si="246"/>
        <v>0.58008594838719096</v>
      </c>
      <c r="EV143" s="55">
        <v>0.26</v>
      </c>
      <c r="EW143" s="55">
        <v>0.2</v>
      </c>
      <c r="EX143" s="50">
        <f t="shared" si="247"/>
        <v>65.849036517120382</v>
      </c>
      <c r="EY143" s="53">
        <f>'주택총조사(주택의종류)'!AZ129</f>
        <v>0.83502188331747718</v>
      </c>
      <c r="EZ143" s="53">
        <f>'주택총조사(주택의종류)'!AS129</f>
        <v>0.11177372226696221</v>
      </c>
      <c r="FA143" s="53">
        <f>'주택총조사(주택의종류)'!BG129</f>
        <v>4.2645344311298516E-2</v>
      </c>
      <c r="FB143" s="53">
        <f t="shared" si="248"/>
        <v>0.18492816734905884</v>
      </c>
      <c r="FC143" s="54">
        <f t="shared" si="249"/>
        <v>152.33584495694166</v>
      </c>
      <c r="FD143" s="55">
        <v>0.4</v>
      </c>
      <c r="FE143" s="55">
        <v>0.6</v>
      </c>
      <c r="FF143" s="50">
        <f t="shared" si="250"/>
        <v>36.560602789666</v>
      </c>
      <c r="FG143" s="82">
        <f t="shared" si="251"/>
        <v>860.31745465638039</v>
      </c>
      <c r="FH143" s="53">
        <v>3.9399999999999998E-2</v>
      </c>
      <c r="FI143" s="49">
        <v>30</v>
      </c>
      <c r="FJ143" s="55">
        <v>0.6</v>
      </c>
      <c r="FK143" s="55">
        <v>0.4</v>
      </c>
      <c r="FL143" s="49">
        <f t="shared" si="252"/>
        <v>65000</v>
      </c>
      <c r="FM143" s="49">
        <f t="shared" si="253"/>
        <v>38700</v>
      </c>
      <c r="FN143" s="58">
        <f t="shared" si="254"/>
        <v>-183.42356734505262</v>
      </c>
      <c r="FO143" s="49">
        <f t="shared" si="270"/>
        <v>5520</v>
      </c>
      <c r="FP143" s="131">
        <v>414</v>
      </c>
      <c r="FQ143" s="134">
        <v>1348</v>
      </c>
      <c r="FR143" s="134">
        <v>15418</v>
      </c>
      <c r="FS143" s="134">
        <v>20848</v>
      </c>
      <c r="FT143" s="134">
        <v>13050</v>
      </c>
      <c r="FU143" s="134">
        <v>12950</v>
      </c>
      <c r="FV143" s="134">
        <v>12757</v>
      </c>
      <c r="FW143" s="134">
        <v>30808</v>
      </c>
      <c r="FX143" s="134">
        <v>29466</v>
      </c>
      <c r="FY143" s="32">
        <f t="shared" si="255"/>
        <v>137059</v>
      </c>
      <c r="FZ143" s="152">
        <f>(SUM(FV143:FX143)/FY143)+(FU143/FY143)*0.5</f>
        <v>0.58008594838719096</v>
      </c>
      <c r="GA143" s="54">
        <f t="shared" si="256"/>
        <v>2349.0264872366151</v>
      </c>
      <c r="GB143" s="55">
        <v>0.3</v>
      </c>
      <c r="GC143" s="55">
        <f t="shared" si="257"/>
        <v>0.58008594838719096</v>
      </c>
      <c r="GD143" s="50">
        <f t="shared" si="258"/>
        <v>408.7911772905851</v>
      </c>
      <c r="GE143" s="54">
        <f t="shared" si="259"/>
        <v>-939.10090570655689</v>
      </c>
      <c r="GF143" s="55">
        <v>0.7</v>
      </c>
      <c r="GG143" s="55">
        <f t="shared" si="260"/>
        <v>0.58008594838719096</v>
      </c>
      <c r="GH143" s="50">
        <f t="shared" si="261"/>
        <v>-381.33146766264059</v>
      </c>
      <c r="GI143" s="81">
        <f t="shared" si="271"/>
        <v>27.459709627944505</v>
      </c>
      <c r="GJ143" s="72">
        <f t="shared" si="262"/>
        <v>46.667807175205148</v>
      </c>
      <c r="GK143" s="72">
        <f t="shared" si="263"/>
        <v>-15.219477821417522</v>
      </c>
      <c r="GL143" s="52">
        <f>SUM('주택총조사(주택의종류)'!AD129:AF129)</f>
        <v>165174</v>
      </c>
      <c r="GM143" s="52">
        <f>REPS미분양!I128</f>
        <v>2805</v>
      </c>
      <c r="GN143" s="100">
        <f t="shared" si="264"/>
        <v>1.6982091612481383E-2</v>
      </c>
      <c r="GO143" s="55">
        <f t="shared" si="265"/>
        <v>0.4</v>
      </c>
      <c r="GP143" s="82">
        <f t="shared" si="266"/>
        <v>12.579331741515052</v>
      </c>
      <c r="GQ143" s="84">
        <f t="shared" si="267"/>
        <v>900.35649602583999</v>
      </c>
      <c r="GR143" s="151">
        <f>SUM('REPS분양물량+계획'!G128:I128)/3</f>
        <v>474.33333333333331</v>
      </c>
      <c r="GS143" s="106">
        <f t="shared" si="272"/>
        <v>0.52682835679759465</v>
      </c>
      <c r="GT143" s="105" t="str">
        <f t="shared" si="268"/>
        <v>A등급</v>
      </c>
    </row>
    <row r="144" spans="1:202" s="49" customFormat="1" x14ac:dyDescent="0.4">
      <c r="A144" s="37" t="s">
        <v>212</v>
      </c>
      <c r="B144" s="37" t="s">
        <v>215</v>
      </c>
      <c r="C144" s="35">
        <f>'주택총조사(거처의종류, 일반,외국인가구, 전체)'!H130</f>
        <v>92106</v>
      </c>
      <c r="D144" s="35">
        <f>'주택총조사(거처의종류, 일반,외국인가구, 전체)'!K130</f>
        <v>95751</v>
      </c>
      <c r="E144" s="35">
        <f>'주택총조사(거처의종류, 일반,외국인가구, 전체)'!N130</f>
        <v>99370</v>
      </c>
      <c r="F144" s="35">
        <f>'주택총조사(거처의종류, 일반,외국인가구, 전체)'!Q130</f>
        <v>103208</v>
      </c>
      <c r="G144" s="35">
        <f>'주택총조사(거처의종류, 일반,외국인가구, 전체)'!T130</f>
        <v>105048</v>
      </c>
      <c r="H144" s="35">
        <f>'주택총조사(거처의종류, 일반,외국인가구, 전체)'!W130</f>
        <v>106343</v>
      </c>
      <c r="I144" s="207">
        <f t="shared" si="282"/>
        <v>2236</v>
      </c>
      <c r="J144" s="207">
        <f t="shared" si="282"/>
        <v>1293</v>
      </c>
      <c r="K144" s="207">
        <f t="shared" si="282"/>
        <v>1206</v>
      </c>
      <c r="L144" s="207">
        <f t="shared" si="282"/>
        <v>411</v>
      </c>
      <c r="M144" s="207">
        <f t="shared" si="282"/>
        <v>112</v>
      </c>
      <c r="N144" s="24">
        <f>'인구총조사(가구, 1인가구)'!D130</f>
        <v>21834</v>
      </c>
      <c r="O144" s="24">
        <f>'인구총조사(가구, 1인가구)'!E130</f>
        <v>23243</v>
      </c>
      <c r="P144" s="24">
        <f>'인구총조사(가구, 1인가구)'!F130</f>
        <v>25569</v>
      </c>
      <c r="Q144" s="24">
        <f>'인구총조사(가구, 1인가구)'!G130</f>
        <v>28201</v>
      </c>
      <c r="R144" s="24">
        <f>'인구총조사(가구, 1인가구)'!H130</f>
        <v>29630</v>
      </c>
      <c r="S144" s="24">
        <f>'인구총조사(가구, 1인가구)'!I130</f>
        <v>30813</v>
      </c>
      <c r="T144" s="52">
        <f t="shared" si="184"/>
        <v>1409</v>
      </c>
      <c r="U144" s="52">
        <f t="shared" si="185"/>
        <v>2326</v>
      </c>
      <c r="V144" s="52">
        <f t="shared" si="186"/>
        <v>2632</v>
      </c>
      <c r="W144" s="52">
        <f t="shared" si="187"/>
        <v>1429</v>
      </c>
      <c r="X144" s="52">
        <f t="shared" si="188"/>
        <v>1183</v>
      </c>
      <c r="Y144" s="53">
        <f>'주택총조사(거처의종류, 일반,외국인가구, 아파트)'!K130/'주택총조사(거처의종류, 일반,외국인가구, 전체)'!K130</f>
        <v>0.7431567294336352</v>
      </c>
      <c r="Z144" s="53">
        <f>'주택총조사(거처의종류, 일반,외국인가구, 아파트)'!N130/'주택총조사(거처의종류, 일반,외국인가구, 전체)'!N130</f>
        <v>0.74564757975244034</v>
      </c>
      <c r="AA144" s="53">
        <f>'주택총조사(거처의종류, 일반,외국인가구, 아파트)'!Q130/'주택총조사(거처의종류, 일반,외국인가구, 전체)'!Q130</f>
        <v>0.75188938841950237</v>
      </c>
      <c r="AB144" s="53">
        <f>'주택총조사(거처의종류, 일반,외국인가구, 아파트)'!T130/'주택총조사(거처의종류, 일반,외국인가구, 전체)'!T130</f>
        <v>0.75672073718680988</v>
      </c>
      <c r="AC144" s="53">
        <f>'주택총조사(거처의종류, 일반,외국인가구, 아파트)'!W130/'주택총조사(거처의종류, 일반,외국인가구, 전체)'!W130</f>
        <v>0.76122546853107398</v>
      </c>
      <c r="AD144" s="54">
        <f t="shared" si="189"/>
        <v>1661.6984470136083</v>
      </c>
      <c r="AE144" s="54">
        <f t="shared" si="190"/>
        <v>964.12232061990539</v>
      </c>
      <c r="AF144" s="54">
        <f t="shared" si="191"/>
        <v>906.7786024339199</v>
      </c>
      <c r="AG144" s="54">
        <f t="shared" si="192"/>
        <v>311.01222298377888</v>
      </c>
      <c r="AH144" s="54">
        <f t="shared" si="193"/>
        <v>85.257252475480286</v>
      </c>
      <c r="AI144" s="54">
        <f t="shared" si="194"/>
        <v>785.77376910533849</v>
      </c>
      <c r="AJ144" s="54">
        <f t="shared" si="195"/>
        <v>1047.1078317719921</v>
      </c>
      <c r="AK144" s="54">
        <f t="shared" si="196"/>
        <v>1734.3762705041763</v>
      </c>
      <c r="AL144" s="54">
        <f t="shared" si="197"/>
        <v>1978.9728703201301</v>
      </c>
      <c r="AM144" s="54">
        <f t="shared" si="198"/>
        <v>1081.3539334399513</v>
      </c>
      <c r="AN144" s="54">
        <f t="shared" si="199"/>
        <v>900.52972927226051</v>
      </c>
      <c r="AO144" s="54">
        <f t="shared" si="200"/>
        <v>1348.468127061702</v>
      </c>
      <c r="AP144" s="208">
        <f t="shared" si="283"/>
        <v>2708.8062787856006</v>
      </c>
      <c r="AQ144" s="208">
        <f t="shared" si="283"/>
        <v>2698.4985911240819</v>
      </c>
      <c r="AR144" s="208">
        <f t="shared" si="283"/>
        <v>2885.7514727540502</v>
      </c>
      <c r="AS144" s="208">
        <f t="shared" si="283"/>
        <v>1392.3661564237302</v>
      </c>
      <c r="AT144" s="208">
        <f t="shared" si="283"/>
        <v>985.78698174774081</v>
      </c>
      <c r="AU144" s="50">
        <f t="shared" ref="AU144:AU207" si="285">AVERAGE(AP144:AT144)</f>
        <v>2134.2418961670405</v>
      </c>
      <c r="AV144" s="52">
        <f>'주택총조사(거처의종류, 일반,외국인가구, 전체)'!I130</f>
        <v>2020</v>
      </c>
      <c r="AW144" s="52">
        <f>'주택총조사(거처의종류, 일반,외국인가구, 전체)'!L130</f>
        <v>2227</v>
      </c>
      <c r="AX144" s="52">
        <f>'주택총조사(거처의종류, 일반,외국인가구, 전체)'!O130</f>
        <v>2131</v>
      </c>
      <c r="AY144" s="52">
        <f>'주택총조사(거처의종류, 일반,외국인가구, 전체)'!R130</f>
        <v>2114</v>
      </c>
      <c r="AZ144" s="52">
        <f>'주택총조사(거처의종류, 일반,외국인가구, 전체)'!U130</f>
        <v>2324</v>
      </c>
      <c r="BA144" s="52">
        <f>'주택총조사(거처의종류, 일반,외국인가구, 전체)'!X130</f>
        <v>2525</v>
      </c>
      <c r="BB144" s="52">
        <f t="shared" si="201"/>
        <v>207</v>
      </c>
      <c r="BC144" s="52">
        <f t="shared" si="202"/>
        <v>-96</v>
      </c>
      <c r="BD144" s="52">
        <f t="shared" si="203"/>
        <v>-17</v>
      </c>
      <c r="BE144" s="52">
        <f t="shared" si="204"/>
        <v>210</v>
      </c>
      <c r="BF144" s="52">
        <f t="shared" si="205"/>
        <v>201</v>
      </c>
      <c r="BG144" s="53">
        <f>'주택총조사(거처의종류, 일반,외국인가구, 아파트)'!L130/'주택총조사(거처의종류, 일반,외국인가구, 전체)'!L130</f>
        <v>0.20161652447238437</v>
      </c>
      <c r="BH144" s="53">
        <f>'주택총조사(거처의종류, 일반,외국인가구, 아파트)'!O130/'주택총조사(거처의종류, 일반,외국인가구, 전체)'!O130</f>
        <v>0.23510089160018771</v>
      </c>
      <c r="BI144" s="53">
        <f>'주택총조사(거처의종류, 일반,외국인가구, 아파트)'!R130/'주택총조사(거처의종류, 일반,외국인가구, 전체)'!R130</f>
        <v>0.23273415326395458</v>
      </c>
      <c r="BJ144" s="53">
        <f>'주택총조사(거처의종류, 일반,외국인가구, 아파트)'!U130/'주택총조사(거처의종류, 일반,외국인가구, 전체)'!U130</f>
        <v>0.24956970740103271</v>
      </c>
      <c r="BK144" s="53">
        <f>'주택총조사(거처의종류, 일반,외국인가구, 아파트)'!X130/'주택총조사(거처의종류, 일반,외국인가구, 전체)'!X130</f>
        <v>0.2720792079207921</v>
      </c>
      <c r="BL144" s="54">
        <f t="shared" si="206"/>
        <v>41.734620565783565</v>
      </c>
      <c r="BM144" s="54">
        <f t="shared" si="207"/>
        <v>-22.569685593618019</v>
      </c>
      <c r="BN144" s="54">
        <f t="shared" si="208"/>
        <v>-3.9564806054872279</v>
      </c>
      <c r="BO144" s="54">
        <f t="shared" si="209"/>
        <v>52.409638554216869</v>
      </c>
      <c r="BP144" s="54">
        <f t="shared" si="210"/>
        <v>54.687920792079211</v>
      </c>
      <c r="BQ144" s="50">
        <f t="shared" si="211"/>
        <v>24.461202742594882</v>
      </c>
      <c r="BR144" s="49">
        <f>REPS멸실!E129</f>
        <v>0</v>
      </c>
      <c r="BS144" s="49">
        <f>REPS멸실!F129</f>
        <v>0</v>
      </c>
      <c r="BT144" s="49">
        <f>REPS멸실!G129</f>
        <v>0</v>
      </c>
      <c r="BU144" s="49">
        <f>REPS멸실!H129</f>
        <v>0</v>
      </c>
      <c r="BV144" s="49">
        <f>REPS멸실!I129</f>
        <v>0</v>
      </c>
      <c r="BW144" s="51">
        <f t="shared" si="212"/>
        <v>0</v>
      </c>
      <c r="BX144" s="81">
        <f t="shared" si="213"/>
        <v>2158.7030989096356</v>
      </c>
      <c r="BY144" s="52">
        <f>SUM('주택소유통계(다주택자)'!Q130:R130)</f>
        <v>10696</v>
      </c>
      <c r="BZ144" s="52">
        <f>SUM('주택소유통계(다주택자)'!U130:V130)</f>
        <v>10927</v>
      </c>
      <c r="CA144" s="52">
        <f>SUM('주택소유통계(다주택자)'!Y130:Z130)</f>
        <v>10937</v>
      </c>
      <c r="CB144" s="52">
        <f>SUM('주택소유통계(다주택자)'!AC130:AD130)</f>
        <v>11568</v>
      </c>
      <c r="CC144" s="52">
        <f t="shared" si="214"/>
        <v>231</v>
      </c>
      <c r="CD144" s="52">
        <f t="shared" si="215"/>
        <v>10</v>
      </c>
      <c r="CE144" s="52">
        <f t="shared" si="216"/>
        <v>631</v>
      </c>
      <c r="CF144" s="53">
        <f>'REPS거래량(외지인)'!D130/'REPS거래량(외지인)'!C130</f>
        <v>0.50024390243902439</v>
      </c>
      <c r="CG144" s="53">
        <f>'REPS거래량(외지인)'!I130/'REPS거래량(외지인)'!H130</f>
        <v>0.55851528384279481</v>
      </c>
      <c r="CH144" s="53">
        <f>'REPS거래량(외지인)'!N130/'REPS거래량(외지인)'!M130</f>
        <v>0.61504075729687091</v>
      </c>
      <c r="CI144" s="54">
        <f>REPS단위당실거래!G129</f>
        <v>832</v>
      </c>
      <c r="CJ144" s="54">
        <f>REPS단위당실거래!H129</f>
        <v>812.5</v>
      </c>
      <c r="CK144" s="54">
        <f>REPS단위당실거래!I129</f>
        <v>798.6</v>
      </c>
      <c r="CL144" s="52">
        <v>1469</v>
      </c>
      <c r="CM144" s="52">
        <v>1542.45</v>
      </c>
      <c r="CN144" s="52">
        <v>1619.5725000000002</v>
      </c>
      <c r="CO144" s="53">
        <f t="shared" si="217"/>
        <v>0.5663716814159292</v>
      </c>
      <c r="CP144" s="53">
        <v>0</v>
      </c>
      <c r="CQ144" s="53">
        <f t="shared" si="218"/>
        <v>0.49309308474921615</v>
      </c>
      <c r="CR144" s="55">
        <v>0.2</v>
      </c>
      <c r="CS144" s="55">
        <v>0.3</v>
      </c>
      <c r="CT144" s="55">
        <v>0.5</v>
      </c>
      <c r="CU144" s="162">
        <f t="shared" si="219"/>
        <v>13.089567882581481</v>
      </c>
      <c r="CV144" s="162">
        <f t="shared" si="220"/>
        <v>0</v>
      </c>
      <c r="CW144" s="162">
        <f t="shared" si="221"/>
        <v>95.682424614663532</v>
      </c>
      <c r="CX144" s="71">
        <f t="shared" si="222"/>
        <v>36.257330832415001</v>
      </c>
      <c r="CY144" s="158">
        <f>REPS분양물량!H129</f>
        <v>0</v>
      </c>
      <c r="CZ144" s="158">
        <f>REPS분양물량!I129</f>
        <v>34</v>
      </c>
      <c r="DA144" s="158">
        <f>REPS분양물량!J129</f>
        <v>0</v>
      </c>
      <c r="DB144" s="52">
        <f>REPS미분양!F129</f>
        <v>20</v>
      </c>
      <c r="DC144" s="52">
        <f>REPS미분양!G129</f>
        <v>43</v>
      </c>
      <c r="DD144" s="52">
        <f>REPS미분양!H129</f>
        <v>75</v>
      </c>
      <c r="DE144" s="52">
        <f>REPS미분양!I129</f>
        <v>74</v>
      </c>
      <c r="DF144" s="52">
        <f t="shared" si="223"/>
        <v>20</v>
      </c>
      <c r="DG144" s="52">
        <f t="shared" si="224"/>
        <v>77</v>
      </c>
      <c r="DH144" s="52">
        <f t="shared" si="225"/>
        <v>75</v>
      </c>
      <c r="DI144" s="52">
        <f t="shared" si="226"/>
        <v>-23</v>
      </c>
      <c r="DJ144" s="52">
        <f t="shared" si="227"/>
        <v>2</v>
      </c>
      <c r="DK144" s="52">
        <f t="shared" si="228"/>
        <v>1</v>
      </c>
      <c r="DL144" s="142">
        <v>832</v>
      </c>
      <c r="DM144" s="142">
        <v>812.5</v>
      </c>
      <c r="DN144" s="141">
        <v>798.6</v>
      </c>
      <c r="DO144" s="140">
        <f>'REPS분양가(분기단위)'!D129</f>
        <v>1469</v>
      </c>
      <c r="DP144" s="144">
        <f t="shared" si="284"/>
        <v>1542.45</v>
      </c>
      <c r="DQ144" s="144">
        <f>DP144*1.05</f>
        <v>1619.5725000000002</v>
      </c>
      <c r="DR144" s="53">
        <f t="shared" si="229"/>
        <v>0.5663716814159292</v>
      </c>
      <c r="DS144" s="53">
        <f t="shared" si="230"/>
        <v>0.5267593763168984</v>
      </c>
      <c r="DT144" s="53">
        <f t="shared" si="231"/>
        <v>0.49309308474921615</v>
      </c>
      <c r="DU144" s="53">
        <f>100%-종합!CF144</f>
        <v>0.49975609756097561</v>
      </c>
      <c r="DV144" s="53">
        <f>100%-종합!CG144</f>
        <v>0.44148471615720519</v>
      </c>
      <c r="DW144" s="53">
        <f>100%-종합!CH144</f>
        <v>0.38495924270312909</v>
      </c>
      <c r="DX144" s="55">
        <v>0.2</v>
      </c>
      <c r="DY144" s="55">
        <v>0.3</v>
      </c>
      <c r="DZ144" s="55">
        <v>0.5</v>
      </c>
      <c r="EA144" s="72">
        <f t="shared" si="232"/>
        <v>-1.3020194258579754</v>
      </c>
      <c r="EB144" s="72">
        <f t="shared" si="233"/>
        <v>0.1395337282418474</v>
      </c>
      <c r="EC144" s="72">
        <f t="shared" si="234"/>
        <v>9.4910370243604048E-2</v>
      </c>
      <c r="ED144" s="71">
        <f t="shared" si="235"/>
        <v>-0.35585844245750797</v>
      </c>
      <c r="EE144" s="82">
        <f t="shared" si="236"/>
        <v>35.90147238995749</v>
      </c>
      <c r="EF144" s="88">
        <f t="shared" si="237"/>
        <v>2194.6045712995933</v>
      </c>
      <c r="EG144" s="54">
        <f>REPS단위당실거래!I129</f>
        <v>798.6</v>
      </c>
      <c r="EH144" s="52">
        <f t="shared" si="238"/>
        <v>1619.5725000000002</v>
      </c>
      <c r="EI144" s="52">
        <f t="shared" si="239"/>
        <v>55100</v>
      </c>
      <c r="EJ144" s="49">
        <f t="shared" si="240"/>
        <v>30305.000000000004</v>
      </c>
      <c r="EK144" s="149">
        <v>15541</v>
      </c>
      <c r="EL144" s="55">
        <f t="shared" si="241"/>
        <v>0.64942671254823836</v>
      </c>
      <c r="EM144" s="55">
        <v>0.74</v>
      </c>
      <c r="EN144" s="55">
        <v>0.05</v>
      </c>
      <c r="EO144" s="71">
        <f t="shared" si="242"/>
        <v>373.43139996935042</v>
      </c>
      <c r="EP144" s="54">
        <f>REPS단위당실거래!I129</f>
        <v>798.6</v>
      </c>
      <c r="EQ144" s="52">
        <f t="shared" si="243"/>
        <v>1619.5725000000002</v>
      </c>
      <c r="ER144" s="52">
        <f t="shared" si="244"/>
        <v>55100</v>
      </c>
      <c r="ES144" s="49">
        <f t="shared" si="245"/>
        <v>30305.000000000004</v>
      </c>
      <c r="ET144" s="149">
        <v>987</v>
      </c>
      <c r="EU144" s="55">
        <f t="shared" si="246"/>
        <v>0.64942671254823836</v>
      </c>
      <c r="EV144" s="55">
        <v>0.26</v>
      </c>
      <c r="EW144" s="55">
        <v>0.2</v>
      </c>
      <c r="EX144" s="50">
        <f t="shared" si="247"/>
        <v>33.331176594825791</v>
      </c>
      <c r="EY144" s="53">
        <f>'주택총조사(주택의종류)'!AZ130</f>
        <v>0.82883943636443702</v>
      </c>
      <c r="EZ144" s="53">
        <f>'주택총조사(주택의종류)'!AS130</f>
        <v>0.1333888160371183</v>
      </c>
      <c r="FA144" s="53">
        <f>'주택총조사(주택의종류)'!BG130</f>
        <v>2.7888012412789299E-2</v>
      </c>
      <c r="FB144" s="53">
        <f t="shared" si="248"/>
        <v>0.19458150924541057</v>
      </c>
      <c r="FC144" s="54">
        <f t="shared" si="249"/>
        <v>79.148476052409279</v>
      </c>
      <c r="FD144" s="55">
        <v>0.4</v>
      </c>
      <c r="FE144" s="55">
        <v>0.6</v>
      </c>
      <c r="FF144" s="50">
        <f t="shared" si="250"/>
        <v>18.995634252578228</v>
      </c>
      <c r="FG144" s="82">
        <f t="shared" si="251"/>
        <v>425.75821081675446</v>
      </c>
      <c r="FH144" s="53">
        <v>3.9399999999999998E-2</v>
      </c>
      <c r="FI144" s="49">
        <v>30</v>
      </c>
      <c r="FJ144" s="55">
        <v>0.6</v>
      </c>
      <c r="FK144" s="55">
        <v>0.4</v>
      </c>
      <c r="FL144" s="49">
        <f t="shared" si="252"/>
        <v>55000</v>
      </c>
      <c r="FM144" s="49">
        <f t="shared" si="253"/>
        <v>33000</v>
      </c>
      <c r="FN144" s="58">
        <f t="shared" si="254"/>
        <v>-156.40769308492861</v>
      </c>
      <c r="FO144" s="49">
        <f t="shared" si="270"/>
        <v>4680</v>
      </c>
      <c r="FP144" s="131">
        <v>250</v>
      </c>
      <c r="FQ144" s="131">
        <v>794</v>
      </c>
      <c r="FR144" s="134">
        <v>7220</v>
      </c>
      <c r="FS144" s="134">
        <v>11451</v>
      </c>
      <c r="FT144" s="134">
        <v>7784</v>
      </c>
      <c r="FU144" s="134">
        <v>7767</v>
      </c>
      <c r="FV144" s="134">
        <v>7243</v>
      </c>
      <c r="FW144" s="134">
        <v>17551</v>
      </c>
      <c r="FX144" s="134">
        <v>11719</v>
      </c>
      <c r="FY144" s="32">
        <f t="shared" si="255"/>
        <v>71779</v>
      </c>
      <c r="FZ144" s="152">
        <f>(SUM(FU144:FX144)/FY144)+(FT144/FY144)*0.3</f>
        <v>0.64942671254823836</v>
      </c>
      <c r="GA144" s="54">
        <f t="shared" si="256"/>
        <v>1372.9293298042969</v>
      </c>
      <c r="GB144" s="55">
        <v>0.3</v>
      </c>
      <c r="GC144" s="55">
        <f t="shared" si="257"/>
        <v>0.64942671254823836</v>
      </c>
      <c r="GD144" s="50">
        <f t="shared" si="258"/>
        <v>267.4850943647582</v>
      </c>
      <c r="GE144" s="54">
        <f t="shared" si="259"/>
        <v>785.77376910533849</v>
      </c>
      <c r="GF144" s="55">
        <v>0.7</v>
      </c>
      <c r="GG144" s="55">
        <f t="shared" si="260"/>
        <v>0.64942671254823836</v>
      </c>
      <c r="GH144" s="50">
        <f t="shared" si="261"/>
        <v>357.21173297370291</v>
      </c>
      <c r="GI144" s="81">
        <f t="shared" si="271"/>
        <v>624.69682733846116</v>
      </c>
      <c r="GJ144" s="72">
        <f t="shared" si="262"/>
        <v>36.257330832415001</v>
      </c>
      <c r="GK144" s="72">
        <f t="shared" si="263"/>
        <v>-0.35585844245750797</v>
      </c>
      <c r="GL144" s="52">
        <f>SUM('주택총조사(주택의종류)'!AD130:AF130)</f>
        <v>89309</v>
      </c>
      <c r="GM144" s="52">
        <f>REPS미분양!I129</f>
        <v>74</v>
      </c>
      <c r="GN144" s="100">
        <f t="shared" si="264"/>
        <v>8.285839053174932E-4</v>
      </c>
      <c r="GO144" s="55">
        <f t="shared" si="265"/>
        <v>1</v>
      </c>
      <c r="GP144" s="82">
        <f t="shared" si="266"/>
        <v>35.90147238995749</v>
      </c>
      <c r="GQ144" s="84">
        <f t="shared" si="267"/>
        <v>1086.356510545173</v>
      </c>
      <c r="GR144" s="151">
        <f>SUM('REPS분양물량+계획'!G129:I129)/3</f>
        <v>11.333333333333334</v>
      </c>
      <c r="GS144" s="106">
        <f t="shared" si="272"/>
        <v>1.0432425472965461E-2</v>
      </c>
      <c r="GT144" s="105" t="str">
        <f t="shared" si="268"/>
        <v>S등급</v>
      </c>
    </row>
    <row r="145" spans="1:202" s="49" customFormat="1" x14ac:dyDescent="0.4">
      <c r="A145" s="37" t="s">
        <v>212</v>
      </c>
      <c r="B145" s="37" t="s">
        <v>211</v>
      </c>
      <c r="C145" s="35">
        <f>'주택총조사(거처의종류, 일반,외국인가구, 전체)'!H131</f>
        <v>138759</v>
      </c>
      <c r="D145" s="35">
        <f>'주택총조사(거처의종류, 일반,외국인가구, 전체)'!K131</f>
        <v>139168</v>
      </c>
      <c r="E145" s="35">
        <f>'주택총조사(거처의종류, 일반,외국인가구, 전체)'!N131</f>
        <v>141788</v>
      </c>
      <c r="F145" s="35">
        <f>'주택총조사(거처의종류, 일반,외국인가구, 전체)'!Q131</f>
        <v>145080</v>
      </c>
      <c r="G145" s="35">
        <f>'주택총조사(거처의종류, 일반,외국인가구, 전체)'!T131</f>
        <v>147698</v>
      </c>
      <c r="H145" s="35">
        <f>'주택총조사(거처의종류, 일반,외국인가구, 전체)'!W131</f>
        <v>151103</v>
      </c>
      <c r="I145" s="207">
        <f t="shared" si="282"/>
        <v>-1168</v>
      </c>
      <c r="J145" s="207">
        <f t="shared" si="282"/>
        <v>-987</v>
      </c>
      <c r="K145" s="207">
        <f t="shared" si="282"/>
        <v>-127</v>
      </c>
      <c r="L145" s="207">
        <f t="shared" si="282"/>
        <v>238</v>
      </c>
      <c r="M145" s="207">
        <f t="shared" si="282"/>
        <v>842</v>
      </c>
      <c r="N145" s="24">
        <f>'인구총조사(가구, 1인가구)'!D131</f>
        <v>40023</v>
      </c>
      <c r="O145" s="24">
        <f>'인구총조사(가구, 1인가구)'!E131</f>
        <v>41600</v>
      </c>
      <c r="P145" s="24">
        <f>'인구총조사(가구, 1인가구)'!F131</f>
        <v>45207</v>
      </c>
      <c r="Q145" s="24">
        <f>'인구총조사(가구, 1인가구)'!G131</f>
        <v>48626</v>
      </c>
      <c r="R145" s="24">
        <f>'인구총조사(가구, 1인가구)'!H131</f>
        <v>51006</v>
      </c>
      <c r="S145" s="24">
        <f>'인구총조사(가구, 1인가구)'!I131</f>
        <v>53569</v>
      </c>
      <c r="T145" s="52">
        <f t="shared" si="184"/>
        <v>1577</v>
      </c>
      <c r="U145" s="52">
        <f t="shared" si="185"/>
        <v>3607</v>
      </c>
      <c r="V145" s="52">
        <f t="shared" si="186"/>
        <v>3419</v>
      </c>
      <c r="W145" s="52">
        <f t="shared" si="187"/>
        <v>2380</v>
      </c>
      <c r="X145" s="52">
        <f t="shared" si="188"/>
        <v>2563</v>
      </c>
      <c r="Y145" s="53">
        <f>'주택총조사(거처의종류, 일반,외국인가구, 아파트)'!K131/'주택총조사(거처의종류, 일반,외국인가구, 전체)'!K131</f>
        <v>0.54492412048746841</v>
      </c>
      <c r="Z145" s="53">
        <f>'주택총조사(거처의종류, 일반,외국인가구, 아파트)'!N131/'주택총조사(거처의종류, 일반,외국인가구, 전체)'!N131</f>
        <v>0.55526560780884138</v>
      </c>
      <c r="AA145" s="53">
        <f>'주택총조사(거처의종류, 일반,외국인가구, 아파트)'!Q131/'주택총조사(거처의종류, 일반,외국인가구, 전체)'!Q131</f>
        <v>0.56909291425420461</v>
      </c>
      <c r="AB145" s="53">
        <f>'주택총조사(거처의종류, 일반,외국인가구, 아파트)'!T131/'주택총조사(거처의종류, 일반,외국인가구, 전체)'!T131</f>
        <v>0.57967609581714041</v>
      </c>
      <c r="AC145" s="53">
        <f>'주택총조사(거처의종류, 일반,외국인가구, 아파트)'!W131/'주택총조사(거처의종류, 일반,외국인가구, 전체)'!W131</f>
        <v>0.5997895475271835</v>
      </c>
      <c r="AD145" s="54">
        <f t="shared" si="189"/>
        <v>-636.47137272936311</v>
      </c>
      <c r="AE145" s="54">
        <f t="shared" si="190"/>
        <v>-548.04715490732644</v>
      </c>
      <c r="AF145" s="54">
        <f t="shared" si="191"/>
        <v>-72.274800110283991</v>
      </c>
      <c r="AG145" s="54">
        <f t="shared" si="192"/>
        <v>137.96291080447941</v>
      </c>
      <c r="AH145" s="54">
        <f t="shared" si="193"/>
        <v>505.02279901788853</v>
      </c>
      <c r="AI145" s="54">
        <f t="shared" si="194"/>
        <v>-122.76152358492118</v>
      </c>
      <c r="AJ145" s="54">
        <f t="shared" si="195"/>
        <v>859.34533800873771</v>
      </c>
      <c r="AK145" s="54">
        <f t="shared" si="196"/>
        <v>2002.8430473664907</v>
      </c>
      <c r="AL145" s="54">
        <f t="shared" si="197"/>
        <v>1945.7286738351256</v>
      </c>
      <c r="AM145" s="54">
        <f t="shared" si="198"/>
        <v>1379.6291080447943</v>
      </c>
      <c r="AN145" s="54">
        <f t="shared" si="199"/>
        <v>1537.2606103121714</v>
      </c>
      <c r="AO145" s="54">
        <f t="shared" si="200"/>
        <v>1544.961355513464</v>
      </c>
      <c r="AP145" s="208">
        <f t="shared" si="283"/>
        <v>222.8739652793746</v>
      </c>
      <c r="AQ145" s="208">
        <f t="shared" si="283"/>
        <v>1454.7958924591644</v>
      </c>
      <c r="AR145" s="208">
        <f t="shared" si="283"/>
        <v>1873.4538737248417</v>
      </c>
      <c r="AS145" s="208">
        <f t="shared" si="283"/>
        <v>1517.5920188492737</v>
      </c>
      <c r="AT145" s="208">
        <f t="shared" si="283"/>
        <v>2042.2834093300598</v>
      </c>
      <c r="AU145" s="50">
        <f t="shared" si="285"/>
        <v>1422.1998319285428</v>
      </c>
      <c r="AV145" s="52">
        <f>'주택총조사(거처의종류, 일반,외국인가구, 전체)'!I131</f>
        <v>653</v>
      </c>
      <c r="AW145" s="52">
        <f>'주택총조사(거처의종류, 일반,외국인가구, 전체)'!L131</f>
        <v>631</v>
      </c>
      <c r="AX145" s="52">
        <f>'주택총조사(거처의종류, 일반,외국인가구, 전체)'!O131</f>
        <v>614</v>
      </c>
      <c r="AY145" s="52">
        <f>'주택총조사(거처의종류, 일반,외국인가구, 전체)'!R131</f>
        <v>638</v>
      </c>
      <c r="AZ145" s="52">
        <f>'주택총조사(거처의종류, 일반,외국인가구, 전체)'!U131</f>
        <v>704</v>
      </c>
      <c r="BA145" s="52">
        <f>'주택총조사(거처의종류, 일반,외국인가구, 전체)'!X131</f>
        <v>708</v>
      </c>
      <c r="BB145" s="52">
        <f t="shared" si="201"/>
        <v>-22</v>
      </c>
      <c r="BC145" s="52">
        <f t="shared" si="202"/>
        <v>-17</v>
      </c>
      <c r="BD145" s="52">
        <f t="shared" si="203"/>
        <v>24</v>
      </c>
      <c r="BE145" s="52">
        <f t="shared" si="204"/>
        <v>66</v>
      </c>
      <c r="BF145" s="52">
        <f t="shared" si="205"/>
        <v>4</v>
      </c>
      <c r="BG145" s="53">
        <f>'주택총조사(거처의종류, 일반,외국인가구, 아파트)'!L131/'주택총조사(거처의종류, 일반,외국인가구, 전체)'!L131</f>
        <v>0.196513470681458</v>
      </c>
      <c r="BH145" s="53">
        <f>'주택총조사(거처의종류, 일반,외국인가구, 아파트)'!O131/'주택총조사(거처의종류, 일반,외국인가구, 전체)'!O131</f>
        <v>0.20358306188925082</v>
      </c>
      <c r="BI145" s="53">
        <f>'주택총조사(거처의종류, 일반,외국인가구, 아파트)'!R131/'주택총조사(거처의종류, 일반,외국인가구, 전체)'!R131</f>
        <v>0.21316614420062696</v>
      </c>
      <c r="BJ145" s="53">
        <f>'주택총조사(거처의종류, 일반,외국인가구, 아파트)'!U131/'주택총조사(거처의종류, 일반,외국인가구, 전체)'!U131</f>
        <v>0.24147727272727273</v>
      </c>
      <c r="BK145" s="53">
        <f>'주택총조사(거처의종류, 일반,외국인가구, 아파트)'!X131/'주택총조사(거처의종류, 일반,외국인가구, 전체)'!X131</f>
        <v>0.24011299435028249</v>
      </c>
      <c r="BL145" s="54">
        <f t="shared" si="206"/>
        <v>-4.3232963549920758</v>
      </c>
      <c r="BM145" s="54">
        <f t="shared" si="207"/>
        <v>-3.4609120521172638</v>
      </c>
      <c r="BN145" s="54">
        <f t="shared" si="208"/>
        <v>5.1159874608150471</v>
      </c>
      <c r="BO145" s="54">
        <f t="shared" si="209"/>
        <v>15.9375</v>
      </c>
      <c r="BP145" s="54">
        <f t="shared" si="210"/>
        <v>0.96045197740112997</v>
      </c>
      <c r="BQ145" s="50">
        <f t="shared" si="211"/>
        <v>2.8459462062213676</v>
      </c>
      <c r="BR145" s="49">
        <f>REPS멸실!E130</f>
        <v>0</v>
      </c>
      <c r="BS145" s="49">
        <f>REPS멸실!F130</f>
        <v>0</v>
      </c>
      <c r="BT145" s="49">
        <f>REPS멸실!G130</f>
        <v>124</v>
      </c>
      <c r="BU145" s="49">
        <f>REPS멸실!H130</f>
        <v>0</v>
      </c>
      <c r="BV145" s="49">
        <f>REPS멸실!I130</f>
        <v>292</v>
      </c>
      <c r="BW145" s="51">
        <f t="shared" si="212"/>
        <v>83.2</v>
      </c>
      <c r="BX145" s="81">
        <f t="shared" si="213"/>
        <v>1508.2457781347644</v>
      </c>
      <c r="BY145" s="52">
        <f>SUM('주택소유통계(다주택자)'!Q131:R131)</f>
        <v>13967</v>
      </c>
      <c r="BZ145" s="52">
        <f>SUM('주택소유통계(다주택자)'!U131:V131)</f>
        <v>13614</v>
      </c>
      <c r="CA145" s="52">
        <f>SUM('주택소유통계(다주택자)'!Y131:Z131)</f>
        <v>13722</v>
      </c>
      <c r="CB145" s="52">
        <f>SUM('주택소유통계(다주택자)'!AC131:AD131)</f>
        <v>14491</v>
      </c>
      <c r="CC145" s="52">
        <f t="shared" si="214"/>
        <v>-353</v>
      </c>
      <c r="CD145" s="52">
        <f t="shared" si="215"/>
        <v>108</v>
      </c>
      <c r="CE145" s="52">
        <f t="shared" si="216"/>
        <v>769</v>
      </c>
      <c r="CF145" s="53">
        <f>'REPS거래량(외지인)'!D131/'REPS거래량(외지인)'!C131</f>
        <v>0.56038941283845456</v>
      </c>
      <c r="CG145" s="53">
        <f>'REPS거래량(외지인)'!I131/'REPS거래량(외지인)'!H131</f>
        <v>0.56600249066002495</v>
      </c>
      <c r="CH145" s="53">
        <f>'REPS거래량(외지인)'!N131/'REPS거래량(외지인)'!M131</f>
        <v>0.5108456460232631</v>
      </c>
      <c r="CI145" s="54">
        <f>REPS단위당실거래!G130</f>
        <v>963.5</v>
      </c>
      <c r="CJ145" s="54">
        <f>REPS단위당실거래!H130</f>
        <v>944.4</v>
      </c>
      <c r="CK145" s="54">
        <f>REPS단위당실거래!I130</f>
        <v>956.4</v>
      </c>
      <c r="CL145" s="52">
        <v>1790</v>
      </c>
      <c r="CM145" s="52">
        <v>1879.5</v>
      </c>
      <c r="CN145" s="52">
        <v>2238</v>
      </c>
      <c r="CO145" s="53">
        <f t="shared" si="217"/>
        <v>0.53826815642458103</v>
      </c>
      <c r="CP145" s="53">
        <v>0</v>
      </c>
      <c r="CQ145" s="53">
        <f t="shared" si="218"/>
        <v>0.42734584450402141</v>
      </c>
      <c r="CR145" s="55">
        <v>0.2</v>
      </c>
      <c r="CS145" s="55">
        <v>0.3</v>
      </c>
      <c r="CT145" s="55">
        <v>0.5</v>
      </c>
      <c r="CU145" s="162">
        <f t="shared" si="219"/>
        <v>-21.295768194665634</v>
      </c>
      <c r="CV145" s="162">
        <f t="shared" si="220"/>
        <v>0</v>
      </c>
      <c r="CW145" s="162">
        <f t="shared" si="221"/>
        <v>83.939335262234792</v>
      </c>
      <c r="CX145" s="71">
        <f t="shared" si="222"/>
        <v>20.881189022523053</v>
      </c>
      <c r="CY145" s="158">
        <f>REPS분양물량!H130</f>
        <v>0</v>
      </c>
      <c r="CZ145" s="158">
        <f>REPS분양물량!I130</f>
        <v>481</v>
      </c>
      <c r="DA145" s="158">
        <f>REPS분양물량!J130</f>
        <v>0</v>
      </c>
      <c r="DB145" s="52">
        <f>REPS미분양!F130</f>
        <v>905</v>
      </c>
      <c r="DC145" s="52">
        <f>REPS미분양!G130</f>
        <v>1199</v>
      </c>
      <c r="DD145" s="52">
        <f>REPS미분양!H130</f>
        <v>1053</v>
      </c>
      <c r="DE145" s="52">
        <f>REPS미분양!I130</f>
        <v>477</v>
      </c>
      <c r="DF145" s="52">
        <f t="shared" si="223"/>
        <v>905</v>
      </c>
      <c r="DG145" s="52">
        <f t="shared" si="224"/>
        <v>1680</v>
      </c>
      <c r="DH145" s="52">
        <f t="shared" si="225"/>
        <v>1053</v>
      </c>
      <c r="DI145" s="52">
        <f t="shared" si="226"/>
        <v>-294</v>
      </c>
      <c r="DJ145" s="52">
        <f t="shared" si="227"/>
        <v>627</v>
      </c>
      <c r="DK145" s="52">
        <f t="shared" si="228"/>
        <v>576</v>
      </c>
      <c r="DL145" s="141">
        <v>963.5</v>
      </c>
      <c r="DM145" s="141">
        <v>944.4</v>
      </c>
      <c r="DN145" s="141">
        <v>956.4</v>
      </c>
      <c r="DO145" s="140">
        <f>'REPS분양가(분기단위)'!D130</f>
        <v>1790</v>
      </c>
      <c r="DP145" s="144">
        <f>DO145*1.05</f>
        <v>1879.5</v>
      </c>
      <c r="DQ145" s="140">
        <f>'REPS분양가(분기단위)'!F130</f>
        <v>2238</v>
      </c>
      <c r="DR145" s="53">
        <f t="shared" si="229"/>
        <v>0.53826815642458103</v>
      </c>
      <c r="DS145" s="53">
        <f t="shared" si="230"/>
        <v>0.50247406225059854</v>
      </c>
      <c r="DT145" s="53">
        <f t="shared" si="231"/>
        <v>0.42734584450402141</v>
      </c>
      <c r="DU145" s="53">
        <f>100%-종합!CF145</f>
        <v>0.43961058716154544</v>
      </c>
      <c r="DV145" s="53">
        <f>100%-종합!CG145</f>
        <v>0.43399750933997505</v>
      </c>
      <c r="DW145" s="53">
        <f>100%-종합!CH145</f>
        <v>0.4891543539767369</v>
      </c>
      <c r="DX145" s="55">
        <v>0.2</v>
      </c>
      <c r="DY145" s="55">
        <v>0.3</v>
      </c>
      <c r="DZ145" s="55">
        <v>0.5</v>
      </c>
      <c r="EA145" s="72">
        <f t="shared" si="232"/>
        <v>-13.913748761414951</v>
      </c>
      <c r="EB145" s="72">
        <f t="shared" si="233"/>
        <v>41.019435655795952</v>
      </c>
      <c r="EC145" s="72">
        <f t="shared" si="234"/>
        <v>60.202967181986203</v>
      </c>
      <c r="ED145" s="71">
        <f t="shared" si="235"/>
        <v>29.102884692122402</v>
      </c>
      <c r="EE145" s="82">
        <f t="shared" si="236"/>
        <v>49.984073714645454</v>
      </c>
      <c r="EF145" s="88">
        <f t="shared" si="237"/>
        <v>1558.2298518494099</v>
      </c>
      <c r="EG145" s="54">
        <f>REPS단위당실거래!I130</f>
        <v>956.4</v>
      </c>
      <c r="EH145" s="52">
        <f t="shared" si="238"/>
        <v>2238</v>
      </c>
      <c r="EI145" s="52">
        <f t="shared" si="239"/>
        <v>76100</v>
      </c>
      <c r="EJ145" s="49">
        <f t="shared" si="240"/>
        <v>41855</v>
      </c>
      <c r="EK145" s="149">
        <v>16435</v>
      </c>
      <c r="EL145" s="55">
        <f t="shared" si="241"/>
        <v>0.43325008382762725</v>
      </c>
      <c r="EM145" s="55">
        <v>0.74</v>
      </c>
      <c r="EN145" s="55">
        <v>0.05</v>
      </c>
      <c r="EO145" s="71">
        <f t="shared" si="242"/>
        <v>263.45720972516102</v>
      </c>
      <c r="EP145" s="54">
        <f>REPS단위당실거래!I130</f>
        <v>956.4</v>
      </c>
      <c r="EQ145" s="52">
        <f t="shared" si="243"/>
        <v>2238</v>
      </c>
      <c r="ER145" s="52">
        <f t="shared" si="244"/>
        <v>76100</v>
      </c>
      <c r="ES145" s="49">
        <f t="shared" si="245"/>
        <v>41855</v>
      </c>
      <c r="ET145" s="149">
        <v>13</v>
      </c>
      <c r="EU145" s="55">
        <f t="shared" si="246"/>
        <v>0.43325008382762725</v>
      </c>
      <c r="EV145" s="55">
        <v>0.26</v>
      </c>
      <c r="EW145" s="55">
        <v>0.2</v>
      </c>
      <c r="EX145" s="50">
        <f t="shared" si="247"/>
        <v>0.29287705666747604</v>
      </c>
      <c r="EY145" s="53">
        <f>'주택총조사(주택의종류)'!AZ131</f>
        <v>0.67886843878471403</v>
      </c>
      <c r="EZ145" s="53">
        <f>'주택총조사(주택의종류)'!AS131</f>
        <v>0.18489751071929891</v>
      </c>
      <c r="FA145" s="53">
        <f>'주택총조사(주택의종류)'!BG131</f>
        <v>0.12255852132197753</v>
      </c>
      <c r="FB145" s="53">
        <f t="shared" si="248"/>
        <v>0.45289486810091401</v>
      </c>
      <c r="FC145" s="54">
        <f t="shared" si="249"/>
        <v>119.45106076466084</v>
      </c>
      <c r="FD145" s="55">
        <v>0.4</v>
      </c>
      <c r="FE145" s="55">
        <v>0.6</v>
      </c>
      <c r="FF145" s="50">
        <f t="shared" si="250"/>
        <v>28.6682545835186</v>
      </c>
      <c r="FG145" s="82">
        <f t="shared" si="251"/>
        <v>292.41834136534709</v>
      </c>
      <c r="FH145" s="53">
        <v>3.9399999999999998E-2</v>
      </c>
      <c r="FI145" s="49">
        <v>30</v>
      </c>
      <c r="FJ145" s="55">
        <v>0.6</v>
      </c>
      <c r="FK145" s="55">
        <v>0.4</v>
      </c>
      <c r="FL145" s="49">
        <f t="shared" si="252"/>
        <v>76000</v>
      </c>
      <c r="FM145" s="49">
        <f t="shared" si="253"/>
        <v>45700</v>
      </c>
      <c r="FN145" s="58">
        <f t="shared" si="254"/>
        <v>-216.6009567873102</v>
      </c>
      <c r="FO145" s="49">
        <f t="shared" si="270"/>
        <v>6480</v>
      </c>
      <c r="FP145" s="131">
        <v>333</v>
      </c>
      <c r="FQ145" s="134">
        <v>1008</v>
      </c>
      <c r="FR145" s="134">
        <v>11376</v>
      </c>
      <c r="FS145" s="134">
        <v>14486</v>
      </c>
      <c r="FT145" s="134">
        <v>8917</v>
      </c>
      <c r="FU145" s="134">
        <v>8877</v>
      </c>
      <c r="FV145" s="134">
        <v>8039</v>
      </c>
      <c r="FW145" s="134">
        <v>18427</v>
      </c>
      <c r="FX145" s="135">
        <v>15024</v>
      </c>
      <c r="FY145" s="32">
        <f t="shared" si="255"/>
        <v>86487</v>
      </c>
      <c r="FZ145" s="152">
        <f>(SUM(FW145:FX145)/FY145)+(FV145/FY145)*0.5</f>
        <v>0.43325008382762725</v>
      </c>
      <c r="GA145" s="54">
        <f t="shared" si="256"/>
        <v>1547.8073017196855</v>
      </c>
      <c r="GB145" s="55">
        <v>0.3</v>
      </c>
      <c r="GC145" s="55">
        <f t="shared" si="257"/>
        <v>0.43325008382762725</v>
      </c>
      <c r="GD145" s="50">
        <f t="shared" si="258"/>
        <v>201.17629296572017</v>
      </c>
      <c r="GE145" s="54">
        <f t="shared" si="259"/>
        <v>-39.561523584921176</v>
      </c>
      <c r="GF145" s="55">
        <v>0.7</v>
      </c>
      <c r="GG145" s="55">
        <f t="shared" si="260"/>
        <v>0.43325008382762725</v>
      </c>
      <c r="GH145" s="50">
        <f t="shared" si="261"/>
        <v>-11.998023386661027</v>
      </c>
      <c r="GI145" s="81">
        <f t="shared" si="271"/>
        <v>189.17826957905913</v>
      </c>
      <c r="GJ145" s="72">
        <f t="shared" si="262"/>
        <v>20.881189022523053</v>
      </c>
      <c r="GK145" s="72">
        <f t="shared" si="263"/>
        <v>29.102884692122402</v>
      </c>
      <c r="GL145" s="52">
        <f>SUM('주택총조사(주택의종류)'!AD131:AF131)</f>
        <v>105632</v>
      </c>
      <c r="GM145" s="52">
        <f>REPS미분양!I130</f>
        <v>477</v>
      </c>
      <c r="GN145" s="100">
        <f t="shared" si="264"/>
        <v>4.5156770675552861E-3</v>
      </c>
      <c r="GO145" s="55">
        <f t="shared" si="265"/>
        <v>1</v>
      </c>
      <c r="GP145" s="82">
        <f t="shared" si="266"/>
        <v>49.984073714645454</v>
      </c>
      <c r="GQ145" s="84">
        <f t="shared" si="267"/>
        <v>531.58068465905171</v>
      </c>
      <c r="GR145" s="151">
        <f>SUM('REPS분양물량+계획'!G130:I130)/3</f>
        <v>587</v>
      </c>
      <c r="GS145" s="106">
        <f t="shared" si="272"/>
        <v>1.1042538168528329</v>
      </c>
      <c r="GT145" s="105" t="str">
        <f t="shared" si="268"/>
        <v>B등급</v>
      </c>
    </row>
    <row r="146" spans="1:202" s="49" customFormat="1" x14ac:dyDescent="0.4">
      <c r="A146" s="37" t="s">
        <v>212</v>
      </c>
      <c r="B146" s="37" t="s">
        <v>208</v>
      </c>
      <c r="C146" s="35">
        <f>'주택총조사(거처의종류, 일반,외국인가구, 전체)'!H132</f>
        <v>171041</v>
      </c>
      <c r="D146" s="35">
        <f>'주택총조사(거처의종류, 일반,외국인가구, 전체)'!K132</f>
        <v>174696</v>
      </c>
      <c r="E146" s="35">
        <f>'주택총조사(거처의종류, 일반,외국인가구, 전체)'!N132</f>
        <v>179584</v>
      </c>
      <c r="F146" s="35">
        <f>'주택총조사(거처의종류, 일반,외국인가구, 전체)'!Q132</f>
        <v>183714</v>
      </c>
      <c r="G146" s="35">
        <f>'주택총조사(거처의종류, 일반,외국인가구, 전체)'!T132</f>
        <v>185834</v>
      </c>
      <c r="H146" s="35">
        <f>'주택총조사(거처의종류, 일반,외국인가구, 전체)'!W132</f>
        <v>185594</v>
      </c>
      <c r="I146" s="207">
        <f t="shared" si="282"/>
        <v>253</v>
      </c>
      <c r="J146" s="207">
        <f t="shared" si="282"/>
        <v>1052</v>
      </c>
      <c r="K146" s="207">
        <f t="shared" si="282"/>
        <v>-1023</v>
      </c>
      <c r="L146" s="207">
        <f t="shared" si="282"/>
        <v>-1288</v>
      </c>
      <c r="M146" s="207">
        <f t="shared" si="282"/>
        <v>-2584</v>
      </c>
      <c r="N146" s="24">
        <f>'인구총조사(가구, 1인가구)'!D132</f>
        <v>48073</v>
      </c>
      <c r="O146" s="24">
        <f>'인구총조사(가구, 1인가구)'!E132</f>
        <v>51475</v>
      </c>
      <c r="P146" s="24">
        <f>'인구총조사(가구, 1인가구)'!F132</f>
        <v>55311</v>
      </c>
      <c r="Q146" s="24">
        <f>'인구총조사(가구, 1인가구)'!G132</f>
        <v>60464</v>
      </c>
      <c r="R146" s="24">
        <f>'인구총조사(가구, 1인가구)'!H132</f>
        <v>63872</v>
      </c>
      <c r="S146" s="24">
        <f>'인구총조사(가구, 1인가구)'!I132</f>
        <v>66216</v>
      </c>
      <c r="T146" s="52">
        <f t="shared" ref="T146:T209" si="286">O146-N146</f>
        <v>3402</v>
      </c>
      <c r="U146" s="52">
        <f t="shared" ref="U146:U209" si="287">P146-O146</f>
        <v>3836</v>
      </c>
      <c r="V146" s="52">
        <f t="shared" ref="V146:V209" si="288">Q146-P146</f>
        <v>5153</v>
      </c>
      <c r="W146" s="52">
        <f t="shared" ref="W146:W209" si="289">R146-Q146</f>
        <v>3408</v>
      </c>
      <c r="X146" s="52">
        <f t="shared" ref="X146:X209" si="290">S146-R146</f>
        <v>2344</v>
      </c>
      <c r="Y146" s="53">
        <f>'주택총조사(거처의종류, 일반,외국인가구, 아파트)'!K132/'주택총조사(거처의종류, 일반,외국인가구, 전체)'!K132</f>
        <v>0.62046641022118421</v>
      </c>
      <c r="Z146" s="53">
        <f>'주택총조사(거처의종류, 일반,외국인가구, 아파트)'!N132/'주택총조사(거처의종류, 일반,외국인가구, 전체)'!N132</f>
        <v>0.62724964362081259</v>
      </c>
      <c r="AA146" s="53">
        <f>'주택총조사(거처의종류, 일반,외국인가구, 아파트)'!Q132/'주택총조사(거처의종류, 일반,외국인가구, 전체)'!Q132</f>
        <v>0.62477002297048678</v>
      </c>
      <c r="AB146" s="53">
        <f>'주택총조사(거처의종류, 일반,외국인가구, 아파트)'!T132/'주택총조사(거처의종류, 일반,외국인가구, 전체)'!T132</f>
        <v>0.63110087497443956</v>
      </c>
      <c r="AC146" s="53">
        <f>'주택총조사(거처의종류, 일반,외국인가구, 아파트)'!W132/'주택총조사(거처의종류, 일반,외국인가구, 전체)'!W132</f>
        <v>0.63913165296291907</v>
      </c>
      <c r="AD146" s="54">
        <f t="shared" ref="AD146:AD209" si="291">I146*Y146</f>
        <v>156.97800178595961</v>
      </c>
      <c r="AE146" s="54">
        <f t="shared" ref="AE146:AE209" si="292">J146*Z146</f>
        <v>659.8666250890949</v>
      </c>
      <c r="AF146" s="54">
        <f t="shared" ref="AF146:AF209" si="293">K146*AA146</f>
        <v>-639.13973349880803</v>
      </c>
      <c r="AG146" s="54">
        <f t="shared" ref="AG146:AG209" si="294">L146*AB146</f>
        <v>-812.85792696707813</v>
      </c>
      <c r="AH146" s="54">
        <f t="shared" ref="AH146:AH209" si="295">M146*AC146</f>
        <v>-1651.516191256183</v>
      </c>
      <c r="AI146" s="54">
        <f t="shared" ref="AI146:AI209" si="296">AVERAGE(AD146:AH146)</f>
        <v>-457.33384496940289</v>
      </c>
      <c r="AJ146" s="54">
        <f t="shared" ref="AJ146:AJ209" si="297">T146*Y146</f>
        <v>2110.8267275724688</v>
      </c>
      <c r="AK146" s="54">
        <f t="shared" ref="AK146:AK209" si="298">U146*Z146</f>
        <v>2406.1296329294373</v>
      </c>
      <c r="AL146" s="54">
        <f t="shared" ref="AL146:AL209" si="299">V146*AA146</f>
        <v>3219.4399283669186</v>
      </c>
      <c r="AM146" s="54">
        <f t="shared" ref="AM146:AM209" si="300">W146*AB146</f>
        <v>2150.7917819128902</v>
      </c>
      <c r="AN146" s="54">
        <f t="shared" ref="AN146:AN209" si="301">X146*AC146</f>
        <v>1498.1245945450823</v>
      </c>
      <c r="AO146" s="54">
        <f t="shared" ref="AO146:AO209" si="302">AVERAGE(AJ146:AN146)</f>
        <v>2277.0625330653597</v>
      </c>
      <c r="AP146" s="208">
        <f t="shared" si="283"/>
        <v>2267.8047293584286</v>
      </c>
      <c r="AQ146" s="208">
        <f t="shared" si="283"/>
        <v>3065.996258018532</v>
      </c>
      <c r="AR146" s="208">
        <f t="shared" si="283"/>
        <v>2580.3001948681103</v>
      </c>
      <c r="AS146" s="208">
        <f t="shared" si="283"/>
        <v>1337.9338549458121</v>
      </c>
      <c r="AT146" s="208">
        <f t="shared" si="283"/>
        <v>-153.39159671110065</v>
      </c>
      <c r="AU146" s="50">
        <f t="shared" si="285"/>
        <v>1819.7286880959564</v>
      </c>
      <c r="AV146" s="52">
        <f>'주택총조사(거처의종류, 일반,외국인가구, 전체)'!I132</f>
        <v>2019</v>
      </c>
      <c r="AW146" s="52">
        <f>'주택총조사(거처의종류, 일반,외국인가구, 전체)'!L132</f>
        <v>2096</v>
      </c>
      <c r="AX146" s="52">
        <f>'주택총조사(거처의종류, 일반,외국인가구, 전체)'!O132</f>
        <v>2125</v>
      </c>
      <c r="AY146" s="52">
        <f>'주택총조사(거처의종류, 일반,외국인가구, 전체)'!R132</f>
        <v>2288</v>
      </c>
      <c r="AZ146" s="52">
        <f>'주택총조사(거처의종류, 일반,외국인가구, 전체)'!U132</f>
        <v>2412</v>
      </c>
      <c r="BA146" s="52">
        <f>'주택총조사(거처의종류, 일반,외국인가구, 전체)'!X132</f>
        <v>2633</v>
      </c>
      <c r="BB146" s="52">
        <f t="shared" ref="BB146:BB209" si="303">AW146-AV146</f>
        <v>77</v>
      </c>
      <c r="BC146" s="52">
        <f t="shared" ref="BC146:BC209" si="304">AX146-AW146</f>
        <v>29</v>
      </c>
      <c r="BD146" s="52">
        <f t="shared" ref="BD146:BD209" si="305">AY146-AX146</f>
        <v>163</v>
      </c>
      <c r="BE146" s="52">
        <f t="shared" ref="BE146:BE209" si="306">AZ146-AY146</f>
        <v>124</v>
      </c>
      <c r="BF146" s="52">
        <f t="shared" ref="BF146:BF209" si="307">BA146-AZ146</f>
        <v>221</v>
      </c>
      <c r="BG146" s="53">
        <f>'주택총조사(거처의종류, 일반,외국인가구, 아파트)'!L132/'주택총조사(거처의종류, 일반,외국인가구, 전체)'!L132</f>
        <v>9.8759541984732829E-2</v>
      </c>
      <c r="BH146" s="53">
        <f>'주택총조사(거처의종류, 일반,외국인가구, 아파트)'!O132/'주택총조사(거처의종류, 일반,외국인가구, 전체)'!O132</f>
        <v>9.741176470588235E-2</v>
      </c>
      <c r="BI146" s="53">
        <f>'주택총조사(거처의종류, 일반,외국인가구, 아파트)'!R132/'주택총조사(거처의종류, 일반,외국인가구, 전체)'!R132</f>
        <v>8.6101398601398607E-2</v>
      </c>
      <c r="BJ146" s="53">
        <f>'주택총조사(거처의종류, 일반,외국인가구, 아파트)'!U132/'주택총조사(거처의종류, 일반,외국인가구, 전체)'!U132</f>
        <v>8.9966832504145944E-2</v>
      </c>
      <c r="BK146" s="53">
        <f>'주택총조사(거처의종류, 일반,외국인가구, 아파트)'!X132/'주택총조사(거처의종류, 일반,외국인가구, 전체)'!X132</f>
        <v>8.8492214204329664E-2</v>
      </c>
      <c r="BL146" s="54">
        <f t="shared" ref="BL146:BL209" si="308">BB146*BG146</f>
        <v>7.6044847328244281</v>
      </c>
      <c r="BM146" s="54">
        <f t="shared" ref="BM146:BM209" si="309">BC146*BH146</f>
        <v>2.8249411764705883</v>
      </c>
      <c r="BN146" s="54">
        <f t="shared" ref="BN146:BN209" si="310">BD146*BI146</f>
        <v>14.034527972027973</v>
      </c>
      <c r="BO146" s="54">
        <f t="shared" ref="BO146:BO209" si="311">BE146*BJ146</f>
        <v>11.155887230514097</v>
      </c>
      <c r="BP146" s="54">
        <f t="shared" ref="BP146:BP209" si="312">BF146*BK146</f>
        <v>19.556779339156854</v>
      </c>
      <c r="BQ146" s="50">
        <f t="shared" ref="BQ146:BQ209" si="313">AVERAGE(BL146:BP146)</f>
        <v>11.035324090198788</v>
      </c>
      <c r="BR146" s="49">
        <f>REPS멸실!E131</f>
        <v>0</v>
      </c>
      <c r="BS146" s="49">
        <f>REPS멸실!F131</f>
        <v>0</v>
      </c>
      <c r="BT146" s="49">
        <f>REPS멸실!G131</f>
        <v>0</v>
      </c>
      <c r="BU146" s="49">
        <f>REPS멸실!H131</f>
        <v>200</v>
      </c>
      <c r="BV146" s="49">
        <f>REPS멸실!I131</f>
        <v>57</v>
      </c>
      <c r="BW146" s="51">
        <f t="shared" ref="BW146:BW209" si="314">AVERAGE(BR146:BV146)</f>
        <v>51.4</v>
      </c>
      <c r="BX146" s="81">
        <f t="shared" ref="BX146:BX209" si="315">SUM(AU146,BQ146,BW146)</f>
        <v>1882.1640121861553</v>
      </c>
      <c r="BY146" s="52">
        <f>SUM('주택소유통계(다주택자)'!Q132:R132)</f>
        <v>17086</v>
      </c>
      <c r="BZ146" s="52">
        <f>SUM('주택소유통계(다주택자)'!U132:V132)</f>
        <v>16850</v>
      </c>
      <c r="CA146" s="52">
        <f>SUM('주택소유통계(다주택자)'!Y132:Z132)</f>
        <v>17017</v>
      </c>
      <c r="CB146" s="52">
        <f>SUM('주택소유통계(다주택자)'!AC132:AD132)</f>
        <v>17306</v>
      </c>
      <c r="CC146" s="52">
        <f t="shared" ref="CC146:CC209" si="316">BZ146-BY146</f>
        <v>-236</v>
      </c>
      <c r="CD146" s="52">
        <f t="shared" ref="CD146:CD209" si="317">CA146-BZ146</f>
        <v>167</v>
      </c>
      <c r="CE146" s="52">
        <f t="shared" ref="CE146:CE209" si="318">CB146-CA146</f>
        <v>289</v>
      </c>
      <c r="CF146" s="53">
        <f>'REPS거래량(외지인)'!D132/'REPS거래량(외지인)'!C132</f>
        <v>0.57278864462523804</v>
      </c>
      <c r="CG146" s="53">
        <f>'REPS거래량(외지인)'!I132/'REPS거래량(외지인)'!H132</f>
        <v>0.59497939303109781</v>
      </c>
      <c r="CH146" s="53">
        <f>'REPS거래량(외지인)'!N132/'REPS거래량(외지인)'!M132</f>
        <v>0.64920486435921421</v>
      </c>
      <c r="CI146" s="54">
        <f>REPS단위당실거래!G131</f>
        <v>930.7</v>
      </c>
      <c r="CJ146" s="54">
        <f>REPS단위당실거래!H131</f>
        <v>878.9</v>
      </c>
      <c r="CK146" s="54">
        <f>REPS단위당실거래!I131</f>
        <v>863.7</v>
      </c>
      <c r="CL146" s="52">
        <v>1675</v>
      </c>
      <c r="CM146" s="52">
        <v>1762</v>
      </c>
      <c r="CN146" s="52">
        <v>1850.1000000000001</v>
      </c>
      <c r="CO146" s="53">
        <f t="shared" ref="CO146:CO207" si="319">CI146/CL146</f>
        <v>0.55564179104477618</v>
      </c>
      <c r="CP146" s="53">
        <f t="shared" ref="CP146:CP209" si="320">CJ146/CM146</f>
        <v>0.49880817253121451</v>
      </c>
      <c r="CQ146" s="53">
        <f t="shared" ref="CQ146:CQ209" si="321">CK146/CN146</f>
        <v>0.46683963029025455</v>
      </c>
      <c r="CR146" s="55">
        <v>0.2</v>
      </c>
      <c r="CS146" s="55">
        <v>0.3</v>
      </c>
      <c r="CT146" s="55">
        <v>0.5</v>
      </c>
      <c r="CU146" s="162">
        <f t="shared" ref="CU146:CU209" si="322">CC146*CF146*CO146*CR146</f>
        <v>-15.022122555992759</v>
      </c>
      <c r="CV146" s="162">
        <f t="shared" ref="CV146:CV209" si="323">CD146*CG146*CP146*CS146</f>
        <v>14.868707244951812</v>
      </c>
      <c r="CW146" s="162">
        <f t="shared" ref="CW146:CW209" si="324">CE146*CH146*CQ146*CT146</f>
        <v>43.794273755283065</v>
      </c>
      <c r="CX146" s="71">
        <f t="shared" ref="CX146:CX209" si="325">AVERAGE(CU146:CW146)</f>
        <v>14.546952814747373</v>
      </c>
      <c r="CY146" s="158">
        <f>REPS분양물량!H131</f>
        <v>2252</v>
      </c>
      <c r="CZ146" s="158">
        <f>REPS분양물량!I131</f>
        <v>0</v>
      </c>
      <c r="DA146" s="158">
        <f>REPS분양물량!J131</f>
        <v>1098</v>
      </c>
      <c r="DB146" s="52">
        <f>REPS미분양!F131</f>
        <v>158</v>
      </c>
      <c r="DC146" s="52">
        <f>REPS미분양!G131</f>
        <v>1515</v>
      </c>
      <c r="DD146" s="52">
        <f>REPS미분양!H131</f>
        <v>1430</v>
      </c>
      <c r="DE146" s="52">
        <f>REPS미분양!I131</f>
        <v>1835</v>
      </c>
      <c r="DF146" s="52">
        <f t="shared" ref="DF146:DF209" si="326">SUM(CY146,DB146)</f>
        <v>2410</v>
      </c>
      <c r="DG146" s="52">
        <f t="shared" ref="DG146:DG209" si="327">SUM(CZ146,DC146)</f>
        <v>1515</v>
      </c>
      <c r="DH146" s="52">
        <f t="shared" ref="DH146:DH209" si="328">SUM(DA146,DD146)</f>
        <v>2528</v>
      </c>
      <c r="DI146" s="52">
        <f t="shared" ref="DI146:DI209" si="329">DF146-DC146</f>
        <v>895</v>
      </c>
      <c r="DJ146" s="52">
        <f t="shared" ref="DJ146:DJ209" si="330">DG146-DD146</f>
        <v>85</v>
      </c>
      <c r="DK146" s="52">
        <f t="shared" ref="DK146:DK209" si="331">DH146-DE146</f>
        <v>693</v>
      </c>
      <c r="DL146" s="142">
        <v>930.7</v>
      </c>
      <c r="DM146" s="141">
        <v>878.9</v>
      </c>
      <c r="DN146" s="141">
        <v>863.7</v>
      </c>
      <c r="DO146" s="140">
        <f>'REPS분양가(분기단위)'!D131</f>
        <v>1675</v>
      </c>
      <c r="DP146" s="140">
        <f>'REPS분양가(분기단위)'!E131</f>
        <v>1762</v>
      </c>
      <c r="DQ146" s="144">
        <f>DP146*1.05</f>
        <v>1850.1000000000001</v>
      </c>
      <c r="DR146" s="53">
        <f t="shared" ref="DR146:DR209" si="332">DL146/DO146</f>
        <v>0.55564179104477618</v>
      </c>
      <c r="DS146" s="53">
        <f t="shared" ref="DS146:DS209" si="333">DM146/DP146</f>
        <v>0.49880817253121451</v>
      </c>
      <c r="DT146" s="53">
        <f t="shared" ref="DT146:DT209" si="334">DN146/DQ146</f>
        <v>0.46683963029025455</v>
      </c>
      <c r="DU146" s="53">
        <f>100%-종합!CF146</f>
        <v>0.42721135537476196</v>
      </c>
      <c r="DV146" s="53">
        <f>100%-종합!CG146</f>
        <v>0.40502060696890219</v>
      </c>
      <c r="DW146" s="53">
        <f>100%-종합!CH146</f>
        <v>0.35079513564078579</v>
      </c>
      <c r="DX146" s="55">
        <v>0.2</v>
      </c>
      <c r="DY146" s="55">
        <v>0.3</v>
      </c>
      <c r="DZ146" s="55">
        <v>0.5</v>
      </c>
      <c r="EA146" s="72">
        <f t="shared" ref="EA146:EA209" si="335">DI146*DR146*DU146*DX146</f>
        <v>42.490390395262743</v>
      </c>
      <c r="EB146" s="72">
        <f t="shared" ref="EB146:EB209" si="336">DJ146*DS146*DV146*DY146</f>
        <v>5.1517035143908556</v>
      </c>
      <c r="EC146" s="72">
        <f t="shared" ref="EC146:EC209" si="337">DK146*DT146*DW146*DZ146</f>
        <v>56.744597250551877</v>
      </c>
      <c r="ED146" s="71">
        <f t="shared" ref="ED146:ED209" si="338">AVERAGE(EA146:EC146)</f>
        <v>34.795563720068493</v>
      </c>
      <c r="EE146" s="82">
        <f t="shared" ref="EE146:EE209" si="339">CX146+ED146</f>
        <v>49.342516534815864</v>
      </c>
      <c r="EF146" s="88">
        <f t="shared" ref="EF146:EF209" si="340">BX146+EE146</f>
        <v>1931.5065287209711</v>
      </c>
      <c r="EG146" s="54">
        <f>REPS단위당실거래!I131</f>
        <v>863.7</v>
      </c>
      <c r="EH146" s="52">
        <f t="shared" ref="EH146:EH209" si="341">DQ146</f>
        <v>1850.1000000000001</v>
      </c>
      <c r="EI146" s="52">
        <f t="shared" ref="EI146:EI209" si="342">ROUND(EH146*34,-2)</f>
        <v>62900</v>
      </c>
      <c r="EJ146" s="49">
        <f t="shared" ref="EJ146:EJ209" si="343">EI146*0.55</f>
        <v>34595</v>
      </c>
      <c r="EK146" s="149">
        <v>21008</v>
      </c>
      <c r="EL146" s="55">
        <f t="shared" ref="EL146:EL209" si="344">FZ146</f>
        <v>0.56532980997733673</v>
      </c>
      <c r="EM146" s="55">
        <v>0.74</v>
      </c>
      <c r="EN146" s="55">
        <v>0.05</v>
      </c>
      <c r="EO146" s="71">
        <f t="shared" ref="EO146:EO209" si="345">EK146*EL146*EM146*EN146</f>
        <v>439.42859997614397</v>
      </c>
      <c r="EP146" s="54">
        <f>REPS단위당실거래!I131</f>
        <v>863.7</v>
      </c>
      <c r="EQ146" s="52">
        <f t="shared" ref="EQ146:EQ209" si="346">DQ146</f>
        <v>1850.1000000000001</v>
      </c>
      <c r="ER146" s="52">
        <f t="shared" ref="ER146:ER209" si="347">ROUND(EQ146*34,-2)</f>
        <v>62900</v>
      </c>
      <c r="ES146" s="49">
        <f t="shared" ref="ES146:ES209" si="348">ER146*0.55</f>
        <v>34595</v>
      </c>
      <c r="ET146" s="149">
        <v>1345</v>
      </c>
      <c r="EU146" s="55">
        <f t="shared" ref="EU146:EU209" si="349">FZ146</f>
        <v>0.56532980997733673</v>
      </c>
      <c r="EV146" s="55">
        <v>0.26</v>
      </c>
      <c r="EW146" s="55">
        <v>0.2</v>
      </c>
      <c r="EX146" s="50">
        <f t="shared" ref="EX146:EX209" si="350">ET146*EU146*EV146*EW146</f>
        <v>39.539166909814931</v>
      </c>
      <c r="EY146" s="53">
        <f>'주택총조사(주택의종류)'!AZ132</f>
        <v>0.79762687143298172</v>
      </c>
      <c r="EZ146" s="53">
        <f>'주택총조사(주택의종류)'!AS132</f>
        <v>0.13497861060530947</v>
      </c>
      <c r="FA146" s="53">
        <f>'주택총조사(주택의종류)'!BG132</f>
        <v>5.4999122579826074E-2</v>
      </c>
      <c r="FB146" s="53">
        <f t="shared" ref="FB146:FB209" si="351">SUM(EZ146:FA146)/EY146</f>
        <v>0.23817870233462651</v>
      </c>
      <c r="FC146" s="54">
        <f t="shared" ref="FC146:FC209" si="352">SUM(EO146,EX146)*FB146</f>
        <v>114.07992117701158</v>
      </c>
      <c r="FD146" s="55">
        <v>0.4</v>
      </c>
      <c r="FE146" s="55">
        <v>0.6</v>
      </c>
      <c r="FF146" s="50">
        <f t="shared" ref="FF146:FF209" si="353">FC146*FD146*FE146</f>
        <v>27.379181082482781</v>
      </c>
      <c r="FG146" s="82">
        <f t="shared" ref="FG146:FG209" si="354">SUM(EO146,EX146,FF146)</f>
        <v>506.34694796844167</v>
      </c>
      <c r="FH146" s="53">
        <v>3.9399999999999998E-2</v>
      </c>
      <c r="FI146" s="49">
        <v>30</v>
      </c>
      <c r="FJ146" s="55">
        <v>0.6</v>
      </c>
      <c r="FK146" s="55">
        <v>0.4</v>
      </c>
      <c r="FL146" s="49">
        <f t="shared" ref="FL146:FL209" si="355">ROUND(EH146*34,-3)</f>
        <v>63000</v>
      </c>
      <c r="FM146" s="49">
        <f t="shared" ref="FM146:FM209" si="356">ROUND(EH146*34*FJ146,-2)</f>
        <v>37700</v>
      </c>
      <c r="FN146" s="58">
        <f t="shared" ref="FN146:FN209" si="357">PMT(FH146/12,FI146*12,FM146)</f>
        <v>-178.68394028187296</v>
      </c>
      <c r="FO146" s="49">
        <f t="shared" si="270"/>
        <v>5400</v>
      </c>
      <c r="FP146" s="131">
        <v>393</v>
      </c>
      <c r="FQ146" s="134">
        <v>1186</v>
      </c>
      <c r="FR146" s="134">
        <v>12242</v>
      </c>
      <c r="FS146" s="134">
        <v>18064</v>
      </c>
      <c r="FT146" s="134">
        <v>11130</v>
      </c>
      <c r="FU146" s="134">
        <v>10896</v>
      </c>
      <c r="FV146" s="134">
        <v>10507</v>
      </c>
      <c r="FW146" s="134">
        <v>24915</v>
      </c>
      <c r="FX146" s="134">
        <v>19654</v>
      </c>
      <c r="FY146" s="32">
        <f t="shared" ref="FY146:FY209" si="358">SUM(FP146:FX146)</f>
        <v>108987</v>
      </c>
      <c r="FZ146" s="152">
        <f>(SUM(FV146:FX146)/FY146)+(FU146/FY146)*0.6</f>
        <v>0.56532980997733673</v>
      </c>
      <c r="GA146" s="54">
        <f t="shared" ref="GA146:GA209" si="359">SUM(AO146,BQ146)</f>
        <v>2288.0978571555584</v>
      </c>
      <c r="GB146" s="55">
        <v>0.3</v>
      </c>
      <c r="GC146" s="55">
        <f t="shared" ref="GC146:GC209" si="360">FZ146</f>
        <v>0.56532980997733673</v>
      </c>
      <c r="GD146" s="50">
        <f t="shared" ref="GD146:GD209" si="361">GA146*GB146*GC146</f>
        <v>388.05897803859091</v>
      </c>
      <c r="GE146" s="54">
        <f t="shared" ref="GE146:GE209" si="362">SUM(AI146,BW146)</f>
        <v>-405.93384496940291</v>
      </c>
      <c r="GF146" s="55">
        <v>0.7</v>
      </c>
      <c r="GG146" s="55">
        <f t="shared" ref="GG146:GG209" si="363">FZ146</f>
        <v>0.56532980997733673</v>
      </c>
      <c r="GH146" s="50">
        <f t="shared" ref="GH146:GH209" si="364">GE146*GF146*GG146</f>
        <v>-160.64055240794553</v>
      </c>
      <c r="GI146" s="81">
        <f t="shared" si="271"/>
        <v>227.41842563064537</v>
      </c>
      <c r="GJ146" s="72">
        <f t="shared" ref="GJ146:GJ209" si="365">CX146</f>
        <v>14.546952814747373</v>
      </c>
      <c r="GK146" s="72">
        <f t="shared" ref="GK146:GK209" si="366">ED146</f>
        <v>34.795563720068493</v>
      </c>
      <c r="GL146" s="52">
        <f>SUM('주택총조사(주택의종류)'!AD132:AF132)</f>
        <v>131018</v>
      </c>
      <c r="GM146" s="52">
        <f>REPS미분양!I131</f>
        <v>1835</v>
      </c>
      <c r="GN146" s="100">
        <f t="shared" ref="GN146:GN209" si="367">GM146/GL146</f>
        <v>1.4005709139202247E-2</v>
      </c>
      <c r="GO146" s="55">
        <f t="shared" ref="GO146:GO209" si="368">LOOKUP(GN146,$GW$25:$GX$28)</f>
        <v>0.6</v>
      </c>
      <c r="GP146" s="82">
        <f t="shared" ref="GP146:GP209" si="369">SUM(GJ146:GK146)*GO146</f>
        <v>29.605509920889517</v>
      </c>
      <c r="GQ146" s="84">
        <f t="shared" ref="GQ146:GQ209" si="370">SUM(FG146,GI146,GP146)</f>
        <v>763.37088351997659</v>
      </c>
      <c r="GR146" s="151">
        <f>SUM('REPS분양물량+계획'!G131:I131)/3</f>
        <v>828.33333333333337</v>
      </c>
      <c r="GS146" s="106">
        <f t="shared" si="272"/>
        <v>1.085099459798373</v>
      </c>
      <c r="GT146" s="105" t="str">
        <f t="shared" ref="GT146:GT209" si="371">LOOKUP(GS146,$GW$16:$GX$20)</f>
        <v>B등급</v>
      </c>
    </row>
    <row r="147" spans="1:202" s="49" customFormat="1" x14ac:dyDescent="0.4">
      <c r="A147" s="37" t="s">
        <v>212</v>
      </c>
      <c r="B147" s="37" t="s">
        <v>207</v>
      </c>
      <c r="C147" s="35">
        <f>'주택총조사(거처의종류, 일반,외국인가구, 전체)'!H133</f>
        <v>76111</v>
      </c>
      <c r="D147" s="35">
        <f>'주택총조사(거처의종류, 일반,외국인가구, 전체)'!K133</f>
        <v>73980</v>
      </c>
      <c r="E147" s="35">
        <f>'주택총조사(거처의종류, 일반,외국인가구, 전체)'!N133</f>
        <v>74097</v>
      </c>
      <c r="F147" s="35">
        <f>'주택총조사(거처의종류, 일반,외국인가구, 전체)'!Q133</f>
        <v>73944</v>
      </c>
      <c r="G147" s="35">
        <f>'주택총조사(거처의종류, 일반,외국인가구, 전체)'!T133</f>
        <v>73196</v>
      </c>
      <c r="H147" s="35">
        <f>'주택총조사(거처의종류, 일반,외국인가구, 전체)'!W133</f>
        <v>74822</v>
      </c>
      <c r="I147" s="207">
        <f t="shared" si="282"/>
        <v>-2388</v>
      </c>
      <c r="J147" s="207">
        <f t="shared" si="282"/>
        <v>-1312</v>
      </c>
      <c r="K147" s="207">
        <f t="shared" si="282"/>
        <v>-1548</v>
      </c>
      <c r="L147" s="207">
        <f t="shared" si="282"/>
        <v>-1342</v>
      </c>
      <c r="M147" s="207">
        <f t="shared" si="282"/>
        <v>166</v>
      </c>
      <c r="N147" s="24">
        <f>'인구총조사(가구, 1인가구)'!D133</f>
        <v>24084</v>
      </c>
      <c r="O147" s="24">
        <f>'인구총조사(가구, 1인가구)'!E133</f>
        <v>24341</v>
      </c>
      <c r="P147" s="24">
        <f>'인구총조사(가구, 1인가구)'!F133</f>
        <v>25770</v>
      </c>
      <c r="Q147" s="24">
        <f>'인구총조사(가구, 1인가구)'!G133</f>
        <v>27165</v>
      </c>
      <c r="R147" s="24">
        <f>'인구총조사(가구, 1인가구)'!H133</f>
        <v>27759</v>
      </c>
      <c r="S147" s="24">
        <f>'인구총조사(가구, 1인가구)'!I133</f>
        <v>29219</v>
      </c>
      <c r="T147" s="52">
        <f t="shared" si="286"/>
        <v>257</v>
      </c>
      <c r="U147" s="52">
        <f t="shared" si="287"/>
        <v>1429</v>
      </c>
      <c r="V147" s="52">
        <f t="shared" si="288"/>
        <v>1395</v>
      </c>
      <c r="W147" s="52">
        <f t="shared" si="289"/>
        <v>594</v>
      </c>
      <c r="X147" s="52">
        <f t="shared" si="290"/>
        <v>1460</v>
      </c>
      <c r="Y147" s="53">
        <f>'주택총조사(거처의종류, 일반,외국인가구, 아파트)'!K133/'주택총조사(거처의종류, 일반,외국인가구, 전체)'!K133</f>
        <v>0.23911868072452014</v>
      </c>
      <c r="Z147" s="53">
        <f>'주택총조사(거처의종류, 일반,외국인가구, 아파트)'!N133/'주택총조사(거처의종류, 일반,외국인가구, 전체)'!N133</f>
        <v>0.24032012092257446</v>
      </c>
      <c r="AA147" s="53">
        <f>'주택총조사(거처의종류, 일반,외국인가구, 아파트)'!Q133/'주택총조사(거처의종류, 일반,외국인가구, 전체)'!Q133</f>
        <v>0.23831548198636807</v>
      </c>
      <c r="AB147" s="53">
        <f>'주택총조사(거처의종류, 일반,외국인가구, 아파트)'!T133/'주택총조사(거처의종류, 일반,외국인가구, 전체)'!T133</f>
        <v>0.24807366522760807</v>
      </c>
      <c r="AC147" s="53">
        <f>'주택총조사(거처의종류, 일반,외국인가구, 아파트)'!W133/'주택총조사(거처의종류, 일반,외국인가구, 전체)'!W133</f>
        <v>0.28619924621100745</v>
      </c>
      <c r="AD147" s="54">
        <f t="shared" si="291"/>
        <v>-571.01540957015413</v>
      </c>
      <c r="AE147" s="54">
        <f t="shared" si="292"/>
        <v>-315.29999865041771</v>
      </c>
      <c r="AF147" s="54">
        <f t="shared" si="293"/>
        <v>-368.91236611489779</v>
      </c>
      <c r="AG147" s="54">
        <f t="shared" si="294"/>
        <v>-332.91485873545003</v>
      </c>
      <c r="AH147" s="54">
        <f t="shared" si="295"/>
        <v>47.509074871027238</v>
      </c>
      <c r="AI147" s="54">
        <f t="shared" si="296"/>
        <v>-308.12671163997845</v>
      </c>
      <c r="AJ147" s="54">
        <f t="shared" si="297"/>
        <v>61.453500946201679</v>
      </c>
      <c r="AK147" s="54">
        <f t="shared" si="298"/>
        <v>343.41745279835891</v>
      </c>
      <c r="AL147" s="54">
        <f t="shared" si="299"/>
        <v>332.45009737098343</v>
      </c>
      <c r="AM147" s="54">
        <f t="shared" si="300"/>
        <v>147.35575714519919</v>
      </c>
      <c r="AN147" s="54">
        <f t="shared" si="301"/>
        <v>417.85089946807091</v>
      </c>
      <c r="AO147" s="54">
        <f t="shared" si="302"/>
        <v>260.50554154576287</v>
      </c>
      <c r="AP147" s="208">
        <f t="shared" si="283"/>
        <v>-509.56190862395243</v>
      </c>
      <c r="AQ147" s="208">
        <f t="shared" si="283"/>
        <v>28.117454147941203</v>
      </c>
      <c r="AR147" s="208">
        <f t="shared" si="283"/>
        <v>-36.462268743914365</v>
      </c>
      <c r="AS147" s="208">
        <f t="shared" si="283"/>
        <v>-185.55910159025083</v>
      </c>
      <c r="AT147" s="208">
        <f t="shared" si="283"/>
        <v>465.35997433909813</v>
      </c>
      <c r="AU147" s="50">
        <f t="shared" si="285"/>
        <v>-47.621170094215678</v>
      </c>
      <c r="AV147" s="52">
        <f>'주택총조사(거처의종류, 일반,외국인가구, 전체)'!I133</f>
        <v>985</v>
      </c>
      <c r="AW147" s="52">
        <f>'주택총조사(거처의종류, 일반,외국인가구, 전체)'!L133</f>
        <v>1039</v>
      </c>
      <c r="AX147" s="52">
        <f>'주택총조사(거처의종류, 일반,외국인가구, 전체)'!O133</f>
        <v>990</v>
      </c>
      <c r="AY147" s="52">
        <f>'주택총조사(거처의종류, 일반,외국인가구, 전체)'!R133</f>
        <v>1032</v>
      </c>
      <c r="AZ147" s="52">
        <f>'주택총조사(거처의종류, 일반,외국인가구, 전체)'!U133</f>
        <v>1025</v>
      </c>
      <c r="BA147" s="52">
        <f>'주택총조사(거처의종류, 일반,외국인가구, 전체)'!X133</f>
        <v>1091</v>
      </c>
      <c r="BB147" s="52">
        <f t="shared" si="303"/>
        <v>54</v>
      </c>
      <c r="BC147" s="52">
        <f t="shared" si="304"/>
        <v>-49</v>
      </c>
      <c r="BD147" s="52">
        <f t="shared" si="305"/>
        <v>42</v>
      </c>
      <c r="BE147" s="52">
        <f t="shared" si="306"/>
        <v>-7</v>
      </c>
      <c r="BF147" s="52">
        <f t="shared" si="307"/>
        <v>66</v>
      </c>
      <c r="BG147" s="53">
        <f>'주택총조사(거처의종류, 일반,외국인가구, 아파트)'!L133/'주택총조사(거처의종류, 일반,외국인가구, 전체)'!L133</f>
        <v>3.9461020211742061E-2</v>
      </c>
      <c r="BH147" s="53">
        <f>'주택총조사(거처의종류, 일반,외국인가구, 아파트)'!O133/'주택총조사(거처의종류, 일반,외국인가구, 전체)'!O133</f>
        <v>3.3333333333333333E-2</v>
      </c>
      <c r="BI147" s="53">
        <f>'주택총조사(거처의종류, 일반,외국인가구, 아파트)'!R133/'주택총조사(거처의종류, 일반,외국인가구, 전체)'!R133</f>
        <v>3.1007751937984496E-2</v>
      </c>
      <c r="BJ147" s="53">
        <f>'주택총조사(거처의종류, 일반,외국인가구, 아파트)'!U133/'주택총조사(거처의종류, 일반,외국인가구, 전체)'!U133</f>
        <v>3.3170731707317075E-2</v>
      </c>
      <c r="BK147" s="53">
        <f>'주택총조사(거처의종류, 일반,외국인가구, 아파트)'!X133/'주택총조사(거처의종류, 일반,외국인가구, 전체)'!X133</f>
        <v>4.3079743354720437E-2</v>
      </c>
      <c r="BL147" s="54">
        <f t="shared" si="308"/>
        <v>2.1308950914340712</v>
      </c>
      <c r="BM147" s="54">
        <f t="shared" si="309"/>
        <v>-1.6333333333333333</v>
      </c>
      <c r="BN147" s="54">
        <f t="shared" si="310"/>
        <v>1.3023255813953489</v>
      </c>
      <c r="BO147" s="54">
        <f t="shared" si="311"/>
        <v>-0.23219512195121952</v>
      </c>
      <c r="BP147" s="54">
        <f t="shared" si="312"/>
        <v>2.8432630614115491</v>
      </c>
      <c r="BQ147" s="50">
        <f t="shared" si="313"/>
        <v>0.88219105579128332</v>
      </c>
      <c r="BR147" s="49">
        <f>REPS멸실!E132</f>
        <v>0</v>
      </c>
      <c r="BS147" s="49">
        <f>REPS멸실!F132</f>
        <v>180</v>
      </c>
      <c r="BT147" s="49">
        <f>REPS멸실!G132</f>
        <v>0</v>
      </c>
      <c r="BU147" s="49">
        <f>REPS멸실!H132</f>
        <v>0</v>
      </c>
      <c r="BV147" s="49">
        <f>REPS멸실!I132</f>
        <v>0</v>
      </c>
      <c r="BW147" s="51">
        <f t="shared" si="314"/>
        <v>36</v>
      </c>
      <c r="BX147" s="81">
        <f t="shared" si="315"/>
        <v>-10.738979038424397</v>
      </c>
      <c r="BY147" s="52">
        <f>SUM('주택소유통계(다주택자)'!Q133:R133)</f>
        <v>5042</v>
      </c>
      <c r="BZ147" s="52">
        <f>SUM('주택소유통계(다주택자)'!U133:V133)</f>
        <v>4966</v>
      </c>
      <c r="CA147" s="52">
        <f>SUM('주택소유통계(다주택자)'!Y133:Z133)</f>
        <v>4823</v>
      </c>
      <c r="CB147" s="52">
        <f>SUM('주택소유통계(다주택자)'!AC133:AD133)</f>
        <v>5058</v>
      </c>
      <c r="CC147" s="52">
        <f t="shared" si="316"/>
        <v>-76</v>
      </c>
      <c r="CD147" s="52">
        <f t="shared" si="317"/>
        <v>-143</v>
      </c>
      <c r="CE147" s="52">
        <f t="shared" si="318"/>
        <v>235</v>
      </c>
      <c r="CF147" s="53">
        <f>'REPS거래량(외지인)'!D133/'REPS거래량(외지인)'!C133</f>
        <v>0.45969498910675383</v>
      </c>
      <c r="CG147" s="53">
        <f>'REPS거래량(외지인)'!I133/'REPS거래량(외지인)'!H133</f>
        <v>0.59825327510917026</v>
      </c>
      <c r="CH147" s="53">
        <f>'REPS거래량(외지인)'!N133/'REPS거래량(외지인)'!M133</f>
        <v>0.4107142857142857</v>
      </c>
      <c r="CI147" s="54">
        <f>REPS단위당실거래!G132</f>
        <v>1058.0999999999999</v>
      </c>
      <c r="CJ147" s="54">
        <f>REPS단위당실거래!H132</f>
        <v>1007.4</v>
      </c>
      <c r="CK147" s="54">
        <f>REPS단위당실거래!I132</f>
        <v>1017.5</v>
      </c>
      <c r="CL147" s="52">
        <v>1690</v>
      </c>
      <c r="CM147" s="52">
        <v>2205</v>
      </c>
      <c r="CN147" s="52">
        <v>2315.25</v>
      </c>
      <c r="CO147" s="53">
        <f t="shared" si="319"/>
        <v>0.62609467455621293</v>
      </c>
      <c r="CP147" s="53">
        <f t="shared" si="320"/>
        <v>0.45687074829931973</v>
      </c>
      <c r="CQ147" s="53">
        <f t="shared" si="321"/>
        <v>0.43947737825288846</v>
      </c>
      <c r="CR147" s="55">
        <v>0.2</v>
      </c>
      <c r="CS147" s="55">
        <v>0.3</v>
      </c>
      <c r="CT147" s="55">
        <v>0.5</v>
      </c>
      <c r="CU147" s="162">
        <f t="shared" si="322"/>
        <v>-4.3747512859187063</v>
      </c>
      <c r="CV147" s="162">
        <f t="shared" si="323"/>
        <v>-11.725617681133588</v>
      </c>
      <c r="CW147" s="162">
        <f t="shared" si="324"/>
        <v>21.208707405864839</v>
      </c>
      <c r="CX147" s="71">
        <f t="shared" si="325"/>
        <v>1.7027794796041817</v>
      </c>
      <c r="CY147" s="158">
        <f>REPS분양물량!H132</f>
        <v>2902</v>
      </c>
      <c r="CZ147" s="158">
        <f>REPS분양물량!I132</f>
        <v>0</v>
      </c>
      <c r="DA147" s="158">
        <f>REPS분양물량!J132</f>
        <v>240</v>
      </c>
      <c r="DB147" s="52">
        <f>REPS미분양!F132</f>
        <v>0</v>
      </c>
      <c r="DC147" s="52">
        <f>REPS미분양!G132</f>
        <v>969</v>
      </c>
      <c r="DD147" s="52">
        <f>REPS미분양!H132</f>
        <v>719</v>
      </c>
      <c r="DE147" s="52">
        <f>REPS미분양!I132</f>
        <v>843</v>
      </c>
      <c r="DF147" s="52">
        <f t="shared" si="326"/>
        <v>2902</v>
      </c>
      <c r="DG147" s="52">
        <f t="shared" si="327"/>
        <v>969</v>
      </c>
      <c r="DH147" s="52">
        <f t="shared" si="328"/>
        <v>959</v>
      </c>
      <c r="DI147" s="52">
        <f t="shared" si="329"/>
        <v>1933</v>
      </c>
      <c r="DJ147" s="52">
        <f t="shared" si="330"/>
        <v>250</v>
      </c>
      <c r="DK147" s="52">
        <f t="shared" si="331"/>
        <v>116</v>
      </c>
      <c r="DL147" s="142">
        <v>1058.0999999999999</v>
      </c>
      <c r="DM147" s="141">
        <v>1007.4</v>
      </c>
      <c r="DN147" s="141">
        <v>1017.5</v>
      </c>
      <c r="DO147" s="140">
        <f>'REPS분양가(분기단위)'!D132</f>
        <v>1690</v>
      </c>
      <c r="DP147" s="140">
        <f>'REPS분양가(분기단위)'!E132</f>
        <v>2205</v>
      </c>
      <c r="DQ147" s="144">
        <f>DP147*1.05</f>
        <v>2315.25</v>
      </c>
      <c r="DR147" s="53">
        <f t="shared" si="332"/>
        <v>0.62609467455621293</v>
      </c>
      <c r="DS147" s="53">
        <f t="shared" si="333"/>
        <v>0.45687074829931973</v>
      </c>
      <c r="DT147" s="53">
        <f t="shared" si="334"/>
        <v>0.43947737825288846</v>
      </c>
      <c r="DU147" s="53">
        <f>100%-종합!CF147</f>
        <v>0.54030501089324612</v>
      </c>
      <c r="DV147" s="53">
        <f>100%-종합!CG147</f>
        <v>0.40174672489082974</v>
      </c>
      <c r="DW147" s="53">
        <f>100%-종합!CH147</f>
        <v>0.5892857142857143</v>
      </c>
      <c r="DX147" s="55">
        <v>0.2</v>
      </c>
      <c r="DY147" s="55">
        <v>0.3</v>
      </c>
      <c r="DZ147" s="55">
        <v>0.5</v>
      </c>
      <c r="EA147" s="72">
        <f t="shared" si="335"/>
        <v>130.7798559771048</v>
      </c>
      <c r="EB147" s="72">
        <f t="shared" si="336"/>
        <v>13.765974512075575</v>
      </c>
      <c r="EC147" s="72">
        <f t="shared" si="337"/>
        <v>15.020708963857652</v>
      </c>
      <c r="ED147" s="71">
        <f t="shared" si="338"/>
        <v>53.188846484346016</v>
      </c>
      <c r="EE147" s="82">
        <f t="shared" si="339"/>
        <v>54.891625963950197</v>
      </c>
      <c r="EF147" s="88">
        <f t="shared" si="340"/>
        <v>44.152646925525801</v>
      </c>
      <c r="EG147" s="54">
        <f>REPS단위당실거래!I132</f>
        <v>1017.5</v>
      </c>
      <c r="EH147" s="52">
        <f t="shared" si="341"/>
        <v>2315.25</v>
      </c>
      <c r="EI147" s="52">
        <f t="shared" si="342"/>
        <v>78700</v>
      </c>
      <c r="EJ147" s="49">
        <f t="shared" si="343"/>
        <v>43285</v>
      </c>
      <c r="EK147" s="149">
        <v>4236</v>
      </c>
      <c r="EL147" s="55">
        <f t="shared" si="344"/>
        <v>0.37821603109246932</v>
      </c>
      <c r="EM147" s="55">
        <v>0.74</v>
      </c>
      <c r="EN147" s="55">
        <v>0.05</v>
      </c>
      <c r="EO147" s="71">
        <f t="shared" si="345"/>
        <v>59.278554985184897</v>
      </c>
      <c r="EP147" s="54">
        <f>REPS단위당실거래!I132</f>
        <v>1017.5</v>
      </c>
      <c r="EQ147" s="52">
        <f t="shared" si="346"/>
        <v>2315.25</v>
      </c>
      <c r="ER147" s="52">
        <f t="shared" si="347"/>
        <v>78700</v>
      </c>
      <c r="ES147" s="49">
        <f t="shared" si="348"/>
        <v>43285</v>
      </c>
      <c r="ET147" s="149">
        <v>0</v>
      </c>
      <c r="EU147" s="55">
        <f t="shared" si="349"/>
        <v>0.37821603109246932</v>
      </c>
      <c r="EV147" s="55">
        <v>0.26</v>
      </c>
      <c r="EW147" s="55">
        <v>0.2</v>
      </c>
      <c r="EX147" s="50">
        <f t="shared" si="350"/>
        <v>0</v>
      </c>
      <c r="EY147" s="53">
        <f>'주택총조사(주택의종류)'!AZ133</f>
        <v>0.34754466617529828</v>
      </c>
      <c r="EZ147" s="53">
        <f>'주택총조사(주택의종류)'!AS133</f>
        <v>0.40989626831065051</v>
      </c>
      <c r="FA147" s="53">
        <f>'주택총조사(주택의종류)'!BG133</f>
        <v>0.22114789054266862</v>
      </c>
      <c r="FB147" s="53">
        <f t="shared" si="351"/>
        <v>1.815721028890791</v>
      </c>
      <c r="FC147" s="54">
        <f t="shared" si="352"/>
        <v>107.63331884885925</v>
      </c>
      <c r="FD147" s="55">
        <v>0.4</v>
      </c>
      <c r="FE147" s="55">
        <v>0.6</v>
      </c>
      <c r="FF147" s="50">
        <f t="shared" si="353"/>
        <v>25.831996523726222</v>
      </c>
      <c r="FG147" s="82">
        <f t="shared" si="354"/>
        <v>85.110551508911115</v>
      </c>
      <c r="FH147" s="53">
        <v>3.9399999999999998E-2</v>
      </c>
      <c r="FI147" s="49">
        <v>30</v>
      </c>
      <c r="FJ147" s="55">
        <v>0.6</v>
      </c>
      <c r="FK147" s="55">
        <v>0.4</v>
      </c>
      <c r="FL147" s="49">
        <f t="shared" si="355"/>
        <v>79000</v>
      </c>
      <c r="FM147" s="49">
        <f t="shared" si="356"/>
        <v>47200</v>
      </c>
      <c r="FN147" s="58">
        <f t="shared" si="357"/>
        <v>-223.71039738207969</v>
      </c>
      <c r="FO147" s="49">
        <f t="shared" ref="FO147:FO210" si="372">-ROUND(FN147/FK147,-1)*12</f>
        <v>6720</v>
      </c>
      <c r="FP147" s="131">
        <v>126</v>
      </c>
      <c r="FQ147" s="131">
        <v>376</v>
      </c>
      <c r="FR147" s="134">
        <v>3838</v>
      </c>
      <c r="FS147" s="134">
        <v>4519</v>
      </c>
      <c r="FT147" s="134">
        <v>2794</v>
      </c>
      <c r="FU147" s="134">
        <v>2700</v>
      </c>
      <c r="FV147" s="134">
        <v>2579</v>
      </c>
      <c r="FW147" s="134">
        <v>5603</v>
      </c>
      <c r="FX147" s="134">
        <v>3452</v>
      </c>
      <c r="FY147" s="32">
        <f t="shared" si="358"/>
        <v>25987</v>
      </c>
      <c r="FZ147" s="152">
        <f>(SUM(FW147:FX147)/FY147)+(FV147/FY147)*0.3</f>
        <v>0.37821603109246932</v>
      </c>
      <c r="GA147" s="54">
        <f t="shared" si="359"/>
        <v>261.38773260155415</v>
      </c>
      <c r="GB147" s="55">
        <v>0.3</v>
      </c>
      <c r="GC147" s="55">
        <f t="shared" si="360"/>
        <v>0.37821603109246932</v>
      </c>
      <c r="GD147" s="50">
        <f t="shared" si="361"/>
        <v>29.658309240245835</v>
      </c>
      <c r="GE147" s="54">
        <f t="shared" si="362"/>
        <v>-272.12671163997845</v>
      </c>
      <c r="GF147" s="55">
        <v>0.7</v>
      </c>
      <c r="GG147" s="55">
        <f t="shared" si="363"/>
        <v>0.37821603109246932</v>
      </c>
      <c r="GH147" s="50">
        <f t="shared" si="364"/>
        <v>-72.04587938150226</v>
      </c>
      <c r="GI147" s="81">
        <f t="shared" ref="GI147:GI210" si="373">GD147+GH147</f>
        <v>-42.387570141256425</v>
      </c>
      <c r="GJ147" s="72">
        <f t="shared" si="365"/>
        <v>1.7027794796041817</v>
      </c>
      <c r="GK147" s="72">
        <f t="shared" si="366"/>
        <v>53.188846484346016</v>
      </c>
      <c r="GL147" s="52">
        <f>SUM('주택총조사(주택의종류)'!AD133:AF133)</f>
        <v>30286</v>
      </c>
      <c r="GM147" s="52">
        <f>REPS미분양!I132</f>
        <v>843</v>
      </c>
      <c r="GN147" s="100">
        <f t="shared" si="367"/>
        <v>2.7834643069405005E-2</v>
      </c>
      <c r="GO147" s="55">
        <f t="shared" si="368"/>
        <v>0.4</v>
      </c>
      <c r="GP147" s="82">
        <f t="shared" si="369"/>
        <v>21.95665038558008</v>
      </c>
      <c r="GQ147" s="84">
        <f t="shared" si="370"/>
        <v>64.679631753234773</v>
      </c>
      <c r="GR147" s="151">
        <f>SUM('REPS분양물량+계획'!G132:I132)/3</f>
        <v>80</v>
      </c>
      <c r="GS147" s="106">
        <f t="shared" ref="GS147:GS210" si="374">GR147/GQ147</f>
        <v>1.2368654216402373</v>
      </c>
      <c r="GT147" s="105" t="str">
        <f t="shared" si="371"/>
        <v>B등급</v>
      </c>
    </row>
    <row r="148" spans="1:202" s="49" customFormat="1" x14ac:dyDescent="0.4">
      <c r="A148" s="37" t="s">
        <v>212</v>
      </c>
      <c r="B148" s="37" t="s">
        <v>213</v>
      </c>
      <c r="C148" s="35">
        <f>'주택총조사(거처의종류, 일반,외국인가구, 전체)'!H134</f>
        <v>156596</v>
      </c>
      <c r="D148" s="35">
        <f>'주택총조사(거처의종류, 일반,외국인가구, 전체)'!K134</f>
        <v>157906</v>
      </c>
      <c r="E148" s="35">
        <f>'주택총조사(거처의종류, 일반,외국인가구, 전체)'!N134</f>
        <v>160239</v>
      </c>
      <c r="F148" s="35">
        <f>'주택총조사(거처의종류, 일반,외국인가구, 전체)'!Q134</f>
        <v>162210</v>
      </c>
      <c r="G148" s="35">
        <f>'주택총조사(거처의종류, 일반,외국인가구, 전체)'!T134</f>
        <v>163237</v>
      </c>
      <c r="H148" s="35">
        <f>'주택총조사(거처의종류, 일반,외국인가구, 전체)'!W134</f>
        <v>163311</v>
      </c>
      <c r="I148" s="207">
        <f t="shared" si="282"/>
        <v>-584</v>
      </c>
      <c r="J148" s="207">
        <f t="shared" si="282"/>
        <v>-116</v>
      </c>
      <c r="K148" s="207">
        <f t="shared" si="282"/>
        <v>-1151</v>
      </c>
      <c r="L148" s="207">
        <f t="shared" si="282"/>
        <v>-1109</v>
      </c>
      <c r="M148" s="207">
        <f t="shared" si="282"/>
        <v>-1489</v>
      </c>
      <c r="N148" s="24">
        <f>'인구총조사(가구, 1인가구)'!D134</f>
        <v>35853</v>
      </c>
      <c r="O148" s="24">
        <f>'인구총조사(가구, 1인가구)'!E134</f>
        <v>37747</v>
      </c>
      <c r="P148" s="24">
        <f>'인구총조사(가구, 1인가구)'!F134</f>
        <v>40196</v>
      </c>
      <c r="Q148" s="24">
        <f>'인구총조사(가구, 1인가구)'!G134</f>
        <v>43318</v>
      </c>
      <c r="R148" s="24">
        <f>'인구총조사(가구, 1인가구)'!H134</f>
        <v>45454</v>
      </c>
      <c r="S148" s="24">
        <f>'인구총조사(가구, 1인가구)'!I134</f>
        <v>47017</v>
      </c>
      <c r="T148" s="52">
        <f t="shared" si="286"/>
        <v>1894</v>
      </c>
      <c r="U148" s="52">
        <f t="shared" si="287"/>
        <v>2449</v>
      </c>
      <c r="V148" s="52">
        <f t="shared" si="288"/>
        <v>3122</v>
      </c>
      <c r="W148" s="52">
        <f t="shared" si="289"/>
        <v>2136</v>
      </c>
      <c r="X148" s="52">
        <f t="shared" si="290"/>
        <v>1563</v>
      </c>
      <c r="Y148" s="53">
        <f>'주택총조사(거처의종류, 일반,외국인가구, 아파트)'!K134/'주택총조사(거처의종류, 일반,외국인가구, 전체)'!K134</f>
        <v>0.63369346319962505</v>
      </c>
      <c r="Z148" s="53">
        <f>'주택총조사(거처의종류, 일반,외국인가구, 아파트)'!N134/'주택총조사(거처의종류, 일반,외국인가구, 전체)'!N134</f>
        <v>0.64069920556169224</v>
      </c>
      <c r="AA148" s="53">
        <f>'주택총조사(거처의종류, 일반,외국인가구, 아파트)'!Q134/'주택총조사(거처의종류, 일반,외국인가구, 전체)'!Q134</f>
        <v>0.64446088403920843</v>
      </c>
      <c r="AB148" s="53">
        <f>'주택총조사(거처의종류, 일반,외국인가구, 아파트)'!T134/'주택총조사(거처의종류, 일반,외국인가구, 전체)'!T134</f>
        <v>0.64738999123973118</v>
      </c>
      <c r="AC148" s="53">
        <f>'주택총조사(거처의종류, 일반,외국인가구, 아파트)'!W134/'주택총조사(거처의종류, 일반,외국인가구, 전체)'!W134</f>
        <v>0.65400371071146468</v>
      </c>
      <c r="AD148" s="54">
        <f t="shared" si="291"/>
        <v>-370.07698250858101</v>
      </c>
      <c r="AE148" s="54">
        <f t="shared" si="292"/>
        <v>-74.321107845156305</v>
      </c>
      <c r="AF148" s="54">
        <f t="shared" si="293"/>
        <v>-741.77447752912894</v>
      </c>
      <c r="AG148" s="54">
        <f t="shared" si="294"/>
        <v>-717.95550028486184</v>
      </c>
      <c r="AH148" s="54">
        <f t="shared" si="295"/>
        <v>-973.8115252493709</v>
      </c>
      <c r="AI148" s="54">
        <f t="shared" si="296"/>
        <v>-575.58791868341973</v>
      </c>
      <c r="AJ148" s="54">
        <f t="shared" si="297"/>
        <v>1200.2154193000899</v>
      </c>
      <c r="AK148" s="54">
        <f t="shared" si="298"/>
        <v>1569.0723544205844</v>
      </c>
      <c r="AL148" s="54">
        <f t="shared" si="299"/>
        <v>2012.0068799704088</v>
      </c>
      <c r="AM148" s="54">
        <f t="shared" si="300"/>
        <v>1382.8250212880657</v>
      </c>
      <c r="AN148" s="54">
        <f t="shared" si="301"/>
        <v>1022.2077998420193</v>
      </c>
      <c r="AO148" s="54">
        <f t="shared" si="302"/>
        <v>1437.2654949642335</v>
      </c>
      <c r="AP148" s="208">
        <f t="shared" si="283"/>
        <v>830.13843679150887</v>
      </c>
      <c r="AQ148" s="208">
        <f t="shared" si="283"/>
        <v>1494.751246575428</v>
      </c>
      <c r="AR148" s="208">
        <f t="shared" si="283"/>
        <v>1270.2324024412799</v>
      </c>
      <c r="AS148" s="208">
        <f t="shared" si="283"/>
        <v>664.86952100320389</v>
      </c>
      <c r="AT148" s="208">
        <f t="shared" si="283"/>
        <v>48.39627459264841</v>
      </c>
      <c r="AU148" s="50">
        <f t="shared" si="285"/>
        <v>861.67757628081381</v>
      </c>
      <c r="AV148" s="52">
        <f>'주택총조사(거처의종류, 일반,외국인가구, 전체)'!I134</f>
        <v>678</v>
      </c>
      <c r="AW148" s="52">
        <f>'주택총조사(거처의종류, 일반,외국인가구, 전체)'!L134</f>
        <v>698</v>
      </c>
      <c r="AX148" s="52">
        <f>'주택총조사(거처의종류, 일반,외국인가구, 전체)'!O134</f>
        <v>707</v>
      </c>
      <c r="AY148" s="52">
        <f>'주택총조사(거처의종류, 일반,외국인가구, 전체)'!R134</f>
        <v>775</v>
      </c>
      <c r="AZ148" s="52">
        <f>'주택총조사(거처의종류, 일반,외국인가구, 전체)'!U134</f>
        <v>769</v>
      </c>
      <c r="BA148" s="52">
        <f>'주택총조사(거처의종류, 일반,외국인가구, 전체)'!X134</f>
        <v>746</v>
      </c>
      <c r="BB148" s="52">
        <f t="shared" si="303"/>
        <v>20</v>
      </c>
      <c r="BC148" s="52">
        <f t="shared" si="304"/>
        <v>9</v>
      </c>
      <c r="BD148" s="52">
        <f t="shared" si="305"/>
        <v>68</v>
      </c>
      <c r="BE148" s="52">
        <f t="shared" si="306"/>
        <v>-6</v>
      </c>
      <c r="BF148" s="52">
        <f t="shared" si="307"/>
        <v>-23</v>
      </c>
      <c r="BG148" s="53">
        <f>'주택총조사(거처의종류, 일반,외국인가구, 아파트)'!L134/'주택총조사(거처의종류, 일반,외국인가구, 전체)'!L134</f>
        <v>0.15329512893982808</v>
      </c>
      <c r="BH148" s="53">
        <f>'주택총조사(거처의종류, 일반,외국인가구, 아파트)'!O134/'주택총조사(거처의종류, 일반,외국인가구, 전체)'!O134</f>
        <v>0.13719943422913719</v>
      </c>
      <c r="BI148" s="53">
        <f>'주택총조사(거처의종류, 일반,외국인가구, 아파트)'!R134/'주택총조사(거처의종류, 일반,외국인가구, 전체)'!R134</f>
        <v>0.13548387096774195</v>
      </c>
      <c r="BJ148" s="53">
        <f>'주택총조사(거처의종류, 일반,외국인가구, 아파트)'!U134/'주택총조사(거처의종류, 일반,외국인가구, 전체)'!U134</f>
        <v>0.13654096228868662</v>
      </c>
      <c r="BK148" s="53">
        <f>'주택총조사(거처의종류, 일반,외국인가구, 아파트)'!X134/'주택총조사(거처의종류, 일반,외국인가구, 전체)'!X134</f>
        <v>0.13941018766756033</v>
      </c>
      <c r="BL148" s="54">
        <f t="shared" si="308"/>
        <v>3.0659025787965617</v>
      </c>
      <c r="BM148" s="54">
        <f t="shared" si="309"/>
        <v>1.2347949080622347</v>
      </c>
      <c r="BN148" s="54">
        <f t="shared" si="310"/>
        <v>9.2129032258064534</v>
      </c>
      <c r="BO148" s="54">
        <f t="shared" si="311"/>
        <v>-0.81924577373211971</v>
      </c>
      <c r="BP148" s="54">
        <f t="shared" si="312"/>
        <v>-3.2064343163538878</v>
      </c>
      <c r="BQ148" s="50">
        <f t="shared" si="313"/>
        <v>1.8975841245158485</v>
      </c>
      <c r="BR148" s="49">
        <f>REPS멸실!E133</f>
        <v>92</v>
      </c>
      <c r="BS148" s="49">
        <f>REPS멸실!F133</f>
        <v>860</v>
      </c>
      <c r="BT148" s="49">
        <f>REPS멸실!G133</f>
        <v>0</v>
      </c>
      <c r="BU148" s="49">
        <f>REPS멸실!H133</f>
        <v>0</v>
      </c>
      <c r="BV148" s="49">
        <f>REPS멸실!I133</f>
        <v>60</v>
      </c>
      <c r="BW148" s="51">
        <f t="shared" si="314"/>
        <v>202.4</v>
      </c>
      <c r="BX148" s="81">
        <f t="shared" si="315"/>
        <v>1065.9751604053297</v>
      </c>
      <c r="BY148" s="52">
        <f>SUM('주택소유통계(다주택자)'!Q134:R134)</f>
        <v>24795</v>
      </c>
      <c r="BZ148" s="52">
        <f>SUM('주택소유통계(다주택자)'!U134:V134)</f>
        <v>24343</v>
      </c>
      <c r="CA148" s="52">
        <f>SUM('주택소유통계(다주택자)'!Y134:Z134)</f>
        <v>24084</v>
      </c>
      <c r="CB148" s="52">
        <f>SUM('주택소유통계(다주택자)'!AC134:AD134)</f>
        <v>24087</v>
      </c>
      <c r="CC148" s="52">
        <f t="shared" si="316"/>
        <v>-452</v>
      </c>
      <c r="CD148" s="52">
        <f t="shared" si="317"/>
        <v>-259</v>
      </c>
      <c r="CE148" s="52">
        <f t="shared" si="318"/>
        <v>3</v>
      </c>
      <c r="CF148" s="53">
        <f>'REPS거래량(외지인)'!D134/'REPS거래량(외지인)'!C134</f>
        <v>0.47813990461049283</v>
      </c>
      <c r="CG148" s="53">
        <f>'REPS거래량(외지인)'!I134/'REPS거래량(외지인)'!H134</f>
        <v>0.52698993595608412</v>
      </c>
      <c r="CH148" s="53">
        <f>'REPS거래량(외지인)'!N134/'REPS거래량(외지인)'!M134</f>
        <v>0.5347241284655504</v>
      </c>
      <c r="CI148" s="54">
        <f>REPS단위당실거래!G133</f>
        <v>1693.7</v>
      </c>
      <c r="CJ148" s="54">
        <f>REPS단위당실거래!H133</f>
        <v>1552.7</v>
      </c>
      <c r="CK148" s="54">
        <f>REPS단위당실거래!I133</f>
        <v>1536.8</v>
      </c>
      <c r="CL148" s="52">
        <v>2561</v>
      </c>
      <c r="CM148" s="52">
        <v>2828</v>
      </c>
      <c r="CN148" s="52">
        <v>2949</v>
      </c>
      <c r="CO148" s="53">
        <f t="shared" si="319"/>
        <v>0.66134322530261613</v>
      </c>
      <c r="CP148" s="53">
        <f t="shared" si="320"/>
        <v>0.54904526166902401</v>
      </c>
      <c r="CQ148" s="53">
        <f t="shared" si="321"/>
        <v>0.52112580535774833</v>
      </c>
      <c r="CR148" s="55">
        <v>0.2</v>
      </c>
      <c r="CS148" s="55">
        <v>0.3</v>
      </c>
      <c r="CT148" s="55">
        <v>0.5</v>
      </c>
      <c r="CU148" s="162">
        <f t="shared" si="322"/>
        <v>-28.585798634153367</v>
      </c>
      <c r="CV148" s="162">
        <f t="shared" si="323"/>
        <v>-22.481821129962949</v>
      </c>
      <c r="CW148" s="162">
        <f t="shared" si="324"/>
        <v>0.41798781313624506</v>
      </c>
      <c r="CX148" s="71">
        <f t="shared" si="325"/>
        <v>-16.883210650326692</v>
      </c>
      <c r="CY148" s="158">
        <f>REPS분양물량!H133</f>
        <v>3351</v>
      </c>
      <c r="CZ148" s="158">
        <f>REPS분양물량!I133</f>
        <v>0</v>
      </c>
      <c r="DA148" s="158">
        <f>REPS분양물량!J133</f>
        <v>755</v>
      </c>
      <c r="DB148" s="52">
        <f>REPS미분양!F133</f>
        <v>163</v>
      </c>
      <c r="DC148" s="52">
        <f>REPS미분양!G133</f>
        <v>3105</v>
      </c>
      <c r="DD148" s="52">
        <f>REPS미분양!H133</f>
        <v>1440</v>
      </c>
      <c r="DE148" s="52">
        <f>REPS미분양!I133</f>
        <v>1066</v>
      </c>
      <c r="DF148" s="52">
        <f t="shared" si="326"/>
        <v>3514</v>
      </c>
      <c r="DG148" s="52">
        <f t="shared" si="327"/>
        <v>3105</v>
      </c>
      <c r="DH148" s="52">
        <f t="shared" si="328"/>
        <v>2195</v>
      </c>
      <c r="DI148" s="52">
        <f t="shared" si="329"/>
        <v>409</v>
      </c>
      <c r="DJ148" s="52">
        <f t="shared" si="330"/>
        <v>1665</v>
      </c>
      <c r="DK148" s="52">
        <f t="shared" si="331"/>
        <v>1129</v>
      </c>
      <c r="DL148" s="142">
        <v>1693.7</v>
      </c>
      <c r="DM148" s="142">
        <v>1552.7</v>
      </c>
      <c r="DN148" s="142">
        <v>1536.8</v>
      </c>
      <c r="DO148" s="140">
        <f>'REPS분양가(분기단위)'!D133</f>
        <v>2561</v>
      </c>
      <c r="DP148" s="140">
        <f>'REPS분양가(분기단위)'!E133</f>
        <v>2828</v>
      </c>
      <c r="DQ148" s="140">
        <f>'REPS분양가(분기단위)'!F133</f>
        <v>2949</v>
      </c>
      <c r="DR148" s="53">
        <f t="shared" si="332"/>
        <v>0.66134322530261613</v>
      </c>
      <c r="DS148" s="53">
        <f t="shared" si="333"/>
        <v>0.54904526166902401</v>
      </c>
      <c r="DT148" s="53">
        <f t="shared" si="334"/>
        <v>0.52112580535774833</v>
      </c>
      <c r="DU148" s="53">
        <f>100%-종합!CF148</f>
        <v>0.52186009538950717</v>
      </c>
      <c r="DV148" s="53">
        <f>100%-종합!CG148</f>
        <v>0.47301006404391588</v>
      </c>
      <c r="DW148" s="53">
        <f>100%-종합!CH148</f>
        <v>0.4652758715344496</v>
      </c>
      <c r="DX148" s="55">
        <v>0.2</v>
      </c>
      <c r="DY148" s="55">
        <v>0.3</v>
      </c>
      <c r="DZ148" s="55">
        <v>0.5</v>
      </c>
      <c r="EA148" s="72">
        <f t="shared" si="335"/>
        <v>28.231522640885142</v>
      </c>
      <c r="EB148" s="72">
        <f t="shared" si="336"/>
        <v>129.72211522534425</v>
      </c>
      <c r="EC148" s="72">
        <f t="shared" si="337"/>
        <v>136.87277011417538</v>
      </c>
      <c r="ED148" s="71">
        <f t="shared" si="338"/>
        <v>98.275469326801598</v>
      </c>
      <c r="EE148" s="82">
        <f t="shared" si="339"/>
        <v>81.39225867647491</v>
      </c>
      <c r="EF148" s="88">
        <f t="shared" si="340"/>
        <v>1147.3674190818047</v>
      </c>
      <c r="EG148" s="54">
        <f>REPS단위당실거래!I133</f>
        <v>1536.8</v>
      </c>
      <c r="EH148" s="52">
        <f t="shared" si="341"/>
        <v>2949</v>
      </c>
      <c r="EI148" s="52">
        <f t="shared" si="342"/>
        <v>100300</v>
      </c>
      <c r="EJ148" s="49">
        <f t="shared" si="343"/>
        <v>55165.000000000007</v>
      </c>
      <c r="EK148" s="156">
        <v>24321</v>
      </c>
      <c r="EL148" s="55">
        <f t="shared" si="344"/>
        <v>0.43032574087680631</v>
      </c>
      <c r="EM148" s="55">
        <v>0.74</v>
      </c>
      <c r="EN148" s="55">
        <v>0.05</v>
      </c>
      <c r="EO148" s="71">
        <f t="shared" si="345"/>
        <v>387.24023672299791</v>
      </c>
      <c r="EP148" s="54">
        <f>REPS단위당실거래!I133</f>
        <v>1536.8</v>
      </c>
      <c r="EQ148" s="52">
        <f t="shared" si="346"/>
        <v>2949</v>
      </c>
      <c r="ER148" s="52">
        <f t="shared" si="347"/>
        <v>100300</v>
      </c>
      <c r="ES148" s="49">
        <f t="shared" si="348"/>
        <v>55165.000000000007</v>
      </c>
      <c r="ET148" s="156">
        <v>1712</v>
      </c>
      <c r="EU148" s="55">
        <f t="shared" si="349"/>
        <v>0.43032574087680631</v>
      </c>
      <c r="EV148" s="55">
        <v>0.26</v>
      </c>
      <c r="EW148" s="55">
        <v>0.2</v>
      </c>
      <c r="EX148" s="50">
        <f t="shared" si="350"/>
        <v>38.309318755816804</v>
      </c>
      <c r="EY148" s="53">
        <f>'주택총조사(주택의종류)'!AZ134</f>
        <v>0.78080125739230044</v>
      </c>
      <c r="EZ148" s="53">
        <f>'주택총조사(주택의종류)'!AS134</f>
        <v>0.14991148431967644</v>
      </c>
      <c r="FA148" s="53">
        <f>'주택총조사(주택의종류)'!BG134</f>
        <v>6.1108020263351971E-2</v>
      </c>
      <c r="FB148" s="53">
        <f t="shared" si="351"/>
        <v>0.27026020076835661</v>
      </c>
      <c r="FC148" s="54">
        <f t="shared" si="352"/>
        <v>115.00910830058936</v>
      </c>
      <c r="FD148" s="55">
        <v>0.4</v>
      </c>
      <c r="FE148" s="55">
        <v>0.6</v>
      </c>
      <c r="FF148" s="50">
        <f t="shared" si="353"/>
        <v>27.602185992141447</v>
      </c>
      <c r="FG148" s="82">
        <f t="shared" si="354"/>
        <v>453.15174147095615</v>
      </c>
      <c r="FH148" s="53">
        <v>3.9399999999999998E-2</v>
      </c>
      <c r="FI148" s="49">
        <v>30</v>
      </c>
      <c r="FJ148" s="55">
        <v>0.6</v>
      </c>
      <c r="FK148" s="55">
        <v>0.4</v>
      </c>
      <c r="FL148" s="49">
        <f t="shared" si="355"/>
        <v>100000</v>
      </c>
      <c r="FM148" s="49">
        <f t="shared" si="356"/>
        <v>60200</v>
      </c>
      <c r="FN148" s="58">
        <f t="shared" si="357"/>
        <v>-285.32554920341516</v>
      </c>
      <c r="FO148" s="49">
        <f t="shared" si="372"/>
        <v>8520</v>
      </c>
      <c r="FP148" s="131">
        <v>256</v>
      </c>
      <c r="FQ148" s="131">
        <v>794</v>
      </c>
      <c r="FR148" s="134">
        <v>8313</v>
      </c>
      <c r="FS148" s="134">
        <v>13548</v>
      </c>
      <c r="FT148" s="134">
        <v>9113</v>
      </c>
      <c r="FU148" s="134">
        <v>7978</v>
      </c>
      <c r="FV148" s="134">
        <v>7998</v>
      </c>
      <c r="FW148" s="134">
        <v>20299</v>
      </c>
      <c r="FX148" s="134">
        <v>33776</v>
      </c>
      <c r="FY148" s="32">
        <f t="shared" si="358"/>
        <v>102075</v>
      </c>
      <c r="FZ148" s="152">
        <f>(FX148/FY148)+(FW148*(15/30))/FY148</f>
        <v>0.43032574087680631</v>
      </c>
      <c r="GA148" s="54">
        <f t="shared" si="359"/>
        <v>1439.1630790887493</v>
      </c>
      <c r="GB148" s="55">
        <v>0.3</v>
      </c>
      <c r="GC148" s="55">
        <f t="shared" si="360"/>
        <v>0.43032574087680631</v>
      </c>
      <c r="GD148" s="50">
        <f t="shared" si="361"/>
        <v>185.79267547542355</v>
      </c>
      <c r="GE148" s="54">
        <f t="shared" si="362"/>
        <v>-373.18791868341975</v>
      </c>
      <c r="GF148" s="55">
        <v>0.7</v>
      </c>
      <c r="GG148" s="55">
        <f t="shared" si="363"/>
        <v>0.43032574087680631</v>
      </c>
      <c r="GH148" s="50">
        <f t="shared" si="364"/>
        <v>-112.41465731560116</v>
      </c>
      <c r="GI148" s="81">
        <f t="shared" si="373"/>
        <v>73.378018159822389</v>
      </c>
      <c r="GJ148" s="72">
        <f t="shared" si="365"/>
        <v>-16.883210650326692</v>
      </c>
      <c r="GK148" s="72">
        <f t="shared" si="366"/>
        <v>98.275469326801598</v>
      </c>
      <c r="GL148" s="52">
        <f>SUM('주택총조사(주택의종류)'!AD134:AF134)</f>
        <v>118906</v>
      </c>
      <c r="GM148" s="52">
        <f>REPS미분양!I133</f>
        <v>1066</v>
      </c>
      <c r="GN148" s="100">
        <f t="shared" si="367"/>
        <v>8.9650648411350141E-3</v>
      </c>
      <c r="GO148" s="55">
        <f t="shared" si="368"/>
        <v>0.8</v>
      </c>
      <c r="GP148" s="82">
        <f t="shared" si="369"/>
        <v>65.113806941179931</v>
      </c>
      <c r="GQ148" s="84">
        <f t="shared" si="370"/>
        <v>591.64356657195856</v>
      </c>
      <c r="GR148" s="151">
        <f>SUM('REPS분양물량+계획'!G133:I133)/3</f>
        <v>704.66666666666663</v>
      </c>
      <c r="GS148" s="106">
        <f t="shared" si="374"/>
        <v>1.1910324162731543</v>
      </c>
      <c r="GT148" s="105" t="str">
        <f t="shared" si="371"/>
        <v>B등급</v>
      </c>
    </row>
    <row r="149" spans="1:202" s="49" customFormat="1" x14ac:dyDescent="0.4">
      <c r="A149" s="37" t="s">
        <v>212</v>
      </c>
      <c r="B149" s="37" t="s">
        <v>216</v>
      </c>
      <c r="C149" s="35">
        <f>'주택총조사(거처의종류, 일반,외국인가구, 전체)'!H135</f>
        <v>34109</v>
      </c>
      <c r="D149" s="35">
        <f>'주택총조사(거처의종류, 일반,외국인가구, 전체)'!K135</f>
        <v>34207</v>
      </c>
      <c r="E149" s="35">
        <f>'주택총조사(거처의종류, 일반,외국인가구, 전체)'!N135</f>
        <v>34805</v>
      </c>
      <c r="F149" s="35">
        <f>'주택총조사(거처의종류, 일반,외국인가구, 전체)'!Q135</f>
        <v>34680</v>
      </c>
      <c r="G149" s="35">
        <f>'주택총조사(거처의종류, 일반,외국인가구, 전체)'!T135</f>
        <v>37289</v>
      </c>
      <c r="H149" s="35">
        <f>'주택총조사(거처의종류, 일반,외국인가구, 전체)'!W135</f>
        <v>41035</v>
      </c>
      <c r="I149" s="207">
        <f t="shared" si="282"/>
        <v>-453</v>
      </c>
      <c r="J149" s="207">
        <f t="shared" si="282"/>
        <v>-332</v>
      </c>
      <c r="K149" s="207">
        <f t="shared" si="282"/>
        <v>-433</v>
      </c>
      <c r="L149" s="207">
        <f t="shared" si="282"/>
        <v>1386</v>
      </c>
      <c r="M149" s="207">
        <f t="shared" si="282"/>
        <v>2284</v>
      </c>
      <c r="N149" s="24">
        <f>'인구총조사(가구, 1인가구)'!D135</f>
        <v>13321</v>
      </c>
      <c r="O149" s="24">
        <f>'인구총조사(가구, 1인가구)'!E135</f>
        <v>13872</v>
      </c>
      <c r="P149" s="24">
        <f>'인구총조사(가구, 1인가구)'!F135</f>
        <v>14802</v>
      </c>
      <c r="Q149" s="24">
        <f>'인구총조사(가구, 1인가구)'!G135</f>
        <v>15110</v>
      </c>
      <c r="R149" s="24">
        <f>'인구총조사(가구, 1인가구)'!H135</f>
        <v>16333</v>
      </c>
      <c r="S149" s="24">
        <f>'인구총조사(가구, 1인가구)'!I135</f>
        <v>17795</v>
      </c>
      <c r="T149" s="52">
        <f t="shared" si="286"/>
        <v>551</v>
      </c>
      <c r="U149" s="52">
        <f t="shared" si="287"/>
        <v>930</v>
      </c>
      <c r="V149" s="52">
        <f t="shared" si="288"/>
        <v>308</v>
      </c>
      <c r="W149" s="52">
        <f t="shared" si="289"/>
        <v>1223</v>
      </c>
      <c r="X149" s="52">
        <f t="shared" si="290"/>
        <v>1462</v>
      </c>
      <c r="Y149" s="53">
        <f>'주택총조사(거처의종류, 일반,외국인가구, 아파트)'!K135/'주택총조사(거처의종류, 일반,외국인가구, 전체)'!K135</f>
        <v>0.45110649866986291</v>
      </c>
      <c r="Z149" s="53">
        <f>'주택총조사(거처의종류, 일반,외국인가구, 아파트)'!N135/'주택총조사(거처의종류, 일반,외국인가구, 전체)'!N135</f>
        <v>0.45657233156155724</v>
      </c>
      <c r="AA149" s="53">
        <f>'주택총조사(거처의종류, 일반,외국인가구, 아파트)'!Q135/'주택총조사(거처의종류, 일반,외국인가구, 전체)'!Q135</f>
        <v>0.46314878892733563</v>
      </c>
      <c r="AB149" s="53">
        <f>'주택총조사(거처의종류, 일반,외국인가구, 아파트)'!T135/'주택총조사(거처의종류, 일반,외국인가구, 전체)'!T135</f>
        <v>0.50537692080774488</v>
      </c>
      <c r="AC149" s="53">
        <f>'주택총조사(거처의종류, 일반,외국인가구, 아파트)'!W135/'주택총조사(거처의종류, 일반,외국인가구, 전체)'!W135</f>
        <v>0.55940051175825511</v>
      </c>
      <c r="AD149" s="54">
        <f t="shared" si="291"/>
        <v>-204.35124389744789</v>
      </c>
      <c r="AE149" s="54">
        <f t="shared" si="292"/>
        <v>-151.582014078437</v>
      </c>
      <c r="AF149" s="54">
        <f t="shared" si="293"/>
        <v>-200.54342560553633</v>
      </c>
      <c r="AG149" s="54">
        <f t="shared" si="294"/>
        <v>700.4524122395344</v>
      </c>
      <c r="AH149" s="54">
        <f t="shared" si="295"/>
        <v>1277.6707688558547</v>
      </c>
      <c r="AI149" s="54">
        <f t="shared" si="296"/>
        <v>284.32929950279356</v>
      </c>
      <c r="AJ149" s="54">
        <f t="shared" si="297"/>
        <v>248.55968076709448</v>
      </c>
      <c r="AK149" s="54">
        <f t="shared" si="298"/>
        <v>424.61226835224824</v>
      </c>
      <c r="AL149" s="54">
        <f t="shared" si="299"/>
        <v>142.64982698961938</v>
      </c>
      <c r="AM149" s="54">
        <f t="shared" si="300"/>
        <v>618.07597414787199</v>
      </c>
      <c r="AN149" s="54">
        <f t="shared" si="301"/>
        <v>817.84354819056898</v>
      </c>
      <c r="AO149" s="54">
        <f t="shared" si="302"/>
        <v>450.34825968948064</v>
      </c>
      <c r="AP149" s="208">
        <f t="shared" si="283"/>
        <v>44.20843686964659</v>
      </c>
      <c r="AQ149" s="208">
        <f t="shared" si="283"/>
        <v>273.03025427381124</v>
      </c>
      <c r="AR149" s="208">
        <f t="shared" si="283"/>
        <v>-57.893598615916943</v>
      </c>
      <c r="AS149" s="208">
        <f t="shared" si="283"/>
        <v>1318.5283863874065</v>
      </c>
      <c r="AT149" s="208">
        <f t="shared" si="283"/>
        <v>2095.5143170464235</v>
      </c>
      <c r="AU149" s="50">
        <f t="shared" si="285"/>
        <v>734.6775591922742</v>
      </c>
      <c r="AV149" s="52">
        <f>'주택총조사(거처의종류, 일반,외국인가구, 전체)'!I135</f>
        <v>282</v>
      </c>
      <c r="AW149" s="52">
        <f>'주택총조사(거처의종류, 일반,외국인가구, 전체)'!L135</f>
        <v>275</v>
      </c>
      <c r="AX149" s="52">
        <f>'주택총조사(거처의종류, 일반,외국인가구, 전체)'!O135</f>
        <v>272</v>
      </c>
      <c r="AY149" s="52">
        <f>'주택총조사(거처의종류, 일반,외국인가구, 전체)'!R135</f>
        <v>282</v>
      </c>
      <c r="AZ149" s="52">
        <f>'주택총조사(거처의종류, 일반,외국인가구, 전체)'!U135</f>
        <v>310</v>
      </c>
      <c r="BA149" s="52">
        <f>'주택총조사(거처의종류, 일반,외국인가구, 전체)'!X135</f>
        <v>333</v>
      </c>
      <c r="BB149" s="52">
        <f t="shared" si="303"/>
        <v>-7</v>
      </c>
      <c r="BC149" s="52">
        <f t="shared" si="304"/>
        <v>-3</v>
      </c>
      <c r="BD149" s="52">
        <f t="shared" si="305"/>
        <v>10</v>
      </c>
      <c r="BE149" s="52">
        <f t="shared" si="306"/>
        <v>28</v>
      </c>
      <c r="BF149" s="52">
        <f t="shared" si="307"/>
        <v>23</v>
      </c>
      <c r="BG149" s="53">
        <f>'주택총조사(거처의종류, 일반,외국인가구, 아파트)'!L135/'주택총조사(거처의종류, 일반,외국인가구, 전체)'!L135</f>
        <v>0.1709090909090909</v>
      </c>
      <c r="BH149" s="53">
        <f>'주택총조사(거처의종류, 일반,외국인가구, 아파트)'!O135/'주택총조사(거처의종류, 일반,외국인가구, 전체)'!O135</f>
        <v>0.13602941176470587</v>
      </c>
      <c r="BI149" s="53">
        <f>'주택총조사(거처의종류, 일반,외국인가구, 아파트)'!R135/'주택총조사(거처의종류, 일반,외국인가구, 전체)'!R135</f>
        <v>0.14184397163120568</v>
      </c>
      <c r="BJ149" s="53">
        <f>'주택총조사(거처의종류, 일반,외국인가구, 아파트)'!U135/'주택총조사(거처의종류, 일반,외국인가구, 전체)'!U135</f>
        <v>0.14193548387096774</v>
      </c>
      <c r="BK149" s="53">
        <f>'주택총조사(거처의종류, 일반,외국인가구, 아파트)'!X135/'주택총조사(거처의종류, 일반,외국인가구, 전체)'!X135</f>
        <v>0.14714714714714713</v>
      </c>
      <c r="BL149" s="54">
        <f t="shared" si="308"/>
        <v>-1.1963636363636363</v>
      </c>
      <c r="BM149" s="54">
        <f t="shared" si="309"/>
        <v>-0.40808823529411764</v>
      </c>
      <c r="BN149" s="54">
        <f t="shared" si="310"/>
        <v>1.4184397163120568</v>
      </c>
      <c r="BO149" s="54">
        <f t="shared" si="311"/>
        <v>3.9741935483870967</v>
      </c>
      <c r="BP149" s="54">
        <f t="shared" si="312"/>
        <v>3.3843843843843842</v>
      </c>
      <c r="BQ149" s="50">
        <f t="shared" si="313"/>
        <v>1.4345131554851567</v>
      </c>
      <c r="BR149" s="49">
        <f>REPS멸실!E134</f>
        <v>0</v>
      </c>
      <c r="BS149" s="49">
        <f>REPS멸실!F134</f>
        <v>88</v>
      </c>
      <c r="BT149" s="49">
        <f>REPS멸실!G134</f>
        <v>0</v>
      </c>
      <c r="BU149" s="49">
        <f>REPS멸실!H134</f>
        <v>0</v>
      </c>
      <c r="BV149" s="49">
        <f>REPS멸실!I134</f>
        <v>0</v>
      </c>
      <c r="BW149" s="51">
        <f t="shared" si="314"/>
        <v>17.600000000000001</v>
      </c>
      <c r="BX149" s="81">
        <f t="shared" si="315"/>
        <v>753.71207234775943</v>
      </c>
      <c r="BY149" s="52">
        <f>SUM('주택소유통계(다주택자)'!Q135:R135)</f>
        <v>3379</v>
      </c>
      <c r="BZ149" s="52">
        <f>SUM('주택소유통계(다주택자)'!U135:V135)</f>
        <v>3220</v>
      </c>
      <c r="CA149" s="52">
        <f>SUM('주택소유통계(다주택자)'!Y135:Z135)</f>
        <v>3616</v>
      </c>
      <c r="CB149" s="52">
        <f>SUM('주택소유통계(다주택자)'!AC135:AD135)</f>
        <v>4238</v>
      </c>
      <c r="CC149" s="52">
        <f t="shared" si="316"/>
        <v>-159</v>
      </c>
      <c r="CD149" s="52">
        <f t="shared" si="317"/>
        <v>396</v>
      </c>
      <c r="CE149" s="52">
        <f t="shared" si="318"/>
        <v>622</v>
      </c>
      <c r="CF149" s="53">
        <f>'REPS거래량(외지인)'!D135/'REPS거래량(외지인)'!C135</f>
        <v>0.37558685446009388</v>
      </c>
      <c r="CG149" s="53">
        <f>'REPS거래량(외지인)'!I135/'REPS거래량(외지인)'!H135</f>
        <v>0.22535211267605634</v>
      </c>
      <c r="CH149" s="53">
        <f>'REPS거래량(외지인)'!N135/'REPS거래량(외지인)'!M135</f>
        <v>0.23056768558951965</v>
      </c>
      <c r="CI149" s="54">
        <f>REPS단위당실거래!G134</f>
        <v>1340.8</v>
      </c>
      <c r="CJ149" s="54">
        <f>REPS단위당실거래!H134</f>
        <v>1365.9</v>
      </c>
      <c r="CK149" s="54">
        <f>REPS단위당실거래!I134</f>
        <v>1425.2</v>
      </c>
      <c r="CL149" s="52">
        <v>1563</v>
      </c>
      <c r="CM149" s="52">
        <v>1641.15</v>
      </c>
      <c r="CN149" s="52">
        <v>2023</v>
      </c>
      <c r="CO149" s="53">
        <f t="shared" si="319"/>
        <v>0.8578374920025591</v>
      </c>
      <c r="CP149" s="53">
        <f t="shared" si="320"/>
        <v>0.8322822411114158</v>
      </c>
      <c r="CQ149" s="53">
        <f t="shared" si="321"/>
        <v>0.7044982698961938</v>
      </c>
      <c r="CR149" s="55">
        <v>0.2</v>
      </c>
      <c r="CS149" s="55">
        <v>0.3</v>
      </c>
      <c r="CT149" s="55">
        <v>0.5</v>
      </c>
      <c r="CU149" s="162">
        <f t="shared" si="322"/>
        <v>-10.245721031241834</v>
      </c>
      <c r="CV149" s="162">
        <f t="shared" si="323"/>
        <v>22.281719491613792</v>
      </c>
      <c r="CW149" s="162">
        <f t="shared" si="324"/>
        <v>50.517140569045495</v>
      </c>
      <c r="CX149" s="71">
        <f t="shared" si="325"/>
        <v>20.851046343139149</v>
      </c>
      <c r="CY149" s="158">
        <f>REPS분양물량!H134</f>
        <v>152</v>
      </c>
      <c r="CZ149" s="158">
        <f>REPS분양물량!I134</f>
        <v>373</v>
      </c>
      <c r="DA149" s="158">
        <f>REPS분양물량!J134</f>
        <v>373</v>
      </c>
      <c r="DB149" s="52">
        <f>REPS미분양!F134</f>
        <v>688</v>
      </c>
      <c r="DC149" s="52">
        <f>REPS미분양!G134</f>
        <v>1091</v>
      </c>
      <c r="DD149" s="52">
        <f>REPS미분양!H134</f>
        <v>1034</v>
      </c>
      <c r="DE149" s="52">
        <f>REPS미분양!I134</f>
        <v>770</v>
      </c>
      <c r="DF149" s="52">
        <f t="shared" si="326"/>
        <v>840</v>
      </c>
      <c r="DG149" s="52">
        <f t="shared" si="327"/>
        <v>1464</v>
      </c>
      <c r="DH149" s="52">
        <f t="shared" si="328"/>
        <v>1407</v>
      </c>
      <c r="DI149" s="52">
        <f t="shared" si="329"/>
        <v>-251</v>
      </c>
      <c r="DJ149" s="52">
        <f t="shared" si="330"/>
        <v>430</v>
      </c>
      <c r="DK149" s="52">
        <f t="shared" si="331"/>
        <v>637</v>
      </c>
      <c r="DL149" s="142">
        <v>1340.8</v>
      </c>
      <c r="DM149" s="142">
        <v>1365.9</v>
      </c>
      <c r="DN149" s="142">
        <v>1425.2</v>
      </c>
      <c r="DO149" s="140">
        <f>'REPS분양가(분기단위)'!D134</f>
        <v>1563</v>
      </c>
      <c r="DP149" s="144">
        <f>DO149*1.05</f>
        <v>1641.15</v>
      </c>
      <c r="DQ149" s="140">
        <f>'REPS분양가(분기단위)'!F134</f>
        <v>2023</v>
      </c>
      <c r="DR149" s="53">
        <f t="shared" si="332"/>
        <v>0.8578374920025591</v>
      </c>
      <c r="DS149" s="53">
        <f t="shared" si="333"/>
        <v>0.8322822411114158</v>
      </c>
      <c r="DT149" s="53">
        <f t="shared" si="334"/>
        <v>0.7044982698961938</v>
      </c>
      <c r="DU149" s="53">
        <f>100%-종합!CF149</f>
        <v>0.62441314553990612</v>
      </c>
      <c r="DV149" s="53">
        <f>100%-종합!CG149</f>
        <v>0.77464788732394363</v>
      </c>
      <c r="DW149" s="53">
        <f>100%-종합!CH149</f>
        <v>0.76943231441048032</v>
      </c>
      <c r="DX149" s="55">
        <v>0.2</v>
      </c>
      <c r="DY149" s="55">
        <v>0.3</v>
      </c>
      <c r="DZ149" s="55">
        <v>0.5</v>
      </c>
      <c r="EA149" s="72">
        <f t="shared" si="335"/>
        <v>-26.889379338517781</v>
      </c>
      <c r="EB149" s="72">
        <f t="shared" si="336"/>
        <v>83.169612685711186</v>
      </c>
      <c r="EC149" s="72">
        <f t="shared" si="337"/>
        <v>172.64729937595382</v>
      </c>
      <c r="ED149" s="71">
        <f t="shared" si="338"/>
        <v>76.309177574382417</v>
      </c>
      <c r="EE149" s="82">
        <f t="shared" si="339"/>
        <v>97.160223917521563</v>
      </c>
      <c r="EF149" s="88">
        <f t="shared" si="340"/>
        <v>850.87229626528097</v>
      </c>
      <c r="EG149" s="54">
        <f>REPS단위당실거래!I134</f>
        <v>1425.2</v>
      </c>
      <c r="EH149" s="52">
        <f t="shared" si="341"/>
        <v>2023</v>
      </c>
      <c r="EI149" s="52">
        <f t="shared" si="342"/>
        <v>68800</v>
      </c>
      <c r="EJ149" s="49">
        <f t="shared" si="343"/>
        <v>37840</v>
      </c>
      <c r="EK149" s="149">
        <v>17777</v>
      </c>
      <c r="EL149" s="55">
        <f t="shared" si="344"/>
        <v>0.55917711474369147</v>
      </c>
      <c r="EM149" s="55">
        <v>0.74</v>
      </c>
      <c r="EN149" s="55">
        <v>0.05</v>
      </c>
      <c r="EO149" s="71">
        <f t="shared" si="345"/>
        <v>367.79818804554833</v>
      </c>
      <c r="EP149" s="54">
        <f>REPS단위당실거래!I134</f>
        <v>1425.2</v>
      </c>
      <c r="EQ149" s="52">
        <f t="shared" si="346"/>
        <v>2023</v>
      </c>
      <c r="ER149" s="52">
        <f t="shared" si="347"/>
        <v>68800</v>
      </c>
      <c r="ES149" s="49">
        <f t="shared" si="348"/>
        <v>37840</v>
      </c>
      <c r="ET149" s="149">
        <v>1185</v>
      </c>
      <c r="EU149" s="55">
        <f t="shared" si="349"/>
        <v>0.55917711474369147</v>
      </c>
      <c r="EV149" s="55">
        <v>0.26</v>
      </c>
      <c r="EW149" s="55">
        <v>0.2</v>
      </c>
      <c r="EX149" s="50">
        <f t="shared" si="350"/>
        <v>34.456493810506274</v>
      </c>
      <c r="EY149" s="53">
        <f>'주택총조사(주택의종류)'!AZ135</f>
        <v>0.66287741218153329</v>
      </c>
      <c r="EZ149" s="53">
        <f>'주택총조사(주택의종류)'!AS135</f>
        <v>0.2437324713974956</v>
      </c>
      <c r="FA149" s="53">
        <f>'주택총조사(주택의종류)'!BG135</f>
        <v>6.1732840798442087E-2</v>
      </c>
      <c r="FB149" s="53">
        <f t="shared" si="351"/>
        <v>0.46081719874968985</v>
      </c>
      <c r="FC149" s="54">
        <f t="shared" si="352"/>
        <v>185.36587567685478</v>
      </c>
      <c r="FD149" s="55">
        <v>0.4</v>
      </c>
      <c r="FE149" s="55">
        <v>0.6</v>
      </c>
      <c r="FF149" s="50">
        <f t="shared" si="353"/>
        <v>44.48781016244515</v>
      </c>
      <c r="FG149" s="82">
        <f t="shared" si="354"/>
        <v>446.74249201849977</v>
      </c>
      <c r="FH149" s="53">
        <v>3.9399999999999998E-2</v>
      </c>
      <c r="FI149" s="49">
        <v>30</v>
      </c>
      <c r="FJ149" s="55">
        <v>0.6</v>
      </c>
      <c r="FK149" s="55">
        <v>0.4</v>
      </c>
      <c r="FL149" s="49">
        <f t="shared" si="355"/>
        <v>69000</v>
      </c>
      <c r="FM149" s="49">
        <f t="shared" si="356"/>
        <v>41300</v>
      </c>
      <c r="FN149" s="58">
        <f t="shared" si="357"/>
        <v>-195.74659770931973</v>
      </c>
      <c r="FO149" s="49">
        <f t="shared" si="372"/>
        <v>5880</v>
      </c>
      <c r="FP149" s="131">
        <v>103</v>
      </c>
      <c r="FQ149" s="131">
        <v>295</v>
      </c>
      <c r="FR149" s="134">
        <v>2272</v>
      </c>
      <c r="FS149" s="134">
        <v>3714</v>
      </c>
      <c r="FT149" s="134">
        <v>2580</v>
      </c>
      <c r="FU149" s="134">
        <v>2385</v>
      </c>
      <c r="FV149" s="134">
        <v>2217</v>
      </c>
      <c r="FW149" s="134">
        <v>5722</v>
      </c>
      <c r="FX149" s="134">
        <v>5916</v>
      </c>
      <c r="FY149" s="32">
        <f t="shared" si="358"/>
        <v>25204</v>
      </c>
      <c r="FZ149" s="152">
        <f>(SUM(FV149:FX149)/FY149)+(FU149/FY149)*0.1</f>
        <v>0.55917711474369147</v>
      </c>
      <c r="GA149" s="54">
        <f t="shared" si="359"/>
        <v>451.78277284496579</v>
      </c>
      <c r="GB149" s="55">
        <v>0.3</v>
      </c>
      <c r="GC149" s="55">
        <f t="shared" si="360"/>
        <v>0.55917711474369147</v>
      </c>
      <c r="GD149" s="50">
        <f t="shared" si="361"/>
        <v>75.787976223105758</v>
      </c>
      <c r="GE149" s="54">
        <f t="shared" si="362"/>
        <v>301.92929950279358</v>
      </c>
      <c r="GF149" s="55">
        <v>0.7</v>
      </c>
      <c r="GG149" s="55">
        <f t="shared" si="363"/>
        <v>0.55917711474369147</v>
      </c>
      <c r="GH149" s="50">
        <f t="shared" si="364"/>
        <v>118.18236818678919</v>
      </c>
      <c r="GI149" s="81">
        <f t="shared" si="373"/>
        <v>193.97034440989495</v>
      </c>
      <c r="GJ149" s="72">
        <f t="shared" si="365"/>
        <v>20.851046343139149</v>
      </c>
      <c r="GK149" s="72">
        <f t="shared" si="366"/>
        <v>76.309177574382417</v>
      </c>
      <c r="GL149" s="52">
        <f>SUM('주택총조사(주택의종류)'!AD135:AF135)</f>
        <v>22676</v>
      </c>
      <c r="GM149" s="52">
        <f>REPS미분양!I134</f>
        <v>770</v>
      </c>
      <c r="GN149" s="100">
        <f t="shared" si="367"/>
        <v>3.3956606103369202E-2</v>
      </c>
      <c r="GO149" s="55">
        <f t="shared" si="368"/>
        <v>0.4</v>
      </c>
      <c r="GP149" s="82">
        <f t="shared" si="369"/>
        <v>38.864089567008627</v>
      </c>
      <c r="GQ149" s="84">
        <f t="shared" si="370"/>
        <v>679.57692599540326</v>
      </c>
      <c r="GR149" s="151">
        <f>SUM('REPS분양물량+계획'!G134:I134)/3</f>
        <v>377.66666666666669</v>
      </c>
      <c r="GS149" s="106">
        <f t="shared" si="374"/>
        <v>0.55573791901995984</v>
      </c>
      <c r="GT149" s="105" t="str">
        <f t="shared" si="371"/>
        <v>A등급</v>
      </c>
    </row>
    <row r="150" spans="1:202" s="49" customFormat="1" x14ac:dyDescent="0.4">
      <c r="A150" s="37" t="s">
        <v>218</v>
      </c>
      <c r="B150" s="37" t="s">
        <v>218</v>
      </c>
      <c r="C150" s="35">
        <f>'주택총조사(거처의종류, 일반,외국인가구, 전체)'!H136</f>
        <v>602175</v>
      </c>
      <c r="D150" s="35">
        <f>'주택총조사(거처의종류, 일반,외국인가구, 전체)'!K136</f>
        <v>609043</v>
      </c>
      <c r="E150" s="35">
        <f>'주택총조사(거처의종류, 일반,외국인가구, 전체)'!N136</f>
        <v>631208</v>
      </c>
      <c r="F150" s="35">
        <f>'주택총조사(거처의종류, 일반,외국인가구, 전체)'!Q136</f>
        <v>640085</v>
      </c>
      <c r="G150" s="35">
        <f>'주택총조사(거처의종류, 일반,외국인가구, 전체)'!T136</f>
        <v>646474</v>
      </c>
      <c r="H150" s="35">
        <f>'주택총조사(거처의종류, 일반,외국인가구, 전체)'!W136</f>
        <v>654809</v>
      </c>
      <c r="I150" s="207">
        <f t="shared" si="282"/>
        <v>-2753</v>
      </c>
      <c r="J150" s="207">
        <f t="shared" si="282"/>
        <v>-1512</v>
      </c>
      <c r="K150" s="207">
        <f t="shared" si="282"/>
        <v>-3213</v>
      </c>
      <c r="L150" s="207">
        <f t="shared" si="282"/>
        <v>-1685</v>
      </c>
      <c r="M150" s="207">
        <f t="shared" si="282"/>
        <v>-593</v>
      </c>
      <c r="N150" s="24">
        <f>'인구총조사(가구, 1인가구)'!D136</f>
        <v>195544</v>
      </c>
      <c r="O150" s="24">
        <f>'인구총조사(가구, 1인가구)'!E136</f>
        <v>205165</v>
      </c>
      <c r="P150" s="24">
        <f>'인구총조사(가구, 1인가구)'!F136</f>
        <v>228842</v>
      </c>
      <c r="Q150" s="24">
        <f>'인구총조사(가구, 1인가구)'!G136</f>
        <v>240932</v>
      </c>
      <c r="R150" s="24">
        <f>'인구총조사(가구, 1인가구)'!H136</f>
        <v>249006</v>
      </c>
      <c r="S150" s="24">
        <f>'인구총조사(가구, 1인가구)'!I136</f>
        <v>257934</v>
      </c>
      <c r="T150" s="52">
        <f t="shared" si="286"/>
        <v>9621</v>
      </c>
      <c r="U150" s="52">
        <f t="shared" si="287"/>
        <v>23677</v>
      </c>
      <c r="V150" s="52">
        <f t="shared" si="288"/>
        <v>12090</v>
      </c>
      <c r="W150" s="52">
        <f t="shared" si="289"/>
        <v>8074</v>
      </c>
      <c r="X150" s="52">
        <f t="shared" si="290"/>
        <v>8928</v>
      </c>
      <c r="Y150" s="53">
        <f>'주택총조사(거처의종류, 일반,외국인가구, 아파트)'!K136/'주택총조사(거처의종류, 일반,외국인가구, 전체)'!K136</f>
        <v>0.56085366714665463</v>
      </c>
      <c r="Z150" s="53">
        <f>'주택총조사(거처의종류, 일반,외국인가구, 아파트)'!N136/'주택총조사(거처의종류, 일반,외국인가구, 전체)'!N136</f>
        <v>0.55233932396294094</v>
      </c>
      <c r="AA150" s="53">
        <f>'주택총조사(거처의종류, 일반,외국인가구, 아파트)'!Q136/'주택총조사(거처의종류, 일반,외국인가구, 전체)'!Q136</f>
        <v>0.55331713756766676</v>
      </c>
      <c r="AB150" s="53">
        <f>'주택총조사(거처의종류, 일반,외국인가구, 아파트)'!T136/'주택총조사(거처의종류, 일반,외국인가구, 전체)'!T136</f>
        <v>0.56419128998227308</v>
      </c>
      <c r="AC150" s="53">
        <f>'주택총조사(거처의종류, 일반,외국인가구, 아파트)'!W136/'주택총조사(거처의종류, 일반,외국인가구, 전체)'!W136</f>
        <v>0.56599405322773511</v>
      </c>
      <c r="AD150" s="54">
        <f t="shared" si="291"/>
        <v>-1544.0301456547402</v>
      </c>
      <c r="AE150" s="54">
        <f t="shared" si="292"/>
        <v>-835.13705783196667</v>
      </c>
      <c r="AF150" s="54">
        <f t="shared" si="293"/>
        <v>-1777.8079630049133</v>
      </c>
      <c r="AG150" s="54">
        <f t="shared" si="294"/>
        <v>-950.66232362013011</v>
      </c>
      <c r="AH150" s="54">
        <f t="shared" si="295"/>
        <v>-335.63447356404691</v>
      </c>
      <c r="AI150" s="54">
        <f t="shared" si="296"/>
        <v>-1088.6543927351595</v>
      </c>
      <c r="AJ150" s="54">
        <f t="shared" si="297"/>
        <v>5395.9731316179641</v>
      </c>
      <c r="AK150" s="54">
        <f t="shared" si="298"/>
        <v>13077.738173470552</v>
      </c>
      <c r="AL150" s="54">
        <f t="shared" si="299"/>
        <v>6689.6041931930913</v>
      </c>
      <c r="AM150" s="54">
        <f t="shared" si="300"/>
        <v>4555.280475316873</v>
      </c>
      <c r="AN150" s="54">
        <f t="shared" si="301"/>
        <v>5053.1949072172192</v>
      </c>
      <c r="AO150" s="54">
        <f t="shared" si="302"/>
        <v>6954.3581761631403</v>
      </c>
      <c r="AP150" s="208">
        <f t="shared" si="283"/>
        <v>3851.9429859632237</v>
      </c>
      <c r="AQ150" s="208">
        <f t="shared" si="283"/>
        <v>12242.601115638585</v>
      </c>
      <c r="AR150" s="208">
        <f t="shared" si="283"/>
        <v>4911.796230188178</v>
      </c>
      <c r="AS150" s="208">
        <f t="shared" si="283"/>
        <v>3604.6181516967426</v>
      </c>
      <c r="AT150" s="208">
        <f t="shared" si="283"/>
        <v>4717.5604336531724</v>
      </c>
      <c r="AU150" s="50">
        <f t="shared" si="285"/>
        <v>5865.7037834279799</v>
      </c>
      <c r="AV150" s="52">
        <f>'주택총조사(거처의종류, 일반,외국인가구, 전체)'!I136</f>
        <v>5604</v>
      </c>
      <c r="AW150" s="52">
        <f>'주택총조사(거처의종류, 일반,외국인가구, 전체)'!L136</f>
        <v>6838</v>
      </c>
      <c r="AX150" s="52">
        <f>'주택총조사(거처의종류, 일반,외국인가구, 전체)'!O136</f>
        <v>7352</v>
      </c>
      <c r="AY150" s="52">
        <f>'주택총조사(거처의종류, 일반,외국인가구, 전체)'!R136</f>
        <v>7972</v>
      </c>
      <c r="AZ150" s="52">
        <f>'주택총조사(거처의종류, 일반,외국인가구, 전체)'!U136</f>
        <v>9235</v>
      </c>
      <c r="BA150" s="52">
        <f>'주택총조사(거처의종류, 일반,외국인가구, 전체)'!X136</f>
        <v>10461</v>
      </c>
      <c r="BB150" s="52">
        <f t="shared" si="303"/>
        <v>1234</v>
      </c>
      <c r="BC150" s="52">
        <f t="shared" si="304"/>
        <v>514</v>
      </c>
      <c r="BD150" s="52">
        <f t="shared" si="305"/>
        <v>620</v>
      </c>
      <c r="BE150" s="52">
        <f t="shared" si="306"/>
        <v>1263</v>
      </c>
      <c r="BF150" s="52">
        <f t="shared" si="307"/>
        <v>1226</v>
      </c>
      <c r="BG150" s="53">
        <f>'주택총조사(거처의종류, 일반,외국인가구, 아파트)'!L136/'주택총조사(거처의종류, 일반,외국인가구, 전체)'!L136</f>
        <v>0.13863702837086866</v>
      </c>
      <c r="BH150" s="53">
        <f>'주택총조사(거처의종류, 일반,외국인가구, 아파트)'!O136/'주택총조사(거처의종류, 일반,외국인가구, 전체)'!O136</f>
        <v>0.12772034820457018</v>
      </c>
      <c r="BI150" s="53">
        <f>'주택총조사(거처의종류, 일반,외국인가구, 아파트)'!R136/'주택총조사(거처의종류, 일반,외국인가구, 전체)'!R136</f>
        <v>0.1157802308078274</v>
      </c>
      <c r="BJ150" s="53">
        <f>'주택총조사(거처의종류, 일반,외국인가구, 아파트)'!U136/'주택총조사(거처의종류, 일반,외국인가구, 전체)'!U136</f>
        <v>0.10871683811586356</v>
      </c>
      <c r="BK150" s="53">
        <f>'주택총조사(거처의종류, 일반,외국인가구, 아파트)'!X136/'주택총조사(거처의종류, 일반,외국인가구, 전체)'!X136</f>
        <v>9.7313832329605207E-2</v>
      </c>
      <c r="BL150" s="54">
        <f t="shared" si="308"/>
        <v>171.07809300965192</v>
      </c>
      <c r="BM150" s="54">
        <f t="shared" si="309"/>
        <v>65.648258977149069</v>
      </c>
      <c r="BN150" s="54">
        <f t="shared" si="310"/>
        <v>71.783743100852988</v>
      </c>
      <c r="BO150" s="54">
        <f t="shared" si="311"/>
        <v>137.30936654033567</v>
      </c>
      <c r="BP150" s="54">
        <f t="shared" si="312"/>
        <v>119.30675843609599</v>
      </c>
      <c r="BQ150" s="50">
        <f t="shared" si="313"/>
        <v>113.02524401281713</v>
      </c>
      <c r="BR150" s="49">
        <f>REPS멸실!E135</f>
        <v>0</v>
      </c>
      <c r="BS150" s="49">
        <f>REPS멸실!F135</f>
        <v>856</v>
      </c>
      <c r="BT150" s="49">
        <f>REPS멸실!G135</f>
        <v>570</v>
      </c>
      <c r="BU150" s="49">
        <f>REPS멸실!H135</f>
        <v>500</v>
      </c>
      <c r="BV150" s="49">
        <f>REPS멸실!I135</f>
        <v>260</v>
      </c>
      <c r="BW150" s="51">
        <f t="shared" si="314"/>
        <v>437.2</v>
      </c>
      <c r="BX150" s="81">
        <f t="shared" si="315"/>
        <v>6415.9290274407967</v>
      </c>
      <c r="BY150" s="52">
        <f>SUM('주택소유통계(다주택자)'!Q136:R136)</f>
        <v>66109</v>
      </c>
      <c r="BZ150" s="52">
        <f>SUM('주택소유통계(다주택자)'!U136:V136)</f>
        <v>64437</v>
      </c>
      <c r="CA150" s="52">
        <f>SUM('주택소유통계(다주택자)'!Y136:Z136)</f>
        <v>64878</v>
      </c>
      <c r="CB150" s="52">
        <f>SUM('주택소유통계(다주택자)'!AC136:AD136)</f>
        <v>65777</v>
      </c>
      <c r="CC150" s="52">
        <f t="shared" si="316"/>
        <v>-1672</v>
      </c>
      <c r="CD150" s="52">
        <f t="shared" si="317"/>
        <v>441</v>
      </c>
      <c r="CE150" s="52">
        <f t="shared" si="318"/>
        <v>899</v>
      </c>
      <c r="CF150" s="53">
        <f>'REPS거래량(외지인)'!D136/'REPS거래량(외지인)'!C136</f>
        <v>0.51218549024032489</v>
      </c>
      <c r="CG150" s="53">
        <f>'REPS거래량(외지인)'!I136/'REPS거래량(외지인)'!H136</f>
        <v>0.53334217154978125</v>
      </c>
      <c r="CH150" s="53">
        <f>'REPS거래량(외지인)'!N136/'REPS거래량(외지인)'!M136</f>
        <v>0.56431974589730016</v>
      </c>
      <c r="CI150" s="54">
        <f>REPS단위당실거래!G135</f>
        <v>1192.5999999999999</v>
      </c>
      <c r="CJ150" s="54">
        <f>REPS단위당실거래!H135</f>
        <v>1186.5</v>
      </c>
      <c r="CK150" s="54">
        <f>REPS단위당실거래!I135</f>
        <v>1184.7</v>
      </c>
      <c r="CL150" s="52">
        <v>1666</v>
      </c>
      <c r="CM150" s="52">
        <v>1843</v>
      </c>
      <c r="CN150" s="52">
        <v>2099</v>
      </c>
      <c r="CO150" s="53">
        <f t="shared" si="319"/>
        <v>0.71584633853541413</v>
      </c>
      <c r="CP150" s="53">
        <f t="shared" si="320"/>
        <v>0.64378730330982092</v>
      </c>
      <c r="CQ150" s="53">
        <f t="shared" si="321"/>
        <v>0.56441162458313487</v>
      </c>
      <c r="CR150" s="55">
        <v>0.2</v>
      </c>
      <c r="CS150" s="55">
        <v>0.3</v>
      </c>
      <c r="CT150" s="55">
        <v>0.5</v>
      </c>
      <c r="CU150" s="162">
        <f t="shared" si="322"/>
        <v>-122.60645846152968</v>
      </c>
      <c r="CV150" s="162">
        <f t="shared" si="323"/>
        <v>45.426384899482791</v>
      </c>
      <c r="CW150" s="162">
        <f t="shared" si="324"/>
        <v>143.16962674252355</v>
      </c>
      <c r="CX150" s="71">
        <f t="shared" si="325"/>
        <v>21.996517726825555</v>
      </c>
      <c r="CY150" s="158">
        <f>REPS분양물량!H135</f>
        <v>15175</v>
      </c>
      <c r="CZ150" s="158">
        <f>REPS분양물량!I135</f>
        <v>4459</v>
      </c>
      <c r="DA150" s="158">
        <f>REPS분양물량!J135</f>
        <v>6091</v>
      </c>
      <c r="DB150" s="52">
        <f>REPS미분양!F135</f>
        <v>460</v>
      </c>
      <c r="DC150" s="52">
        <f>REPS미분양!G135</f>
        <v>3239</v>
      </c>
      <c r="DD150" s="52">
        <f>REPS미분양!H135</f>
        <v>894</v>
      </c>
      <c r="DE150" s="52">
        <f>REPS미분양!I135</f>
        <v>2319</v>
      </c>
      <c r="DF150" s="52">
        <f t="shared" si="326"/>
        <v>15635</v>
      </c>
      <c r="DG150" s="52">
        <f t="shared" si="327"/>
        <v>7698</v>
      </c>
      <c r="DH150" s="52">
        <f t="shared" si="328"/>
        <v>6985</v>
      </c>
      <c r="DI150" s="52">
        <f t="shared" si="329"/>
        <v>12396</v>
      </c>
      <c r="DJ150" s="52">
        <f t="shared" si="330"/>
        <v>6804</v>
      </c>
      <c r="DK150" s="52">
        <f t="shared" si="331"/>
        <v>4666</v>
      </c>
      <c r="DL150" s="142">
        <v>1192.5999999999999</v>
      </c>
      <c r="DM150" s="142">
        <v>1186.5</v>
      </c>
      <c r="DN150" s="142">
        <v>1184.7</v>
      </c>
      <c r="DO150" s="140">
        <f>'REPS분양가(분기단위)'!D135</f>
        <v>1666</v>
      </c>
      <c r="DP150" s="140">
        <f>'REPS분양가(분기단위)'!E135</f>
        <v>1843</v>
      </c>
      <c r="DQ150" s="140">
        <f>'REPS분양가(분기단위)'!F135</f>
        <v>2099</v>
      </c>
      <c r="DR150" s="53">
        <f t="shared" si="332"/>
        <v>0.71584633853541413</v>
      </c>
      <c r="DS150" s="53">
        <f t="shared" si="333"/>
        <v>0.64378730330982092</v>
      </c>
      <c r="DT150" s="53">
        <f t="shared" si="334"/>
        <v>0.56441162458313487</v>
      </c>
      <c r="DU150" s="53">
        <f>100%-종합!CF150</f>
        <v>0.48781450975967511</v>
      </c>
      <c r="DV150" s="53">
        <f>100%-종합!CG150</f>
        <v>0.46665782845021875</v>
      </c>
      <c r="DW150" s="53">
        <f>100%-종합!CH150</f>
        <v>0.43568025410269984</v>
      </c>
      <c r="DX150" s="55">
        <v>0.2</v>
      </c>
      <c r="DY150" s="55">
        <v>0.3</v>
      </c>
      <c r="DZ150" s="55">
        <v>0.5</v>
      </c>
      <c r="EA150" s="72">
        <f t="shared" si="335"/>
        <v>865.73721194130383</v>
      </c>
      <c r="EB150" s="72">
        <f t="shared" si="336"/>
        <v>613.23441935255767</v>
      </c>
      <c r="EC150" s="72">
        <f t="shared" si="337"/>
        <v>573.69169903942259</v>
      </c>
      <c r="ED150" s="71">
        <f t="shared" si="338"/>
        <v>684.22111011109473</v>
      </c>
      <c r="EE150" s="82">
        <f t="shared" si="339"/>
        <v>706.2176278379203</v>
      </c>
      <c r="EF150" s="88">
        <f t="shared" si="340"/>
        <v>7122.1466552787169</v>
      </c>
      <c r="EG150" s="54">
        <f>REPS단위당실거래!I135</f>
        <v>1184.7</v>
      </c>
      <c r="EH150" s="52">
        <f t="shared" si="341"/>
        <v>2099</v>
      </c>
      <c r="EI150" s="52">
        <f t="shared" si="342"/>
        <v>71400</v>
      </c>
      <c r="EJ150" s="49">
        <f t="shared" si="343"/>
        <v>39270</v>
      </c>
      <c r="EK150" s="149">
        <v>94434</v>
      </c>
      <c r="EL150" s="55">
        <f t="shared" si="344"/>
        <v>0.54601453322678306</v>
      </c>
      <c r="EM150" s="55">
        <v>0.74</v>
      </c>
      <c r="EN150" s="55">
        <v>0.05</v>
      </c>
      <c r="EO150" s="71">
        <f t="shared" si="345"/>
        <v>1907.8064479373072</v>
      </c>
      <c r="EP150" s="54">
        <f>REPS단위당실거래!I135</f>
        <v>1184.7</v>
      </c>
      <c r="EQ150" s="52">
        <f t="shared" si="346"/>
        <v>2099</v>
      </c>
      <c r="ER150" s="52">
        <f t="shared" si="347"/>
        <v>71400</v>
      </c>
      <c r="ES150" s="49">
        <f t="shared" si="348"/>
        <v>39270</v>
      </c>
      <c r="ET150" s="149">
        <v>12824</v>
      </c>
      <c r="EU150" s="55">
        <f t="shared" si="349"/>
        <v>0.54601453322678306</v>
      </c>
      <c r="EV150" s="55">
        <v>0.26</v>
      </c>
      <c r="EW150" s="55">
        <v>0.2</v>
      </c>
      <c r="EX150" s="50">
        <f t="shared" si="350"/>
        <v>364.10869945321383</v>
      </c>
      <c r="EY150" s="53">
        <f>'주택총조사(주택의종류)'!AZ136</f>
        <v>0.7403031454296175</v>
      </c>
      <c r="EZ150" s="53">
        <f>'주택총조사(주택의종류)'!AS136</f>
        <v>0.15834085908021361</v>
      </c>
      <c r="FA150" s="53">
        <f>'주택총조사(주택의종류)'!BG136</f>
        <v>9.0885924606630558E-2</v>
      </c>
      <c r="FB150" s="53">
        <f t="shared" si="351"/>
        <v>0.33665503817657194</v>
      </c>
      <c r="FC150" s="54">
        <f t="shared" si="352"/>
        <v>764.85168067868801</v>
      </c>
      <c r="FD150" s="55">
        <v>0.4</v>
      </c>
      <c r="FE150" s="55">
        <v>0.6</v>
      </c>
      <c r="FF150" s="50">
        <f t="shared" si="353"/>
        <v>183.56440336288512</v>
      </c>
      <c r="FG150" s="82">
        <f t="shared" si="354"/>
        <v>2455.4795507534063</v>
      </c>
      <c r="FH150" s="53">
        <v>3.9399999999999998E-2</v>
      </c>
      <c r="FI150" s="49">
        <v>30</v>
      </c>
      <c r="FJ150" s="55">
        <v>0.6</v>
      </c>
      <c r="FK150" s="55">
        <v>0.4</v>
      </c>
      <c r="FL150" s="49">
        <f t="shared" si="355"/>
        <v>71000</v>
      </c>
      <c r="FM150" s="49">
        <f t="shared" si="356"/>
        <v>42800</v>
      </c>
      <c r="FN150" s="58">
        <f t="shared" si="357"/>
        <v>-202.8560383040892</v>
      </c>
      <c r="FO150" s="49">
        <f t="shared" si="372"/>
        <v>6120</v>
      </c>
      <c r="FP150" s="134">
        <v>1152</v>
      </c>
      <c r="FQ150" s="134">
        <v>3763</v>
      </c>
      <c r="FR150" s="134">
        <v>35899</v>
      </c>
      <c r="FS150" s="134">
        <v>51476</v>
      </c>
      <c r="FT150" s="134">
        <v>32293</v>
      </c>
      <c r="FU150" s="134">
        <v>30865</v>
      </c>
      <c r="FV150" s="134">
        <v>30524</v>
      </c>
      <c r="FW150" s="134">
        <v>74730</v>
      </c>
      <c r="FX150" s="134">
        <v>88429</v>
      </c>
      <c r="FY150" s="32">
        <f t="shared" si="358"/>
        <v>349131</v>
      </c>
      <c r="FZ150" s="152">
        <f>(SUM(FW150:FX150)/FY150)+(FV150/FY150)*0.9</f>
        <v>0.54601453322678306</v>
      </c>
      <c r="GA150" s="54">
        <f t="shared" si="359"/>
        <v>7067.3834201759573</v>
      </c>
      <c r="GB150" s="55">
        <v>0.3</v>
      </c>
      <c r="GC150" s="55">
        <f t="shared" si="360"/>
        <v>0.54601453322678306</v>
      </c>
      <c r="GD150" s="50">
        <f t="shared" si="361"/>
        <v>1157.6682177906241</v>
      </c>
      <c r="GE150" s="54">
        <f t="shared" si="362"/>
        <v>-651.45439273515944</v>
      </c>
      <c r="GF150" s="55">
        <v>0.7</v>
      </c>
      <c r="GG150" s="55">
        <f t="shared" si="363"/>
        <v>0.54601453322678306</v>
      </c>
      <c r="GH150" s="50">
        <f t="shared" si="364"/>
        <v>-248.99249631747784</v>
      </c>
      <c r="GI150" s="81">
        <f t="shared" si="373"/>
        <v>908.67572147314627</v>
      </c>
      <c r="GJ150" s="72">
        <f t="shared" si="365"/>
        <v>21.996517726825555</v>
      </c>
      <c r="GK150" s="72">
        <f t="shared" si="366"/>
        <v>684.22111011109473</v>
      </c>
      <c r="GL150" s="52">
        <f>SUM('주택총조사(주택의종류)'!AD136:AF136)</f>
        <v>428791</v>
      </c>
      <c r="GM150" s="52">
        <f>REPS미분양!I135</f>
        <v>2319</v>
      </c>
      <c r="GN150" s="100">
        <f t="shared" si="367"/>
        <v>5.4082291839147745E-3</v>
      </c>
      <c r="GO150" s="55">
        <f t="shared" si="368"/>
        <v>0.8</v>
      </c>
      <c r="GP150" s="82">
        <f t="shared" si="369"/>
        <v>564.97410227033629</v>
      </c>
      <c r="GQ150" s="84">
        <f t="shared" si="370"/>
        <v>3929.1293744968889</v>
      </c>
      <c r="GR150" s="151">
        <f>SUM('REPS분양물량+계획'!G135:I135)/3</f>
        <v>7873.333333333333</v>
      </c>
      <c r="GS150" s="106">
        <f t="shared" si="374"/>
        <v>2.0038366220357622</v>
      </c>
      <c r="GT150" s="105" t="str">
        <f t="shared" si="371"/>
        <v>C등급</v>
      </c>
    </row>
    <row r="151" spans="1:202" s="49" customFormat="1" x14ac:dyDescent="0.4">
      <c r="A151" s="37" t="s">
        <v>218</v>
      </c>
      <c r="B151" s="37" t="s">
        <v>220</v>
      </c>
      <c r="C151" s="35">
        <f>'주택총조사(거처의종류, 일반,외국인가구, 전체)'!H137</f>
        <v>72990</v>
      </c>
      <c r="D151" s="35">
        <f>'주택총조사(거처의종류, 일반,외국인가구, 전체)'!K137</f>
        <v>72177</v>
      </c>
      <c r="E151" s="35">
        <f>'주택총조사(거처의종류, 일반,외국인가구, 전체)'!N137</f>
        <v>73457</v>
      </c>
      <c r="F151" s="35">
        <f>'주택총조사(거처의종류, 일반,외국인가구, 전체)'!Q137</f>
        <v>75236</v>
      </c>
      <c r="G151" s="35">
        <f>'주택총조사(거처의종류, 일반,외국인가구, 전체)'!T137</f>
        <v>76398</v>
      </c>
      <c r="H151" s="35">
        <f>'주택총조사(거처의종류, 일반,외국인가구, 전체)'!W137</f>
        <v>76451</v>
      </c>
      <c r="I151" s="207">
        <f t="shared" si="282"/>
        <v>-1156</v>
      </c>
      <c r="J151" s="207">
        <f t="shared" si="282"/>
        <v>-187</v>
      </c>
      <c r="K151" s="207">
        <f t="shared" si="282"/>
        <v>-176</v>
      </c>
      <c r="L151" s="207">
        <f t="shared" si="282"/>
        <v>-63</v>
      </c>
      <c r="M151" s="207">
        <f t="shared" si="282"/>
        <v>-825</v>
      </c>
      <c r="N151" s="24">
        <f>'인구총조사(가구, 1인가구)'!D137</f>
        <v>22312</v>
      </c>
      <c r="O151" s="24">
        <f>'인구총조사(가구, 1인가구)'!E137</f>
        <v>22655</v>
      </c>
      <c r="P151" s="24">
        <f>'인구총조사(가구, 1인가구)'!F137</f>
        <v>24122</v>
      </c>
      <c r="Q151" s="24">
        <f>'인구총조사(가구, 1인가구)'!G137</f>
        <v>26077</v>
      </c>
      <c r="R151" s="24">
        <f>'인구총조사(가구, 1인가구)'!H137</f>
        <v>27302</v>
      </c>
      <c r="S151" s="24">
        <f>'인구총조사(가구, 1인가구)'!I137</f>
        <v>28180</v>
      </c>
      <c r="T151" s="52">
        <f t="shared" si="286"/>
        <v>343</v>
      </c>
      <c r="U151" s="52">
        <f t="shared" si="287"/>
        <v>1467</v>
      </c>
      <c r="V151" s="52">
        <f t="shared" si="288"/>
        <v>1955</v>
      </c>
      <c r="W151" s="52">
        <f t="shared" si="289"/>
        <v>1225</v>
      </c>
      <c r="X151" s="52">
        <f t="shared" si="290"/>
        <v>878</v>
      </c>
      <c r="Y151" s="53">
        <f>'주택총조사(거처의종류, 일반,외국인가구, 아파트)'!K137/'주택총조사(거처의종류, 일반,외국인가구, 전체)'!K137</f>
        <v>0.5123792898014603</v>
      </c>
      <c r="Z151" s="53">
        <f>'주택총조사(거처의종류, 일반,외국인가구, 아파트)'!N137/'주택총조사(거처의종류, 일반,외국인가구, 전체)'!N137</f>
        <v>0.52054943708564194</v>
      </c>
      <c r="AA151" s="53">
        <f>'주택총조사(거처의종류, 일반,외국인가구, 아파트)'!Q137/'주택총조사(거처의종류, 일반,외국인가구, 전체)'!Q137</f>
        <v>0.52377851028762823</v>
      </c>
      <c r="AB151" s="53">
        <f>'주택총조사(거처의종류, 일반,외국인가구, 아파트)'!T137/'주택총조사(거처의종류, 일반,외국인가구, 전체)'!T137</f>
        <v>0.5339930364669232</v>
      </c>
      <c r="AC151" s="53">
        <f>'주택총조사(거처의종류, 일반,외국인가구, 아파트)'!W137/'주택총조사(거처의종류, 일반,외국인가구, 전체)'!W137</f>
        <v>0.53367516448444097</v>
      </c>
      <c r="AD151" s="54">
        <f t="shared" si="291"/>
        <v>-592.3104590104881</v>
      </c>
      <c r="AE151" s="54">
        <f t="shared" si="292"/>
        <v>-97.342744735015046</v>
      </c>
      <c r="AF151" s="54">
        <f t="shared" si="293"/>
        <v>-92.185017810622568</v>
      </c>
      <c r="AG151" s="54">
        <f t="shared" si="294"/>
        <v>-33.64156129741616</v>
      </c>
      <c r="AH151" s="54">
        <f t="shared" si="295"/>
        <v>-440.28201069966377</v>
      </c>
      <c r="AI151" s="54">
        <f t="shared" si="296"/>
        <v>-251.1523587106411</v>
      </c>
      <c r="AJ151" s="54">
        <f t="shared" si="297"/>
        <v>175.74609640190087</v>
      </c>
      <c r="AK151" s="54">
        <f t="shared" si="298"/>
        <v>763.64602420463677</v>
      </c>
      <c r="AL151" s="54">
        <f t="shared" si="299"/>
        <v>1023.9869876123132</v>
      </c>
      <c r="AM151" s="54">
        <f t="shared" si="300"/>
        <v>654.14146967198087</v>
      </c>
      <c r="AN151" s="54">
        <f t="shared" si="301"/>
        <v>468.56679441733917</v>
      </c>
      <c r="AO151" s="54">
        <f t="shared" si="302"/>
        <v>617.2174744616342</v>
      </c>
      <c r="AP151" s="208">
        <f t="shared" si="283"/>
        <v>-416.5643626085872</v>
      </c>
      <c r="AQ151" s="208">
        <f t="shared" si="283"/>
        <v>666.30327946962177</v>
      </c>
      <c r="AR151" s="208">
        <f t="shared" si="283"/>
        <v>931.80196980169069</v>
      </c>
      <c r="AS151" s="208">
        <f t="shared" si="283"/>
        <v>620.49990837456471</v>
      </c>
      <c r="AT151" s="208">
        <f t="shared" si="283"/>
        <v>28.284783717675396</v>
      </c>
      <c r="AU151" s="50">
        <f t="shared" si="285"/>
        <v>366.06511575099313</v>
      </c>
      <c r="AV151" s="52">
        <f>'주택총조사(거처의종류, 일반,외국인가구, 전체)'!I137</f>
        <v>724</v>
      </c>
      <c r="AW151" s="52">
        <f>'주택총조사(거처의종류, 일반,외국인가구, 전체)'!L137</f>
        <v>740</v>
      </c>
      <c r="AX151" s="52">
        <f>'주택총조사(거처의종류, 일반,외국인가구, 전체)'!O137</f>
        <v>800</v>
      </c>
      <c r="AY151" s="52">
        <f>'주택총조사(거처의종류, 일반,외국인가구, 전체)'!R137</f>
        <v>856</v>
      </c>
      <c r="AZ151" s="52">
        <f>'주택총조사(거처의종류, 일반,외국인가구, 전체)'!U137</f>
        <v>941</v>
      </c>
      <c r="BA151" s="52">
        <f>'주택총조사(거처의종류, 일반,외국인가구, 전체)'!X137</f>
        <v>1074</v>
      </c>
      <c r="BB151" s="52">
        <f t="shared" si="303"/>
        <v>16</v>
      </c>
      <c r="BC151" s="52">
        <f t="shared" si="304"/>
        <v>60</v>
      </c>
      <c r="BD151" s="52">
        <f t="shared" si="305"/>
        <v>56</v>
      </c>
      <c r="BE151" s="52">
        <f t="shared" si="306"/>
        <v>85</v>
      </c>
      <c r="BF151" s="52">
        <f t="shared" si="307"/>
        <v>133</v>
      </c>
      <c r="BG151" s="53">
        <f>'주택총조사(거처의종류, 일반,외국인가구, 아파트)'!L137/'주택총조사(거처의종류, 일반,외국인가구, 전체)'!L137</f>
        <v>0.1527027027027027</v>
      </c>
      <c r="BH151" s="53">
        <f>'주택총조사(거처의종류, 일반,외국인가구, 아파트)'!O137/'주택총조사(거처의종류, 일반,외국인가구, 전체)'!O137</f>
        <v>0.1275</v>
      </c>
      <c r="BI151" s="53">
        <f>'주택총조사(거처의종류, 일반,외국인가구, 아파트)'!R137/'주택총조사(거처의종류, 일반,외국인가구, 전체)'!R137</f>
        <v>0.1191588785046729</v>
      </c>
      <c r="BJ151" s="53">
        <f>'주택총조사(거처의종류, 일반,외국인가구, 아파트)'!U137/'주택총조사(거처의종류, 일반,외국인가구, 전체)'!U137</f>
        <v>0.12539851222104145</v>
      </c>
      <c r="BK151" s="53">
        <f>'주택총조사(거처의종류, 일반,외국인가구, 아파트)'!X137/'주택총조사(거처의종류, 일반,외국인가구, 전체)'!X137</f>
        <v>0.11638733705772812</v>
      </c>
      <c r="BL151" s="54">
        <f t="shared" si="308"/>
        <v>2.4432432432432432</v>
      </c>
      <c r="BM151" s="54">
        <f t="shared" si="309"/>
        <v>7.65</v>
      </c>
      <c r="BN151" s="54">
        <f t="shared" si="310"/>
        <v>6.6728971962616823</v>
      </c>
      <c r="BO151" s="54">
        <f t="shared" si="311"/>
        <v>10.658873538788523</v>
      </c>
      <c r="BP151" s="54">
        <f t="shared" si="312"/>
        <v>15.47951582867784</v>
      </c>
      <c r="BQ151" s="50">
        <f t="shared" si="313"/>
        <v>8.580905961394258</v>
      </c>
      <c r="BR151" s="49">
        <f>REPS멸실!E136</f>
        <v>0</v>
      </c>
      <c r="BS151" s="49">
        <f>REPS멸실!F136</f>
        <v>0</v>
      </c>
      <c r="BT151" s="49">
        <f>REPS멸실!G136</f>
        <v>570</v>
      </c>
      <c r="BU151" s="49">
        <f>REPS멸실!H136</f>
        <v>0</v>
      </c>
      <c r="BV151" s="49">
        <f>REPS멸실!I136</f>
        <v>0</v>
      </c>
      <c r="BW151" s="51">
        <f t="shared" si="314"/>
        <v>114</v>
      </c>
      <c r="BX151" s="81">
        <f t="shared" si="315"/>
        <v>488.64602171238738</v>
      </c>
      <c r="BY151" s="52">
        <f>SUM('주택소유통계(다주택자)'!Q137:R137)</f>
        <v>6945</v>
      </c>
      <c r="BZ151" s="52">
        <f>SUM('주택소유통계(다주택자)'!U137:V137)</f>
        <v>6985</v>
      </c>
      <c r="CA151" s="52">
        <f>SUM('주택소유통계(다주택자)'!Y137:Z137)</f>
        <v>7031</v>
      </c>
      <c r="CB151" s="52">
        <f>SUM('주택소유통계(다주택자)'!AC137:AD137)</f>
        <v>7219</v>
      </c>
      <c r="CC151" s="52">
        <f t="shared" si="316"/>
        <v>40</v>
      </c>
      <c r="CD151" s="52">
        <f t="shared" si="317"/>
        <v>46</v>
      </c>
      <c r="CE151" s="52">
        <f t="shared" si="318"/>
        <v>188</v>
      </c>
      <c r="CF151" s="53">
        <f>'REPS거래량(외지인)'!D137/'REPS거래량(외지인)'!C137</f>
        <v>0.45298769771528996</v>
      </c>
      <c r="CG151" s="53">
        <f>'REPS거래량(외지인)'!I137/'REPS거래량(외지인)'!H137</f>
        <v>0.52860411899313497</v>
      </c>
      <c r="CH151" s="53">
        <f>'REPS거래량(외지인)'!N137/'REPS거래량(외지인)'!M137</f>
        <v>0.59242761692650336</v>
      </c>
      <c r="CI151" s="54">
        <f>REPS단위당실거래!G136</f>
        <v>898.3</v>
      </c>
      <c r="CJ151" s="54">
        <f>REPS단위당실거래!H136</f>
        <v>858.3</v>
      </c>
      <c r="CK151" s="54">
        <f>REPS단위당실거래!I136</f>
        <v>854</v>
      </c>
      <c r="CL151" s="52">
        <v>1307.7224999999999</v>
      </c>
      <c r="CM151" s="52">
        <v>1376.55</v>
      </c>
      <c r="CN151" s="52">
        <v>1449</v>
      </c>
      <c r="CO151" s="53">
        <f t="shared" si="319"/>
        <v>0.68691943436011849</v>
      </c>
      <c r="CP151" s="53">
        <f t="shared" si="320"/>
        <v>0.62351531001416582</v>
      </c>
      <c r="CQ151" s="53">
        <f t="shared" si="321"/>
        <v>0.58937198067632846</v>
      </c>
      <c r="CR151" s="55">
        <v>0.2</v>
      </c>
      <c r="CS151" s="55">
        <v>0.3</v>
      </c>
      <c r="CT151" s="55">
        <v>0.5</v>
      </c>
      <c r="CU151" s="162">
        <f t="shared" si="322"/>
        <v>2.4893284246934346</v>
      </c>
      <c r="CV151" s="162">
        <f t="shared" si="323"/>
        <v>4.5483801035770197</v>
      </c>
      <c r="CW151" s="162">
        <f t="shared" si="324"/>
        <v>32.821062371561062</v>
      </c>
      <c r="CX151" s="71">
        <f t="shared" si="325"/>
        <v>13.286256966610507</v>
      </c>
      <c r="CY151" s="158">
        <f>REPS분양물량!H136</f>
        <v>3719</v>
      </c>
      <c r="CZ151" s="158">
        <f>REPS분양물량!I136</f>
        <v>425</v>
      </c>
      <c r="DA151" s="158">
        <f>REPS분양물량!J136</f>
        <v>562</v>
      </c>
      <c r="DB151" s="52">
        <f>REPS미분양!F136</f>
        <v>0</v>
      </c>
      <c r="DC151" s="52">
        <f>REPS미분양!G136</f>
        <v>0</v>
      </c>
      <c r="DD151" s="52">
        <f>REPS미분양!H136</f>
        <v>73</v>
      </c>
      <c r="DE151" s="52">
        <f>REPS미분양!I136</f>
        <v>63</v>
      </c>
      <c r="DF151" s="52">
        <f t="shared" si="326"/>
        <v>3719</v>
      </c>
      <c r="DG151" s="52">
        <f t="shared" si="327"/>
        <v>425</v>
      </c>
      <c r="DH151" s="52">
        <f t="shared" si="328"/>
        <v>635</v>
      </c>
      <c r="DI151" s="52">
        <f t="shared" si="329"/>
        <v>3719</v>
      </c>
      <c r="DJ151" s="52">
        <f t="shared" si="330"/>
        <v>352</v>
      </c>
      <c r="DK151" s="52">
        <f t="shared" si="331"/>
        <v>572</v>
      </c>
      <c r="DL151" s="141">
        <v>898.3</v>
      </c>
      <c r="DM151" s="141">
        <v>858.3</v>
      </c>
      <c r="DN151" s="141">
        <v>854</v>
      </c>
      <c r="DO151" s="145">
        <f>DP151*0.95</f>
        <v>1307.7224999999999</v>
      </c>
      <c r="DP151" s="145">
        <f>DQ151*0.95</f>
        <v>1376.55</v>
      </c>
      <c r="DQ151" s="140">
        <f>'REPS분양가(분기단위)'!F136</f>
        <v>1449</v>
      </c>
      <c r="DR151" s="53">
        <f t="shared" si="332"/>
        <v>0.68691943436011849</v>
      </c>
      <c r="DS151" s="53">
        <f t="shared" si="333"/>
        <v>0.62351531001416582</v>
      </c>
      <c r="DT151" s="53">
        <f t="shared" si="334"/>
        <v>0.58937198067632846</v>
      </c>
      <c r="DU151" s="53">
        <f>100%-종합!CF151</f>
        <v>0.54701230228470998</v>
      </c>
      <c r="DV151" s="53">
        <f>100%-종합!CG151</f>
        <v>0.47139588100686503</v>
      </c>
      <c r="DW151" s="53">
        <f>100%-종합!CH151</f>
        <v>0.40757238307349664</v>
      </c>
      <c r="DX151" s="55">
        <v>0.2</v>
      </c>
      <c r="DY151" s="55">
        <v>0.3</v>
      </c>
      <c r="DZ151" s="55">
        <v>0.5</v>
      </c>
      <c r="EA151" s="72">
        <f t="shared" si="335"/>
        <v>279.48536499118404</v>
      </c>
      <c r="EB151" s="72">
        <f t="shared" si="336"/>
        <v>31.038221162297841</v>
      </c>
      <c r="EC151" s="72">
        <f t="shared" si="337"/>
        <v>68.700558406765424</v>
      </c>
      <c r="ED151" s="71">
        <f t="shared" si="338"/>
        <v>126.4080481867491</v>
      </c>
      <c r="EE151" s="82">
        <f t="shared" si="339"/>
        <v>139.69430515335961</v>
      </c>
      <c r="EF151" s="88">
        <f t="shared" si="340"/>
        <v>628.34032686574699</v>
      </c>
      <c r="EG151" s="54">
        <f>REPS단위당실거래!I136</f>
        <v>854</v>
      </c>
      <c r="EH151" s="52">
        <f t="shared" si="341"/>
        <v>1449</v>
      </c>
      <c r="EI151" s="52">
        <f t="shared" si="342"/>
        <v>49300</v>
      </c>
      <c r="EJ151" s="49">
        <f t="shared" si="343"/>
        <v>27115.000000000004</v>
      </c>
      <c r="EK151" s="149">
        <v>13198</v>
      </c>
      <c r="EL151" s="55">
        <f t="shared" si="344"/>
        <v>0.83143350604490496</v>
      </c>
      <c r="EM151" s="55">
        <v>0.74</v>
      </c>
      <c r="EN151" s="55">
        <v>0.05</v>
      </c>
      <c r="EO151" s="71">
        <f t="shared" si="345"/>
        <v>406.01059827288424</v>
      </c>
      <c r="EP151" s="54">
        <f>REPS단위당실거래!I136</f>
        <v>854</v>
      </c>
      <c r="EQ151" s="52">
        <f t="shared" si="346"/>
        <v>1449</v>
      </c>
      <c r="ER151" s="52">
        <f t="shared" si="347"/>
        <v>49300</v>
      </c>
      <c r="ES151" s="49">
        <f t="shared" si="348"/>
        <v>27115.000000000004</v>
      </c>
      <c r="ET151" s="149">
        <v>2983</v>
      </c>
      <c r="EU151" s="55">
        <f t="shared" si="349"/>
        <v>0.83143350604490496</v>
      </c>
      <c r="EV151" s="55">
        <v>0.26</v>
      </c>
      <c r="EW151" s="55">
        <v>0.2</v>
      </c>
      <c r="EX151" s="50">
        <f t="shared" si="350"/>
        <v>128.96863972366148</v>
      </c>
      <c r="EY151" s="53">
        <f>'주택총조사(주택의종류)'!AZ137</f>
        <v>0.65098739695928942</v>
      </c>
      <c r="EZ151" s="53">
        <f>'주택총조사(주택의종류)'!AS137</f>
        <v>0.17146250047615097</v>
      </c>
      <c r="FA151" s="53">
        <f>'주택총조사(주택의종류)'!BG137</f>
        <v>0.16484633809515048</v>
      </c>
      <c r="FB151" s="53">
        <f t="shared" si="351"/>
        <v>0.51661344004841481</v>
      </c>
      <c r="FC151" s="54">
        <f t="shared" si="352"/>
        <v>276.37746449587513</v>
      </c>
      <c r="FD151" s="55">
        <v>0.4</v>
      </c>
      <c r="FE151" s="55">
        <v>0.6</v>
      </c>
      <c r="FF151" s="50">
        <f t="shared" si="353"/>
        <v>66.330591479010025</v>
      </c>
      <c r="FG151" s="82">
        <f t="shared" si="354"/>
        <v>601.30982947555572</v>
      </c>
      <c r="FH151" s="53">
        <v>3.9399999999999998E-2</v>
      </c>
      <c r="FI151" s="49">
        <v>30</v>
      </c>
      <c r="FJ151" s="55">
        <v>0.6</v>
      </c>
      <c r="FK151" s="55">
        <v>0.4</v>
      </c>
      <c r="FL151" s="49">
        <f t="shared" si="355"/>
        <v>49000</v>
      </c>
      <c r="FM151" s="49">
        <f t="shared" si="356"/>
        <v>29600</v>
      </c>
      <c r="FN151" s="58">
        <f t="shared" si="357"/>
        <v>-140.29296107011777</v>
      </c>
      <c r="FO151" s="49">
        <f t="shared" si="372"/>
        <v>4200</v>
      </c>
      <c r="FP151" s="131">
        <v>158</v>
      </c>
      <c r="FQ151" s="131">
        <v>574</v>
      </c>
      <c r="FR151" s="134">
        <v>5684</v>
      </c>
      <c r="FS151" s="134">
        <v>7088</v>
      </c>
      <c r="FT151" s="134">
        <v>4032</v>
      </c>
      <c r="FU151" s="134">
        <v>4119</v>
      </c>
      <c r="FV151" s="134">
        <v>4068</v>
      </c>
      <c r="FW151" s="134">
        <v>9026</v>
      </c>
      <c r="FX151" s="134">
        <v>7518</v>
      </c>
      <c r="FY151" s="32">
        <f t="shared" si="358"/>
        <v>42267</v>
      </c>
      <c r="FZ151" s="152">
        <f>(SUM(FT151:FX151)/FY151)+(FS151/FY151)*0.9</f>
        <v>0.83143350604490496</v>
      </c>
      <c r="GA151" s="54">
        <f t="shared" si="359"/>
        <v>625.79838042302845</v>
      </c>
      <c r="GB151" s="55">
        <v>0.3</v>
      </c>
      <c r="GC151" s="55">
        <f t="shared" si="360"/>
        <v>0.83143350604490496</v>
      </c>
      <c r="GD151" s="50">
        <f t="shared" si="361"/>
        <v>156.0929224537025</v>
      </c>
      <c r="GE151" s="54">
        <f t="shared" si="362"/>
        <v>-137.1523587106411</v>
      </c>
      <c r="GF151" s="55">
        <v>0.7</v>
      </c>
      <c r="GG151" s="55">
        <f t="shared" si="363"/>
        <v>0.83143350604490496</v>
      </c>
      <c r="GH151" s="50">
        <f t="shared" si="364"/>
        <v>-79.823146525581748</v>
      </c>
      <c r="GI151" s="81">
        <f t="shared" si="373"/>
        <v>76.269775928120751</v>
      </c>
      <c r="GJ151" s="72">
        <f t="shared" si="365"/>
        <v>13.286256966610507</v>
      </c>
      <c r="GK151" s="72">
        <f t="shared" si="366"/>
        <v>126.4080481867491</v>
      </c>
      <c r="GL151" s="52">
        <f>SUM('주택총조사(주택의종류)'!AD137:AF137)</f>
        <v>53222</v>
      </c>
      <c r="GM151" s="52">
        <f>REPS미분양!I136</f>
        <v>63</v>
      </c>
      <c r="GN151" s="100">
        <f t="shared" si="367"/>
        <v>1.1837210176242907E-3</v>
      </c>
      <c r="GO151" s="55">
        <f t="shared" si="368"/>
        <v>1</v>
      </c>
      <c r="GP151" s="82">
        <f t="shared" si="369"/>
        <v>139.69430515335961</v>
      </c>
      <c r="GQ151" s="84">
        <f t="shared" si="370"/>
        <v>817.27391055703606</v>
      </c>
      <c r="GR151" s="151">
        <f>SUM('REPS분양물량+계획'!G136:I136)/3</f>
        <v>248.33333333333334</v>
      </c>
      <c r="GS151" s="106">
        <f t="shared" si="374"/>
        <v>0.30385569651192557</v>
      </c>
      <c r="GT151" s="105" t="str">
        <f t="shared" si="371"/>
        <v>S등급</v>
      </c>
    </row>
    <row r="152" spans="1:202" s="49" customFormat="1" x14ac:dyDescent="0.4">
      <c r="A152" s="37" t="s">
        <v>218</v>
      </c>
      <c r="B152" s="37" t="s">
        <v>211</v>
      </c>
      <c r="C152" s="35">
        <f>'주택총조사(거처의종류, 일반,외국인가구, 전체)'!H138</f>
        <v>99157</v>
      </c>
      <c r="D152" s="35">
        <f>'주택총조사(거처의종류, 일반,외국인가구, 전체)'!K138</f>
        <v>100718</v>
      </c>
      <c r="E152" s="35">
        <f>'주택총조사(거처의종류, 일반,외국인가구, 전체)'!N138</f>
        <v>102668</v>
      </c>
      <c r="F152" s="35">
        <f>'주택총조사(거처의종류, 일반,외국인가구, 전체)'!Q138</f>
        <v>105021</v>
      </c>
      <c r="G152" s="35">
        <f>'주택총조사(거처의종류, 일반,외국인가구, 전체)'!T138</f>
        <v>104997</v>
      </c>
      <c r="H152" s="35">
        <f>'주택총조사(거처의종류, 일반,외국인가구, 전체)'!W138</f>
        <v>106617</v>
      </c>
      <c r="I152" s="207">
        <f t="shared" si="282"/>
        <v>204</v>
      </c>
      <c r="J152" s="207">
        <f t="shared" si="282"/>
        <v>-1236</v>
      </c>
      <c r="K152" s="207">
        <f t="shared" si="282"/>
        <v>305</v>
      </c>
      <c r="L152" s="207">
        <f t="shared" si="282"/>
        <v>-772</v>
      </c>
      <c r="M152" s="207">
        <f t="shared" si="282"/>
        <v>-591</v>
      </c>
      <c r="N152" s="24">
        <f>'인구총조사(가구, 1인가구)'!D138</f>
        <v>37120</v>
      </c>
      <c r="O152" s="24">
        <f>'인구총조사(가구, 1인가구)'!E138</f>
        <v>38477</v>
      </c>
      <c r="P152" s="24">
        <f>'인구총조사(가구, 1인가구)'!F138</f>
        <v>41663</v>
      </c>
      <c r="Q152" s="24">
        <f>'인구총조사(가구, 1인가구)'!G138</f>
        <v>43711</v>
      </c>
      <c r="R152" s="24">
        <f>'인구총조사(가구, 1인가구)'!H138</f>
        <v>44459</v>
      </c>
      <c r="S152" s="24">
        <f>'인구총조사(가구, 1인가구)'!I138</f>
        <v>46670</v>
      </c>
      <c r="T152" s="52">
        <f t="shared" si="286"/>
        <v>1357</v>
      </c>
      <c r="U152" s="52">
        <f t="shared" si="287"/>
        <v>3186</v>
      </c>
      <c r="V152" s="52">
        <f t="shared" si="288"/>
        <v>2048</v>
      </c>
      <c r="W152" s="52">
        <f t="shared" si="289"/>
        <v>748</v>
      </c>
      <c r="X152" s="52">
        <f t="shared" si="290"/>
        <v>2211</v>
      </c>
      <c r="Y152" s="53">
        <f>'주택총조사(거처의종류, 일반,외국인가구, 아파트)'!K138/'주택총조사(거처의종류, 일반,외국인가구, 전체)'!K138</f>
        <v>0.46826783693083657</v>
      </c>
      <c r="Z152" s="53">
        <f>'주택총조사(거처의종류, 일반,외국인가구, 아파트)'!N138/'주택총조사(거처의종류, 일반,외국인가구, 전체)'!N138</f>
        <v>0.46001675302918144</v>
      </c>
      <c r="AA152" s="53">
        <f>'주택총조사(거처의종류, 일반,외국인가구, 아파트)'!Q138/'주택총조사(거처의종류, 일반,외국인가구, 전체)'!Q138</f>
        <v>0.47399091610249378</v>
      </c>
      <c r="AB152" s="53">
        <f>'주택총조사(거처의종류, 일반,외국인가구, 아파트)'!T138/'주택총조사(거처의종류, 일반,외국인가구, 전체)'!T138</f>
        <v>0.48406144937474405</v>
      </c>
      <c r="AC152" s="53">
        <f>'주택총조사(거처의종류, 일반,외국인가구, 아파트)'!W138/'주택총조사(거처의종류, 일반,외국인가구, 전체)'!W138</f>
        <v>0.48314996670324623</v>
      </c>
      <c r="AD152" s="54">
        <f t="shared" si="291"/>
        <v>95.526638733890664</v>
      </c>
      <c r="AE152" s="54">
        <f t="shared" si="292"/>
        <v>-568.58070674406827</v>
      </c>
      <c r="AF152" s="54">
        <f t="shared" si="293"/>
        <v>144.5672294112606</v>
      </c>
      <c r="AG152" s="54">
        <f t="shared" si="294"/>
        <v>-373.6954389173024</v>
      </c>
      <c r="AH152" s="54">
        <f t="shared" si="295"/>
        <v>-285.54163032161853</v>
      </c>
      <c r="AI152" s="54">
        <f t="shared" si="296"/>
        <v>-197.54478156756758</v>
      </c>
      <c r="AJ152" s="54">
        <f t="shared" si="297"/>
        <v>635.43945471514519</v>
      </c>
      <c r="AK152" s="54">
        <f t="shared" si="298"/>
        <v>1465.6133751509722</v>
      </c>
      <c r="AL152" s="54">
        <f t="shared" si="299"/>
        <v>970.73339617790725</v>
      </c>
      <c r="AM152" s="54">
        <f t="shared" si="300"/>
        <v>362.07796413230852</v>
      </c>
      <c r="AN152" s="54">
        <f t="shared" si="301"/>
        <v>1068.2445763808773</v>
      </c>
      <c r="AO152" s="54">
        <f t="shared" si="302"/>
        <v>900.4217533114421</v>
      </c>
      <c r="AP152" s="208">
        <f t="shared" si="283"/>
        <v>730.96609344903584</v>
      </c>
      <c r="AQ152" s="208">
        <f t="shared" si="283"/>
        <v>897.03266840690389</v>
      </c>
      <c r="AR152" s="208">
        <f t="shared" si="283"/>
        <v>1115.3006255891678</v>
      </c>
      <c r="AS152" s="208">
        <f t="shared" si="283"/>
        <v>-11.617474784993874</v>
      </c>
      <c r="AT152" s="208">
        <f t="shared" si="283"/>
        <v>782.70294605925881</v>
      </c>
      <c r="AU152" s="50">
        <f t="shared" si="285"/>
        <v>702.87697174387461</v>
      </c>
      <c r="AV152" s="52">
        <f>'주택총조사(거처의종류, 일반,외국인가구, 전체)'!I138</f>
        <v>1440</v>
      </c>
      <c r="AW152" s="52">
        <f>'주택총조사(거처의종류, 일반,외국인가구, 전체)'!L138</f>
        <v>1780</v>
      </c>
      <c r="AX152" s="52">
        <f>'주택총조사(거처의종류, 일반,외국인가구, 전체)'!O138</f>
        <v>1875</v>
      </c>
      <c r="AY152" s="52">
        <f>'주택총조사(거처의종류, 일반,외국인가구, 전체)'!R138</f>
        <v>2013</v>
      </c>
      <c r="AZ152" s="52">
        <f>'주택총조사(거처의종류, 일반,외국인가구, 전체)'!U138</f>
        <v>2470</v>
      </c>
      <c r="BA152" s="52">
        <f>'주택총조사(거처의종류, 일반,외국인가구, 전체)'!X138</f>
        <v>2998</v>
      </c>
      <c r="BB152" s="52">
        <f t="shared" si="303"/>
        <v>340</v>
      </c>
      <c r="BC152" s="52">
        <f t="shared" si="304"/>
        <v>95</v>
      </c>
      <c r="BD152" s="52">
        <f t="shared" si="305"/>
        <v>138</v>
      </c>
      <c r="BE152" s="52">
        <f t="shared" si="306"/>
        <v>457</v>
      </c>
      <c r="BF152" s="52">
        <f t="shared" si="307"/>
        <v>528</v>
      </c>
      <c r="BG152" s="53">
        <f>'주택총조사(거처의종류, 일반,외국인가구, 아파트)'!L138/'주택총조사(거처의종류, 일반,외국인가구, 전체)'!L138</f>
        <v>7.3595505617977522E-2</v>
      </c>
      <c r="BH152" s="53">
        <f>'주택총조사(거처의종류, 일반,외국인가구, 아파트)'!O138/'주택총조사(거처의종류, 일반,외국인가구, 전체)'!O138</f>
        <v>7.3599999999999999E-2</v>
      </c>
      <c r="BI152" s="53">
        <f>'주택총조사(거처의종류, 일반,외국인가구, 아파트)'!R138/'주택총조사(거처의종류, 일반,외국인가구, 전체)'!R138</f>
        <v>6.259314456035768E-2</v>
      </c>
      <c r="BJ152" s="53">
        <f>'주택총조사(거처의종류, 일반,외국인가구, 아파트)'!U138/'주택총조사(거처의종류, 일반,외국인가구, 전체)'!U138</f>
        <v>5.7489878542510121E-2</v>
      </c>
      <c r="BK152" s="53">
        <f>'주택총조사(거처의종류, 일반,외국인가구, 아파트)'!X138/'주택총조사(거처의종류, 일반,외국인가구, 전체)'!X138</f>
        <v>5.1367578385590397E-2</v>
      </c>
      <c r="BL152" s="54">
        <f t="shared" si="308"/>
        <v>25.022471910112358</v>
      </c>
      <c r="BM152" s="54">
        <f t="shared" si="309"/>
        <v>6.992</v>
      </c>
      <c r="BN152" s="54">
        <f t="shared" si="310"/>
        <v>8.6378539493293598</v>
      </c>
      <c r="BO152" s="54">
        <f t="shared" si="311"/>
        <v>26.272874493927127</v>
      </c>
      <c r="BP152" s="54">
        <f t="shared" si="312"/>
        <v>27.122081387591731</v>
      </c>
      <c r="BQ152" s="50">
        <f t="shared" si="313"/>
        <v>18.809456348192114</v>
      </c>
      <c r="BR152" s="49">
        <f>REPS멸실!E137</f>
        <v>0</v>
      </c>
      <c r="BS152" s="49">
        <f>REPS멸실!F137</f>
        <v>598</v>
      </c>
      <c r="BT152" s="49">
        <f>REPS멸실!G137</f>
        <v>0</v>
      </c>
      <c r="BU152" s="49">
        <f>REPS멸실!H137</f>
        <v>0</v>
      </c>
      <c r="BV152" s="49">
        <f>REPS멸실!I137</f>
        <v>200</v>
      </c>
      <c r="BW152" s="51">
        <f t="shared" si="314"/>
        <v>159.6</v>
      </c>
      <c r="BX152" s="81">
        <f t="shared" si="315"/>
        <v>881.28642809206679</v>
      </c>
      <c r="BY152" s="52">
        <f>SUM('주택소유통계(다주택자)'!Q138:R138)</f>
        <v>8259</v>
      </c>
      <c r="BZ152" s="52">
        <f>SUM('주택소유통계(다주택자)'!U138:V138)</f>
        <v>8299</v>
      </c>
      <c r="CA152" s="52">
        <f>SUM('주택소유통계(다주택자)'!Y138:Z138)</f>
        <v>8219</v>
      </c>
      <c r="CB152" s="52">
        <f>SUM('주택소유통계(다주택자)'!AC138:AD138)</f>
        <v>8466</v>
      </c>
      <c r="CC152" s="52">
        <f t="shared" si="316"/>
        <v>40</v>
      </c>
      <c r="CD152" s="52">
        <f t="shared" si="317"/>
        <v>-80</v>
      </c>
      <c r="CE152" s="52">
        <f t="shared" si="318"/>
        <v>247</v>
      </c>
      <c r="CF152" s="53">
        <f>'REPS거래량(외지인)'!D138/'REPS거래량(외지인)'!C138</f>
        <v>0.46214642262895173</v>
      </c>
      <c r="CG152" s="53">
        <f>'REPS거래량(외지인)'!I138/'REPS거래량(외지인)'!H138</f>
        <v>0.52815013404825739</v>
      </c>
      <c r="CH152" s="53">
        <f>'REPS거래량(외지인)'!N138/'REPS거래량(외지인)'!M138</f>
        <v>0.57470588235294118</v>
      </c>
      <c r="CI152" s="54">
        <f>REPS단위당실거래!G137</f>
        <v>930.5</v>
      </c>
      <c r="CJ152" s="54">
        <f>REPS단위당실거래!H137</f>
        <v>915.1</v>
      </c>
      <c r="CK152" s="54">
        <f>REPS단위당실거래!I137</f>
        <v>897.8</v>
      </c>
      <c r="CL152" s="52">
        <v>1387</v>
      </c>
      <c r="CM152" s="52">
        <v>1667</v>
      </c>
      <c r="CN152" s="52">
        <v>1664</v>
      </c>
      <c r="CO152" s="53">
        <f t="shared" si="319"/>
        <v>0.67087238644556602</v>
      </c>
      <c r="CP152" s="53">
        <f t="shared" si="320"/>
        <v>0.54895020995800836</v>
      </c>
      <c r="CQ152" s="53">
        <f t="shared" si="321"/>
        <v>0.53954326923076923</v>
      </c>
      <c r="CR152" s="55">
        <v>0.2</v>
      </c>
      <c r="CS152" s="55">
        <v>0.3</v>
      </c>
      <c r="CT152" s="55">
        <v>0.5</v>
      </c>
      <c r="CU152" s="162">
        <f t="shared" si="322"/>
        <v>2.480330187490928</v>
      </c>
      <c r="CV152" s="162">
        <f t="shared" si="323"/>
        <v>-6.9582750474033874</v>
      </c>
      <c r="CW152" s="162">
        <f t="shared" si="324"/>
        <v>38.294718290441175</v>
      </c>
      <c r="CX152" s="71">
        <f t="shared" si="325"/>
        <v>11.272257810176237</v>
      </c>
      <c r="CY152" s="158">
        <f>REPS분양물량!H137</f>
        <v>799</v>
      </c>
      <c r="CZ152" s="158">
        <f>REPS분양물량!I137</f>
        <v>0</v>
      </c>
      <c r="DA152" s="158">
        <f>REPS분양물량!J137</f>
        <v>0</v>
      </c>
      <c r="DB152" s="52">
        <f>REPS미분양!F137</f>
        <v>18</v>
      </c>
      <c r="DC152" s="52">
        <f>REPS미분양!G137</f>
        <v>531</v>
      </c>
      <c r="DD152" s="52">
        <f>REPS미분양!H137</f>
        <v>43</v>
      </c>
      <c r="DE152" s="52">
        <f>REPS미분양!I137</f>
        <v>646</v>
      </c>
      <c r="DF152" s="52">
        <f t="shared" si="326"/>
        <v>817</v>
      </c>
      <c r="DG152" s="52">
        <f t="shared" si="327"/>
        <v>531</v>
      </c>
      <c r="DH152" s="52">
        <f t="shared" si="328"/>
        <v>43</v>
      </c>
      <c r="DI152" s="52">
        <f t="shared" si="329"/>
        <v>286</v>
      </c>
      <c r="DJ152" s="52">
        <f t="shared" si="330"/>
        <v>488</v>
      </c>
      <c r="DK152" s="52">
        <f t="shared" si="331"/>
        <v>-603</v>
      </c>
      <c r="DL152" s="142">
        <v>930.5</v>
      </c>
      <c r="DM152" s="141">
        <v>915.1</v>
      </c>
      <c r="DN152" s="141">
        <v>897.8</v>
      </c>
      <c r="DO152" s="140">
        <f>'REPS분양가(분기단위)'!D137</f>
        <v>1387</v>
      </c>
      <c r="DP152" s="140">
        <f>'REPS분양가(분기단위)'!E137</f>
        <v>1667</v>
      </c>
      <c r="DQ152" s="140">
        <f>'REPS분양가(분기단위)'!F137</f>
        <v>1664</v>
      </c>
      <c r="DR152" s="53">
        <f t="shared" si="332"/>
        <v>0.67087238644556602</v>
      </c>
      <c r="DS152" s="53">
        <f t="shared" si="333"/>
        <v>0.54895020995800836</v>
      </c>
      <c r="DT152" s="53">
        <f t="shared" si="334"/>
        <v>0.53954326923076923</v>
      </c>
      <c r="DU152" s="53">
        <f>100%-종합!CF152</f>
        <v>0.53785357737104822</v>
      </c>
      <c r="DV152" s="53">
        <f>100%-종합!CG152</f>
        <v>0.47184986595174261</v>
      </c>
      <c r="DW152" s="53">
        <f>100%-종합!CH152</f>
        <v>0.42529411764705882</v>
      </c>
      <c r="DX152" s="55">
        <v>0.2</v>
      </c>
      <c r="DY152" s="55">
        <v>0.3</v>
      </c>
      <c r="DZ152" s="55">
        <v>0.5</v>
      </c>
      <c r="EA152" s="72">
        <f t="shared" si="335"/>
        <v>20.639539664126243</v>
      </c>
      <c r="EB152" s="72">
        <f t="shared" si="336"/>
        <v>37.920832948691761</v>
      </c>
      <c r="EC152" s="72">
        <f t="shared" si="337"/>
        <v>-69.183570453902718</v>
      </c>
      <c r="ED152" s="71">
        <f t="shared" si="338"/>
        <v>-3.5410659470282391</v>
      </c>
      <c r="EE152" s="82">
        <f t="shared" si="339"/>
        <v>7.7311918631479983</v>
      </c>
      <c r="EF152" s="88">
        <f t="shared" si="340"/>
        <v>889.01761995521474</v>
      </c>
      <c r="EG152" s="54">
        <f>REPS단위당실거래!I137</f>
        <v>897.8</v>
      </c>
      <c r="EH152" s="52">
        <f t="shared" si="341"/>
        <v>1664</v>
      </c>
      <c r="EI152" s="52">
        <f t="shared" si="342"/>
        <v>56600</v>
      </c>
      <c r="EJ152" s="49">
        <f t="shared" si="343"/>
        <v>31130.000000000004</v>
      </c>
      <c r="EK152" s="149">
        <v>13081</v>
      </c>
      <c r="EL152" s="55">
        <f t="shared" si="344"/>
        <v>0.59597903176071543</v>
      </c>
      <c r="EM152" s="55">
        <v>0.74</v>
      </c>
      <c r="EN152" s="55">
        <v>0.05</v>
      </c>
      <c r="EO152" s="71">
        <f t="shared" si="345"/>
        <v>288.45206343509102</v>
      </c>
      <c r="EP152" s="54">
        <f>REPS단위당실거래!I137</f>
        <v>897.8</v>
      </c>
      <c r="EQ152" s="52">
        <f t="shared" si="346"/>
        <v>1664</v>
      </c>
      <c r="ER152" s="52">
        <f t="shared" si="347"/>
        <v>56600</v>
      </c>
      <c r="ES152" s="49">
        <f t="shared" si="348"/>
        <v>31130.000000000004</v>
      </c>
      <c r="ET152" s="149">
        <v>792</v>
      </c>
      <c r="EU152" s="55">
        <f t="shared" si="349"/>
        <v>0.59597903176071543</v>
      </c>
      <c r="EV152" s="55">
        <v>0.26</v>
      </c>
      <c r="EW152" s="55">
        <v>0.2</v>
      </c>
      <c r="EX152" s="50">
        <f t="shared" si="350"/>
        <v>24.544800444033307</v>
      </c>
      <c r="EY152" s="53">
        <f>'주택총조사(주택의종류)'!AZ138</f>
        <v>0.63414822789189673</v>
      </c>
      <c r="EZ152" s="53">
        <f>'주택총조사(주택의종류)'!AS138</f>
        <v>0.23468473244433846</v>
      </c>
      <c r="FA152" s="53">
        <f>'주택총조사(주택의종류)'!BG138</f>
        <v>0.11696885446517342</v>
      </c>
      <c r="FB152" s="53">
        <f t="shared" si="351"/>
        <v>0.55452900669377614</v>
      </c>
      <c r="FC152" s="54">
        <f t="shared" si="352"/>
        <v>173.56584002515785</v>
      </c>
      <c r="FD152" s="55">
        <v>0.4</v>
      </c>
      <c r="FE152" s="55">
        <v>0.6</v>
      </c>
      <c r="FF152" s="50">
        <f t="shared" si="353"/>
        <v>41.655801606037883</v>
      </c>
      <c r="FG152" s="82">
        <f t="shared" si="354"/>
        <v>354.65266548516217</v>
      </c>
      <c r="FH152" s="53">
        <v>3.9399999999999998E-2</v>
      </c>
      <c r="FI152" s="49">
        <v>30</v>
      </c>
      <c r="FJ152" s="55">
        <v>0.6</v>
      </c>
      <c r="FK152" s="55">
        <v>0.4</v>
      </c>
      <c r="FL152" s="49">
        <f t="shared" si="355"/>
        <v>57000</v>
      </c>
      <c r="FM152" s="49">
        <f t="shared" si="356"/>
        <v>33900</v>
      </c>
      <c r="FN152" s="58">
        <f t="shared" si="357"/>
        <v>-160.67335744179027</v>
      </c>
      <c r="FO152" s="49">
        <f t="shared" si="372"/>
        <v>4800</v>
      </c>
      <c r="FP152" s="131">
        <v>190</v>
      </c>
      <c r="FQ152" s="131">
        <v>656</v>
      </c>
      <c r="FR152" s="134">
        <v>6728</v>
      </c>
      <c r="FS152" s="134">
        <v>8182</v>
      </c>
      <c r="FT152" s="134">
        <v>4872</v>
      </c>
      <c r="FU152" s="134">
        <v>4959</v>
      </c>
      <c r="FV152" s="134">
        <v>4736</v>
      </c>
      <c r="FW152" s="134">
        <v>10270</v>
      </c>
      <c r="FX152" s="134">
        <v>8052</v>
      </c>
      <c r="FY152" s="32">
        <f t="shared" si="358"/>
        <v>48645</v>
      </c>
      <c r="FZ152" s="152">
        <f>(SUM(FU152:FX152)/FY152)+(FT152/FY152)*0.2</f>
        <v>0.59597903176071543</v>
      </c>
      <c r="GA152" s="54">
        <f t="shared" si="359"/>
        <v>919.23120965963426</v>
      </c>
      <c r="GB152" s="55">
        <v>0.3</v>
      </c>
      <c r="GC152" s="55">
        <f t="shared" si="360"/>
        <v>0.59597903176071543</v>
      </c>
      <c r="GD152" s="50">
        <f t="shared" si="361"/>
        <v>164.35275788915402</v>
      </c>
      <c r="GE152" s="54">
        <f t="shared" si="362"/>
        <v>-37.944781567567588</v>
      </c>
      <c r="GF152" s="55">
        <v>0.7</v>
      </c>
      <c r="GG152" s="55">
        <f t="shared" si="363"/>
        <v>0.59597903176071543</v>
      </c>
      <c r="GH152" s="50">
        <f t="shared" si="364"/>
        <v>-15.830005925307541</v>
      </c>
      <c r="GI152" s="81">
        <f t="shared" si="373"/>
        <v>148.52275196384647</v>
      </c>
      <c r="GJ152" s="72">
        <f t="shared" si="365"/>
        <v>11.272257810176237</v>
      </c>
      <c r="GK152" s="72">
        <f t="shared" si="366"/>
        <v>-3.5410659470282391</v>
      </c>
      <c r="GL152" s="52">
        <f>SUM('주택총조사(주택의종류)'!AD138:AF138)</f>
        <v>62800</v>
      </c>
      <c r="GM152" s="52">
        <f>REPS미분양!I137</f>
        <v>646</v>
      </c>
      <c r="GN152" s="100">
        <f t="shared" si="367"/>
        <v>1.0286624203821657E-2</v>
      </c>
      <c r="GO152" s="55">
        <f t="shared" si="368"/>
        <v>0.6</v>
      </c>
      <c r="GP152" s="82">
        <f t="shared" si="369"/>
        <v>4.6387151178887986</v>
      </c>
      <c r="GQ152" s="84">
        <f t="shared" si="370"/>
        <v>507.81413256689746</v>
      </c>
      <c r="GR152" s="151">
        <f>SUM('REPS분양물량+계획'!G137:I137)/3</f>
        <v>1292.3333333333333</v>
      </c>
      <c r="GS152" s="106">
        <f t="shared" si="374"/>
        <v>2.5448943825191521</v>
      </c>
      <c r="GT152" s="105" t="str">
        <f t="shared" si="371"/>
        <v>C등급</v>
      </c>
    </row>
    <row r="153" spans="1:202" s="49" customFormat="1" x14ac:dyDescent="0.4">
      <c r="A153" s="37" t="s">
        <v>218</v>
      </c>
      <c r="B153" s="37" t="s">
        <v>207</v>
      </c>
      <c r="C153" s="35">
        <f>'주택총조사(거처의종류, 일반,외국인가구, 전체)'!H139</f>
        <v>194136</v>
      </c>
      <c r="D153" s="35">
        <f>'주택총조사(거처의종류, 일반,외국인가구, 전체)'!K139</f>
        <v>196870</v>
      </c>
      <c r="E153" s="35">
        <f>'주택총조사(거처의종류, 일반,외국인가구, 전체)'!N139</f>
        <v>203296</v>
      </c>
      <c r="F153" s="35">
        <f>'주택총조사(거처의종류, 일반,외국인가구, 전체)'!Q139</f>
        <v>207138</v>
      </c>
      <c r="G153" s="35">
        <f>'주택총조사(거처의종류, 일반,외국인가구, 전체)'!T139</f>
        <v>209618</v>
      </c>
      <c r="H153" s="35">
        <f>'주택총조사(거처의종류, 일반,외국인가구, 전체)'!W139</f>
        <v>210520</v>
      </c>
      <c r="I153" s="207">
        <f t="shared" si="282"/>
        <v>-784</v>
      </c>
      <c r="J153" s="207">
        <f t="shared" si="282"/>
        <v>-344</v>
      </c>
      <c r="K153" s="207">
        <f t="shared" si="282"/>
        <v>-1494</v>
      </c>
      <c r="L153" s="207">
        <f t="shared" si="282"/>
        <v>-879</v>
      </c>
      <c r="M153" s="207">
        <f t="shared" si="282"/>
        <v>-1355</v>
      </c>
      <c r="N153" s="24">
        <f>'인구총조사(가구, 1인가구)'!D139</f>
        <v>61414</v>
      </c>
      <c r="O153" s="24">
        <f>'인구총조사(가구, 1인가구)'!E139</f>
        <v>64932</v>
      </c>
      <c r="P153" s="24">
        <f>'인구총조사(가구, 1인가구)'!F139</f>
        <v>71702</v>
      </c>
      <c r="Q153" s="24">
        <f>'인구총조사(가구, 1인가구)'!G139</f>
        <v>77038</v>
      </c>
      <c r="R153" s="24">
        <f>'인구총조사(가구, 1인가구)'!H139</f>
        <v>80397</v>
      </c>
      <c r="S153" s="24">
        <f>'인구총조사(가구, 1인가구)'!I139</f>
        <v>82654</v>
      </c>
      <c r="T153" s="52">
        <f t="shared" si="286"/>
        <v>3518</v>
      </c>
      <c r="U153" s="52">
        <f t="shared" si="287"/>
        <v>6770</v>
      </c>
      <c r="V153" s="52">
        <f t="shared" si="288"/>
        <v>5336</v>
      </c>
      <c r="W153" s="52">
        <f t="shared" si="289"/>
        <v>3359</v>
      </c>
      <c r="X153" s="52">
        <f t="shared" si="290"/>
        <v>2257</v>
      </c>
      <c r="Y153" s="53">
        <f>'주택총조사(거처의종류, 일반,외국인가구, 아파트)'!K139/'주택총조사(거처의종류, 일반,외국인가구, 전체)'!K139</f>
        <v>0.5855589983237669</v>
      </c>
      <c r="Z153" s="53">
        <f>'주택총조사(거처의종류, 일반,외국인가구, 아파트)'!N139/'주택총조사(거처의종류, 일반,외국인가구, 전체)'!N139</f>
        <v>0.57866362348496769</v>
      </c>
      <c r="AA153" s="53">
        <f>'주택총조사(거처의종류, 일반,외국인가구, 아파트)'!Q139/'주택총조사(거처의종류, 일반,외국인가구, 전체)'!Q139</f>
        <v>0.57283067327095949</v>
      </c>
      <c r="AB153" s="53">
        <f>'주택총조사(거처의종류, 일반,외국인가구, 아파트)'!T139/'주택총조사(거처의종류, 일반,외국인가구, 전체)'!T139</f>
        <v>0.57944451335286096</v>
      </c>
      <c r="AC153" s="53">
        <f>'주택총조사(거처의종류, 일반,외국인가구, 아파트)'!W139/'주택총조사(거처의종류, 일반,외국인가구, 전체)'!W139</f>
        <v>0.5792561276838305</v>
      </c>
      <c r="AD153" s="54">
        <f t="shared" si="291"/>
        <v>-459.07825468583326</v>
      </c>
      <c r="AE153" s="54">
        <f t="shared" si="292"/>
        <v>-199.06028647882889</v>
      </c>
      <c r="AF153" s="54">
        <f t="shared" si="293"/>
        <v>-855.8090258668135</v>
      </c>
      <c r="AG153" s="54">
        <f t="shared" si="294"/>
        <v>-509.33172723716478</v>
      </c>
      <c r="AH153" s="54">
        <f t="shared" si="295"/>
        <v>-784.89205301159029</v>
      </c>
      <c r="AI153" s="54">
        <f t="shared" si="296"/>
        <v>-561.63426945604613</v>
      </c>
      <c r="AJ153" s="54">
        <f t="shared" si="297"/>
        <v>2059.9965561030122</v>
      </c>
      <c r="AK153" s="54">
        <f t="shared" si="298"/>
        <v>3917.5527309932313</v>
      </c>
      <c r="AL153" s="54">
        <f t="shared" si="299"/>
        <v>3056.6244725738397</v>
      </c>
      <c r="AM153" s="54">
        <f t="shared" si="300"/>
        <v>1946.35412035226</v>
      </c>
      <c r="AN153" s="54">
        <f t="shared" si="301"/>
        <v>1307.3810801824054</v>
      </c>
      <c r="AO153" s="54">
        <f t="shared" si="302"/>
        <v>2457.5817920409499</v>
      </c>
      <c r="AP153" s="208">
        <f t="shared" si="283"/>
        <v>1600.918301417179</v>
      </c>
      <c r="AQ153" s="208">
        <f t="shared" si="283"/>
        <v>3718.4924445144025</v>
      </c>
      <c r="AR153" s="208">
        <f t="shared" si="283"/>
        <v>2200.8154467070262</v>
      </c>
      <c r="AS153" s="208">
        <f t="shared" si="283"/>
        <v>1437.0223931150952</v>
      </c>
      <c r="AT153" s="208">
        <f t="shared" si="283"/>
        <v>522.48902717081512</v>
      </c>
      <c r="AU153" s="50">
        <f t="shared" si="285"/>
        <v>1895.9475225849037</v>
      </c>
      <c r="AV153" s="52">
        <f>'주택총조사(거처의종류, 일반,외국인가구, 전체)'!I139</f>
        <v>1174</v>
      </c>
      <c r="AW153" s="52">
        <f>'주택총조사(거처의종류, 일반,외국인가구, 전체)'!L139</f>
        <v>1301</v>
      </c>
      <c r="AX153" s="52">
        <f>'주택총조사(거처의종류, 일반,외국인가구, 전체)'!O139</f>
        <v>1481</v>
      </c>
      <c r="AY153" s="52">
        <f>'주택총조사(거처의종류, 일반,외국인가구, 전체)'!R139</f>
        <v>1606</v>
      </c>
      <c r="AZ153" s="52">
        <f>'주택총조사(거처의종류, 일반,외국인가구, 전체)'!U139</f>
        <v>2026</v>
      </c>
      <c r="BA153" s="52">
        <f>'주택총조사(거처의종류, 일반,외국인가구, 전체)'!X139</f>
        <v>2310</v>
      </c>
      <c r="BB153" s="52">
        <f t="shared" si="303"/>
        <v>127</v>
      </c>
      <c r="BC153" s="52">
        <f t="shared" si="304"/>
        <v>180</v>
      </c>
      <c r="BD153" s="52">
        <f t="shared" si="305"/>
        <v>125</v>
      </c>
      <c r="BE153" s="52">
        <f t="shared" si="306"/>
        <v>420</v>
      </c>
      <c r="BF153" s="52">
        <f t="shared" si="307"/>
        <v>284</v>
      </c>
      <c r="BG153" s="53">
        <f>'주택총조사(거처의종류, 일반,외국인가구, 아파트)'!L139/'주택총조사(거처의종류, 일반,외국인가구, 전체)'!L139</f>
        <v>0.15372790161414296</v>
      </c>
      <c r="BH153" s="53">
        <f>'주택총조사(거처의종류, 일반,외국인가구, 아파트)'!O139/'주택총조사(거처의종류, 일반,외국인가구, 전체)'!O139</f>
        <v>0.14247130317353141</v>
      </c>
      <c r="BI153" s="53">
        <f>'주택총조사(거처의종류, 일반,외국인가구, 아파트)'!R139/'주택총조사(거처의종류, 일반,외국인가구, 전체)'!R139</f>
        <v>0.11830635118306351</v>
      </c>
      <c r="BJ153" s="53">
        <f>'주택총조사(거처의종류, 일반,외국인가구, 아파트)'!U139/'주택총조사(거처의종류, 일반,외국인가구, 전체)'!U139</f>
        <v>0.10463968410661402</v>
      </c>
      <c r="BK153" s="53">
        <f>'주택총조사(거처의종류, 일반,외국인가구, 아파트)'!X139/'주택총조사(거처의종류, 일반,외국인가구, 전체)'!X139</f>
        <v>9.0476190476190474E-2</v>
      </c>
      <c r="BL153" s="54">
        <f t="shared" si="308"/>
        <v>19.523443504996155</v>
      </c>
      <c r="BM153" s="54">
        <f t="shared" si="309"/>
        <v>25.644834571235652</v>
      </c>
      <c r="BN153" s="54">
        <f t="shared" si="310"/>
        <v>14.788293897882939</v>
      </c>
      <c r="BO153" s="54">
        <f t="shared" si="311"/>
        <v>43.948667324777887</v>
      </c>
      <c r="BP153" s="54">
        <f t="shared" si="312"/>
        <v>25.695238095238096</v>
      </c>
      <c r="BQ153" s="50">
        <f t="shared" si="313"/>
        <v>25.920095478826148</v>
      </c>
      <c r="BR153" s="49">
        <f>REPS멸실!E138</f>
        <v>0</v>
      </c>
      <c r="BS153" s="49">
        <f>REPS멸실!F138</f>
        <v>0</v>
      </c>
      <c r="BT153" s="49">
        <f>REPS멸실!G138</f>
        <v>0</v>
      </c>
      <c r="BU153" s="49">
        <f>REPS멸실!H138</f>
        <v>0</v>
      </c>
      <c r="BV153" s="49">
        <f>REPS멸실!I138</f>
        <v>60</v>
      </c>
      <c r="BW153" s="51">
        <f t="shared" si="314"/>
        <v>12</v>
      </c>
      <c r="BX153" s="81">
        <f t="shared" si="315"/>
        <v>1933.8676180637299</v>
      </c>
      <c r="BY153" s="52">
        <f>SUM('주택소유통계(다주택자)'!Q139:R139)</f>
        <v>21741</v>
      </c>
      <c r="BZ153" s="52">
        <f>SUM('주택소유통계(다주택자)'!U139:V139)</f>
        <v>21018</v>
      </c>
      <c r="CA153" s="52">
        <f>SUM('주택소유통계(다주택자)'!Y139:Z139)</f>
        <v>21323</v>
      </c>
      <c r="CB153" s="52">
        <f>SUM('주택소유통계(다주택자)'!AC139:AD139)</f>
        <v>21677</v>
      </c>
      <c r="CC153" s="52">
        <f t="shared" si="316"/>
        <v>-723</v>
      </c>
      <c r="CD153" s="52">
        <f t="shared" si="317"/>
        <v>305</v>
      </c>
      <c r="CE153" s="52">
        <f t="shared" si="318"/>
        <v>354</v>
      </c>
      <c r="CF153" s="53">
        <f>'REPS거래량(외지인)'!D139/'REPS거래량(외지인)'!C139</f>
        <v>0.54017241379310343</v>
      </c>
      <c r="CG153" s="53">
        <f>'REPS거래량(외지인)'!I139/'REPS거래량(외지인)'!H139</f>
        <v>0.57274919614147912</v>
      </c>
      <c r="CH153" s="53">
        <f>'REPS거래량(외지인)'!N139/'REPS거래량(외지인)'!M139</f>
        <v>0.58776307224994573</v>
      </c>
      <c r="CI153" s="54">
        <f>REPS단위당실거래!G138</f>
        <v>1269.7</v>
      </c>
      <c r="CJ153" s="54">
        <f>REPS단위당실거래!H138</f>
        <v>1290.4000000000001</v>
      </c>
      <c r="CK153" s="54">
        <f>REPS단위당실거래!I138</f>
        <v>1279.5999999999999</v>
      </c>
      <c r="CL153" s="52">
        <v>1712</v>
      </c>
      <c r="CM153" s="52">
        <v>1836</v>
      </c>
      <c r="CN153" s="52">
        <v>1918</v>
      </c>
      <c r="CO153" s="53">
        <f t="shared" si="319"/>
        <v>0.7416471962616823</v>
      </c>
      <c r="CP153" s="53">
        <f t="shared" si="320"/>
        <v>0.70283224400871469</v>
      </c>
      <c r="CQ153" s="53">
        <f t="shared" si="321"/>
        <v>0.66715328467153279</v>
      </c>
      <c r="CR153" s="55">
        <v>0.2</v>
      </c>
      <c r="CS153" s="55">
        <v>0.3</v>
      </c>
      <c r="CT153" s="55">
        <v>0.5</v>
      </c>
      <c r="CU153" s="162">
        <f t="shared" si="322"/>
        <v>-57.929269704721243</v>
      </c>
      <c r="CV153" s="162">
        <f t="shared" si="323"/>
        <v>36.833014154214744</v>
      </c>
      <c r="CW153" s="162">
        <f t="shared" si="324"/>
        <v>69.406667374052347</v>
      </c>
      <c r="CX153" s="71">
        <f t="shared" si="325"/>
        <v>16.103470607848617</v>
      </c>
      <c r="CY153" s="158">
        <f>REPS분양물량!H138</f>
        <v>1998</v>
      </c>
      <c r="CZ153" s="158">
        <f>REPS분양물량!I138</f>
        <v>582</v>
      </c>
      <c r="DA153" s="158">
        <f>REPS분양물량!J138</f>
        <v>1213</v>
      </c>
      <c r="DB153" s="52">
        <f>REPS미분양!F138</f>
        <v>294</v>
      </c>
      <c r="DC153" s="52">
        <f>REPS미분양!G138</f>
        <v>1587</v>
      </c>
      <c r="DD153" s="52">
        <f>REPS미분양!H138</f>
        <v>539</v>
      </c>
      <c r="DE153" s="52">
        <f>REPS미분양!I138</f>
        <v>1143</v>
      </c>
      <c r="DF153" s="52">
        <f t="shared" si="326"/>
        <v>2292</v>
      </c>
      <c r="DG153" s="52">
        <f t="shared" si="327"/>
        <v>2169</v>
      </c>
      <c r="DH153" s="52">
        <f t="shared" si="328"/>
        <v>1752</v>
      </c>
      <c r="DI153" s="52">
        <f t="shared" si="329"/>
        <v>705</v>
      </c>
      <c r="DJ153" s="52">
        <f t="shared" si="330"/>
        <v>1630</v>
      </c>
      <c r="DK153" s="52">
        <f t="shared" si="331"/>
        <v>609</v>
      </c>
      <c r="DL153" s="142">
        <v>1269.7</v>
      </c>
      <c r="DM153" s="142">
        <v>1290.4000000000001</v>
      </c>
      <c r="DN153" s="142">
        <v>1279.5999999999999</v>
      </c>
      <c r="DO153" s="140">
        <f>'REPS분양가(분기단위)'!D138</f>
        <v>1712</v>
      </c>
      <c r="DP153" s="140">
        <f>'REPS분양가(분기단위)'!E138</f>
        <v>1836</v>
      </c>
      <c r="DQ153" s="140">
        <f>'REPS분양가(분기단위)'!F138</f>
        <v>1918</v>
      </c>
      <c r="DR153" s="53">
        <f t="shared" si="332"/>
        <v>0.7416471962616823</v>
      </c>
      <c r="DS153" s="53">
        <f t="shared" si="333"/>
        <v>0.70283224400871469</v>
      </c>
      <c r="DT153" s="53">
        <f t="shared" si="334"/>
        <v>0.66715328467153279</v>
      </c>
      <c r="DU153" s="53">
        <f>100%-종합!CF153</f>
        <v>0.45982758620689657</v>
      </c>
      <c r="DV153" s="53">
        <f>100%-종합!CG153</f>
        <v>0.42725080385852088</v>
      </c>
      <c r="DW153" s="53">
        <f>100%-종합!CH153</f>
        <v>0.41223692775005427</v>
      </c>
      <c r="DX153" s="55">
        <v>0.2</v>
      </c>
      <c r="DY153" s="55">
        <v>0.3</v>
      </c>
      <c r="DZ153" s="55">
        <v>0.5</v>
      </c>
      <c r="EA153" s="72">
        <f t="shared" si="335"/>
        <v>48.085207450451179</v>
      </c>
      <c r="EB153" s="72">
        <f t="shared" si="336"/>
        <v>146.83967856167118</v>
      </c>
      <c r="EC153" s="72">
        <f t="shared" si="337"/>
        <v>83.745179615256092</v>
      </c>
      <c r="ED153" s="71">
        <f t="shared" si="338"/>
        <v>92.890021875792812</v>
      </c>
      <c r="EE153" s="82">
        <f t="shared" si="339"/>
        <v>108.99349248364143</v>
      </c>
      <c r="EF153" s="88">
        <f t="shared" si="340"/>
        <v>2042.8611105473713</v>
      </c>
      <c r="EG153" s="54">
        <f>REPS단위당실거래!I138</f>
        <v>1279.5999999999999</v>
      </c>
      <c r="EH153" s="52">
        <f t="shared" si="341"/>
        <v>1918</v>
      </c>
      <c r="EI153" s="52">
        <f t="shared" si="342"/>
        <v>65200</v>
      </c>
      <c r="EJ153" s="49">
        <f t="shared" si="343"/>
        <v>35860</v>
      </c>
      <c r="EK153" s="149">
        <v>48251</v>
      </c>
      <c r="EL153" s="55">
        <f t="shared" si="344"/>
        <v>0.60837474026560656</v>
      </c>
      <c r="EM153" s="55">
        <v>0.74</v>
      </c>
      <c r="EN153" s="55">
        <v>0.05</v>
      </c>
      <c r="EO153" s="71">
        <f t="shared" si="345"/>
        <v>1086.123514924564</v>
      </c>
      <c r="EP153" s="54">
        <f>REPS단위당실거래!I138</f>
        <v>1279.5999999999999</v>
      </c>
      <c r="EQ153" s="52">
        <f t="shared" si="346"/>
        <v>1918</v>
      </c>
      <c r="ER153" s="52">
        <f t="shared" si="347"/>
        <v>65200</v>
      </c>
      <c r="ES153" s="49">
        <f t="shared" si="348"/>
        <v>35860</v>
      </c>
      <c r="ET153" s="149">
        <v>8118</v>
      </c>
      <c r="EU153" s="55">
        <f t="shared" si="349"/>
        <v>0.60837474026560656</v>
      </c>
      <c r="EV153" s="55">
        <v>0.26</v>
      </c>
      <c r="EW153" s="55">
        <v>0.2</v>
      </c>
      <c r="EX153" s="50">
        <f t="shared" si="350"/>
        <v>256.81687935676212</v>
      </c>
      <c r="EY153" s="53">
        <f>'주택총조사(주택의종류)'!AZ139</f>
        <v>0.80095637327230695</v>
      </c>
      <c r="EZ153" s="53">
        <f>'주택총조사(주택의종류)'!AS139</f>
        <v>0.13091887229934684</v>
      </c>
      <c r="FA153" s="53">
        <f>'주택총조사(주택의종류)'!BG139</f>
        <v>6.1788435055883148E-2</v>
      </c>
      <c r="FB153" s="53">
        <f t="shared" si="351"/>
        <v>0.24059650910563876</v>
      </c>
      <c r="FC153" s="54">
        <f t="shared" si="352"/>
        <v>323.10677080103716</v>
      </c>
      <c r="FD153" s="55">
        <v>0.4</v>
      </c>
      <c r="FE153" s="55">
        <v>0.6</v>
      </c>
      <c r="FF153" s="50">
        <f t="shared" si="353"/>
        <v>77.545624992248918</v>
      </c>
      <c r="FG153" s="82">
        <f t="shared" si="354"/>
        <v>1420.486019273575</v>
      </c>
      <c r="FH153" s="53">
        <v>3.9399999999999998E-2</v>
      </c>
      <c r="FI153" s="49">
        <v>30</v>
      </c>
      <c r="FJ153" s="55">
        <v>0.6</v>
      </c>
      <c r="FK153" s="55">
        <v>0.4</v>
      </c>
      <c r="FL153" s="49">
        <f t="shared" si="355"/>
        <v>65000</v>
      </c>
      <c r="FM153" s="49">
        <f t="shared" si="356"/>
        <v>39100</v>
      </c>
      <c r="FN153" s="58">
        <f t="shared" si="357"/>
        <v>-185.3194181703245</v>
      </c>
      <c r="FO153" s="49">
        <f t="shared" si="372"/>
        <v>5520</v>
      </c>
      <c r="FP153" s="131">
        <v>377</v>
      </c>
      <c r="FQ153" s="134">
        <v>1135</v>
      </c>
      <c r="FR153" s="134">
        <v>10655</v>
      </c>
      <c r="FS153" s="134">
        <v>16257</v>
      </c>
      <c r="FT153" s="134">
        <v>10111</v>
      </c>
      <c r="FU153" s="134">
        <v>9628</v>
      </c>
      <c r="FV153" s="134">
        <v>9511</v>
      </c>
      <c r="FW153" s="134">
        <v>24165</v>
      </c>
      <c r="FX153" s="134">
        <v>28851</v>
      </c>
      <c r="FY153" s="32">
        <f t="shared" si="358"/>
        <v>110690</v>
      </c>
      <c r="FZ153" s="152">
        <f>(SUM(FV153:FX153)/FY153)+(FU153/FY153)*0.5</f>
        <v>0.60837474026560656</v>
      </c>
      <c r="GA153" s="54">
        <f t="shared" si="359"/>
        <v>2483.5018875197761</v>
      </c>
      <c r="GB153" s="55">
        <v>0.3</v>
      </c>
      <c r="GC153" s="55">
        <f t="shared" si="360"/>
        <v>0.60837474026560656</v>
      </c>
      <c r="GD153" s="50">
        <f t="shared" si="361"/>
        <v>453.26994473069624</v>
      </c>
      <c r="GE153" s="54">
        <f t="shared" si="362"/>
        <v>-549.63426945604613</v>
      </c>
      <c r="GF153" s="55">
        <v>0.7</v>
      </c>
      <c r="GG153" s="55">
        <f t="shared" si="363"/>
        <v>0.60837474026560656</v>
      </c>
      <c r="GH153" s="50">
        <f t="shared" si="364"/>
        <v>-234.06852414497891</v>
      </c>
      <c r="GI153" s="81">
        <f t="shared" si="373"/>
        <v>219.20142058571733</v>
      </c>
      <c r="GJ153" s="72">
        <f t="shared" si="365"/>
        <v>16.103470607848617</v>
      </c>
      <c r="GK153" s="72">
        <f t="shared" si="366"/>
        <v>92.890021875792812</v>
      </c>
      <c r="GL153" s="52">
        <f>SUM('주택총조사(주택의종류)'!AD139:AF139)</f>
        <v>136084</v>
      </c>
      <c r="GM153" s="52">
        <f>REPS미분양!I138</f>
        <v>1143</v>
      </c>
      <c r="GN153" s="100">
        <f t="shared" si="367"/>
        <v>8.3992240087005093E-3</v>
      </c>
      <c r="GO153" s="55">
        <f t="shared" si="368"/>
        <v>0.8</v>
      </c>
      <c r="GP153" s="82">
        <f t="shared" si="369"/>
        <v>87.194793986913155</v>
      </c>
      <c r="GQ153" s="84">
        <f t="shared" si="370"/>
        <v>1726.8822338462055</v>
      </c>
      <c r="GR153" s="151">
        <f>SUM('REPS분양물량+계획'!G138:I138)/3</f>
        <v>2143.6666666666665</v>
      </c>
      <c r="GS153" s="106">
        <f t="shared" si="374"/>
        <v>1.2413508139997342</v>
      </c>
      <c r="GT153" s="105" t="str">
        <f t="shared" si="371"/>
        <v>B등급</v>
      </c>
    </row>
    <row r="154" spans="1:202" s="49" customFormat="1" x14ac:dyDescent="0.4">
      <c r="A154" s="37" t="s">
        <v>218</v>
      </c>
      <c r="B154" s="37" t="s">
        <v>219</v>
      </c>
      <c r="C154" s="35">
        <f>'주택총조사(거처의종류, 일반,외국인가구, 전체)'!H140</f>
        <v>140085</v>
      </c>
      <c r="D154" s="35">
        <f>'주택총조사(거처의종류, 일반,외국인가구, 전체)'!K140</f>
        <v>143172</v>
      </c>
      <c r="E154" s="35">
        <f>'주택총조사(거처의종류, 일반,외국인가구, 전체)'!N140</f>
        <v>154100</v>
      </c>
      <c r="F154" s="35">
        <f>'주택총조사(거처의종류, 일반,외국인가구, 전체)'!Q140</f>
        <v>154421</v>
      </c>
      <c r="G154" s="35">
        <f>'주택총조사(거처의종류, 일반,외국인가구, 전체)'!T140</f>
        <v>156411</v>
      </c>
      <c r="H154" s="35">
        <f>'주택총조사(거처의종류, 일반,외국인가구, 전체)'!W140</f>
        <v>162551</v>
      </c>
      <c r="I154" s="207">
        <f t="shared" si="282"/>
        <v>14</v>
      </c>
      <c r="J154" s="207">
        <f t="shared" si="282"/>
        <v>1291</v>
      </c>
      <c r="K154" s="207">
        <f t="shared" si="282"/>
        <v>-594</v>
      </c>
      <c r="L154" s="207">
        <f t="shared" si="282"/>
        <v>1089</v>
      </c>
      <c r="M154" s="207">
        <f t="shared" si="282"/>
        <v>3130</v>
      </c>
      <c r="N154" s="24">
        <f>'인구총조사(가구, 1인가구)'!D140</f>
        <v>46502</v>
      </c>
      <c r="O154" s="24">
        <f>'인구총조사(가구, 1인가구)'!E140</f>
        <v>49575</v>
      </c>
      <c r="P154" s="24">
        <f>'인구총조사(가구, 1인가구)'!F140</f>
        <v>59212</v>
      </c>
      <c r="Q154" s="24">
        <f>'인구총조사(가구, 1인가구)'!G140</f>
        <v>60127</v>
      </c>
      <c r="R154" s="24">
        <f>'인구총조사(가구, 1인가구)'!H140</f>
        <v>61028</v>
      </c>
      <c r="S154" s="24">
        <f>'인구총조사(가구, 1인가구)'!I140</f>
        <v>64038</v>
      </c>
      <c r="T154" s="52">
        <f t="shared" si="286"/>
        <v>3073</v>
      </c>
      <c r="U154" s="52">
        <f t="shared" si="287"/>
        <v>9637</v>
      </c>
      <c r="V154" s="52">
        <f t="shared" si="288"/>
        <v>915</v>
      </c>
      <c r="W154" s="52">
        <f t="shared" si="289"/>
        <v>901</v>
      </c>
      <c r="X154" s="52">
        <f t="shared" si="290"/>
        <v>3010</v>
      </c>
      <c r="Y154" s="53">
        <f>'주택총조사(거처의종류, 일반,외국인가구, 아파트)'!K140/'주택총조사(거처의종류, 일반,외국인가구, 전체)'!K140</f>
        <v>0.64789204593076855</v>
      </c>
      <c r="Z154" s="53">
        <f>'주택총조사(거처의종류, 일반,외국인가구, 아파트)'!N140/'주택총조사(거처의종류, 일반,외국인가구, 전체)'!N140</f>
        <v>0.62142115509409479</v>
      </c>
      <c r="AA154" s="53">
        <f>'주택총조사(거처의종류, 일반,외국인가구, 아파트)'!Q140/'주택총조사(거처의종류, 일반,외국인가구, 전체)'!Q140</f>
        <v>0.62431275538948716</v>
      </c>
      <c r="AB154" s="53">
        <f>'주택총조사(거처의종류, 일반,외국인가구, 아파트)'!T140/'주택총조사(거처의종류, 일반,외국인가구, 전체)'!T140</f>
        <v>0.6410099033955412</v>
      </c>
      <c r="AC154" s="53">
        <f>'주택총조사(거처의종류, 일반,외국인가구, 아파트)'!W140/'주택총조사(거처의종류, 일반,외국인가구, 전체)'!W140</f>
        <v>0.64478225295445735</v>
      </c>
      <c r="AD154" s="54">
        <f t="shared" si="291"/>
        <v>9.0704886430307603</v>
      </c>
      <c r="AE154" s="54">
        <f t="shared" si="292"/>
        <v>802.25471122647639</v>
      </c>
      <c r="AF154" s="54">
        <f t="shared" si="293"/>
        <v>-370.8417767013554</v>
      </c>
      <c r="AG154" s="54">
        <f t="shared" si="294"/>
        <v>698.05978479774433</v>
      </c>
      <c r="AH154" s="54">
        <f t="shared" si="295"/>
        <v>2018.1684517474514</v>
      </c>
      <c r="AI154" s="54">
        <f t="shared" si="296"/>
        <v>631.34233194266949</v>
      </c>
      <c r="AJ154" s="54">
        <f t="shared" si="297"/>
        <v>1990.9722571452517</v>
      </c>
      <c r="AK154" s="54">
        <f t="shared" si="298"/>
        <v>5988.6356716417913</v>
      </c>
      <c r="AL154" s="54">
        <f t="shared" si="299"/>
        <v>571.24617118138076</v>
      </c>
      <c r="AM154" s="54">
        <f t="shared" si="300"/>
        <v>577.54992295938257</v>
      </c>
      <c r="AN154" s="54">
        <f t="shared" si="301"/>
        <v>1940.7945813929166</v>
      </c>
      <c r="AO154" s="54">
        <f t="shared" si="302"/>
        <v>2213.8397208641445</v>
      </c>
      <c r="AP154" s="208">
        <f t="shared" si="283"/>
        <v>2000.0427457882824</v>
      </c>
      <c r="AQ154" s="208">
        <f t="shared" si="283"/>
        <v>6790.8903828682678</v>
      </c>
      <c r="AR154" s="208">
        <f t="shared" si="283"/>
        <v>200.40439448002536</v>
      </c>
      <c r="AS154" s="208">
        <f t="shared" si="283"/>
        <v>1275.6097077571269</v>
      </c>
      <c r="AT154" s="208">
        <f t="shared" si="283"/>
        <v>3958.9630331403678</v>
      </c>
      <c r="AU154" s="50">
        <f t="shared" si="285"/>
        <v>2845.1820528068138</v>
      </c>
      <c r="AV154" s="52">
        <f>'주택총조사(거처의종류, 일반,외국인가구, 전체)'!I140</f>
        <v>1710</v>
      </c>
      <c r="AW154" s="52">
        <f>'주택총조사(거처의종류, 일반,외국인가구, 전체)'!L140</f>
        <v>2449</v>
      </c>
      <c r="AX154" s="52">
        <f>'주택총조사(거처의종류, 일반,외국인가구, 전체)'!O140</f>
        <v>2618</v>
      </c>
      <c r="AY154" s="52">
        <f>'주택총조사(거처의종류, 일반,외국인가구, 전체)'!R140</f>
        <v>2892</v>
      </c>
      <c r="AZ154" s="52">
        <f>'주택총조사(거처의종류, 일반,외국인가구, 전체)'!U140</f>
        <v>3135</v>
      </c>
      <c r="BA154" s="52">
        <f>'주택총조사(거처의종류, 일반,외국인가구, 전체)'!X140</f>
        <v>3351</v>
      </c>
      <c r="BB154" s="52">
        <f t="shared" si="303"/>
        <v>739</v>
      </c>
      <c r="BC154" s="52">
        <f t="shared" si="304"/>
        <v>169</v>
      </c>
      <c r="BD154" s="52">
        <f t="shared" si="305"/>
        <v>274</v>
      </c>
      <c r="BE154" s="52">
        <f t="shared" si="306"/>
        <v>243</v>
      </c>
      <c r="BF154" s="52">
        <f t="shared" si="307"/>
        <v>216</v>
      </c>
      <c r="BG154" s="53">
        <f>'주택총조사(거처의종류, 일반,외국인가구, 아파트)'!L140/'주택총조사(거처의종류, 일반,외국인가구, 전체)'!L140</f>
        <v>0.16455696202531644</v>
      </c>
      <c r="BH154" s="53">
        <f>'주택총조사(거처의종류, 일반,외국인가구, 아파트)'!O140/'주택총조사(거처의종류, 일반,외국인가구, 전체)'!O140</f>
        <v>0.14935064935064934</v>
      </c>
      <c r="BI154" s="53">
        <f>'주택총조사(거처의종류, 일반,외국인가구, 아파트)'!R140/'주택총조사(거처의종류, 일반,외국인가구, 전체)'!R140</f>
        <v>0.14107883817427386</v>
      </c>
      <c r="BJ154" s="53">
        <f>'주택총조사(거처의종류, 일반,외국인가구, 아파트)'!U140/'주택총조사(거처의종류, 일반,외국인가구, 전체)'!U140</f>
        <v>0.13397129186602871</v>
      </c>
      <c r="BK154" s="53">
        <f>'주택총조사(거처의종류, 일반,외국인가구, 아파트)'!X140/'주택총조사(거처의종류, 일반,외국인가구, 전체)'!X140</f>
        <v>0.12145628170695315</v>
      </c>
      <c r="BL154" s="54">
        <f t="shared" si="308"/>
        <v>121.60759493670885</v>
      </c>
      <c r="BM154" s="54">
        <f t="shared" si="309"/>
        <v>25.240259740259738</v>
      </c>
      <c r="BN154" s="54">
        <f t="shared" si="310"/>
        <v>38.655601659751035</v>
      </c>
      <c r="BO154" s="54">
        <f t="shared" si="311"/>
        <v>32.555023923444978</v>
      </c>
      <c r="BP154" s="54">
        <f t="shared" si="312"/>
        <v>26.234556848701882</v>
      </c>
      <c r="BQ154" s="50">
        <f t="shared" si="313"/>
        <v>48.858607421773293</v>
      </c>
      <c r="BR154" s="49">
        <f>REPS멸실!E139</f>
        <v>0</v>
      </c>
      <c r="BS154" s="49">
        <f>REPS멸실!F139</f>
        <v>258</v>
      </c>
      <c r="BT154" s="49">
        <f>REPS멸실!G139</f>
        <v>0</v>
      </c>
      <c r="BU154" s="49">
        <f>REPS멸실!H139</f>
        <v>0</v>
      </c>
      <c r="BV154" s="49">
        <f>REPS멸실!I139</f>
        <v>0</v>
      </c>
      <c r="BW154" s="51">
        <f t="shared" si="314"/>
        <v>51.6</v>
      </c>
      <c r="BX154" s="81">
        <f t="shared" si="315"/>
        <v>2945.640660228587</v>
      </c>
      <c r="BY154" s="52">
        <f>SUM('주택소유통계(다주택자)'!Q140:R140)</f>
        <v>18856</v>
      </c>
      <c r="BZ154" s="52">
        <f>SUM('주택소유통계(다주택자)'!U140:V140)</f>
        <v>18161</v>
      </c>
      <c r="CA154" s="52">
        <f>SUM('주택소유통계(다주택자)'!Y140:Z140)</f>
        <v>18546</v>
      </c>
      <c r="CB154" s="52">
        <f>SUM('주택소유통계(다주택자)'!AC140:AD140)</f>
        <v>18745</v>
      </c>
      <c r="CC154" s="52">
        <f t="shared" si="316"/>
        <v>-695</v>
      </c>
      <c r="CD154" s="52">
        <f t="shared" si="317"/>
        <v>385</v>
      </c>
      <c r="CE154" s="52">
        <f t="shared" si="318"/>
        <v>199</v>
      </c>
      <c r="CF154" s="53">
        <f>'REPS거래량(외지인)'!D140/'REPS거래량(외지인)'!C140</f>
        <v>0.54101899827288424</v>
      </c>
      <c r="CG154" s="53">
        <f>'REPS거래량(외지인)'!I140/'REPS거래량(외지인)'!H140</f>
        <v>0.51302211302211298</v>
      </c>
      <c r="CH154" s="53">
        <f>'REPS거래량(외지인)'!N140/'REPS거래량(외지인)'!M140</f>
        <v>0.53076352853965902</v>
      </c>
      <c r="CI154" s="54">
        <f>REPS단위당실거래!G139</f>
        <v>1392.6</v>
      </c>
      <c r="CJ154" s="54">
        <f>REPS단위당실거래!H139</f>
        <v>1384.5</v>
      </c>
      <c r="CK154" s="54">
        <f>REPS단위당실거래!I139</f>
        <v>1408.5</v>
      </c>
      <c r="CL154" s="52">
        <v>1668</v>
      </c>
      <c r="CM154" s="52">
        <v>2375</v>
      </c>
      <c r="CN154" s="52">
        <v>2217</v>
      </c>
      <c r="CO154" s="53">
        <v>0</v>
      </c>
      <c r="CP154" s="53">
        <f t="shared" si="320"/>
        <v>0.58294736842105266</v>
      </c>
      <c r="CQ154" s="53">
        <f t="shared" si="321"/>
        <v>0.63531799729364002</v>
      </c>
      <c r="CR154" s="55">
        <v>0.2</v>
      </c>
      <c r="CS154" s="55">
        <v>0.3</v>
      </c>
      <c r="CT154" s="55">
        <v>0.5</v>
      </c>
      <c r="CU154" s="162">
        <f t="shared" si="322"/>
        <v>0</v>
      </c>
      <c r="CV154" s="162">
        <f t="shared" si="323"/>
        <v>34.541994879089614</v>
      </c>
      <c r="CW154" s="162">
        <f t="shared" si="324"/>
        <v>33.55176038783803</v>
      </c>
      <c r="CX154" s="71">
        <f t="shared" si="325"/>
        <v>22.697918422309215</v>
      </c>
      <c r="CY154" s="158">
        <f>REPS분양물량!H139</f>
        <v>5808</v>
      </c>
      <c r="CZ154" s="158">
        <f>REPS분양물량!I139</f>
        <v>3452</v>
      </c>
      <c r="DA154" s="158">
        <f>REPS분양물량!J139</f>
        <v>1779</v>
      </c>
      <c r="DB154" s="52">
        <f>REPS미분양!F139</f>
        <v>78</v>
      </c>
      <c r="DC154" s="52">
        <f>REPS미분양!G139</f>
        <v>974</v>
      </c>
      <c r="DD154" s="52">
        <f>REPS미분양!H139</f>
        <v>61</v>
      </c>
      <c r="DE154" s="52">
        <f>REPS미분양!I139</f>
        <v>308</v>
      </c>
      <c r="DF154" s="52">
        <f t="shared" si="326"/>
        <v>5886</v>
      </c>
      <c r="DG154" s="52">
        <f t="shared" si="327"/>
        <v>4426</v>
      </c>
      <c r="DH154" s="52">
        <f t="shared" si="328"/>
        <v>1840</v>
      </c>
      <c r="DI154" s="52">
        <f t="shared" si="329"/>
        <v>4912</v>
      </c>
      <c r="DJ154" s="52">
        <f t="shared" si="330"/>
        <v>4365</v>
      </c>
      <c r="DK154" s="52">
        <f t="shared" si="331"/>
        <v>1532</v>
      </c>
      <c r="DL154" s="142">
        <v>1392.6</v>
      </c>
      <c r="DM154" s="142">
        <v>1384.5</v>
      </c>
      <c r="DN154" s="142">
        <v>1408.5</v>
      </c>
      <c r="DO154" s="140">
        <f>'REPS분양가(분기단위)'!D139</f>
        <v>1668</v>
      </c>
      <c r="DP154" s="140">
        <f>'REPS분양가(분기단위)'!E139</f>
        <v>2375</v>
      </c>
      <c r="DQ154" s="140">
        <f>'REPS분양가(분기단위)'!F139</f>
        <v>2217</v>
      </c>
      <c r="DR154" s="53">
        <f t="shared" si="332"/>
        <v>0.83489208633093515</v>
      </c>
      <c r="DS154" s="53">
        <f t="shared" si="333"/>
        <v>0.58294736842105266</v>
      </c>
      <c r="DT154" s="53">
        <f t="shared" si="334"/>
        <v>0.63531799729364002</v>
      </c>
      <c r="DU154" s="53">
        <f>100%-종합!CF154</f>
        <v>0.45898100172711576</v>
      </c>
      <c r="DV154" s="53">
        <f>100%-종합!CG154</f>
        <v>0.48697788697788702</v>
      </c>
      <c r="DW154" s="53">
        <f>100%-종합!CH154</f>
        <v>0.46923647146034098</v>
      </c>
      <c r="DX154" s="55">
        <v>0.2</v>
      </c>
      <c r="DY154" s="55">
        <v>0.3</v>
      </c>
      <c r="DZ154" s="55">
        <v>0.5</v>
      </c>
      <c r="EA154" s="72">
        <f t="shared" si="335"/>
        <v>376.45529305053373</v>
      </c>
      <c r="EB154" s="72">
        <f t="shared" si="336"/>
        <v>371.74410453898878</v>
      </c>
      <c r="EC154" s="72">
        <f t="shared" si="337"/>
        <v>228.35561148387367</v>
      </c>
      <c r="ED154" s="71">
        <f t="shared" si="338"/>
        <v>325.51833635779872</v>
      </c>
      <c r="EE154" s="82">
        <f t="shared" si="339"/>
        <v>348.21625478010793</v>
      </c>
      <c r="EF154" s="88">
        <f t="shared" si="340"/>
        <v>3293.8569150086951</v>
      </c>
      <c r="EG154" s="54">
        <f>REPS단위당실거래!I139</f>
        <v>1408.5</v>
      </c>
      <c r="EH154" s="52">
        <f t="shared" si="341"/>
        <v>2217</v>
      </c>
      <c r="EI154" s="52">
        <f t="shared" si="342"/>
        <v>75400</v>
      </c>
      <c r="EJ154" s="49">
        <f t="shared" si="343"/>
        <v>41470</v>
      </c>
      <c r="EK154" s="149">
        <v>33047</v>
      </c>
      <c r="EL154" s="55">
        <f t="shared" si="344"/>
        <v>0.60763626040878116</v>
      </c>
      <c r="EM154" s="55">
        <v>0.74</v>
      </c>
      <c r="EN154" s="55">
        <v>0.05</v>
      </c>
      <c r="EO154" s="71">
        <f t="shared" si="345"/>
        <v>742.98055341597274</v>
      </c>
      <c r="EP154" s="54">
        <f>REPS단위당실거래!I139</f>
        <v>1408.5</v>
      </c>
      <c r="EQ154" s="52">
        <f t="shared" si="346"/>
        <v>2217</v>
      </c>
      <c r="ER154" s="52">
        <f t="shared" si="347"/>
        <v>75400</v>
      </c>
      <c r="ES154" s="49">
        <f t="shared" si="348"/>
        <v>41470</v>
      </c>
      <c r="ET154" s="149">
        <v>6975</v>
      </c>
      <c r="EU154" s="55">
        <f t="shared" si="349"/>
        <v>0.60763626040878116</v>
      </c>
      <c r="EV154" s="55">
        <v>0.26</v>
      </c>
      <c r="EW154" s="55">
        <v>0.2</v>
      </c>
      <c r="EX154" s="50">
        <f t="shared" si="350"/>
        <v>220.38967165026494</v>
      </c>
      <c r="EY154" s="53">
        <f>'주택총조사(주택의종류)'!AZ140</f>
        <v>0.854480051420207</v>
      </c>
      <c r="EZ154" s="53">
        <f>'주택총조사(주택의종류)'!AS140</f>
        <v>9.4811276961261973E-2</v>
      </c>
      <c r="FA154" s="53">
        <f>'주택총조사(주택의종류)'!BG140</f>
        <v>4.3410877518023604E-2</v>
      </c>
      <c r="FB154" s="53">
        <f t="shared" si="351"/>
        <v>0.16176171023483868</v>
      </c>
      <c r="FC154" s="54">
        <f t="shared" si="352"/>
        <v>155.83641519603606</v>
      </c>
      <c r="FD154" s="55">
        <v>0.4</v>
      </c>
      <c r="FE154" s="55">
        <v>0.6</v>
      </c>
      <c r="FF154" s="50">
        <f t="shared" si="353"/>
        <v>37.400739647048653</v>
      </c>
      <c r="FG154" s="82">
        <f t="shared" si="354"/>
        <v>1000.7709647132864</v>
      </c>
      <c r="FH154" s="53">
        <v>3.9399999999999998E-2</v>
      </c>
      <c r="FI154" s="49">
        <v>30</v>
      </c>
      <c r="FJ154" s="55">
        <v>0.6</v>
      </c>
      <c r="FK154" s="55">
        <v>0.4</v>
      </c>
      <c r="FL154" s="49">
        <f t="shared" si="355"/>
        <v>75000</v>
      </c>
      <c r="FM154" s="49">
        <f t="shared" si="356"/>
        <v>45200</v>
      </c>
      <c r="FN154" s="58">
        <f t="shared" si="357"/>
        <v>-214.23114325572038</v>
      </c>
      <c r="FO154" s="49">
        <f t="shared" si="372"/>
        <v>6480</v>
      </c>
      <c r="FP154" s="131">
        <v>213</v>
      </c>
      <c r="FQ154" s="131">
        <v>724</v>
      </c>
      <c r="FR154" s="134">
        <v>5989</v>
      </c>
      <c r="FS154" s="134">
        <v>11193</v>
      </c>
      <c r="FT154" s="134">
        <v>8187</v>
      </c>
      <c r="FU154" s="134">
        <v>7244</v>
      </c>
      <c r="FV154" s="134">
        <v>7537</v>
      </c>
      <c r="FW154" s="134">
        <v>20595</v>
      </c>
      <c r="FX154" s="134">
        <v>33430</v>
      </c>
      <c r="FY154" s="32">
        <f t="shared" si="358"/>
        <v>95112</v>
      </c>
      <c r="FZ154" s="152">
        <f>(SUM(FW154:FX154)/FY154)+(FV154/FY154)*0.5</f>
        <v>0.60763626040878116</v>
      </c>
      <c r="GA154" s="54">
        <f t="shared" si="359"/>
        <v>2262.6983282859178</v>
      </c>
      <c r="GB154" s="55">
        <v>0.3</v>
      </c>
      <c r="GC154" s="55">
        <f t="shared" si="360"/>
        <v>0.60763626040878116</v>
      </c>
      <c r="GD154" s="50">
        <f t="shared" si="361"/>
        <v>412.46926518985669</v>
      </c>
      <c r="GE154" s="54">
        <f t="shared" si="362"/>
        <v>682.94233194266951</v>
      </c>
      <c r="GF154" s="55">
        <v>0.7</v>
      </c>
      <c r="GG154" s="55">
        <f t="shared" si="363"/>
        <v>0.60763626040878116</v>
      </c>
      <c r="GH154" s="50">
        <f t="shared" si="364"/>
        <v>290.48636725954731</v>
      </c>
      <c r="GI154" s="81">
        <f t="shared" si="373"/>
        <v>702.95563244940399</v>
      </c>
      <c r="GJ154" s="72">
        <f t="shared" si="365"/>
        <v>22.697918422309215</v>
      </c>
      <c r="GK154" s="72">
        <f t="shared" si="366"/>
        <v>325.51833635779872</v>
      </c>
      <c r="GL154" s="52">
        <f>SUM('주택총조사(주택의종류)'!AD140:AF140)</f>
        <v>112068</v>
      </c>
      <c r="GM154" s="52">
        <f>REPS미분양!I139</f>
        <v>308</v>
      </c>
      <c r="GN154" s="100">
        <f t="shared" si="367"/>
        <v>2.7483313702394976E-3</v>
      </c>
      <c r="GO154" s="55">
        <f t="shared" si="368"/>
        <v>1</v>
      </c>
      <c r="GP154" s="82">
        <f t="shared" si="369"/>
        <v>348.21625478010793</v>
      </c>
      <c r="GQ154" s="84">
        <f t="shared" si="370"/>
        <v>2051.9428519427984</v>
      </c>
      <c r="GR154" s="151">
        <f>SUM('REPS분양물량+계획'!G139:I139)/3</f>
        <v>2239.6666666666665</v>
      </c>
      <c r="GS154" s="106">
        <f t="shared" si="374"/>
        <v>1.0914858883843326</v>
      </c>
      <c r="GT154" s="105" t="str">
        <f t="shared" si="371"/>
        <v>B등급</v>
      </c>
    </row>
    <row r="155" spans="1:202" s="49" customFormat="1" x14ac:dyDescent="0.4">
      <c r="A155" s="37" t="s">
        <v>218</v>
      </c>
      <c r="B155" s="37" t="s">
        <v>216</v>
      </c>
      <c r="C155" s="35">
        <f>'주택총조사(거처의종류, 일반,외국인가구, 전체)'!H141</f>
        <v>95807</v>
      </c>
      <c r="D155" s="35">
        <f>'주택총조사(거처의종류, 일반,외국인가구, 전체)'!K141</f>
        <v>96106</v>
      </c>
      <c r="E155" s="35">
        <f>'주택총조사(거처의종류, 일반,외국인가구, 전체)'!N141</f>
        <v>97687</v>
      </c>
      <c r="F155" s="35">
        <f>'주택총조사(거처의종류, 일반,외국인가구, 전체)'!Q141</f>
        <v>98269</v>
      </c>
      <c r="G155" s="35">
        <f>'주택총조사(거처의종류, 일반,외국인가구, 전체)'!T141</f>
        <v>99050</v>
      </c>
      <c r="H155" s="35">
        <f>'주택총조사(거처의종류, 일반,외국인가구, 전체)'!W141</f>
        <v>98670</v>
      </c>
      <c r="I155" s="207">
        <f t="shared" si="282"/>
        <v>-1031</v>
      </c>
      <c r="J155" s="207">
        <f t="shared" si="282"/>
        <v>-1036</v>
      </c>
      <c r="K155" s="207">
        <f t="shared" si="282"/>
        <v>-1254</v>
      </c>
      <c r="L155" s="207">
        <f t="shared" si="282"/>
        <v>-1060</v>
      </c>
      <c r="M155" s="207">
        <f t="shared" si="282"/>
        <v>-952</v>
      </c>
      <c r="N155" s="24">
        <f>'인구총조사(가구, 1인가구)'!D141</f>
        <v>28196</v>
      </c>
      <c r="O155" s="24">
        <f>'인구총조사(가구, 1인가구)'!E141</f>
        <v>29526</v>
      </c>
      <c r="P155" s="24">
        <f>'인구총조사(가구, 1인가구)'!F141</f>
        <v>32143</v>
      </c>
      <c r="Q155" s="24">
        <f>'인구총조사(가구, 1인가구)'!G141</f>
        <v>33979</v>
      </c>
      <c r="R155" s="24">
        <f>'인구총조사(가구, 1인가구)'!H141</f>
        <v>35820</v>
      </c>
      <c r="S155" s="24">
        <f>'인구총조사(가구, 1인가구)'!I141</f>
        <v>36392</v>
      </c>
      <c r="T155" s="52">
        <f t="shared" si="286"/>
        <v>1330</v>
      </c>
      <c r="U155" s="52">
        <f t="shared" si="287"/>
        <v>2617</v>
      </c>
      <c r="V155" s="52">
        <f t="shared" si="288"/>
        <v>1836</v>
      </c>
      <c r="W155" s="52">
        <f t="shared" si="289"/>
        <v>1841</v>
      </c>
      <c r="X155" s="52">
        <f t="shared" si="290"/>
        <v>572</v>
      </c>
      <c r="Y155" s="53">
        <f>'주택총조사(거처의종류, 일반,외국인가구, 아파트)'!K141/'주택총조사(거처의종류, 일반,외국인가구, 전체)'!K141</f>
        <v>0.51401577424926648</v>
      </c>
      <c r="Z155" s="53">
        <f>'주택총조사(거처의종류, 일반,외국인가구, 아파트)'!N141/'주택총조사(거처의종류, 일반,외국인가구, 전체)'!N141</f>
        <v>0.50951508389038458</v>
      </c>
      <c r="AA155" s="53">
        <f>'주택총조사(거처의종류, 일반,외국인가구, 아파트)'!Q141/'주택총조사(거처의종류, 일반,외국인가구, 전체)'!Q141</f>
        <v>0.50801371744904289</v>
      </c>
      <c r="AB155" s="53">
        <f>'주택총조사(거처의종류, 일반,외국인가구, 아파트)'!T141/'주택총조사(거처의종류, 일반,외국인가구, 전체)'!T141</f>
        <v>0.51883897021706205</v>
      </c>
      <c r="AC155" s="53">
        <f>'주택총조사(거처의종류, 일반,외국인가구, 아파트)'!W141/'주택총조사(거처의종류, 일반,외국인가구, 전체)'!W141</f>
        <v>0.52245870071957023</v>
      </c>
      <c r="AD155" s="54">
        <f t="shared" si="291"/>
        <v>-529.95026325099377</v>
      </c>
      <c r="AE155" s="54">
        <f t="shared" si="292"/>
        <v>-527.8576269104384</v>
      </c>
      <c r="AF155" s="54">
        <f t="shared" si="293"/>
        <v>-637.04920168109982</v>
      </c>
      <c r="AG155" s="54">
        <f t="shared" si="294"/>
        <v>-549.96930843008579</v>
      </c>
      <c r="AH155" s="54">
        <f t="shared" si="295"/>
        <v>-497.38068308503085</v>
      </c>
      <c r="AI155" s="54">
        <f t="shared" si="296"/>
        <v>-548.44141667152974</v>
      </c>
      <c r="AJ155" s="54">
        <f t="shared" si="297"/>
        <v>683.64097975152447</v>
      </c>
      <c r="AK155" s="54">
        <f t="shared" si="298"/>
        <v>1333.4009745411365</v>
      </c>
      <c r="AL155" s="54">
        <f t="shared" si="299"/>
        <v>932.71318523644277</v>
      </c>
      <c r="AM155" s="54">
        <f t="shared" si="300"/>
        <v>955.18254416961122</v>
      </c>
      <c r="AN155" s="54">
        <f t="shared" si="301"/>
        <v>298.84637681159415</v>
      </c>
      <c r="AO155" s="54">
        <f t="shared" si="302"/>
        <v>840.75681210206187</v>
      </c>
      <c r="AP155" s="208">
        <f t="shared" si="283"/>
        <v>153.6907165005307</v>
      </c>
      <c r="AQ155" s="208">
        <f t="shared" si="283"/>
        <v>805.54334763069812</v>
      </c>
      <c r="AR155" s="208">
        <f t="shared" si="283"/>
        <v>295.66398355534295</v>
      </c>
      <c r="AS155" s="208">
        <f t="shared" si="283"/>
        <v>405.21323573952543</v>
      </c>
      <c r="AT155" s="208">
        <f t="shared" si="283"/>
        <v>-198.5343062734367</v>
      </c>
      <c r="AU155" s="50">
        <f t="shared" si="285"/>
        <v>292.31539543053208</v>
      </c>
      <c r="AV155" s="52">
        <f>'주택총조사(거처의종류, 일반,외국인가구, 전체)'!I141</f>
        <v>556</v>
      </c>
      <c r="AW155" s="52">
        <f>'주택총조사(거처의종류, 일반,외국인가구, 전체)'!L141</f>
        <v>568</v>
      </c>
      <c r="AX155" s="52">
        <f>'주택총조사(거처의종류, 일반,외국인가구, 전체)'!O141</f>
        <v>578</v>
      </c>
      <c r="AY155" s="52">
        <f>'주택총조사(거처의종류, 일반,외국인가구, 전체)'!R141</f>
        <v>605</v>
      </c>
      <c r="AZ155" s="52">
        <f>'주택총조사(거처의종류, 일반,외국인가구, 전체)'!U141</f>
        <v>663</v>
      </c>
      <c r="BA155" s="52">
        <f>'주택총조사(거처의종류, 일반,외국인가구, 전체)'!X141</f>
        <v>728</v>
      </c>
      <c r="BB155" s="52">
        <f t="shared" si="303"/>
        <v>12</v>
      </c>
      <c r="BC155" s="52">
        <f t="shared" si="304"/>
        <v>10</v>
      </c>
      <c r="BD155" s="52">
        <f t="shared" si="305"/>
        <v>27</v>
      </c>
      <c r="BE155" s="52">
        <f t="shared" si="306"/>
        <v>58</v>
      </c>
      <c r="BF155" s="52">
        <f t="shared" si="307"/>
        <v>65</v>
      </c>
      <c r="BG155" s="53">
        <f>'주택총조사(거처의종류, 일반,외국인가구, 아파트)'!L141/'주택총조사(거처의종류, 일반,외국인가구, 전체)'!L141</f>
        <v>0.17781690140845072</v>
      </c>
      <c r="BH155" s="53">
        <f>'주택총조사(거처의종류, 일반,외국인가구, 아파트)'!O141/'주택총조사(거처의종류, 일반,외국인가구, 전체)'!O141</f>
        <v>0.16782006920415224</v>
      </c>
      <c r="BI155" s="53">
        <f>'주택총조사(거처의종류, 일반,외국인가구, 아파트)'!R141/'주택총조사(거처의종류, 일반,외국인가구, 전체)'!R141</f>
        <v>0.16033057851239668</v>
      </c>
      <c r="BJ155" s="53">
        <f>'주택총조사(거처의종류, 일반,외국인가구, 아파트)'!U141/'주택총조사(거처의종류, 일반,외국인가구, 전체)'!U141</f>
        <v>0.1689291101055807</v>
      </c>
      <c r="BK155" s="53">
        <f>'주택총조사(거처의종류, 일반,외국인가구, 아파트)'!X141/'주택총조사(거처의종류, 일반,외국인가구, 전체)'!X141</f>
        <v>0.16895604395604397</v>
      </c>
      <c r="BL155" s="54">
        <f t="shared" si="308"/>
        <v>2.1338028169014085</v>
      </c>
      <c r="BM155" s="54">
        <f t="shared" si="309"/>
        <v>1.6782006920415224</v>
      </c>
      <c r="BN155" s="54">
        <f t="shared" si="310"/>
        <v>4.3289256198347106</v>
      </c>
      <c r="BO155" s="54">
        <f t="shared" si="311"/>
        <v>9.797888386123681</v>
      </c>
      <c r="BP155" s="54">
        <f t="shared" si="312"/>
        <v>10.982142857142858</v>
      </c>
      <c r="BQ155" s="50">
        <f t="shared" si="313"/>
        <v>5.7841920744088364</v>
      </c>
      <c r="BR155" s="49">
        <f>REPS멸실!E140</f>
        <v>0</v>
      </c>
      <c r="BS155" s="49">
        <f>REPS멸실!F140</f>
        <v>0</v>
      </c>
      <c r="BT155" s="49">
        <f>REPS멸실!G140</f>
        <v>0</v>
      </c>
      <c r="BU155" s="49">
        <f>REPS멸실!H140</f>
        <v>500</v>
      </c>
      <c r="BV155" s="49">
        <f>REPS멸실!I140</f>
        <v>0</v>
      </c>
      <c r="BW155" s="51">
        <f t="shared" si="314"/>
        <v>100</v>
      </c>
      <c r="BX155" s="81">
        <f t="shared" si="315"/>
        <v>398.09958750494093</v>
      </c>
      <c r="BY155" s="52">
        <f>SUM('주택소유통계(다주택자)'!Q141:R141)</f>
        <v>10308</v>
      </c>
      <c r="BZ155" s="52">
        <f>SUM('주택소유통계(다주택자)'!U141:V141)</f>
        <v>9974</v>
      </c>
      <c r="CA155" s="52">
        <f>SUM('주택소유통계(다주택자)'!Y141:Z141)</f>
        <v>9759</v>
      </c>
      <c r="CB155" s="52">
        <f>SUM('주택소유통계(다주택자)'!AC141:AD141)</f>
        <v>9670</v>
      </c>
      <c r="CC155" s="52">
        <f t="shared" si="316"/>
        <v>-334</v>
      </c>
      <c r="CD155" s="52">
        <f t="shared" si="317"/>
        <v>-215</v>
      </c>
      <c r="CE155" s="52">
        <f t="shared" si="318"/>
        <v>-89</v>
      </c>
      <c r="CF155" s="53">
        <f>'REPS거래량(외지인)'!D141/'REPS거래량(외지인)'!C141</f>
        <v>0.49655700076511095</v>
      </c>
      <c r="CG155" s="53">
        <f>'REPS거래량(외지인)'!I141/'REPS거래량(외지인)'!H141</f>
        <v>0.48782862706913338</v>
      </c>
      <c r="CH155" s="53">
        <f>'REPS거래량(외지인)'!N141/'REPS거래량(외지인)'!M141</f>
        <v>0.54605263157894735</v>
      </c>
      <c r="CI155" s="54">
        <f>REPS단위당실거래!G140</f>
        <v>1077.3</v>
      </c>
      <c r="CJ155" s="54">
        <f>REPS단위당실거래!H140</f>
        <v>1032.2</v>
      </c>
      <c r="CK155" s="54">
        <f>REPS단위당실거래!I140</f>
        <v>1020.1</v>
      </c>
      <c r="CL155" s="52">
        <v>1668</v>
      </c>
      <c r="CM155" s="52">
        <v>1768</v>
      </c>
      <c r="CN155" s="52">
        <v>1705</v>
      </c>
      <c r="CO155" s="53">
        <f t="shared" si="319"/>
        <v>0.64586330935251801</v>
      </c>
      <c r="CP155" s="53">
        <f t="shared" si="320"/>
        <v>0.58382352941176474</v>
      </c>
      <c r="CQ155" s="53">
        <f t="shared" si="321"/>
        <v>0.59829912023460408</v>
      </c>
      <c r="CR155" s="55">
        <v>0.2</v>
      </c>
      <c r="CS155" s="55">
        <v>0.3</v>
      </c>
      <c r="CT155" s="55">
        <v>0.5</v>
      </c>
      <c r="CU155" s="162">
        <f t="shared" si="322"/>
        <v>-21.423290912793867</v>
      </c>
      <c r="CV155" s="162">
        <f t="shared" si="323"/>
        <v>-18.369976086832004</v>
      </c>
      <c r="CW155" s="162">
        <f t="shared" si="324"/>
        <v>-14.538275003858619</v>
      </c>
      <c r="CX155" s="71">
        <f t="shared" si="325"/>
        <v>-18.110514001161494</v>
      </c>
      <c r="CY155" s="158">
        <f>REPS분양물량!H140</f>
        <v>2851</v>
      </c>
      <c r="CZ155" s="158">
        <f>REPS분양물량!I140</f>
        <v>0</v>
      </c>
      <c r="DA155" s="158">
        <f>REPS분양물량!J140</f>
        <v>2537</v>
      </c>
      <c r="DB155" s="52">
        <f>REPS미분양!F140</f>
        <v>70</v>
      </c>
      <c r="DC155" s="52">
        <f>REPS미분양!G140</f>
        <v>147</v>
      </c>
      <c r="DD155" s="52">
        <f>REPS미분양!H140</f>
        <v>178</v>
      </c>
      <c r="DE155" s="52">
        <f>REPS미분양!I140</f>
        <v>159</v>
      </c>
      <c r="DF155" s="52">
        <f t="shared" si="326"/>
        <v>2921</v>
      </c>
      <c r="DG155" s="52">
        <f t="shared" si="327"/>
        <v>147</v>
      </c>
      <c r="DH155" s="52">
        <f t="shared" si="328"/>
        <v>2715</v>
      </c>
      <c r="DI155" s="52">
        <f t="shared" si="329"/>
        <v>2774</v>
      </c>
      <c r="DJ155" s="52">
        <f t="shared" si="330"/>
        <v>-31</v>
      </c>
      <c r="DK155" s="52">
        <f t="shared" si="331"/>
        <v>2556</v>
      </c>
      <c r="DL155" s="142">
        <v>1077.3</v>
      </c>
      <c r="DM155" s="142">
        <v>1032.2</v>
      </c>
      <c r="DN155" s="142">
        <v>1020.1</v>
      </c>
      <c r="DO155" s="140">
        <f>'REPS분양가(분기단위)'!D140</f>
        <v>1668</v>
      </c>
      <c r="DP155" s="140">
        <f>'REPS분양가(분기단위)'!E140</f>
        <v>1768</v>
      </c>
      <c r="DQ155" s="140">
        <f>'REPS분양가(분기단위)'!F140</f>
        <v>1705</v>
      </c>
      <c r="DR155" s="53">
        <f t="shared" si="332"/>
        <v>0.64586330935251801</v>
      </c>
      <c r="DS155" s="53">
        <f t="shared" si="333"/>
        <v>0.58382352941176474</v>
      </c>
      <c r="DT155" s="53">
        <f t="shared" si="334"/>
        <v>0.59829912023460408</v>
      </c>
      <c r="DU155" s="53">
        <f>100%-종합!CF155</f>
        <v>0.503442999234889</v>
      </c>
      <c r="DV155" s="53">
        <f>100%-종합!CG155</f>
        <v>0.51217137293086656</v>
      </c>
      <c r="DW155" s="53">
        <f>100%-종합!CH155</f>
        <v>0.45394736842105265</v>
      </c>
      <c r="DX155" s="55">
        <v>0.2</v>
      </c>
      <c r="DY155" s="55">
        <v>0.3</v>
      </c>
      <c r="DZ155" s="55">
        <v>0.5</v>
      </c>
      <c r="EA155" s="72">
        <f t="shared" si="335"/>
        <v>180.39619459138123</v>
      </c>
      <c r="EB155" s="72">
        <f t="shared" si="336"/>
        <v>-2.78086459705596</v>
      </c>
      <c r="EC155" s="72">
        <f t="shared" si="337"/>
        <v>347.10008566136753</v>
      </c>
      <c r="ED155" s="71">
        <f t="shared" si="338"/>
        <v>174.90513855189761</v>
      </c>
      <c r="EE155" s="82">
        <f t="shared" si="339"/>
        <v>156.7946245507361</v>
      </c>
      <c r="EF155" s="88">
        <f t="shared" si="340"/>
        <v>554.89421205567703</v>
      </c>
      <c r="EG155" s="54">
        <f>REPS단위당실거래!I140</f>
        <v>1020.1</v>
      </c>
      <c r="EH155" s="52">
        <f t="shared" si="341"/>
        <v>1705</v>
      </c>
      <c r="EI155" s="52">
        <f t="shared" si="342"/>
        <v>58000</v>
      </c>
      <c r="EJ155" s="49">
        <f t="shared" si="343"/>
        <v>31900.000000000004</v>
      </c>
      <c r="EK155" s="149">
        <v>17625</v>
      </c>
      <c r="EL155" s="55">
        <f t="shared" si="344"/>
        <v>0.5980521586508194</v>
      </c>
      <c r="EM155" s="55">
        <v>0.74</v>
      </c>
      <c r="EN155" s="55">
        <v>0.05</v>
      </c>
      <c r="EO155" s="71">
        <f t="shared" si="345"/>
        <v>390.00476396016563</v>
      </c>
      <c r="EP155" s="54">
        <f>REPS단위당실거래!I140</f>
        <v>1020.1</v>
      </c>
      <c r="EQ155" s="52">
        <f t="shared" si="346"/>
        <v>1705</v>
      </c>
      <c r="ER155" s="52">
        <f t="shared" si="347"/>
        <v>58000</v>
      </c>
      <c r="ES155" s="49">
        <f t="shared" si="348"/>
        <v>31900.000000000004</v>
      </c>
      <c r="ET155" s="149">
        <v>2969</v>
      </c>
      <c r="EU155" s="55">
        <f t="shared" si="349"/>
        <v>0.5980521586508194</v>
      </c>
      <c r="EV155" s="55">
        <v>0.26</v>
      </c>
      <c r="EW155" s="55">
        <v>0.2</v>
      </c>
      <c r="EX155" s="50">
        <f t="shared" si="350"/>
        <v>92.332076669782708</v>
      </c>
      <c r="EY155" s="53">
        <f>'주택총조사(주택의종류)'!AZ141</f>
        <v>0.63279487112193578</v>
      </c>
      <c r="EZ155" s="53">
        <f>'주택총조사(주택의종류)'!AS141</f>
        <v>0.21735585689080086</v>
      </c>
      <c r="FA155" s="53">
        <f>'주택총조사(주택의종류)'!BG141</f>
        <v>0.13240005273752287</v>
      </c>
      <c r="FB155" s="53">
        <f t="shared" si="351"/>
        <v>0.55271609425059298</v>
      </c>
      <c r="FC155" s="54">
        <f t="shared" si="352"/>
        <v>266.59533466615579</v>
      </c>
      <c r="FD155" s="55">
        <v>0.4</v>
      </c>
      <c r="FE155" s="55">
        <v>0.6</v>
      </c>
      <c r="FF155" s="50">
        <f t="shared" si="353"/>
        <v>63.982880319877395</v>
      </c>
      <c r="FG155" s="82">
        <f t="shared" si="354"/>
        <v>546.31972094982575</v>
      </c>
      <c r="FH155" s="53">
        <v>3.9399999999999998E-2</v>
      </c>
      <c r="FI155" s="49">
        <v>30</v>
      </c>
      <c r="FJ155" s="55">
        <v>0.6</v>
      </c>
      <c r="FK155" s="55">
        <v>0.4</v>
      </c>
      <c r="FL155" s="49">
        <f t="shared" si="355"/>
        <v>58000</v>
      </c>
      <c r="FM155" s="49">
        <f t="shared" si="356"/>
        <v>34800</v>
      </c>
      <c r="FN155" s="58">
        <f t="shared" si="357"/>
        <v>-164.93902179865196</v>
      </c>
      <c r="FO155" s="49">
        <f t="shared" si="372"/>
        <v>4920</v>
      </c>
      <c r="FP155" s="131">
        <v>214</v>
      </c>
      <c r="FQ155" s="131">
        <v>674</v>
      </c>
      <c r="FR155" s="134">
        <v>6843</v>
      </c>
      <c r="FS155" s="134">
        <v>8756</v>
      </c>
      <c r="FT155" s="134">
        <v>5091</v>
      </c>
      <c r="FU155" s="134">
        <v>4915</v>
      </c>
      <c r="FV155" s="134">
        <v>4672</v>
      </c>
      <c r="FW155" s="134">
        <v>10674</v>
      </c>
      <c r="FX155" s="134">
        <v>10578</v>
      </c>
      <c r="FY155" s="32">
        <f t="shared" si="358"/>
        <v>52417</v>
      </c>
      <c r="FZ155" s="152">
        <f>(SUM(FU155:FX155)/FY155)+(FT155/FY155)*0.1</f>
        <v>0.5980521586508194</v>
      </c>
      <c r="GA155" s="54">
        <f t="shared" si="359"/>
        <v>846.54100417647066</v>
      </c>
      <c r="GB155" s="55">
        <v>0.3</v>
      </c>
      <c r="GC155" s="55">
        <f t="shared" si="360"/>
        <v>0.5980521586508194</v>
      </c>
      <c r="GD155" s="50">
        <f t="shared" si="361"/>
        <v>151.88270248025117</v>
      </c>
      <c r="GE155" s="54">
        <f t="shared" si="362"/>
        <v>-448.44141667152974</v>
      </c>
      <c r="GF155" s="55">
        <v>0.7</v>
      </c>
      <c r="GG155" s="55">
        <f t="shared" si="363"/>
        <v>0.5980521586508194</v>
      </c>
      <c r="GH155" s="50">
        <f t="shared" si="364"/>
        <v>-187.73395008818792</v>
      </c>
      <c r="GI155" s="81">
        <f t="shared" si="373"/>
        <v>-35.851247607936756</v>
      </c>
      <c r="GJ155" s="72">
        <f t="shared" si="365"/>
        <v>-18.110514001161494</v>
      </c>
      <c r="GK155" s="72">
        <f t="shared" si="366"/>
        <v>174.90513855189761</v>
      </c>
      <c r="GL155" s="52">
        <f>SUM('주택총조사(주택의종류)'!AD141:AF141)</f>
        <v>64617</v>
      </c>
      <c r="GM155" s="52">
        <f>REPS미분양!I140</f>
        <v>159</v>
      </c>
      <c r="GN155" s="100">
        <f t="shared" si="367"/>
        <v>2.4606527693950509E-3</v>
      </c>
      <c r="GO155" s="55">
        <f t="shared" si="368"/>
        <v>1</v>
      </c>
      <c r="GP155" s="82">
        <f t="shared" si="369"/>
        <v>156.7946245507361</v>
      </c>
      <c r="GQ155" s="84">
        <f t="shared" si="370"/>
        <v>667.26309789262507</v>
      </c>
      <c r="GR155" s="151">
        <f>SUM('REPS분양물량+계획'!G140:I140)/3</f>
        <v>1949.3333333333333</v>
      </c>
      <c r="GS155" s="106">
        <f t="shared" si="374"/>
        <v>2.9213863909000657</v>
      </c>
      <c r="GT155" s="105" t="str">
        <f t="shared" si="371"/>
        <v>C등급</v>
      </c>
    </row>
    <row r="156" spans="1:202" s="49" customFormat="1" x14ac:dyDescent="0.4">
      <c r="A156" s="37" t="s">
        <v>221</v>
      </c>
      <c r="B156" s="37" t="s">
        <v>221</v>
      </c>
      <c r="C156" s="35">
        <f>'주택총조사(거처의종류, 일반,외국인가구, 전체)'!H142</f>
        <v>1363608</v>
      </c>
      <c r="D156" s="35">
        <f>'주택총조사(거처의종류, 일반,외국인가구, 전체)'!K142</f>
        <v>1377030</v>
      </c>
      <c r="E156" s="35">
        <f>'주택총조사(거처의종류, 일반,외국인가구, 전체)'!N142</f>
        <v>1405037</v>
      </c>
      <c r="F156" s="35">
        <f>'주택총조사(거처의종류, 일반,외국인가구, 전체)'!Q142</f>
        <v>1431365</v>
      </c>
      <c r="G156" s="35">
        <f>'주택총조사(거처의종류, 일반,외국인가구, 전체)'!T142</f>
        <v>1447825</v>
      </c>
      <c r="H156" s="35">
        <f>'주택총조사(거처의종류, 일반,외국인가구, 전체)'!W142</f>
        <v>1462404</v>
      </c>
      <c r="I156" s="207">
        <f t="shared" si="282"/>
        <v>-5397</v>
      </c>
      <c r="J156" s="207">
        <f t="shared" si="282"/>
        <v>-3973</v>
      </c>
      <c r="K156" s="207">
        <f t="shared" si="282"/>
        <v>-5827</v>
      </c>
      <c r="L156" s="207">
        <f t="shared" si="282"/>
        <v>-7923</v>
      </c>
      <c r="M156" s="207">
        <f t="shared" si="282"/>
        <v>-6185</v>
      </c>
      <c r="N156" s="24">
        <f>'인구총조사(가구, 1인가구)'!D142</f>
        <v>404408</v>
      </c>
      <c r="O156" s="24">
        <f>'인구총조사(가구, 1인가구)'!E142</f>
        <v>423227</v>
      </c>
      <c r="P156" s="24">
        <f>'인구총조사(가구, 1인가구)'!F142</f>
        <v>455207</v>
      </c>
      <c r="Q156" s="24">
        <f>'인구총조사(가구, 1인가구)'!G142</f>
        <v>487362</v>
      </c>
      <c r="R156" s="24">
        <f>'인구총조사(가구, 1인가구)'!H142</f>
        <v>511745</v>
      </c>
      <c r="S156" s="24">
        <f>'인구총조사(가구, 1인가구)'!I142</f>
        <v>532509</v>
      </c>
      <c r="T156" s="52">
        <f t="shared" si="286"/>
        <v>18819</v>
      </c>
      <c r="U156" s="52">
        <f t="shared" si="287"/>
        <v>31980</v>
      </c>
      <c r="V156" s="52">
        <f t="shared" si="288"/>
        <v>32155</v>
      </c>
      <c r="W156" s="52">
        <f t="shared" si="289"/>
        <v>24383</v>
      </c>
      <c r="X156" s="52">
        <f t="shared" si="290"/>
        <v>20764</v>
      </c>
      <c r="Y156" s="53">
        <f>'주택총조사(거처의종류, 일반,외국인가구, 아파트)'!K142/'주택총조사(거처의종류, 일반,외국인가구, 전체)'!K142</f>
        <v>0.56081857330631868</v>
      </c>
      <c r="Z156" s="53">
        <f>'주택총조사(거처의종류, 일반,외국인가구, 아파트)'!N142/'주택총조사(거처의종류, 일반,외국인가구, 전체)'!N142</f>
        <v>0.56793379818467415</v>
      </c>
      <c r="AA156" s="53">
        <f>'주택총조사(거처의종류, 일반,외국인가구, 아파트)'!Q142/'주택총조사(거처의종류, 일반,외국인가구, 전체)'!Q142</f>
        <v>0.57278332221341166</v>
      </c>
      <c r="AB156" s="53">
        <f>'주택총조사(거처의종류, 일반,외국인가구, 아파트)'!T142/'주택총조사(거처의종류, 일반,외국인가구, 전체)'!T142</f>
        <v>0.57800424775093673</v>
      </c>
      <c r="AC156" s="53">
        <f>'주택총조사(거처의종류, 일반,외국인가구, 아파트)'!W142/'주택총조사(거처의종류, 일반,외국인가구, 전체)'!W142</f>
        <v>0.5867393688748116</v>
      </c>
      <c r="AD156" s="54">
        <f t="shared" si="291"/>
        <v>-3026.7378401342021</v>
      </c>
      <c r="AE156" s="54">
        <f t="shared" si="292"/>
        <v>-2256.4009801877105</v>
      </c>
      <c r="AF156" s="54">
        <f t="shared" si="293"/>
        <v>-3337.6084185375498</v>
      </c>
      <c r="AG156" s="54">
        <f t="shared" si="294"/>
        <v>-4579.5276549306718</v>
      </c>
      <c r="AH156" s="54">
        <f t="shared" si="295"/>
        <v>-3628.9829964907099</v>
      </c>
      <c r="AI156" s="54">
        <f t="shared" si="296"/>
        <v>-3365.8515780561693</v>
      </c>
      <c r="AJ156" s="54">
        <f t="shared" si="297"/>
        <v>10554.044731051612</v>
      </c>
      <c r="AK156" s="54">
        <f t="shared" si="298"/>
        <v>18162.522865945881</v>
      </c>
      <c r="AL156" s="54">
        <f t="shared" si="299"/>
        <v>18417.847725772252</v>
      </c>
      <c r="AM156" s="54">
        <f t="shared" si="300"/>
        <v>14093.47757291109</v>
      </c>
      <c r="AN156" s="54">
        <f t="shared" si="301"/>
        <v>12183.056255316587</v>
      </c>
      <c r="AO156" s="54">
        <f t="shared" si="302"/>
        <v>14682.189830199484</v>
      </c>
      <c r="AP156" s="208">
        <f t="shared" si="283"/>
        <v>7527.3068909174099</v>
      </c>
      <c r="AQ156" s="208">
        <f t="shared" si="283"/>
        <v>15906.12188575817</v>
      </c>
      <c r="AR156" s="208">
        <f t="shared" si="283"/>
        <v>15080.239307234702</v>
      </c>
      <c r="AS156" s="208">
        <f t="shared" si="283"/>
        <v>9513.9499179804188</v>
      </c>
      <c r="AT156" s="208">
        <f t="shared" si="283"/>
        <v>8554.0732588258779</v>
      </c>
      <c r="AU156" s="50">
        <f t="shared" si="285"/>
        <v>11316.338252143316</v>
      </c>
      <c r="AV156" s="52">
        <f>'주택총조사(거처의종류, 일반,외국인가구, 전체)'!I142</f>
        <v>13713</v>
      </c>
      <c r="AW156" s="52">
        <f>'주택총조사(거처의종류, 일반,외국인가구, 전체)'!L142</f>
        <v>14481</v>
      </c>
      <c r="AX156" s="52">
        <f>'주택총조사(거처의종류, 일반,외국인가구, 전체)'!O142</f>
        <v>14434</v>
      </c>
      <c r="AY156" s="52">
        <f>'주택총조사(거처의종류, 일반,외국인가구, 전체)'!R142</f>
        <v>15030</v>
      </c>
      <c r="AZ156" s="52">
        <f>'주택총조사(거처의종류, 일반,외국인가구, 전체)'!U142</f>
        <v>15970</v>
      </c>
      <c r="BA156" s="52">
        <f>'주택총조사(거처의종류, 일반,외국인가구, 전체)'!X142</f>
        <v>17635</v>
      </c>
      <c r="BB156" s="52">
        <f t="shared" si="303"/>
        <v>768</v>
      </c>
      <c r="BC156" s="52">
        <f t="shared" si="304"/>
        <v>-47</v>
      </c>
      <c r="BD156" s="52">
        <f t="shared" si="305"/>
        <v>596</v>
      </c>
      <c r="BE156" s="52">
        <f t="shared" si="306"/>
        <v>940</v>
      </c>
      <c r="BF156" s="52">
        <f t="shared" si="307"/>
        <v>1665</v>
      </c>
      <c r="BG156" s="53">
        <f>'주택총조사(거처의종류, 일반,외국인가구, 아파트)'!L142/'주택총조사(거처의종류, 일반,외국인가구, 전체)'!L142</f>
        <v>0.17181133899592568</v>
      </c>
      <c r="BH156" s="53">
        <f>'주택총조사(거처의종류, 일반,외국인가구, 아파트)'!O142/'주택총조사(거처의종류, 일반,외국인가구, 전체)'!O142</f>
        <v>0.18608840238326174</v>
      </c>
      <c r="BI156" s="53">
        <f>'주택총조사(거처의종류, 일반,외국인가구, 아파트)'!R142/'주택총조사(거처의종류, 일반,외국인가구, 전체)'!R142</f>
        <v>0.17884231536926148</v>
      </c>
      <c r="BJ156" s="53">
        <f>'주택총조사(거처의종류, 일반,외국인가구, 아파트)'!U142/'주택총조사(거처의종류, 일반,외국인가구, 전체)'!U142</f>
        <v>0.17420162805259862</v>
      </c>
      <c r="BK156" s="53">
        <f>'주택총조사(거처의종류, 일반,외국인가구, 아파트)'!X142/'주택총조사(거처의종류, 일반,외국인가구, 전체)'!X142</f>
        <v>0.17017295151686987</v>
      </c>
      <c r="BL156" s="54">
        <f t="shared" si="308"/>
        <v>131.95110834887092</v>
      </c>
      <c r="BM156" s="54">
        <f t="shared" si="309"/>
        <v>-8.7461549120133011</v>
      </c>
      <c r="BN156" s="54">
        <f t="shared" si="310"/>
        <v>106.59001996007984</v>
      </c>
      <c r="BO156" s="54">
        <f t="shared" si="311"/>
        <v>163.74953036944271</v>
      </c>
      <c r="BP156" s="54">
        <f t="shared" si="312"/>
        <v>283.33796427558832</v>
      </c>
      <c r="BQ156" s="50">
        <f t="shared" si="313"/>
        <v>135.37649360839367</v>
      </c>
      <c r="BR156" s="49">
        <f>REPS멸실!E141</f>
        <v>0</v>
      </c>
      <c r="BS156" s="49">
        <f>REPS멸실!F141</f>
        <v>199</v>
      </c>
      <c r="BT156" s="49">
        <f>REPS멸실!G141</f>
        <v>296</v>
      </c>
      <c r="BU156" s="49">
        <f>REPS멸실!H141</f>
        <v>244</v>
      </c>
      <c r="BV156" s="49">
        <f>REPS멸실!I141</f>
        <v>2857</v>
      </c>
      <c r="BW156" s="51">
        <f t="shared" si="314"/>
        <v>719.2</v>
      </c>
      <c r="BX156" s="81">
        <f t="shared" si="315"/>
        <v>12170.91474575171</v>
      </c>
      <c r="BY156" s="52">
        <f>SUM('주택소유통계(다주택자)'!Q142:R142)</f>
        <v>162253</v>
      </c>
      <c r="BZ156" s="52">
        <f>SUM('주택소유통계(다주택자)'!U142:V142)</f>
        <v>163416</v>
      </c>
      <c r="CA156" s="52">
        <f>SUM('주택소유통계(다주택자)'!Y142:Z142)</f>
        <v>162152</v>
      </c>
      <c r="CB156" s="52">
        <f>SUM('주택소유통계(다주택자)'!AC142:AD142)</f>
        <v>168561</v>
      </c>
      <c r="CC156" s="52">
        <f t="shared" si="316"/>
        <v>1163</v>
      </c>
      <c r="CD156" s="52">
        <f t="shared" si="317"/>
        <v>-1264</v>
      </c>
      <c r="CE156" s="52">
        <f t="shared" si="318"/>
        <v>6409</v>
      </c>
      <c r="CF156" s="53">
        <f>'REPS거래량(외지인)'!D142/'REPS거래량(외지인)'!C142</f>
        <v>0.49271351737374186</v>
      </c>
      <c r="CG156" s="53">
        <f>'REPS거래량(외지인)'!I142/'REPS거래량(외지인)'!H142</f>
        <v>0.52444675865659984</v>
      </c>
      <c r="CH156" s="53">
        <f>'REPS거래량(외지인)'!N142/'REPS거래량(외지인)'!M142</f>
        <v>0.54441197144019826</v>
      </c>
      <c r="CI156" s="54">
        <f>REPS단위당실거래!G141</f>
        <v>1351.6</v>
      </c>
      <c r="CJ156" s="54">
        <f>REPS단위당실거래!H141</f>
        <v>1280.3</v>
      </c>
      <c r="CK156" s="54">
        <f>REPS단위당실거래!I141</f>
        <v>1265.4000000000001</v>
      </c>
      <c r="CL156" s="52">
        <v>1709</v>
      </c>
      <c r="CM156" s="52">
        <v>2112</v>
      </c>
      <c r="CN156" s="52">
        <v>2304</v>
      </c>
      <c r="CO156" s="53">
        <f t="shared" si="319"/>
        <v>0.79087185488589817</v>
      </c>
      <c r="CP156" s="53">
        <f t="shared" si="320"/>
        <v>0.60620265151515151</v>
      </c>
      <c r="CQ156" s="53">
        <f t="shared" si="321"/>
        <v>0.54921875000000009</v>
      </c>
      <c r="CR156" s="55">
        <v>0.2</v>
      </c>
      <c r="CS156" s="55">
        <v>0.3</v>
      </c>
      <c r="CT156" s="55">
        <v>0.5</v>
      </c>
      <c r="CU156" s="162">
        <f t="shared" si="322"/>
        <v>90.637998743800168</v>
      </c>
      <c r="CV156" s="162">
        <f t="shared" si="323"/>
        <v>-120.55564914439896</v>
      </c>
      <c r="CW156" s="162">
        <f t="shared" si="324"/>
        <v>958.14954548712592</v>
      </c>
      <c r="CX156" s="71">
        <f t="shared" si="325"/>
        <v>309.41063169550904</v>
      </c>
      <c r="CY156" s="158">
        <f>REPS분양물량!H141</f>
        <v>17745</v>
      </c>
      <c r="CZ156" s="158">
        <f>REPS분양물량!I141</f>
        <v>20973</v>
      </c>
      <c r="DA156" s="158">
        <f>REPS분양물량!J141</f>
        <v>4352</v>
      </c>
      <c r="DB156" s="52">
        <f>REPS미분양!F141</f>
        <v>949</v>
      </c>
      <c r="DC156" s="52">
        <f>REPS미분양!G141</f>
        <v>2640</v>
      </c>
      <c r="DD156" s="52">
        <f>REPS미분양!H141</f>
        <v>2997</v>
      </c>
      <c r="DE156" s="52">
        <f>REPS미분양!I141</f>
        <v>4720</v>
      </c>
      <c r="DF156" s="52">
        <f t="shared" si="326"/>
        <v>18694</v>
      </c>
      <c r="DG156" s="52">
        <f t="shared" si="327"/>
        <v>23613</v>
      </c>
      <c r="DH156" s="52">
        <f t="shared" si="328"/>
        <v>7349</v>
      </c>
      <c r="DI156" s="52">
        <f t="shared" si="329"/>
        <v>16054</v>
      </c>
      <c r="DJ156" s="52">
        <f t="shared" si="330"/>
        <v>20616</v>
      </c>
      <c r="DK156" s="52">
        <f t="shared" si="331"/>
        <v>2629</v>
      </c>
      <c r="DL156" s="142">
        <v>1351.6</v>
      </c>
      <c r="DM156" s="142">
        <v>1280.3</v>
      </c>
      <c r="DN156" s="142">
        <v>1265.4000000000001</v>
      </c>
      <c r="DO156" s="140">
        <f>'REPS분양가(분기단위)'!D141</f>
        <v>1709</v>
      </c>
      <c r="DP156" s="140">
        <f>'REPS분양가(분기단위)'!E141</f>
        <v>2112</v>
      </c>
      <c r="DQ156" s="140">
        <f>'REPS분양가(분기단위)'!F141</f>
        <v>2304</v>
      </c>
      <c r="DR156" s="53">
        <f t="shared" si="332"/>
        <v>0.79087185488589817</v>
      </c>
      <c r="DS156" s="53">
        <f t="shared" si="333"/>
        <v>0.60620265151515151</v>
      </c>
      <c r="DT156" s="53">
        <f t="shared" si="334"/>
        <v>0.54921875000000009</v>
      </c>
      <c r="DU156" s="53">
        <f>100%-종합!CF156</f>
        <v>0.50728648262625819</v>
      </c>
      <c r="DV156" s="53">
        <f>100%-종합!CG156</f>
        <v>0.47555324134340016</v>
      </c>
      <c r="DW156" s="53">
        <f>100%-종합!CH156</f>
        <v>0.45558802855980174</v>
      </c>
      <c r="DX156" s="55">
        <v>0.2</v>
      </c>
      <c r="DY156" s="55">
        <v>0.3</v>
      </c>
      <c r="DZ156" s="55">
        <v>0.5</v>
      </c>
      <c r="EA156" s="72">
        <f t="shared" si="335"/>
        <v>1288.1684696100601</v>
      </c>
      <c r="EB156" s="72">
        <f t="shared" si="336"/>
        <v>1782.9642613370097</v>
      </c>
      <c r="EC156" s="72">
        <f t="shared" si="337"/>
        <v>328.91088739838068</v>
      </c>
      <c r="ED156" s="71">
        <f t="shared" si="338"/>
        <v>1133.3478727818167</v>
      </c>
      <c r="EE156" s="82">
        <f t="shared" si="339"/>
        <v>1442.7585044773257</v>
      </c>
      <c r="EF156" s="88">
        <f t="shared" si="340"/>
        <v>13613.673250229036</v>
      </c>
      <c r="EG156" s="54">
        <f>REPS단위당실거래!I141</f>
        <v>1265.4000000000001</v>
      </c>
      <c r="EH156" s="52">
        <f t="shared" si="341"/>
        <v>2304</v>
      </c>
      <c r="EI156" s="52">
        <f t="shared" si="342"/>
        <v>78300</v>
      </c>
      <c r="EJ156" s="49">
        <f t="shared" si="343"/>
        <v>43065</v>
      </c>
      <c r="EK156" s="149">
        <v>213969</v>
      </c>
      <c r="EL156" s="55">
        <f t="shared" si="344"/>
        <v>0.40842023476148437</v>
      </c>
      <c r="EM156" s="55">
        <v>0.74</v>
      </c>
      <c r="EN156" s="55">
        <v>0.05</v>
      </c>
      <c r="EO156" s="71">
        <f t="shared" si="345"/>
        <v>3233.4029608321616</v>
      </c>
      <c r="EP156" s="54">
        <f>REPS단위당실거래!I141</f>
        <v>1265.4000000000001</v>
      </c>
      <c r="EQ156" s="52">
        <f t="shared" si="346"/>
        <v>2304</v>
      </c>
      <c r="ER156" s="52">
        <f t="shared" si="347"/>
        <v>78300</v>
      </c>
      <c r="ES156" s="49">
        <f t="shared" si="348"/>
        <v>43065</v>
      </c>
      <c r="ET156" s="149">
        <v>29596</v>
      </c>
      <c r="EU156" s="55">
        <f t="shared" si="349"/>
        <v>0.40842023476148437</v>
      </c>
      <c r="EV156" s="55">
        <v>0.26</v>
      </c>
      <c r="EW156" s="55">
        <v>0.2</v>
      </c>
      <c r="EX156" s="50">
        <f t="shared" si="350"/>
        <v>628.55547393604638</v>
      </c>
      <c r="EY156" s="53">
        <f>'주택총조사(주택의종류)'!AZ142</f>
        <v>0.67193300080222795</v>
      </c>
      <c r="EZ156" s="53">
        <f>'주택총조사(주택의종류)'!AS142</f>
        <v>0.15603130869560677</v>
      </c>
      <c r="FA156" s="53">
        <f>'주택총조사(주택의종류)'!BG142</f>
        <v>0.16133751998365303</v>
      </c>
      <c r="FB156" s="53">
        <f t="shared" si="351"/>
        <v>0.47232213375492765</v>
      </c>
      <c r="FC156" s="54">
        <f t="shared" si="352"/>
        <v>1824.0884483825605</v>
      </c>
      <c r="FD156" s="55">
        <v>0.4</v>
      </c>
      <c r="FE156" s="55">
        <v>0.6</v>
      </c>
      <c r="FF156" s="50">
        <f t="shared" si="353"/>
        <v>437.78122761181459</v>
      </c>
      <c r="FG156" s="82">
        <f t="shared" si="354"/>
        <v>4299.7396623800223</v>
      </c>
      <c r="FH156" s="53">
        <v>3.9399999999999998E-2</v>
      </c>
      <c r="FI156" s="49">
        <v>30</v>
      </c>
      <c r="FJ156" s="55">
        <v>0.6</v>
      </c>
      <c r="FK156" s="55">
        <v>0.4</v>
      </c>
      <c r="FL156" s="49">
        <f t="shared" si="355"/>
        <v>78000</v>
      </c>
      <c r="FM156" s="49">
        <f t="shared" si="356"/>
        <v>47000</v>
      </c>
      <c r="FN156" s="58">
        <f t="shared" si="357"/>
        <v>-222.76247196944374</v>
      </c>
      <c r="FO156" s="49">
        <f t="shared" si="372"/>
        <v>6720</v>
      </c>
      <c r="FP156" s="134">
        <v>3893</v>
      </c>
      <c r="FQ156" s="134">
        <v>11268</v>
      </c>
      <c r="FR156" s="134">
        <v>107862</v>
      </c>
      <c r="FS156" s="134">
        <v>141990</v>
      </c>
      <c r="FT156" s="134">
        <v>85844</v>
      </c>
      <c r="FU156" s="134">
        <v>75912</v>
      </c>
      <c r="FV156" s="134">
        <v>69052</v>
      </c>
      <c r="FW156" s="134">
        <v>155296</v>
      </c>
      <c r="FX156" s="134">
        <v>151996</v>
      </c>
      <c r="FY156" s="32">
        <f t="shared" si="358"/>
        <v>803113</v>
      </c>
      <c r="FZ156" s="152">
        <f>(SUM(FW156:FX156)/FY156)+(FV156/FY156)*0.3</f>
        <v>0.40842023476148437</v>
      </c>
      <c r="GA156" s="54">
        <f t="shared" si="359"/>
        <v>14817.566323807878</v>
      </c>
      <c r="GB156" s="55">
        <v>0.3</v>
      </c>
      <c r="GC156" s="55">
        <f t="shared" si="360"/>
        <v>0.40842023476148437</v>
      </c>
      <c r="GD156" s="50">
        <f t="shared" si="361"/>
        <v>1815.5381749690434</v>
      </c>
      <c r="GE156" s="54">
        <f t="shared" si="362"/>
        <v>-2646.6515780561695</v>
      </c>
      <c r="GF156" s="55">
        <v>0.7</v>
      </c>
      <c r="GG156" s="55">
        <f t="shared" si="363"/>
        <v>0.40842023476148437</v>
      </c>
      <c r="GH156" s="50">
        <f t="shared" si="364"/>
        <v>-756.66224118908758</v>
      </c>
      <c r="GI156" s="81">
        <f t="shared" si="373"/>
        <v>1058.8759337799559</v>
      </c>
      <c r="GJ156" s="72">
        <f t="shared" si="365"/>
        <v>309.41063169550904</v>
      </c>
      <c r="GK156" s="72">
        <f t="shared" si="366"/>
        <v>1133.3478727818167</v>
      </c>
      <c r="GL156" s="52">
        <f>SUM('주택총조사(주택의종류)'!AD142:AF142)</f>
        <v>1106434</v>
      </c>
      <c r="GM156" s="52">
        <f>REPS미분양!I141</f>
        <v>4720</v>
      </c>
      <c r="GN156" s="100">
        <f t="shared" si="367"/>
        <v>4.2659571199005096E-3</v>
      </c>
      <c r="GO156" s="55">
        <f t="shared" si="368"/>
        <v>1</v>
      </c>
      <c r="GP156" s="82">
        <f t="shared" si="369"/>
        <v>1442.7585044773257</v>
      </c>
      <c r="GQ156" s="84">
        <f t="shared" si="370"/>
        <v>6801.3741006373039</v>
      </c>
      <c r="GR156" s="151">
        <f>SUM('REPS분양물량+계획'!G141:I141)/3</f>
        <v>18722.666666666668</v>
      </c>
      <c r="GS156" s="106">
        <f t="shared" si="374"/>
        <v>2.7527770696971827</v>
      </c>
      <c r="GT156" s="105" t="str">
        <f t="shared" si="371"/>
        <v>C등급</v>
      </c>
    </row>
    <row r="157" spans="1:202" s="49" customFormat="1" x14ac:dyDescent="0.4">
      <c r="A157" s="37" t="s">
        <v>221</v>
      </c>
      <c r="B157" s="37" t="s">
        <v>223</v>
      </c>
      <c r="C157" s="35">
        <f>'주택총조사(거처의종류, 일반,외국인가구, 전체)'!H143</f>
        <v>44028</v>
      </c>
      <c r="D157" s="35">
        <f>'주택총조사(거처의종류, 일반,외국인가구, 전체)'!K143</f>
        <v>47138</v>
      </c>
      <c r="E157" s="35">
        <f>'주택총조사(거처의종류, 일반,외국인가구, 전체)'!N143</f>
        <v>51376</v>
      </c>
      <c r="F157" s="35">
        <f>'주택총조사(거처의종류, 일반,외국인가구, 전체)'!Q143</f>
        <v>55143</v>
      </c>
      <c r="G157" s="35">
        <f>'주택총조사(거처의종류, 일반,외국인가구, 전체)'!T143</f>
        <v>56601</v>
      </c>
      <c r="H157" s="35">
        <f>'주택총조사(거처의종류, 일반,외국인가구, 전체)'!W143</f>
        <v>56762</v>
      </c>
      <c r="I157" s="207">
        <f t="shared" si="282"/>
        <v>2274</v>
      </c>
      <c r="J157" s="207">
        <f t="shared" si="282"/>
        <v>2462</v>
      </c>
      <c r="K157" s="207">
        <f t="shared" si="282"/>
        <v>1574</v>
      </c>
      <c r="L157" s="207">
        <f t="shared" si="282"/>
        <v>258</v>
      </c>
      <c r="M157" s="207">
        <f t="shared" si="282"/>
        <v>-391</v>
      </c>
      <c r="N157" s="24">
        <f>'인구총조사(가구, 1인가구)'!D143</f>
        <v>10798</v>
      </c>
      <c r="O157" s="24">
        <f>'인구총조사(가구, 1인가구)'!E143</f>
        <v>11634</v>
      </c>
      <c r="P157" s="24">
        <f>'인구총조사(가구, 1인가구)'!F143</f>
        <v>13410</v>
      </c>
      <c r="Q157" s="24">
        <f>'인구총조사(가구, 1인가구)'!G143</f>
        <v>15603</v>
      </c>
      <c r="R157" s="24">
        <f>'인구총조사(가구, 1인가구)'!H143</f>
        <v>16803</v>
      </c>
      <c r="S157" s="24">
        <f>'인구총조사(가구, 1인가구)'!I143</f>
        <v>17355</v>
      </c>
      <c r="T157" s="52">
        <f t="shared" si="286"/>
        <v>836</v>
      </c>
      <c r="U157" s="52">
        <f t="shared" si="287"/>
        <v>1776</v>
      </c>
      <c r="V157" s="52">
        <f t="shared" si="288"/>
        <v>2193</v>
      </c>
      <c r="W157" s="52">
        <f t="shared" si="289"/>
        <v>1200</v>
      </c>
      <c r="X157" s="52">
        <f t="shared" si="290"/>
        <v>552</v>
      </c>
      <c r="Y157" s="53">
        <f>'주택총조사(거처의종류, 일반,외국인가구, 아파트)'!K143/'주택총조사(거처의종류, 일반,외국인가구, 전체)'!K143</f>
        <v>0.64043871186728329</v>
      </c>
      <c r="Z157" s="53">
        <f>'주택총조사(거처의종류, 일반,외국인가구, 아파트)'!N143/'주택총조사(거처의종류, 일반,외국인가구, 전체)'!N143</f>
        <v>0.66069760199314853</v>
      </c>
      <c r="AA157" s="53">
        <f>'주택총조사(거처의종류, 일반,외국인가구, 아파트)'!Q143/'주택총조사(거처의종류, 일반,외국인가구, 전체)'!Q143</f>
        <v>0.65266670293600271</v>
      </c>
      <c r="AB157" s="53">
        <f>'주택총조사(거처의종류, 일반,외국인가구, 아파트)'!T143/'주택총조사(거처의종류, 일반,외국인가구, 전체)'!T143</f>
        <v>0.64110174731895198</v>
      </c>
      <c r="AC157" s="53">
        <f>'주택총조사(거처의종류, 일반,외국인가구, 아파트)'!W143/'주택총조사(거처의종류, 일반,외국인가구, 전체)'!W143</f>
        <v>0.6388781226877136</v>
      </c>
      <c r="AD157" s="54">
        <f t="shared" si="291"/>
        <v>1456.3576307862022</v>
      </c>
      <c r="AE157" s="54">
        <f t="shared" si="292"/>
        <v>1626.6374961071317</v>
      </c>
      <c r="AF157" s="54">
        <f t="shared" si="293"/>
        <v>1027.2973904212683</v>
      </c>
      <c r="AG157" s="54">
        <f t="shared" si="294"/>
        <v>165.40425080828962</v>
      </c>
      <c r="AH157" s="54">
        <f t="shared" si="295"/>
        <v>-249.80134597089602</v>
      </c>
      <c r="AI157" s="54">
        <f t="shared" si="296"/>
        <v>805.17908443039914</v>
      </c>
      <c r="AJ157" s="54">
        <f t="shared" si="297"/>
        <v>535.40676312104881</v>
      </c>
      <c r="AK157" s="54">
        <f t="shared" si="298"/>
        <v>1173.3989411398318</v>
      </c>
      <c r="AL157" s="54">
        <f t="shared" si="299"/>
        <v>1431.2980795386538</v>
      </c>
      <c r="AM157" s="54">
        <f t="shared" si="300"/>
        <v>769.32209678274239</v>
      </c>
      <c r="AN157" s="54">
        <f t="shared" si="301"/>
        <v>352.66072372361793</v>
      </c>
      <c r="AO157" s="54">
        <f t="shared" si="302"/>
        <v>852.41732086117895</v>
      </c>
      <c r="AP157" s="208">
        <f t="shared" si="283"/>
        <v>1991.7643939072509</v>
      </c>
      <c r="AQ157" s="208">
        <f t="shared" si="283"/>
        <v>2800.0364372469635</v>
      </c>
      <c r="AR157" s="208">
        <f t="shared" si="283"/>
        <v>2458.5954699599224</v>
      </c>
      <c r="AS157" s="208">
        <f t="shared" si="283"/>
        <v>934.72634759103198</v>
      </c>
      <c r="AT157" s="208">
        <f t="shared" si="283"/>
        <v>102.85937775272191</v>
      </c>
      <c r="AU157" s="50">
        <f t="shared" si="285"/>
        <v>1657.5964052915781</v>
      </c>
      <c r="AV157" s="52">
        <f>'주택총조사(거처의종류, 일반,외국인가구, 전체)'!I143</f>
        <v>1330</v>
      </c>
      <c r="AW157" s="52">
        <f>'주택총조사(거처의종류, 일반,외국인가구, 전체)'!L143</f>
        <v>1319</v>
      </c>
      <c r="AX157" s="52">
        <f>'주택총조사(거처의종류, 일반,외국인가구, 전체)'!O143</f>
        <v>1316</v>
      </c>
      <c r="AY157" s="52">
        <f>'주택총조사(거처의종류, 일반,외국인가구, 전체)'!R143</f>
        <v>1257</v>
      </c>
      <c r="AZ157" s="52">
        <f>'주택총조사(거처의종류, 일반,외국인가구, 전체)'!U143</f>
        <v>1341</v>
      </c>
      <c r="BA157" s="52">
        <f>'주택총조사(거처의종류, 일반,외국인가구, 전체)'!X143</f>
        <v>1537</v>
      </c>
      <c r="BB157" s="52">
        <f t="shared" si="303"/>
        <v>-11</v>
      </c>
      <c r="BC157" s="52">
        <f t="shared" si="304"/>
        <v>-3</v>
      </c>
      <c r="BD157" s="52">
        <f t="shared" si="305"/>
        <v>-59</v>
      </c>
      <c r="BE157" s="52">
        <f t="shared" si="306"/>
        <v>84</v>
      </c>
      <c r="BF157" s="52">
        <f t="shared" si="307"/>
        <v>196</v>
      </c>
      <c r="BG157" s="53">
        <f>'주택총조사(거처의종류, 일반,외국인가구, 아파트)'!L143/'주택총조사(거처의종류, 일반,외국인가구, 전체)'!L143</f>
        <v>9.2494313874147083E-2</v>
      </c>
      <c r="BH157" s="53">
        <f>'주택총조사(거처의종류, 일반,외국인가구, 아파트)'!O143/'주택총조사(거처의종류, 일반,외국인가구, 전체)'!O143</f>
        <v>0.11018237082066869</v>
      </c>
      <c r="BI157" s="53">
        <f>'주택총조사(거처의종류, 일반,외국인가구, 아파트)'!R143/'주택총조사(거처의종류, 일반,외국인가구, 전체)'!R143</f>
        <v>0.10501193317422435</v>
      </c>
      <c r="BJ157" s="53">
        <f>'주택총조사(거처의종류, 일반,외국인가구, 아파트)'!U143/'주택총조사(거처의종류, 일반,외국인가구, 전체)'!U143</f>
        <v>0.10887397464578673</v>
      </c>
      <c r="BK157" s="53">
        <f>'주택총조사(거처의종류, 일반,외국인가구, 아파트)'!X143/'주택총조사(거처의종류, 일반,외국인가구, 전체)'!X143</f>
        <v>9.4339622641509441E-2</v>
      </c>
      <c r="BL157" s="54">
        <f t="shared" si="308"/>
        <v>-1.017437452615618</v>
      </c>
      <c r="BM157" s="54">
        <f t="shared" si="309"/>
        <v>-0.33054711246200608</v>
      </c>
      <c r="BN157" s="54">
        <f t="shared" si="310"/>
        <v>-6.1957040572792366</v>
      </c>
      <c r="BO157" s="54">
        <f t="shared" si="311"/>
        <v>9.1454138702460845</v>
      </c>
      <c r="BP157" s="54">
        <f t="shared" si="312"/>
        <v>18.490566037735849</v>
      </c>
      <c r="BQ157" s="50">
        <f t="shared" si="313"/>
        <v>4.0184582571250145</v>
      </c>
      <c r="BR157" s="49">
        <f>REPS멸실!E142</f>
        <v>0</v>
      </c>
      <c r="BS157" s="49">
        <f>REPS멸실!F142</f>
        <v>0</v>
      </c>
      <c r="BT157" s="49">
        <f>REPS멸실!G142</f>
        <v>0</v>
      </c>
      <c r="BU157" s="49">
        <f>REPS멸실!H142</f>
        <v>0</v>
      </c>
      <c r="BV157" s="49">
        <f>REPS멸실!I142</f>
        <v>0</v>
      </c>
      <c r="BW157" s="51">
        <f t="shared" si="314"/>
        <v>0</v>
      </c>
      <c r="BX157" s="81">
        <f t="shared" si="315"/>
        <v>1661.6148635487032</v>
      </c>
      <c r="BY157" s="52">
        <f>SUM('주택소유통계(다주택자)'!Q143:R143)</f>
        <v>6990</v>
      </c>
      <c r="BZ157" s="52">
        <f>SUM('주택소유통계(다주택자)'!U143:V143)</f>
        <v>6700</v>
      </c>
      <c r="CA157" s="52">
        <f>SUM('주택소유통계(다주택자)'!Y143:Z143)</f>
        <v>6611</v>
      </c>
      <c r="CB157" s="52">
        <f>SUM('주택소유통계(다주택자)'!AC143:AD143)</f>
        <v>6579</v>
      </c>
      <c r="CC157" s="52">
        <f t="shared" si="316"/>
        <v>-290</v>
      </c>
      <c r="CD157" s="52">
        <f t="shared" si="317"/>
        <v>-89</v>
      </c>
      <c r="CE157" s="52">
        <f t="shared" si="318"/>
        <v>-32</v>
      </c>
      <c r="CF157" s="53">
        <f>'REPS거래량(외지인)'!D143/'REPS거래량(외지인)'!C143</f>
        <v>0.37410540013012361</v>
      </c>
      <c r="CG157" s="53">
        <f>'REPS거래량(외지인)'!I143/'REPS거래량(외지인)'!H143</f>
        <v>0.49079089924160346</v>
      </c>
      <c r="CH157" s="53">
        <f>'REPS거래량(외지인)'!N143/'REPS거래량(외지인)'!M143</f>
        <v>0.58687258687258692</v>
      </c>
      <c r="CI157" s="54">
        <f>REPS단위당실거래!G142</f>
        <v>1291.9000000000001</v>
      </c>
      <c r="CJ157" s="54">
        <f>REPS단위당실거래!H142</f>
        <v>1286.0999999999999</v>
      </c>
      <c r="CK157" s="54">
        <f>REPS단위당실거래!I142</f>
        <v>1232.3</v>
      </c>
      <c r="CL157" s="52">
        <v>1542</v>
      </c>
      <c r="CM157" s="52">
        <v>1578</v>
      </c>
      <c r="CN157" s="52">
        <v>1706</v>
      </c>
      <c r="CO157" s="53">
        <f t="shared" si="319"/>
        <v>0.83780804150453958</v>
      </c>
      <c r="CP157" s="53">
        <f t="shared" si="320"/>
        <v>0.81501901140684407</v>
      </c>
      <c r="CQ157" s="53">
        <f t="shared" si="321"/>
        <v>0.72233294255568581</v>
      </c>
      <c r="CR157" s="55">
        <v>0.2</v>
      </c>
      <c r="CS157" s="55">
        <v>0.3</v>
      </c>
      <c r="CT157" s="55">
        <v>0.5</v>
      </c>
      <c r="CU157" s="162">
        <f t="shared" si="322"/>
        <v>-18.178853730758878</v>
      </c>
      <c r="CV157" s="162">
        <f t="shared" si="323"/>
        <v>-10.680104490646716</v>
      </c>
      <c r="CW157" s="162">
        <f t="shared" si="324"/>
        <v>-6.7826784412950891</v>
      </c>
      <c r="CX157" s="71">
        <f t="shared" si="325"/>
        <v>-11.880545554233562</v>
      </c>
      <c r="CY157" s="158">
        <f>REPS분양물량!H142</f>
        <v>2781</v>
      </c>
      <c r="CZ157" s="158">
        <f>REPS분양물량!I142</f>
        <v>5515</v>
      </c>
      <c r="DA157" s="158">
        <f>REPS분양물량!J142</f>
        <v>0</v>
      </c>
      <c r="DB157" s="52">
        <f>REPS미분양!F142</f>
        <v>50</v>
      </c>
      <c r="DC157" s="52">
        <f>REPS미분양!G142</f>
        <v>10</v>
      </c>
      <c r="DD157" s="52">
        <f>REPS미분양!H142</f>
        <v>657</v>
      </c>
      <c r="DE157" s="52">
        <f>REPS미분양!I142</f>
        <v>7</v>
      </c>
      <c r="DF157" s="52">
        <f t="shared" si="326"/>
        <v>2831</v>
      </c>
      <c r="DG157" s="52">
        <f t="shared" si="327"/>
        <v>5525</v>
      </c>
      <c r="DH157" s="52">
        <f t="shared" si="328"/>
        <v>657</v>
      </c>
      <c r="DI157" s="52">
        <f t="shared" si="329"/>
        <v>2821</v>
      </c>
      <c r="DJ157" s="52">
        <f t="shared" si="330"/>
        <v>4868</v>
      </c>
      <c r="DK157" s="52">
        <f t="shared" si="331"/>
        <v>650</v>
      </c>
      <c r="DL157" s="142">
        <v>1291.9000000000001</v>
      </c>
      <c r="DM157" s="142">
        <v>1286.0999999999999</v>
      </c>
      <c r="DN157" s="142">
        <v>1232.3</v>
      </c>
      <c r="DO157" s="140">
        <f>'REPS분양가(분기단위)'!D142</f>
        <v>1542</v>
      </c>
      <c r="DP157" s="140">
        <f>'REPS분양가(분기단위)'!E142</f>
        <v>1578</v>
      </c>
      <c r="DQ157" s="140">
        <f>'REPS분양가(분기단위)'!F142</f>
        <v>1706</v>
      </c>
      <c r="DR157" s="53">
        <f t="shared" si="332"/>
        <v>0.83780804150453958</v>
      </c>
      <c r="DS157" s="53">
        <f t="shared" si="333"/>
        <v>0.81501901140684407</v>
      </c>
      <c r="DT157" s="53">
        <f t="shared" si="334"/>
        <v>0.72233294255568581</v>
      </c>
      <c r="DU157" s="53">
        <f>100%-종합!CF157</f>
        <v>0.62589459986987639</v>
      </c>
      <c r="DV157" s="53">
        <f>100%-종합!CG157</f>
        <v>0.50920910075839654</v>
      </c>
      <c r="DW157" s="53">
        <f>100%-종합!CH157</f>
        <v>0.41312741312741308</v>
      </c>
      <c r="DX157" s="55">
        <v>0.2</v>
      </c>
      <c r="DY157" s="55">
        <v>0.3</v>
      </c>
      <c r="DZ157" s="55">
        <v>0.5</v>
      </c>
      <c r="EA157" s="72">
        <f t="shared" si="335"/>
        <v>295.85493020834127</v>
      </c>
      <c r="EB157" s="72">
        <f t="shared" si="336"/>
        <v>606.08804897239531</v>
      </c>
      <c r="EC157" s="72">
        <f t="shared" si="337"/>
        <v>96.985050491791398</v>
      </c>
      <c r="ED157" s="71">
        <f t="shared" si="338"/>
        <v>332.97600989084265</v>
      </c>
      <c r="EE157" s="82">
        <f t="shared" si="339"/>
        <v>321.0954643366091</v>
      </c>
      <c r="EF157" s="88">
        <f t="shared" si="340"/>
        <v>1982.7103278853124</v>
      </c>
      <c r="EG157" s="54">
        <f>REPS단위당실거래!I142</f>
        <v>1232.3</v>
      </c>
      <c r="EH157" s="52">
        <f t="shared" si="341"/>
        <v>1706</v>
      </c>
      <c r="EI157" s="52">
        <f t="shared" si="342"/>
        <v>58000</v>
      </c>
      <c r="EJ157" s="49">
        <f t="shared" si="343"/>
        <v>31900.000000000004</v>
      </c>
      <c r="EK157" s="149">
        <v>18459</v>
      </c>
      <c r="EL157" s="55">
        <f t="shared" si="344"/>
        <v>0.72356714199196159</v>
      </c>
      <c r="EM157" s="55">
        <v>0.74</v>
      </c>
      <c r="EN157" s="55">
        <v>0.05</v>
      </c>
      <c r="EO157" s="71">
        <f t="shared" si="345"/>
        <v>494.18405733909589</v>
      </c>
      <c r="EP157" s="54">
        <f>REPS단위당실거래!I142</f>
        <v>1232.3</v>
      </c>
      <c r="EQ157" s="52">
        <f t="shared" si="346"/>
        <v>1706</v>
      </c>
      <c r="ER157" s="52">
        <f t="shared" si="347"/>
        <v>58000</v>
      </c>
      <c r="ES157" s="49">
        <f t="shared" si="348"/>
        <v>31900.000000000004</v>
      </c>
      <c r="ET157" s="149">
        <v>3494</v>
      </c>
      <c r="EU157" s="55">
        <f t="shared" si="349"/>
        <v>0.72356714199196159</v>
      </c>
      <c r="EV157" s="55">
        <v>0.26</v>
      </c>
      <c r="EW157" s="55">
        <v>0.2</v>
      </c>
      <c r="EX157" s="50">
        <f t="shared" si="350"/>
        <v>131.46346689423552</v>
      </c>
      <c r="EY157" s="53">
        <f>'주택총조사(주택의종류)'!AZ143</f>
        <v>0.77837798780802803</v>
      </c>
      <c r="EZ157" s="53">
        <f>'주택총조사(주택의종류)'!AS143</f>
        <v>0.19188693350141833</v>
      </c>
      <c r="FA157" s="53">
        <f>'주택총조사(주택의종류)'!BG143</f>
        <v>2.0600275979758033E-2</v>
      </c>
      <c r="FB157" s="53">
        <f t="shared" si="351"/>
        <v>0.27298717693643498</v>
      </c>
      <c r="FC157" s="54">
        <f t="shared" si="352"/>
        <v>170.79375139772694</v>
      </c>
      <c r="FD157" s="55">
        <v>0.4</v>
      </c>
      <c r="FE157" s="55">
        <v>0.6</v>
      </c>
      <c r="FF157" s="50">
        <f t="shared" si="353"/>
        <v>40.990500335454463</v>
      </c>
      <c r="FG157" s="82">
        <f t="shared" si="354"/>
        <v>666.63802456878591</v>
      </c>
      <c r="FH157" s="53">
        <v>3.9399999999999998E-2</v>
      </c>
      <c r="FI157" s="49">
        <v>30</v>
      </c>
      <c r="FJ157" s="55">
        <v>0.6</v>
      </c>
      <c r="FK157" s="55">
        <v>0.4</v>
      </c>
      <c r="FL157" s="49">
        <f t="shared" si="355"/>
        <v>58000</v>
      </c>
      <c r="FM157" s="49">
        <f t="shared" si="356"/>
        <v>34800</v>
      </c>
      <c r="FN157" s="58">
        <f t="shared" si="357"/>
        <v>-164.93902179865196</v>
      </c>
      <c r="FO157" s="49">
        <f t="shared" si="372"/>
        <v>4920</v>
      </c>
      <c r="FP157" s="131">
        <v>89</v>
      </c>
      <c r="FQ157" s="131">
        <v>323</v>
      </c>
      <c r="FR157" s="134">
        <v>2231</v>
      </c>
      <c r="FS157" s="134">
        <v>4354</v>
      </c>
      <c r="FT157" s="134">
        <v>3383</v>
      </c>
      <c r="FU157" s="134">
        <v>3378</v>
      </c>
      <c r="FV157" s="134">
        <v>3320</v>
      </c>
      <c r="FW157" s="134">
        <v>9207</v>
      </c>
      <c r="FX157" s="134">
        <v>10041</v>
      </c>
      <c r="FY157" s="32">
        <f t="shared" si="358"/>
        <v>36326</v>
      </c>
      <c r="FZ157" s="152">
        <f>(SUM(FU157:FX157)/FY157)+(FT157/FY157)*0.1</f>
        <v>0.72356714199196159</v>
      </c>
      <c r="GA157" s="54">
        <f t="shared" si="359"/>
        <v>856.43577911830391</v>
      </c>
      <c r="GB157" s="55">
        <v>0.3</v>
      </c>
      <c r="GC157" s="55">
        <f t="shared" si="360"/>
        <v>0.72356714199196159</v>
      </c>
      <c r="GD157" s="50">
        <f t="shared" si="361"/>
        <v>185.90663669888701</v>
      </c>
      <c r="GE157" s="54">
        <f t="shared" si="362"/>
        <v>805.17908443039914</v>
      </c>
      <c r="GF157" s="55">
        <v>0.7</v>
      </c>
      <c r="GG157" s="55">
        <f t="shared" si="363"/>
        <v>0.72356714199196159</v>
      </c>
      <c r="GH157" s="50">
        <f t="shared" si="364"/>
        <v>407.82079023910575</v>
      </c>
      <c r="GI157" s="81">
        <f t="shared" si="373"/>
        <v>593.72742693799273</v>
      </c>
      <c r="GJ157" s="72">
        <f t="shared" si="365"/>
        <v>-11.880545554233562</v>
      </c>
      <c r="GK157" s="72">
        <f t="shared" si="366"/>
        <v>332.97600989084265</v>
      </c>
      <c r="GL157" s="52">
        <f>SUM('주택총조사(주택의종류)'!AD143:AF143)</f>
        <v>39649</v>
      </c>
      <c r="GM157" s="52">
        <f>REPS미분양!I142</f>
        <v>7</v>
      </c>
      <c r="GN157" s="100">
        <f t="shared" si="367"/>
        <v>1.7654921940023709E-4</v>
      </c>
      <c r="GO157" s="55">
        <f t="shared" si="368"/>
        <v>1</v>
      </c>
      <c r="GP157" s="82">
        <f t="shared" si="369"/>
        <v>321.0954643366091</v>
      </c>
      <c r="GQ157" s="84">
        <f t="shared" si="370"/>
        <v>1581.4609158433877</v>
      </c>
      <c r="GR157" s="151">
        <f>SUM('REPS분양물량+계획'!G142:I142)/3</f>
        <v>3162.6666666666665</v>
      </c>
      <c r="GS157" s="106">
        <f t="shared" si="374"/>
        <v>1.999838652338763</v>
      </c>
      <c r="GT157" s="105" t="str">
        <f t="shared" si="371"/>
        <v>C등급</v>
      </c>
    </row>
    <row r="158" spans="1:202" s="49" customFormat="1" x14ac:dyDescent="0.4">
      <c r="A158" s="37" t="s">
        <v>221</v>
      </c>
      <c r="B158" s="37" t="s">
        <v>226</v>
      </c>
      <c r="C158" s="35">
        <f>'주택총조사(거처의종류, 일반,외국인가구, 전체)'!H144</f>
        <v>101118</v>
      </c>
      <c r="D158" s="35">
        <f>'주택총조사(거처의종류, 일반,외국인가구, 전체)'!K144</f>
        <v>101294</v>
      </c>
      <c r="E158" s="35">
        <f>'주택총조사(거처의종류, 일반,외국인가구, 전체)'!N144</f>
        <v>101802</v>
      </c>
      <c r="F158" s="35">
        <f>'주택총조사(거처의종류, 일반,외국인가구, 전체)'!Q144</f>
        <v>102456</v>
      </c>
      <c r="G158" s="35">
        <f>'주택총조사(거처의종류, 일반,외국인가구, 전체)'!T144</f>
        <v>101834</v>
      </c>
      <c r="H158" s="35">
        <f>'주택총조사(거처의종류, 일반,외국인가구, 전체)'!W144</f>
        <v>100914</v>
      </c>
      <c r="I158" s="207">
        <f t="shared" si="282"/>
        <v>-878</v>
      </c>
      <c r="J158" s="207">
        <f t="shared" si="282"/>
        <v>-1531</v>
      </c>
      <c r="K158" s="207">
        <f t="shared" si="282"/>
        <v>-1020</v>
      </c>
      <c r="L158" s="207">
        <f t="shared" si="282"/>
        <v>-1800</v>
      </c>
      <c r="M158" s="207">
        <f t="shared" si="282"/>
        <v>-1701</v>
      </c>
      <c r="N158" s="24">
        <f>'인구총조사(가구, 1인가구)'!D144</f>
        <v>33686</v>
      </c>
      <c r="O158" s="24">
        <f>'인구총조사(가구, 1인가구)'!E144</f>
        <v>34740</v>
      </c>
      <c r="P158" s="24">
        <f>'인구총조사(가구, 1인가구)'!F144</f>
        <v>36779</v>
      </c>
      <c r="Q158" s="24">
        <f>'인구총조사(가구, 1인가구)'!G144</f>
        <v>38453</v>
      </c>
      <c r="R158" s="24">
        <f>'인구총조사(가구, 1인가구)'!H144</f>
        <v>39631</v>
      </c>
      <c r="S158" s="24">
        <f>'인구총조사(가구, 1인가구)'!I144</f>
        <v>40412</v>
      </c>
      <c r="T158" s="52">
        <f t="shared" si="286"/>
        <v>1054</v>
      </c>
      <c r="U158" s="52">
        <f t="shared" si="287"/>
        <v>2039</v>
      </c>
      <c r="V158" s="52">
        <f t="shared" si="288"/>
        <v>1674</v>
      </c>
      <c r="W158" s="52">
        <f t="shared" si="289"/>
        <v>1178</v>
      </c>
      <c r="X158" s="52">
        <f t="shared" si="290"/>
        <v>781</v>
      </c>
      <c r="Y158" s="53">
        <f>'주택총조사(거처의종류, 일반,외국인가구, 아파트)'!K144/'주택총조사(거처의종류, 일반,외국인가구, 전체)'!K144</f>
        <v>0.44656149426422098</v>
      </c>
      <c r="Z158" s="53">
        <f>'주택총조사(거처의종류, 일반,외국인가구, 아파트)'!N144/'주택총조사(거처의종류, 일반,외국인가구, 전체)'!N144</f>
        <v>0.44980452250446945</v>
      </c>
      <c r="AA158" s="53">
        <f>'주택총조사(거처의종류, 일반,외국인가구, 아파트)'!Q144/'주택총조사(거처의종류, 일반,외국인가구, 전체)'!Q144</f>
        <v>0.45426329351136097</v>
      </c>
      <c r="AB158" s="53">
        <f>'주택총조사(거처의종류, 일반,외국인가구, 아파트)'!T144/'주택총조사(거처의종류, 일반,외국인가구, 전체)'!T144</f>
        <v>0.45498556474262036</v>
      </c>
      <c r="AC158" s="53">
        <f>'주택총조사(거처의종류, 일반,외국인가구, 아파트)'!W144/'주택총조사(거처의종류, 일반,외국인가구, 전체)'!W144</f>
        <v>0.45801375428582752</v>
      </c>
      <c r="AD158" s="54">
        <f t="shared" si="291"/>
        <v>-392.08099196398604</v>
      </c>
      <c r="AE158" s="54">
        <f t="shared" si="292"/>
        <v>-688.65072395434277</v>
      </c>
      <c r="AF158" s="54">
        <f t="shared" si="293"/>
        <v>-463.34855938158819</v>
      </c>
      <c r="AG158" s="54">
        <f t="shared" si="294"/>
        <v>-818.9740165367167</v>
      </c>
      <c r="AH158" s="54">
        <f t="shared" si="295"/>
        <v>-779.08139604019266</v>
      </c>
      <c r="AI158" s="54">
        <f t="shared" si="296"/>
        <v>-628.42713757536535</v>
      </c>
      <c r="AJ158" s="54">
        <f t="shared" si="297"/>
        <v>470.67581495448894</v>
      </c>
      <c r="AK158" s="54">
        <f t="shared" si="298"/>
        <v>917.15142138661326</v>
      </c>
      <c r="AL158" s="54">
        <f t="shared" si="299"/>
        <v>760.43675333801821</v>
      </c>
      <c r="AM158" s="54">
        <f t="shared" si="300"/>
        <v>535.97299526680683</v>
      </c>
      <c r="AN158" s="54">
        <f t="shared" si="301"/>
        <v>357.70874209723132</v>
      </c>
      <c r="AO158" s="54">
        <f t="shared" si="302"/>
        <v>608.38914540863175</v>
      </c>
      <c r="AP158" s="208">
        <f t="shared" si="283"/>
        <v>78.594822990502905</v>
      </c>
      <c r="AQ158" s="208">
        <f t="shared" si="283"/>
        <v>228.5006974322705</v>
      </c>
      <c r="AR158" s="208">
        <f t="shared" si="283"/>
        <v>297.08819395643002</v>
      </c>
      <c r="AS158" s="208">
        <f t="shared" si="283"/>
        <v>-283.00102126990987</v>
      </c>
      <c r="AT158" s="208">
        <f t="shared" si="283"/>
        <v>-421.37265394296134</v>
      </c>
      <c r="AU158" s="50">
        <f t="shared" si="285"/>
        <v>-20.037992166733567</v>
      </c>
      <c r="AV158" s="52">
        <f>'주택총조사(거처의종류, 일반,외국인가구, 전체)'!I144</f>
        <v>1510</v>
      </c>
      <c r="AW158" s="52">
        <f>'주택총조사(거처의종류, 일반,외국인가구, 전체)'!L144</f>
        <v>1652</v>
      </c>
      <c r="AX158" s="52">
        <f>'주택총조사(거처의종류, 일반,외국인가구, 전체)'!O144</f>
        <v>1647</v>
      </c>
      <c r="AY158" s="52">
        <f>'주택총조사(거처의종류, 일반,외국인가구, 전체)'!R144</f>
        <v>1737</v>
      </c>
      <c r="AZ158" s="52">
        <f>'주택총조사(거처의종류, 일반,외국인가구, 전체)'!U144</f>
        <v>1957</v>
      </c>
      <c r="BA158" s="52">
        <f>'주택총조사(거처의종류, 일반,외국인가구, 전체)'!X144</f>
        <v>2106</v>
      </c>
      <c r="BB158" s="52">
        <f t="shared" si="303"/>
        <v>142</v>
      </c>
      <c r="BC158" s="52">
        <f t="shared" si="304"/>
        <v>-5</v>
      </c>
      <c r="BD158" s="52">
        <f t="shared" si="305"/>
        <v>90</v>
      </c>
      <c r="BE158" s="52">
        <f t="shared" si="306"/>
        <v>220</v>
      </c>
      <c r="BF158" s="52">
        <f t="shared" si="307"/>
        <v>149</v>
      </c>
      <c r="BG158" s="53">
        <f>'주택총조사(거처의종류, 일반,외국인가구, 아파트)'!L144/'주택총조사(거처의종류, 일반,외국인가구, 전체)'!L144</f>
        <v>6.6585956416464892E-2</v>
      </c>
      <c r="BH158" s="53">
        <f>'주택총조사(거처의종류, 일반,외국인가구, 아파트)'!O144/'주택총조사(거처의종류, 일반,외국인가구, 전체)'!O144</f>
        <v>6.4359441408621737E-2</v>
      </c>
      <c r="BI158" s="53">
        <f>'주택총조사(거처의종류, 일반,외국인가구, 아파트)'!R144/'주택총조사(거처의종류, 일반,외국인가구, 전체)'!R144</f>
        <v>6.1600460564191134E-2</v>
      </c>
      <c r="BJ158" s="53">
        <f>'주택총조사(거처의종류, 일반,외국인가구, 아파트)'!U144/'주택총조사(거처의종류, 일반,외국인가구, 전체)'!U144</f>
        <v>6.1829330608073579E-2</v>
      </c>
      <c r="BK158" s="53">
        <f>'주택총조사(거처의종류, 일반,외국인가구, 아파트)'!X144/'주택총조사(거처의종류, 일반,외국인가구, 전체)'!X144</f>
        <v>7.1699905033238365E-2</v>
      </c>
      <c r="BL158" s="54">
        <f t="shared" si="308"/>
        <v>9.4552058111380148</v>
      </c>
      <c r="BM158" s="54">
        <f t="shared" si="309"/>
        <v>-0.32179720704310866</v>
      </c>
      <c r="BN158" s="54">
        <f t="shared" si="310"/>
        <v>5.5440414507772022</v>
      </c>
      <c r="BO158" s="54">
        <f t="shared" si="311"/>
        <v>13.602452733776188</v>
      </c>
      <c r="BP158" s="54">
        <f t="shared" si="312"/>
        <v>10.683285849952517</v>
      </c>
      <c r="BQ158" s="50">
        <f t="shared" si="313"/>
        <v>7.7926377277201624</v>
      </c>
      <c r="BR158" s="49">
        <f>REPS멸실!E143</f>
        <v>0</v>
      </c>
      <c r="BS158" s="49">
        <f>REPS멸실!F143</f>
        <v>0</v>
      </c>
      <c r="BT158" s="49">
        <f>REPS멸실!G143</f>
        <v>0</v>
      </c>
      <c r="BU158" s="49">
        <f>REPS멸실!H143</f>
        <v>0</v>
      </c>
      <c r="BV158" s="49">
        <f>REPS멸실!I143</f>
        <v>0</v>
      </c>
      <c r="BW158" s="51">
        <f t="shared" si="314"/>
        <v>0</v>
      </c>
      <c r="BX158" s="81">
        <f t="shared" si="315"/>
        <v>-12.245354439013404</v>
      </c>
      <c r="BY158" s="52">
        <f>SUM('주택소유통계(다주택자)'!Q144:R144)</f>
        <v>11738</v>
      </c>
      <c r="BZ158" s="52">
        <f>SUM('주택소유통계(다주택자)'!U144:V144)</f>
        <v>11736</v>
      </c>
      <c r="CA158" s="52">
        <f>SUM('주택소유통계(다주택자)'!Y144:Z144)</f>
        <v>11539</v>
      </c>
      <c r="CB158" s="52">
        <f>SUM('주택소유통계(다주택자)'!AC144:AD144)</f>
        <v>11527</v>
      </c>
      <c r="CC158" s="52">
        <f t="shared" si="316"/>
        <v>-2</v>
      </c>
      <c r="CD158" s="52">
        <f t="shared" si="317"/>
        <v>-197</v>
      </c>
      <c r="CE158" s="52">
        <f t="shared" si="318"/>
        <v>-12</v>
      </c>
      <c r="CF158" s="53">
        <f>'REPS거래량(외지인)'!D144/'REPS거래량(외지인)'!C144</f>
        <v>0.53098471986417661</v>
      </c>
      <c r="CG158" s="53">
        <f>'REPS거래량(외지인)'!I144/'REPS거래량(외지인)'!H144</f>
        <v>0.608503100088574</v>
      </c>
      <c r="CH158" s="53">
        <f>'REPS거래량(외지인)'!N144/'REPS거래량(외지인)'!M144</f>
        <v>0.57636224098234845</v>
      </c>
      <c r="CI158" s="54">
        <f>REPS단위당실거래!G143</f>
        <v>1333</v>
      </c>
      <c r="CJ158" s="54">
        <f>REPS단위당실거래!H143</f>
        <v>1246.2</v>
      </c>
      <c r="CK158" s="54">
        <f>REPS단위당실거래!I143</f>
        <v>1202.3</v>
      </c>
      <c r="CL158" s="52">
        <v>2002</v>
      </c>
      <c r="CM158" s="52">
        <v>2027</v>
      </c>
      <c r="CN158" s="52">
        <v>2128.35</v>
      </c>
      <c r="CO158" s="53">
        <f t="shared" si="319"/>
        <v>0.66583416583416588</v>
      </c>
      <c r="CP158" s="53">
        <f t="shared" si="320"/>
        <v>0.61480019733596447</v>
      </c>
      <c r="CQ158" s="53">
        <f t="shared" si="321"/>
        <v>0.56489769069936802</v>
      </c>
      <c r="CR158" s="55">
        <v>0.2</v>
      </c>
      <c r="CS158" s="55">
        <v>0.3</v>
      </c>
      <c r="CT158" s="55">
        <v>0.5</v>
      </c>
      <c r="CU158" s="162">
        <f t="shared" si="322"/>
        <v>-0.14141910720858092</v>
      </c>
      <c r="CV158" s="162">
        <f t="shared" si="323"/>
        <v>-22.109772517427484</v>
      </c>
      <c r="CW158" s="162">
        <f t="shared" si="324"/>
        <v>-1.9535141936234479</v>
      </c>
      <c r="CX158" s="71">
        <f t="shared" si="325"/>
        <v>-8.0682352727531708</v>
      </c>
      <c r="CY158" s="158">
        <f>REPS분양물량!H143</f>
        <v>198</v>
      </c>
      <c r="CZ158" s="158">
        <f>REPS분양물량!I143</f>
        <v>68</v>
      </c>
      <c r="DA158" s="158">
        <f>REPS분양물량!J143</f>
        <v>1409</v>
      </c>
      <c r="DB158" s="52">
        <f>REPS미분양!F143</f>
        <v>115</v>
      </c>
      <c r="DC158" s="52">
        <f>REPS미분양!G143</f>
        <v>202</v>
      </c>
      <c r="DD158" s="52">
        <f>REPS미분양!H143</f>
        <v>252</v>
      </c>
      <c r="DE158" s="52">
        <f>REPS미분양!I143</f>
        <v>259</v>
      </c>
      <c r="DF158" s="52">
        <f t="shared" si="326"/>
        <v>313</v>
      </c>
      <c r="DG158" s="52">
        <f t="shared" si="327"/>
        <v>270</v>
      </c>
      <c r="DH158" s="52">
        <f t="shared" si="328"/>
        <v>1661</v>
      </c>
      <c r="DI158" s="52">
        <f t="shared" si="329"/>
        <v>111</v>
      </c>
      <c r="DJ158" s="52">
        <f t="shared" si="330"/>
        <v>18</v>
      </c>
      <c r="DK158" s="52">
        <f t="shared" si="331"/>
        <v>1402</v>
      </c>
      <c r="DL158" s="142">
        <v>1333</v>
      </c>
      <c r="DM158" s="142">
        <v>1246.2</v>
      </c>
      <c r="DN158" s="142">
        <v>1202.3</v>
      </c>
      <c r="DO158" s="140">
        <f>'REPS분양가(분기단위)'!D143</f>
        <v>2002</v>
      </c>
      <c r="DP158" s="140">
        <f>'REPS분양가(분기단위)'!E143</f>
        <v>2027</v>
      </c>
      <c r="DQ158" s="144">
        <f>DP158*1.05</f>
        <v>2128.35</v>
      </c>
      <c r="DR158" s="53">
        <f t="shared" si="332"/>
        <v>0.66583416583416588</v>
      </c>
      <c r="DS158" s="53">
        <f t="shared" si="333"/>
        <v>0.61480019733596447</v>
      </c>
      <c r="DT158" s="53">
        <f t="shared" si="334"/>
        <v>0.56489769069936802</v>
      </c>
      <c r="DU158" s="53">
        <f>100%-종합!CF158</f>
        <v>0.46901528013582339</v>
      </c>
      <c r="DV158" s="53">
        <f>100%-종합!CG158</f>
        <v>0.391496899911426</v>
      </c>
      <c r="DW158" s="53">
        <f>100%-종합!CH158</f>
        <v>0.42363775901765155</v>
      </c>
      <c r="DX158" s="55">
        <v>0.2</v>
      </c>
      <c r="DY158" s="55">
        <v>0.3</v>
      </c>
      <c r="DZ158" s="55">
        <v>0.5</v>
      </c>
      <c r="EA158" s="72">
        <f t="shared" si="335"/>
        <v>6.9327580314422423</v>
      </c>
      <c r="EB158" s="72">
        <f t="shared" si="336"/>
        <v>1.2997388051386003</v>
      </c>
      <c r="EC158" s="72">
        <f t="shared" si="337"/>
        <v>167.75770622525084</v>
      </c>
      <c r="ED158" s="71">
        <f t="shared" si="338"/>
        <v>58.663401020610564</v>
      </c>
      <c r="EE158" s="82">
        <f t="shared" si="339"/>
        <v>50.595165747857394</v>
      </c>
      <c r="EF158" s="88">
        <f t="shared" si="340"/>
        <v>38.349811308843989</v>
      </c>
      <c r="EG158" s="54">
        <f>REPS단위당실거래!I143</f>
        <v>1202.3</v>
      </c>
      <c r="EH158" s="52">
        <f t="shared" si="341"/>
        <v>2128.35</v>
      </c>
      <c r="EI158" s="52">
        <f t="shared" si="342"/>
        <v>72400</v>
      </c>
      <c r="EJ158" s="49">
        <f t="shared" si="343"/>
        <v>39820</v>
      </c>
      <c r="EK158" s="149">
        <v>12605</v>
      </c>
      <c r="EL158" s="55">
        <f t="shared" si="344"/>
        <v>0.44994857730545079</v>
      </c>
      <c r="EM158" s="55">
        <v>0.74</v>
      </c>
      <c r="EN158" s="55">
        <v>0.05</v>
      </c>
      <c r="EO158" s="71">
        <f t="shared" si="345"/>
        <v>209.84926722660268</v>
      </c>
      <c r="EP158" s="54">
        <f>REPS단위당실거래!I143</f>
        <v>1202.3</v>
      </c>
      <c r="EQ158" s="52">
        <f t="shared" si="346"/>
        <v>2128.35</v>
      </c>
      <c r="ER158" s="52">
        <f t="shared" si="347"/>
        <v>72400</v>
      </c>
      <c r="ES158" s="49">
        <f t="shared" si="348"/>
        <v>39820</v>
      </c>
      <c r="ET158" s="149">
        <v>1662</v>
      </c>
      <c r="EU158" s="55">
        <f t="shared" si="349"/>
        <v>0.44994857730545079</v>
      </c>
      <c r="EV158" s="55">
        <v>0.26</v>
      </c>
      <c r="EW158" s="55">
        <v>0.2</v>
      </c>
      <c r="EX158" s="50">
        <f t="shared" si="350"/>
        <v>38.886355845046282</v>
      </c>
      <c r="EY158" s="53">
        <f>'주택총조사(주택의종류)'!AZ144</f>
        <v>0.55810021827294265</v>
      </c>
      <c r="EZ158" s="53">
        <f>'주택총조사(주택의종류)'!AS144</f>
        <v>0.18367277072182123</v>
      </c>
      <c r="FA158" s="53">
        <f>'주택총조사(주택의종류)'!BG144</f>
        <v>0.24321483560418958</v>
      </c>
      <c r="FB158" s="53">
        <f t="shared" si="351"/>
        <v>0.76489417554257</v>
      </c>
      <c r="FC158" s="54">
        <f t="shared" si="352"/>
        <v>190.25642933745638</v>
      </c>
      <c r="FD158" s="55">
        <v>0.4</v>
      </c>
      <c r="FE158" s="55">
        <v>0.6</v>
      </c>
      <c r="FF158" s="50">
        <f t="shared" si="353"/>
        <v>45.661543040989535</v>
      </c>
      <c r="FG158" s="82">
        <f t="shared" si="354"/>
        <v>294.3971661126385</v>
      </c>
      <c r="FH158" s="53">
        <v>3.9399999999999998E-2</v>
      </c>
      <c r="FI158" s="49">
        <v>30</v>
      </c>
      <c r="FJ158" s="55">
        <v>0.6</v>
      </c>
      <c r="FK158" s="55">
        <v>0.4</v>
      </c>
      <c r="FL158" s="49">
        <f t="shared" si="355"/>
        <v>72000</v>
      </c>
      <c r="FM158" s="49">
        <f t="shared" si="356"/>
        <v>43400</v>
      </c>
      <c r="FN158" s="58">
        <f t="shared" si="357"/>
        <v>-205.69981454199697</v>
      </c>
      <c r="FO158" s="49">
        <f t="shared" si="372"/>
        <v>6120</v>
      </c>
      <c r="FP158" s="131">
        <v>190</v>
      </c>
      <c r="FQ158" s="131">
        <v>603</v>
      </c>
      <c r="FR158" s="134">
        <v>6736</v>
      </c>
      <c r="FS158" s="134">
        <v>8568</v>
      </c>
      <c r="FT158" s="134">
        <v>4905</v>
      </c>
      <c r="FU158" s="134">
        <v>4281</v>
      </c>
      <c r="FV158" s="134">
        <v>3890</v>
      </c>
      <c r="FW158" s="134">
        <v>8447</v>
      </c>
      <c r="FX158" s="134">
        <v>9052</v>
      </c>
      <c r="FY158" s="32">
        <f t="shared" si="358"/>
        <v>46672</v>
      </c>
      <c r="FZ158" s="152">
        <f>(SUM(FW158:FX158)/FY158)+(FV158/FY158)*0.9</f>
        <v>0.44994857730545079</v>
      </c>
      <c r="GA158" s="54">
        <f t="shared" si="359"/>
        <v>616.1817831363519</v>
      </c>
      <c r="GB158" s="55">
        <v>0.3</v>
      </c>
      <c r="GC158" s="55">
        <f t="shared" si="360"/>
        <v>0.44994857730545079</v>
      </c>
      <c r="GD158" s="50">
        <f t="shared" si="361"/>
        <v>83.175035005121202</v>
      </c>
      <c r="GE158" s="54">
        <f t="shared" si="362"/>
        <v>-628.42713757536535</v>
      </c>
      <c r="GF158" s="55">
        <v>0.7</v>
      </c>
      <c r="GG158" s="55">
        <f t="shared" si="363"/>
        <v>0.44994857730545079</v>
      </c>
      <c r="GH158" s="50">
        <f t="shared" si="364"/>
        <v>-197.9319275445207</v>
      </c>
      <c r="GI158" s="81">
        <f t="shared" si="373"/>
        <v>-114.7568925393995</v>
      </c>
      <c r="GJ158" s="72">
        <f t="shared" si="365"/>
        <v>-8.0682352727531708</v>
      </c>
      <c r="GK158" s="72">
        <f t="shared" si="366"/>
        <v>58.663401020610564</v>
      </c>
      <c r="GL158" s="52">
        <f>SUM('주택총조사(주택의종류)'!AD144:AF144)</f>
        <v>70419</v>
      </c>
      <c r="GM158" s="52">
        <f>REPS미분양!I143</f>
        <v>259</v>
      </c>
      <c r="GN158" s="100">
        <f t="shared" si="367"/>
        <v>3.6779846348286684E-3</v>
      </c>
      <c r="GO158" s="55">
        <f t="shared" si="368"/>
        <v>1</v>
      </c>
      <c r="GP158" s="82">
        <f t="shared" si="369"/>
        <v>50.595165747857394</v>
      </c>
      <c r="GQ158" s="84">
        <f t="shared" si="370"/>
        <v>230.23543932109641</v>
      </c>
      <c r="GR158" s="151">
        <f>SUM('REPS분양물량+계획'!G143:I143)/3</f>
        <v>492.33333333333331</v>
      </c>
      <c r="GS158" s="106">
        <f t="shared" si="374"/>
        <v>2.1383907481189448</v>
      </c>
      <c r="GT158" s="105" t="str">
        <f t="shared" si="371"/>
        <v>C등급</v>
      </c>
    </row>
    <row r="159" spans="1:202" s="49" customFormat="1" x14ac:dyDescent="0.4">
      <c r="A159" s="37" t="s">
        <v>221</v>
      </c>
      <c r="B159" s="37" t="s">
        <v>227</v>
      </c>
      <c r="C159" s="35">
        <f>'주택총조사(거처의종류, 일반,외국인가구, 전체)'!H145</f>
        <v>61108</v>
      </c>
      <c r="D159" s="35">
        <f>'주택총조사(거처의종류, 일반,외국인가구, 전체)'!K145</f>
        <v>62178</v>
      </c>
      <c r="E159" s="35">
        <f>'주택총조사(거처의종류, 일반,외국인가구, 전체)'!N145</f>
        <v>66584</v>
      </c>
      <c r="F159" s="35">
        <f>'주택총조사(거처의종류, 일반,외국인가구, 전체)'!Q145</f>
        <v>69646</v>
      </c>
      <c r="G159" s="35">
        <f>'주택총조사(거처의종류, 일반,외국인가구, 전체)'!T145</f>
        <v>71346</v>
      </c>
      <c r="H159" s="35">
        <f>'주택총조사(거처의종류, 일반,외국인가구, 전체)'!W145</f>
        <v>72849</v>
      </c>
      <c r="I159" s="207">
        <f t="shared" si="282"/>
        <v>60</v>
      </c>
      <c r="J159" s="207">
        <f t="shared" si="282"/>
        <v>2655</v>
      </c>
      <c r="K159" s="207">
        <f t="shared" si="282"/>
        <v>1136</v>
      </c>
      <c r="L159" s="207">
        <f t="shared" si="282"/>
        <v>697</v>
      </c>
      <c r="M159" s="207">
        <f t="shared" si="282"/>
        <v>335</v>
      </c>
      <c r="N159" s="24">
        <f>'인구총조사(가구, 1인가구)'!D145</f>
        <v>15642</v>
      </c>
      <c r="O159" s="24">
        <f>'인구총조사(가구, 1인가구)'!E145</f>
        <v>16652</v>
      </c>
      <c r="P159" s="24">
        <f>'인구총조사(가구, 1인가구)'!F145</f>
        <v>18403</v>
      </c>
      <c r="Q159" s="24">
        <f>'인구총조사(가구, 1인가구)'!G145</f>
        <v>20329</v>
      </c>
      <c r="R159" s="24">
        <f>'인구총조사(가구, 1인가구)'!H145</f>
        <v>21332</v>
      </c>
      <c r="S159" s="24">
        <f>'인구총조사(가구, 1인가구)'!I145</f>
        <v>22500</v>
      </c>
      <c r="T159" s="52">
        <f t="shared" si="286"/>
        <v>1010</v>
      </c>
      <c r="U159" s="52">
        <f t="shared" si="287"/>
        <v>1751</v>
      </c>
      <c r="V159" s="52">
        <f t="shared" si="288"/>
        <v>1926</v>
      </c>
      <c r="W159" s="52">
        <f t="shared" si="289"/>
        <v>1003</v>
      </c>
      <c r="X159" s="52">
        <f t="shared" si="290"/>
        <v>1168</v>
      </c>
      <c r="Y159" s="53">
        <f>'주택총조사(거처의종류, 일반,외국인가구, 아파트)'!K145/'주택총조사(거처의종류, 일반,외국인가구, 전체)'!K145</f>
        <v>0.67274598732670721</v>
      </c>
      <c r="Z159" s="53">
        <f>'주택총조사(거처의종류, 일반,외국인가구, 아파트)'!N145/'주택총조사(거처의종류, 일반,외국인가구, 전체)'!N145</f>
        <v>0.69322960470984019</v>
      </c>
      <c r="AA159" s="53">
        <f>'주택총조사(거처의종류, 일반,외국인가구, 아파트)'!Q145/'주택총조사(거처의종류, 일반,외국인가구, 전체)'!Q145</f>
        <v>0.69893461218160413</v>
      </c>
      <c r="AB159" s="53">
        <f>'주택총조사(거처의종류, 일반,외국인가구, 아파트)'!T145/'주택총조사(거처의종류, 일반,외국인가구, 전체)'!T145</f>
        <v>0.70414599276763934</v>
      </c>
      <c r="AC159" s="53">
        <f>'주택총조사(거처의종류, 일반,외국인가구, 아파트)'!W145/'주택총조사(거처의종류, 일반,외국인가구, 전체)'!W145</f>
        <v>0.70651621847932022</v>
      </c>
      <c r="AD159" s="54">
        <f t="shared" si="291"/>
        <v>40.364759239602435</v>
      </c>
      <c r="AE159" s="54">
        <f t="shared" si="292"/>
        <v>1840.5246005046256</v>
      </c>
      <c r="AF159" s="54">
        <f t="shared" si="293"/>
        <v>793.98971943830225</v>
      </c>
      <c r="AG159" s="54">
        <f t="shared" si="294"/>
        <v>490.78975695904461</v>
      </c>
      <c r="AH159" s="54">
        <f t="shared" si="295"/>
        <v>236.68293319057227</v>
      </c>
      <c r="AI159" s="54">
        <f t="shared" si="296"/>
        <v>680.47035386642949</v>
      </c>
      <c r="AJ159" s="54">
        <f t="shared" si="297"/>
        <v>679.47344719997432</v>
      </c>
      <c r="AK159" s="54">
        <f t="shared" si="298"/>
        <v>1213.8450378469302</v>
      </c>
      <c r="AL159" s="54">
        <f t="shared" si="299"/>
        <v>1346.1480630617696</v>
      </c>
      <c r="AM159" s="54">
        <f t="shared" si="300"/>
        <v>706.25843074594229</v>
      </c>
      <c r="AN159" s="54">
        <f t="shared" si="301"/>
        <v>825.21094318384598</v>
      </c>
      <c r="AO159" s="54">
        <f t="shared" si="302"/>
        <v>954.18718440769248</v>
      </c>
      <c r="AP159" s="208">
        <f t="shared" si="283"/>
        <v>719.83820643957677</v>
      </c>
      <c r="AQ159" s="208">
        <f t="shared" si="283"/>
        <v>3054.3696383515557</v>
      </c>
      <c r="AR159" s="208">
        <f t="shared" si="283"/>
        <v>2140.1377825000718</v>
      </c>
      <c r="AS159" s="208">
        <f t="shared" si="283"/>
        <v>1197.048187704987</v>
      </c>
      <c r="AT159" s="208">
        <f t="shared" si="283"/>
        <v>1061.8938763744181</v>
      </c>
      <c r="AU159" s="50">
        <f t="shared" si="285"/>
        <v>1634.6575382741219</v>
      </c>
      <c r="AV159" s="52">
        <f>'주택총조사(거처의종류, 일반,외국인가구, 전체)'!I145</f>
        <v>573</v>
      </c>
      <c r="AW159" s="52">
        <f>'주택총조사(거처의종류, 일반,외국인가구, 전체)'!L145</f>
        <v>552</v>
      </c>
      <c r="AX159" s="52">
        <f>'주택총조사(거처의종류, 일반,외국인가구, 전체)'!O145</f>
        <v>560</v>
      </c>
      <c r="AY159" s="52">
        <f>'주택총조사(거처의종류, 일반,외국인가구, 전체)'!R145</f>
        <v>578</v>
      </c>
      <c r="AZ159" s="52">
        <f>'주택총조사(거처의종류, 일반,외국인가구, 전체)'!U145</f>
        <v>615</v>
      </c>
      <c r="BA159" s="52">
        <f>'주택총조사(거처의종류, 일반,외국인가구, 전체)'!X145</f>
        <v>703</v>
      </c>
      <c r="BB159" s="52">
        <f t="shared" si="303"/>
        <v>-21</v>
      </c>
      <c r="BC159" s="52">
        <f t="shared" si="304"/>
        <v>8</v>
      </c>
      <c r="BD159" s="52">
        <f t="shared" si="305"/>
        <v>18</v>
      </c>
      <c r="BE159" s="52">
        <f t="shared" si="306"/>
        <v>37</v>
      </c>
      <c r="BF159" s="52">
        <f t="shared" si="307"/>
        <v>88</v>
      </c>
      <c r="BG159" s="53">
        <f>'주택총조사(거처의종류, 일반,외국인가구, 아파트)'!L145/'주택총조사(거처의종류, 일반,외국인가구, 전체)'!L145</f>
        <v>0.24818840579710144</v>
      </c>
      <c r="BH159" s="53">
        <f>'주택총조사(거처의종류, 일반,외국인가구, 아파트)'!O145/'주택총조사(거처의종류, 일반,외국인가구, 전체)'!O145</f>
        <v>0.27857142857142858</v>
      </c>
      <c r="BI159" s="53">
        <f>'주택총조사(거처의종류, 일반,외국인가구, 아파트)'!R145/'주택총조사(거처의종류, 일반,외국인가구, 전체)'!R145</f>
        <v>0.28027681660899656</v>
      </c>
      <c r="BJ159" s="53">
        <f>'주택총조사(거처의종류, 일반,외국인가구, 아파트)'!U145/'주택총조사(거처의종류, 일반,외국인가구, 전체)'!U145</f>
        <v>0.2861788617886179</v>
      </c>
      <c r="BK159" s="53">
        <f>'주택총조사(거처의종류, 일반,외국인가구, 아파트)'!X145/'주택총조사(거처의종류, 일반,외국인가구, 전체)'!X145</f>
        <v>0.24751066856330015</v>
      </c>
      <c r="BL159" s="54">
        <f t="shared" si="308"/>
        <v>-5.2119565217391299</v>
      </c>
      <c r="BM159" s="54">
        <f t="shared" si="309"/>
        <v>2.2285714285714286</v>
      </c>
      <c r="BN159" s="54">
        <f t="shared" si="310"/>
        <v>5.0449826989619382</v>
      </c>
      <c r="BO159" s="54">
        <f t="shared" si="311"/>
        <v>10.588617886178863</v>
      </c>
      <c r="BP159" s="54">
        <f t="shared" si="312"/>
        <v>21.780938833570413</v>
      </c>
      <c r="BQ159" s="50">
        <f t="shared" si="313"/>
        <v>6.8862308651087032</v>
      </c>
      <c r="BR159" s="49">
        <f>REPS멸실!E144</f>
        <v>0</v>
      </c>
      <c r="BS159" s="49">
        <f>REPS멸실!F144</f>
        <v>0</v>
      </c>
      <c r="BT159" s="49">
        <f>REPS멸실!G144</f>
        <v>0</v>
      </c>
      <c r="BU159" s="49">
        <f>REPS멸실!H144</f>
        <v>0</v>
      </c>
      <c r="BV159" s="49">
        <f>REPS멸실!I144</f>
        <v>0</v>
      </c>
      <c r="BW159" s="51">
        <f t="shared" si="314"/>
        <v>0</v>
      </c>
      <c r="BX159" s="81">
        <f t="shared" si="315"/>
        <v>1641.5437691392306</v>
      </c>
      <c r="BY159" s="52">
        <f>SUM('주택소유통계(다주택자)'!Q145:R145)</f>
        <v>6326</v>
      </c>
      <c r="BZ159" s="52">
        <f>SUM('주택소유통계(다주택자)'!U145:V145)</f>
        <v>6193</v>
      </c>
      <c r="CA159" s="52">
        <f>SUM('주택소유통계(다주택자)'!Y145:Z145)</f>
        <v>6551</v>
      </c>
      <c r="CB159" s="52">
        <f>SUM('주택소유통계(다주택자)'!AC145:AD145)</f>
        <v>7012</v>
      </c>
      <c r="CC159" s="52">
        <f t="shared" si="316"/>
        <v>-133</v>
      </c>
      <c r="CD159" s="52">
        <f t="shared" si="317"/>
        <v>358</v>
      </c>
      <c r="CE159" s="52">
        <f t="shared" si="318"/>
        <v>461</v>
      </c>
      <c r="CF159" s="53">
        <f>'REPS거래량(외지인)'!D145/'REPS거래량(외지인)'!C145</f>
        <v>0.60098320360507984</v>
      </c>
      <c r="CG159" s="53">
        <f>'REPS거래량(외지인)'!I145/'REPS거래량(외지인)'!H145</f>
        <v>0.56057007125890734</v>
      </c>
      <c r="CH159" s="53">
        <f>'REPS거래량(외지인)'!N145/'REPS거래량(외지인)'!M145</f>
        <v>0.61389961389961389</v>
      </c>
      <c r="CI159" s="54">
        <f>REPS단위당실거래!G144</f>
        <v>1097.7</v>
      </c>
      <c r="CJ159" s="54">
        <f>REPS단위당실거래!H144</f>
        <v>1017</v>
      </c>
      <c r="CK159" s="54">
        <f>REPS단위당실거래!I144</f>
        <v>987.9</v>
      </c>
      <c r="CL159" s="52">
        <v>1604.55</v>
      </c>
      <c r="CM159" s="52">
        <v>1689</v>
      </c>
      <c r="CN159" s="52">
        <v>1439</v>
      </c>
      <c r="CO159" s="53">
        <f t="shared" si="319"/>
        <v>0.68411704216135372</v>
      </c>
      <c r="CP159" s="53">
        <f t="shared" si="320"/>
        <v>0.60213143872113672</v>
      </c>
      <c r="CQ159" s="53">
        <f t="shared" si="321"/>
        <v>0.6865184155663655</v>
      </c>
      <c r="CR159" s="55">
        <v>0.2</v>
      </c>
      <c r="CS159" s="55">
        <v>0.3</v>
      </c>
      <c r="CT159" s="55">
        <v>0.5</v>
      </c>
      <c r="CU159" s="162">
        <f t="shared" si="322"/>
        <v>-10.936399853596384</v>
      </c>
      <c r="CV159" s="162">
        <f t="shared" si="323"/>
        <v>36.251459141095999</v>
      </c>
      <c r="CW159" s="162">
        <f t="shared" si="324"/>
        <v>97.145006452893867</v>
      </c>
      <c r="CX159" s="71">
        <f t="shared" si="325"/>
        <v>40.820021913464494</v>
      </c>
      <c r="CY159" s="158">
        <f>REPS분양물량!H144</f>
        <v>1190</v>
      </c>
      <c r="CZ159" s="158">
        <f>REPS분양물량!I144</f>
        <v>0</v>
      </c>
      <c r="DA159" s="158">
        <f>REPS분양물량!J144</f>
        <v>1801</v>
      </c>
      <c r="DB159" s="52">
        <f>REPS미분양!F144</f>
        <v>25</v>
      </c>
      <c r="DC159" s="52">
        <f>REPS미분양!G144</f>
        <v>27</v>
      </c>
      <c r="DD159" s="52">
        <f>REPS미분양!H144</f>
        <v>18</v>
      </c>
      <c r="DE159" s="52">
        <f>REPS미분양!I144</f>
        <v>104</v>
      </c>
      <c r="DF159" s="52">
        <f t="shared" si="326"/>
        <v>1215</v>
      </c>
      <c r="DG159" s="52">
        <f t="shared" si="327"/>
        <v>27</v>
      </c>
      <c r="DH159" s="52">
        <f t="shared" si="328"/>
        <v>1819</v>
      </c>
      <c r="DI159" s="52">
        <f t="shared" si="329"/>
        <v>1188</v>
      </c>
      <c r="DJ159" s="52">
        <f t="shared" si="330"/>
        <v>9</v>
      </c>
      <c r="DK159" s="52">
        <f t="shared" si="331"/>
        <v>1715</v>
      </c>
      <c r="DL159" s="142">
        <v>1097.7</v>
      </c>
      <c r="DM159" s="142">
        <v>1017</v>
      </c>
      <c r="DN159" s="142">
        <v>987.9</v>
      </c>
      <c r="DO159" s="145">
        <f>DP159*0.95</f>
        <v>1604.55</v>
      </c>
      <c r="DP159" s="140">
        <f>'REPS분양가(분기단위)'!E144</f>
        <v>1689</v>
      </c>
      <c r="DQ159" s="140">
        <f>'REPS분양가(분기단위)'!F144</f>
        <v>1439</v>
      </c>
      <c r="DR159" s="53">
        <f t="shared" si="332"/>
        <v>0.68411704216135372</v>
      </c>
      <c r="DS159" s="53">
        <f t="shared" si="333"/>
        <v>0.60213143872113672</v>
      </c>
      <c r="DT159" s="53">
        <f t="shared" si="334"/>
        <v>0.6865184155663655</v>
      </c>
      <c r="DU159" s="53">
        <f>100%-종합!CF159</f>
        <v>0.39901679639492016</v>
      </c>
      <c r="DV159" s="53">
        <f>100%-종합!CG159</f>
        <v>0.43942992874109266</v>
      </c>
      <c r="DW159" s="53">
        <f>100%-종합!CH159</f>
        <v>0.38610038610038611</v>
      </c>
      <c r="DX159" s="55">
        <v>0.2</v>
      </c>
      <c r="DY159" s="55">
        <v>0.3</v>
      </c>
      <c r="DZ159" s="55">
        <v>0.5</v>
      </c>
      <c r="EA159" s="72">
        <f t="shared" si="335"/>
        <v>64.858667668120319</v>
      </c>
      <c r="EB159" s="72">
        <f t="shared" si="336"/>
        <v>0.71440535306700181</v>
      </c>
      <c r="EC159" s="72">
        <f t="shared" si="337"/>
        <v>227.29325920778317</v>
      </c>
      <c r="ED159" s="71">
        <f t="shared" si="338"/>
        <v>97.622110742990159</v>
      </c>
      <c r="EE159" s="82">
        <f t="shared" si="339"/>
        <v>138.44213265645465</v>
      </c>
      <c r="EF159" s="88">
        <f t="shared" si="340"/>
        <v>1779.9859017956851</v>
      </c>
      <c r="EG159" s="54">
        <f>REPS단위당실거래!I144</f>
        <v>987.9</v>
      </c>
      <c r="EH159" s="52">
        <f t="shared" si="341"/>
        <v>1439</v>
      </c>
      <c r="EI159" s="52">
        <f t="shared" si="342"/>
        <v>48900</v>
      </c>
      <c r="EJ159" s="49">
        <f t="shared" si="343"/>
        <v>26895.000000000004</v>
      </c>
      <c r="EK159" s="149">
        <v>19975</v>
      </c>
      <c r="EL159" s="55">
        <f t="shared" si="344"/>
        <v>0.68778048240761225</v>
      </c>
      <c r="EM159" s="55">
        <v>0.74</v>
      </c>
      <c r="EN159" s="55">
        <v>0.05</v>
      </c>
      <c r="EO159" s="71">
        <f t="shared" si="345"/>
        <v>508.32136003540603</v>
      </c>
      <c r="EP159" s="54">
        <f>REPS단위당실거래!I144</f>
        <v>987.9</v>
      </c>
      <c r="EQ159" s="52">
        <f t="shared" si="346"/>
        <v>1439</v>
      </c>
      <c r="ER159" s="52">
        <f t="shared" si="347"/>
        <v>48900</v>
      </c>
      <c r="ES159" s="49">
        <f t="shared" si="348"/>
        <v>26895.000000000004</v>
      </c>
      <c r="ET159" s="149">
        <v>7272</v>
      </c>
      <c r="EU159" s="55">
        <f t="shared" si="349"/>
        <v>0.68778048240761225</v>
      </c>
      <c r="EV159" s="55">
        <v>0.26</v>
      </c>
      <c r="EW159" s="55">
        <v>0.2</v>
      </c>
      <c r="EX159" s="50">
        <f t="shared" si="350"/>
        <v>260.08006273954413</v>
      </c>
      <c r="EY159" s="53">
        <f>'주택총조사(주택의종류)'!AZ145</f>
        <v>0.77978682998187954</v>
      </c>
      <c r="EZ159" s="53">
        <f>'주택총조사(주택의종류)'!AS145</f>
        <v>0.12572294931288988</v>
      </c>
      <c r="FA159" s="53">
        <f>'주택총조사(주택의종류)'!BG145</f>
        <v>8.4193358184813855E-2</v>
      </c>
      <c r="FB159" s="53">
        <f t="shared" si="351"/>
        <v>0.26919704132805333</v>
      </c>
      <c r="FC159" s="54">
        <f t="shared" si="352"/>
        <v>206.85138956328322</v>
      </c>
      <c r="FD159" s="55">
        <v>0.4</v>
      </c>
      <c r="FE159" s="55">
        <v>0.6</v>
      </c>
      <c r="FF159" s="50">
        <f t="shared" si="353"/>
        <v>49.644333495187972</v>
      </c>
      <c r="FG159" s="82">
        <f t="shared" si="354"/>
        <v>818.0457562701381</v>
      </c>
      <c r="FH159" s="53">
        <v>3.9399999999999998E-2</v>
      </c>
      <c r="FI159" s="49">
        <v>30</v>
      </c>
      <c r="FJ159" s="55">
        <v>0.6</v>
      </c>
      <c r="FK159" s="55">
        <v>0.4</v>
      </c>
      <c r="FL159" s="49">
        <f t="shared" si="355"/>
        <v>49000</v>
      </c>
      <c r="FM159" s="49">
        <f t="shared" si="356"/>
        <v>29400</v>
      </c>
      <c r="FN159" s="58">
        <f t="shared" si="357"/>
        <v>-139.34503565748184</v>
      </c>
      <c r="FO159" s="49">
        <f t="shared" si="372"/>
        <v>4200</v>
      </c>
      <c r="FP159" s="131">
        <v>207</v>
      </c>
      <c r="FQ159" s="131">
        <v>577</v>
      </c>
      <c r="FR159" s="134">
        <v>5265</v>
      </c>
      <c r="FS159" s="134">
        <v>7132</v>
      </c>
      <c r="FT159" s="134">
        <v>4641</v>
      </c>
      <c r="FU159" s="134">
        <v>4554</v>
      </c>
      <c r="FV159" s="134">
        <v>4110</v>
      </c>
      <c r="FW159" s="134">
        <v>9985</v>
      </c>
      <c r="FX159" s="134">
        <v>8719</v>
      </c>
      <c r="FY159" s="32">
        <f t="shared" si="358"/>
        <v>45190</v>
      </c>
      <c r="FZ159" s="152">
        <f>(SUM(FU159:FX159)/FY159)+(FT159/FY159)*0.8</f>
        <v>0.68778048240761225</v>
      </c>
      <c r="GA159" s="54">
        <f t="shared" si="359"/>
        <v>961.07341527280118</v>
      </c>
      <c r="GB159" s="55">
        <v>0.3</v>
      </c>
      <c r="GC159" s="55">
        <f t="shared" si="360"/>
        <v>0.68778048240761225</v>
      </c>
      <c r="GD159" s="50">
        <f t="shared" si="361"/>
        <v>198.30226115563761</v>
      </c>
      <c r="GE159" s="54">
        <f t="shared" si="362"/>
        <v>680.47035386642949</v>
      </c>
      <c r="GF159" s="55">
        <v>0.7</v>
      </c>
      <c r="GG159" s="55">
        <f t="shared" si="363"/>
        <v>0.68778048240761225</v>
      </c>
      <c r="GH159" s="50">
        <f t="shared" si="364"/>
        <v>327.60995977243203</v>
      </c>
      <c r="GI159" s="81">
        <f t="shared" si="373"/>
        <v>525.9122209280697</v>
      </c>
      <c r="GJ159" s="72">
        <f t="shared" si="365"/>
        <v>40.820021913464494</v>
      </c>
      <c r="GK159" s="72">
        <f t="shared" si="366"/>
        <v>97.622110742990159</v>
      </c>
      <c r="GL159" s="52">
        <f>SUM('주택총조사(주택의종류)'!AD145:AF145)</f>
        <v>60157</v>
      </c>
      <c r="GM159" s="52">
        <f>REPS미분양!I144</f>
        <v>104</v>
      </c>
      <c r="GN159" s="100">
        <f t="shared" si="367"/>
        <v>1.7288096148411656E-3</v>
      </c>
      <c r="GO159" s="55">
        <f t="shared" si="368"/>
        <v>1</v>
      </c>
      <c r="GP159" s="82">
        <f t="shared" si="369"/>
        <v>138.44213265645465</v>
      </c>
      <c r="GQ159" s="84">
        <f t="shared" si="370"/>
        <v>1482.4001098546623</v>
      </c>
      <c r="GR159" s="151">
        <f>SUM('REPS분양물량+계획'!G144:I144)/3</f>
        <v>740</v>
      </c>
      <c r="GS159" s="106">
        <f t="shared" si="374"/>
        <v>0.49919046489584462</v>
      </c>
      <c r="GT159" s="105" t="str">
        <f t="shared" si="371"/>
        <v>S등급</v>
      </c>
    </row>
    <row r="160" spans="1:202" s="49" customFormat="1" x14ac:dyDescent="0.4">
      <c r="A160" s="37" t="s">
        <v>221</v>
      </c>
      <c r="B160" s="37" t="s">
        <v>209</v>
      </c>
      <c r="C160" s="35">
        <f>'주택총조사(거처의종류, 일반,외국인가구, 전체)'!H146</f>
        <v>111261</v>
      </c>
      <c r="D160" s="35">
        <f>'주택총조사(거처의종류, 일반,외국인가구, 전체)'!K146</f>
        <v>111594</v>
      </c>
      <c r="E160" s="35">
        <f>'주택총조사(거처의종류, 일반,외국인가구, 전체)'!N146</f>
        <v>110605</v>
      </c>
      <c r="F160" s="35">
        <f>'주택총조사(거처의종류, 일반,외국인가구, 전체)'!Q146</f>
        <v>111810</v>
      </c>
      <c r="G160" s="35">
        <f>'주택총조사(거처의종류, 일반,외국인가구, 전체)'!T146</f>
        <v>111263</v>
      </c>
      <c r="H160" s="35">
        <f>'주택총조사(거처의종류, 일반,외국인가구, 전체)'!W146</f>
        <v>112697</v>
      </c>
      <c r="I160" s="207">
        <f t="shared" si="282"/>
        <v>-1103</v>
      </c>
      <c r="J160" s="207">
        <f t="shared" si="282"/>
        <v>-2220</v>
      </c>
      <c r="K160" s="207">
        <f t="shared" si="282"/>
        <v>-1187</v>
      </c>
      <c r="L160" s="207">
        <f t="shared" si="282"/>
        <v>-1823</v>
      </c>
      <c r="M160" s="207">
        <f t="shared" si="282"/>
        <v>-485</v>
      </c>
      <c r="N160" s="24">
        <f>'인구총조사(가구, 1인가구)'!D146</f>
        <v>32267</v>
      </c>
      <c r="O160" s="24">
        <f>'인구총조사(가구, 1인가구)'!E146</f>
        <v>33703</v>
      </c>
      <c r="P160" s="24">
        <f>'인구총조사(가구, 1인가구)'!F146</f>
        <v>34934</v>
      </c>
      <c r="Q160" s="24">
        <f>'인구총조사(가구, 1인가구)'!G146</f>
        <v>37326</v>
      </c>
      <c r="R160" s="24">
        <f>'인구총조사(가구, 1인가구)'!H146</f>
        <v>38602</v>
      </c>
      <c r="S160" s="24">
        <f>'인구총조사(가구, 1인가구)'!I146</f>
        <v>40521</v>
      </c>
      <c r="T160" s="52">
        <f t="shared" si="286"/>
        <v>1436</v>
      </c>
      <c r="U160" s="52">
        <f t="shared" si="287"/>
        <v>1231</v>
      </c>
      <c r="V160" s="52">
        <f t="shared" si="288"/>
        <v>2392</v>
      </c>
      <c r="W160" s="52">
        <f t="shared" si="289"/>
        <v>1276</v>
      </c>
      <c r="X160" s="52">
        <f t="shared" si="290"/>
        <v>1919</v>
      </c>
      <c r="Y160" s="53">
        <f>'주택총조사(거처의종류, 일반,외국인가구, 아파트)'!K146/'주택총조사(거처의종류, 일반,외국인가구, 전체)'!K146</f>
        <v>0.53466136172195633</v>
      </c>
      <c r="Z160" s="53">
        <f>'주택총조사(거처의종류, 일반,외국인가구, 아파트)'!N146/'주택총조사(거처의종류, 일반,외국인가구, 전체)'!N146</f>
        <v>0.54143121920347181</v>
      </c>
      <c r="AA160" s="53">
        <f>'주택총조사(거처의종류, 일반,외국인가구, 아파트)'!Q146/'주택총조사(거처의종류, 일반,외국인가구, 전체)'!Q146</f>
        <v>0.54003219747786424</v>
      </c>
      <c r="AB160" s="53">
        <f>'주택총조사(거처의종류, 일반,외국인가구, 아파트)'!T146/'주택총조사(거처의종류, 일반,외국인가구, 전체)'!T146</f>
        <v>0.54824155379596096</v>
      </c>
      <c r="AC160" s="53">
        <f>'주택총조사(거처의종류, 일반,외국인가구, 아파트)'!W146/'주택총조사(거처의종류, 일반,외국인가구, 전체)'!W146</f>
        <v>0.56501060365404576</v>
      </c>
      <c r="AD160" s="54">
        <f t="shared" si="291"/>
        <v>-589.73148197931778</v>
      </c>
      <c r="AE160" s="54">
        <f t="shared" si="292"/>
        <v>-1201.9773066317075</v>
      </c>
      <c r="AF160" s="54">
        <f t="shared" si="293"/>
        <v>-641.01821840622483</v>
      </c>
      <c r="AG160" s="54">
        <f t="shared" si="294"/>
        <v>-999.44435257003681</v>
      </c>
      <c r="AH160" s="54">
        <f t="shared" si="295"/>
        <v>-274.03014277221217</v>
      </c>
      <c r="AI160" s="54">
        <f t="shared" si="296"/>
        <v>-741.24030047189967</v>
      </c>
      <c r="AJ160" s="54">
        <f t="shared" si="297"/>
        <v>767.77371543272932</v>
      </c>
      <c r="AK160" s="54">
        <f t="shared" si="298"/>
        <v>666.50183083947377</v>
      </c>
      <c r="AL160" s="54">
        <f t="shared" si="299"/>
        <v>1291.7570163670512</v>
      </c>
      <c r="AM160" s="54">
        <f t="shared" si="300"/>
        <v>699.55622264364615</v>
      </c>
      <c r="AN160" s="54">
        <f t="shared" si="301"/>
        <v>1084.2553484121138</v>
      </c>
      <c r="AO160" s="54">
        <f t="shared" si="302"/>
        <v>901.96882673900268</v>
      </c>
      <c r="AP160" s="208">
        <f t="shared" si="283"/>
        <v>178.04223345341154</v>
      </c>
      <c r="AQ160" s="208">
        <f t="shared" si="283"/>
        <v>-535.47547579223374</v>
      </c>
      <c r="AR160" s="208">
        <f t="shared" si="283"/>
        <v>650.73879796082633</v>
      </c>
      <c r="AS160" s="208">
        <f t="shared" si="283"/>
        <v>-299.88812992639066</v>
      </c>
      <c r="AT160" s="208">
        <f t="shared" si="283"/>
        <v>810.22520563990156</v>
      </c>
      <c r="AU160" s="50">
        <f t="shared" si="285"/>
        <v>160.72852626710301</v>
      </c>
      <c r="AV160" s="52">
        <f>'주택총조사(거처의종류, 일반,외국인가구, 전체)'!I146</f>
        <v>1757</v>
      </c>
      <c r="AW160" s="52">
        <f>'주택총조사(거처의종류, 일반,외국인가구, 전체)'!L146</f>
        <v>1840</v>
      </c>
      <c r="AX160" s="52">
        <f>'주택총조사(거처의종류, 일반,외국인가구, 전체)'!O146</f>
        <v>1900</v>
      </c>
      <c r="AY160" s="52">
        <f>'주택총조사(거처의종류, 일반,외국인가구, 전체)'!R146</f>
        <v>2131</v>
      </c>
      <c r="AZ160" s="52">
        <f>'주택총조사(거처의종류, 일반,외국인가구, 전체)'!U146</f>
        <v>2425</v>
      </c>
      <c r="BA160" s="52">
        <f>'주택총조사(거처의종류, 일반,외국인가구, 전체)'!X146</f>
        <v>2716</v>
      </c>
      <c r="BB160" s="52">
        <f t="shared" si="303"/>
        <v>83</v>
      </c>
      <c r="BC160" s="52">
        <f t="shared" si="304"/>
        <v>60</v>
      </c>
      <c r="BD160" s="52">
        <f t="shared" si="305"/>
        <v>231</v>
      </c>
      <c r="BE160" s="52">
        <f t="shared" si="306"/>
        <v>294</v>
      </c>
      <c r="BF160" s="52">
        <f t="shared" si="307"/>
        <v>291</v>
      </c>
      <c r="BG160" s="53">
        <f>'주택총조사(거처의종류, 일반,외국인가구, 아파트)'!L146/'주택총조사(거처의종류, 일반,외국인가구, 전체)'!L146</f>
        <v>0.15923913043478261</v>
      </c>
      <c r="BH160" s="53">
        <f>'주택총조사(거처의종류, 일반,외국인가구, 아파트)'!O146/'주택총조사(거처의종류, 일반,외국인가구, 전체)'!O146</f>
        <v>0.16789473684210526</v>
      </c>
      <c r="BI160" s="53">
        <f>'주택총조사(거처의종류, 일반,외국인가구, 아파트)'!R146/'주택총조사(거처의종류, 일반,외국인가구, 전체)'!R146</f>
        <v>0.14922571562646644</v>
      </c>
      <c r="BJ160" s="53">
        <f>'주택총조사(거처의종류, 일반,외국인가구, 아파트)'!U146/'주택총조사(거처의종류, 일반,외국인가구, 전체)'!U146</f>
        <v>0.14845360824742268</v>
      </c>
      <c r="BK160" s="53">
        <f>'주택총조사(거처의종류, 일반,외국인가구, 아파트)'!X146/'주택총조사(거처의종류, 일반,외국인가구, 전체)'!X146</f>
        <v>0.17525773195876287</v>
      </c>
      <c r="BL160" s="54">
        <f t="shared" si="308"/>
        <v>13.216847826086957</v>
      </c>
      <c r="BM160" s="54">
        <f t="shared" si="309"/>
        <v>10.073684210526316</v>
      </c>
      <c r="BN160" s="54">
        <f t="shared" si="310"/>
        <v>34.471140309713746</v>
      </c>
      <c r="BO160" s="54">
        <f t="shared" si="311"/>
        <v>43.645360824742269</v>
      </c>
      <c r="BP160" s="54">
        <f t="shared" si="312"/>
        <v>51</v>
      </c>
      <c r="BQ160" s="50">
        <f t="shared" si="313"/>
        <v>30.481406634213858</v>
      </c>
      <c r="BR160" s="49">
        <f>REPS멸실!E145</f>
        <v>0</v>
      </c>
      <c r="BS160" s="49">
        <f>REPS멸실!F145</f>
        <v>0</v>
      </c>
      <c r="BT160" s="49">
        <f>REPS멸실!G145</f>
        <v>0</v>
      </c>
      <c r="BU160" s="49">
        <f>REPS멸실!H145</f>
        <v>0</v>
      </c>
      <c r="BV160" s="49">
        <f>REPS멸실!I145</f>
        <v>1035</v>
      </c>
      <c r="BW160" s="51">
        <f t="shared" si="314"/>
        <v>207</v>
      </c>
      <c r="BX160" s="81">
        <f t="shared" si="315"/>
        <v>398.20993290131685</v>
      </c>
      <c r="BY160" s="52">
        <f>SUM('주택소유통계(다주택자)'!Q146:R146)</f>
        <v>14876</v>
      </c>
      <c r="BZ160" s="52">
        <f>SUM('주택소유통계(다주택자)'!U146:V146)</f>
        <v>14619</v>
      </c>
      <c r="CA160" s="52">
        <f>SUM('주택소유통계(다주택자)'!Y146:Z146)</f>
        <v>13876</v>
      </c>
      <c r="CB160" s="52">
        <f>SUM('주택소유통계(다주택자)'!AC146:AD146)</f>
        <v>14892</v>
      </c>
      <c r="CC160" s="52">
        <f t="shared" si="316"/>
        <v>-257</v>
      </c>
      <c r="CD160" s="52">
        <f t="shared" si="317"/>
        <v>-743</v>
      </c>
      <c r="CE160" s="52">
        <f t="shared" si="318"/>
        <v>1016</v>
      </c>
      <c r="CF160" s="53">
        <f>'REPS거래량(외지인)'!D146/'REPS거래량(외지인)'!C146</f>
        <v>0.5172306737038187</v>
      </c>
      <c r="CG160" s="53">
        <f>'REPS거래량(외지인)'!I146/'REPS거래량(외지인)'!H146</f>
        <v>0.55983205038488448</v>
      </c>
      <c r="CH160" s="53">
        <f>'REPS거래량(외지인)'!N146/'REPS거래량(외지인)'!M146</f>
        <v>0.55772727272727274</v>
      </c>
      <c r="CI160" s="54">
        <f>REPS단위당실거래!G145</f>
        <v>1458.1</v>
      </c>
      <c r="CJ160" s="54">
        <f>REPS단위당실거래!H145</f>
        <v>1398.6</v>
      </c>
      <c r="CK160" s="54">
        <f>REPS단위당실거래!I145</f>
        <v>1385.7</v>
      </c>
      <c r="CL160" s="52">
        <v>1790</v>
      </c>
      <c r="CM160" s="52">
        <v>2280</v>
      </c>
      <c r="CN160" s="52">
        <v>2394</v>
      </c>
      <c r="CO160" s="53">
        <f t="shared" si="319"/>
        <v>0.81458100558659208</v>
      </c>
      <c r="CP160" s="53">
        <v>0</v>
      </c>
      <c r="CQ160" s="53">
        <f t="shared" si="321"/>
        <v>0.57882205513784468</v>
      </c>
      <c r="CR160" s="55">
        <v>0.2</v>
      </c>
      <c r="CS160" s="55">
        <v>0.3</v>
      </c>
      <c r="CT160" s="55">
        <v>0.5</v>
      </c>
      <c r="CU160" s="162">
        <f t="shared" si="322"/>
        <v>-21.656170910522597</v>
      </c>
      <c r="CV160" s="162">
        <f t="shared" si="323"/>
        <v>0</v>
      </c>
      <c r="CW160" s="162">
        <f t="shared" si="324"/>
        <v>163.99502187286399</v>
      </c>
      <c r="CX160" s="71">
        <f t="shared" si="325"/>
        <v>47.446283654113792</v>
      </c>
      <c r="CY160" s="158">
        <f>REPS분양물량!H145</f>
        <v>68</v>
      </c>
      <c r="CZ160" s="158">
        <f>REPS분양물량!I145</f>
        <v>12608</v>
      </c>
      <c r="DA160" s="158">
        <f>REPS분양물량!J145</f>
        <v>0</v>
      </c>
      <c r="DB160" s="52">
        <f>REPS미분양!F145</f>
        <v>33</v>
      </c>
      <c r="DC160" s="52">
        <f>REPS미분양!G145</f>
        <v>26</v>
      </c>
      <c r="DD160" s="52">
        <f>REPS미분양!H145</f>
        <v>63</v>
      </c>
      <c r="DE160" s="52">
        <f>REPS미분양!I145</f>
        <v>442</v>
      </c>
      <c r="DF160" s="52">
        <f t="shared" si="326"/>
        <v>101</v>
      </c>
      <c r="DG160" s="52">
        <f t="shared" si="327"/>
        <v>12634</v>
      </c>
      <c r="DH160" s="52">
        <f t="shared" si="328"/>
        <v>63</v>
      </c>
      <c r="DI160" s="52">
        <f t="shared" si="329"/>
        <v>75</v>
      </c>
      <c r="DJ160" s="52">
        <f t="shared" si="330"/>
        <v>12571</v>
      </c>
      <c r="DK160" s="52">
        <f t="shared" si="331"/>
        <v>-379</v>
      </c>
      <c r="DL160" s="142">
        <v>1458.1</v>
      </c>
      <c r="DM160" s="142">
        <v>1398.6</v>
      </c>
      <c r="DN160" s="142">
        <v>1385.7</v>
      </c>
      <c r="DO160" s="140">
        <f>'REPS분양가(분기단위)'!D145</f>
        <v>1790</v>
      </c>
      <c r="DP160" s="140">
        <f>'REPS분양가(분기단위)'!E145</f>
        <v>2280</v>
      </c>
      <c r="DQ160" s="144">
        <f>DP160*1.05</f>
        <v>2394</v>
      </c>
      <c r="DR160" s="53">
        <f t="shared" si="332"/>
        <v>0.81458100558659208</v>
      </c>
      <c r="DS160" s="53">
        <f t="shared" si="333"/>
        <v>0.61342105263157887</v>
      </c>
      <c r="DT160" s="53">
        <f t="shared" si="334"/>
        <v>0.57882205513784468</v>
      </c>
      <c r="DU160" s="53">
        <f>100%-종합!CF160</f>
        <v>0.4827693262961813</v>
      </c>
      <c r="DV160" s="53">
        <f>100%-종합!CG160</f>
        <v>0.44016794961511552</v>
      </c>
      <c r="DW160" s="53">
        <f>100%-종합!CH160</f>
        <v>0.44227272727272726</v>
      </c>
      <c r="DX160" s="55">
        <v>0.2</v>
      </c>
      <c r="DY160" s="55">
        <v>0.3</v>
      </c>
      <c r="DZ160" s="55">
        <v>0.5</v>
      </c>
      <c r="EA160" s="72">
        <f t="shared" si="335"/>
        <v>5.8988208492105745</v>
      </c>
      <c r="EB160" s="72">
        <f t="shared" si="336"/>
        <v>1018.2822527162903</v>
      </c>
      <c r="EC160" s="72">
        <f t="shared" si="337"/>
        <v>-48.511471092503989</v>
      </c>
      <c r="ED160" s="71">
        <f t="shared" si="338"/>
        <v>325.22320082433231</v>
      </c>
      <c r="EE160" s="82">
        <f t="shared" si="339"/>
        <v>372.66948447844612</v>
      </c>
      <c r="EF160" s="88">
        <f t="shared" si="340"/>
        <v>770.87941737976303</v>
      </c>
      <c r="EG160" s="54">
        <f>REPS단위당실거래!I145</f>
        <v>1385.7</v>
      </c>
      <c r="EH160" s="52">
        <f t="shared" si="341"/>
        <v>2394</v>
      </c>
      <c r="EI160" s="52">
        <f t="shared" si="342"/>
        <v>81400</v>
      </c>
      <c r="EJ160" s="49">
        <f t="shared" si="343"/>
        <v>44770</v>
      </c>
      <c r="EK160" s="149">
        <v>20660</v>
      </c>
      <c r="EL160" s="55">
        <f t="shared" si="344"/>
        <v>0.40494691737017141</v>
      </c>
      <c r="EM160" s="55">
        <v>0.74</v>
      </c>
      <c r="EN160" s="55">
        <v>0.05</v>
      </c>
      <c r="EO160" s="71">
        <f t="shared" si="345"/>
        <v>309.54952257610648</v>
      </c>
      <c r="EP160" s="54">
        <f>REPS단위당실거래!I145</f>
        <v>1385.7</v>
      </c>
      <c r="EQ160" s="52">
        <f t="shared" si="346"/>
        <v>2394</v>
      </c>
      <c r="ER160" s="52">
        <f t="shared" si="347"/>
        <v>81400</v>
      </c>
      <c r="ES160" s="49">
        <f t="shared" si="348"/>
        <v>44770</v>
      </c>
      <c r="ET160" s="149">
        <v>3902</v>
      </c>
      <c r="EU160" s="55">
        <f t="shared" si="349"/>
        <v>0.40494691737017141</v>
      </c>
      <c r="EV160" s="55">
        <v>0.26</v>
      </c>
      <c r="EW160" s="55">
        <v>0.2</v>
      </c>
      <c r="EX160" s="50">
        <f t="shared" si="350"/>
        <v>82.165349322077276</v>
      </c>
      <c r="EY160" s="53">
        <f>'주택총조사(주택의종류)'!AZ146</f>
        <v>0.59358033131430255</v>
      </c>
      <c r="EZ160" s="53">
        <f>'주택총조사(주택의종류)'!AS146</f>
        <v>0.16123907848956959</v>
      </c>
      <c r="FA160" s="53">
        <f>'주택총조사(주택의종류)'!BG146</f>
        <v>0.23626742791842575</v>
      </c>
      <c r="FB160" s="53">
        <f t="shared" si="351"/>
        <v>0.66967600750489564</v>
      </c>
      <c r="FC160" s="54">
        <f t="shared" si="352"/>
        <v>262.32205149306736</v>
      </c>
      <c r="FD160" s="55">
        <v>0.4</v>
      </c>
      <c r="FE160" s="55">
        <v>0.6</v>
      </c>
      <c r="FF160" s="50">
        <f t="shared" si="353"/>
        <v>62.957292358336161</v>
      </c>
      <c r="FG160" s="82">
        <f t="shared" si="354"/>
        <v>454.67216425651998</v>
      </c>
      <c r="FH160" s="53">
        <v>3.9399999999999998E-2</v>
      </c>
      <c r="FI160" s="49">
        <v>30</v>
      </c>
      <c r="FJ160" s="55">
        <v>0.6</v>
      </c>
      <c r="FK160" s="55">
        <v>0.4</v>
      </c>
      <c r="FL160" s="49">
        <f t="shared" si="355"/>
        <v>81000</v>
      </c>
      <c r="FM160" s="49">
        <f t="shared" si="356"/>
        <v>48800</v>
      </c>
      <c r="FN160" s="58">
        <f t="shared" si="357"/>
        <v>-231.29380068316715</v>
      </c>
      <c r="FO160" s="49">
        <f t="shared" si="372"/>
        <v>6960</v>
      </c>
      <c r="FP160" s="131">
        <v>272</v>
      </c>
      <c r="FQ160" s="131">
        <v>848</v>
      </c>
      <c r="FR160" s="134">
        <v>8365</v>
      </c>
      <c r="FS160" s="134">
        <v>10518</v>
      </c>
      <c r="FT160" s="134">
        <v>6386</v>
      </c>
      <c r="FU160" s="134">
        <v>5734</v>
      </c>
      <c r="FV160" s="134">
        <v>5094</v>
      </c>
      <c r="FW160" s="134">
        <v>11785</v>
      </c>
      <c r="FX160" s="134">
        <v>13542</v>
      </c>
      <c r="FY160" s="32">
        <f t="shared" si="358"/>
        <v>62544</v>
      </c>
      <c r="FZ160" s="152">
        <f>(SUM(FW160:FX160)/FY160)</f>
        <v>0.40494691737017141</v>
      </c>
      <c r="GA160" s="54">
        <f t="shared" si="359"/>
        <v>932.45023337321652</v>
      </c>
      <c r="GB160" s="55">
        <v>0.3</v>
      </c>
      <c r="GC160" s="55">
        <f t="shared" si="360"/>
        <v>0.40494691737017141</v>
      </c>
      <c r="GD160" s="50">
        <f t="shared" si="361"/>
        <v>113.27785428167428</v>
      </c>
      <c r="GE160" s="54">
        <f t="shared" si="362"/>
        <v>-534.24030047189967</v>
      </c>
      <c r="GF160" s="55">
        <v>0.7</v>
      </c>
      <c r="GG160" s="55">
        <f t="shared" si="363"/>
        <v>0.40494691737017141</v>
      </c>
      <c r="GH160" s="50">
        <f t="shared" si="364"/>
        <v>-151.43727396770691</v>
      </c>
      <c r="GI160" s="81">
        <f t="shared" si="373"/>
        <v>-38.159419686032635</v>
      </c>
      <c r="GJ160" s="72">
        <f t="shared" si="365"/>
        <v>47.446283654113792</v>
      </c>
      <c r="GK160" s="72">
        <f t="shared" si="366"/>
        <v>325.22320082433231</v>
      </c>
      <c r="GL160" s="52">
        <f>SUM('주택총조사(주택의종류)'!AD146:AF146)</f>
        <v>90503</v>
      </c>
      <c r="GM160" s="52">
        <f>REPS미분양!I145</f>
        <v>442</v>
      </c>
      <c r="GN160" s="100">
        <f t="shared" si="367"/>
        <v>4.8838160060992453E-3</v>
      </c>
      <c r="GO160" s="55">
        <f t="shared" si="368"/>
        <v>1</v>
      </c>
      <c r="GP160" s="82">
        <f t="shared" si="369"/>
        <v>372.66948447844612</v>
      </c>
      <c r="GQ160" s="84">
        <f t="shared" si="370"/>
        <v>789.18222904893355</v>
      </c>
      <c r="GR160" s="151">
        <f>SUM('REPS분양물량+계획'!G145:I145)/3</f>
        <v>4411</v>
      </c>
      <c r="GS160" s="106">
        <f t="shared" si="374"/>
        <v>5.5893301162088056</v>
      </c>
      <c r="GT160" s="105" t="str">
        <f t="shared" si="371"/>
        <v>C등급</v>
      </c>
    </row>
    <row r="161" spans="1:202" s="49" customFormat="1" x14ac:dyDescent="0.4">
      <c r="A161" s="37" t="s">
        <v>221</v>
      </c>
      <c r="B161" s="37" t="s">
        <v>211</v>
      </c>
      <c r="C161" s="35">
        <f>'주택총조사(거처의종류, 일반,외국인가구, 전체)'!H147</f>
        <v>37194</v>
      </c>
      <c r="D161" s="35">
        <f>'주택총조사(거처의종류, 일반,외국인가구, 전체)'!K147</f>
        <v>38163</v>
      </c>
      <c r="E161" s="35">
        <f>'주택총조사(거처의종류, 일반,외국인가구, 전체)'!N147</f>
        <v>39776</v>
      </c>
      <c r="F161" s="35">
        <f>'주택총조사(거처의종류, 일반,외국인가구, 전체)'!Q147</f>
        <v>40372</v>
      </c>
      <c r="G161" s="35">
        <f>'주택총조사(거처의종류, 일반,외국인가구, 전체)'!T147</f>
        <v>41296</v>
      </c>
      <c r="H161" s="35">
        <f>'주택총조사(거처의종류, 일반,외국인가구, 전체)'!W147</f>
        <v>42678</v>
      </c>
      <c r="I161" s="207">
        <f t="shared" si="282"/>
        <v>303</v>
      </c>
      <c r="J161" s="207">
        <f t="shared" si="282"/>
        <v>448</v>
      </c>
      <c r="K161" s="207">
        <f t="shared" si="282"/>
        <v>-306</v>
      </c>
      <c r="L161" s="207">
        <f t="shared" si="282"/>
        <v>-236</v>
      </c>
      <c r="M161" s="207">
        <f t="shared" si="282"/>
        <v>349</v>
      </c>
      <c r="N161" s="24">
        <f>'인구총조사(가구, 1인가구)'!D147</f>
        <v>13677</v>
      </c>
      <c r="O161" s="24">
        <f>'인구총조사(가구, 1인가구)'!E147</f>
        <v>14343</v>
      </c>
      <c r="P161" s="24">
        <f>'인구총조사(가구, 1인가구)'!F147</f>
        <v>15508</v>
      </c>
      <c r="Q161" s="24">
        <f>'인구총조사(가구, 1인가구)'!G147</f>
        <v>16410</v>
      </c>
      <c r="R161" s="24">
        <f>'인구총조사(가구, 1인가구)'!H147</f>
        <v>17570</v>
      </c>
      <c r="S161" s="24">
        <f>'인구총조사(가구, 1인가구)'!I147</f>
        <v>18603</v>
      </c>
      <c r="T161" s="52">
        <f t="shared" si="286"/>
        <v>666</v>
      </c>
      <c r="U161" s="52">
        <f t="shared" si="287"/>
        <v>1165</v>
      </c>
      <c r="V161" s="52">
        <f t="shared" si="288"/>
        <v>902</v>
      </c>
      <c r="W161" s="52">
        <f t="shared" si="289"/>
        <v>1160</v>
      </c>
      <c r="X161" s="52">
        <f t="shared" si="290"/>
        <v>1033</v>
      </c>
      <c r="Y161" s="53">
        <f>'주택총조사(거처의종류, 일반,외국인가구, 아파트)'!K147/'주택총조사(거처의종류, 일반,외국인가구, 전체)'!K147</f>
        <v>0.27856824673112701</v>
      </c>
      <c r="Z161" s="53">
        <f>'주택총조사(거처의종류, 일반,외국인가구, 아파트)'!N147/'주택총조사(거처의종류, 일반,외국인가구, 전체)'!N147</f>
        <v>0.30445494770716008</v>
      </c>
      <c r="AA161" s="53">
        <f>'주택총조사(거처의종류, 일반,외국인가구, 아파트)'!Q147/'주택총조사(거처의종류, 일반,외국인가구, 전체)'!Q147</f>
        <v>0.30833250767858911</v>
      </c>
      <c r="AB161" s="53">
        <f>'주택총조사(거처의종류, 일반,외국인가구, 아파트)'!T147/'주택총조사(거처의종류, 일반,외국인가구, 전체)'!T147</f>
        <v>0.31395292522278184</v>
      </c>
      <c r="AC161" s="53">
        <f>'주택총조사(거처의종류, 일반,외국인가구, 아파트)'!W147/'주택총조사(거처의종류, 일반,외국인가구, 전체)'!W147</f>
        <v>0.34741553024977739</v>
      </c>
      <c r="AD161" s="54">
        <f t="shared" si="291"/>
        <v>84.406178759531485</v>
      </c>
      <c r="AE161" s="54">
        <f t="shared" si="292"/>
        <v>136.39581657280772</v>
      </c>
      <c r="AF161" s="54">
        <f t="shared" si="293"/>
        <v>-94.349747349648268</v>
      </c>
      <c r="AG161" s="54">
        <f t="shared" si="294"/>
        <v>-74.092890352576518</v>
      </c>
      <c r="AH161" s="54">
        <f t="shared" si="295"/>
        <v>121.24802005717231</v>
      </c>
      <c r="AI161" s="54">
        <f t="shared" si="296"/>
        <v>34.721475537457344</v>
      </c>
      <c r="AJ161" s="54">
        <f t="shared" si="297"/>
        <v>185.5264523229306</v>
      </c>
      <c r="AK161" s="54">
        <f t="shared" si="298"/>
        <v>354.6900140788415</v>
      </c>
      <c r="AL161" s="54">
        <f t="shared" si="299"/>
        <v>278.11592192608737</v>
      </c>
      <c r="AM161" s="54">
        <f t="shared" si="300"/>
        <v>364.18539325842693</v>
      </c>
      <c r="AN161" s="54">
        <f t="shared" si="301"/>
        <v>358.88024274802007</v>
      </c>
      <c r="AO161" s="54">
        <f t="shared" si="302"/>
        <v>308.27960486686129</v>
      </c>
      <c r="AP161" s="208">
        <f t="shared" si="283"/>
        <v>269.93263108246208</v>
      </c>
      <c r="AQ161" s="208">
        <f t="shared" si="283"/>
        <v>491.08583065164919</v>
      </c>
      <c r="AR161" s="208">
        <f t="shared" si="283"/>
        <v>183.76617457643908</v>
      </c>
      <c r="AS161" s="208">
        <f t="shared" si="283"/>
        <v>290.09250290585044</v>
      </c>
      <c r="AT161" s="208">
        <f t="shared" si="283"/>
        <v>480.12826280519238</v>
      </c>
      <c r="AU161" s="50">
        <f t="shared" si="285"/>
        <v>343.00108040431866</v>
      </c>
      <c r="AV161" s="52">
        <f>'주택총조사(거처의종류, 일반,외국인가구, 전체)'!I147</f>
        <v>670</v>
      </c>
      <c r="AW161" s="52">
        <f>'주택총조사(거처의종류, 일반,외국인가구, 전체)'!L147</f>
        <v>755</v>
      </c>
      <c r="AX161" s="52">
        <f>'주택총조사(거처의종류, 일반,외국인가구, 전체)'!O147</f>
        <v>696</v>
      </c>
      <c r="AY161" s="52">
        <f>'주택총조사(거처의종류, 일반,외국인가구, 전체)'!R147</f>
        <v>694</v>
      </c>
      <c r="AZ161" s="52">
        <f>'주택총조사(거처의종류, 일반,외국인가구, 전체)'!U147</f>
        <v>683</v>
      </c>
      <c r="BA161" s="52">
        <f>'주택총조사(거처의종류, 일반,외국인가구, 전체)'!X147</f>
        <v>772</v>
      </c>
      <c r="BB161" s="52">
        <f t="shared" si="303"/>
        <v>85</v>
      </c>
      <c r="BC161" s="52">
        <f t="shared" si="304"/>
        <v>-59</v>
      </c>
      <c r="BD161" s="52">
        <f t="shared" si="305"/>
        <v>-2</v>
      </c>
      <c r="BE161" s="52">
        <f t="shared" si="306"/>
        <v>-11</v>
      </c>
      <c r="BF161" s="52">
        <f t="shared" si="307"/>
        <v>89</v>
      </c>
      <c r="BG161" s="53">
        <f>'주택총조사(거처의종류, 일반,외국인가구, 아파트)'!L147/'주택총조사(거처의종류, 일반,외국인가구, 전체)'!L147</f>
        <v>0.17350993377483442</v>
      </c>
      <c r="BH161" s="53">
        <f>'주택총조사(거처의종류, 일반,외국인가구, 아파트)'!O147/'주택총조사(거처의종류, 일반,외국인가구, 전체)'!O147</f>
        <v>0.18821839080459771</v>
      </c>
      <c r="BI161" s="53">
        <f>'주택총조사(거처의종류, 일반,외국인가구, 아파트)'!R147/'주택총조사(거처의종류, 일반,외국인가구, 전체)'!R147</f>
        <v>0.19164265129682997</v>
      </c>
      <c r="BJ161" s="53">
        <f>'주택총조사(거처의종류, 일반,외국인가구, 아파트)'!U147/'주택총조사(거처의종류, 일반,외국인가구, 전체)'!U147</f>
        <v>0.21961932650073207</v>
      </c>
      <c r="BK161" s="53">
        <f>'주택총조사(거처의종류, 일반,외국인가구, 아파트)'!X147/'주택총조사(거처의종류, 일반,외국인가구, 전체)'!X147</f>
        <v>0.19948186528497408</v>
      </c>
      <c r="BL161" s="54">
        <f t="shared" si="308"/>
        <v>14.748344370860925</v>
      </c>
      <c r="BM161" s="54">
        <f t="shared" si="309"/>
        <v>-11.104885057471265</v>
      </c>
      <c r="BN161" s="54">
        <f t="shared" si="310"/>
        <v>-0.38328530259365995</v>
      </c>
      <c r="BO161" s="54">
        <f t="shared" si="311"/>
        <v>-2.4158125915080526</v>
      </c>
      <c r="BP161" s="54">
        <f t="shared" si="312"/>
        <v>17.753886010362692</v>
      </c>
      <c r="BQ161" s="50">
        <f t="shared" si="313"/>
        <v>3.7196494859301281</v>
      </c>
      <c r="BR161" s="49">
        <f>REPS멸실!E146</f>
        <v>0</v>
      </c>
      <c r="BS161" s="49">
        <f>REPS멸실!F146</f>
        <v>0</v>
      </c>
      <c r="BT161" s="49">
        <f>REPS멸실!G146</f>
        <v>0</v>
      </c>
      <c r="BU161" s="49">
        <f>REPS멸실!H146</f>
        <v>0</v>
      </c>
      <c r="BV161" s="49">
        <f>REPS멸실!I146</f>
        <v>0</v>
      </c>
      <c r="BW161" s="51">
        <f t="shared" si="314"/>
        <v>0</v>
      </c>
      <c r="BX161" s="81">
        <f t="shared" si="315"/>
        <v>346.72072989024878</v>
      </c>
      <c r="BY161" s="52">
        <f>SUM('주택소유통계(다주택자)'!Q147:R147)</f>
        <v>3499</v>
      </c>
      <c r="BZ161" s="52">
        <f>SUM('주택소유통계(다주택자)'!U147:V147)</f>
        <v>3803</v>
      </c>
      <c r="CA161" s="52">
        <f>SUM('주택소유통계(다주택자)'!Y147:Z147)</f>
        <v>3784</v>
      </c>
      <c r="CB161" s="52">
        <f>SUM('주택소유통계(다주택자)'!AC147:AD147)</f>
        <v>3970</v>
      </c>
      <c r="CC161" s="52">
        <f t="shared" si="316"/>
        <v>304</v>
      </c>
      <c r="CD161" s="52">
        <f t="shared" si="317"/>
        <v>-19</v>
      </c>
      <c r="CE161" s="52">
        <f t="shared" si="318"/>
        <v>186</v>
      </c>
      <c r="CF161" s="53">
        <f>'REPS거래량(외지인)'!D147/'REPS거래량(외지인)'!C147</f>
        <v>0.31882202304737517</v>
      </c>
      <c r="CG161" s="53">
        <f>'REPS거래량(외지인)'!I147/'REPS거래량(외지인)'!H147</f>
        <v>0.35388127853881279</v>
      </c>
      <c r="CH161" s="53">
        <f>'REPS거래량(외지인)'!N147/'REPS거래량(외지인)'!M147</f>
        <v>0.401980198019802</v>
      </c>
      <c r="CI161" s="54">
        <f>REPS단위당실거래!G146</f>
        <v>1327</v>
      </c>
      <c r="CJ161" s="54">
        <f>REPS단위당실거래!H146</f>
        <v>1228.2</v>
      </c>
      <c r="CK161" s="54">
        <f>REPS단위당실거래!I146</f>
        <v>1222.0999999999999</v>
      </c>
      <c r="CL161" s="52">
        <v>2260.0499999999997</v>
      </c>
      <c r="CM161" s="52">
        <v>2379</v>
      </c>
      <c r="CN161" s="52">
        <v>3275</v>
      </c>
      <c r="CO161" s="53">
        <f t="shared" si="319"/>
        <v>0.58715515143470287</v>
      </c>
      <c r="CP161" s="53">
        <f t="shared" si="320"/>
        <v>0.51626733921815893</v>
      </c>
      <c r="CQ161" s="53">
        <f t="shared" ref="CQ161" si="375">CK161/CN161</f>
        <v>0.37316030534351141</v>
      </c>
      <c r="CR161" s="55">
        <v>0.2</v>
      </c>
      <c r="CS161" s="55">
        <v>0.3</v>
      </c>
      <c r="CT161" s="55">
        <v>0.5</v>
      </c>
      <c r="CU161" s="162">
        <f t="shared" si="322"/>
        <v>11.381637987964474</v>
      </c>
      <c r="CV161" s="162">
        <f t="shared" si="323"/>
        <v>-1.0413748726010124</v>
      </c>
      <c r="CW161" s="162">
        <f t="shared" si="324"/>
        <v>13.95028396946565</v>
      </c>
      <c r="CX161" s="71">
        <f t="shared" si="325"/>
        <v>8.0968490282763703</v>
      </c>
      <c r="CY161" s="158">
        <f>REPS분양물량!H146</f>
        <v>0</v>
      </c>
      <c r="CZ161" s="158">
        <f>REPS분양물량!I146</f>
        <v>0</v>
      </c>
      <c r="DA161" s="158">
        <f>REPS분양물량!J146</f>
        <v>0</v>
      </c>
      <c r="DB161" s="52">
        <f>REPS미분양!F146</f>
        <v>122</v>
      </c>
      <c r="DC161" s="52">
        <f>REPS미분양!G146</f>
        <v>435</v>
      </c>
      <c r="DD161" s="52">
        <f>REPS미분양!H146</f>
        <v>412</v>
      </c>
      <c r="DE161" s="52">
        <f>REPS미분양!I146</f>
        <v>678</v>
      </c>
      <c r="DF161" s="52">
        <f t="shared" si="326"/>
        <v>122</v>
      </c>
      <c r="DG161" s="52">
        <f t="shared" si="327"/>
        <v>435</v>
      </c>
      <c r="DH161" s="52">
        <f t="shared" si="328"/>
        <v>412</v>
      </c>
      <c r="DI161" s="52">
        <f t="shared" si="329"/>
        <v>-313</v>
      </c>
      <c r="DJ161" s="52">
        <f t="shared" si="330"/>
        <v>23</v>
      </c>
      <c r="DK161" s="52">
        <f t="shared" si="331"/>
        <v>-266</v>
      </c>
      <c r="DL161" s="142">
        <v>1327</v>
      </c>
      <c r="DM161" s="142">
        <v>1228.2</v>
      </c>
      <c r="DN161" s="142">
        <v>1222.0999999999999</v>
      </c>
      <c r="DO161" s="145">
        <f>DP161*0.95</f>
        <v>2260.0499999999997</v>
      </c>
      <c r="DP161" s="140">
        <f>'REPS분양가(분기단위)'!E146</f>
        <v>2379</v>
      </c>
      <c r="DQ161" s="140">
        <f>'REPS분양가(분기단위)'!F146</f>
        <v>3275</v>
      </c>
      <c r="DR161" s="53">
        <f t="shared" si="332"/>
        <v>0.58715515143470287</v>
      </c>
      <c r="DS161" s="53">
        <f t="shared" si="333"/>
        <v>0.51626733921815893</v>
      </c>
      <c r="DT161" s="53">
        <f t="shared" si="334"/>
        <v>0.37316030534351141</v>
      </c>
      <c r="DU161" s="53">
        <f>100%-종합!CF161</f>
        <v>0.68117797695262483</v>
      </c>
      <c r="DV161" s="53">
        <f>100%-종합!CG161</f>
        <v>0.64611872146118721</v>
      </c>
      <c r="DW161" s="53">
        <f>100%-종합!CH161</f>
        <v>0.598019801980198</v>
      </c>
      <c r="DX161" s="55">
        <v>0.2</v>
      </c>
      <c r="DY161" s="55">
        <v>0.3</v>
      </c>
      <c r="DZ161" s="55">
        <v>0.5</v>
      </c>
      <c r="EA161" s="72">
        <f t="shared" si="335"/>
        <v>-25.037318104046349</v>
      </c>
      <c r="EB161" s="72">
        <f t="shared" si="336"/>
        <v>2.3016329527198605</v>
      </c>
      <c r="EC161" s="72">
        <f t="shared" si="337"/>
        <v>-29.679914503816789</v>
      </c>
      <c r="ED161" s="71">
        <f t="shared" si="338"/>
        <v>-17.471866551714427</v>
      </c>
      <c r="EE161" s="82">
        <f t="shared" si="339"/>
        <v>-9.3750175234380571</v>
      </c>
      <c r="EF161" s="88">
        <f t="shared" si="340"/>
        <v>337.34571236681074</v>
      </c>
      <c r="EG161" s="54">
        <f>REPS단위당실거래!I146</f>
        <v>1222.0999999999999</v>
      </c>
      <c r="EH161" s="52">
        <f t="shared" si="341"/>
        <v>3275</v>
      </c>
      <c r="EI161" s="52">
        <f t="shared" si="342"/>
        <v>111400</v>
      </c>
      <c r="EJ161" s="49">
        <f t="shared" si="343"/>
        <v>61270.000000000007</v>
      </c>
      <c r="EK161" s="149">
        <v>2715</v>
      </c>
      <c r="EL161" s="55">
        <f t="shared" si="344"/>
        <v>0.16517384491593612</v>
      </c>
      <c r="EM161" s="55">
        <v>0.74</v>
      </c>
      <c r="EN161" s="55">
        <v>0.05</v>
      </c>
      <c r="EO161" s="71">
        <f t="shared" si="345"/>
        <v>16.592538591030362</v>
      </c>
      <c r="EP161" s="54">
        <f>REPS단위당실거래!I146</f>
        <v>1222.0999999999999</v>
      </c>
      <c r="EQ161" s="52">
        <f t="shared" si="346"/>
        <v>3275</v>
      </c>
      <c r="ER161" s="52">
        <f t="shared" si="347"/>
        <v>111400</v>
      </c>
      <c r="ES161" s="49">
        <f t="shared" si="348"/>
        <v>61270.000000000007</v>
      </c>
      <c r="ET161" s="149">
        <v>0</v>
      </c>
      <c r="EU161" s="55">
        <f t="shared" si="349"/>
        <v>0.16517384491593612</v>
      </c>
      <c r="EV161" s="55">
        <v>0.26</v>
      </c>
      <c r="EW161" s="55">
        <v>0.2</v>
      </c>
      <c r="EX161" s="50">
        <f t="shared" si="350"/>
        <v>0</v>
      </c>
      <c r="EY161" s="53">
        <f>'주택총조사(주택의종류)'!AZ147</f>
        <v>0.39921368643718169</v>
      </c>
      <c r="EZ161" s="53">
        <f>'주택총조사(주택의종류)'!AS147</f>
        <v>0.41284532061796558</v>
      </c>
      <c r="FA161" s="53">
        <f>'주택총조사(주택의종류)'!BG147</f>
        <v>0.17048682700345991</v>
      </c>
      <c r="FB161" s="53">
        <f t="shared" si="351"/>
        <v>1.461202777959407</v>
      </c>
      <c r="FC161" s="54">
        <f t="shared" si="352"/>
        <v>24.245063482612231</v>
      </c>
      <c r="FD161" s="55">
        <v>0.4</v>
      </c>
      <c r="FE161" s="55">
        <v>0.6</v>
      </c>
      <c r="FF161" s="50">
        <f t="shared" si="353"/>
        <v>5.8188152358269365</v>
      </c>
      <c r="FG161" s="82">
        <f t="shared" si="354"/>
        <v>22.411353826857297</v>
      </c>
      <c r="FH161" s="53">
        <v>3.9399999999999998E-2</v>
      </c>
      <c r="FI161" s="49">
        <v>30</v>
      </c>
      <c r="FJ161" s="55">
        <v>0.6</v>
      </c>
      <c r="FK161" s="55">
        <v>0.4</v>
      </c>
      <c r="FL161" s="49">
        <f t="shared" si="355"/>
        <v>111000</v>
      </c>
      <c r="FM161" s="49">
        <f t="shared" si="356"/>
        <v>66800</v>
      </c>
      <c r="FN161" s="58">
        <f t="shared" si="357"/>
        <v>-316.60708782040092</v>
      </c>
      <c r="FO161" s="49">
        <f t="shared" si="372"/>
        <v>9480</v>
      </c>
      <c r="FP161" s="131">
        <v>83</v>
      </c>
      <c r="FQ161" s="131">
        <v>287</v>
      </c>
      <c r="FR161" s="134">
        <v>2379</v>
      </c>
      <c r="FS161" s="134">
        <v>3252</v>
      </c>
      <c r="FT161" s="134">
        <v>1877</v>
      </c>
      <c r="FU161" s="134">
        <v>1568</v>
      </c>
      <c r="FV161" s="134">
        <v>1335</v>
      </c>
      <c r="FW161" s="134">
        <v>2833</v>
      </c>
      <c r="FX161" s="134">
        <v>2128</v>
      </c>
      <c r="FY161" s="32">
        <f t="shared" si="358"/>
        <v>15742</v>
      </c>
      <c r="FZ161" s="152">
        <f>(FX161/FY161)+(FW161*(5/30))/FY161</f>
        <v>0.16517384491593612</v>
      </c>
      <c r="GA161" s="54">
        <f t="shared" si="359"/>
        <v>311.99925435279141</v>
      </c>
      <c r="GB161" s="55">
        <v>0.3</v>
      </c>
      <c r="GC161" s="55">
        <f t="shared" si="360"/>
        <v>0.16517384491593612</v>
      </c>
      <c r="GD161" s="50">
        <f t="shared" si="361"/>
        <v>15.460234935706703</v>
      </c>
      <c r="GE161" s="54">
        <f t="shared" si="362"/>
        <v>34.721475537457344</v>
      </c>
      <c r="GF161" s="55">
        <v>0.7</v>
      </c>
      <c r="GG161" s="55">
        <f t="shared" si="363"/>
        <v>0.16517384491593612</v>
      </c>
      <c r="GH161" s="50">
        <f t="shared" si="364"/>
        <v>4.0145557309735143</v>
      </c>
      <c r="GI161" s="81">
        <f t="shared" si="373"/>
        <v>19.474790666680217</v>
      </c>
      <c r="GJ161" s="72">
        <f t="shared" si="365"/>
        <v>8.0968490282763703</v>
      </c>
      <c r="GK161" s="72">
        <f t="shared" si="366"/>
        <v>-17.471866551714427</v>
      </c>
      <c r="GL161" s="52">
        <f>SUM('주택총조사(주택의종류)'!AD147:AF147)</f>
        <v>20396</v>
      </c>
      <c r="GM161" s="52">
        <f>REPS미분양!I146</f>
        <v>678</v>
      </c>
      <c r="GN161" s="100">
        <f t="shared" si="367"/>
        <v>3.3241812120023535E-2</v>
      </c>
      <c r="GO161" s="55">
        <f t="shared" si="368"/>
        <v>0.4</v>
      </c>
      <c r="GP161" s="82">
        <f t="shared" si="369"/>
        <v>-3.7500070093752229</v>
      </c>
      <c r="GQ161" s="84">
        <f t="shared" si="370"/>
        <v>38.13613748416229</v>
      </c>
      <c r="GR161" s="151">
        <f>SUM('REPS분양물량+계획'!G146:I146)/3</f>
        <v>730</v>
      </c>
      <c r="GS161" s="106">
        <f t="shared" si="374"/>
        <v>19.141949032021522</v>
      </c>
      <c r="GT161" s="105" t="str">
        <f t="shared" si="371"/>
        <v>C등급</v>
      </c>
    </row>
    <row r="162" spans="1:202" s="49" customFormat="1" x14ac:dyDescent="0.4">
      <c r="A162" s="37" t="s">
        <v>221</v>
      </c>
      <c r="B162" s="37" t="s">
        <v>225</v>
      </c>
      <c r="C162" s="35">
        <f>'주택총조사(거처의종류, 일반,외국인가구, 전체)'!H148</f>
        <v>100613</v>
      </c>
      <c r="D162" s="35">
        <f>'주택총조사(거처의종류, 일반,외국인가구, 전체)'!K148</f>
        <v>103176</v>
      </c>
      <c r="E162" s="35">
        <f>'주택총조사(거처의종류, 일반,외국인가구, 전체)'!N148</f>
        <v>106013</v>
      </c>
      <c r="F162" s="35">
        <f>'주택총조사(거처의종류, 일반,외국인가구, 전체)'!Q148</f>
        <v>107309</v>
      </c>
      <c r="G162" s="35">
        <f>'주택총조사(거처의종류, 일반,외국인가구, 전체)'!T148</f>
        <v>112153</v>
      </c>
      <c r="H162" s="35">
        <f>'주택총조사(거처의종류, 일반,외국인가구, 전체)'!W148</f>
        <v>112749</v>
      </c>
      <c r="I162" s="207">
        <f t="shared" si="282"/>
        <v>1167</v>
      </c>
      <c r="J162" s="207">
        <f t="shared" si="282"/>
        <v>606</v>
      </c>
      <c r="K162" s="207">
        <f t="shared" si="282"/>
        <v>-1072</v>
      </c>
      <c r="L162" s="207">
        <f t="shared" si="282"/>
        <v>2236</v>
      </c>
      <c r="M162" s="207">
        <f t="shared" si="282"/>
        <v>-640</v>
      </c>
      <c r="N162" s="24">
        <f>'인구총조사(가구, 1인가구)'!D148</f>
        <v>25381</v>
      </c>
      <c r="O162" s="24">
        <f>'인구총조사(가구, 1인가구)'!E148</f>
        <v>26777</v>
      </c>
      <c r="P162" s="24">
        <f>'인구총조사(가구, 1인가구)'!F148</f>
        <v>29008</v>
      </c>
      <c r="Q162" s="24">
        <f>'인구총조사(가구, 1인가구)'!G148</f>
        <v>31376</v>
      </c>
      <c r="R162" s="24">
        <f>'인구총조사(가구, 1인가구)'!H148</f>
        <v>33984</v>
      </c>
      <c r="S162" s="24">
        <f>'인구총조사(가구, 1인가구)'!I148</f>
        <v>35220</v>
      </c>
      <c r="T162" s="52">
        <f t="shared" si="286"/>
        <v>1396</v>
      </c>
      <c r="U162" s="52">
        <f t="shared" si="287"/>
        <v>2231</v>
      </c>
      <c r="V162" s="52">
        <f t="shared" si="288"/>
        <v>2368</v>
      </c>
      <c r="W162" s="52">
        <f t="shared" si="289"/>
        <v>2608</v>
      </c>
      <c r="X162" s="52">
        <f t="shared" si="290"/>
        <v>1236</v>
      </c>
      <c r="Y162" s="53">
        <f>'주택총조사(거처의종류, 일반,외국인가구, 아파트)'!K148/'주택총조사(거처의종류, 일반,외국인가구, 전체)'!K148</f>
        <v>0.57801232844847639</v>
      </c>
      <c r="Z162" s="53">
        <f>'주택총조사(거처의종류, 일반,외국인가구, 아파트)'!N148/'주택총조사(거처의종류, 일반,외국인가구, 전체)'!N148</f>
        <v>0.58764491147312126</v>
      </c>
      <c r="AA162" s="53">
        <f>'주택총조사(거처의종류, 일반,외국인가구, 아파트)'!Q148/'주택총조사(거처의종류, 일반,외국인가구, 전체)'!Q148</f>
        <v>0.58544949631438181</v>
      </c>
      <c r="AB162" s="53">
        <f>'주택총조사(거처의종류, 일반,외국인가구, 아파트)'!T148/'주택총조사(거처의종류, 일반,외국인가구, 전체)'!T148</f>
        <v>0.60149082057546388</v>
      </c>
      <c r="AC162" s="53">
        <f>'주택총조사(거처의종류, 일반,외국인가구, 아파트)'!W148/'주택총조사(거처의종류, 일반,외국인가구, 전체)'!W148</f>
        <v>0.60682578115992158</v>
      </c>
      <c r="AD162" s="54">
        <f t="shared" si="291"/>
        <v>674.5403872993719</v>
      </c>
      <c r="AE162" s="54">
        <f t="shared" si="292"/>
        <v>356.11281635271149</v>
      </c>
      <c r="AF162" s="54">
        <f t="shared" si="293"/>
        <v>-627.60186004901732</v>
      </c>
      <c r="AG162" s="54">
        <f t="shared" si="294"/>
        <v>1344.9334748067372</v>
      </c>
      <c r="AH162" s="54">
        <f t="shared" si="295"/>
        <v>-388.36849994234979</v>
      </c>
      <c r="AI162" s="54">
        <f t="shared" si="296"/>
        <v>271.92326369349064</v>
      </c>
      <c r="AJ162" s="54">
        <f t="shared" si="297"/>
        <v>806.90521051407302</v>
      </c>
      <c r="AK162" s="54">
        <f t="shared" si="298"/>
        <v>1311.0357974965336</v>
      </c>
      <c r="AL162" s="54">
        <f t="shared" si="299"/>
        <v>1386.3444072724562</v>
      </c>
      <c r="AM162" s="54">
        <f t="shared" si="300"/>
        <v>1568.6880600608099</v>
      </c>
      <c r="AN162" s="54">
        <f t="shared" si="301"/>
        <v>750.03666551366302</v>
      </c>
      <c r="AO162" s="54">
        <f t="shared" si="302"/>
        <v>1164.6020281715073</v>
      </c>
      <c r="AP162" s="208">
        <f t="shared" si="283"/>
        <v>1481.4455978134449</v>
      </c>
      <c r="AQ162" s="208">
        <f t="shared" si="283"/>
        <v>1667.1486138492451</v>
      </c>
      <c r="AR162" s="208">
        <f t="shared" si="283"/>
        <v>758.74254722343892</v>
      </c>
      <c r="AS162" s="208">
        <f t="shared" si="283"/>
        <v>2913.6215348675469</v>
      </c>
      <c r="AT162" s="208">
        <f t="shared" si="283"/>
        <v>361.66816557131324</v>
      </c>
      <c r="AU162" s="50">
        <f t="shared" si="285"/>
        <v>1436.5252918649978</v>
      </c>
      <c r="AV162" s="52">
        <f>'주택총조사(거처의종류, 일반,외국인가구, 전체)'!I148</f>
        <v>374</v>
      </c>
      <c r="AW162" s="52">
        <f>'주택총조사(거처의종류, 일반,외국인가구, 전체)'!L148</f>
        <v>386</v>
      </c>
      <c r="AX162" s="52">
        <f>'주택총조사(거처의종류, 일반,외국인가구, 전체)'!O148</f>
        <v>391</v>
      </c>
      <c r="AY162" s="52">
        <f>'주택총조사(거처의종류, 일반,외국인가구, 전체)'!R148</f>
        <v>406</v>
      </c>
      <c r="AZ162" s="52">
        <f>'주택총조사(거처의종류, 일반,외국인가구, 전체)'!U148</f>
        <v>423</v>
      </c>
      <c r="BA162" s="52">
        <f>'주택총조사(거처의종류, 일반,외국인가구, 전체)'!X148</f>
        <v>442</v>
      </c>
      <c r="BB162" s="52">
        <f t="shared" si="303"/>
        <v>12</v>
      </c>
      <c r="BC162" s="52">
        <f t="shared" si="304"/>
        <v>5</v>
      </c>
      <c r="BD162" s="52">
        <f t="shared" si="305"/>
        <v>15</v>
      </c>
      <c r="BE162" s="52">
        <f t="shared" si="306"/>
        <v>17</v>
      </c>
      <c r="BF162" s="52">
        <f t="shared" si="307"/>
        <v>19</v>
      </c>
      <c r="BG162" s="53">
        <f>'주택총조사(거처의종류, 일반,외국인가구, 아파트)'!L148/'주택총조사(거처의종류, 일반,외국인가구, 전체)'!L148</f>
        <v>0.20984455958549222</v>
      </c>
      <c r="BH162" s="53">
        <f>'주택총조사(거처의종류, 일반,외국인가구, 아파트)'!O148/'주택총조사(거처의종류, 일반,외국인가구, 전체)'!O148</f>
        <v>0.28388746803069054</v>
      </c>
      <c r="BI162" s="53">
        <f>'주택총조사(거처의종류, 일반,외국인가구, 아파트)'!R148/'주택총조사(거처의종류, 일반,외국인가구, 전체)'!R148</f>
        <v>0.27093596059113301</v>
      </c>
      <c r="BJ162" s="53">
        <f>'주택총조사(거처의종류, 일반,외국인가구, 아파트)'!U148/'주택총조사(거처의종류, 일반,외국인가구, 전체)'!U148</f>
        <v>0.25295508274231676</v>
      </c>
      <c r="BK162" s="53">
        <f>'주택총조사(거처의종류, 일반,외국인가구, 아파트)'!X148/'주택총조사(거처의종류, 일반,외국인가구, 전체)'!X148</f>
        <v>0.23529411764705882</v>
      </c>
      <c r="BL162" s="54">
        <f t="shared" si="308"/>
        <v>2.5181347150259068</v>
      </c>
      <c r="BM162" s="54">
        <f t="shared" si="309"/>
        <v>1.4194373401534528</v>
      </c>
      <c r="BN162" s="54">
        <f t="shared" si="310"/>
        <v>4.0640394088669947</v>
      </c>
      <c r="BO162" s="54">
        <f t="shared" si="311"/>
        <v>4.3002364066193852</v>
      </c>
      <c r="BP162" s="54">
        <f t="shared" si="312"/>
        <v>4.4705882352941178</v>
      </c>
      <c r="BQ162" s="50">
        <f t="shared" si="313"/>
        <v>3.3544872211919712</v>
      </c>
      <c r="BR162" s="49">
        <f>REPS멸실!E147</f>
        <v>0</v>
      </c>
      <c r="BS162" s="49">
        <f>REPS멸실!F147</f>
        <v>0</v>
      </c>
      <c r="BT162" s="49">
        <f>REPS멸실!G147</f>
        <v>0</v>
      </c>
      <c r="BU162" s="49">
        <f>REPS멸실!H147</f>
        <v>0</v>
      </c>
      <c r="BV162" s="49">
        <f>REPS멸실!I147</f>
        <v>19</v>
      </c>
      <c r="BW162" s="51">
        <f t="shared" si="314"/>
        <v>3.8</v>
      </c>
      <c r="BX162" s="81">
        <f t="shared" si="315"/>
        <v>1443.6797790861897</v>
      </c>
      <c r="BY162" s="52">
        <f>SUM('주택소유통계(다주택자)'!Q148:R148)</f>
        <v>13372</v>
      </c>
      <c r="BZ162" s="52">
        <f>SUM('주택소유통계(다주택자)'!U148:V148)</f>
        <v>13826</v>
      </c>
      <c r="CA162" s="52">
        <f>SUM('주택소유통계(다주택자)'!Y148:Z148)</f>
        <v>14356</v>
      </c>
      <c r="CB162" s="52">
        <f>SUM('주택소유통계(다주택자)'!AC148:AD148)</f>
        <v>14919</v>
      </c>
      <c r="CC162" s="52">
        <f t="shared" si="316"/>
        <v>454</v>
      </c>
      <c r="CD162" s="52">
        <f t="shared" si="317"/>
        <v>530</v>
      </c>
      <c r="CE162" s="52">
        <f t="shared" si="318"/>
        <v>563</v>
      </c>
      <c r="CF162" s="53">
        <f>'REPS거래량(외지인)'!D148/'REPS거래량(외지인)'!C148</f>
        <v>0.4469933958985054</v>
      </c>
      <c r="CG162" s="53">
        <f>'REPS거래량(외지인)'!I148/'REPS거래량(외지인)'!H148</f>
        <v>0.497907949790795</v>
      </c>
      <c r="CH162" s="53">
        <f>'REPS거래량(외지인)'!N148/'REPS거래량(외지인)'!M148</f>
        <v>0.46520317608594114</v>
      </c>
      <c r="CI162" s="54">
        <f>REPS단위당실거래!G147</f>
        <v>1539</v>
      </c>
      <c r="CJ162" s="54">
        <f>REPS단위당실거래!H147</f>
        <v>1500.3</v>
      </c>
      <c r="CK162" s="54">
        <f>REPS단위당실거래!I147</f>
        <v>1489.1</v>
      </c>
      <c r="CL162" s="52">
        <v>2151.75</v>
      </c>
      <c r="CM162" s="52">
        <v>2265</v>
      </c>
      <c r="CN162" s="52">
        <v>2441</v>
      </c>
      <c r="CO162" s="53">
        <f t="shared" si="319"/>
        <v>0.71523178807947019</v>
      </c>
      <c r="CP162" s="53">
        <f t="shared" si="320"/>
        <v>0.66238410596026487</v>
      </c>
      <c r="CQ162" s="53">
        <f t="shared" si="321"/>
        <v>0.61003687013519048</v>
      </c>
      <c r="CR162" s="55">
        <v>0.2</v>
      </c>
      <c r="CS162" s="55">
        <v>0.3</v>
      </c>
      <c r="CT162" s="55">
        <v>0.5</v>
      </c>
      <c r="CU162" s="162">
        <f t="shared" si="322"/>
        <v>29.02911283138479</v>
      </c>
      <c r="CV162" s="162">
        <f t="shared" si="323"/>
        <v>52.439203635456778</v>
      </c>
      <c r="CW162" s="162">
        <f t="shared" si="324"/>
        <v>79.887191698871504</v>
      </c>
      <c r="CX162" s="71">
        <f t="shared" si="325"/>
        <v>53.785169388571028</v>
      </c>
      <c r="CY162" s="158">
        <f>REPS분양물량!H147</f>
        <v>4733</v>
      </c>
      <c r="CZ162" s="158">
        <f>REPS분양물량!I147</f>
        <v>974</v>
      </c>
      <c r="DA162" s="158">
        <f>REPS분양물량!J147</f>
        <v>194</v>
      </c>
      <c r="DB162" s="52">
        <f>REPS미분양!F147</f>
        <v>68</v>
      </c>
      <c r="DC162" s="52">
        <f>REPS미분양!G147</f>
        <v>7</v>
      </c>
      <c r="DD162" s="52">
        <f>REPS미분양!H147</f>
        <v>109</v>
      </c>
      <c r="DE162" s="52">
        <f>REPS미분양!I147</f>
        <v>267</v>
      </c>
      <c r="DF162" s="52">
        <f t="shared" si="326"/>
        <v>4801</v>
      </c>
      <c r="DG162" s="52">
        <f t="shared" si="327"/>
        <v>981</v>
      </c>
      <c r="DH162" s="52">
        <f t="shared" si="328"/>
        <v>303</v>
      </c>
      <c r="DI162" s="52">
        <f t="shared" si="329"/>
        <v>4794</v>
      </c>
      <c r="DJ162" s="52">
        <f t="shared" si="330"/>
        <v>872</v>
      </c>
      <c r="DK162" s="52">
        <f t="shared" si="331"/>
        <v>36</v>
      </c>
      <c r="DL162" s="142">
        <v>1539</v>
      </c>
      <c r="DM162" s="142">
        <v>1500.3</v>
      </c>
      <c r="DN162" s="142">
        <v>1489.1</v>
      </c>
      <c r="DO162" s="145">
        <f>DP162*0.95</f>
        <v>2151.75</v>
      </c>
      <c r="DP162" s="140">
        <f>'REPS분양가(분기단위)'!E147</f>
        <v>2265</v>
      </c>
      <c r="DQ162" s="140">
        <f>'REPS분양가(분기단위)'!F147</f>
        <v>2441</v>
      </c>
      <c r="DR162" s="53">
        <f t="shared" si="332"/>
        <v>0.71523178807947019</v>
      </c>
      <c r="DS162" s="53">
        <f t="shared" si="333"/>
        <v>0.66238410596026487</v>
      </c>
      <c r="DT162" s="53">
        <f t="shared" si="334"/>
        <v>0.61003687013519048</v>
      </c>
      <c r="DU162" s="53">
        <f>100%-종합!CF162</f>
        <v>0.5530066041014946</v>
      </c>
      <c r="DV162" s="53">
        <f>100%-종합!CG162</f>
        <v>0.502092050209205</v>
      </c>
      <c r="DW162" s="53">
        <f>100%-종합!CH162</f>
        <v>0.53479682391405881</v>
      </c>
      <c r="DX162" s="55">
        <v>0.2</v>
      </c>
      <c r="DY162" s="55">
        <v>0.3</v>
      </c>
      <c r="DZ162" s="55">
        <v>0.5</v>
      </c>
      <c r="EA162" s="72">
        <f t="shared" si="335"/>
        <v>379.23215269769145</v>
      </c>
      <c r="EB162" s="72">
        <f t="shared" si="336"/>
        <v>87.002350854831107</v>
      </c>
      <c r="EC162" s="72">
        <f t="shared" si="337"/>
        <v>5.8724240511379149</v>
      </c>
      <c r="ED162" s="71">
        <f t="shared" si="338"/>
        <v>157.3689758678868</v>
      </c>
      <c r="EE162" s="82">
        <f t="shared" si="339"/>
        <v>211.15414525645784</v>
      </c>
      <c r="EF162" s="88">
        <f t="shared" si="340"/>
        <v>1654.8339243426476</v>
      </c>
      <c r="EG162" s="54">
        <f>REPS단위당실거래!I147</f>
        <v>1489.1</v>
      </c>
      <c r="EH162" s="52">
        <f t="shared" si="341"/>
        <v>2441</v>
      </c>
      <c r="EI162" s="52">
        <f t="shared" si="342"/>
        <v>83000</v>
      </c>
      <c r="EJ162" s="49">
        <f t="shared" si="343"/>
        <v>45650.000000000007</v>
      </c>
      <c r="EK162" s="156">
        <v>26954</v>
      </c>
      <c r="EL162" s="55">
        <f t="shared" si="344"/>
        <v>0.47743307040436322</v>
      </c>
      <c r="EM162" s="55">
        <v>0.74</v>
      </c>
      <c r="EN162" s="55">
        <v>0.05</v>
      </c>
      <c r="EO162" s="71">
        <f t="shared" si="345"/>
        <v>476.1430462481307</v>
      </c>
      <c r="EP162" s="54">
        <f>REPS단위당실거래!I147</f>
        <v>1489.1</v>
      </c>
      <c r="EQ162" s="52">
        <f t="shared" si="346"/>
        <v>2441</v>
      </c>
      <c r="ER162" s="52">
        <f t="shared" si="347"/>
        <v>83000</v>
      </c>
      <c r="ES162" s="49">
        <f t="shared" si="348"/>
        <v>45650.000000000007</v>
      </c>
      <c r="ET162" s="156">
        <v>3979</v>
      </c>
      <c r="EU162" s="55">
        <f t="shared" si="349"/>
        <v>0.47743307040436322</v>
      </c>
      <c r="EV162" s="55">
        <v>0.26</v>
      </c>
      <c r="EW162" s="55">
        <v>0.2</v>
      </c>
      <c r="EX162" s="50">
        <f t="shared" si="350"/>
        <v>98.784721731226</v>
      </c>
      <c r="EY162" s="53">
        <f>'주택총조사(주택의종류)'!AZ148</f>
        <v>0.68641097787985927</v>
      </c>
      <c r="EZ162" s="53">
        <f>'주택총조사(주택의종류)'!AS148</f>
        <v>0.13041489162670078</v>
      </c>
      <c r="FA162" s="53">
        <f>'주택총조사(주택의종류)'!BG148</f>
        <v>0.16978818352634112</v>
      </c>
      <c r="FB162" s="53">
        <f t="shared" si="351"/>
        <v>0.43735179772370375</v>
      </c>
      <c r="FC162" s="54">
        <f t="shared" si="352"/>
        <v>251.44569288704812</v>
      </c>
      <c r="FD162" s="55">
        <v>0.4</v>
      </c>
      <c r="FE162" s="55">
        <v>0.6</v>
      </c>
      <c r="FF162" s="50">
        <f t="shared" si="353"/>
        <v>60.346966292891551</v>
      </c>
      <c r="FG162" s="82">
        <f t="shared" si="354"/>
        <v>635.27473427224834</v>
      </c>
      <c r="FH162" s="53">
        <v>3.9399999999999998E-2</v>
      </c>
      <c r="FI162" s="49">
        <v>30</v>
      </c>
      <c r="FJ162" s="55">
        <v>0.6</v>
      </c>
      <c r="FK162" s="55">
        <v>0.4</v>
      </c>
      <c r="FL162" s="49">
        <f t="shared" si="355"/>
        <v>83000</v>
      </c>
      <c r="FM162" s="49">
        <f t="shared" si="356"/>
        <v>49800</v>
      </c>
      <c r="FN162" s="58">
        <f t="shared" si="357"/>
        <v>-236.03342774634677</v>
      </c>
      <c r="FO162" s="49">
        <f t="shared" si="372"/>
        <v>7080</v>
      </c>
      <c r="FP162" s="131">
        <v>295</v>
      </c>
      <c r="FQ162" s="131">
        <v>801</v>
      </c>
      <c r="FR162" s="134">
        <v>7928</v>
      </c>
      <c r="FS162" s="134">
        <v>11150</v>
      </c>
      <c r="FT162" s="134">
        <v>6848</v>
      </c>
      <c r="FU162" s="134">
        <v>6277</v>
      </c>
      <c r="FV162" s="134">
        <v>5858</v>
      </c>
      <c r="FW162" s="134">
        <v>13472</v>
      </c>
      <c r="FX162" s="134">
        <v>15577</v>
      </c>
      <c r="FY162" s="32">
        <f t="shared" si="358"/>
        <v>68206</v>
      </c>
      <c r="FZ162" s="152">
        <f>(SUM(FW162:FX162)/FY162)+(FV162/FY162)*0.6</f>
        <v>0.47743307040436322</v>
      </c>
      <c r="GA162" s="54">
        <f t="shared" si="359"/>
        <v>1167.9565153926992</v>
      </c>
      <c r="GB162" s="55">
        <v>0.3</v>
      </c>
      <c r="GC162" s="55">
        <f t="shared" si="360"/>
        <v>0.47743307040436322</v>
      </c>
      <c r="GD162" s="50">
        <f t="shared" si="361"/>
        <v>167.28631957281519</v>
      </c>
      <c r="GE162" s="54">
        <f t="shared" si="362"/>
        <v>275.72326369349065</v>
      </c>
      <c r="GF162" s="55">
        <v>0.7</v>
      </c>
      <c r="GG162" s="55">
        <f t="shared" si="363"/>
        <v>0.47743307040436322</v>
      </c>
      <c r="GH162" s="50">
        <f t="shared" si="364"/>
        <v>92.147583056966582</v>
      </c>
      <c r="GI162" s="81">
        <f t="shared" si="373"/>
        <v>259.43390262978176</v>
      </c>
      <c r="GJ162" s="72">
        <f t="shared" si="365"/>
        <v>53.785169388571028</v>
      </c>
      <c r="GK162" s="72">
        <f t="shared" si="366"/>
        <v>157.3689758678868</v>
      </c>
      <c r="GL162" s="52">
        <f>SUM('주택총조사(주택의종류)'!AD148:AF148)</f>
        <v>87829</v>
      </c>
      <c r="GM162" s="52">
        <f>REPS미분양!I147</f>
        <v>267</v>
      </c>
      <c r="GN162" s="100">
        <f t="shared" si="367"/>
        <v>3.0399981782782454E-3</v>
      </c>
      <c r="GO162" s="55">
        <f t="shared" si="368"/>
        <v>1</v>
      </c>
      <c r="GP162" s="82">
        <f t="shared" si="369"/>
        <v>211.15414525645784</v>
      </c>
      <c r="GQ162" s="84">
        <f t="shared" si="370"/>
        <v>1105.862782158488</v>
      </c>
      <c r="GR162" s="151">
        <f>SUM('REPS분양물량+계획'!G147:I147)/3</f>
        <v>1940.3333333333333</v>
      </c>
      <c r="GS162" s="106">
        <f t="shared" si="374"/>
        <v>1.7545877885012791</v>
      </c>
      <c r="GT162" s="105" t="str">
        <f t="shared" si="371"/>
        <v>C등급</v>
      </c>
    </row>
    <row r="163" spans="1:202" s="49" customFormat="1" x14ac:dyDescent="0.4">
      <c r="A163" s="37" t="s">
        <v>221</v>
      </c>
      <c r="B163" s="37" t="s">
        <v>224</v>
      </c>
      <c r="C163" s="35">
        <f>'주택총조사(거처의종류, 일반,외국인가구, 전체)'!H149</f>
        <v>151852</v>
      </c>
      <c r="D163" s="35">
        <f>'주택총조사(거처의종류, 일반,외국인가구, 전체)'!K149</f>
        <v>152433</v>
      </c>
      <c r="E163" s="35">
        <f>'주택총조사(거처의종류, 일반,외국인가구, 전체)'!N149</f>
        <v>157105</v>
      </c>
      <c r="F163" s="35">
        <f>'주택총조사(거처의종류, 일반,외국인가구, 전체)'!Q149</f>
        <v>160558</v>
      </c>
      <c r="G163" s="35">
        <f>'주택총조사(거처의종류, 일반,외국인가구, 전체)'!T149</f>
        <v>164101</v>
      </c>
      <c r="H163" s="35">
        <f>'주택총조사(거처의종류, 일반,외국인가구, 전체)'!W149</f>
        <v>169534</v>
      </c>
      <c r="I163" s="207">
        <f t="shared" si="282"/>
        <v>-1641</v>
      </c>
      <c r="J163" s="207">
        <f t="shared" si="282"/>
        <v>-304</v>
      </c>
      <c r="K163" s="207">
        <f t="shared" si="282"/>
        <v>-370</v>
      </c>
      <c r="L163" s="207">
        <f t="shared" si="282"/>
        <v>-406</v>
      </c>
      <c r="M163" s="207">
        <f t="shared" si="282"/>
        <v>1520</v>
      </c>
      <c r="N163" s="24">
        <f>'인구총조사(가구, 1인가구)'!D149</f>
        <v>51726</v>
      </c>
      <c r="O163" s="24">
        <f>'인구총조사(가구, 1인가구)'!E149</f>
        <v>53948</v>
      </c>
      <c r="P163" s="24">
        <f>'인구총조사(가구, 1인가구)'!F149</f>
        <v>58924</v>
      </c>
      <c r="Q163" s="24">
        <f>'인구총조사(가구, 1인가구)'!G149</f>
        <v>62747</v>
      </c>
      <c r="R163" s="24">
        <f>'인구총조사(가구, 1인가구)'!H149</f>
        <v>66696</v>
      </c>
      <c r="S163" s="24">
        <f>'인구총조사(가구, 1인가구)'!I149</f>
        <v>70609</v>
      </c>
      <c r="T163" s="52">
        <f t="shared" si="286"/>
        <v>2222</v>
      </c>
      <c r="U163" s="52">
        <f t="shared" si="287"/>
        <v>4976</v>
      </c>
      <c r="V163" s="52">
        <f t="shared" si="288"/>
        <v>3823</v>
      </c>
      <c r="W163" s="52">
        <f t="shared" si="289"/>
        <v>3949</v>
      </c>
      <c r="X163" s="52">
        <f t="shared" si="290"/>
        <v>3913</v>
      </c>
      <c r="Y163" s="53">
        <f>'주택총조사(거처의종류, 일반,외국인가구, 아파트)'!K149/'주택총조사(거처의종류, 일반,외국인가구, 전체)'!K149</f>
        <v>0.54203486121771527</v>
      </c>
      <c r="Z163" s="53">
        <f>'주택총조사(거처의종류, 일반,외국인가구, 아파트)'!N149/'주택총조사(거처의종류, 일반,외국인가구, 전체)'!N149</f>
        <v>0.55158651857038288</v>
      </c>
      <c r="AA163" s="53">
        <f>'주택총조사(거처의종류, 일반,외국인가구, 아파트)'!Q149/'주택총조사(거처의종류, 일반,외국인가구, 전체)'!Q149</f>
        <v>0.5617720699062021</v>
      </c>
      <c r="AB163" s="53">
        <f>'주택총조사(거처의종류, 일반,외국인가구, 아파트)'!T149/'주택총조사(거처의종류, 일반,외국인가구, 전체)'!T149</f>
        <v>0.56730306335732261</v>
      </c>
      <c r="AC163" s="53">
        <f>'주택총조사(거처의종류, 일반,외국인가구, 아파트)'!W149/'주택총조사(거처의종류, 일반,외국인가구, 전체)'!W149</f>
        <v>0.58138190569443293</v>
      </c>
      <c r="AD163" s="54">
        <f t="shared" si="291"/>
        <v>-889.47920725827078</v>
      </c>
      <c r="AE163" s="54">
        <f t="shared" si="292"/>
        <v>-167.68230164539639</v>
      </c>
      <c r="AF163" s="54">
        <f t="shared" si="293"/>
        <v>-207.85566586529478</v>
      </c>
      <c r="AG163" s="54">
        <f t="shared" si="294"/>
        <v>-230.32504372307298</v>
      </c>
      <c r="AH163" s="54">
        <f t="shared" si="295"/>
        <v>883.70049665553802</v>
      </c>
      <c r="AI163" s="54">
        <f t="shared" si="296"/>
        <v>-122.32834436729937</v>
      </c>
      <c r="AJ163" s="54">
        <f t="shared" si="297"/>
        <v>1204.4014616257634</v>
      </c>
      <c r="AK163" s="54">
        <f t="shared" si="298"/>
        <v>2744.6945164062254</v>
      </c>
      <c r="AL163" s="54">
        <f t="shared" si="299"/>
        <v>2147.6546232514106</v>
      </c>
      <c r="AM163" s="54">
        <f t="shared" si="300"/>
        <v>2240.2797971980672</v>
      </c>
      <c r="AN163" s="54">
        <f t="shared" si="301"/>
        <v>2274.9473969823161</v>
      </c>
      <c r="AO163" s="54">
        <f t="shared" si="302"/>
        <v>2122.3955590927567</v>
      </c>
      <c r="AP163" s="208">
        <f t="shared" si="283"/>
        <v>314.92225436749266</v>
      </c>
      <c r="AQ163" s="208">
        <f t="shared" si="283"/>
        <v>2577.012214760829</v>
      </c>
      <c r="AR163" s="208">
        <f t="shared" si="283"/>
        <v>1939.7989573861159</v>
      </c>
      <c r="AS163" s="208">
        <f t="shared" si="283"/>
        <v>2009.9547534749943</v>
      </c>
      <c r="AT163" s="208">
        <f t="shared" si="283"/>
        <v>3158.6478936378544</v>
      </c>
      <c r="AU163" s="50">
        <f t="shared" si="285"/>
        <v>2000.0672147254577</v>
      </c>
      <c r="AV163" s="52">
        <f>'주택총조사(거처의종류, 일반,외국인가구, 전체)'!I149</f>
        <v>776</v>
      </c>
      <c r="AW163" s="52">
        <f>'주택총조사(거처의종류, 일반,외국인가구, 전체)'!L149</f>
        <v>819</v>
      </c>
      <c r="AX163" s="52">
        <f>'주택총조사(거처의종류, 일반,외국인가구, 전체)'!O149</f>
        <v>870</v>
      </c>
      <c r="AY163" s="52">
        <f>'주택총조사(거처의종류, 일반,외국인가구, 전체)'!R149</f>
        <v>915</v>
      </c>
      <c r="AZ163" s="52">
        <f>'주택총조사(거처의종류, 일반,외국인가구, 전체)'!U149</f>
        <v>925</v>
      </c>
      <c r="BA163" s="52">
        <f>'주택총조사(거처의종류, 일반,외국인가구, 전체)'!X149</f>
        <v>1019</v>
      </c>
      <c r="BB163" s="52">
        <f t="shared" si="303"/>
        <v>43</v>
      </c>
      <c r="BC163" s="52">
        <f t="shared" si="304"/>
        <v>51</v>
      </c>
      <c r="BD163" s="52">
        <f t="shared" si="305"/>
        <v>45</v>
      </c>
      <c r="BE163" s="52">
        <f t="shared" si="306"/>
        <v>10</v>
      </c>
      <c r="BF163" s="52">
        <f t="shared" si="307"/>
        <v>94</v>
      </c>
      <c r="BG163" s="53">
        <f>'주택총조사(거처의종류, 일반,외국인가구, 아파트)'!L149/'주택총조사(거처의종류, 일반,외국인가구, 전체)'!L149</f>
        <v>0.25396825396825395</v>
      </c>
      <c r="BH163" s="53">
        <f>'주택총조사(거처의종류, 일반,외국인가구, 아파트)'!O149/'주택총조사(거처의종류, 일반,외국인가구, 전체)'!O149</f>
        <v>0.25057471264367814</v>
      </c>
      <c r="BI163" s="53">
        <f>'주택총조사(거처의종류, 일반,외국인가구, 아파트)'!R149/'주택총조사(거처의종류, 일반,외국인가구, 전체)'!R149</f>
        <v>0.21857923497267759</v>
      </c>
      <c r="BJ163" s="53">
        <f>'주택총조사(거처의종류, 일반,외국인가구, 아파트)'!U149/'주택총조사(거처의종류, 일반,외국인가구, 전체)'!U149</f>
        <v>0.22810810810810811</v>
      </c>
      <c r="BK163" s="53">
        <f>'주택총조사(거처의종류, 일반,외국인가구, 아파트)'!X149/'주택총조사(거처의종류, 일반,외국인가구, 전체)'!X149</f>
        <v>0.22374877330716389</v>
      </c>
      <c r="BL163" s="54">
        <f t="shared" si="308"/>
        <v>10.920634920634921</v>
      </c>
      <c r="BM163" s="54">
        <f t="shared" si="309"/>
        <v>12.779310344827586</v>
      </c>
      <c r="BN163" s="54">
        <f t="shared" si="310"/>
        <v>9.8360655737704921</v>
      </c>
      <c r="BO163" s="54">
        <f t="shared" si="311"/>
        <v>2.2810810810810809</v>
      </c>
      <c r="BP163" s="54">
        <f t="shared" si="312"/>
        <v>21.032384690873407</v>
      </c>
      <c r="BQ163" s="50">
        <f t="shared" si="313"/>
        <v>11.369895322237499</v>
      </c>
      <c r="BR163" s="49">
        <f>REPS멸실!E148</f>
        <v>0</v>
      </c>
      <c r="BS163" s="49">
        <f>REPS멸실!F148</f>
        <v>0</v>
      </c>
      <c r="BT163" s="49">
        <f>REPS멸실!G148</f>
        <v>50</v>
      </c>
      <c r="BU163" s="49">
        <f>REPS멸실!H148</f>
        <v>0</v>
      </c>
      <c r="BV163" s="49">
        <f>REPS멸실!I148</f>
        <v>125</v>
      </c>
      <c r="BW163" s="51">
        <f t="shared" si="314"/>
        <v>35</v>
      </c>
      <c r="BX163" s="81">
        <f t="shared" si="315"/>
        <v>2046.4371100476951</v>
      </c>
      <c r="BY163" s="52">
        <f>SUM('주택소유통계(다주택자)'!Q149:R149)</f>
        <v>15714</v>
      </c>
      <c r="BZ163" s="52">
        <f>SUM('주택소유통계(다주택자)'!U149:V149)</f>
        <v>15999</v>
      </c>
      <c r="CA163" s="52">
        <f>SUM('주택소유통계(다주택자)'!Y149:Z149)</f>
        <v>15870</v>
      </c>
      <c r="CB163" s="52">
        <f>SUM('주택소유통계(다주택자)'!AC149:AD149)</f>
        <v>16861</v>
      </c>
      <c r="CC163" s="52">
        <f t="shared" si="316"/>
        <v>285</v>
      </c>
      <c r="CD163" s="52">
        <f t="shared" si="317"/>
        <v>-129</v>
      </c>
      <c r="CE163" s="52">
        <f t="shared" si="318"/>
        <v>991</v>
      </c>
      <c r="CF163" s="53">
        <f>'REPS거래량(외지인)'!D149/'REPS거래량(외지인)'!C149</f>
        <v>0.51609029779058602</v>
      </c>
      <c r="CG163" s="53">
        <f>'REPS거래량(외지인)'!I149/'REPS거래량(외지인)'!H149</f>
        <v>0.52245646196150319</v>
      </c>
      <c r="CH163" s="53">
        <f>'REPS거래량(외지인)'!N149/'REPS거래량(외지인)'!M149</f>
        <v>0.51588502269288961</v>
      </c>
      <c r="CI163" s="54">
        <f>REPS단위당실거래!G148</f>
        <v>1124.5999999999999</v>
      </c>
      <c r="CJ163" s="54">
        <f>REPS단위당실거래!H148</f>
        <v>1094.5</v>
      </c>
      <c r="CK163" s="54">
        <f>REPS단위당실거래!I148</f>
        <v>1099.4000000000001</v>
      </c>
      <c r="CL163" s="52">
        <v>1769</v>
      </c>
      <c r="CM163" s="52">
        <v>2359</v>
      </c>
      <c r="CN163" s="52">
        <v>4048</v>
      </c>
      <c r="CO163" s="53">
        <f t="shared" si="319"/>
        <v>0.63572639909553419</v>
      </c>
      <c r="CP163" s="53">
        <f t="shared" si="320"/>
        <v>0.46396778295888086</v>
      </c>
      <c r="CQ163" s="53">
        <f t="shared" si="321"/>
        <v>0.27159090909090911</v>
      </c>
      <c r="CR163" s="55">
        <v>0.2</v>
      </c>
      <c r="CS163" s="55">
        <v>0.3</v>
      </c>
      <c r="CT163" s="55">
        <v>0.5</v>
      </c>
      <c r="CU163" s="162">
        <f t="shared" si="322"/>
        <v>18.70125691748542</v>
      </c>
      <c r="CV163" s="162">
        <f t="shared" si="323"/>
        <v>-9.380994797699314</v>
      </c>
      <c r="CW163" s="162">
        <f t="shared" si="324"/>
        <v>69.424347579425117</v>
      </c>
      <c r="CX163" s="71">
        <f t="shared" si="325"/>
        <v>26.248203233070409</v>
      </c>
      <c r="CY163" s="158">
        <f>REPS분양물량!H148</f>
        <v>3747</v>
      </c>
      <c r="CZ163" s="158">
        <f>REPS분양물량!I148</f>
        <v>265</v>
      </c>
      <c r="DA163" s="158">
        <f>REPS분양물량!J148</f>
        <v>244</v>
      </c>
      <c r="DB163" s="52">
        <f>REPS미분양!F148</f>
        <v>106</v>
      </c>
      <c r="DC163" s="52">
        <f>REPS미분양!G148</f>
        <v>862</v>
      </c>
      <c r="DD163" s="52">
        <f>REPS미분양!H148</f>
        <v>344</v>
      </c>
      <c r="DE163" s="52">
        <f>REPS미분양!I148</f>
        <v>408</v>
      </c>
      <c r="DF163" s="52">
        <f t="shared" si="326"/>
        <v>3853</v>
      </c>
      <c r="DG163" s="52">
        <f t="shared" si="327"/>
        <v>1127</v>
      </c>
      <c r="DH163" s="52">
        <f t="shared" si="328"/>
        <v>588</v>
      </c>
      <c r="DI163" s="52">
        <f t="shared" si="329"/>
        <v>2991</v>
      </c>
      <c r="DJ163" s="52">
        <f t="shared" si="330"/>
        <v>783</v>
      </c>
      <c r="DK163" s="52">
        <f t="shared" si="331"/>
        <v>180</v>
      </c>
      <c r="DL163" s="142">
        <v>1124.5999999999999</v>
      </c>
      <c r="DM163" s="142">
        <v>1094.5</v>
      </c>
      <c r="DN163" s="142">
        <v>1099.4000000000001</v>
      </c>
      <c r="DO163" s="140">
        <f>'REPS분양가(분기단위)'!D148</f>
        <v>1769</v>
      </c>
      <c r="DP163" s="140">
        <f>'REPS분양가(분기단위)'!E148</f>
        <v>2359</v>
      </c>
      <c r="DQ163" s="140">
        <f>'REPS분양가(분기단위)'!F148</f>
        <v>4048</v>
      </c>
      <c r="DR163" s="53">
        <f t="shared" si="332"/>
        <v>0.63572639909553419</v>
      </c>
      <c r="DS163" s="53">
        <f t="shared" si="333"/>
        <v>0.46396778295888086</v>
      </c>
      <c r="DT163" s="53">
        <f t="shared" si="334"/>
        <v>0.27159090909090911</v>
      </c>
      <c r="DU163" s="53">
        <f>100%-종합!CF163</f>
        <v>0.48390970220941398</v>
      </c>
      <c r="DV163" s="53">
        <f>100%-종합!CG163</f>
        <v>0.47754353803849681</v>
      </c>
      <c r="DW163" s="53">
        <f>100%-종합!CH163</f>
        <v>0.48411497730711039</v>
      </c>
      <c r="DX163" s="55">
        <v>0.2</v>
      </c>
      <c r="DY163" s="55">
        <v>0.3</v>
      </c>
      <c r="DZ163" s="55">
        <v>0.5</v>
      </c>
      <c r="EA163" s="72">
        <f t="shared" si="335"/>
        <v>184.02676197333847</v>
      </c>
      <c r="EB163" s="72">
        <f t="shared" si="336"/>
        <v>52.045575421703411</v>
      </c>
      <c r="EC163" s="72">
        <f t="shared" si="337"/>
        <v>11.833310411222666</v>
      </c>
      <c r="ED163" s="71">
        <f t="shared" si="338"/>
        <v>82.635215935421513</v>
      </c>
      <c r="EE163" s="82">
        <f t="shared" si="339"/>
        <v>108.88341916849193</v>
      </c>
      <c r="EF163" s="88">
        <f t="shared" si="340"/>
        <v>2155.320529216187</v>
      </c>
      <c r="EG163" s="54">
        <f>REPS단위당실거래!I148</f>
        <v>1099.4000000000001</v>
      </c>
      <c r="EH163" s="52">
        <f t="shared" si="341"/>
        <v>4048</v>
      </c>
      <c r="EI163" s="52">
        <f t="shared" si="342"/>
        <v>137600</v>
      </c>
      <c r="EJ163" s="49">
        <f t="shared" si="343"/>
        <v>75680</v>
      </c>
      <c r="EK163" s="149">
        <v>3738</v>
      </c>
      <c r="EL163" s="55">
        <f t="shared" si="344"/>
        <v>0.15261151679979443</v>
      </c>
      <c r="EM163" s="55">
        <v>0.74</v>
      </c>
      <c r="EN163" s="55">
        <v>0.05</v>
      </c>
      <c r="EO163" s="71">
        <f t="shared" si="345"/>
        <v>21.107088442512367</v>
      </c>
      <c r="EP163" s="54">
        <f>REPS단위당실거래!I148</f>
        <v>1099.4000000000001</v>
      </c>
      <c r="EQ163" s="52">
        <f t="shared" si="346"/>
        <v>4048</v>
      </c>
      <c r="ER163" s="52">
        <f t="shared" si="347"/>
        <v>137600</v>
      </c>
      <c r="ES163" s="49">
        <f t="shared" si="348"/>
        <v>75680</v>
      </c>
      <c r="ET163" s="149">
        <v>0</v>
      </c>
      <c r="EU163" s="55">
        <f t="shared" si="349"/>
        <v>0.15261151679979443</v>
      </c>
      <c r="EV163" s="55">
        <v>0.26</v>
      </c>
      <c r="EW163" s="55">
        <v>0.2</v>
      </c>
      <c r="EX163" s="50">
        <f t="shared" si="350"/>
        <v>0</v>
      </c>
      <c r="EY163" s="53">
        <f>'주택총조사(주택의종류)'!AZ149</f>
        <v>0.66756886518687819</v>
      </c>
      <c r="EZ163" s="53">
        <f>'주택총조사(주택의종류)'!AS149</f>
        <v>0.16176016745719932</v>
      </c>
      <c r="FA163" s="53">
        <f>'주택총조사(주택의종류)'!BG149</f>
        <v>0.16078084798882966</v>
      </c>
      <c r="FB163" s="53">
        <f t="shared" si="351"/>
        <v>0.4831576669707886</v>
      </c>
      <c r="FC163" s="54">
        <f t="shared" si="352"/>
        <v>10.198051608430372</v>
      </c>
      <c r="FD163" s="55">
        <v>0.4</v>
      </c>
      <c r="FE163" s="55">
        <v>0.6</v>
      </c>
      <c r="FF163" s="50">
        <f t="shared" si="353"/>
        <v>2.4475323860232892</v>
      </c>
      <c r="FG163" s="82">
        <f t="shared" si="354"/>
        <v>23.554620828535658</v>
      </c>
      <c r="FH163" s="53">
        <v>3.9399999999999998E-2</v>
      </c>
      <c r="FI163" s="49">
        <v>30</v>
      </c>
      <c r="FJ163" s="55">
        <v>0.6</v>
      </c>
      <c r="FK163" s="55">
        <v>0.4</v>
      </c>
      <c r="FL163" s="49">
        <f t="shared" si="355"/>
        <v>138000</v>
      </c>
      <c r="FM163" s="49">
        <f t="shared" si="356"/>
        <v>82600</v>
      </c>
      <c r="FN163" s="58">
        <f t="shared" si="357"/>
        <v>-391.49319541863946</v>
      </c>
      <c r="FO163" s="49">
        <f t="shared" si="372"/>
        <v>11760</v>
      </c>
      <c r="FP163" s="131">
        <v>594</v>
      </c>
      <c r="FQ163" s="134">
        <v>1641</v>
      </c>
      <c r="FR163" s="134">
        <v>13589</v>
      </c>
      <c r="FS163" s="134">
        <v>18175</v>
      </c>
      <c r="FT163" s="134">
        <v>10668</v>
      </c>
      <c r="FU163" s="134">
        <v>8945</v>
      </c>
      <c r="FV163" s="134">
        <v>8039</v>
      </c>
      <c r="FW163" s="134">
        <v>17490</v>
      </c>
      <c r="FX163" s="134">
        <v>14253</v>
      </c>
      <c r="FY163" s="32">
        <f t="shared" si="358"/>
        <v>93394</v>
      </c>
      <c r="FZ163" s="152">
        <f>FX163/FY163</f>
        <v>0.15261151679979443</v>
      </c>
      <c r="GA163" s="54">
        <f t="shared" si="359"/>
        <v>2133.7654544149941</v>
      </c>
      <c r="GB163" s="55">
        <v>0.3</v>
      </c>
      <c r="GC163" s="55">
        <f t="shared" si="360"/>
        <v>0.15261151679979443</v>
      </c>
      <c r="GD163" s="50">
        <f t="shared" si="361"/>
        <v>97.691154747982452</v>
      </c>
      <c r="GE163" s="54">
        <f t="shared" si="362"/>
        <v>-87.328344367299366</v>
      </c>
      <c r="GF163" s="55">
        <v>0.7</v>
      </c>
      <c r="GG163" s="55">
        <f t="shared" si="363"/>
        <v>0.15261151679979443</v>
      </c>
      <c r="GH163" s="50">
        <f t="shared" si="364"/>
        <v>-9.3291177654558375</v>
      </c>
      <c r="GI163" s="81">
        <f t="shared" si="373"/>
        <v>88.362036982526618</v>
      </c>
      <c r="GJ163" s="72">
        <f t="shared" si="365"/>
        <v>26.248203233070409</v>
      </c>
      <c r="GK163" s="72">
        <f t="shared" si="366"/>
        <v>82.635215935421513</v>
      </c>
      <c r="GL163" s="52">
        <f>SUM('주택총조사(주택의종류)'!AD149:AF149)</f>
        <v>125166</v>
      </c>
      <c r="GM163" s="52">
        <f>REPS미분양!I148</f>
        <v>408</v>
      </c>
      <c r="GN163" s="100">
        <f t="shared" si="367"/>
        <v>3.2596711567038973E-3</v>
      </c>
      <c r="GO163" s="55">
        <f t="shared" si="368"/>
        <v>1</v>
      </c>
      <c r="GP163" s="82">
        <f t="shared" si="369"/>
        <v>108.88341916849193</v>
      </c>
      <c r="GQ163" s="84">
        <f t="shared" si="370"/>
        <v>220.80007697955421</v>
      </c>
      <c r="GR163" s="151">
        <f>SUM('REPS분양물량+계획'!G148:I148)/3</f>
        <v>2071</v>
      </c>
      <c r="GS163" s="106">
        <f t="shared" si="374"/>
        <v>9.3795257154361042</v>
      </c>
      <c r="GT163" s="105" t="str">
        <f t="shared" si="371"/>
        <v>C등급</v>
      </c>
    </row>
    <row r="164" spans="1:202" s="49" customFormat="1" x14ac:dyDescent="0.4">
      <c r="A164" s="37" t="s">
        <v>221</v>
      </c>
      <c r="B164" s="37" t="s">
        <v>208</v>
      </c>
      <c r="C164" s="35">
        <f>'주택총조사(거처의종류, 일반,외국인가구, 전체)'!H150</f>
        <v>112896</v>
      </c>
      <c r="D164" s="35">
        <f>'주택총조사(거처의종류, 일반,외국인가구, 전체)'!K150</f>
        <v>112242</v>
      </c>
      <c r="E164" s="35">
        <f>'주택총조사(거처의종류, 일반,외국인가구, 전체)'!N150</f>
        <v>113121</v>
      </c>
      <c r="F164" s="35">
        <f>'주택총조사(거처의종류, 일반,외국인가구, 전체)'!Q150</f>
        <v>116241</v>
      </c>
      <c r="G164" s="35">
        <f>'주택총조사(거처의종류, 일반,외국인가구, 전체)'!T150</f>
        <v>117296</v>
      </c>
      <c r="H164" s="35">
        <f>'주택총조사(거처의종류, 일반,외국인가구, 전체)'!W150</f>
        <v>116981</v>
      </c>
      <c r="I164" s="207">
        <f t="shared" si="282"/>
        <v>-1617</v>
      </c>
      <c r="J164" s="207">
        <f t="shared" si="282"/>
        <v>-940</v>
      </c>
      <c r="K164" s="207">
        <f t="shared" si="282"/>
        <v>483</v>
      </c>
      <c r="L164" s="207">
        <f t="shared" si="282"/>
        <v>-746</v>
      </c>
      <c r="M164" s="207">
        <f t="shared" si="282"/>
        <v>-1455</v>
      </c>
      <c r="N164" s="24">
        <f>'인구총조사(가구, 1인가구)'!D150</f>
        <v>28615</v>
      </c>
      <c r="O164" s="24">
        <f>'인구총조사(가구, 1인가구)'!E150</f>
        <v>29578</v>
      </c>
      <c r="P164" s="24">
        <f>'인구총조사(가구, 1인가구)'!F150</f>
        <v>31397</v>
      </c>
      <c r="Q164" s="24">
        <f>'인구총조사(가구, 1인가구)'!G150</f>
        <v>34034</v>
      </c>
      <c r="R164" s="24">
        <f>'인구총조사(가구, 1인가구)'!H150</f>
        <v>35835</v>
      </c>
      <c r="S164" s="24">
        <f>'인구총조사(가구, 1인가구)'!I150</f>
        <v>36975</v>
      </c>
      <c r="T164" s="52">
        <f t="shared" si="286"/>
        <v>963</v>
      </c>
      <c r="U164" s="52">
        <f t="shared" si="287"/>
        <v>1819</v>
      </c>
      <c r="V164" s="52">
        <f t="shared" si="288"/>
        <v>2637</v>
      </c>
      <c r="W164" s="52">
        <f t="shared" si="289"/>
        <v>1801</v>
      </c>
      <c r="X164" s="52">
        <f t="shared" si="290"/>
        <v>1140</v>
      </c>
      <c r="Y164" s="53">
        <f>'주택총조사(거처의종류, 일반,외국인가구, 아파트)'!K150/'주택총조사(거처의종류, 일반,외국인가구, 전체)'!K150</f>
        <v>0.71701323925090432</v>
      </c>
      <c r="Z164" s="53">
        <f>'주택총조사(거처의종류, 일반,외국인가구, 아파트)'!N150/'주택총조사(거처의종류, 일반,외국인가구, 전체)'!N150</f>
        <v>0.71985749772367646</v>
      </c>
      <c r="AA164" s="53">
        <f>'주택총조사(거처의종류, 일반,외국인가구, 아파트)'!Q150/'주택총조사(거처의종류, 일반,외국인가구, 전체)'!Q150</f>
        <v>0.72970810643404649</v>
      </c>
      <c r="AB164" s="53">
        <f>'주택총조사(거처의종류, 일반,외국인가구, 아파트)'!T150/'주택총조사(거처의종류, 일반,외국인가구, 전체)'!T150</f>
        <v>0.73178966034647386</v>
      </c>
      <c r="AC164" s="53">
        <f>'주택총조사(거처의종류, 일반,외국인가구, 아파트)'!W150/'주택총조사(거처의종류, 일반,외국인가구, 전체)'!W150</f>
        <v>0.7350766363768475</v>
      </c>
      <c r="AD164" s="54">
        <f t="shared" si="291"/>
        <v>-1159.4104078687124</v>
      </c>
      <c r="AE164" s="54">
        <f t="shared" si="292"/>
        <v>-676.66604786025584</v>
      </c>
      <c r="AF164" s="54">
        <f t="shared" si="293"/>
        <v>352.44901540764448</v>
      </c>
      <c r="AG164" s="54">
        <f t="shared" si="294"/>
        <v>-545.91508661846945</v>
      </c>
      <c r="AH164" s="54">
        <f t="shared" si="295"/>
        <v>-1069.5365059283131</v>
      </c>
      <c r="AI164" s="54">
        <f t="shared" si="296"/>
        <v>-619.81580657362122</v>
      </c>
      <c r="AJ164" s="54">
        <f t="shared" si="297"/>
        <v>690.48374939862083</v>
      </c>
      <c r="AK164" s="54">
        <f t="shared" si="298"/>
        <v>1309.4207883593674</v>
      </c>
      <c r="AL164" s="54">
        <f t="shared" si="299"/>
        <v>1924.2402766665805</v>
      </c>
      <c r="AM164" s="54">
        <f t="shared" si="300"/>
        <v>1317.9531782839995</v>
      </c>
      <c r="AN164" s="54">
        <f t="shared" si="301"/>
        <v>837.98736546960617</v>
      </c>
      <c r="AO164" s="54">
        <f t="shared" si="302"/>
        <v>1216.0170716356347</v>
      </c>
      <c r="AP164" s="208">
        <f t="shared" si="283"/>
        <v>-468.92665847009152</v>
      </c>
      <c r="AQ164" s="208">
        <f t="shared" si="283"/>
        <v>632.75474049911156</v>
      </c>
      <c r="AR164" s="208">
        <f t="shared" si="283"/>
        <v>2276.6892920742248</v>
      </c>
      <c r="AS164" s="208">
        <f t="shared" si="283"/>
        <v>772.03809166553003</v>
      </c>
      <c r="AT164" s="208">
        <f t="shared" si="283"/>
        <v>-231.54914045870692</v>
      </c>
      <c r="AU164" s="50">
        <f t="shared" si="285"/>
        <v>596.20126506201359</v>
      </c>
      <c r="AV164" s="52">
        <f>'주택총조사(거처의종류, 일반,외국인가구, 전체)'!I150</f>
        <v>582</v>
      </c>
      <c r="AW164" s="52">
        <f>'주택총조사(거처의종류, 일반,외국인가구, 전체)'!L150</f>
        <v>719</v>
      </c>
      <c r="AX164" s="52">
        <f>'주택총조사(거처의종류, 일반,외국인가구, 전체)'!O150</f>
        <v>567</v>
      </c>
      <c r="AY164" s="52">
        <f>'주택총조사(거처의종류, 일반,외국인가구, 전체)'!R150</f>
        <v>548</v>
      </c>
      <c r="AZ164" s="52">
        <f>'주택총조사(거처의종류, 일반,외국인가구, 전체)'!U150</f>
        <v>509</v>
      </c>
      <c r="BA164" s="52">
        <f>'주택총조사(거처의종류, 일반,외국인가구, 전체)'!X150</f>
        <v>488</v>
      </c>
      <c r="BB164" s="52">
        <f t="shared" si="303"/>
        <v>137</v>
      </c>
      <c r="BC164" s="52">
        <f t="shared" si="304"/>
        <v>-152</v>
      </c>
      <c r="BD164" s="52">
        <f t="shared" si="305"/>
        <v>-19</v>
      </c>
      <c r="BE164" s="52">
        <f t="shared" si="306"/>
        <v>-39</v>
      </c>
      <c r="BF164" s="52">
        <f t="shared" si="307"/>
        <v>-21</v>
      </c>
      <c r="BG164" s="53">
        <f>'주택총조사(거처의종류, 일반,외국인가구, 아파트)'!L150/'주택총조사(거처의종류, 일반,외국인가구, 전체)'!L150</f>
        <v>0.15438108484005564</v>
      </c>
      <c r="BH164" s="53">
        <f>'주택총조사(거처의종류, 일반,외국인가구, 아파트)'!O150/'주택총조사(거처의종류, 일반,외국인가구, 전체)'!O150</f>
        <v>0.21516754850088182</v>
      </c>
      <c r="BI164" s="53">
        <f>'주택총조사(거처의종류, 일반,외국인가구, 아파트)'!R150/'주택총조사(거처의종류, 일반,외국인가구, 전체)'!R150</f>
        <v>0.22445255474452555</v>
      </c>
      <c r="BJ164" s="53">
        <f>'주택총조사(거처의종류, 일반,외국인가구, 아파트)'!U150/'주택총조사(거처의종류, 일반,외국인가구, 전체)'!U150</f>
        <v>0.22986247544204322</v>
      </c>
      <c r="BK164" s="53">
        <f>'주택총조사(거처의종류, 일반,외국인가구, 아파트)'!X150/'주택총조사(거처의종류, 일반,외국인가구, 전체)'!X150</f>
        <v>0.22540983606557377</v>
      </c>
      <c r="BL164" s="54">
        <f t="shared" si="308"/>
        <v>21.150208623087622</v>
      </c>
      <c r="BM164" s="54">
        <f t="shared" si="309"/>
        <v>-32.705467372134038</v>
      </c>
      <c r="BN164" s="54">
        <f t="shared" si="310"/>
        <v>-4.2645985401459852</v>
      </c>
      <c r="BO164" s="54">
        <f t="shared" si="311"/>
        <v>-8.9646365422396848</v>
      </c>
      <c r="BP164" s="54">
        <f t="shared" si="312"/>
        <v>-4.7336065573770494</v>
      </c>
      <c r="BQ164" s="50">
        <f t="shared" si="313"/>
        <v>-5.9036200777618273</v>
      </c>
      <c r="BR164" s="49">
        <f>REPS멸실!E149</f>
        <v>0</v>
      </c>
      <c r="BS164" s="49">
        <f>REPS멸실!F149</f>
        <v>0</v>
      </c>
      <c r="BT164" s="49">
        <f>REPS멸실!G149</f>
        <v>120</v>
      </c>
      <c r="BU164" s="49">
        <f>REPS멸실!H149</f>
        <v>0</v>
      </c>
      <c r="BV164" s="49">
        <f>REPS멸실!I149</f>
        <v>812</v>
      </c>
      <c r="BW164" s="51">
        <f t="shared" si="314"/>
        <v>186.4</v>
      </c>
      <c r="BX164" s="81">
        <f t="shared" si="315"/>
        <v>776.69764498425172</v>
      </c>
      <c r="BY164" s="52">
        <f>SUM('주택소유통계(다주택자)'!Q150:R150)</f>
        <v>12586</v>
      </c>
      <c r="BZ164" s="52">
        <f>SUM('주택소유통계(다주택자)'!U150:V150)</f>
        <v>13187</v>
      </c>
      <c r="CA164" s="52">
        <f>SUM('주택소유통계(다주택자)'!Y150:Z150)</f>
        <v>12997</v>
      </c>
      <c r="CB164" s="52">
        <f>SUM('주택소유통계(다주택자)'!AC150:AD150)</f>
        <v>13347</v>
      </c>
      <c r="CC164" s="52">
        <f t="shared" si="316"/>
        <v>601</v>
      </c>
      <c r="CD164" s="52">
        <f t="shared" si="317"/>
        <v>-190</v>
      </c>
      <c r="CE164" s="52">
        <f t="shared" si="318"/>
        <v>350</v>
      </c>
      <c r="CF164" s="53">
        <f>'REPS거래량(외지인)'!D150/'REPS거래량(외지인)'!C150</f>
        <v>0.49366229062924399</v>
      </c>
      <c r="CG164" s="53">
        <f>'REPS거래량(외지인)'!I150/'REPS거래량(외지인)'!H150</f>
        <v>0.53964632059326867</v>
      </c>
      <c r="CH164" s="53">
        <f>'REPS거래량(외지인)'!N150/'REPS거래량(외지인)'!M150</f>
        <v>0.65187011919441018</v>
      </c>
      <c r="CI164" s="54">
        <f>REPS단위당실거래!G149</f>
        <v>1088</v>
      </c>
      <c r="CJ164" s="54">
        <f>REPS단위당실거래!H149</f>
        <v>1027.5</v>
      </c>
      <c r="CK164" s="54">
        <f>REPS단위당실거래!I149</f>
        <v>1014.6</v>
      </c>
      <c r="CL164" s="52">
        <v>1496</v>
      </c>
      <c r="CM164" s="52">
        <v>1570.8</v>
      </c>
      <c r="CN164" s="52">
        <v>2221</v>
      </c>
      <c r="CO164" s="53">
        <f t="shared" si="319"/>
        <v>0.72727272727272729</v>
      </c>
      <c r="CP164" s="53">
        <f t="shared" si="320"/>
        <v>0.65412528647822765</v>
      </c>
      <c r="CQ164" s="53">
        <f t="shared" si="321"/>
        <v>0.45682125168842863</v>
      </c>
      <c r="CR164" s="55">
        <v>0.2</v>
      </c>
      <c r="CS164" s="55">
        <v>0.3</v>
      </c>
      <c r="CT164" s="55">
        <v>0.5</v>
      </c>
      <c r="CU164" s="162">
        <f t="shared" si="322"/>
        <v>43.155059879007368</v>
      </c>
      <c r="CV164" s="162">
        <f t="shared" si="323"/>
        <v>-20.120789331134617</v>
      </c>
      <c r="CW164" s="162">
        <f t="shared" si="324"/>
        <v>52.112921663018234</v>
      </c>
      <c r="CX164" s="71">
        <f t="shared" si="325"/>
        <v>25.049064070296993</v>
      </c>
      <c r="CY164" s="158">
        <f>REPS분양물량!H149</f>
        <v>107</v>
      </c>
      <c r="CZ164" s="158">
        <f>REPS분양물량!I149</f>
        <v>0</v>
      </c>
      <c r="DA164" s="158">
        <f>REPS분양물량!J149</f>
        <v>0</v>
      </c>
      <c r="DB164" s="52">
        <f>REPS미분양!F149</f>
        <v>13</v>
      </c>
      <c r="DC164" s="52">
        <f>REPS미분양!G149</f>
        <v>10</v>
      </c>
      <c r="DD164" s="52">
        <f>REPS미분양!H149</f>
        <v>123</v>
      </c>
      <c r="DE164" s="52">
        <f>REPS미분양!I149</f>
        <v>114</v>
      </c>
      <c r="DF164" s="52">
        <f t="shared" si="326"/>
        <v>120</v>
      </c>
      <c r="DG164" s="52">
        <f t="shared" si="327"/>
        <v>10</v>
      </c>
      <c r="DH164" s="52">
        <f t="shared" si="328"/>
        <v>123</v>
      </c>
      <c r="DI164" s="52">
        <f t="shared" si="329"/>
        <v>110</v>
      </c>
      <c r="DJ164" s="52">
        <f t="shared" si="330"/>
        <v>-113</v>
      </c>
      <c r="DK164" s="52">
        <f t="shared" si="331"/>
        <v>9</v>
      </c>
      <c r="DL164" s="142">
        <v>1088</v>
      </c>
      <c r="DM164" s="142">
        <v>1027.5</v>
      </c>
      <c r="DN164" s="142">
        <v>1014.6</v>
      </c>
      <c r="DO164" s="140">
        <f>'REPS분양가(분기단위)'!D149</f>
        <v>1496</v>
      </c>
      <c r="DP164" s="144">
        <f>DO164*1.05</f>
        <v>1570.8</v>
      </c>
      <c r="DQ164" s="140">
        <f>'REPS분양가(분기단위)'!F149</f>
        <v>2221</v>
      </c>
      <c r="DR164" s="53">
        <f t="shared" si="332"/>
        <v>0.72727272727272729</v>
      </c>
      <c r="DS164" s="53">
        <f t="shared" si="333"/>
        <v>0.65412528647822765</v>
      </c>
      <c r="DT164" s="53">
        <f t="shared" si="334"/>
        <v>0.45682125168842863</v>
      </c>
      <c r="DU164" s="53">
        <f>100%-종합!CF164</f>
        <v>0.50633770937075595</v>
      </c>
      <c r="DV164" s="53">
        <f>100%-종합!CG164</f>
        <v>0.46035367940673133</v>
      </c>
      <c r="DW164" s="53">
        <f>100%-종합!CH164</f>
        <v>0.34812988080558982</v>
      </c>
      <c r="DX164" s="55">
        <v>0.2</v>
      </c>
      <c r="DY164" s="55">
        <v>0.3</v>
      </c>
      <c r="DZ164" s="55">
        <v>0.5</v>
      </c>
      <c r="EA164" s="72">
        <f t="shared" si="335"/>
        <v>8.101403349932097</v>
      </c>
      <c r="EB164" s="72">
        <f t="shared" si="336"/>
        <v>-10.208272504147642</v>
      </c>
      <c r="EC164" s="72">
        <f t="shared" si="337"/>
        <v>0.71564907554888846</v>
      </c>
      <c r="ED164" s="71">
        <f t="shared" si="338"/>
        <v>-0.46374002622221883</v>
      </c>
      <c r="EE164" s="82">
        <f t="shared" si="339"/>
        <v>24.585324044074774</v>
      </c>
      <c r="EF164" s="88">
        <f t="shared" si="340"/>
        <v>801.28296902832653</v>
      </c>
      <c r="EG164" s="54">
        <f>REPS단위당실거래!I149</f>
        <v>1014.6</v>
      </c>
      <c r="EH164" s="52">
        <f t="shared" si="341"/>
        <v>2221</v>
      </c>
      <c r="EI164" s="52">
        <f t="shared" si="342"/>
        <v>75500</v>
      </c>
      <c r="EJ164" s="49">
        <f t="shared" si="343"/>
        <v>41525</v>
      </c>
      <c r="EK164" s="149">
        <v>12537</v>
      </c>
      <c r="EL164" s="55">
        <f t="shared" si="344"/>
        <v>0.41638257575757576</v>
      </c>
      <c r="EM164" s="55">
        <v>0.74</v>
      </c>
      <c r="EN164" s="55">
        <v>0.05</v>
      </c>
      <c r="EO164" s="71">
        <f t="shared" si="345"/>
        <v>193.14696903409094</v>
      </c>
      <c r="EP164" s="54">
        <f>REPS단위당실거래!I149</f>
        <v>1014.6</v>
      </c>
      <c r="EQ164" s="52">
        <f t="shared" si="346"/>
        <v>2221</v>
      </c>
      <c r="ER164" s="52">
        <f t="shared" si="347"/>
        <v>75500</v>
      </c>
      <c r="ES164" s="49">
        <f t="shared" si="348"/>
        <v>41525</v>
      </c>
      <c r="ET164" s="149">
        <v>364</v>
      </c>
      <c r="EU164" s="55">
        <f t="shared" si="349"/>
        <v>0.41638257575757576</v>
      </c>
      <c r="EV164" s="55">
        <v>0.26</v>
      </c>
      <c r="EW164" s="55">
        <v>0.2</v>
      </c>
      <c r="EX164" s="50">
        <f t="shared" si="350"/>
        <v>7.8812893939393946</v>
      </c>
      <c r="EY164" s="53">
        <f>'주택총조사(주택의종류)'!AZ150</f>
        <v>0.81471243445897523</v>
      </c>
      <c r="EZ164" s="53">
        <f>'주택총조사(주택의종류)'!AS150</f>
        <v>6.7653792908524274E-2</v>
      </c>
      <c r="FA164" s="53">
        <f>'주택총조사(주택의종류)'!BG150</f>
        <v>0.11126672666719972</v>
      </c>
      <c r="FB164" s="53">
        <f t="shared" si="351"/>
        <v>0.21961186795257329</v>
      </c>
      <c r="FC164" s="54">
        <f t="shared" si="352"/>
        <v>44.14819134463238</v>
      </c>
      <c r="FD164" s="55">
        <v>0.4</v>
      </c>
      <c r="FE164" s="55">
        <v>0.6</v>
      </c>
      <c r="FF164" s="50">
        <f t="shared" si="353"/>
        <v>10.595565922711772</v>
      </c>
      <c r="FG164" s="82">
        <f t="shared" si="354"/>
        <v>211.62382435074213</v>
      </c>
      <c r="FH164" s="53">
        <v>3.9399999999999998E-2</v>
      </c>
      <c r="FI164" s="49">
        <v>30</v>
      </c>
      <c r="FJ164" s="55">
        <v>0.6</v>
      </c>
      <c r="FK164" s="55">
        <v>0.4</v>
      </c>
      <c r="FL164" s="49">
        <f t="shared" si="355"/>
        <v>76000</v>
      </c>
      <c r="FM164" s="49">
        <f t="shared" si="356"/>
        <v>45300</v>
      </c>
      <c r="FN164" s="58">
        <f t="shared" si="357"/>
        <v>-214.70510596203832</v>
      </c>
      <c r="FO164" s="49">
        <f t="shared" si="372"/>
        <v>6480</v>
      </c>
      <c r="FP164" s="131">
        <v>325</v>
      </c>
      <c r="FQ164" s="134">
        <v>1005</v>
      </c>
      <c r="FR164" s="134">
        <v>10901</v>
      </c>
      <c r="FS164" s="134">
        <v>12881</v>
      </c>
      <c r="FT164" s="134">
        <v>7656</v>
      </c>
      <c r="FU164" s="134">
        <v>7094</v>
      </c>
      <c r="FV164" s="134">
        <v>6558</v>
      </c>
      <c r="FW164" s="134">
        <v>14783</v>
      </c>
      <c r="FX164" s="134">
        <v>12717</v>
      </c>
      <c r="FY164" s="32">
        <f t="shared" si="358"/>
        <v>73920</v>
      </c>
      <c r="FZ164" s="152">
        <f>(SUM(FW164:FX164)/FY164)+(FV164/FY164)*0.5</f>
        <v>0.41638257575757576</v>
      </c>
      <c r="GA164" s="54">
        <f t="shared" si="359"/>
        <v>1210.1134515578728</v>
      </c>
      <c r="GB164" s="55">
        <v>0.3</v>
      </c>
      <c r="GC164" s="55">
        <f t="shared" si="360"/>
        <v>0.41638257575757576</v>
      </c>
      <c r="GD164" s="50">
        <f t="shared" si="361"/>
        <v>151.16104677556723</v>
      </c>
      <c r="GE164" s="54">
        <f t="shared" si="362"/>
        <v>-433.41580657362124</v>
      </c>
      <c r="GF164" s="55">
        <v>0.7</v>
      </c>
      <c r="GG164" s="55">
        <f t="shared" si="363"/>
        <v>0.41638257575757576</v>
      </c>
      <c r="GH164" s="50">
        <f t="shared" si="364"/>
        <v>-126.32675294062014</v>
      </c>
      <c r="GI164" s="81">
        <f t="shared" si="373"/>
        <v>24.83429383494709</v>
      </c>
      <c r="GJ164" s="72">
        <f t="shared" si="365"/>
        <v>25.049064070296993</v>
      </c>
      <c r="GK164" s="72">
        <f t="shared" si="366"/>
        <v>-0.46374002622221883</v>
      </c>
      <c r="GL164" s="52">
        <f>SUM('주택총조사(주택의종류)'!AD150:AF150)</f>
        <v>102834</v>
      </c>
      <c r="GM164" s="52">
        <f>REPS미분양!I149</f>
        <v>114</v>
      </c>
      <c r="GN164" s="100">
        <f t="shared" si="367"/>
        <v>1.1085827644553357E-3</v>
      </c>
      <c r="GO164" s="55">
        <f t="shared" si="368"/>
        <v>1</v>
      </c>
      <c r="GP164" s="82">
        <f t="shared" si="369"/>
        <v>24.585324044074774</v>
      </c>
      <c r="GQ164" s="84">
        <f t="shared" si="370"/>
        <v>261.04344222976397</v>
      </c>
      <c r="GR164" s="151">
        <f>SUM('REPS분양물량+계획'!G149:I149)/3</f>
        <v>423.33333333333331</v>
      </c>
      <c r="GS164" s="106">
        <f t="shared" si="374"/>
        <v>1.6216968705183017</v>
      </c>
      <c r="GT164" s="105" t="str">
        <f t="shared" si="371"/>
        <v>C등급</v>
      </c>
    </row>
    <row r="165" spans="1:202" s="49" customFormat="1" x14ac:dyDescent="0.4">
      <c r="A165" s="37" t="s">
        <v>221</v>
      </c>
      <c r="B165" s="37" t="s">
        <v>231</v>
      </c>
      <c r="C165" s="35">
        <f>'주택총조사(거처의종류, 일반,외국인가구, 전체)'!H151</f>
        <v>90355</v>
      </c>
      <c r="D165" s="35">
        <f>'주택총조사(거처의종류, 일반,외국인가구, 전체)'!K151</f>
        <v>90171</v>
      </c>
      <c r="E165" s="35">
        <f>'주택총조사(거처의종류, 일반,외국인가구, 전체)'!N151</f>
        <v>90678</v>
      </c>
      <c r="F165" s="35">
        <f>'주택총조사(거처의종류, 일반,외국인가구, 전체)'!Q151</f>
        <v>92300</v>
      </c>
      <c r="G165" s="35">
        <f>'주택총조사(거처의종류, 일반,외국인가구, 전체)'!T151</f>
        <v>91789</v>
      </c>
      <c r="H165" s="35">
        <f>'주택총조사(거처의종류, 일반,외국인가구, 전체)'!W151</f>
        <v>93814</v>
      </c>
      <c r="I165" s="207">
        <f t="shared" si="282"/>
        <v>-1333</v>
      </c>
      <c r="J165" s="207">
        <f t="shared" si="282"/>
        <v>-1557</v>
      </c>
      <c r="K165" s="207">
        <f t="shared" si="282"/>
        <v>-1030</v>
      </c>
      <c r="L165" s="207">
        <f t="shared" si="282"/>
        <v>-1420</v>
      </c>
      <c r="M165" s="207">
        <f t="shared" si="282"/>
        <v>209</v>
      </c>
      <c r="N165" s="24">
        <f>'인구총조사(가구, 1인가구)'!D151</f>
        <v>27709</v>
      </c>
      <c r="O165" s="24">
        <f>'인구총조사(가구, 1인가구)'!E151</f>
        <v>28858</v>
      </c>
      <c r="P165" s="24">
        <f>'인구총조사(가구, 1인가구)'!F151</f>
        <v>30922</v>
      </c>
      <c r="Q165" s="24">
        <f>'인구총조사(가구, 1인가구)'!G151</f>
        <v>33574</v>
      </c>
      <c r="R165" s="24">
        <f>'인구총조사(가구, 1인가구)'!H151</f>
        <v>34483</v>
      </c>
      <c r="S165" s="24">
        <f>'인구총조사(가구, 1인가구)'!I151</f>
        <v>36299</v>
      </c>
      <c r="T165" s="52">
        <f t="shared" si="286"/>
        <v>1149</v>
      </c>
      <c r="U165" s="52">
        <f t="shared" si="287"/>
        <v>2064</v>
      </c>
      <c r="V165" s="52">
        <f t="shared" si="288"/>
        <v>2652</v>
      </c>
      <c r="W165" s="52">
        <f t="shared" si="289"/>
        <v>909</v>
      </c>
      <c r="X165" s="52">
        <f t="shared" si="290"/>
        <v>1816</v>
      </c>
      <c r="Y165" s="53">
        <f>'주택총조사(거처의종류, 일반,외국인가구, 아파트)'!K151/'주택총조사(거처의종류, 일반,외국인가구, 전체)'!K151</f>
        <v>0.60186756274190145</v>
      </c>
      <c r="Z165" s="53">
        <f>'주택총조사(거처의종류, 일반,외국인가구, 아파트)'!N151/'주택총조사(거처의종류, 일반,외국인가구, 전체)'!N151</f>
        <v>0.60021173823860252</v>
      </c>
      <c r="AA165" s="53">
        <f>'주택총조사(거처의종류, 일반,외국인가구, 아파트)'!Q151/'주택총조사(거처의종류, 일반,외국인가구, 전체)'!Q151</f>
        <v>0.60150595882990254</v>
      </c>
      <c r="AB165" s="53">
        <f>'주택총조사(거처의종류, 일반,외국인가구, 아파트)'!T151/'주택총조사(거처의종류, 일반,외국인가구, 전체)'!T151</f>
        <v>0.6015317739598427</v>
      </c>
      <c r="AC165" s="53">
        <f>'주택총조사(거처의종류, 일반,외국인가구, 아파트)'!W151/'주택총조사(거처의종류, 일반,외국인가구, 전체)'!W151</f>
        <v>0.61634724028396615</v>
      </c>
      <c r="AD165" s="54">
        <f t="shared" si="291"/>
        <v>-802.28946113495465</v>
      </c>
      <c r="AE165" s="54">
        <f t="shared" si="292"/>
        <v>-934.52967643750412</v>
      </c>
      <c r="AF165" s="54">
        <f t="shared" si="293"/>
        <v>-619.55113759479957</v>
      </c>
      <c r="AG165" s="54">
        <f t="shared" si="294"/>
        <v>-854.17511902297667</v>
      </c>
      <c r="AH165" s="54">
        <f t="shared" si="295"/>
        <v>128.81657321934892</v>
      </c>
      <c r="AI165" s="54">
        <f t="shared" si="296"/>
        <v>-616.34576419417715</v>
      </c>
      <c r="AJ165" s="54">
        <f t="shared" si="297"/>
        <v>691.54582959044478</v>
      </c>
      <c r="AK165" s="54">
        <f t="shared" si="298"/>
        <v>1238.8370277244755</v>
      </c>
      <c r="AL165" s="54">
        <f t="shared" si="299"/>
        <v>1595.1938028169016</v>
      </c>
      <c r="AM165" s="54">
        <f t="shared" si="300"/>
        <v>546.79238252949699</v>
      </c>
      <c r="AN165" s="54">
        <f t="shared" si="301"/>
        <v>1119.2865883556826</v>
      </c>
      <c r="AO165" s="54">
        <f t="shared" si="302"/>
        <v>1038.3311262034003</v>
      </c>
      <c r="AP165" s="208">
        <f t="shared" si="283"/>
        <v>-110.74363154450987</v>
      </c>
      <c r="AQ165" s="208">
        <f t="shared" si="283"/>
        <v>304.30735128697142</v>
      </c>
      <c r="AR165" s="208">
        <f t="shared" si="283"/>
        <v>975.64266522210198</v>
      </c>
      <c r="AS165" s="208">
        <f t="shared" si="283"/>
        <v>-307.38273649347968</v>
      </c>
      <c r="AT165" s="208">
        <f t="shared" si="283"/>
        <v>1248.1031615750317</v>
      </c>
      <c r="AU165" s="50">
        <f t="shared" si="285"/>
        <v>421.98536200922308</v>
      </c>
      <c r="AV165" s="52">
        <f>'주택총조사(거처의종류, 일반,외국인가구, 전체)'!I151</f>
        <v>1323</v>
      </c>
      <c r="AW165" s="52">
        <f>'주택총조사(거처의종류, 일반,외국인가구, 전체)'!L151</f>
        <v>1396</v>
      </c>
      <c r="AX165" s="52">
        <f>'주택총조사(거처의종류, 일반,외국인가구, 전체)'!O151</f>
        <v>1437</v>
      </c>
      <c r="AY165" s="52">
        <f>'주택총조사(거처의종류, 일반,외국인가구, 전체)'!R151</f>
        <v>1459</v>
      </c>
      <c r="AZ165" s="52">
        <f>'주택총조사(거처의종류, 일반,외국인가구, 전체)'!U151</f>
        <v>1515</v>
      </c>
      <c r="BA165" s="52">
        <f>'주택총조사(거처의종류, 일반,외국인가구, 전체)'!X151</f>
        <v>1768</v>
      </c>
      <c r="BB165" s="52">
        <f t="shared" si="303"/>
        <v>73</v>
      </c>
      <c r="BC165" s="52">
        <f t="shared" si="304"/>
        <v>41</v>
      </c>
      <c r="BD165" s="52">
        <f t="shared" si="305"/>
        <v>22</v>
      </c>
      <c r="BE165" s="52">
        <f t="shared" si="306"/>
        <v>56</v>
      </c>
      <c r="BF165" s="52">
        <f t="shared" si="307"/>
        <v>253</v>
      </c>
      <c r="BG165" s="53">
        <f>'주택총조사(거처의종류, 일반,외국인가구, 아파트)'!L151/'주택총조사(거처의종류, 일반,외국인가구, 전체)'!L151</f>
        <v>0.17120343839541546</v>
      </c>
      <c r="BH165" s="53">
        <f>'주택총조사(거처의종류, 일반,외국인가구, 아파트)'!O151/'주택총조사(거처의종류, 일반,외국인가구, 전체)'!O151</f>
        <v>0.16075156576200417</v>
      </c>
      <c r="BI165" s="53">
        <f>'주택총조사(거처의종류, 일반,외국인가구, 아파트)'!R151/'주택총조사(거처의종류, 일반,외국인가구, 전체)'!R151</f>
        <v>0.15764222069910899</v>
      </c>
      <c r="BJ165" s="53">
        <f>'주택총조사(거처의종류, 일반,외국인가구, 아파트)'!U151/'주택총조사(거처의종류, 일반,외국인가구, 전체)'!U151</f>
        <v>0.13993399339933993</v>
      </c>
      <c r="BK165" s="53">
        <f>'주택총조사(거처의종류, 일반,외국인가구, 아파트)'!X151/'주택총조사(거처의종류, 일반,외국인가구, 전체)'!X151</f>
        <v>0.1334841628959276</v>
      </c>
      <c r="BL165" s="54">
        <f t="shared" si="308"/>
        <v>12.497851002865328</v>
      </c>
      <c r="BM165" s="54">
        <f t="shared" si="309"/>
        <v>6.5908141962421709</v>
      </c>
      <c r="BN165" s="54">
        <f t="shared" si="310"/>
        <v>3.4681288553803977</v>
      </c>
      <c r="BO165" s="54">
        <f t="shared" si="311"/>
        <v>7.8363036303630356</v>
      </c>
      <c r="BP165" s="54">
        <f t="shared" si="312"/>
        <v>33.771493212669682</v>
      </c>
      <c r="BQ165" s="50">
        <f t="shared" si="313"/>
        <v>12.832918179504123</v>
      </c>
      <c r="BR165" s="49">
        <f>REPS멸실!E150</f>
        <v>0</v>
      </c>
      <c r="BS165" s="49">
        <f>REPS멸실!F150</f>
        <v>0</v>
      </c>
      <c r="BT165" s="49">
        <f>REPS멸실!G150</f>
        <v>0</v>
      </c>
      <c r="BU165" s="49">
        <f>REPS멸실!H150</f>
        <v>0</v>
      </c>
      <c r="BV165" s="49">
        <f>REPS멸실!I150</f>
        <v>19</v>
      </c>
      <c r="BW165" s="51">
        <f t="shared" si="314"/>
        <v>3.8</v>
      </c>
      <c r="BX165" s="81">
        <f t="shared" si="315"/>
        <v>438.61828018872723</v>
      </c>
      <c r="BY165" s="52">
        <f>SUM('주택소유통계(다주택자)'!Q151:R151)</f>
        <v>8341</v>
      </c>
      <c r="BZ165" s="52">
        <f>SUM('주택소유통계(다주택자)'!U151:V151)</f>
        <v>8206</v>
      </c>
      <c r="CA165" s="52">
        <f>SUM('주택소유통계(다주택자)'!Y151:Z151)</f>
        <v>7930</v>
      </c>
      <c r="CB165" s="52">
        <f>SUM('주택소유통계(다주택자)'!AC151:AD151)</f>
        <v>8559</v>
      </c>
      <c r="CC165" s="52">
        <f t="shared" si="316"/>
        <v>-135</v>
      </c>
      <c r="CD165" s="52">
        <f t="shared" si="317"/>
        <v>-276</v>
      </c>
      <c r="CE165" s="52">
        <f t="shared" si="318"/>
        <v>629</v>
      </c>
      <c r="CF165" s="53">
        <f>'REPS거래량(외지인)'!D151/'REPS거래량(외지인)'!C151</f>
        <v>0.48988391376451079</v>
      </c>
      <c r="CG165" s="53">
        <f>'REPS거래량(외지인)'!I151/'REPS거래량(외지인)'!H151</f>
        <v>0.54922279792746109</v>
      </c>
      <c r="CH165" s="53">
        <f>'REPS거래량(외지인)'!N151/'REPS거래량(외지인)'!M151</f>
        <v>0.59392655367231639</v>
      </c>
      <c r="CI165" s="54">
        <f>REPS단위당실거래!G150</f>
        <v>810.3</v>
      </c>
      <c r="CJ165" s="54">
        <f>REPS단위당실거래!H150</f>
        <v>767.9</v>
      </c>
      <c r="CK165" s="54">
        <f>REPS단위당실거래!I150</f>
        <v>793.3</v>
      </c>
      <c r="CL165" s="52">
        <v>1588.3999999999999</v>
      </c>
      <c r="CM165" s="52">
        <v>1672</v>
      </c>
      <c r="CN165" s="52">
        <v>1773</v>
      </c>
      <c r="CO165" s="53">
        <f t="shared" si="319"/>
        <v>0.51013598589775877</v>
      </c>
      <c r="CP165" s="53">
        <f t="shared" ref="CP165" si="376">CJ165/CM165</f>
        <v>0.45927033492822966</v>
      </c>
      <c r="CQ165" s="53">
        <f t="shared" ref="CQ165" si="377">CK165/CN165</f>
        <v>0.44743372814438803</v>
      </c>
      <c r="CR165" s="55">
        <v>0.2</v>
      </c>
      <c r="CS165" s="55">
        <v>0.3</v>
      </c>
      <c r="CT165" s="55">
        <v>0.5</v>
      </c>
      <c r="CU165" s="162">
        <f t="shared" si="322"/>
        <v>-6.7475001597402073</v>
      </c>
      <c r="CV165" s="162">
        <f t="shared" si="323"/>
        <v>-20.885615935741381</v>
      </c>
      <c r="CW165" s="162">
        <f t="shared" si="324"/>
        <v>83.57610184229226</v>
      </c>
      <c r="CX165" s="71">
        <f t="shared" si="325"/>
        <v>18.647661915603557</v>
      </c>
      <c r="CY165" s="158">
        <f>REPS분양물량!H150</f>
        <v>0</v>
      </c>
      <c r="CZ165" s="158">
        <f>REPS분양물량!I150</f>
        <v>0</v>
      </c>
      <c r="DA165" s="158">
        <f>REPS분양물량!J150</f>
        <v>410</v>
      </c>
      <c r="DB165" s="52">
        <f>REPS미분양!F150</f>
        <v>210</v>
      </c>
      <c r="DC165" s="52">
        <f>REPS미분양!G150</f>
        <v>197</v>
      </c>
      <c r="DD165" s="52">
        <f>REPS미분양!H150</f>
        <v>197</v>
      </c>
      <c r="DE165" s="52">
        <f>REPS미분양!I150</f>
        <v>577</v>
      </c>
      <c r="DF165" s="52">
        <f t="shared" si="326"/>
        <v>210</v>
      </c>
      <c r="DG165" s="52">
        <f t="shared" si="327"/>
        <v>197</v>
      </c>
      <c r="DH165" s="52">
        <f t="shared" si="328"/>
        <v>607</v>
      </c>
      <c r="DI165" s="52">
        <f t="shared" si="329"/>
        <v>13</v>
      </c>
      <c r="DJ165" s="52">
        <f t="shared" si="330"/>
        <v>0</v>
      </c>
      <c r="DK165" s="52">
        <f t="shared" si="331"/>
        <v>30</v>
      </c>
      <c r="DL165" s="142">
        <v>810.3</v>
      </c>
      <c r="DM165" s="142">
        <v>767.9</v>
      </c>
      <c r="DN165" s="142">
        <v>793.3</v>
      </c>
      <c r="DO165" s="145">
        <f>DP165*0.95</f>
        <v>1588.3999999999999</v>
      </c>
      <c r="DP165" s="140">
        <f>'REPS분양가(분기단위)'!E150</f>
        <v>1672</v>
      </c>
      <c r="DQ165" s="140">
        <f>'REPS분양가(분기단위)'!F150</f>
        <v>1773</v>
      </c>
      <c r="DR165" s="53">
        <f t="shared" si="332"/>
        <v>0.51013598589775877</v>
      </c>
      <c r="DS165" s="53">
        <f t="shared" si="333"/>
        <v>0.45927033492822966</v>
      </c>
      <c r="DT165" s="53">
        <f t="shared" si="334"/>
        <v>0.44743372814438803</v>
      </c>
      <c r="DU165" s="53">
        <f>100%-종합!CF165</f>
        <v>0.51011608623548921</v>
      </c>
      <c r="DV165" s="53">
        <f>100%-종합!CG165</f>
        <v>0.45077720207253891</v>
      </c>
      <c r="DW165" s="53">
        <f>100%-종합!CH165</f>
        <v>0.40607344632768361</v>
      </c>
      <c r="DX165" s="55">
        <v>0.2</v>
      </c>
      <c r="DY165" s="55">
        <v>0.3</v>
      </c>
      <c r="DZ165" s="55">
        <v>0.5</v>
      </c>
      <c r="EA165" s="72">
        <f t="shared" si="335"/>
        <v>0.67659428869252336</v>
      </c>
      <c r="EB165" s="72">
        <f t="shared" si="336"/>
        <v>0</v>
      </c>
      <c r="EC165" s="72">
        <f t="shared" si="337"/>
        <v>2.7253643398625331</v>
      </c>
      <c r="ED165" s="71">
        <f t="shared" si="338"/>
        <v>1.1339862095183522</v>
      </c>
      <c r="EE165" s="82">
        <f t="shared" si="339"/>
        <v>19.781648125121908</v>
      </c>
      <c r="EF165" s="88">
        <f t="shared" si="340"/>
        <v>458.39992831384916</v>
      </c>
      <c r="EG165" s="54">
        <f>REPS단위당실거래!I150</f>
        <v>793.3</v>
      </c>
      <c r="EH165" s="52">
        <f t="shared" si="341"/>
        <v>1773</v>
      </c>
      <c r="EI165" s="52">
        <f t="shared" si="342"/>
        <v>60300</v>
      </c>
      <c r="EJ165" s="49">
        <f t="shared" si="343"/>
        <v>33165</v>
      </c>
      <c r="EK165" s="149">
        <v>7385</v>
      </c>
      <c r="EL165" s="55">
        <f t="shared" si="344"/>
        <v>0.47198403973779568</v>
      </c>
      <c r="EM165" s="55">
        <v>0.74</v>
      </c>
      <c r="EN165" s="55">
        <v>0.05</v>
      </c>
      <c r="EO165" s="71">
        <f t="shared" si="345"/>
        <v>128.96727893815398</v>
      </c>
      <c r="EP165" s="54">
        <f>REPS단위당실거래!I150</f>
        <v>793.3</v>
      </c>
      <c r="EQ165" s="52">
        <f t="shared" si="346"/>
        <v>1773</v>
      </c>
      <c r="ER165" s="52">
        <f t="shared" si="347"/>
        <v>60300</v>
      </c>
      <c r="ES165" s="49">
        <f t="shared" si="348"/>
        <v>33165</v>
      </c>
      <c r="ET165" s="149">
        <v>1551</v>
      </c>
      <c r="EU165" s="55">
        <f t="shared" si="349"/>
        <v>0.47198403973779568</v>
      </c>
      <c r="EV165" s="55">
        <v>0.26</v>
      </c>
      <c r="EW165" s="55">
        <v>0.2</v>
      </c>
      <c r="EX165" s="50">
        <f t="shared" si="350"/>
        <v>38.066456772932703</v>
      </c>
      <c r="EY165" s="53">
        <f>'주택총조사(주택의종류)'!AZ151</f>
        <v>0.74790059719113045</v>
      </c>
      <c r="EZ165" s="53">
        <f>'주택총조사(주택의종류)'!AS151</f>
        <v>0.12479682306966353</v>
      </c>
      <c r="FA165" s="53">
        <f>'주택총조사(주택의종류)'!BG151</f>
        <v>0.1158452110526372</v>
      </c>
      <c r="FB165" s="53">
        <f t="shared" si="351"/>
        <v>0.32175670807868501</v>
      </c>
      <c r="FC165" s="54">
        <f t="shared" si="352"/>
        <v>53.744224940484337</v>
      </c>
      <c r="FD165" s="55">
        <v>0.4</v>
      </c>
      <c r="FE165" s="55">
        <v>0.6</v>
      </c>
      <c r="FF165" s="50">
        <f t="shared" si="353"/>
        <v>12.898613985716242</v>
      </c>
      <c r="FG165" s="82">
        <f t="shared" si="354"/>
        <v>179.93234969680293</v>
      </c>
      <c r="FH165" s="53">
        <v>3.9399999999999998E-2</v>
      </c>
      <c r="FI165" s="49">
        <v>30</v>
      </c>
      <c r="FJ165" s="55">
        <v>0.6</v>
      </c>
      <c r="FK165" s="55">
        <v>0.4</v>
      </c>
      <c r="FL165" s="49">
        <f t="shared" si="355"/>
        <v>60000</v>
      </c>
      <c r="FM165" s="49">
        <f t="shared" si="356"/>
        <v>36200</v>
      </c>
      <c r="FN165" s="58">
        <f t="shared" si="357"/>
        <v>-171.57449968710347</v>
      </c>
      <c r="FO165" s="49">
        <f t="shared" si="372"/>
        <v>5160</v>
      </c>
      <c r="FP165" s="131">
        <v>299</v>
      </c>
      <c r="FQ165" s="131">
        <v>736</v>
      </c>
      <c r="FR165" s="134">
        <v>8272</v>
      </c>
      <c r="FS165" s="134">
        <v>9756</v>
      </c>
      <c r="FT165" s="134">
        <v>5856</v>
      </c>
      <c r="FU165" s="134">
        <v>5091</v>
      </c>
      <c r="FV165" s="134">
        <v>4296</v>
      </c>
      <c r="FW165" s="134">
        <v>9208</v>
      </c>
      <c r="FX165" s="134">
        <v>5608</v>
      </c>
      <c r="FY165" s="32">
        <f t="shared" si="358"/>
        <v>49122</v>
      </c>
      <c r="FZ165" s="152">
        <f>(SUM(FV165:FX165)/FY165)+(FU165/FY165)*0.8</f>
        <v>0.47198403973779568</v>
      </c>
      <c r="GA165" s="54">
        <f t="shared" si="359"/>
        <v>1051.1640443829044</v>
      </c>
      <c r="GB165" s="55">
        <v>0.3</v>
      </c>
      <c r="GC165" s="55">
        <f t="shared" si="360"/>
        <v>0.47198403973779568</v>
      </c>
      <c r="GD165" s="50">
        <f t="shared" si="361"/>
        <v>148.83979562848882</v>
      </c>
      <c r="GE165" s="54">
        <f t="shared" si="362"/>
        <v>-612.5457641941772</v>
      </c>
      <c r="GF165" s="55">
        <v>0.7</v>
      </c>
      <c r="GG165" s="55">
        <f t="shared" si="363"/>
        <v>0.47198403973779568</v>
      </c>
      <c r="GH165" s="50">
        <f t="shared" si="364"/>
        <v>-202.37827701605005</v>
      </c>
      <c r="GI165" s="81">
        <f t="shared" si="373"/>
        <v>-53.538481387561234</v>
      </c>
      <c r="GJ165" s="72">
        <f t="shared" si="365"/>
        <v>18.647661915603557</v>
      </c>
      <c r="GK165" s="72">
        <f t="shared" si="366"/>
        <v>1.1339862095183522</v>
      </c>
      <c r="GL165" s="52">
        <f>SUM('주택총조사(주택의종류)'!AD151:AF151)</f>
        <v>67504</v>
      </c>
      <c r="GM165" s="52">
        <f>REPS미분양!I150</f>
        <v>577</v>
      </c>
      <c r="GN165" s="100">
        <f t="shared" si="367"/>
        <v>8.5476416212372595E-3</v>
      </c>
      <c r="GO165" s="55">
        <f t="shared" si="368"/>
        <v>0.8</v>
      </c>
      <c r="GP165" s="82">
        <f t="shared" si="369"/>
        <v>15.825318500097527</v>
      </c>
      <c r="GQ165" s="84">
        <f t="shared" si="370"/>
        <v>142.21918680933922</v>
      </c>
      <c r="GR165" s="151">
        <f>SUM('REPS분양물량+계획'!G150:I150)/3</f>
        <v>904.33333333333337</v>
      </c>
      <c r="GS165" s="106">
        <f t="shared" si="374"/>
        <v>6.3587294627531072</v>
      </c>
      <c r="GT165" s="105" t="str">
        <f t="shared" si="371"/>
        <v>C등급</v>
      </c>
    </row>
    <row r="166" spans="1:202" s="49" customFormat="1" x14ac:dyDescent="0.4">
      <c r="A166" s="37" t="s">
        <v>221</v>
      </c>
      <c r="B166" s="37" t="s">
        <v>232</v>
      </c>
      <c r="C166" s="35">
        <f>'주택총조사(거처의종류, 일반,외국인가구, 전체)'!H152</f>
        <v>129242</v>
      </c>
      <c r="D166" s="35">
        <f>'주택총조사(거처의종류, 일반,외국인가구, 전체)'!K152</f>
        <v>128548</v>
      </c>
      <c r="E166" s="35">
        <f>'주택총조사(거처의종류, 일반,외국인가구, 전체)'!N152</f>
        <v>128354</v>
      </c>
      <c r="F166" s="35">
        <f>'주택총조사(거처의종류, 일반,외국인가구, 전체)'!Q152</f>
        <v>129782</v>
      </c>
      <c r="G166" s="35">
        <f>'주택총조사(거처의종류, 일반,외국인가구, 전체)'!T152</f>
        <v>131434</v>
      </c>
      <c r="H166" s="35">
        <f>'주택총조사(거처의종류, 일반,외국인가구, 전체)'!W152</f>
        <v>131845</v>
      </c>
      <c r="I166" s="207">
        <f t="shared" si="282"/>
        <v>-1664</v>
      </c>
      <c r="J166" s="207">
        <f t="shared" si="282"/>
        <v>-2319</v>
      </c>
      <c r="K166" s="207">
        <f t="shared" si="282"/>
        <v>-1191</v>
      </c>
      <c r="L166" s="207">
        <f t="shared" si="282"/>
        <v>-985</v>
      </c>
      <c r="M166" s="207">
        <f t="shared" si="282"/>
        <v>-958</v>
      </c>
      <c r="N166" s="24">
        <f>'인구총조사(가구, 1인가구)'!D152</f>
        <v>36722</v>
      </c>
      <c r="O166" s="24">
        <f>'인구총조사(가구, 1인가구)'!E152</f>
        <v>37692</v>
      </c>
      <c r="P166" s="24">
        <f>'인구총조사(가구, 1인가구)'!F152</f>
        <v>39817</v>
      </c>
      <c r="Q166" s="24">
        <f>'인구총조사(가구, 1인가구)'!G152</f>
        <v>42436</v>
      </c>
      <c r="R166" s="24">
        <f>'인구총조사(가구, 1인가구)'!H152</f>
        <v>45073</v>
      </c>
      <c r="S166" s="24">
        <f>'인구총조사(가구, 1인가구)'!I152</f>
        <v>46442</v>
      </c>
      <c r="T166" s="52">
        <f t="shared" si="286"/>
        <v>970</v>
      </c>
      <c r="U166" s="52">
        <f t="shared" si="287"/>
        <v>2125</v>
      </c>
      <c r="V166" s="52">
        <f t="shared" si="288"/>
        <v>2619</v>
      </c>
      <c r="W166" s="52">
        <f t="shared" si="289"/>
        <v>2637</v>
      </c>
      <c r="X166" s="52">
        <f t="shared" si="290"/>
        <v>1369</v>
      </c>
      <c r="Y166" s="53">
        <f>'주택총조사(거처의종류, 일반,외국인가구, 아파트)'!K152/'주택총조사(거처의종류, 일반,외국인가구, 전체)'!K152</f>
        <v>0.59832902884525629</v>
      </c>
      <c r="Z166" s="53">
        <f>'주택총조사(거처의종류, 일반,외국인가구, 아파트)'!N152/'주택총조사(거처의종류, 일반,외국인가구, 전체)'!N152</f>
        <v>0.60136030041915323</v>
      </c>
      <c r="AA166" s="53">
        <f>'주택총조사(거처의종류, 일반,외국인가구, 아파트)'!Q152/'주택총조사(거처의종류, 일반,외국인가구, 전체)'!Q152</f>
        <v>0.60588525373318336</v>
      </c>
      <c r="AB166" s="53">
        <f>'주택총조사(거처의종류, 일반,외국인가구, 아파트)'!T152/'주택총조사(거처의종류, 일반,외국인가구, 전체)'!T152</f>
        <v>0.61532023677282899</v>
      </c>
      <c r="AC166" s="53">
        <f>'주택총조사(거처의종류, 일반,외국인가구, 아파트)'!W152/'주택총조사(거처의종류, 일반,외국인가구, 전체)'!W152</f>
        <v>0.6204103303121089</v>
      </c>
      <c r="AD166" s="54">
        <f t="shared" si="291"/>
        <v>-995.6195039985065</v>
      </c>
      <c r="AE166" s="54">
        <f t="shared" si="292"/>
        <v>-1394.5545366720164</v>
      </c>
      <c r="AF166" s="54">
        <f t="shared" si="293"/>
        <v>-721.60933719622142</v>
      </c>
      <c r="AG166" s="54">
        <f t="shared" si="294"/>
        <v>-606.09043322123659</v>
      </c>
      <c r="AH166" s="54">
        <f t="shared" si="295"/>
        <v>-594.3530964390003</v>
      </c>
      <c r="AI166" s="54">
        <f t="shared" si="296"/>
        <v>-862.44538150539631</v>
      </c>
      <c r="AJ166" s="54">
        <f t="shared" si="297"/>
        <v>580.37915797989865</v>
      </c>
      <c r="AK166" s="54">
        <f t="shared" si="298"/>
        <v>1277.8906383907006</v>
      </c>
      <c r="AL166" s="54">
        <f t="shared" si="299"/>
        <v>1586.8134795272072</v>
      </c>
      <c r="AM166" s="54">
        <f t="shared" si="300"/>
        <v>1622.5994643699501</v>
      </c>
      <c r="AN166" s="54">
        <f t="shared" si="301"/>
        <v>849.34174219727709</v>
      </c>
      <c r="AO166" s="54">
        <f t="shared" si="302"/>
        <v>1183.4048964930066</v>
      </c>
      <c r="AP166" s="208">
        <f t="shared" si="283"/>
        <v>-415.24034601860785</v>
      </c>
      <c r="AQ166" s="208">
        <f t="shared" si="283"/>
        <v>-116.66389828131582</v>
      </c>
      <c r="AR166" s="208">
        <f t="shared" si="283"/>
        <v>865.20414233098575</v>
      </c>
      <c r="AS166" s="208">
        <f t="shared" si="283"/>
        <v>1016.5090311487135</v>
      </c>
      <c r="AT166" s="208">
        <f t="shared" si="283"/>
        <v>254.98864575827679</v>
      </c>
      <c r="AU166" s="50">
        <f t="shared" si="285"/>
        <v>320.95951498761048</v>
      </c>
      <c r="AV166" s="52">
        <f>'주택총조사(거처의종류, 일반,외국인가구, 전체)'!I152</f>
        <v>1328</v>
      </c>
      <c r="AW166" s="52">
        <f>'주택총조사(거처의종류, 일반,외국인가구, 전체)'!L152</f>
        <v>1389</v>
      </c>
      <c r="AX166" s="52">
        <f>'주택총조사(거처의종류, 일반,외국인가구, 전체)'!O152</f>
        <v>1341</v>
      </c>
      <c r="AY166" s="52">
        <f>'주택총조사(거처의종류, 일반,외국인가구, 전체)'!R152</f>
        <v>1415</v>
      </c>
      <c r="AZ166" s="52">
        <f>'주택총조사(거처의종류, 일반,외국인가구, 전체)'!U152</f>
        <v>1459</v>
      </c>
      <c r="BA166" s="52">
        <f>'주택총조사(거처의종류, 일반,외국인가구, 전체)'!X152</f>
        <v>1561</v>
      </c>
      <c r="BB166" s="52">
        <f t="shared" si="303"/>
        <v>61</v>
      </c>
      <c r="BC166" s="52">
        <f t="shared" si="304"/>
        <v>-48</v>
      </c>
      <c r="BD166" s="52">
        <f t="shared" si="305"/>
        <v>74</v>
      </c>
      <c r="BE166" s="52">
        <f t="shared" si="306"/>
        <v>44</v>
      </c>
      <c r="BF166" s="52">
        <f t="shared" si="307"/>
        <v>102</v>
      </c>
      <c r="BG166" s="53">
        <f>'주택총조사(거처의종류, 일반,외국인가구, 아파트)'!L152/'주택총조사(거처의종류, 일반,외국인가구, 전체)'!L152</f>
        <v>0.19150467962562995</v>
      </c>
      <c r="BH166" s="53">
        <f>'주택총조사(거처의종류, 일반,외국인가구, 아파트)'!O152/'주택총조사(거처의종류, 일반,외국인가구, 전체)'!O152</f>
        <v>0.21252796420581654</v>
      </c>
      <c r="BI166" s="53">
        <f>'주택총조사(거처의종류, 일반,외국인가구, 아파트)'!R152/'주택총조사(거처의종류, 일반,외국인가구, 전체)'!R152</f>
        <v>0.21201413427561838</v>
      </c>
      <c r="BJ166" s="53">
        <f>'주택총조사(거처의종류, 일반,외국인가구, 아파트)'!U152/'주택총조사(거처의종류, 일반,외국인가구, 전체)'!U152</f>
        <v>0.19671007539410554</v>
      </c>
      <c r="BK166" s="53">
        <f>'주택총조사(거처의종류, 일반,외국인가구, 아파트)'!X152/'주택총조사(거처의종류, 일반,외국인가구, 전체)'!X152</f>
        <v>0.19730941704035873</v>
      </c>
      <c r="BL166" s="54">
        <f t="shared" si="308"/>
        <v>11.681785457163427</v>
      </c>
      <c r="BM166" s="54">
        <f t="shared" si="309"/>
        <v>-10.201342281879194</v>
      </c>
      <c r="BN166" s="54">
        <f t="shared" si="310"/>
        <v>15.689045936395761</v>
      </c>
      <c r="BO166" s="54">
        <f t="shared" si="311"/>
        <v>8.6552433173406431</v>
      </c>
      <c r="BP166" s="54">
        <f t="shared" si="312"/>
        <v>20.125560538116591</v>
      </c>
      <c r="BQ166" s="50">
        <f t="shared" si="313"/>
        <v>9.1900585934274464</v>
      </c>
      <c r="BR166" s="49">
        <f>REPS멸실!E151</f>
        <v>0</v>
      </c>
      <c r="BS166" s="49">
        <f>REPS멸실!F151</f>
        <v>0</v>
      </c>
      <c r="BT166" s="49">
        <f>REPS멸실!G151</f>
        <v>0</v>
      </c>
      <c r="BU166" s="49">
        <f>REPS멸실!H151</f>
        <v>0</v>
      </c>
      <c r="BV166" s="49">
        <f>REPS멸실!I151</f>
        <v>0</v>
      </c>
      <c r="BW166" s="51">
        <f t="shared" si="314"/>
        <v>0</v>
      </c>
      <c r="BX166" s="81">
        <f t="shared" si="315"/>
        <v>330.14957358103794</v>
      </c>
      <c r="BY166" s="52">
        <f>SUM('주택소유통계(다주택자)'!Q152:R152)</f>
        <v>12644</v>
      </c>
      <c r="BZ166" s="52">
        <f>SUM('주택소유통계(다주택자)'!U152:V152)</f>
        <v>13051</v>
      </c>
      <c r="CA166" s="52">
        <f>SUM('주택소유통계(다주택자)'!Y152:Z152)</f>
        <v>13116</v>
      </c>
      <c r="CB166" s="52">
        <f>SUM('주택소유통계(다주택자)'!AC152:AD152)</f>
        <v>13601</v>
      </c>
      <c r="CC166" s="52">
        <f t="shared" si="316"/>
        <v>407</v>
      </c>
      <c r="CD166" s="52">
        <f t="shared" si="317"/>
        <v>65</v>
      </c>
      <c r="CE166" s="52">
        <f t="shared" si="318"/>
        <v>485</v>
      </c>
      <c r="CF166" s="53">
        <f>'REPS거래량(외지인)'!D152/'REPS거래량(외지인)'!C152</f>
        <v>0.51352380952380949</v>
      </c>
      <c r="CG166" s="53">
        <f>'REPS거래량(외지인)'!I152/'REPS거래량(외지인)'!H152</f>
        <v>0.56684274685087366</v>
      </c>
      <c r="CH166" s="53">
        <f>'REPS거래량(외지인)'!N152/'REPS거래량(외지인)'!M152</f>
        <v>0.65346956151553848</v>
      </c>
      <c r="CI166" s="54">
        <f>REPS단위당실거래!G151</f>
        <v>807.1</v>
      </c>
      <c r="CJ166" s="54">
        <f>REPS단위당실거래!H151</f>
        <v>790.6</v>
      </c>
      <c r="CK166" s="54">
        <f>REPS단위당실거래!I151</f>
        <v>765.8</v>
      </c>
      <c r="CL166" s="52">
        <v>1616.3774999999998</v>
      </c>
      <c r="CM166" s="52">
        <v>1701.4499999999998</v>
      </c>
      <c r="CN166" s="52">
        <v>1791</v>
      </c>
      <c r="CO166" s="53">
        <f t="shared" si="319"/>
        <v>0.49932642591226378</v>
      </c>
      <c r="CP166" s="53">
        <f t="shared" si="320"/>
        <v>0.46466249375532642</v>
      </c>
      <c r="CQ166" s="53">
        <f t="shared" si="321"/>
        <v>0.42758235622557228</v>
      </c>
      <c r="CR166" s="55">
        <v>0.2</v>
      </c>
      <c r="CS166" s="55">
        <v>0.3</v>
      </c>
      <c r="CT166" s="55">
        <v>0.5</v>
      </c>
      <c r="CU166" s="162">
        <f t="shared" si="322"/>
        <v>20.87226308623244</v>
      </c>
      <c r="CV166" s="162">
        <f t="shared" si="323"/>
        <v>5.1361160042175005</v>
      </c>
      <c r="CW166" s="162">
        <f t="shared" si="324"/>
        <v>67.757423297367581</v>
      </c>
      <c r="CX166" s="71">
        <f t="shared" si="325"/>
        <v>31.255267462605843</v>
      </c>
      <c r="CY166" s="158">
        <f>REPS분양물량!H151</f>
        <v>826</v>
      </c>
      <c r="CZ166" s="158">
        <f>REPS분양물량!I151</f>
        <v>0</v>
      </c>
      <c r="DA166" s="158">
        <f>REPS분양물량!J151</f>
        <v>0</v>
      </c>
      <c r="DB166" s="52">
        <f>REPS미분양!F151</f>
        <v>110</v>
      </c>
      <c r="DC166" s="52">
        <f>REPS미분양!G151</f>
        <v>539</v>
      </c>
      <c r="DD166" s="52">
        <f>REPS미분양!H151</f>
        <v>427</v>
      </c>
      <c r="DE166" s="52">
        <f>REPS미분양!I151</f>
        <v>777</v>
      </c>
      <c r="DF166" s="52">
        <f t="shared" si="326"/>
        <v>936</v>
      </c>
      <c r="DG166" s="52">
        <f t="shared" si="327"/>
        <v>539</v>
      </c>
      <c r="DH166" s="52">
        <f t="shared" si="328"/>
        <v>427</v>
      </c>
      <c r="DI166" s="52">
        <f t="shared" si="329"/>
        <v>397</v>
      </c>
      <c r="DJ166" s="52">
        <f t="shared" si="330"/>
        <v>112</v>
      </c>
      <c r="DK166" s="52">
        <f t="shared" si="331"/>
        <v>-350</v>
      </c>
      <c r="DL166" s="141">
        <v>807.1</v>
      </c>
      <c r="DM166" s="141">
        <v>790.6</v>
      </c>
      <c r="DN166" s="141">
        <v>765.8</v>
      </c>
      <c r="DO166" s="145">
        <f>DP166*0.95</f>
        <v>1616.3774999999998</v>
      </c>
      <c r="DP166" s="145">
        <f>DQ166*0.95</f>
        <v>1701.4499999999998</v>
      </c>
      <c r="DQ166" s="140">
        <f>'REPS분양가(분기단위)'!F151</f>
        <v>1791</v>
      </c>
      <c r="DR166" s="53">
        <f t="shared" si="332"/>
        <v>0.49932642591226378</v>
      </c>
      <c r="DS166" s="53">
        <f t="shared" si="333"/>
        <v>0.46466249375532642</v>
      </c>
      <c r="DT166" s="53">
        <f t="shared" si="334"/>
        <v>0.42758235622557228</v>
      </c>
      <c r="DU166" s="53">
        <f>100%-종합!CF166</f>
        <v>0.48647619047619051</v>
      </c>
      <c r="DV166" s="53">
        <f>100%-종합!CG166</f>
        <v>0.43315725314912634</v>
      </c>
      <c r="DW166" s="53">
        <f>100%-종합!CH166</f>
        <v>0.34653043848446152</v>
      </c>
      <c r="DX166" s="55">
        <v>0.2</v>
      </c>
      <c r="DY166" s="55">
        <v>0.3</v>
      </c>
      <c r="DZ166" s="55">
        <v>0.5</v>
      </c>
      <c r="EA166" s="72">
        <f t="shared" si="335"/>
        <v>19.287087148062056</v>
      </c>
      <c r="EB166" s="72">
        <f t="shared" si="336"/>
        <v>6.7627368290657364</v>
      </c>
      <c r="EC166" s="72">
        <f t="shared" si="337"/>
        <v>-25.929802743436685</v>
      </c>
      <c r="ED166" s="71">
        <f t="shared" si="338"/>
        <v>4.0007077897036204E-2</v>
      </c>
      <c r="EE166" s="82">
        <f t="shared" si="339"/>
        <v>31.295274540502881</v>
      </c>
      <c r="EF166" s="88">
        <f t="shared" si="340"/>
        <v>361.44484812154082</v>
      </c>
      <c r="EG166" s="54">
        <f>REPS단위당실거래!I151</f>
        <v>765.8</v>
      </c>
      <c r="EH166" s="52">
        <f t="shared" si="341"/>
        <v>1791</v>
      </c>
      <c r="EI166" s="52">
        <f t="shared" si="342"/>
        <v>60900</v>
      </c>
      <c r="EJ166" s="49">
        <f t="shared" si="343"/>
        <v>33495</v>
      </c>
      <c r="EK166" s="149">
        <v>9231</v>
      </c>
      <c r="EL166" s="55">
        <f t="shared" si="344"/>
        <v>0.512341868935413</v>
      </c>
      <c r="EM166" s="55">
        <v>0.74</v>
      </c>
      <c r="EN166" s="55">
        <v>0.05</v>
      </c>
      <c r="EO166" s="71">
        <f t="shared" si="345"/>
        <v>174.98882830928352</v>
      </c>
      <c r="EP166" s="54">
        <f>REPS단위당실거래!I151</f>
        <v>765.8</v>
      </c>
      <c r="EQ166" s="52">
        <f t="shared" si="346"/>
        <v>1791</v>
      </c>
      <c r="ER166" s="52">
        <f t="shared" si="347"/>
        <v>60900</v>
      </c>
      <c r="ES166" s="49">
        <f t="shared" si="348"/>
        <v>33495</v>
      </c>
      <c r="ET166" s="149">
        <v>1582</v>
      </c>
      <c r="EU166" s="55">
        <f t="shared" si="349"/>
        <v>0.512341868935413</v>
      </c>
      <c r="EV166" s="55">
        <v>0.26</v>
      </c>
      <c r="EW166" s="55">
        <v>0.2</v>
      </c>
      <c r="EX166" s="50">
        <f t="shared" si="350"/>
        <v>42.147291506102817</v>
      </c>
      <c r="EY166" s="53">
        <f>'주택총조사(주택의종류)'!AZ152</f>
        <v>0.69958992496854688</v>
      </c>
      <c r="EZ166" s="53">
        <f>'주택총조사(주택의종류)'!AS152</f>
        <v>0.14596697980824769</v>
      </c>
      <c r="FA166" s="53">
        <f>'주택총조사(주택의종류)'!BG152</f>
        <v>0.14573583509511528</v>
      </c>
      <c r="FB166" s="53">
        <f t="shared" si="351"/>
        <v>0.41696257263350062</v>
      </c>
      <c r="FC166" s="54">
        <f t="shared" si="352"/>
        <v>90.537635129879519</v>
      </c>
      <c r="FD166" s="55">
        <v>0.4</v>
      </c>
      <c r="FE166" s="55">
        <v>0.6</v>
      </c>
      <c r="FF166" s="50">
        <f t="shared" si="353"/>
        <v>21.729032431171085</v>
      </c>
      <c r="FG166" s="82">
        <f t="shared" si="354"/>
        <v>238.86515224655741</v>
      </c>
      <c r="FH166" s="53">
        <v>3.9399999999999998E-2</v>
      </c>
      <c r="FI166" s="49">
        <v>30</v>
      </c>
      <c r="FJ166" s="55">
        <v>0.6</v>
      </c>
      <c r="FK166" s="55">
        <v>0.4</v>
      </c>
      <c r="FL166" s="49">
        <f t="shared" si="355"/>
        <v>61000</v>
      </c>
      <c r="FM166" s="49">
        <f t="shared" si="356"/>
        <v>36500</v>
      </c>
      <c r="FN166" s="58">
        <f t="shared" si="357"/>
        <v>-172.99638780605738</v>
      </c>
      <c r="FO166" s="49">
        <f t="shared" si="372"/>
        <v>5160</v>
      </c>
      <c r="FP166" s="131">
        <v>369</v>
      </c>
      <c r="FQ166" s="134">
        <v>1064</v>
      </c>
      <c r="FR166" s="134">
        <v>10750</v>
      </c>
      <c r="FS166" s="134">
        <v>13467</v>
      </c>
      <c r="FT166" s="134">
        <v>7961</v>
      </c>
      <c r="FU166" s="134">
        <v>7341</v>
      </c>
      <c r="FV166" s="134">
        <v>6646</v>
      </c>
      <c r="FW166" s="134">
        <v>14242</v>
      </c>
      <c r="FX166" s="134">
        <v>10094</v>
      </c>
      <c r="FY166" s="32">
        <f t="shared" si="358"/>
        <v>71934</v>
      </c>
      <c r="FZ166" s="152">
        <f>(SUM(FV166:FX166)/FY166)+(FU166/FY166)*0.8</f>
        <v>0.512341868935413</v>
      </c>
      <c r="GA166" s="54">
        <f t="shared" si="359"/>
        <v>1192.5949550864341</v>
      </c>
      <c r="GB166" s="55">
        <v>0.3</v>
      </c>
      <c r="GC166" s="55">
        <f t="shared" si="360"/>
        <v>0.512341868935413</v>
      </c>
      <c r="GD166" s="50">
        <f t="shared" si="361"/>
        <v>183.30489845157857</v>
      </c>
      <c r="GE166" s="54">
        <f t="shared" si="362"/>
        <v>-862.44538150539631</v>
      </c>
      <c r="GF166" s="55">
        <v>0.7</v>
      </c>
      <c r="GG166" s="55">
        <f t="shared" si="363"/>
        <v>0.512341868935413</v>
      </c>
      <c r="GH166" s="50">
        <f t="shared" si="364"/>
        <v>-309.306815030633</v>
      </c>
      <c r="GI166" s="81">
        <f t="shared" si="373"/>
        <v>-126.00191657905444</v>
      </c>
      <c r="GJ166" s="72">
        <f t="shared" si="365"/>
        <v>31.255267462605843</v>
      </c>
      <c r="GK166" s="72">
        <f t="shared" si="366"/>
        <v>4.0007077897036204E-2</v>
      </c>
      <c r="GL166" s="52">
        <f>SUM('주택총조사(주택의종류)'!AD152:AF152)</f>
        <v>103028</v>
      </c>
      <c r="GM166" s="52">
        <f>REPS미분양!I151</f>
        <v>777</v>
      </c>
      <c r="GN166" s="100">
        <f t="shared" si="367"/>
        <v>7.5416391660519467E-3</v>
      </c>
      <c r="GO166" s="55">
        <f t="shared" si="368"/>
        <v>0.8</v>
      </c>
      <c r="GP166" s="82">
        <f t="shared" si="369"/>
        <v>25.036219632402307</v>
      </c>
      <c r="GQ166" s="84">
        <f t="shared" si="370"/>
        <v>137.8994552999053</v>
      </c>
      <c r="GR166" s="151">
        <f>SUM('REPS분양물량+계획'!G151:I151)/3</f>
        <v>617.33333333333337</v>
      </c>
      <c r="GS166" s="106">
        <f t="shared" si="374"/>
        <v>4.4766916010708657</v>
      </c>
      <c r="GT166" s="105" t="str">
        <f t="shared" si="371"/>
        <v>C등급</v>
      </c>
    </row>
    <row r="167" spans="1:202" s="49" customFormat="1" x14ac:dyDescent="0.4">
      <c r="A167" s="37" t="s">
        <v>221</v>
      </c>
      <c r="B167" s="37" t="s">
        <v>207</v>
      </c>
      <c r="C167" s="35">
        <f>'주택총조사(거처의종류, 일반,외국인가구, 전체)'!H153</f>
        <v>46072</v>
      </c>
      <c r="D167" s="35">
        <f>'주택총조사(거처의종류, 일반,외국인가구, 전체)'!K153</f>
        <v>46608</v>
      </c>
      <c r="E167" s="35">
        <f>'주택총조사(거처의종류, 일반,외국인가구, 전체)'!N153</f>
        <v>47261</v>
      </c>
      <c r="F167" s="35">
        <f>'주택총조사(거처의종류, 일반,외국인가구, 전체)'!Q153</f>
        <v>47761</v>
      </c>
      <c r="G167" s="35">
        <f>'주택총조사(거처의종류, 일반,외국인가구, 전체)'!T153</f>
        <v>48741</v>
      </c>
      <c r="H167" s="35">
        <f>'주택총조사(거처의종류, 일반,외국인가구, 전체)'!W153</f>
        <v>49104</v>
      </c>
      <c r="I167" s="207">
        <f t="shared" si="282"/>
        <v>-603</v>
      </c>
      <c r="J167" s="207">
        <f t="shared" si="282"/>
        <v>-46</v>
      </c>
      <c r="K167" s="207">
        <f t="shared" si="282"/>
        <v>-286</v>
      </c>
      <c r="L167" s="207">
        <f t="shared" si="282"/>
        <v>58</v>
      </c>
      <c r="M167" s="207">
        <f t="shared" si="282"/>
        <v>-305</v>
      </c>
      <c r="N167" s="24">
        <f>'인구총조사(가구, 1인가구)'!D153</f>
        <v>16546</v>
      </c>
      <c r="O167" s="24">
        <f>'인구총조사(가구, 1인가구)'!E153</f>
        <v>17685</v>
      </c>
      <c r="P167" s="24">
        <f>'인구총조사(가구, 1인가구)'!F153</f>
        <v>18384</v>
      </c>
      <c r="Q167" s="24">
        <f>'인구총조사(가구, 1인가구)'!G153</f>
        <v>19170</v>
      </c>
      <c r="R167" s="24">
        <f>'인구총조사(가구, 1인가구)'!H153</f>
        <v>20092</v>
      </c>
      <c r="S167" s="24">
        <f>'인구총조사(가구, 1인가구)'!I153</f>
        <v>20760</v>
      </c>
      <c r="T167" s="52">
        <f t="shared" si="286"/>
        <v>1139</v>
      </c>
      <c r="U167" s="52">
        <f t="shared" si="287"/>
        <v>699</v>
      </c>
      <c r="V167" s="52">
        <f t="shared" si="288"/>
        <v>786</v>
      </c>
      <c r="W167" s="52">
        <f t="shared" si="289"/>
        <v>922</v>
      </c>
      <c r="X167" s="52">
        <f t="shared" si="290"/>
        <v>668</v>
      </c>
      <c r="Y167" s="53">
        <f>'주택총조사(거처의종류, 일반,외국인가구, 아파트)'!K153/'주택총조사(거처의종류, 일반,외국인가구, 전체)'!K153</f>
        <v>0.33938379677308617</v>
      </c>
      <c r="Z167" s="53">
        <f>'주택총조사(거처의종류, 일반,외국인가구, 아파트)'!N153/'주택총조사(거처의종류, 일반,외국인가구, 전체)'!N153</f>
        <v>0.35682698207824631</v>
      </c>
      <c r="AA167" s="53">
        <f>'주택총조사(거처의종류, 일반,외국인가구, 아파트)'!Q153/'주택총조사(거처의종류, 일반,외국인가구, 전체)'!Q153</f>
        <v>0.37633215384937502</v>
      </c>
      <c r="AB167" s="53">
        <f>'주택총조사(거처의종류, 일반,외국인가구, 아파트)'!T153/'주택총조사(거처의종류, 일반,외국인가구, 전체)'!T153</f>
        <v>0.39670913604562896</v>
      </c>
      <c r="AC167" s="53">
        <f>'주택총조사(거처의종류, 일반,외국인가구, 아파트)'!W153/'주택총조사(거처의종류, 일반,외국인가구, 전체)'!W153</f>
        <v>0.41298061257738677</v>
      </c>
      <c r="AD167" s="54">
        <f t="shared" si="291"/>
        <v>-204.64842945417095</v>
      </c>
      <c r="AE167" s="54">
        <f t="shared" si="292"/>
        <v>-16.41404117559933</v>
      </c>
      <c r="AF167" s="54">
        <f t="shared" si="293"/>
        <v>-107.63099600092126</v>
      </c>
      <c r="AG167" s="54">
        <f t="shared" si="294"/>
        <v>23.009129890646481</v>
      </c>
      <c r="AH167" s="54">
        <f t="shared" si="295"/>
        <v>-125.95908683610297</v>
      </c>
      <c r="AI167" s="54">
        <f t="shared" si="296"/>
        <v>-86.328684715229613</v>
      </c>
      <c r="AJ167" s="54">
        <f t="shared" si="297"/>
        <v>386.55814452454513</v>
      </c>
      <c r="AK167" s="54">
        <f t="shared" si="298"/>
        <v>249.42206047269417</v>
      </c>
      <c r="AL167" s="54">
        <f t="shared" si="299"/>
        <v>295.79707292560875</v>
      </c>
      <c r="AM167" s="54">
        <f t="shared" si="300"/>
        <v>365.76582343406989</v>
      </c>
      <c r="AN167" s="54">
        <f t="shared" si="301"/>
        <v>275.87104920169435</v>
      </c>
      <c r="AO167" s="54">
        <f t="shared" si="302"/>
        <v>314.68283011172247</v>
      </c>
      <c r="AP167" s="208">
        <f t="shared" si="283"/>
        <v>181.90971507037418</v>
      </c>
      <c r="AQ167" s="208">
        <f t="shared" si="283"/>
        <v>233.00801929709485</v>
      </c>
      <c r="AR167" s="208">
        <f t="shared" si="283"/>
        <v>188.1660769246875</v>
      </c>
      <c r="AS167" s="208">
        <f t="shared" si="283"/>
        <v>388.77495332471636</v>
      </c>
      <c r="AT167" s="208">
        <f t="shared" si="283"/>
        <v>149.91196236559136</v>
      </c>
      <c r="AU167" s="50">
        <f t="shared" si="285"/>
        <v>228.35414539649281</v>
      </c>
      <c r="AV167" s="52">
        <f>'주택총조사(거처의종류, 일반,외국인가구, 전체)'!I153</f>
        <v>470</v>
      </c>
      <c r="AW167" s="52">
        <f>'주택총조사(거처의종류, 일반,외국인가구, 전체)'!L153</f>
        <v>527</v>
      </c>
      <c r="AX167" s="52">
        <f>'주택총조사(거처의종류, 일반,외국인가구, 전체)'!O153</f>
        <v>520</v>
      </c>
      <c r="AY167" s="52">
        <f>'주택총조사(거처의종류, 일반,외국인가구, 전체)'!R153</f>
        <v>585</v>
      </c>
      <c r="AZ167" s="52">
        <f>'주택총조사(거처의종류, 일반,외국인가구, 전체)'!U153</f>
        <v>672</v>
      </c>
      <c r="BA167" s="52">
        <f>'주택총조사(거처의종류, 일반,외국인가구, 전체)'!X153</f>
        <v>810</v>
      </c>
      <c r="BB167" s="52">
        <f t="shared" si="303"/>
        <v>57</v>
      </c>
      <c r="BC167" s="52">
        <f t="shared" si="304"/>
        <v>-7</v>
      </c>
      <c r="BD167" s="52">
        <f t="shared" si="305"/>
        <v>65</v>
      </c>
      <c r="BE167" s="52">
        <f t="shared" si="306"/>
        <v>87</v>
      </c>
      <c r="BF167" s="52">
        <f t="shared" si="307"/>
        <v>138</v>
      </c>
      <c r="BG167" s="53">
        <f>'주택총조사(거처의종류, 일반,외국인가구, 아파트)'!L153/'주택총조사(거처의종류, 일반,외국인가구, 전체)'!L153</f>
        <v>0.16318785578747627</v>
      </c>
      <c r="BH167" s="53">
        <f>'주택총조사(거처의종류, 일반,외국인가구, 아파트)'!O153/'주택총조사(거처의종류, 일반,외국인가구, 전체)'!O153</f>
        <v>0.17307692307692307</v>
      </c>
      <c r="BI167" s="53">
        <f>'주택총조사(거처의종류, 일반,외국인가구, 아파트)'!R153/'주택총조사(거처의종류, 일반,외국인가구, 전체)'!R153</f>
        <v>0.1606837606837607</v>
      </c>
      <c r="BJ167" s="53">
        <f>'주택총조사(거처의종류, 일반,외국인가구, 아파트)'!U153/'주택총조사(거처의종류, 일반,외국인가구, 전체)'!U153</f>
        <v>0.15625</v>
      </c>
      <c r="BK167" s="53">
        <f>'주택총조사(거처의종류, 일반,외국인가구, 아파트)'!X153/'주택총조사(거처의종류, 일반,외국인가구, 전체)'!X153</f>
        <v>0.14567901234567901</v>
      </c>
      <c r="BL167" s="54">
        <f t="shared" si="308"/>
        <v>9.3017077798861472</v>
      </c>
      <c r="BM167" s="54">
        <f t="shared" si="309"/>
        <v>-1.2115384615384615</v>
      </c>
      <c r="BN167" s="54">
        <f t="shared" si="310"/>
        <v>10.444444444444445</v>
      </c>
      <c r="BO167" s="54">
        <f t="shared" si="311"/>
        <v>13.59375</v>
      </c>
      <c r="BP167" s="54">
        <f t="shared" si="312"/>
        <v>20.103703703703705</v>
      </c>
      <c r="BQ167" s="50">
        <f t="shared" si="313"/>
        <v>10.446413493299167</v>
      </c>
      <c r="BR167" s="49">
        <f>REPS멸실!E152</f>
        <v>0</v>
      </c>
      <c r="BS167" s="49">
        <f>REPS멸실!F152</f>
        <v>34</v>
      </c>
      <c r="BT167" s="49">
        <f>REPS멸실!G152</f>
        <v>0</v>
      </c>
      <c r="BU167" s="49">
        <f>REPS멸실!H152</f>
        <v>0</v>
      </c>
      <c r="BV167" s="49">
        <f>REPS멸실!I152</f>
        <v>14</v>
      </c>
      <c r="BW167" s="51">
        <f t="shared" si="314"/>
        <v>9.6</v>
      </c>
      <c r="BX167" s="81">
        <f t="shared" si="315"/>
        <v>248.40055888979197</v>
      </c>
      <c r="BY167" s="52">
        <f>SUM('주택소유통계(다주택자)'!Q153:R153)</f>
        <v>5348</v>
      </c>
      <c r="BZ167" s="52">
        <f>SUM('주택소유통계(다주택자)'!U153:V153)</f>
        <v>5227</v>
      </c>
      <c r="CA167" s="52">
        <f>SUM('주택소유통계(다주택자)'!Y153:Z153)</f>
        <v>5314</v>
      </c>
      <c r="CB167" s="52">
        <f>SUM('주택소유통계(다주택자)'!AC153:AD153)</f>
        <v>6038</v>
      </c>
      <c r="CC167" s="52">
        <f t="shared" si="316"/>
        <v>-121</v>
      </c>
      <c r="CD167" s="52">
        <f t="shared" si="317"/>
        <v>87</v>
      </c>
      <c r="CE167" s="52">
        <f t="shared" si="318"/>
        <v>724</v>
      </c>
      <c r="CF167" s="53">
        <f>'REPS거래량(외지인)'!D153/'REPS거래량(외지인)'!C153</f>
        <v>0.43779232927970063</v>
      </c>
      <c r="CG167" s="53">
        <f>'REPS거래량(외지인)'!I153/'REPS거래량(외지인)'!H153</f>
        <v>0.41637630662020908</v>
      </c>
      <c r="CH167" s="53">
        <f>'REPS거래량(외지인)'!N153/'REPS거래량(외지인)'!M153</f>
        <v>0.50360750360750361</v>
      </c>
      <c r="CI167" s="54">
        <f>REPS단위당실거래!G152</f>
        <v>1172.0999999999999</v>
      </c>
      <c r="CJ167" s="54">
        <f>REPS단위당실거래!H152</f>
        <v>1187.5</v>
      </c>
      <c r="CK167" s="54">
        <f>REPS단위당실거래!I152</f>
        <v>1196.2</v>
      </c>
      <c r="CL167" s="52">
        <v>1749</v>
      </c>
      <c r="CM167" s="52">
        <v>1836.45</v>
      </c>
      <c r="CN167" s="52">
        <v>2377</v>
      </c>
      <c r="CO167" s="53">
        <v>0</v>
      </c>
      <c r="CP167" s="53">
        <f t="shared" si="320"/>
        <v>0.6466280051185711</v>
      </c>
      <c r="CQ167" s="53">
        <f t="shared" si="321"/>
        <v>0.50323937736642832</v>
      </c>
      <c r="CR167" s="55">
        <v>0.2</v>
      </c>
      <c r="CS167" s="55">
        <v>0.3</v>
      </c>
      <c r="CT167" s="55">
        <v>0.5</v>
      </c>
      <c r="CU167" s="162">
        <f t="shared" si="322"/>
        <v>0</v>
      </c>
      <c r="CV167" s="162">
        <f t="shared" si="323"/>
        <v>7.0271791517929181</v>
      </c>
      <c r="CW167" s="162">
        <f t="shared" si="324"/>
        <v>91.743515812005512</v>
      </c>
      <c r="CX167" s="71">
        <f t="shared" si="325"/>
        <v>32.923564987932814</v>
      </c>
      <c r="CY167" s="158">
        <f>REPS분양물량!H152</f>
        <v>994</v>
      </c>
      <c r="CZ167" s="158">
        <f>REPS분양물량!I152</f>
        <v>0</v>
      </c>
      <c r="DA167" s="158">
        <f>REPS분양물량!J152</f>
        <v>0</v>
      </c>
      <c r="DB167" s="52">
        <f>REPS미분양!F152</f>
        <v>15</v>
      </c>
      <c r="DC167" s="52">
        <f>REPS미분양!G152</f>
        <v>112</v>
      </c>
      <c r="DD167" s="52">
        <f>REPS미분양!H152</f>
        <v>32</v>
      </c>
      <c r="DE167" s="52">
        <f>REPS미분양!I152</f>
        <v>29</v>
      </c>
      <c r="DF167" s="52">
        <f t="shared" si="326"/>
        <v>1009</v>
      </c>
      <c r="DG167" s="52">
        <f t="shared" si="327"/>
        <v>112</v>
      </c>
      <c r="DH167" s="52">
        <f t="shared" si="328"/>
        <v>32</v>
      </c>
      <c r="DI167" s="52">
        <f t="shared" si="329"/>
        <v>897</v>
      </c>
      <c r="DJ167" s="52">
        <f t="shared" si="330"/>
        <v>80</v>
      </c>
      <c r="DK167" s="52">
        <f t="shared" si="331"/>
        <v>3</v>
      </c>
      <c r="DL167" s="141">
        <v>1172.0999999999999</v>
      </c>
      <c r="DM167" s="141">
        <v>1187.5</v>
      </c>
      <c r="DN167" s="141">
        <v>1196.2</v>
      </c>
      <c r="DO167" s="140">
        <f>'REPS분양가(분기단위)'!D152</f>
        <v>1749</v>
      </c>
      <c r="DP167" s="144">
        <f>DO167*1.05</f>
        <v>1836.45</v>
      </c>
      <c r="DQ167" s="140">
        <f>'REPS분양가(분기단위)'!F152</f>
        <v>2377</v>
      </c>
      <c r="DR167" s="53">
        <f t="shared" si="332"/>
        <v>0.67015437392795874</v>
      </c>
      <c r="DS167" s="53">
        <f t="shared" si="333"/>
        <v>0.6466280051185711</v>
      </c>
      <c r="DT167" s="53">
        <f t="shared" si="334"/>
        <v>0.50323937736642832</v>
      </c>
      <c r="DU167" s="53">
        <f>100%-종합!CF167</f>
        <v>0.56220767072029942</v>
      </c>
      <c r="DV167" s="53">
        <f>100%-종합!CG167</f>
        <v>0.58362369337979092</v>
      </c>
      <c r="DW167" s="53">
        <f>100%-종합!CH167</f>
        <v>0.49639249639249639</v>
      </c>
      <c r="DX167" s="55">
        <v>0.2</v>
      </c>
      <c r="DY167" s="55">
        <v>0.3</v>
      </c>
      <c r="DZ167" s="55">
        <v>0.5</v>
      </c>
      <c r="EA167" s="72">
        <f t="shared" si="335"/>
        <v>67.59180776827705</v>
      </c>
      <c r="EB167" s="72">
        <f t="shared" si="336"/>
        <v>9.0572981901625624</v>
      </c>
      <c r="EC167" s="72">
        <f t="shared" si="337"/>
        <v>0.37470637622089037</v>
      </c>
      <c r="ED167" s="71">
        <f t="shared" si="338"/>
        <v>25.674604111553496</v>
      </c>
      <c r="EE167" s="82">
        <f t="shared" si="339"/>
        <v>58.598169099486313</v>
      </c>
      <c r="EF167" s="88">
        <f t="shared" si="340"/>
        <v>306.99872798927828</v>
      </c>
      <c r="EG167" s="54">
        <f>REPS단위당실거래!I152</f>
        <v>1196.2</v>
      </c>
      <c r="EH167" s="52">
        <f t="shared" si="341"/>
        <v>2377</v>
      </c>
      <c r="EI167" s="52">
        <f t="shared" si="342"/>
        <v>80800</v>
      </c>
      <c r="EJ167" s="49">
        <f t="shared" si="343"/>
        <v>44440</v>
      </c>
      <c r="EK167" s="149">
        <v>5487</v>
      </c>
      <c r="EL167" s="55">
        <f t="shared" si="344"/>
        <v>0.35090962441314549</v>
      </c>
      <c r="EM167" s="55">
        <v>0.74</v>
      </c>
      <c r="EN167" s="55">
        <v>0.05</v>
      </c>
      <c r="EO167" s="71">
        <f t="shared" si="345"/>
        <v>71.24132103873238</v>
      </c>
      <c r="EP167" s="54">
        <f>REPS단위당실거래!I152</f>
        <v>1196.2</v>
      </c>
      <c r="EQ167" s="52">
        <f t="shared" si="346"/>
        <v>2377</v>
      </c>
      <c r="ER167" s="52">
        <f t="shared" si="347"/>
        <v>80800</v>
      </c>
      <c r="ES167" s="49">
        <f t="shared" si="348"/>
        <v>44440</v>
      </c>
      <c r="ET167" s="149">
        <v>528</v>
      </c>
      <c r="EU167" s="55">
        <f t="shared" si="349"/>
        <v>0.35090962441314549</v>
      </c>
      <c r="EV167" s="55">
        <v>0.26</v>
      </c>
      <c r="EW167" s="55">
        <v>0.2</v>
      </c>
      <c r="EX167" s="50">
        <f t="shared" si="350"/>
        <v>9.6345746478873231</v>
      </c>
      <c r="EY167" s="53">
        <f>'주택총조사(주택의종류)'!AZ153</f>
        <v>0.44568404110064358</v>
      </c>
      <c r="EZ167" s="53">
        <f>'주택총조사(주택의종류)'!AS153</f>
        <v>0.33940392696762672</v>
      </c>
      <c r="FA167" s="53">
        <f>'주택총조사(주택의종류)'!BG153</f>
        <v>0.2015972488713425</v>
      </c>
      <c r="FB167" s="53">
        <f t="shared" si="351"/>
        <v>1.213867058158363</v>
      </c>
      <c r="FC167" s="54">
        <f t="shared" si="352"/>
        <v>98.172585573039697</v>
      </c>
      <c r="FD167" s="55">
        <v>0.4</v>
      </c>
      <c r="FE167" s="55">
        <v>0.6</v>
      </c>
      <c r="FF167" s="50">
        <f t="shared" si="353"/>
        <v>23.561420537529528</v>
      </c>
      <c r="FG167" s="82">
        <f t="shared" si="354"/>
        <v>104.43731622414923</v>
      </c>
      <c r="FH167" s="53">
        <v>3.9399999999999998E-2</v>
      </c>
      <c r="FI167" s="49">
        <v>30</v>
      </c>
      <c r="FJ167" s="55">
        <v>0.6</v>
      </c>
      <c r="FK167" s="55">
        <v>0.4</v>
      </c>
      <c r="FL167" s="49">
        <f t="shared" si="355"/>
        <v>81000</v>
      </c>
      <c r="FM167" s="49">
        <f t="shared" si="356"/>
        <v>48500</v>
      </c>
      <c r="FN167" s="58">
        <f t="shared" si="357"/>
        <v>-229.87191256421323</v>
      </c>
      <c r="FO167" s="49">
        <f t="shared" si="372"/>
        <v>6840</v>
      </c>
      <c r="FP167" s="131">
        <v>111</v>
      </c>
      <c r="FQ167" s="131">
        <v>308</v>
      </c>
      <c r="FR167" s="134">
        <v>3035</v>
      </c>
      <c r="FS167" s="134">
        <v>4195</v>
      </c>
      <c r="FT167" s="134">
        <v>2369</v>
      </c>
      <c r="FU167" s="134">
        <v>1929</v>
      </c>
      <c r="FV167" s="134">
        <v>1657</v>
      </c>
      <c r="FW167" s="134">
        <v>3636</v>
      </c>
      <c r="FX167" s="134">
        <v>3208</v>
      </c>
      <c r="FY167" s="32">
        <f t="shared" si="358"/>
        <v>20448</v>
      </c>
      <c r="FZ167" s="152">
        <f>(SUM(FW167:FX167)/FY167)+(FV167/FY167)*0.2</f>
        <v>0.35090962441314549</v>
      </c>
      <c r="GA167" s="54">
        <f t="shared" si="359"/>
        <v>325.12924360502166</v>
      </c>
      <c r="GB167" s="55">
        <v>0.3</v>
      </c>
      <c r="GC167" s="55">
        <f t="shared" si="360"/>
        <v>0.35090962441314549</v>
      </c>
      <c r="GD167" s="50">
        <f t="shared" si="361"/>
        <v>34.22729422775047</v>
      </c>
      <c r="GE167" s="54">
        <f t="shared" si="362"/>
        <v>-76.728684715229619</v>
      </c>
      <c r="GF167" s="55">
        <v>0.7</v>
      </c>
      <c r="GG167" s="55">
        <f t="shared" si="363"/>
        <v>0.35090962441314549</v>
      </c>
      <c r="GH167" s="50">
        <f t="shared" si="364"/>
        <v>-18.847383754595118</v>
      </c>
      <c r="GI167" s="81">
        <f t="shared" si="373"/>
        <v>15.379910473155352</v>
      </c>
      <c r="GJ167" s="72">
        <f t="shared" si="365"/>
        <v>32.923564987932814</v>
      </c>
      <c r="GK167" s="72">
        <f t="shared" si="366"/>
        <v>25.674604111553496</v>
      </c>
      <c r="GL167" s="52">
        <f>SUM('주택총조사(주택의종류)'!AD153:AF153)</f>
        <v>29461</v>
      </c>
      <c r="GM167" s="52">
        <f>REPS미분양!I152</f>
        <v>29</v>
      </c>
      <c r="GN167" s="100">
        <f t="shared" si="367"/>
        <v>9.8435219442652997E-4</v>
      </c>
      <c r="GO167" s="55">
        <f t="shared" si="368"/>
        <v>1</v>
      </c>
      <c r="GP167" s="82">
        <f t="shared" si="369"/>
        <v>58.598169099486313</v>
      </c>
      <c r="GQ167" s="84">
        <f t="shared" si="370"/>
        <v>178.4153957967909</v>
      </c>
      <c r="GR167" s="151">
        <f>SUM('REPS분양물량+계획'!G152:I152)/3</f>
        <v>614.66666666666663</v>
      </c>
      <c r="GS167" s="106">
        <f t="shared" si="374"/>
        <v>3.4451436431346494</v>
      </c>
      <c r="GT167" s="105" t="str">
        <f t="shared" si="371"/>
        <v>C등급</v>
      </c>
    </row>
    <row r="168" spans="1:202" s="49" customFormat="1" x14ac:dyDescent="0.4">
      <c r="A168" s="37" t="s">
        <v>221</v>
      </c>
      <c r="B168" s="148" t="s">
        <v>229</v>
      </c>
      <c r="C168" s="35">
        <f>'주택총조사(거처의종류, 일반,외국인가구, 전체)'!H154</f>
        <v>72556</v>
      </c>
      <c r="D168" s="35">
        <f>'주택총조사(거처의종류, 일반,외국인가구, 전체)'!K154</f>
        <v>74187</v>
      </c>
      <c r="E168" s="35">
        <f>'주택총조사(거처의종류, 일반,외국인가구, 전체)'!N154</f>
        <v>76700</v>
      </c>
      <c r="F168" s="35">
        <f>'주택총조사(거처의종류, 일반,외국인가구, 전체)'!Q154</f>
        <v>78800</v>
      </c>
      <c r="G168" s="35">
        <f>'주택총조사(거처의종류, 일반,외국인가구, 전체)'!T154</f>
        <v>80409</v>
      </c>
      <c r="H168" s="35">
        <f>'주택총조사(거처의종류, 일반,외국인가구, 전체)'!W154</f>
        <v>81720</v>
      </c>
      <c r="I168" s="207">
        <f t="shared" si="282"/>
        <v>-2</v>
      </c>
      <c r="J168" s="207">
        <f t="shared" si="282"/>
        <v>50</v>
      </c>
      <c r="K168" s="207">
        <f t="shared" si="282"/>
        <v>-488</v>
      </c>
      <c r="L168" s="207">
        <f t="shared" si="282"/>
        <v>-432</v>
      </c>
      <c r="M168" s="207">
        <f t="shared" si="282"/>
        <v>87</v>
      </c>
      <c r="N168" s="24">
        <f>'인구총조사(가구, 1인가구)'!D154</f>
        <v>23600</v>
      </c>
      <c r="O168" s="24">
        <f>'인구총조사(가구, 1인가구)'!E154</f>
        <v>25233</v>
      </c>
      <c r="P168" s="24">
        <f>'인구총조사(가구, 1인가구)'!F154</f>
        <v>27696</v>
      </c>
      <c r="Q168" s="24">
        <f>'인구총조사(가구, 1인가구)'!G154</f>
        <v>30284</v>
      </c>
      <c r="R168" s="24">
        <f>'인구총조사(가구, 1인가구)'!H154</f>
        <v>32325</v>
      </c>
      <c r="S168" s="24">
        <f>'인구총조사(가구, 1인가구)'!I154</f>
        <v>33549</v>
      </c>
      <c r="T168" s="52">
        <f t="shared" si="286"/>
        <v>1633</v>
      </c>
      <c r="U168" s="52">
        <f t="shared" si="287"/>
        <v>2463</v>
      </c>
      <c r="V168" s="52">
        <f t="shared" si="288"/>
        <v>2588</v>
      </c>
      <c r="W168" s="52">
        <f t="shared" si="289"/>
        <v>2041</v>
      </c>
      <c r="X168" s="52">
        <f t="shared" si="290"/>
        <v>1224</v>
      </c>
      <c r="Y168" s="53">
        <f>'주택총조사(거처의종류, 일반,외국인가구, 아파트)'!K154/'주택총조사(거처의종류, 일반,외국인가구, 전체)'!K154</f>
        <v>0.45316564896814804</v>
      </c>
      <c r="Z168" s="53">
        <f>'주택총조사(거처의종류, 일반,외국인가구, 아파트)'!N154/'주택총조사(거처의종류, 일반,외국인가구, 전체)'!N154</f>
        <v>0.46581486310299869</v>
      </c>
      <c r="AA168" s="53">
        <f>'주택총조사(거처의종류, 일반,외국인가구, 아파트)'!Q154/'주택총조사(거처의종류, 일반,외국인가구, 전체)'!Q154</f>
        <v>0.46619289340101522</v>
      </c>
      <c r="AB168" s="53">
        <f>'주택총조사(거처의종류, 일반,외국인가구, 아파트)'!T154/'주택총조사(거처의종류, 일반,외국인가구, 전체)'!T154</f>
        <v>0.46382867589448945</v>
      </c>
      <c r="AC168" s="53">
        <f>'주택총조사(거처의종류, 일반,외국인가구, 아파트)'!W154/'주택총조사(거처의종류, 일반,외국인가구, 전체)'!W154</f>
        <v>0.47255261869799314</v>
      </c>
      <c r="AD168" s="54">
        <f t="shared" si="291"/>
        <v>-0.90633129793629608</v>
      </c>
      <c r="AE168" s="54">
        <f t="shared" si="292"/>
        <v>23.290743155149933</v>
      </c>
      <c r="AF168" s="54">
        <f t="shared" si="293"/>
        <v>-227.50213197969543</v>
      </c>
      <c r="AG168" s="54">
        <f t="shared" si="294"/>
        <v>-200.37398798641945</v>
      </c>
      <c r="AH168" s="54">
        <f t="shared" si="295"/>
        <v>41.112077826725404</v>
      </c>
      <c r="AI168" s="54">
        <f t="shared" si="296"/>
        <v>-72.875926056435162</v>
      </c>
      <c r="AJ168" s="54">
        <f t="shared" si="297"/>
        <v>740.01950476498575</v>
      </c>
      <c r="AK168" s="54">
        <f t="shared" si="298"/>
        <v>1147.3020078226857</v>
      </c>
      <c r="AL168" s="54">
        <f t="shared" si="299"/>
        <v>1206.5072081218275</v>
      </c>
      <c r="AM168" s="54">
        <f t="shared" si="300"/>
        <v>946.67432750065302</v>
      </c>
      <c r="AN168" s="54">
        <f t="shared" si="301"/>
        <v>578.4044052863436</v>
      </c>
      <c r="AO168" s="54">
        <f t="shared" si="302"/>
        <v>923.78149069929918</v>
      </c>
      <c r="AP168" s="208">
        <f t="shared" si="283"/>
        <v>739.11317346704948</v>
      </c>
      <c r="AQ168" s="208">
        <f t="shared" si="283"/>
        <v>1170.5927509778357</v>
      </c>
      <c r="AR168" s="208">
        <f t="shared" si="283"/>
        <v>979.00507614213211</v>
      </c>
      <c r="AS168" s="208">
        <f t="shared" si="283"/>
        <v>746.30033951423354</v>
      </c>
      <c r="AT168" s="208">
        <f t="shared" si="283"/>
        <v>619.51648311306906</v>
      </c>
      <c r="AU168" s="50">
        <f t="shared" si="285"/>
        <v>850.90556464286396</v>
      </c>
      <c r="AV168" s="52">
        <f>'주택총조사(거처의종류, 일반,외국인가구, 전체)'!I154</f>
        <v>560</v>
      </c>
      <c r="AW168" s="52">
        <f>'주택총조사(거처의종류, 일반,외국인가구, 전체)'!L154</f>
        <v>553</v>
      </c>
      <c r="AX168" s="52">
        <f>'주택총조사(거처의종류, 일반,외국인가구, 전체)'!O154</f>
        <v>570</v>
      </c>
      <c r="AY168" s="52">
        <f>'주택총조사(거처의종류, 일반,외국인가구, 전체)'!R154</f>
        <v>589</v>
      </c>
      <c r="AZ168" s="52">
        <f>'주택총조사(거처의종류, 일반,외국인가구, 전체)'!U154</f>
        <v>603</v>
      </c>
      <c r="BA168" s="52">
        <f>'주택총조사(거처의종류, 일반,외국인가구, 전체)'!X154</f>
        <v>640</v>
      </c>
      <c r="BB168" s="52">
        <f t="shared" si="303"/>
        <v>-7</v>
      </c>
      <c r="BC168" s="52">
        <f t="shared" si="304"/>
        <v>17</v>
      </c>
      <c r="BD168" s="52">
        <f t="shared" si="305"/>
        <v>19</v>
      </c>
      <c r="BE168" s="52">
        <f t="shared" si="306"/>
        <v>14</v>
      </c>
      <c r="BF168" s="52">
        <f t="shared" si="307"/>
        <v>37</v>
      </c>
      <c r="BG168" s="53">
        <f>'주택총조사(거처의종류, 일반,외국인가구, 아파트)'!L154/'주택총조사(거처의종류, 일반,외국인가구, 전체)'!L154</f>
        <v>0.22965641952983726</v>
      </c>
      <c r="BH168" s="53">
        <f>'주택총조사(거처의종류, 일반,외국인가구, 아파트)'!O154/'주택총조사(거처의종류, 일반,외국인가구, 전체)'!O154</f>
        <v>0.22456140350877193</v>
      </c>
      <c r="BI168" s="53">
        <f>'주택총조사(거처의종류, 일반,외국인가구, 아파트)'!R154/'주택총조사(거처의종류, 일반,외국인가구, 전체)'!R154</f>
        <v>0.21561969439728354</v>
      </c>
      <c r="BJ168" s="53">
        <f>'주택총조사(거처의종류, 일반,외국인가구, 아파트)'!U154/'주택총조사(거처의종류, 일반,외국인가구, 전체)'!U154</f>
        <v>0.22719734660033167</v>
      </c>
      <c r="BK168" s="53">
        <f>'주택총조사(거처의종류, 일반,외국인가구, 아파트)'!X154/'주택총조사(거처의종류, 일반,외국인가구, 전체)'!X154</f>
        <v>0.21562500000000001</v>
      </c>
      <c r="BL168" s="54">
        <f t="shared" si="308"/>
        <v>-1.6075949367088609</v>
      </c>
      <c r="BM168" s="54">
        <f t="shared" si="309"/>
        <v>3.8175438596491227</v>
      </c>
      <c r="BN168" s="54">
        <f t="shared" si="310"/>
        <v>4.096774193548387</v>
      </c>
      <c r="BO168" s="54">
        <f t="shared" si="311"/>
        <v>3.1807628524046434</v>
      </c>
      <c r="BP168" s="54">
        <f t="shared" si="312"/>
        <v>7.9781250000000004</v>
      </c>
      <c r="BQ168" s="50">
        <f t="shared" si="313"/>
        <v>3.493122193778659</v>
      </c>
      <c r="BR168" s="49">
        <f>REPS멸실!E153</f>
        <v>0</v>
      </c>
      <c r="BS168" s="49">
        <f>REPS멸실!F153</f>
        <v>49</v>
      </c>
      <c r="BT168" s="49">
        <f>REPS멸실!G153</f>
        <v>89</v>
      </c>
      <c r="BU168" s="49">
        <f>REPS멸실!H153</f>
        <v>0</v>
      </c>
      <c r="BV168" s="49">
        <f>REPS멸실!I153</f>
        <v>798</v>
      </c>
      <c r="BW168" s="51">
        <f t="shared" si="314"/>
        <v>187.2</v>
      </c>
      <c r="BX168" s="81">
        <f t="shared" si="315"/>
        <v>1041.5986868366426</v>
      </c>
      <c r="BY168" s="52">
        <f>SUM('주택소유통계(다주택자)'!Q154:R154)</f>
        <v>9196</v>
      </c>
      <c r="BZ168" s="52">
        <f>SUM('주택소유통계(다주택자)'!U154:V154)</f>
        <v>9188</v>
      </c>
      <c r="CA168" s="52">
        <f>SUM('주택소유통계(다주택자)'!Y154:Z154)</f>
        <v>9113</v>
      </c>
      <c r="CB168" s="52">
        <f>SUM('주택소유통계(다주택자)'!AC154:AD154)</f>
        <v>9576</v>
      </c>
      <c r="CC168" s="52">
        <f t="shared" si="316"/>
        <v>-8</v>
      </c>
      <c r="CD168" s="52">
        <f t="shared" si="317"/>
        <v>-75</v>
      </c>
      <c r="CE168" s="52">
        <f t="shared" si="318"/>
        <v>463</v>
      </c>
      <c r="CF168" s="53">
        <f>'REPS거래량(외지인)'!D154/'REPS거래량(외지인)'!C154</f>
        <v>0.47791694133157547</v>
      </c>
      <c r="CG168" s="53">
        <f>'REPS거래량(외지인)'!I154/'REPS거래량(외지인)'!H154</f>
        <v>0.43047337278106507</v>
      </c>
      <c r="CH168" s="53">
        <f>'REPS거래량(외지인)'!N154/'REPS거래량(외지인)'!M154</f>
        <v>0.34523809523809523</v>
      </c>
      <c r="CI168" s="54">
        <f>REPS단위당실거래!G153</f>
        <v>2094.1999999999998</v>
      </c>
      <c r="CJ168" s="54">
        <f>REPS단위당실거래!H153</f>
        <v>1932</v>
      </c>
      <c r="CK168" s="54">
        <f>REPS단위당실거래!I153</f>
        <v>1949.2</v>
      </c>
      <c r="CL168" s="52">
        <v>3080</v>
      </c>
      <c r="CM168" s="52">
        <v>4101</v>
      </c>
      <c r="CN168" s="52">
        <v>3154</v>
      </c>
      <c r="CO168" s="53">
        <f t="shared" si="319"/>
        <v>0.67993506493506484</v>
      </c>
      <c r="CP168" s="53">
        <f t="shared" si="320"/>
        <v>0.47110460863204096</v>
      </c>
      <c r="CQ168" s="53">
        <f t="shared" si="321"/>
        <v>0.61800887761572609</v>
      </c>
      <c r="CR168" s="55">
        <v>0.2</v>
      </c>
      <c r="CS168" s="55">
        <v>0.3</v>
      </c>
      <c r="CT168" s="55">
        <v>0.5</v>
      </c>
      <c r="CU168" s="162">
        <f t="shared" si="322"/>
        <v>-0.51992397846056382</v>
      </c>
      <c r="CV168" s="162">
        <f t="shared" si="323"/>
        <v>-4.5629547707371128</v>
      </c>
      <c r="CW168" s="162">
        <f t="shared" si="324"/>
        <v>49.392888093728303</v>
      </c>
      <c r="CX168" s="71">
        <f t="shared" si="325"/>
        <v>14.770003114843542</v>
      </c>
      <c r="CY168" s="158">
        <f>REPS분양물량!H153</f>
        <v>984</v>
      </c>
      <c r="CZ168" s="158">
        <f>REPS분양물량!I153</f>
        <v>0</v>
      </c>
      <c r="DA168" s="158">
        <f>REPS분양물량!J153</f>
        <v>294</v>
      </c>
      <c r="DB168" s="52">
        <f>REPS미분양!F153</f>
        <v>4</v>
      </c>
      <c r="DC168" s="52">
        <f>REPS미분양!G153</f>
        <v>63</v>
      </c>
      <c r="DD168" s="52">
        <f>REPS미분양!H153</f>
        <v>62</v>
      </c>
      <c r="DE168" s="52">
        <f>REPS미분양!I153</f>
        <v>641</v>
      </c>
      <c r="DF168" s="52">
        <f t="shared" si="326"/>
        <v>988</v>
      </c>
      <c r="DG168" s="52">
        <f t="shared" si="327"/>
        <v>63</v>
      </c>
      <c r="DH168" s="52">
        <f t="shared" si="328"/>
        <v>356</v>
      </c>
      <c r="DI168" s="52">
        <f t="shared" si="329"/>
        <v>925</v>
      </c>
      <c r="DJ168" s="52">
        <f t="shared" si="330"/>
        <v>1</v>
      </c>
      <c r="DK168" s="52">
        <f t="shared" si="331"/>
        <v>-285</v>
      </c>
      <c r="DL168" s="142">
        <v>2094.1999999999998</v>
      </c>
      <c r="DM168" s="142">
        <v>1932</v>
      </c>
      <c r="DN168" s="142">
        <v>1949.2</v>
      </c>
      <c r="DO168" s="140">
        <f>'REPS분양가(분기단위)'!D153</f>
        <v>3080</v>
      </c>
      <c r="DP168" s="140">
        <f>'REPS분양가(분기단위)'!E153</f>
        <v>4101</v>
      </c>
      <c r="DQ168" s="140">
        <f>'REPS분양가(분기단위)'!F153</f>
        <v>3154</v>
      </c>
      <c r="DR168" s="53">
        <f t="shared" si="332"/>
        <v>0.67993506493506484</v>
      </c>
      <c r="DS168" s="53">
        <f t="shared" si="333"/>
        <v>0.47110460863204096</v>
      </c>
      <c r="DT168" s="53">
        <f t="shared" si="334"/>
        <v>0.61800887761572609</v>
      </c>
      <c r="DU168" s="53">
        <f>100%-종합!CF168</f>
        <v>0.52208305866842453</v>
      </c>
      <c r="DV168" s="53">
        <f>100%-종합!CG168</f>
        <v>0.56952662721893499</v>
      </c>
      <c r="DW168" s="53">
        <f>100%-종합!CH168</f>
        <v>0.65476190476190477</v>
      </c>
      <c r="DX168" s="55">
        <v>0.2</v>
      </c>
      <c r="DY168" s="55">
        <v>0.3</v>
      </c>
      <c r="DZ168" s="55">
        <v>0.5</v>
      </c>
      <c r="EA168" s="72">
        <f t="shared" si="335"/>
        <v>65.671777003484308</v>
      </c>
      <c r="EB168" s="72">
        <f t="shared" si="336"/>
        <v>8.0491985646450784E-2</v>
      </c>
      <c r="EC168" s="72">
        <f t="shared" si="337"/>
        <v>-57.66243545611016</v>
      </c>
      <c r="ED168" s="71">
        <f t="shared" si="338"/>
        <v>2.6966111776735318</v>
      </c>
      <c r="EE168" s="82">
        <f t="shared" si="339"/>
        <v>17.466614292517072</v>
      </c>
      <c r="EF168" s="88">
        <f t="shared" si="340"/>
        <v>1059.0653011291597</v>
      </c>
      <c r="EG168" s="54">
        <f>REPS단위당실거래!I153</f>
        <v>1949.2</v>
      </c>
      <c r="EH168" s="52">
        <f t="shared" si="341"/>
        <v>3154</v>
      </c>
      <c r="EI168" s="52">
        <f t="shared" si="342"/>
        <v>107200</v>
      </c>
      <c r="EJ168" s="49">
        <f t="shared" si="343"/>
        <v>58960.000000000007</v>
      </c>
      <c r="EK168" s="149">
        <v>14146</v>
      </c>
      <c r="EL168" s="55">
        <f t="shared" si="344"/>
        <v>0.23390421234852857</v>
      </c>
      <c r="EM168" s="55">
        <v>0.74</v>
      </c>
      <c r="EN168" s="55">
        <v>0.05</v>
      </c>
      <c r="EO168" s="71">
        <f t="shared" si="345"/>
        <v>122.42593255164455</v>
      </c>
      <c r="EP168" s="54">
        <f>REPS단위당실거래!I153</f>
        <v>1949.2</v>
      </c>
      <c r="EQ168" s="52">
        <f t="shared" si="346"/>
        <v>3154</v>
      </c>
      <c r="ER168" s="52">
        <f t="shared" si="347"/>
        <v>107200</v>
      </c>
      <c r="ES168" s="49">
        <f t="shared" si="348"/>
        <v>58960.000000000007</v>
      </c>
      <c r="ET168" s="149">
        <v>529</v>
      </c>
      <c r="EU168" s="55">
        <f t="shared" si="349"/>
        <v>0.23390421234852857</v>
      </c>
      <c r="EV168" s="55">
        <v>0.26</v>
      </c>
      <c r="EW168" s="55">
        <v>0.2</v>
      </c>
      <c r="EX168" s="50">
        <f t="shared" si="350"/>
        <v>6.4342370732833247</v>
      </c>
      <c r="EY168" s="53">
        <f>'주택총조사(주택의종류)'!AZ154</f>
        <v>0.54656407571077426</v>
      </c>
      <c r="EZ168" s="53">
        <f>'주택총조사(주택의종류)'!AS154</f>
        <v>0.14255474443760435</v>
      </c>
      <c r="FA168" s="53">
        <f>'주택총조사(주택의종류)'!BG154</f>
        <v>0.29999465423529142</v>
      </c>
      <c r="FB168" s="53">
        <f t="shared" si="351"/>
        <v>0.80969353519509391</v>
      </c>
      <c r="FC168" s="54">
        <f t="shared" si="352"/>
        <v>104.33724628944729</v>
      </c>
      <c r="FD168" s="55">
        <v>0.4</v>
      </c>
      <c r="FE168" s="55">
        <v>0.6</v>
      </c>
      <c r="FF168" s="50">
        <f t="shared" si="353"/>
        <v>25.040939109467352</v>
      </c>
      <c r="FG168" s="82">
        <f t="shared" si="354"/>
        <v>153.90110873439522</v>
      </c>
      <c r="FH168" s="53">
        <v>3.9399999999999998E-2</v>
      </c>
      <c r="FI168" s="49">
        <v>30</v>
      </c>
      <c r="FJ168" s="55">
        <v>0.6</v>
      </c>
      <c r="FK168" s="55">
        <v>0.4</v>
      </c>
      <c r="FL168" s="49">
        <f t="shared" si="355"/>
        <v>107000</v>
      </c>
      <c r="FM168" s="49">
        <f t="shared" si="356"/>
        <v>64300</v>
      </c>
      <c r="FN168" s="58">
        <f t="shared" si="357"/>
        <v>-304.75802016245177</v>
      </c>
      <c r="FO168" s="49">
        <f t="shared" si="372"/>
        <v>9120</v>
      </c>
      <c r="FP168" s="131">
        <v>310</v>
      </c>
      <c r="FQ168" s="131">
        <v>764</v>
      </c>
      <c r="FR168" s="134">
        <v>6266</v>
      </c>
      <c r="FS168" s="134">
        <v>8636</v>
      </c>
      <c r="FT168" s="134">
        <v>4708</v>
      </c>
      <c r="FU168" s="134">
        <v>3846</v>
      </c>
      <c r="FV168" s="134">
        <v>3521</v>
      </c>
      <c r="FW168" s="134">
        <v>7343</v>
      </c>
      <c r="FX168" s="134">
        <v>7931</v>
      </c>
      <c r="FY168" s="32">
        <f t="shared" si="358"/>
        <v>43325</v>
      </c>
      <c r="FZ168" s="152">
        <f>(FX168/FY168)+(FW168*(9/30))/FY168</f>
        <v>0.23390421234852857</v>
      </c>
      <c r="GA168" s="54">
        <f t="shared" si="359"/>
        <v>927.2746128930778</v>
      </c>
      <c r="GB168" s="55">
        <v>0.3</v>
      </c>
      <c r="GC168" s="55">
        <f t="shared" si="360"/>
        <v>0.23390421234852857</v>
      </c>
      <c r="GD168" s="50">
        <f t="shared" si="361"/>
        <v>65.068031387862618</v>
      </c>
      <c r="GE168" s="54">
        <f t="shared" si="362"/>
        <v>114.32407394356483</v>
      </c>
      <c r="GF168" s="55">
        <v>0.7</v>
      </c>
      <c r="GG168" s="55">
        <f t="shared" si="363"/>
        <v>0.23390421234852857</v>
      </c>
      <c r="GH168" s="50">
        <f t="shared" si="364"/>
        <v>18.718617727771129</v>
      </c>
      <c r="GI168" s="81">
        <f t="shared" si="373"/>
        <v>83.78664911563375</v>
      </c>
      <c r="GJ168" s="72">
        <f t="shared" si="365"/>
        <v>14.770003114843542</v>
      </c>
      <c r="GK168" s="72">
        <f t="shared" si="366"/>
        <v>2.6966111776735318</v>
      </c>
      <c r="GL168" s="52">
        <f>SUM('주택총조사(주택의종류)'!AD154:AF154)</f>
        <v>62041</v>
      </c>
      <c r="GM168" s="52">
        <f>REPS미분양!I153</f>
        <v>641</v>
      </c>
      <c r="GN168" s="100">
        <f t="shared" si="367"/>
        <v>1.0331877306942183E-2</v>
      </c>
      <c r="GO168" s="55">
        <f t="shared" si="368"/>
        <v>0.6</v>
      </c>
      <c r="GP168" s="82">
        <f t="shared" si="369"/>
        <v>10.479968575510243</v>
      </c>
      <c r="GQ168" s="84">
        <f t="shared" si="370"/>
        <v>248.1677264255392</v>
      </c>
      <c r="GR168" s="151">
        <f>SUM('REPS분양물량+계획'!G153:I153)/3</f>
        <v>962.33333333333337</v>
      </c>
      <c r="GS168" s="106">
        <f t="shared" si="374"/>
        <v>3.8777537562769027</v>
      </c>
      <c r="GT168" s="105" t="str">
        <f t="shared" si="371"/>
        <v>C등급</v>
      </c>
    </row>
    <row r="169" spans="1:202" s="49" customFormat="1" x14ac:dyDescent="0.4">
      <c r="A169" s="37" t="s">
        <v>221</v>
      </c>
      <c r="B169" s="148" t="s">
        <v>222</v>
      </c>
      <c r="C169" s="35">
        <f>'주택총조사(거처의종류, 일반,외국인가구, 전체)'!H155</f>
        <v>80104</v>
      </c>
      <c r="D169" s="35">
        <f>'주택총조사(거처의종류, 일반,외국인가구, 전체)'!K155</f>
        <v>83398</v>
      </c>
      <c r="E169" s="35">
        <f>'주택총조사(거처의종류, 일반,외국인가구, 전체)'!N155</f>
        <v>85699</v>
      </c>
      <c r="F169" s="35">
        <f>'주택총조사(거처의종류, 일반,외국인가구, 전체)'!Q155</f>
        <v>86267</v>
      </c>
      <c r="G169" s="35">
        <f>'주택총조사(거처의종류, 일반,외국인가구, 전체)'!T155</f>
        <v>87486</v>
      </c>
      <c r="H169" s="35">
        <f>'주택총조사(거처의종류, 일반,외국인가구, 전체)'!W155</f>
        <v>88825</v>
      </c>
      <c r="I169" s="207">
        <f t="shared" si="282"/>
        <v>1470</v>
      </c>
      <c r="J169" s="207">
        <f t="shared" si="282"/>
        <v>429</v>
      </c>
      <c r="K169" s="207">
        <f t="shared" si="282"/>
        <v>-908</v>
      </c>
      <c r="L169" s="207">
        <f t="shared" si="282"/>
        <v>-172</v>
      </c>
      <c r="M169" s="207">
        <f t="shared" si="282"/>
        <v>-562</v>
      </c>
      <c r="N169" s="24">
        <f>'인구총조사(가구, 1인가구)'!D155</f>
        <v>22382</v>
      </c>
      <c r="O169" s="24">
        <f>'인구총조사(가구, 1인가구)'!E155</f>
        <v>24206</v>
      </c>
      <c r="P169" s="24">
        <f>'인구총조사(가구, 1인가구)'!F155</f>
        <v>26078</v>
      </c>
      <c r="Q169" s="24">
        <f>'인구총조사(가구, 1인가구)'!G155</f>
        <v>27554</v>
      </c>
      <c r="R169" s="24">
        <f>'인구총조사(가구, 1인가구)'!H155</f>
        <v>28945</v>
      </c>
      <c r="S169" s="24">
        <f>'인구총조사(가구, 1인가구)'!I155</f>
        <v>30846</v>
      </c>
      <c r="T169" s="52">
        <f t="shared" si="286"/>
        <v>1824</v>
      </c>
      <c r="U169" s="52">
        <f t="shared" si="287"/>
        <v>1872</v>
      </c>
      <c r="V169" s="52">
        <f t="shared" si="288"/>
        <v>1476</v>
      </c>
      <c r="W169" s="52">
        <f t="shared" si="289"/>
        <v>1391</v>
      </c>
      <c r="X169" s="52">
        <f t="shared" si="290"/>
        <v>1901</v>
      </c>
      <c r="Y169" s="53">
        <f>'주택총조사(거처의종류, 일반,외국인가구, 아파트)'!K155/'주택총조사(거처의종류, 일반,외국인가구, 전체)'!K155</f>
        <v>0.56139235952900546</v>
      </c>
      <c r="Z169" s="53">
        <f>'주택총조사(거처의종류, 일반,외국인가구, 아파트)'!N155/'주택총조사(거처의종류, 일반,외국인가구, 전체)'!N155</f>
        <v>0.56908482012625583</v>
      </c>
      <c r="AA169" s="53">
        <f>'주택총조사(거처의종류, 일반,외국인가구, 아파트)'!Q155/'주택총조사(거처의종류, 일반,외국인가구, 전체)'!Q155</f>
        <v>0.56963844807400277</v>
      </c>
      <c r="AB169" s="53">
        <f>'주택총조사(거처의종류, 일반,외국인가구, 아파트)'!T155/'주택총조사(거처의종류, 일반,외국인가구, 전체)'!T155</f>
        <v>0.57787531719360807</v>
      </c>
      <c r="AC169" s="53">
        <f>'주택총조사(거처의종류, 일반,외국인가구, 아파트)'!W155/'주택총조사(거처의종류, 일반,외국인가구, 전체)'!W155</f>
        <v>0.59145510835913317</v>
      </c>
      <c r="AD169" s="54">
        <f t="shared" si="291"/>
        <v>825.24676850763797</v>
      </c>
      <c r="AE169" s="54">
        <f t="shared" si="292"/>
        <v>244.13738783416375</v>
      </c>
      <c r="AF169" s="54">
        <f t="shared" si="293"/>
        <v>-517.23171085119452</v>
      </c>
      <c r="AG169" s="54">
        <f t="shared" si="294"/>
        <v>-99.394554557300594</v>
      </c>
      <c r="AH169" s="54">
        <f t="shared" si="295"/>
        <v>-332.39777089783286</v>
      </c>
      <c r="AI169" s="54">
        <f t="shared" si="296"/>
        <v>24.072024007094775</v>
      </c>
      <c r="AJ169" s="54">
        <f t="shared" si="297"/>
        <v>1023.979663780906</v>
      </c>
      <c r="AK169" s="54">
        <f t="shared" si="298"/>
        <v>1065.3267832763509</v>
      </c>
      <c r="AL169" s="54">
        <f t="shared" si="299"/>
        <v>840.78634935722812</v>
      </c>
      <c r="AM169" s="54">
        <f t="shared" si="300"/>
        <v>803.82456621630888</v>
      </c>
      <c r="AN169" s="54">
        <f t="shared" si="301"/>
        <v>1124.3561609907122</v>
      </c>
      <c r="AO169" s="54">
        <f t="shared" si="302"/>
        <v>971.65470472430115</v>
      </c>
      <c r="AP169" s="208">
        <f t="shared" si="283"/>
        <v>1849.2264322885439</v>
      </c>
      <c r="AQ169" s="208">
        <f t="shared" si="283"/>
        <v>1309.4641711105146</v>
      </c>
      <c r="AR169" s="208">
        <f t="shared" si="283"/>
        <v>323.5546385060336</v>
      </c>
      <c r="AS169" s="208">
        <f t="shared" si="283"/>
        <v>704.4300116590083</v>
      </c>
      <c r="AT169" s="208">
        <f t="shared" si="283"/>
        <v>791.95839009287931</v>
      </c>
      <c r="AU169" s="50">
        <f t="shared" si="285"/>
        <v>995.72672873139595</v>
      </c>
      <c r="AV169" s="52">
        <f>'주택총조사(거처의종류, 일반,외국인가구, 전체)'!I155</f>
        <v>276</v>
      </c>
      <c r="AW169" s="52">
        <f>'주택총조사(거처의종류, 일반,외국인가구, 전체)'!L155</f>
        <v>301</v>
      </c>
      <c r="AX169" s="52">
        <f>'주택총조사(거처의종류, 일반,외국인가구, 전체)'!O155</f>
        <v>308</v>
      </c>
      <c r="AY169" s="52">
        <f>'주택총조사(거처의종류, 일반,외국인가구, 전체)'!R155</f>
        <v>294</v>
      </c>
      <c r="AZ169" s="52">
        <f>'주택총조사(거처의종류, 일반,외국인가구, 전체)'!U155</f>
        <v>302</v>
      </c>
      <c r="BA169" s="52">
        <f>'주택총조사(거처의종류, 일반,외국인가구, 전체)'!X155</f>
        <v>331</v>
      </c>
      <c r="BB169" s="52">
        <f t="shared" si="303"/>
        <v>25</v>
      </c>
      <c r="BC169" s="52">
        <f t="shared" si="304"/>
        <v>7</v>
      </c>
      <c r="BD169" s="52">
        <f t="shared" si="305"/>
        <v>-14</v>
      </c>
      <c r="BE169" s="52">
        <f t="shared" si="306"/>
        <v>8</v>
      </c>
      <c r="BF169" s="52">
        <f t="shared" si="307"/>
        <v>29</v>
      </c>
      <c r="BG169" s="53">
        <f>'주택총조사(거처의종류, 일반,외국인가구, 아파트)'!L155/'주택총조사(거처의종류, 일반,외국인가구, 전체)'!L155</f>
        <v>0.16611295681063123</v>
      </c>
      <c r="BH169" s="53">
        <f>'주택총조사(거처의종류, 일반,외국인가구, 아파트)'!O155/'주택총조사(거처의종류, 일반,외국인가구, 전체)'!O155</f>
        <v>0.17857142857142858</v>
      </c>
      <c r="BI169" s="53">
        <f>'주택총조사(거처의종류, 일반,외국인가구, 아파트)'!R155/'주택총조사(거처의종류, 일반,외국인가구, 전체)'!R155</f>
        <v>0.15646258503401361</v>
      </c>
      <c r="BJ169" s="53">
        <f>'주택총조사(거처의종류, 일반,외국인가구, 아파트)'!U155/'주택총조사(거처의종류, 일반,외국인가구, 전체)'!U155</f>
        <v>0.17549668874172186</v>
      </c>
      <c r="BK169" s="53">
        <f>'주택총조사(거처의종류, 일반,외국인가구, 아파트)'!X155/'주택총조사(거처의종류, 일반,외국인가구, 전체)'!X155</f>
        <v>0.16314199395770393</v>
      </c>
      <c r="BL169" s="54">
        <f t="shared" si="308"/>
        <v>4.1528239202657806</v>
      </c>
      <c r="BM169" s="54">
        <f t="shared" si="309"/>
        <v>1.25</v>
      </c>
      <c r="BN169" s="54">
        <f t="shared" si="310"/>
        <v>-2.1904761904761907</v>
      </c>
      <c r="BO169" s="54">
        <f t="shared" si="311"/>
        <v>1.4039735099337749</v>
      </c>
      <c r="BP169" s="54">
        <f t="shared" si="312"/>
        <v>4.7311178247734142</v>
      </c>
      <c r="BQ169" s="50">
        <f t="shared" si="313"/>
        <v>1.8694878128993557</v>
      </c>
      <c r="BR169" s="49">
        <f>REPS멸실!E154</f>
        <v>0</v>
      </c>
      <c r="BS169" s="49">
        <f>REPS멸실!F154</f>
        <v>116</v>
      </c>
      <c r="BT169" s="49">
        <f>REPS멸실!G154</f>
        <v>37</v>
      </c>
      <c r="BU169" s="49">
        <f>REPS멸실!H154</f>
        <v>184</v>
      </c>
      <c r="BV169" s="49">
        <f>REPS멸실!I154</f>
        <v>0</v>
      </c>
      <c r="BW169" s="51">
        <f t="shared" si="314"/>
        <v>67.400000000000006</v>
      </c>
      <c r="BX169" s="81">
        <f t="shared" si="315"/>
        <v>1064.9962165442953</v>
      </c>
      <c r="BY169" s="52">
        <f>SUM('주택소유통계(다주택자)'!Q155:R155)</f>
        <v>10712</v>
      </c>
      <c r="BZ169" s="52">
        <f>SUM('주택소유통계(다주택자)'!U155:V155)</f>
        <v>10631</v>
      </c>
      <c r="CA169" s="52">
        <f>SUM('주택소유통계(다주택자)'!Y155:Z155)</f>
        <v>10440</v>
      </c>
      <c r="CB169" s="52">
        <f>SUM('주택소유통계(다주택자)'!AC155:AD155)</f>
        <v>10605</v>
      </c>
      <c r="CC169" s="52">
        <f t="shared" si="316"/>
        <v>-81</v>
      </c>
      <c r="CD169" s="52">
        <f t="shared" si="317"/>
        <v>-191</v>
      </c>
      <c r="CE169" s="52">
        <f t="shared" si="318"/>
        <v>165</v>
      </c>
      <c r="CF169" s="53">
        <f>'REPS거래량(외지인)'!D155/'REPS거래량(외지인)'!C155</f>
        <v>0.4133825944170772</v>
      </c>
      <c r="CG169" s="53">
        <f>'REPS거래량(외지인)'!I155/'REPS거래량(외지인)'!H155</f>
        <v>0.51425762045231072</v>
      </c>
      <c r="CH169" s="53">
        <f>'REPS거래량(외지인)'!N155/'REPS거래량(외지인)'!M155</f>
        <v>0.43151693667157587</v>
      </c>
      <c r="CI169" s="54">
        <f>REPS단위당실거래!G154</f>
        <v>1486.4</v>
      </c>
      <c r="CJ169" s="54">
        <f>REPS단위당실거래!H154</f>
        <v>1389.1</v>
      </c>
      <c r="CK169" s="54">
        <f>REPS단위당실거래!I154</f>
        <v>1377.2</v>
      </c>
      <c r="CL169" s="52">
        <v>2017</v>
      </c>
      <c r="CM169" s="52">
        <v>1925</v>
      </c>
      <c r="CN169" s="52">
        <v>2377</v>
      </c>
      <c r="CO169" s="53">
        <f t="shared" si="319"/>
        <v>0.73693604362915222</v>
      </c>
      <c r="CP169" s="53">
        <f t="shared" si="320"/>
        <v>0.72161038961038959</v>
      </c>
      <c r="CQ169" s="53">
        <f t="shared" si="321"/>
        <v>0.57938578039545652</v>
      </c>
      <c r="CR169" s="55">
        <v>0.2</v>
      </c>
      <c r="CS169" s="55">
        <v>0.3</v>
      </c>
      <c r="CT169" s="55">
        <v>0.5</v>
      </c>
      <c r="CU169" s="162">
        <f t="shared" si="322"/>
        <v>-4.9351118448849807</v>
      </c>
      <c r="CV169" s="162">
        <f t="shared" si="323"/>
        <v>-21.263665678274528</v>
      </c>
      <c r="CW169" s="162">
        <f t="shared" si="324"/>
        <v>20.626219111353716</v>
      </c>
      <c r="CX169" s="71">
        <f t="shared" si="325"/>
        <v>-1.85751947060193</v>
      </c>
      <c r="CY169" s="158">
        <f>REPS분양물량!H154</f>
        <v>1367</v>
      </c>
      <c r="CZ169" s="158">
        <f>REPS분양물량!I154</f>
        <v>376</v>
      </c>
      <c r="DA169" s="158">
        <f>REPS분양물량!J154</f>
        <v>0</v>
      </c>
      <c r="DB169" s="52">
        <f>REPS미분양!F154</f>
        <v>1</v>
      </c>
      <c r="DC169" s="52">
        <f>REPS미분양!G154</f>
        <v>80</v>
      </c>
      <c r="DD169" s="52">
        <f>REPS미분양!H154</f>
        <v>129</v>
      </c>
      <c r="DE169" s="52">
        <f>REPS미분양!I154</f>
        <v>238</v>
      </c>
      <c r="DF169" s="52">
        <f t="shared" si="326"/>
        <v>1368</v>
      </c>
      <c r="DG169" s="52">
        <f t="shared" si="327"/>
        <v>456</v>
      </c>
      <c r="DH169" s="52">
        <f t="shared" si="328"/>
        <v>129</v>
      </c>
      <c r="DI169" s="52">
        <f t="shared" si="329"/>
        <v>1288</v>
      </c>
      <c r="DJ169" s="52">
        <f t="shared" si="330"/>
        <v>327</v>
      </c>
      <c r="DK169" s="52">
        <f t="shared" si="331"/>
        <v>-109</v>
      </c>
      <c r="DL169" s="142">
        <v>1486.4</v>
      </c>
      <c r="DM169" s="142">
        <v>1389.1</v>
      </c>
      <c r="DN169" s="142">
        <v>1377.2</v>
      </c>
      <c r="DO169" s="140">
        <f>'REPS분양가(분기단위)'!D154</f>
        <v>2017</v>
      </c>
      <c r="DP169" s="140">
        <f>'REPS분양가(분기단위)'!E154</f>
        <v>1925</v>
      </c>
      <c r="DQ169" s="140">
        <f>'REPS분양가(분기단위)'!F154</f>
        <v>2377</v>
      </c>
      <c r="DR169" s="53">
        <f t="shared" si="332"/>
        <v>0.73693604362915222</v>
      </c>
      <c r="DS169" s="53">
        <f t="shared" si="333"/>
        <v>0.72161038961038959</v>
      </c>
      <c r="DT169" s="53">
        <f t="shared" si="334"/>
        <v>0.57938578039545652</v>
      </c>
      <c r="DU169" s="53">
        <f>100%-종합!CF169</f>
        <v>0.58661740558292275</v>
      </c>
      <c r="DV169" s="53">
        <f>100%-종합!CG169</f>
        <v>0.48574237954768928</v>
      </c>
      <c r="DW169" s="53">
        <f>100%-종합!CH169</f>
        <v>0.56848306332842413</v>
      </c>
      <c r="DX169" s="55">
        <v>0.2</v>
      </c>
      <c r="DY169" s="55">
        <v>0.3</v>
      </c>
      <c r="DZ169" s="55">
        <v>0.5</v>
      </c>
      <c r="EA169" s="72">
        <f t="shared" si="335"/>
        <v>111.36035377452571</v>
      </c>
      <c r="EB169" s="72">
        <f t="shared" si="336"/>
        <v>34.385692954832777</v>
      </c>
      <c r="EC169" s="72">
        <f t="shared" si="337"/>
        <v>-17.950719679203562</v>
      </c>
      <c r="ED169" s="71">
        <f t="shared" si="338"/>
        <v>42.598442350051641</v>
      </c>
      <c r="EE169" s="82">
        <f t="shared" si="339"/>
        <v>40.740922879449712</v>
      </c>
      <c r="EF169" s="88">
        <f t="shared" si="340"/>
        <v>1105.737139423745</v>
      </c>
      <c r="EG169" s="54">
        <f>REPS단위당실거래!I154</f>
        <v>1377.2</v>
      </c>
      <c r="EH169" s="52">
        <f t="shared" si="341"/>
        <v>2377</v>
      </c>
      <c r="EI169" s="52">
        <f t="shared" si="342"/>
        <v>80800</v>
      </c>
      <c r="EJ169" s="49">
        <f t="shared" si="343"/>
        <v>44440</v>
      </c>
      <c r="EK169" s="149">
        <v>24187</v>
      </c>
      <c r="EL169" s="55">
        <f t="shared" si="344"/>
        <v>0.42726756434918017</v>
      </c>
      <c r="EM169" s="55">
        <v>0.74</v>
      </c>
      <c r="EN169" s="55">
        <v>0.05</v>
      </c>
      <c r="EO169" s="71">
        <f t="shared" si="345"/>
        <v>382.36986141980401</v>
      </c>
      <c r="EP169" s="54">
        <f>REPS단위당실거래!I154</f>
        <v>1377.2</v>
      </c>
      <c r="EQ169" s="52">
        <f t="shared" si="346"/>
        <v>2377</v>
      </c>
      <c r="ER169" s="52">
        <f t="shared" si="347"/>
        <v>80800</v>
      </c>
      <c r="ES169" s="49">
        <f t="shared" si="348"/>
        <v>44440</v>
      </c>
      <c r="ET169" s="149">
        <v>3739</v>
      </c>
      <c r="EU169" s="55">
        <f t="shared" si="349"/>
        <v>0.42726756434918017</v>
      </c>
      <c r="EV169" s="55">
        <v>0.26</v>
      </c>
      <c r="EW169" s="55">
        <v>0.2</v>
      </c>
      <c r="EX169" s="50">
        <f t="shared" si="350"/>
        <v>83.072778001282416</v>
      </c>
      <c r="EY169" s="53">
        <f>'주택총조사(주택의종류)'!AZ155</f>
        <v>0.67688157298805995</v>
      </c>
      <c r="EZ169" s="53">
        <f>'주택총조사(주택의종류)'!AS155</f>
        <v>0.14075393843087272</v>
      </c>
      <c r="FA169" s="53">
        <f>'주택총조사(주택의종류)'!BG155</f>
        <v>0.1704452106538426</v>
      </c>
      <c r="FB169" s="53">
        <f t="shared" si="351"/>
        <v>0.45975420443334308</v>
      </c>
      <c r="FC169" s="54">
        <f t="shared" si="352"/>
        <v>213.98921039639697</v>
      </c>
      <c r="FD169" s="55">
        <v>0.4</v>
      </c>
      <c r="FE169" s="55">
        <v>0.6</v>
      </c>
      <c r="FF169" s="50">
        <f t="shared" si="353"/>
        <v>51.357410495135277</v>
      </c>
      <c r="FG169" s="82">
        <f t="shared" si="354"/>
        <v>516.80004991622172</v>
      </c>
      <c r="FH169" s="53">
        <v>3.9399999999999998E-2</v>
      </c>
      <c r="FI169" s="49">
        <v>30</v>
      </c>
      <c r="FJ169" s="55">
        <v>0.6</v>
      </c>
      <c r="FK169" s="55">
        <v>0.4</v>
      </c>
      <c r="FL169" s="49">
        <f t="shared" si="355"/>
        <v>81000</v>
      </c>
      <c r="FM169" s="49">
        <f t="shared" si="356"/>
        <v>48500</v>
      </c>
      <c r="FN169" s="58">
        <f t="shared" si="357"/>
        <v>-229.87191256421323</v>
      </c>
      <c r="FO169" s="49">
        <f t="shared" si="372"/>
        <v>6840</v>
      </c>
      <c r="FP169" s="131">
        <v>260</v>
      </c>
      <c r="FQ169" s="131">
        <v>722</v>
      </c>
      <c r="FR169" s="134">
        <v>6556</v>
      </c>
      <c r="FS169" s="134">
        <v>9241</v>
      </c>
      <c r="FT169" s="134">
        <v>5808</v>
      </c>
      <c r="FU169" s="134">
        <v>5042</v>
      </c>
      <c r="FV169" s="134">
        <v>4542</v>
      </c>
      <c r="FW169" s="134">
        <v>10637</v>
      </c>
      <c r="FX169" s="134">
        <v>11777</v>
      </c>
      <c r="FY169" s="32">
        <f t="shared" si="358"/>
        <v>54585</v>
      </c>
      <c r="FZ169" s="152">
        <f>(SUM(FW169:FX169)/FY169)+(FV169/FY169)*0.2</f>
        <v>0.42726756434918017</v>
      </c>
      <c r="GA169" s="54">
        <f t="shared" si="359"/>
        <v>973.52419253720052</v>
      </c>
      <c r="GB169" s="55">
        <v>0.3</v>
      </c>
      <c r="GC169" s="55">
        <f t="shared" si="360"/>
        <v>0.42726756434918017</v>
      </c>
      <c r="GD169" s="50">
        <f t="shared" si="361"/>
        <v>124.78659317411159</v>
      </c>
      <c r="GE169" s="54">
        <f t="shared" si="362"/>
        <v>91.472024007094774</v>
      </c>
      <c r="GF169" s="55">
        <v>0.7</v>
      </c>
      <c r="GG169" s="55">
        <f t="shared" si="363"/>
        <v>0.42726756434918017</v>
      </c>
      <c r="GH169" s="50">
        <f t="shared" si="364"/>
        <v>27.358120232520783</v>
      </c>
      <c r="GI169" s="81">
        <f t="shared" si="373"/>
        <v>152.14471340663238</v>
      </c>
      <c r="GJ169" s="72">
        <f t="shared" si="365"/>
        <v>-1.85751947060193</v>
      </c>
      <c r="GK169" s="72">
        <f t="shared" si="366"/>
        <v>42.598442350051641</v>
      </c>
      <c r="GL169" s="52">
        <f>SUM('주택총조사(주택의종류)'!AD155:AF155)</f>
        <v>66353</v>
      </c>
      <c r="GM169" s="52">
        <f>REPS미분양!I154</f>
        <v>238</v>
      </c>
      <c r="GN169" s="100">
        <f t="shared" si="367"/>
        <v>3.5868762527692796E-3</v>
      </c>
      <c r="GO169" s="55">
        <f t="shared" si="368"/>
        <v>1</v>
      </c>
      <c r="GP169" s="82">
        <f t="shared" si="369"/>
        <v>40.740922879449712</v>
      </c>
      <c r="GQ169" s="84">
        <f t="shared" si="370"/>
        <v>709.68568620230383</v>
      </c>
      <c r="GR169" s="151">
        <f>SUM('REPS분양물량+계획'!G154:I154)/3</f>
        <v>284.33333333333331</v>
      </c>
      <c r="GS169" s="106">
        <f t="shared" si="374"/>
        <v>0.40064684812070583</v>
      </c>
      <c r="GT169" s="105" t="str">
        <f t="shared" si="371"/>
        <v>S등급</v>
      </c>
    </row>
    <row r="170" spans="1:202" s="49" customFormat="1" x14ac:dyDescent="0.4">
      <c r="A170" s="37" t="s">
        <v>221</v>
      </c>
      <c r="B170" s="148" t="s">
        <v>230</v>
      </c>
      <c r="C170" s="35">
        <f>'주택총조사(거처의종류, 일반,외국인가구, 전체)'!H156</f>
        <v>50356</v>
      </c>
      <c r="D170" s="35">
        <f>'주택총조사(거처의종류, 일반,외국인가구, 전체)'!K156</f>
        <v>49823</v>
      </c>
      <c r="E170" s="35">
        <f>'주택총조사(거처의종류, 일반,외국인가구, 전체)'!N156</f>
        <v>50842</v>
      </c>
      <c r="F170" s="35">
        <f>'주택총조사(거처의종류, 일반,외국인가구, 전체)'!Q156</f>
        <v>50400</v>
      </c>
      <c r="G170" s="35">
        <f>'주택총조사(거처의종류, 일반,외국인가구, 전체)'!T156</f>
        <v>49844</v>
      </c>
      <c r="H170" s="35">
        <f>'주택총조사(거처의종류, 일반,외국인가구, 전체)'!W156</f>
        <v>50216</v>
      </c>
      <c r="I170" s="207">
        <f t="shared" ref="I170:M220" si="378">D170-C170-T170</f>
        <v>-786</v>
      </c>
      <c r="J170" s="207">
        <f t="shared" si="378"/>
        <v>-858</v>
      </c>
      <c r="K170" s="207">
        <f t="shared" si="378"/>
        <v>-582</v>
      </c>
      <c r="L170" s="207">
        <f t="shared" si="378"/>
        <v>-620</v>
      </c>
      <c r="M170" s="207">
        <f t="shared" si="378"/>
        <v>-467</v>
      </c>
      <c r="N170" s="24">
        <f>'인구총조사(가구, 1인가구)'!D156</f>
        <v>16943</v>
      </c>
      <c r="O170" s="24">
        <f>'인구총조사(가구, 1인가구)'!E156</f>
        <v>17196</v>
      </c>
      <c r="P170" s="24">
        <f>'인구총조사(가구, 1인가구)'!F156</f>
        <v>19073</v>
      </c>
      <c r="Q170" s="24">
        <f>'인구총조사(가구, 1인가구)'!G156</f>
        <v>19213</v>
      </c>
      <c r="R170" s="24">
        <f>'인구총조사(가구, 1인가구)'!H156</f>
        <v>19277</v>
      </c>
      <c r="S170" s="24">
        <f>'인구총조사(가구, 1인가구)'!I156</f>
        <v>20116</v>
      </c>
      <c r="T170" s="52">
        <f t="shared" si="286"/>
        <v>253</v>
      </c>
      <c r="U170" s="52">
        <f t="shared" si="287"/>
        <v>1877</v>
      </c>
      <c r="V170" s="52">
        <f t="shared" si="288"/>
        <v>140</v>
      </c>
      <c r="W170" s="52">
        <f t="shared" si="289"/>
        <v>64</v>
      </c>
      <c r="X170" s="52">
        <f t="shared" si="290"/>
        <v>839</v>
      </c>
      <c r="Y170" s="53">
        <f>'주택총조사(거처의종류, 일반,외국인가구, 아파트)'!K156/'주택총조사(거처의종류, 일반,외국인가구, 전체)'!K156</f>
        <v>0.48734520201513359</v>
      </c>
      <c r="Z170" s="53">
        <f>'주택총조사(거처의종류, 일반,외국인가구, 아파트)'!N156/'주택총조사(거처의종류, 일반,외국인가구, 전체)'!N156</f>
        <v>0.4775382557727863</v>
      </c>
      <c r="AA170" s="53">
        <f>'주택총조사(거처의종류, 일반,외국인가구, 아파트)'!Q156/'주택총조사(거처의종류, 일반,외국인가구, 전체)'!Q156</f>
        <v>0.50337301587301586</v>
      </c>
      <c r="AB170" s="53">
        <f>'주택총조사(거처의종류, 일반,외국인가구, 아파트)'!T156/'주택총조사(거처의종류, 일반,외국인가구, 전체)'!T156</f>
        <v>0.52335286092608935</v>
      </c>
      <c r="AC170" s="53">
        <f>'주택총조사(거처의종류, 일반,외국인가구, 아파트)'!W156/'주택총조사(거처의종류, 일반,외국인가구, 전체)'!W156</f>
        <v>0.53576549306993781</v>
      </c>
      <c r="AD170" s="54">
        <f t="shared" si="291"/>
        <v>-383.05332878389498</v>
      </c>
      <c r="AE170" s="54">
        <f t="shared" si="292"/>
        <v>-409.72782345305063</v>
      </c>
      <c r="AF170" s="54">
        <f t="shared" si="293"/>
        <v>-292.96309523809521</v>
      </c>
      <c r="AG170" s="54">
        <f t="shared" si="294"/>
        <v>-324.47877377417541</v>
      </c>
      <c r="AH170" s="54">
        <f t="shared" si="295"/>
        <v>-250.20248526366095</v>
      </c>
      <c r="AI170" s="54">
        <f t="shared" si="296"/>
        <v>-332.08510130257548</v>
      </c>
      <c r="AJ170" s="54">
        <f t="shared" si="297"/>
        <v>123.2983361098288</v>
      </c>
      <c r="AK170" s="54">
        <f t="shared" si="298"/>
        <v>896.33930608551987</v>
      </c>
      <c r="AL170" s="54">
        <f t="shared" si="299"/>
        <v>70.472222222222214</v>
      </c>
      <c r="AM170" s="54">
        <f t="shared" si="300"/>
        <v>33.494583099269718</v>
      </c>
      <c r="AN170" s="54">
        <f t="shared" si="301"/>
        <v>449.50724868567784</v>
      </c>
      <c r="AO170" s="54">
        <f t="shared" si="302"/>
        <v>314.62233924050372</v>
      </c>
      <c r="AP170" s="208">
        <f t="shared" ref="AP170:AT220" si="379">AD170+AJ170</f>
        <v>-259.75499267406622</v>
      </c>
      <c r="AQ170" s="208">
        <f t="shared" si="379"/>
        <v>486.61148263246923</v>
      </c>
      <c r="AR170" s="208">
        <f t="shared" si="379"/>
        <v>-222.49087301587298</v>
      </c>
      <c r="AS170" s="208">
        <f t="shared" si="379"/>
        <v>-290.98419067490568</v>
      </c>
      <c r="AT170" s="208">
        <f t="shared" si="379"/>
        <v>199.30476342201689</v>
      </c>
      <c r="AU170" s="50">
        <f t="shared" si="285"/>
        <v>-17.46276206207175</v>
      </c>
      <c r="AV170" s="52">
        <f>'주택총조사(거처의종류, 일반,외국인가구, 전체)'!I156</f>
        <v>375</v>
      </c>
      <c r="AW170" s="52">
        <f>'주택총조사(거처의종류, 일반,외국인가구, 전체)'!L156</f>
        <v>370</v>
      </c>
      <c r="AX170" s="52">
        <f>'주택총조사(거처의종류, 일반,외국인가구, 전체)'!O156</f>
        <v>390</v>
      </c>
      <c r="AY170" s="52">
        <f>'주택총조사(거처의종류, 일반,외국인가구, 전체)'!R156</f>
        <v>420</v>
      </c>
      <c r="AZ170" s="52">
        <f>'주택총조사(거처의종류, 일반,외국인가구, 전체)'!U156</f>
        <v>456</v>
      </c>
      <c r="BA170" s="52">
        <f>'주택총조사(거처의종류, 일반,외국인가구, 전체)'!X156</f>
        <v>588</v>
      </c>
      <c r="BB170" s="52">
        <f t="shared" si="303"/>
        <v>-5</v>
      </c>
      <c r="BC170" s="52">
        <f t="shared" si="304"/>
        <v>20</v>
      </c>
      <c r="BD170" s="52">
        <f t="shared" si="305"/>
        <v>30</v>
      </c>
      <c r="BE170" s="52">
        <f t="shared" si="306"/>
        <v>36</v>
      </c>
      <c r="BF170" s="52">
        <f t="shared" si="307"/>
        <v>132</v>
      </c>
      <c r="BG170" s="53">
        <f>'주택총조사(거처의종류, 일반,외국인가구, 아파트)'!L156/'주택총조사(거처의종류, 일반,외국인가구, 전체)'!L156</f>
        <v>0.3</v>
      </c>
      <c r="BH170" s="53">
        <f>'주택총조사(거처의종류, 일반,외국인가구, 아파트)'!O156/'주택총조사(거처의종류, 일반,외국인가구, 전체)'!O156</f>
        <v>0.2846153846153846</v>
      </c>
      <c r="BI170" s="53">
        <f>'주택총조사(거처의종류, 일반,외국인가구, 아파트)'!R156/'주택총조사(거처의종류, 일반,외국인가구, 전체)'!R156</f>
        <v>0.28095238095238095</v>
      </c>
      <c r="BJ170" s="53">
        <f>'주택총조사(거처의종류, 일반,외국인가구, 아파트)'!U156/'주택총조사(거처의종류, 일반,외국인가구, 전체)'!U156</f>
        <v>0.28728070175438597</v>
      </c>
      <c r="BK170" s="53">
        <f>'주택총조사(거처의종류, 일반,외국인가구, 아파트)'!X156/'주택총조사(거처의종류, 일반,외국인가구, 전체)'!X156</f>
        <v>0.25850340136054423</v>
      </c>
      <c r="BL170" s="54">
        <f t="shared" si="308"/>
        <v>-1.5</v>
      </c>
      <c r="BM170" s="54">
        <f t="shared" si="309"/>
        <v>5.6923076923076916</v>
      </c>
      <c r="BN170" s="54">
        <f t="shared" si="310"/>
        <v>8.4285714285714288</v>
      </c>
      <c r="BO170" s="54">
        <f t="shared" si="311"/>
        <v>10.342105263157896</v>
      </c>
      <c r="BP170" s="54">
        <f t="shared" si="312"/>
        <v>34.122448979591837</v>
      </c>
      <c r="BQ170" s="50">
        <f t="shared" si="313"/>
        <v>11.41708667272577</v>
      </c>
      <c r="BR170" s="49">
        <f>REPS멸실!E155</f>
        <v>0</v>
      </c>
      <c r="BS170" s="49">
        <f>REPS멸실!F155</f>
        <v>0</v>
      </c>
      <c r="BT170" s="49">
        <f>REPS멸실!G155</f>
        <v>0</v>
      </c>
      <c r="BU170" s="49">
        <f>REPS멸실!H155</f>
        <v>0</v>
      </c>
      <c r="BV170" s="49">
        <f>REPS멸실!I155</f>
        <v>35</v>
      </c>
      <c r="BW170" s="51">
        <f t="shared" si="314"/>
        <v>7</v>
      </c>
      <c r="BX170" s="81">
        <f t="shared" si="315"/>
        <v>0.95432461065401952</v>
      </c>
      <c r="BY170" s="52">
        <f>SUM('주택소유통계(다주택자)'!Q156:R156)</f>
        <v>4695</v>
      </c>
      <c r="BZ170" s="52">
        <f>SUM('주택소유통계(다주택자)'!U156:V156)</f>
        <v>4518</v>
      </c>
      <c r="CA170" s="52">
        <f>SUM('주택소유통계(다주택자)'!Y156:Z156)</f>
        <v>4499</v>
      </c>
      <c r="CB170" s="52">
        <f>SUM('주택소유통계(다주택자)'!AC156:AD156)</f>
        <v>4711</v>
      </c>
      <c r="CC170" s="52">
        <f t="shared" si="316"/>
        <v>-177</v>
      </c>
      <c r="CD170" s="52">
        <f t="shared" si="317"/>
        <v>-19</v>
      </c>
      <c r="CE170" s="52">
        <f t="shared" si="318"/>
        <v>212</v>
      </c>
      <c r="CF170" s="53">
        <f>'REPS거래량(외지인)'!D156/'REPS거래량(외지인)'!C156</f>
        <v>0.48526200873362446</v>
      </c>
      <c r="CG170" s="53">
        <f>'REPS거래량(외지인)'!I156/'REPS거래량(외지인)'!H156</f>
        <v>0.50987224157955868</v>
      </c>
      <c r="CH170" s="53">
        <f>'REPS거래량(외지인)'!N156/'REPS거래량(외지인)'!M156</f>
        <v>0.58823529411764708</v>
      </c>
      <c r="CI170" s="54">
        <f>REPS단위당실거래!G155</f>
        <v>830.3</v>
      </c>
      <c r="CJ170" s="54">
        <f>REPS단위당실거래!H155</f>
        <v>811.6</v>
      </c>
      <c r="CK170" s="54">
        <f>REPS단위당실거래!I155</f>
        <v>774.4</v>
      </c>
      <c r="CL170" s="52">
        <v>0</v>
      </c>
      <c r="CM170" s="52">
        <v>0</v>
      </c>
      <c r="CN170" s="52">
        <v>0</v>
      </c>
      <c r="CO170" s="53">
        <v>0</v>
      </c>
      <c r="CP170" s="53">
        <v>0</v>
      </c>
      <c r="CQ170" s="53">
        <v>0</v>
      </c>
      <c r="CR170" s="55">
        <v>0.2</v>
      </c>
      <c r="CS170" s="55">
        <v>0.3</v>
      </c>
      <c r="CT170" s="55">
        <v>0.5</v>
      </c>
      <c r="CU170" s="162">
        <f t="shared" si="322"/>
        <v>0</v>
      </c>
      <c r="CV170" s="162">
        <f t="shared" si="323"/>
        <v>0</v>
      </c>
      <c r="CW170" s="162">
        <f t="shared" si="324"/>
        <v>0</v>
      </c>
      <c r="CX170" s="71">
        <f t="shared" si="325"/>
        <v>0</v>
      </c>
      <c r="CY170" s="158">
        <f>REPS분양물량!H155</f>
        <v>0</v>
      </c>
      <c r="CZ170" s="158">
        <f>REPS분양물량!I155</f>
        <v>0</v>
      </c>
      <c r="DA170" s="158">
        <f>REPS분양물량!J155</f>
        <v>0</v>
      </c>
      <c r="DB170" s="52">
        <f>REPS미분양!F155</f>
        <v>27</v>
      </c>
      <c r="DC170" s="52">
        <f>REPS미분양!G155</f>
        <v>26</v>
      </c>
      <c r="DD170" s="52">
        <f>REPS미분양!H155</f>
        <v>22</v>
      </c>
      <c r="DE170" s="52">
        <f>REPS미분양!I155</f>
        <v>22</v>
      </c>
      <c r="DF170" s="52">
        <f t="shared" si="326"/>
        <v>27</v>
      </c>
      <c r="DG170" s="52">
        <f t="shared" si="327"/>
        <v>26</v>
      </c>
      <c r="DH170" s="52">
        <f t="shared" si="328"/>
        <v>22</v>
      </c>
      <c r="DI170" s="52">
        <f t="shared" si="329"/>
        <v>1</v>
      </c>
      <c r="DJ170" s="52">
        <f t="shared" si="330"/>
        <v>4</v>
      </c>
      <c r="DK170" s="52">
        <f t="shared" si="331"/>
        <v>0</v>
      </c>
      <c r="DL170" s="141">
        <v>830.3</v>
      </c>
      <c r="DM170" s="141">
        <v>811.6</v>
      </c>
      <c r="DN170" s="141">
        <v>774.4</v>
      </c>
      <c r="DO170" s="140">
        <f>'REPS분양가(분기단위)'!D155</f>
        <v>0</v>
      </c>
      <c r="DP170" s="140">
        <f>'REPS분양가(분기단위)'!E155</f>
        <v>0</v>
      </c>
      <c r="DQ170" s="140">
        <f>'REPS분양가(분기단위)'!F155</f>
        <v>0</v>
      </c>
      <c r="DR170" s="53" t="e">
        <f t="shared" si="332"/>
        <v>#DIV/0!</v>
      </c>
      <c r="DS170" s="53" t="e">
        <f t="shared" si="333"/>
        <v>#DIV/0!</v>
      </c>
      <c r="DT170" s="53" t="e">
        <f t="shared" si="334"/>
        <v>#DIV/0!</v>
      </c>
      <c r="DU170" s="53">
        <f>100%-종합!CF170</f>
        <v>0.51473799126637554</v>
      </c>
      <c r="DV170" s="53">
        <f>100%-종합!CG170</f>
        <v>0.49012775842044132</v>
      </c>
      <c r="DW170" s="53">
        <f>100%-종합!CH170</f>
        <v>0.41176470588235292</v>
      </c>
      <c r="DX170" s="55">
        <v>0.2</v>
      </c>
      <c r="DY170" s="55">
        <v>0.3</v>
      </c>
      <c r="DZ170" s="55">
        <v>0.5</v>
      </c>
      <c r="EA170" s="72" t="e">
        <f t="shared" si="335"/>
        <v>#DIV/0!</v>
      </c>
      <c r="EB170" s="72" t="e">
        <f t="shared" si="336"/>
        <v>#DIV/0!</v>
      </c>
      <c r="EC170" s="72" t="e">
        <f t="shared" si="337"/>
        <v>#DIV/0!</v>
      </c>
      <c r="ED170" s="71" t="e">
        <f t="shared" si="338"/>
        <v>#DIV/0!</v>
      </c>
      <c r="EE170" s="82" t="e">
        <f t="shared" si="339"/>
        <v>#DIV/0!</v>
      </c>
      <c r="EF170" s="88" t="e">
        <f t="shared" si="340"/>
        <v>#DIV/0!</v>
      </c>
      <c r="EG170" s="54">
        <f>REPS단위당실거래!I155</f>
        <v>774.4</v>
      </c>
      <c r="EH170" s="52">
        <f t="shared" si="341"/>
        <v>0</v>
      </c>
      <c r="EI170" s="52">
        <f t="shared" si="342"/>
        <v>0</v>
      </c>
      <c r="EJ170" s="49">
        <f t="shared" si="343"/>
        <v>0</v>
      </c>
      <c r="EK170" s="149">
        <v>0</v>
      </c>
      <c r="EL170" s="55">
        <f t="shared" si="344"/>
        <v>0</v>
      </c>
      <c r="EM170" s="55">
        <v>0.74</v>
      </c>
      <c r="EN170" s="55">
        <v>0.05</v>
      </c>
      <c r="EO170" s="71">
        <f t="shared" si="345"/>
        <v>0</v>
      </c>
      <c r="EP170" s="54">
        <f>REPS단위당실거래!I155</f>
        <v>774.4</v>
      </c>
      <c r="EQ170" s="52">
        <f t="shared" si="346"/>
        <v>0</v>
      </c>
      <c r="ER170" s="52">
        <f t="shared" si="347"/>
        <v>0</v>
      </c>
      <c r="ES170" s="49">
        <f t="shared" si="348"/>
        <v>0</v>
      </c>
      <c r="ET170" s="149">
        <v>0</v>
      </c>
      <c r="EU170" s="55">
        <f t="shared" si="349"/>
        <v>0</v>
      </c>
      <c r="EV170" s="55">
        <v>0.26</v>
      </c>
      <c r="EW170" s="55">
        <v>0.2</v>
      </c>
      <c r="EX170" s="50">
        <f t="shared" si="350"/>
        <v>0</v>
      </c>
      <c r="EY170" s="53">
        <f>'주택총조사(주택의종류)'!AZ156</f>
        <v>0.58178239597189296</v>
      </c>
      <c r="EZ170" s="53">
        <f>'주택총조사(주택의종류)'!AS156</f>
        <v>0.30084225475553861</v>
      </c>
      <c r="FA170" s="53">
        <f>'주택총조사(주택의종류)'!BG156</f>
        <v>0.10594815348888056</v>
      </c>
      <c r="FB170" s="53">
        <f t="shared" si="351"/>
        <v>0.69921402067324145</v>
      </c>
      <c r="FC170" s="54">
        <f t="shared" si="352"/>
        <v>0</v>
      </c>
      <c r="FD170" s="55">
        <v>0.4</v>
      </c>
      <c r="FE170" s="55">
        <v>0.6</v>
      </c>
      <c r="FF170" s="50">
        <f t="shared" si="353"/>
        <v>0</v>
      </c>
      <c r="FG170" s="82">
        <f t="shared" si="354"/>
        <v>0</v>
      </c>
      <c r="FH170" s="53">
        <v>3.9399999999999998E-2</v>
      </c>
      <c r="FI170" s="49">
        <v>30</v>
      </c>
      <c r="FJ170" s="55">
        <v>0.6</v>
      </c>
      <c r="FK170" s="55">
        <v>0.4</v>
      </c>
      <c r="FL170" s="49">
        <f t="shared" si="355"/>
        <v>0</v>
      </c>
      <c r="FM170" s="49">
        <f t="shared" si="356"/>
        <v>0</v>
      </c>
      <c r="FN170" s="58">
        <f t="shared" si="357"/>
        <v>0</v>
      </c>
      <c r="FO170" s="49">
        <f t="shared" si="372"/>
        <v>0</v>
      </c>
      <c r="FP170" s="131">
        <v>97</v>
      </c>
      <c r="FQ170" s="131">
        <v>358</v>
      </c>
      <c r="FR170" s="134">
        <v>3925</v>
      </c>
      <c r="FS170" s="134">
        <v>4141</v>
      </c>
      <c r="FT170" s="134">
        <v>2386</v>
      </c>
      <c r="FU170" s="134">
        <v>2138</v>
      </c>
      <c r="FV170" s="134">
        <v>1810</v>
      </c>
      <c r="FW170" s="134">
        <v>3533</v>
      </c>
      <c r="FX170" s="134">
        <v>2375</v>
      </c>
      <c r="FY170" s="32">
        <f t="shared" si="358"/>
        <v>20763</v>
      </c>
      <c r="FZ170" s="153">
        <v>0</v>
      </c>
      <c r="GA170" s="54">
        <f t="shared" si="359"/>
        <v>326.03942591322948</v>
      </c>
      <c r="GB170" s="55">
        <v>0.3</v>
      </c>
      <c r="GC170" s="55">
        <f t="shared" si="360"/>
        <v>0</v>
      </c>
      <c r="GD170" s="50">
        <f t="shared" si="361"/>
        <v>0</v>
      </c>
      <c r="GE170" s="54">
        <f t="shared" si="362"/>
        <v>-325.08510130257548</v>
      </c>
      <c r="GF170" s="55">
        <v>0.7</v>
      </c>
      <c r="GG170" s="55">
        <f t="shared" si="363"/>
        <v>0</v>
      </c>
      <c r="GH170" s="50">
        <f t="shared" si="364"/>
        <v>0</v>
      </c>
      <c r="GI170" s="81">
        <f t="shared" si="373"/>
        <v>0</v>
      </c>
      <c r="GJ170" s="72">
        <f t="shared" si="365"/>
        <v>0</v>
      </c>
      <c r="GK170" s="72" t="e">
        <f t="shared" si="366"/>
        <v>#DIV/0!</v>
      </c>
      <c r="GL170" s="52">
        <f>SUM('주택총조사(주택의종류)'!AD156:AF156)</f>
        <v>34337</v>
      </c>
      <c r="GM170" s="52">
        <f>REPS미분양!I155</f>
        <v>22</v>
      </c>
      <c r="GN170" s="100">
        <f t="shared" si="367"/>
        <v>6.4070827387366401E-4</v>
      </c>
      <c r="GO170" s="55">
        <f t="shared" si="368"/>
        <v>1</v>
      </c>
      <c r="GP170" s="82" t="e">
        <f t="shared" si="369"/>
        <v>#DIV/0!</v>
      </c>
      <c r="GQ170" s="84" t="e">
        <f t="shared" si="370"/>
        <v>#DIV/0!</v>
      </c>
      <c r="GR170" s="151">
        <f>SUM('REPS분양물량+계획'!G155:I155)/3</f>
        <v>0</v>
      </c>
      <c r="GS170" s="106" t="e">
        <f t="shared" si="374"/>
        <v>#DIV/0!</v>
      </c>
      <c r="GT170" s="105" t="e">
        <f t="shared" si="371"/>
        <v>#DIV/0!</v>
      </c>
    </row>
    <row r="171" spans="1:202" s="49" customFormat="1" x14ac:dyDescent="0.4">
      <c r="A171" s="37" t="s">
        <v>221</v>
      </c>
      <c r="B171" s="148" t="s">
        <v>216</v>
      </c>
      <c r="C171" s="35">
        <f>'주택총조사(거처의종류, 일반,외국인가구, 전체)'!H157</f>
        <v>19886</v>
      </c>
      <c r="D171" s="35">
        <f>'주택총조사(거처의종류, 일반,외국인가구, 전체)'!K157</f>
        <v>19847</v>
      </c>
      <c r="E171" s="35">
        <f>'주택총조사(거처의종류, 일반,외국인가구, 전체)'!N157</f>
        <v>20508</v>
      </c>
      <c r="F171" s="35">
        <f>'주택총조사(거처의종류, 일반,외국인가구, 전체)'!Q157</f>
        <v>21352</v>
      </c>
      <c r="G171" s="35">
        <f>'주택총조사(거처의종류, 일반,외국인가구, 전체)'!T157</f>
        <v>21635</v>
      </c>
      <c r="H171" s="35">
        <f>'주택총조사(거처의종류, 일반,외국인가구, 전체)'!W157</f>
        <v>21497</v>
      </c>
      <c r="I171" s="207">
        <f t="shared" si="378"/>
        <v>-325</v>
      </c>
      <c r="J171" s="207">
        <f t="shared" si="378"/>
        <v>-364</v>
      </c>
      <c r="K171" s="207">
        <f t="shared" si="378"/>
        <v>-184</v>
      </c>
      <c r="L171" s="207">
        <f t="shared" si="378"/>
        <v>-250</v>
      </c>
      <c r="M171" s="207">
        <f t="shared" si="378"/>
        <v>-356</v>
      </c>
      <c r="N171" s="24">
        <f>'인구총조사(가구, 1인가구)'!D157</f>
        <v>8696</v>
      </c>
      <c r="O171" s="24">
        <f>'인구총조사(가구, 1인가구)'!E157</f>
        <v>8982</v>
      </c>
      <c r="P171" s="24">
        <f>'인구총조사(가구, 1인가구)'!F157</f>
        <v>10007</v>
      </c>
      <c r="Q171" s="24">
        <f>'인구총조사(가구, 1인가구)'!G157</f>
        <v>11035</v>
      </c>
      <c r="R171" s="24">
        <f>'인구총조사(가구, 1인가구)'!H157</f>
        <v>11568</v>
      </c>
      <c r="S171" s="24">
        <f>'인구총조사(가구, 1인가구)'!I157</f>
        <v>11786</v>
      </c>
      <c r="T171" s="52">
        <f t="shared" si="286"/>
        <v>286</v>
      </c>
      <c r="U171" s="52">
        <f t="shared" si="287"/>
        <v>1025</v>
      </c>
      <c r="V171" s="52">
        <f t="shared" si="288"/>
        <v>1028</v>
      </c>
      <c r="W171" s="52">
        <f t="shared" si="289"/>
        <v>533</v>
      </c>
      <c r="X171" s="52">
        <f t="shared" si="290"/>
        <v>218</v>
      </c>
      <c r="Y171" s="53">
        <f>'주택총조사(거처의종류, 일반,외국인가구, 아파트)'!K157/'주택총조사(거처의종류, 일반,외국인가구, 전체)'!K157</f>
        <v>0.21832014914092809</v>
      </c>
      <c r="Z171" s="53">
        <f>'주택총조사(거처의종류, 일반,외국인가구, 아파트)'!N157/'주택총조사(거처의종류, 일반,외국인가구, 전체)'!N157</f>
        <v>0.2269358299200312</v>
      </c>
      <c r="AA171" s="53">
        <f>'주택총조사(거처의종류, 일반,외국인가구, 아파트)'!Q157/'주택총조사(거처의종류, 일반,외국인가구, 전체)'!Q157</f>
        <v>0.22808167853128514</v>
      </c>
      <c r="AB171" s="53">
        <f>'주택총조사(거처의종류, 일반,외국인가구, 아파트)'!T157/'주택총조사(거처의종류, 일반,외국인가구, 전체)'!T157</f>
        <v>0.22472844927201294</v>
      </c>
      <c r="AC171" s="53">
        <f>'주택총조사(거처의종류, 일반,외국인가구, 아파트)'!W157/'주택총조사(거처의종류, 일반,외국인가구, 전체)'!W157</f>
        <v>0.22235660789877656</v>
      </c>
      <c r="AD171" s="54">
        <f t="shared" si="291"/>
        <v>-70.954048470801624</v>
      </c>
      <c r="AE171" s="54">
        <f t="shared" si="292"/>
        <v>-82.60464209089136</v>
      </c>
      <c r="AF171" s="54">
        <f t="shared" si="293"/>
        <v>-41.967028849756467</v>
      </c>
      <c r="AG171" s="54">
        <f t="shared" si="294"/>
        <v>-56.182112318003234</v>
      </c>
      <c r="AH171" s="54">
        <f t="shared" si="295"/>
        <v>-79.158952411964464</v>
      </c>
      <c r="AI171" s="54">
        <f t="shared" si="296"/>
        <v>-66.173356828283431</v>
      </c>
      <c r="AJ171" s="54">
        <f t="shared" si="297"/>
        <v>62.439562654305433</v>
      </c>
      <c r="AK171" s="54">
        <f t="shared" si="298"/>
        <v>232.60922566803197</v>
      </c>
      <c r="AL171" s="54">
        <f t="shared" si="299"/>
        <v>234.46796553016111</v>
      </c>
      <c r="AM171" s="54">
        <f t="shared" si="300"/>
        <v>119.7802634619829</v>
      </c>
      <c r="AN171" s="54">
        <f t="shared" si="301"/>
        <v>48.473740521933294</v>
      </c>
      <c r="AO171" s="54">
        <f t="shared" si="302"/>
        <v>139.55415156728296</v>
      </c>
      <c r="AP171" s="208">
        <f t="shared" si="379"/>
        <v>-8.5144858164961903</v>
      </c>
      <c r="AQ171" s="208">
        <f t="shared" si="379"/>
        <v>150.00458357714061</v>
      </c>
      <c r="AR171" s="208">
        <f t="shared" si="379"/>
        <v>192.50093668040464</v>
      </c>
      <c r="AS171" s="208">
        <f t="shared" si="379"/>
        <v>63.598151143979663</v>
      </c>
      <c r="AT171" s="208">
        <f t="shared" si="379"/>
        <v>-30.685211890031169</v>
      </c>
      <c r="AU171" s="50">
        <f t="shared" si="285"/>
        <v>73.380794738999498</v>
      </c>
      <c r="AV171" s="52">
        <f>'주택총조사(거처의종류, 일반,외국인가구, 전체)'!I157</f>
        <v>481</v>
      </c>
      <c r="AW171" s="52">
        <f>'주택총조사(거처의종류, 일반,외국인가구, 전체)'!L157</f>
        <v>618</v>
      </c>
      <c r="AX171" s="52">
        <f>'주택총조사(거처의종류, 일반,외국인가구, 전체)'!O157</f>
        <v>570</v>
      </c>
      <c r="AY171" s="52">
        <f>'주택총조사(거처의종류, 일반,외국인가구, 전체)'!R157</f>
        <v>602</v>
      </c>
      <c r="AZ171" s="52">
        <f>'주택총조사(거처의종류, 일반,외국인가구, 전체)'!U157</f>
        <v>664</v>
      </c>
      <c r="BA171" s="52">
        <f>'주택총조사(거처의종류, 일반,외국인가구, 전체)'!X157</f>
        <v>762</v>
      </c>
      <c r="BB171" s="52">
        <f t="shared" si="303"/>
        <v>137</v>
      </c>
      <c r="BC171" s="52">
        <f t="shared" si="304"/>
        <v>-48</v>
      </c>
      <c r="BD171" s="52">
        <f t="shared" si="305"/>
        <v>32</v>
      </c>
      <c r="BE171" s="52">
        <f t="shared" si="306"/>
        <v>62</v>
      </c>
      <c r="BF171" s="52">
        <f t="shared" si="307"/>
        <v>98</v>
      </c>
      <c r="BG171" s="53">
        <f>'주택총조사(거처의종류, 일반,외국인가구, 아파트)'!L157/'주택총조사(거처의종류, 일반,외국인가구, 전체)'!L157</f>
        <v>6.9579288025889974E-2</v>
      </c>
      <c r="BH171" s="53">
        <f>'주택총조사(거처의종류, 일반,외국인가구, 아파트)'!O157/'주택총조사(거처의종류, 일반,외국인가구, 전체)'!O157</f>
        <v>9.1228070175438603E-2</v>
      </c>
      <c r="BI171" s="53">
        <f>'주택총조사(거처의종류, 일반,외국인가구, 아파트)'!R157/'주택총조사(거처의종류, 일반,외국인가구, 전체)'!R157</f>
        <v>7.8073089700996676E-2</v>
      </c>
      <c r="BJ171" s="53">
        <f>'주택총조사(거처의종류, 일반,외국인가구, 아파트)'!U157/'주택총조사(거처의종류, 일반,외국인가구, 전체)'!U157</f>
        <v>6.4759036144578314E-2</v>
      </c>
      <c r="BK171" s="53">
        <f>'주택총조사(거처의종류, 일반,외국인가구, 아파트)'!X157/'주택총조사(거처의종류, 일반,외국인가구, 전체)'!X157</f>
        <v>6.1679790026246718E-2</v>
      </c>
      <c r="BL171" s="54">
        <f t="shared" si="308"/>
        <v>9.5323624595469258</v>
      </c>
      <c r="BM171" s="54">
        <f t="shared" si="309"/>
        <v>-4.3789473684210529</v>
      </c>
      <c r="BN171" s="54">
        <f t="shared" si="310"/>
        <v>2.4983388704318936</v>
      </c>
      <c r="BO171" s="54">
        <f t="shared" si="311"/>
        <v>4.0150602409638552</v>
      </c>
      <c r="BP171" s="54">
        <f t="shared" si="312"/>
        <v>6.0446194225721781</v>
      </c>
      <c r="BQ171" s="50">
        <f t="shared" si="313"/>
        <v>3.54228672501876</v>
      </c>
      <c r="BR171" s="49">
        <f>REPS멸실!E156</f>
        <v>0</v>
      </c>
      <c r="BS171" s="49">
        <f>REPS멸실!F156</f>
        <v>0</v>
      </c>
      <c r="BT171" s="49">
        <f>REPS멸실!G156</f>
        <v>0</v>
      </c>
      <c r="BU171" s="49">
        <f>REPS멸실!H156</f>
        <v>0</v>
      </c>
      <c r="BV171" s="49">
        <f>REPS멸실!I156</f>
        <v>0</v>
      </c>
      <c r="BW171" s="51">
        <f t="shared" si="314"/>
        <v>0</v>
      </c>
      <c r="BX171" s="81">
        <f t="shared" si="315"/>
        <v>76.923081464018253</v>
      </c>
      <c r="BY171" s="52">
        <f>SUM('주택소유통계(다주택자)'!Q157:R157)</f>
        <v>1982</v>
      </c>
      <c r="BZ171" s="52">
        <f>SUM('주택소유통계(다주택자)'!U157:V157)</f>
        <v>2072</v>
      </c>
      <c r="CA171" s="52">
        <f>SUM('주택소유통계(다주택자)'!Y157:Z157)</f>
        <v>2022</v>
      </c>
      <c r="CB171" s="52">
        <f>SUM('주택소유통계(다주택자)'!AC157:AD157)</f>
        <v>1998</v>
      </c>
      <c r="CC171" s="52">
        <f t="shared" si="316"/>
        <v>90</v>
      </c>
      <c r="CD171" s="52">
        <f t="shared" si="317"/>
        <v>-50</v>
      </c>
      <c r="CE171" s="52">
        <f t="shared" si="318"/>
        <v>-24</v>
      </c>
      <c r="CF171" s="53">
        <f>'REPS거래량(외지인)'!D157/'REPS거래량(외지인)'!C157</f>
        <v>0.31691648822269808</v>
      </c>
      <c r="CG171" s="53">
        <f>'REPS거래량(외지인)'!I157/'REPS거래량(외지인)'!H157</f>
        <v>0.323943661971831</v>
      </c>
      <c r="CH171" s="53">
        <f>'REPS거래량(외지인)'!N157/'REPS거래량(외지인)'!M157</f>
        <v>0.5</v>
      </c>
      <c r="CI171" s="54">
        <f>REPS단위당실거래!G156</f>
        <v>724.4</v>
      </c>
      <c r="CJ171" s="54">
        <f>REPS단위당실거래!H156</f>
        <v>718.8</v>
      </c>
      <c r="CK171" s="54">
        <f>REPS단위당실거래!I156</f>
        <v>698.2</v>
      </c>
      <c r="CL171" s="52">
        <v>0</v>
      </c>
      <c r="CM171" s="52">
        <v>0</v>
      </c>
      <c r="CN171" s="52">
        <v>0</v>
      </c>
      <c r="CO171" s="53">
        <v>0</v>
      </c>
      <c r="CP171" s="53">
        <v>0</v>
      </c>
      <c r="CQ171" s="53">
        <v>0</v>
      </c>
      <c r="CR171" s="55">
        <v>0.2</v>
      </c>
      <c r="CS171" s="55">
        <v>0.3</v>
      </c>
      <c r="CT171" s="55">
        <v>0.5</v>
      </c>
      <c r="CU171" s="162">
        <f t="shared" si="322"/>
        <v>0</v>
      </c>
      <c r="CV171" s="162">
        <f t="shared" si="323"/>
        <v>0</v>
      </c>
      <c r="CW171" s="162">
        <f t="shared" si="324"/>
        <v>0</v>
      </c>
      <c r="CX171" s="71">
        <f t="shared" si="325"/>
        <v>0</v>
      </c>
      <c r="CY171" s="158">
        <f>REPS분양물량!H156</f>
        <v>0</v>
      </c>
      <c r="CZ171" s="158">
        <f>REPS분양물량!I156</f>
        <v>0</v>
      </c>
      <c r="DA171" s="158">
        <f>REPS분양물량!J156</f>
        <v>0</v>
      </c>
      <c r="DB171" s="52">
        <f>REPS미분양!F156</f>
        <v>0</v>
      </c>
      <c r="DC171" s="52">
        <f>REPS미분양!G156</f>
        <v>0</v>
      </c>
      <c r="DD171" s="52">
        <f>REPS미분양!H156</f>
        <v>0</v>
      </c>
      <c r="DE171" s="52">
        <f>REPS미분양!I156</f>
        <v>0</v>
      </c>
      <c r="DF171" s="52">
        <f t="shared" si="326"/>
        <v>0</v>
      </c>
      <c r="DG171" s="52">
        <f t="shared" si="327"/>
        <v>0</v>
      </c>
      <c r="DH171" s="52">
        <f t="shared" si="328"/>
        <v>0</v>
      </c>
      <c r="DI171" s="52">
        <f t="shared" si="329"/>
        <v>0</v>
      </c>
      <c r="DJ171" s="52">
        <f t="shared" si="330"/>
        <v>0</v>
      </c>
      <c r="DK171" s="52">
        <f t="shared" si="331"/>
        <v>0</v>
      </c>
      <c r="DL171" s="141">
        <v>724.4</v>
      </c>
      <c r="DM171" s="141">
        <v>718.8</v>
      </c>
      <c r="DN171" s="141">
        <v>698.2</v>
      </c>
      <c r="DO171" s="140">
        <f>'REPS분양가(분기단위)'!D156</f>
        <v>0</v>
      </c>
      <c r="DP171" s="140">
        <f>'REPS분양가(분기단위)'!E156</f>
        <v>0</v>
      </c>
      <c r="DQ171" s="140">
        <f>'REPS분양가(분기단위)'!F156</f>
        <v>0</v>
      </c>
      <c r="DR171" s="53" t="e">
        <f t="shared" si="332"/>
        <v>#DIV/0!</v>
      </c>
      <c r="DS171" s="53" t="e">
        <f t="shared" si="333"/>
        <v>#DIV/0!</v>
      </c>
      <c r="DT171" s="53" t="e">
        <f t="shared" si="334"/>
        <v>#DIV/0!</v>
      </c>
      <c r="DU171" s="53">
        <f>100%-종합!CF171</f>
        <v>0.68308351177730198</v>
      </c>
      <c r="DV171" s="53">
        <f>100%-종합!CG171</f>
        <v>0.676056338028169</v>
      </c>
      <c r="DW171" s="53">
        <f>100%-종합!CH171</f>
        <v>0.5</v>
      </c>
      <c r="DX171" s="55">
        <v>0.2</v>
      </c>
      <c r="DY171" s="55">
        <v>0.3</v>
      </c>
      <c r="DZ171" s="55">
        <v>0.5</v>
      </c>
      <c r="EA171" s="72" t="e">
        <f t="shared" si="335"/>
        <v>#DIV/0!</v>
      </c>
      <c r="EB171" s="72" t="e">
        <f t="shared" si="336"/>
        <v>#DIV/0!</v>
      </c>
      <c r="EC171" s="72" t="e">
        <f t="shared" si="337"/>
        <v>#DIV/0!</v>
      </c>
      <c r="ED171" s="71" t="e">
        <f t="shared" si="338"/>
        <v>#DIV/0!</v>
      </c>
      <c r="EE171" s="82" t="e">
        <f t="shared" si="339"/>
        <v>#DIV/0!</v>
      </c>
      <c r="EF171" s="88" t="e">
        <f t="shared" si="340"/>
        <v>#DIV/0!</v>
      </c>
      <c r="EG171" s="54">
        <f>REPS단위당실거래!I156</f>
        <v>698.2</v>
      </c>
      <c r="EH171" s="52">
        <f t="shared" si="341"/>
        <v>0</v>
      </c>
      <c r="EI171" s="52">
        <f t="shared" si="342"/>
        <v>0</v>
      </c>
      <c r="EJ171" s="49">
        <f t="shared" si="343"/>
        <v>0</v>
      </c>
      <c r="EK171" s="149">
        <v>0</v>
      </c>
      <c r="EL171" s="55">
        <f t="shared" si="344"/>
        <v>0</v>
      </c>
      <c r="EM171" s="55">
        <v>0.74</v>
      </c>
      <c r="EN171" s="55">
        <v>0.05</v>
      </c>
      <c r="EO171" s="71">
        <f t="shared" si="345"/>
        <v>0</v>
      </c>
      <c r="EP171" s="54">
        <f>REPS단위당실거래!I156</f>
        <v>698.2</v>
      </c>
      <c r="EQ171" s="52">
        <f t="shared" si="346"/>
        <v>0</v>
      </c>
      <c r="ER171" s="52">
        <f t="shared" si="347"/>
        <v>0</v>
      </c>
      <c r="ES171" s="49">
        <f t="shared" si="348"/>
        <v>0</v>
      </c>
      <c r="ET171" s="149">
        <v>0</v>
      </c>
      <c r="EU171" s="55">
        <f t="shared" si="349"/>
        <v>0</v>
      </c>
      <c r="EV171" s="55">
        <v>0.26</v>
      </c>
      <c r="EW171" s="55">
        <v>0.2</v>
      </c>
      <c r="EX171" s="50">
        <f t="shared" si="350"/>
        <v>0</v>
      </c>
      <c r="EY171" s="53">
        <f>'주택총조사(주택의종류)'!AZ157</f>
        <v>0.3372682070578093</v>
      </c>
      <c r="EZ171" s="53">
        <f>'주택총조사(주택의종류)'!AS157</f>
        <v>0.25786302986116622</v>
      </c>
      <c r="FA171" s="53">
        <f>'주택총조사(주택의종류)'!BG157</f>
        <v>0.35882852280908095</v>
      </c>
      <c r="FB171" s="53">
        <f t="shared" si="351"/>
        <v>1.8284900259351855</v>
      </c>
      <c r="FC171" s="54">
        <f t="shared" si="352"/>
        <v>0</v>
      </c>
      <c r="FD171" s="55">
        <v>0.4</v>
      </c>
      <c r="FE171" s="55">
        <v>0.6</v>
      </c>
      <c r="FF171" s="50">
        <f t="shared" si="353"/>
        <v>0</v>
      </c>
      <c r="FG171" s="82">
        <f t="shared" si="354"/>
        <v>0</v>
      </c>
      <c r="FH171" s="53">
        <v>3.9399999999999998E-2</v>
      </c>
      <c r="FI171" s="49">
        <v>30</v>
      </c>
      <c r="FJ171" s="55">
        <v>0.6</v>
      </c>
      <c r="FK171" s="55">
        <v>0.4</v>
      </c>
      <c r="FL171" s="49">
        <f t="shared" si="355"/>
        <v>0</v>
      </c>
      <c r="FM171" s="49">
        <f t="shared" si="356"/>
        <v>0</v>
      </c>
      <c r="FN171" s="58">
        <f t="shared" si="357"/>
        <v>0</v>
      </c>
      <c r="FO171" s="49">
        <f t="shared" si="372"/>
        <v>0</v>
      </c>
      <c r="FP171" s="131">
        <v>45</v>
      </c>
      <c r="FQ171" s="131">
        <v>126</v>
      </c>
      <c r="FR171" s="134">
        <v>1245</v>
      </c>
      <c r="FS171" s="134">
        <v>1508</v>
      </c>
      <c r="FT171" s="131">
        <v>762</v>
      </c>
      <c r="FU171" s="131">
        <v>544</v>
      </c>
      <c r="FV171" s="131">
        <v>433</v>
      </c>
      <c r="FW171" s="131">
        <v>773</v>
      </c>
      <c r="FX171" s="131">
        <v>439</v>
      </c>
      <c r="FY171" s="32">
        <f t="shared" si="358"/>
        <v>5875</v>
      </c>
      <c r="FZ171" s="153">
        <v>0</v>
      </c>
      <c r="GA171" s="54">
        <f t="shared" si="359"/>
        <v>143.09643829230171</v>
      </c>
      <c r="GB171" s="55">
        <v>0.3</v>
      </c>
      <c r="GC171" s="55">
        <f t="shared" si="360"/>
        <v>0</v>
      </c>
      <c r="GD171" s="50">
        <f t="shared" si="361"/>
        <v>0</v>
      </c>
      <c r="GE171" s="54">
        <f t="shared" si="362"/>
        <v>-66.173356828283431</v>
      </c>
      <c r="GF171" s="55">
        <v>0.7</v>
      </c>
      <c r="GG171" s="55">
        <f t="shared" si="363"/>
        <v>0</v>
      </c>
      <c r="GH171" s="50">
        <f t="shared" si="364"/>
        <v>0</v>
      </c>
      <c r="GI171" s="81">
        <f t="shared" si="373"/>
        <v>0</v>
      </c>
      <c r="GJ171" s="72">
        <f t="shared" si="365"/>
        <v>0</v>
      </c>
      <c r="GK171" s="72" t="e">
        <f t="shared" si="366"/>
        <v>#DIV/0!</v>
      </c>
      <c r="GL171" s="52">
        <f>SUM('주택총조사(주택의종류)'!AD157:AF157)</f>
        <v>12172</v>
      </c>
      <c r="GM171" s="52">
        <f>REPS미분양!I156</f>
        <v>0</v>
      </c>
      <c r="GN171" s="100">
        <f t="shared" si="367"/>
        <v>0</v>
      </c>
      <c r="GO171" s="55">
        <f t="shared" si="368"/>
        <v>1</v>
      </c>
      <c r="GP171" s="82" t="e">
        <f t="shared" si="369"/>
        <v>#DIV/0!</v>
      </c>
      <c r="GQ171" s="84" t="e">
        <f t="shared" si="370"/>
        <v>#DIV/0!</v>
      </c>
      <c r="GR171" s="151">
        <f>SUM('REPS분양물량+계획'!G156:I156)/3</f>
        <v>0</v>
      </c>
      <c r="GS171" s="106" t="e">
        <f t="shared" si="374"/>
        <v>#DIV/0!</v>
      </c>
      <c r="GT171" s="105" t="e">
        <f t="shared" si="371"/>
        <v>#DIV/0!</v>
      </c>
    </row>
    <row r="172" spans="1:202" s="49" customFormat="1" x14ac:dyDescent="0.4">
      <c r="A172" s="37" t="s">
        <v>221</v>
      </c>
      <c r="B172" s="148" t="s">
        <v>228</v>
      </c>
      <c r="C172" s="35">
        <f>'주택총조사(거처의종류, 일반,외국인가구, 전체)'!H158</f>
        <v>154967</v>
      </c>
      <c r="D172" s="35">
        <f>'주택총조사(거처의종류, 일반,외국인가구, 전체)'!K158</f>
        <v>156230</v>
      </c>
      <c r="E172" s="35">
        <f>'주택총조사(거처의종류, 일반,외국인가구, 전체)'!N158</f>
        <v>158613</v>
      </c>
      <c r="F172" s="35">
        <f>'주택총조사(거처의종류, 일반,외국인가구, 전체)'!Q158</f>
        <v>161168</v>
      </c>
      <c r="G172" s="35">
        <f>'주택총조사(거처의종류, 일반,외국인가구, 전체)'!T158</f>
        <v>160597</v>
      </c>
      <c r="H172" s="35">
        <f>'주택총조사(거처의종류, 일반,외국인가구, 전체)'!W158</f>
        <v>160219</v>
      </c>
      <c r="I172" s="207">
        <f t="shared" si="378"/>
        <v>-719</v>
      </c>
      <c r="J172" s="207">
        <f t="shared" si="378"/>
        <v>-484</v>
      </c>
      <c r="K172" s="207">
        <f t="shared" si="378"/>
        <v>-396</v>
      </c>
      <c r="L172" s="207">
        <f t="shared" si="378"/>
        <v>-2282</v>
      </c>
      <c r="M172" s="207">
        <f t="shared" si="378"/>
        <v>-1365</v>
      </c>
      <c r="N172" s="24">
        <f>'인구총조사(가구, 1인가구)'!D158</f>
        <v>40018</v>
      </c>
      <c r="O172" s="24">
        <f>'인구총조사(가구, 1인가구)'!E158</f>
        <v>42000</v>
      </c>
      <c r="P172" s="24">
        <f>'인구총조사(가구, 1인가구)'!F158</f>
        <v>44867</v>
      </c>
      <c r="Q172" s="24">
        <f>'인구총조사(가구, 1인가구)'!G158</f>
        <v>47818</v>
      </c>
      <c r="R172" s="24">
        <f>'인구총조사(가구, 1인가구)'!H158</f>
        <v>49529</v>
      </c>
      <c r="S172" s="24">
        <f>'인구총조사(가구, 1인가구)'!I158</f>
        <v>50516</v>
      </c>
      <c r="T172" s="52">
        <f t="shared" si="286"/>
        <v>1982</v>
      </c>
      <c r="U172" s="52">
        <f t="shared" si="287"/>
        <v>2867</v>
      </c>
      <c r="V172" s="52">
        <f t="shared" si="288"/>
        <v>2951</v>
      </c>
      <c r="W172" s="52">
        <f t="shared" si="289"/>
        <v>1711</v>
      </c>
      <c r="X172" s="52">
        <f t="shared" si="290"/>
        <v>987</v>
      </c>
      <c r="Y172" s="53">
        <f>'주택총조사(거처의종류, 일반,외국인가구, 아파트)'!K158/'주택총조사(거처의종류, 일반,외국인가구, 전체)'!K158</f>
        <v>0.67797478077193885</v>
      </c>
      <c r="Z172" s="53">
        <f>'주택총조사(거처의종류, 일반,외국인가구, 아파트)'!N158/'주택총조사(거처의종류, 일반,외국인가구, 전체)'!N158</f>
        <v>0.67955337834855911</v>
      </c>
      <c r="AA172" s="53">
        <f>'주택총조사(거처의종류, 일반,외국인가구, 아파트)'!Q158/'주택총조사(거처의종류, 일반,외국인가구, 전체)'!Q158</f>
        <v>0.68088578377841757</v>
      </c>
      <c r="AB172" s="53">
        <f>'주택총조사(거처의종류, 일반,외국인가구, 아파트)'!T158/'주택총조사(거처의종류, 일반,외국인가구, 전체)'!T158</f>
        <v>0.68128918971089125</v>
      </c>
      <c r="AC172" s="53">
        <f>'주택총조사(거처의종류, 일반,외국인가구, 아파트)'!W158/'주택총조사(거처의종류, 일반,외국인가구, 전체)'!W158</f>
        <v>0.68584874453092326</v>
      </c>
      <c r="AD172" s="54">
        <f t="shared" si="291"/>
        <v>-487.46386737502405</v>
      </c>
      <c r="AE172" s="54">
        <f t="shared" si="292"/>
        <v>-328.90383512070264</v>
      </c>
      <c r="AF172" s="54">
        <f t="shared" si="293"/>
        <v>-269.63077037625334</v>
      </c>
      <c r="AG172" s="54">
        <f t="shared" si="294"/>
        <v>-1554.7019309202537</v>
      </c>
      <c r="AH172" s="54">
        <f t="shared" si="295"/>
        <v>-936.18353628471027</v>
      </c>
      <c r="AI172" s="54">
        <f t="shared" si="296"/>
        <v>-715.3767880153888</v>
      </c>
      <c r="AJ172" s="54">
        <f t="shared" si="297"/>
        <v>1343.7460154899827</v>
      </c>
      <c r="AK172" s="54">
        <f t="shared" si="298"/>
        <v>1948.279535725319</v>
      </c>
      <c r="AL172" s="54">
        <f t="shared" si="299"/>
        <v>2009.2939479301103</v>
      </c>
      <c r="AM172" s="54">
        <f t="shared" si="300"/>
        <v>1165.6858035953348</v>
      </c>
      <c r="AN172" s="54">
        <f t="shared" si="301"/>
        <v>676.93271085202127</v>
      </c>
      <c r="AO172" s="54">
        <f t="shared" si="302"/>
        <v>1428.7876027185534</v>
      </c>
      <c r="AP172" s="208">
        <f t="shared" si="379"/>
        <v>856.28214811495866</v>
      </c>
      <c r="AQ172" s="208">
        <f t="shared" si="379"/>
        <v>1619.3757006046162</v>
      </c>
      <c r="AR172" s="208">
        <f t="shared" si="379"/>
        <v>1739.6631775538569</v>
      </c>
      <c r="AS172" s="208">
        <f t="shared" si="379"/>
        <v>-389.0161273249189</v>
      </c>
      <c r="AT172" s="208">
        <f t="shared" si="379"/>
        <v>-259.250825432689</v>
      </c>
      <c r="AU172" s="50">
        <f t="shared" si="285"/>
        <v>713.41081470316487</v>
      </c>
      <c r="AV172" s="52">
        <f>'주택총조사(거처의종류, 일반,외국인가구, 전체)'!I158</f>
        <v>1328</v>
      </c>
      <c r="AW172" s="52">
        <f>'주택총조사(거처의종류, 일반,외국인가구, 전체)'!L158</f>
        <v>1285</v>
      </c>
      <c r="AX172" s="52">
        <f>'주택총조사(거처의종류, 일반,외국인가구, 전체)'!O158</f>
        <v>1351</v>
      </c>
      <c r="AY172" s="52">
        <f>'주택총조사(거처의종류, 일반,외국인가구, 전체)'!R158</f>
        <v>1400</v>
      </c>
      <c r="AZ172" s="52">
        <f>'주택총조사(거처의종류, 일반,외국인가구, 전체)'!U158</f>
        <v>1421</v>
      </c>
      <c r="BA172" s="52">
        <f>'주택총조사(거처의종류, 일반,외국인가구, 전체)'!X158</f>
        <v>1392</v>
      </c>
      <c r="BB172" s="52">
        <f t="shared" si="303"/>
        <v>-43</v>
      </c>
      <c r="BC172" s="52">
        <f t="shared" si="304"/>
        <v>66</v>
      </c>
      <c r="BD172" s="52">
        <f t="shared" si="305"/>
        <v>49</v>
      </c>
      <c r="BE172" s="52">
        <f t="shared" si="306"/>
        <v>21</v>
      </c>
      <c r="BF172" s="52">
        <f t="shared" si="307"/>
        <v>-29</v>
      </c>
      <c r="BG172" s="53">
        <f>'주택총조사(거처의종류, 일반,외국인가구, 아파트)'!L158/'주택총조사(거처의종류, 일반,외국인가구, 전체)'!L158</f>
        <v>0.29027237354085605</v>
      </c>
      <c r="BH172" s="53">
        <f>'주택총조사(거처의종류, 일반,외국인가구, 아파트)'!O158/'주택총조사(거처의종류, 일반,외국인가구, 전체)'!O158</f>
        <v>0.31532198371576609</v>
      </c>
      <c r="BI172" s="53">
        <f>'주택총조사(거처의종류, 일반,외국인가구, 아파트)'!R158/'주택총조사(거처의종류, 일반,외국인가구, 전체)'!R158</f>
        <v>0.315</v>
      </c>
      <c r="BJ172" s="53">
        <f>'주택총조사(거처의종류, 일반,외국인가구, 아파트)'!U158/'주택총조사(거처의종류, 일반,외국인가구, 전체)'!U158</f>
        <v>0.29978888106966922</v>
      </c>
      <c r="BK172" s="53">
        <f>'주택총조사(거처의종류, 일반,외국인가구, 아파트)'!X158/'주택총조사(거처의종류, 일반,외국인가구, 전체)'!X158</f>
        <v>0.29166666666666669</v>
      </c>
      <c r="BL172" s="54">
        <f t="shared" si="308"/>
        <v>-12.481712062256811</v>
      </c>
      <c r="BM172" s="54">
        <f t="shared" si="309"/>
        <v>20.811250925240561</v>
      </c>
      <c r="BN172" s="54">
        <f t="shared" si="310"/>
        <v>15.435</v>
      </c>
      <c r="BO172" s="54">
        <f t="shared" si="311"/>
        <v>6.2955665024630534</v>
      </c>
      <c r="BP172" s="54">
        <f t="shared" si="312"/>
        <v>-8.4583333333333339</v>
      </c>
      <c r="BQ172" s="50">
        <f t="shared" si="313"/>
        <v>4.3203544064226929</v>
      </c>
      <c r="BR172" s="49">
        <f>REPS멸실!E157</f>
        <v>0</v>
      </c>
      <c r="BS172" s="49">
        <f>REPS멸실!F157</f>
        <v>0</v>
      </c>
      <c r="BT172" s="49">
        <f>REPS멸실!G157</f>
        <v>0</v>
      </c>
      <c r="BU172" s="49">
        <f>REPS멸실!H157</f>
        <v>60</v>
      </c>
      <c r="BV172" s="49">
        <f>REPS멸실!I157</f>
        <v>0</v>
      </c>
      <c r="BW172" s="51">
        <f t="shared" si="314"/>
        <v>12</v>
      </c>
      <c r="BX172" s="81">
        <f t="shared" si="315"/>
        <v>729.73116910958754</v>
      </c>
      <c r="BY172" s="52">
        <f>SUM('주택소유통계(다주택자)'!Q158:R158)</f>
        <v>24234</v>
      </c>
      <c r="BZ172" s="52">
        <f>SUM('주택소유통계(다주택자)'!U158:V158)</f>
        <v>24460</v>
      </c>
      <c r="CA172" s="52">
        <f>SUM('주택소유통계(다주택자)'!Y158:Z158)</f>
        <v>24134</v>
      </c>
      <c r="CB172" s="52">
        <f>SUM('주택소유통계(다주택자)'!AC158:AD158)</f>
        <v>24366</v>
      </c>
      <c r="CC172" s="52">
        <f t="shared" si="316"/>
        <v>226</v>
      </c>
      <c r="CD172" s="52">
        <f t="shared" si="317"/>
        <v>-326</v>
      </c>
      <c r="CE172" s="52">
        <f t="shared" si="318"/>
        <v>232</v>
      </c>
      <c r="CF172" s="53">
        <f>'REPS거래량(외지인)'!D158/'REPS거래량(외지인)'!C158</f>
        <v>0.47663926208141166</v>
      </c>
      <c r="CG172" s="53">
        <f>'REPS거래량(외지인)'!I158/'REPS거래량(외지인)'!H158</f>
        <v>0.50678733031674206</v>
      </c>
      <c r="CH172" s="53">
        <f>'REPS거래량(외지인)'!N158/'REPS거래량(외지인)'!M158</f>
        <v>0.5431746031746032</v>
      </c>
      <c r="CI172" s="54">
        <f>REPS단위당실거래!G157</f>
        <v>1989.5</v>
      </c>
      <c r="CJ172" s="54">
        <f>REPS단위당실거래!H157</f>
        <v>1838.6</v>
      </c>
      <c r="CK172" s="54">
        <f>REPS단위당실거래!I157</f>
        <v>1807.7</v>
      </c>
      <c r="CL172" s="52">
        <v>2762</v>
      </c>
      <c r="CM172" s="52">
        <v>2831</v>
      </c>
      <c r="CN172" s="52">
        <v>3240</v>
      </c>
      <c r="CO172" s="53">
        <v>0</v>
      </c>
      <c r="CP172" s="53">
        <f t="shared" si="320"/>
        <v>0.64945249028611796</v>
      </c>
      <c r="CQ172" s="53">
        <f t="shared" si="321"/>
        <v>0.55793209876543215</v>
      </c>
      <c r="CR172" s="55">
        <v>0.2</v>
      </c>
      <c r="CS172" s="55">
        <v>0.3</v>
      </c>
      <c r="CT172" s="55">
        <v>0.5</v>
      </c>
      <c r="CU172" s="162">
        <f t="shared" si="322"/>
        <v>0</v>
      </c>
      <c r="CV172" s="162">
        <f t="shared" si="323"/>
        <v>-32.189333925782897</v>
      </c>
      <c r="CW172" s="162">
        <f t="shared" si="324"/>
        <v>35.154327376053303</v>
      </c>
      <c r="CX172" s="71">
        <f t="shared" si="325"/>
        <v>0.98833115009013517</v>
      </c>
      <c r="CY172" s="158">
        <f>REPS분양물량!H157</f>
        <v>750</v>
      </c>
      <c r="CZ172" s="158">
        <f>REPS분양물량!I157</f>
        <v>1167</v>
      </c>
      <c r="DA172" s="158">
        <f>REPS분양물량!J157</f>
        <v>0</v>
      </c>
      <c r="DB172" s="52">
        <f>REPS미분양!F157</f>
        <v>50</v>
      </c>
      <c r="DC172" s="52">
        <f>REPS미분양!G157</f>
        <v>44</v>
      </c>
      <c r="DD172" s="52">
        <f>REPS미분양!H157</f>
        <v>150</v>
      </c>
      <c r="DE172" s="52">
        <f>REPS미분양!I157</f>
        <v>157</v>
      </c>
      <c r="DF172" s="52">
        <f t="shared" si="326"/>
        <v>800</v>
      </c>
      <c r="DG172" s="52">
        <f t="shared" si="327"/>
        <v>1211</v>
      </c>
      <c r="DH172" s="52">
        <f t="shared" si="328"/>
        <v>150</v>
      </c>
      <c r="DI172" s="52">
        <f t="shared" si="329"/>
        <v>756</v>
      </c>
      <c r="DJ172" s="52">
        <f t="shared" si="330"/>
        <v>1061</v>
      </c>
      <c r="DK172" s="52">
        <f t="shared" si="331"/>
        <v>-7</v>
      </c>
      <c r="DL172" s="142">
        <v>1989.5</v>
      </c>
      <c r="DM172" s="142">
        <v>1838.6</v>
      </c>
      <c r="DN172" s="142">
        <v>1807.7</v>
      </c>
      <c r="DO172" s="140">
        <f>'REPS분양가(분기단위)'!D157</f>
        <v>2762</v>
      </c>
      <c r="DP172" s="140">
        <f>'REPS분양가(분기단위)'!E157</f>
        <v>2831</v>
      </c>
      <c r="DQ172" s="140">
        <f>'REPS분양가(분기단위)'!F157</f>
        <v>3240</v>
      </c>
      <c r="DR172" s="53">
        <f t="shared" si="332"/>
        <v>0.72031136857349742</v>
      </c>
      <c r="DS172" s="53">
        <f t="shared" si="333"/>
        <v>0.64945249028611796</v>
      </c>
      <c r="DT172" s="53">
        <f t="shared" si="334"/>
        <v>0.55793209876543215</v>
      </c>
      <c r="DU172" s="53">
        <f>100%-종합!CF172</f>
        <v>0.52336073791858828</v>
      </c>
      <c r="DV172" s="53">
        <f>100%-종합!CG172</f>
        <v>0.49321266968325794</v>
      </c>
      <c r="DW172" s="53">
        <f>100%-종합!CH172</f>
        <v>0.4568253968253968</v>
      </c>
      <c r="DX172" s="55">
        <v>0.2</v>
      </c>
      <c r="DY172" s="55">
        <v>0.3</v>
      </c>
      <c r="DZ172" s="55">
        <v>0.5</v>
      </c>
      <c r="EA172" s="72">
        <f t="shared" si="335"/>
        <v>56.999782635431409</v>
      </c>
      <c r="EB172" s="72">
        <f t="shared" si="336"/>
        <v>101.95728196710307</v>
      </c>
      <c r="EC172" s="72">
        <f t="shared" si="337"/>
        <v>-0.89207143347050755</v>
      </c>
      <c r="ED172" s="71">
        <f t="shared" si="338"/>
        <v>52.688331056354656</v>
      </c>
      <c r="EE172" s="82">
        <f t="shared" si="339"/>
        <v>53.676662206444789</v>
      </c>
      <c r="EF172" s="88">
        <f t="shared" si="340"/>
        <v>783.40783131603234</v>
      </c>
      <c r="EG172" s="54">
        <f>REPS단위당실거래!I157</f>
        <v>1807.7</v>
      </c>
      <c r="EH172" s="52">
        <f t="shared" si="341"/>
        <v>3240</v>
      </c>
      <c r="EI172" s="52">
        <f t="shared" si="342"/>
        <v>110200</v>
      </c>
      <c r="EJ172" s="49">
        <f t="shared" si="343"/>
        <v>60610.000000000007</v>
      </c>
      <c r="EK172" s="149">
        <v>23380</v>
      </c>
      <c r="EL172" s="55">
        <f t="shared" si="344"/>
        <v>0.29578507789243375</v>
      </c>
      <c r="EM172" s="55">
        <v>0.74</v>
      </c>
      <c r="EN172" s="55">
        <v>0.05</v>
      </c>
      <c r="EO172" s="71">
        <f t="shared" si="345"/>
        <v>255.87183948162874</v>
      </c>
      <c r="EP172" s="54">
        <f>REPS단위당실거래!I157</f>
        <v>1807.7</v>
      </c>
      <c r="EQ172" s="52">
        <f t="shared" si="346"/>
        <v>3240</v>
      </c>
      <c r="ER172" s="52">
        <f t="shared" si="347"/>
        <v>110200</v>
      </c>
      <c r="ES172" s="49">
        <f t="shared" si="348"/>
        <v>60610.000000000007</v>
      </c>
      <c r="ET172" s="149">
        <v>787</v>
      </c>
      <c r="EU172" s="55">
        <f t="shared" si="349"/>
        <v>0.29578507789243375</v>
      </c>
      <c r="EV172" s="55">
        <v>0.26</v>
      </c>
      <c r="EW172" s="55">
        <v>0.2</v>
      </c>
      <c r="EX172" s="50">
        <f t="shared" si="350"/>
        <v>12.10470852766996</v>
      </c>
      <c r="EY172" s="53">
        <f>'주택총조사(주택의종류)'!AZ158</f>
        <v>0.79555119019083897</v>
      </c>
      <c r="EZ172" s="53">
        <f>'주택총조사(주택의종류)'!AS158</f>
        <v>8.3476950430482519E-2</v>
      </c>
      <c r="FA172" s="53">
        <f>'주택총조사(주택의종류)'!BG158</f>
        <v>0.11479835853171243</v>
      </c>
      <c r="FB172" s="53">
        <f t="shared" si="351"/>
        <v>0.2492301078886352</v>
      </c>
      <c r="FC172" s="54">
        <f t="shared" si="352"/>
        <v>66.787823971981553</v>
      </c>
      <c r="FD172" s="55">
        <v>0.4</v>
      </c>
      <c r="FE172" s="55">
        <v>0.6</v>
      </c>
      <c r="FF172" s="50">
        <f t="shared" si="353"/>
        <v>16.029077753275573</v>
      </c>
      <c r="FG172" s="82">
        <f t="shared" si="354"/>
        <v>284.00562576257425</v>
      </c>
      <c r="FH172" s="53">
        <v>3.9399999999999998E-2</v>
      </c>
      <c r="FI172" s="49">
        <v>30</v>
      </c>
      <c r="FJ172" s="55">
        <v>0.6</v>
      </c>
      <c r="FK172" s="55">
        <v>0.4</v>
      </c>
      <c r="FL172" s="49">
        <f t="shared" si="355"/>
        <v>110000</v>
      </c>
      <c r="FM172" s="49">
        <f t="shared" si="356"/>
        <v>66100</v>
      </c>
      <c r="FN172" s="58">
        <f t="shared" si="357"/>
        <v>-313.28934887617515</v>
      </c>
      <c r="FO172" s="49">
        <f t="shared" si="372"/>
        <v>9360</v>
      </c>
      <c r="FP172" s="131">
        <v>347</v>
      </c>
      <c r="FQ172" s="134">
        <v>1105</v>
      </c>
      <c r="FR172" s="134">
        <v>10419</v>
      </c>
      <c r="FS172" s="134">
        <v>15016</v>
      </c>
      <c r="FT172" s="134">
        <v>9630</v>
      </c>
      <c r="FU172" s="134">
        <v>8150</v>
      </c>
      <c r="FV172" s="134">
        <v>7943</v>
      </c>
      <c r="FW172" s="134">
        <v>17922</v>
      </c>
      <c r="FX172" s="134">
        <v>24535</v>
      </c>
      <c r="FY172" s="32">
        <f t="shared" si="358"/>
        <v>95067</v>
      </c>
      <c r="FZ172" s="152">
        <f>(FX172/FY172)+(FW172*(6/30))/FY172</f>
        <v>0.29578507789243375</v>
      </c>
      <c r="GA172" s="54">
        <f t="shared" si="359"/>
        <v>1433.1079571249761</v>
      </c>
      <c r="GB172" s="55">
        <v>0.3</v>
      </c>
      <c r="GC172" s="55">
        <f t="shared" si="360"/>
        <v>0.29578507789243375</v>
      </c>
      <c r="GD172" s="50">
        <f t="shared" si="361"/>
        <v>127.16758461794329</v>
      </c>
      <c r="GE172" s="54">
        <f t="shared" si="362"/>
        <v>-703.3767880153888</v>
      </c>
      <c r="GF172" s="55">
        <v>0.7</v>
      </c>
      <c r="GG172" s="55">
        <f t="shared" si="363"/>
        <v>0.29578507789243375</v>
      </c>
      <c r="GH172" s="50">
        <f t="shared" si="364"/>
        <v>-145.63385062160313</v>
      </c>
      <c r="GI172" s="81">
        <f t="shared" si="373"/>
        <v>-18.46626600365984</v>
      </c>
      <c r="GJ172" s="72">
        <f t="shared" si="365"/>
        <v>0.98833115009013517</v>
      </c>
      <c r="GK172" s="72">
        <f t="shared" si="366"/>
        <v>52.688331056354656</v>
      </c>
      <c r="GL172" s="52">
        <f>SUM('주택총조사(주택의종류)'!AD158:AF158)</f>
        <v>134585</v>
      </c>
      <c r="GM172" s="52">
        <f>REPS미분양!I157</f>
        <v>157</v>
      </c>
      <c r="GN172" s="100">
        <f t="shared" si="367"/>
        <v>1.1665490210647546E-3</v>
      </c>
      <c r="GO172" s="55">
        <f t="shared" si="368"/>
        <v>1</v>
      </c>
      <c r="GP172" s="82">
        <f t="shared" si="369"/>
        <v>53.676662206444789</v>
      </c>
      <c r="GQ172" s="84">
        <f t="shared" si="370"/>
        <v>319.21602196535923</v>
      </c>
      <c r="GR172" s="151">
        <f>SUM('REPS분양물량+계획'!G157:I157)/3</f>
        <v>1369</v>
      </c>
      <c r="GS172" s="106">
        <f t="shared" si="374"/>
        <v>4.2886318536622872</v>
      </c>
      <c r="GT172" s="105" t="str">
        <f t="shared" si="371"/>
        <v>C등급</v>
      </c>
    </row>
    <row r="173" spans="1:202" s="49" customFormat="1" x14ac:dyDescent="0.4">
      <c r="A173" s="37" t="s">
        <v>233</v>
      </c>
      <c r="B173" s="148" t="s">
        <v>233</v>
      </c>
      <c r="C173" s="35">
        <f>'주택총조사(거처의종류, 일반,외국인가구, 전체)'!H159</f>
        <v>3839766</v>
      </c>
      <c r="D173" s="35">
        <f>'주택총조사(거처의종류, 일반,외국인가구, 전체)'!K159</f>
        <v>3896389</v>
      </c>
      <c r="E173" s="35">
        <f>'주택총조사(거처의종류, 일반,외국인가구, 전체)'!N159</f>
        <v>3982290</v>
      </c>
      <c r="F173" s="35">
        <f>'주택총조사(거처의종류, 일반,외국인가구, 전체)'!Q159</f>
        <v>4046799</v>
      </c>
      <c r="G173" s="35">
        <f>'주택총조사(거처의종류, 일반,외국인가구, 전체)'!T159</f>
        <v>4098818</v>
      </c>
      <c r="H173" s="35">
        <f>'주택총조사(거처의종류, 일반,외국인가구, 전체)'!W159</f>
        <v>4141659</v>
      </c>
      <c r="I173" s="207">
        <f t="shared" si="378"/>
        <v>-13743</v>
      </c>
      <c r="J173" s="207">
        <f t="shared" si="378"/>
        <v>-5013</v>
      </c>
      <c r="K173" s="207">
        <f t="shared" si="378"/>
        <v>-34683</v>
      </c>
      <c r="L173" s="207">
        <f t="shared" si="378"/>
        <v>-22275</v>
      </c>
      <c r="M173" s="207">
        <f t="shared" si="378"/>
        <v>-20452</v>
      </c>
      <c r="N173" s="24">
        <f>'인구총조사(가구, 1인가구)'!D159</f>
        <v>1229421</v>
      </c>
      <c r="O173" s="24">
        <f>'인구총조사(가구, 1인가구)'!E159</f>
        <v>1299787</v>
      </c>
      <c r="P173" s="24">
        <f>'인구총조사(가구, 1인가구)'!F159</f>
        <v>1390701</v>
      </c>
      <c r="Q173" s="24">
        <f>'인구총조사(가구, 1인가구)'!G159</f>
        <v>1489893</v>
      </c>
      <c r="R173" s="24">
        <f>'인구총조사(가구, 1인가구)'!H159</f>
        <v>1564187</v>
      </c>
      <c r="S173" s="24">
        <f>'인구총조사(가구, 1인가구)'!I159</f>
        <v>1627480</v>
      </c>
      <c r="T173" s="52">
        <f t="shared" si="286"/>
        <v>70366</v>
      </c>
      <c r="U173" s="52">
        <f t="shared" si="287"/>
        <v>90914</v>
      </c>
      <c r="V173" s="52">
        <f t="shared" si="288"/>
        <v>99192</v>
      </c>
      <c r="W173" s="52">
        <f t="shared" si="289"/>
        <v>74294</v>
      </c>
      <c r="X173" s="52">
        <f t="shared" si="290"/>
        <v>63293</v>
      </c>
      <c r="Y173" s="53">
        <f>'주택총조사(거처의종류, 일반,외국인가구, 아파트)'!K159/'주택총조사(거처의종류, 일반,외국인가구, 전체)'!K159</f>
        <v>0.42826062798144643</v>
      </c>
      <c r="Z173" s="53">
        <f>'주택총조사(거처의종류, 일반,외국인가구, 아파트)'!N159/'주택총조사(거처의종류, 일반,외국인가구, 전체)'!N159</f>
        <v>0.43011960454914133</v>
      </c>
      <c r="AA173" s="53">
        <f>'주택총조사(거처의종류, 일반,외국인가구, 아파트)'!Q159/'주택총조사(거처의종류, 일반,외국인가구, 전체)'!Q159</f>
        <v>0.43442755619935658</v>
      </c>
      <c r="AB173" s="53">
        <f>'주택총조사(거처의종류, 일반,외국인가구, 아파트)'!T159/'주택총조사(거처의종류, 일반,외국인가구, 전체)'!T159</f>
        <v>0.43627699497757644</v>
      </c>
      <c r="AC173" s="53">
        <f>'주택총조사(거처의종류, 일반,외국인가구, 아파트)'!W159/'주택총조사(거처의종류, 일반,외국인가구, 전체)'!W159</f>
        <v>0.43995051258444984</v>
      </c>
      <c r="AD173" s="54">
        <f t="shared" si="291"/>
        <v>-5885.5858103490182</v>
      </c>
      <c r="AE173" s="54">
        <f t="shared" si="292"/>
        <v>-2156.1895776048455</v>
      </c>
      <c r="AF173" s="54">
        <f t="shared" si="293"/>
        <v>-15067.250931662284</v>
      </c>
      <c r="AG173" s="54">
        <f t="shared" si="294"/>
        <v>-9718.0700631255149</v>
      </c>
      <c r="AH173" s="54">
        <f t="shared" si="295"/>
        <v>-8997.8678833771683</v>
      </c>
      <c r="AI173" s="54">
        <f t="shared" si="296"/>
        <v>-8364.9928532237664</v>
      </c>
      <c r="AJ173" s="54">
        <f t="shared" si="297"/>
        <v>30134.987348542458</v>
      </c>
      <c r="AK173" s="54">
        <f t="shared" si="298"/>
        <v>39103.893727980634</v>
      </c>
      <c r="AL173" s="54">
        <f t="shared" si="299"/>
        <v>43091.738154526574</v>
      </c>
      <c r="AM173" s="54">
        <f t="shared" si="300"/>
        <v>32412.763064864062</v>
      </c>
      <c r="AN173" s="54">
        <f t="shared" si="301"/>
        <v>27845.787793007585</v>
      </c>
      <c r="AO173" s="54">
        <f t="shared" si="302"/>
        <v>34517.834017784262</v>
      </c>
      <c r="AP173" s="208">
        <f t="shared" si="379"/>
        <v>24249.401538193441</v>
      </c>
      <c r="AQ173" s="208">
        <f t="shared" si="379"/>
        <v>36947.704150375786</v>
      </c>
      <c r="AR173" s="208">
        <f t="shared" si="379"/>
        <v>28024.487222864293</v>
      </c>
      <c r="AS173" s="208">
        <f t="shared" si="379"/>
        <v>22694.693001738546</v>
      </c>
      <c r="AT173" s="208">
        <f t="shared" si="379"/>
        <v>18847.919909630415</v>
      </c>
      <c r="AU173" s="50">
        <f t="shared" si="285"/>
        <v>26152.841164560494</v>
      </c>
      <c r="AV173" s="52">
        <f>'주택총조사(거처의종류, 일반,외국인가구, 전체)'!I159</f>
        <v>139412</v>
      </c>
      <c r="AW173" s="52">
        <f>'주택총조사(거처의종류, 일반,외국인가구, 전체)'!L159</f>
        <v>145240</v>
      </c>
      <c r="AX173" s="52">
        <f>'주택총조사(거처의종류, 일반,외국인가구, 전체)'!O159</f>
        <v>141970</v>
      </c>
      <c r="AY173" s="52">
        <f>'주택총조사(거처의종류, 일반,외국인가구, 전체)'!R159</f>
        <v>141918</v>
      </c>
      <c r="AZ173" s="52">
        <f>'주택총조사(거처의종류, 일반,외국인가구, 전체)'!U159</f>
        <v>150893</v>
      </c>
      <c r="BA173" s="52">
        <f>'주택총조사(거처의종류, 일반,외국인가구, 전체)'!X159</f>
        <v>154369</v>
      </c>
      <c r="BB173" s="52">
        <f t="shared" si="303"/>
        <v>5828</v>
      </c>
      <c r="BC173" s="52">
        <f t="shared" si="304"/>
        <v>-3270</v>
      </c>
      <c r="BD173" s="52">
        <f t="shared" si="305"/>
        <v>-52</v>
      </c>
      <c r="BE173" s="52">
        <f t="shared" si="306"/>
        <v>8975</v>
      </c>
      <c r="BF173" s="52">
        <f t="shared" si="307"/>
        <v>3476</v>
      </c>
      <c r="BG173" s="53">
        <f>'주택총조사(거처의종류, 일반,외국인가구, 아파트)'!L159/'주택총조사(거처의종류, 일반,외국인가구, 전체)'!L159</f>
        <v>6.9299091159460202E-2</v>
      </c>
      <c r="BH173" s="53">
        <f>'주택총조사(거처의종류, 일반,외국인가구, 아파트)'!O159/'주택총조사(거처의종류, 일반,외국인가구, 전체)'!O159</f>
        <v>7.5607522716066772E-2</v>
      </c>
      <c r="BI173" s="53">
        <f>'주택총조사(거처의종류, 일반,외국인가구, 아파트)'!R159/'주택총조사(거처의종류, 일반,외국인가구, 전체)'!R159</f>
        <v>7.7044490480418268E-2</v>
      </c>
      <c r="BJ173" s="53">
        <f>'주택총조사(거처의종류, 일반,외국인가구, 아파트)'!U159/'주택총조사(거처의종류, 일반,외국인가구, 전체)'!U159</f>
        <v>7.3177682198644067E-2</v>
      </c>
      <c r="BK173" s="53">
        <f>'주택총조사(거처의종류, 일반,외국인가구, 아파트)'!X159/'주택총조사(거처의종류, 일반,외국인가구, 전체)'!X159</f>
        <v>7.1134748557028935E-2</v>
      </c>
      <c r="BL173" s="54">
        <f t="shared" si="308"/>
        <v>403.87510327733406</v>
      </c>
      <c r="BM173" s="54">
        <f t="shared" si="309"/>
        <v>-247.23659928153833</v>
      </c>
      <c r="BN173" s="54">
        <f t="shared" si="310"/>
        <v>-4.0063135049817502</v>
      </c>
      <c r="BO173" s="54">
        <f t="shared" si="311"/>
        <v>656.76969773283054</v>
      </c>
      <c r="BP173" s="54">
        <f t="shared" si="312"/>
        <v>247.26438598423258</v>
      </c>
      <c r="BQ173" s="50">
        <f t="shared" si="313"/>
        <v>211.33325484157541</v>
      </c>
      <c r="BR173" s="49">
        <f>REPS멸실!E158</f>
        <v>2312</v>
      </c>
      <c r="BS173" s="49">
        <f>REPS멸실!F158</f>
        <v>8561</v>
      </c>
      <c r="BT173" s="49">
        <f>REPS멸실!G158</f>
        <v>2358</v>
      </c>
      <c r="BU173" s="49">
        <f>REPS멸실!H158</f>
        <v>1156</v>
      </c>
      <c r="BV173" s="49">
        <f>REPS멸실!I158</f>
        <v>7440</v>
      </c>
      <c r="BW173" s="51">
        <f t="shared" si="314"/>
        <v>4365.3999999999996</v>
      </c>
      <c r="BX173" s="81">
        <f t="shared" si="315"/>
        <v>30729.574419402066</v>
      </c>
      <c r="BY173" s="52">
        <f>SUM('주택소유통계(다주택자)'!Q159:R159)</f>
        <v>386019</v>
      </c>
      <c r="BZ173" s="52">
        <f>SUM('주택소유통계(다주택자)'!U159:V159)</f>
        <v>371219</v>
      </c>
      <c r="CA173" s="52">
        <f>SUM('주택소유통계(다주택자)'!Y159:Z159)</f>
        <v>367669</v>
      </c>
      <c r="CB173" s="52">
        <f>SUM('주택소유통계(다주택자)'!AC159:AD159)</f>
        <v>371203</v>
      </c>
      <c r="CC173" s="52">
        <f t="shared" si="316"/>
        <v>-14800</v>
      </c>
      <c r="CD173" s="52">
        <f t="shared" si="317"/>
        <v>-3550</v>
      </c>
      <c r="CE173" s="52">
        <f t="shared" si="318"/>
        <v>3534</v>
      </c>
      <c r="CF173" s="53">
        <f>'REPS거래량(외지인)'!D159/'REPS거래량(외지인)'!C159</f>
        <v>0.38960020904102433</v>
      </c>
      <c r="CG173" s="53">
        <f>'REPS거래량(외지인)'!I159/'REPS거래량(외지인)'!H159</f>
        <v>0.40399115964638588</v>
      </c>
      <c r="CH173" s="53">
        <f>'REPS거래량(외지인)'!N159/'REPS거래량(외지인)'!M159</f>
        <v>0.3938088311973435</v>
      </c>
      <c r="CI173" s="54">
        <f>REPS단위당실거래!G158</f>
        <v>3737.1</v>
      </c>
      <c r="CJ173" s="54">
        <f>REPS단위당실거래!H158</f>
        <v>3612.8</v>
      </c>
      <c r="CK173" s="54">
        <f>REPS단위당실거래!I158</f>
        <v>3872.5</v>
      </c>
      <c r="CL173" s="52">
        <v>3393</v>
      </c>
      <c r="CM173" s="52">
        <v>4013</v>
      </c>
      <c r="CN173" s="52">
        <v>4665</v>
      </c>
      <c r="CO173" s="53">
        <f t="shared" si="319"/>
        <v>1.1014146772767461</v>
      </c>
      <c r="CP173" s="53">
        <f t="shared" si="320"/>
        <v>0.90027410914527795</v>
      </c>
      <c r="CQ173" s="53">
        <f t="shared" si="321"/>
        <v>0.83011789924973201</v>
      </c>
      <c r="CR173" s="55">
        <v>0.2</v>
      </c>
      <c r="CS173" s="55">
        <v>0.3</v>
      </c>
      <c r="CT173" s="55">
        <v>0.5</v>
      </c>
      <c r="CU173" s="162">
        <f t="shared" si="322"/>
        <v>-1270.1697099833032</v>
      </c>
      <c r="CV173" s="162">
        <f t="shared" si="323"/>
        <v>-387.34346214117699</v>
      </c>
      <c r="CW173" s="162">
        <f t="shared" si="324"/>
        <v>577.64601131839152</v>
      </c>
      <c r="CX173" s="71">
        <f t="shared" si="325"/>
        <v>-359.95572026869621</v>
      </c>
      <c r="CY173" s="158">
        <f>REPS분양물량!H158</f>
        <v>26531</v>
      </c>
      <c r="CZ173" s="158">
        <f>REPS분양물량!I158</f>
        <v>24792</v>
      </c>
      <c r="DA173" s="158">
        <f>REPS분양물량!J158</f>
        <v>7905</v>
      </c>
      <c r="DB173" s="52">
        <f>REPS미분양!F158</f>
        <v>54</v>
      </c>
      <c r="DC173" s="52">
        <f>REPS미분양!G158</f>
        <v>953</v>
      </c>
      <c r="DD173" s="52">
        <f>REPS미분양!H158</f>
        <v>958</v>
      </c>
      <c r="DE173" s="52">
        <f>REPS미분양!I158</f>
        <v>957</v>
      </c>
      <c r="DF173" s="52">
        <f t="shared" si="326"/>
        <v>26585</v>
      </c>
      <c r="DG173" s="52">
        <f t="shared" si="327"/>
        <v>25745</v>
      </c>
      <c r="DH173" s="52">
        <f t="shared" si="328"/>
        <v>8863</v>
      </c>
      <c r="DI173" s="52">
        <f t="shared" si="329"/>
        <v>25632</v>
      </c>
      <c r="DJ173" s="52">
        <f t="shared" si="330"/>
        <v>24787</v>
      </c>
      <c r="DK173" s="52">
        <f t="shared" si="331"/>
        <v>7906</v>
      </c>
      <c r="DL173" s="142">
        <v>3737.1</v>
      </c>
      <c r="DM173" s="142">
        <v>3612.8</v>
      </c>
      <c r="DN173" s="142">
        <v>3872.5</v>
      </c>
      <c r="DO173" s="140">
        <f>'REPS분양가(분기단위)'!D158</f>
        <v>3393</v>
      </c>
      <c r="DP173" s="140">
        <f>'REPS분양가(분기단위)'!E158</f>
        <v>4013</v>
      </c>
      <c r="DQ173" s="140">
        <f>'REPS분양가(분기단위)'!F158</f>
        <v>4665</v>
      </c>
      <c r="DR173" s="53">
        <f t="shared" si="332"/>
        <v>1.1014146772767461</v>
      </c>
      <c r="DS173" s="53">
        <f t="shared" si="333"/>
        <v>0.90027410914527795</v>
      </c>
      <c r="DT173" s="53">
        <f t="shared" si="334"/>
        <v>0.83011789924973201</v>
      </c>
      <c r="DU173" s="53">
        <f>100%-종합!CF173</f>
        <v>0.61039979095897567</v>
      </c>
      <c r="DV173" s="53">
        <f>100%-종합!CG173</f>
        <v>0.59600884035361412</v>
      </c>
      <c r="DW173" s="53">
        <f>100%-종합!CH173</f>
        <v>0.60619116880265644</v>
      </c>
      <c r="DX173" s="55">
        <v>0.2</v>
      </c>
      <c r="DY173" s="55">
        <v>0.3</v>
      </c>
      <c r="DZ173" s="55">
        <v>0.5</v>
      </c>
      <c r="EA173" s="72">
        <f t="shared" si="335"/>
        <v>3446.4955795447531</v>
      </c>
      <c r="EB173" s="72">
        <f t="shared" si="336"/>
        <v>3989.9980505945382</v>
      </c>
      <c r="EC173" s="72">
        <f t="shared" si="337"/>
        <v>1989.1896818000639</v>
      </c>
      <c r="ED173" s="71">
        <f t="shared" si="338"/>
        <v>3141.8944373131185</v>
      </c>
      <c r="EE173" s="82">
        <f t="shared" si="339"/>
        <v>2781.9387170444224</v>
      </c>
      <c r="EF173" s="88">
        <f t="shared" si="340"/>
        <v>33511.513136446491</v>
      </c>
      <c r="EG173" s="54">
        <f>REPS단위당실거래!I158</f>
        <v>3872.5</v>
      </c>
      <c r="EH173" s="52">
        <f t="shared" si="341"/>
        <v>4665</v>
      </c>
      <c r="EI173" s="52">
        <f t="shared" si="342"/>
        <v>158600</v>
      </c>
      <c r="EJ173" s="49">
        <f t="shared" si="343"/>
        <v>87230</v>
      </c>
      <c r="EK173" s="149">
        <v>1156870</v>
      </c>
      <c r="EL173" s="55">
        <f t="shared" si="344"/>
        <v>0.32821796218606564</v>
      </c>
      <c r="EM173" s="55">
        <v>0.74</v>
      </c>
      <c r="EN173" s="55">
        <v>0.05</v>
      </c>
      <c r="EO173" s="71">
        <f t="shared" si="345"/>
        <v>14049.10401482517</v>
      </c>
      <c r="EP173" s="54">
        <f>REPS단위당실거래!I158</f>
        <v>3872.5</v>
      </c>
      <c r="EQ173" s="52">
        <f t="shared" si="346"/>
        <v>4665</v>
      </c>
      <c r="ER173" s="52">
        <f t="shared" si="347"/>
        <v>158600</v>
      </c>
      <c r="ES173" s="49">
        <f t="shared" si="348"/>
        <v>87230</v>
      </c>
      <c r="ET173" s="149">
        <v>383283</v>
      </c>
      <c r="EU173" s="55">
        <f t="shared" si="349"/>
        <v>0.32821796218606564</v>
      </c>
      <c r="EV173" s="55">
        <v>0.26</v>
      </c>
      <c r="EW173" s="55">
        <v>0.2</v>
      </c>
      <c r="EX173" s="50">
        <f t="shared" si="350"/>
        <v>6541.6189904292141</v>
      </c>
      <c r="EY173" s="53">
        <f>'주택총조사(주택의종류)'!AZ159</f>
        <v>0.5876591255463588</v>
      </c>
      <c r="EZ173" s="53">
        <f>'주택총조사(주택의종류)'!AS159</f>
        <v>0.10240163155560997</v>
      </c>
      <c r="FA173" s="53">
        <f>'주택총조사(주택의종류)'!BG159</f>
        <v>0.3003706244241976</v>
      </c>
      <c r="FB173" s="53">
        <f t="shared" si="351"/>
        <v>0.68538415974625078</v>
      </c>
      <c r="FC173" s="54">
        <f t="shared" si="352"/>
        <v>14112.555385524072</v>
      </c>
      <c r="FD173" s="55">
        <v>0.4</v>
      </c>
      <c r="FE173" s="55">
        <v>0.6</v>
      </c>
      <c r="FF173" s="50">
        <f t="shared" si="353"/>
        <v>3387.0132925257776</v>
      </c>
      <c r="FG173" s="82">
        <f t="shared" si="354"/>
        <v>23977.736297780164</v>
      </c>
      <c r="FH173" s="53">
        <v>3.9399999999999998E-2</v>
      </c>
      <c r="FI173" s="49">
        <v>30</v>
      </c>
      <c r="FJ173" s="55">
        <v>0.6</v>
      </c>
      <c r="FK173" s="55">
        <v>0.4</v>
      </c>
      <c r="FL173" s="49">
        <f t="shared" si="355"/>
        <v>159000</v>
      </c>
      <c r="FM173" s="49">
        <f t="shared" si="356"/>
        <v>95200</v>
      </c>
      <c r="FN173" s="58">
        <f t="shared" si="357"/>
        <v>-451.21249641470308</v>
      </c>
      <c r="FO173" s="49">
        <f t="shared" si="372"/>
        <v>13560</v>
      </c>
      <c r="FP173" s="134">
        <v>7213</v>
      </c>
      <c r="FQ173" s="134">
        <v>19529</v>
      </c>
      <c r="FR173" s="134">
        <v>196813</v>
      </c>
      <c r="FS173" s="134">
        <v>299910</v>
      </c>
      <c r="FT173" s="134">
        <v>198358</v>
      </c>
      <c r="FU173" s="134">
        <v>174270</v>
      </c>
      <c r="FV173" s="134">
        <v>168656</v>
      </c>
      <c r="FW173" s="134">
        <v>415647</v>
      </c>
      <c r="FX173" s="134">
        <v>723289</v>
      </c>
      <c r="FY173" s="32">
        <f t="shared" si="358"/>
        <v>2203685</v>
      </c>
      <c r="FZ173" s="152">
        <f>FX173/FY173</f>
        <v>0.32821796218606564</v>
      </c>
      <c r="GA173" s="54">
        <f t="shared" si="359"/>
        <v>34729.16727262584</v>
      </c>
      <c r="GB173" s="55">
        <v>0.3</v>
      </c>
      <c r="GC173" s="55">
        <f t="shared" si="360"/>
        <v>0.32821796218606564</v>
      </c>
      <c r="GD173" s="50">
        <f t="shared" si="361"/>
        <v>3419.6209531920767</v>
      </c>
      <c r="GE173" s="54">
        <f t="shared" si="362"/>
        <v>-3999.5928532237667</v>
      </c>
      <c r="GF173" s="55">
        <v>0.7</v>
      </c>
      <c r="GG173" s="55">
        <f t="shared" si="363"/>
        <v>0.32821796218606564</v>
      </c>
      <c r="GH173" s="50">
        <f t="shared" si="364"/>
        <v>-918.91675110133963</v>
      </c>
      <c r="GI173" s="81">
        <f t="shared" si="373"/>
        <v>2500.704202090737</v>
      </c>
      <c r="GJ173" s="72">
        <f t="shared" si="365"/>
        <v>-359.95572026869621</v>
      </c>
      <c r="GK173" s="72">
        <f t="shared" si="366"/>
        <v>3141.8944373131185</v>
      </c>
      <c r="GL173" s="52">
        <f>SUM('주택총조사(주택의종류)'!AD159:AF159)</f>
        <v>2790433</v>
      </c>
      <c r="GM173" s="52">
        <f>REPS미분양!I158</f>
        <v>957</v>
      </c>
      <c r="GN173" s="100">
        <f t="shared" si="367"/>
        <v>3.4295752666342464E-4</v>
      </c>
      <c r="GO173" s="55">
        <f t="shared" si="368"/>
        <v>1</v>
      </c>
      <c r="GP173" s="82">
        <f t="shared" si="369"/>
        <v>2781.9387170444224</v>
      </c>
      <c r="GQ173" s="84">
        <f t="shared" si="370"/>
        <v>29260.379216915324</v>
      </c>
      <c r="GR173" s="151">
        <f>SUM('REPS분양물량+계획'!G158:I158)/3</f>
        <v>25638.666666666668</v>
      </c>
      <c r="GS173" s="106">
        <f t="shared" si="374"/>
        <v>0.87622468856606761</v>
      </c>
      <c r="GT173" s="105" t="str">
        <f t="shared" si="371"/>
        <v>A등급</v>
      </c>
    </row>
    <row r="174" spans="1:202" s="49" customFormat="1" x14ac:dyDescent="0.4">
      <c r="A174" s="37" t="s">
        <v>233</v>
      </c>
      <c r="B174" s="148" t="s">
        <v>243</v>
      </c>
      <c r="C174" s="35">
        <f>'주택총조사(거처의종류, 일반,외국인가구, 전체)'!H160</f>
        <v>203083</v>
      </c>
      <c r="D174" s="35">
        <f>'주택총조사(거처의종류, 일반,외국인가구, 전체)'!K160</f>
        <v>206524</v>
      </c>
      <c r="E174" s="35">
        <f>'주택총조사(거처의종류, 일반,외국인가구, 전체)'!N160</f>
        <v>208833</v>
      </c>
      <c r="F174" s="35">
        <f>'주택총조사(거처의종류, 일반,외국인가구, 전체)'!Q160</f>
        <v>211168</v>
      </c>
      <c r="G174" s="35">
        <f>'주택총조사(거처의종류, 일반,외국인가구, 전체)'!T160</f>
        <v>212499</v>
      </c>
      <c r="H174" s="35">
        <f>'주택총조사(거처의종류, 일반,외국인가구, 전체)'!W160</f>
        <v>218895</v>
      </c>
      <c r="I174" s="207">
        <f t="shared" si="378"/>
        <v>95</v>
      </c>
      <c r="J174" s="207">
        <f t="shared" si="378"/>
        <v>-617</v>
      </c>
      <c r="K174" s="207">
        <f t="shared" si="378"/>
        <v>-652</v>
      </c>
      <c r="L174" s="207">
        <f t="shared" si="378"/>
        <v>-262</v>
      </c>
      <c r="M174" s="207">
        <f t="shared" si="378"/>
        <v>3166</v>
      </c>
      <c r="N174" s="24">
        <f>'인구총조사(가구, 1인가구)'!D160</f>
        <v>62727</v>
      </c>
      <c r="O174" s="24">
        <f>'인구총조사(가구, 1인가구)'!E160</f>
        <v>66073</v>
      </c>
      <c r="P174" s="24">
        <f>'인구총조사(가구, 1인가구)'!F160</f>
        <v>68999</v>
      </c>
      <c r="Q174" s="24">
        <f>'인구총조사(가구, 1인가구)'!G160</f>
        <v>71986</v>
      </c>
      <c r="R174" s="24">
        <f>'인구총조사(가구, 1인가구)'!H160</f>
        <v>73579</v>
      </c>
      <c r="S174" s="24">
        <f>'인구총조사(가구, 1인가구)'!I160</f>
        <v>76809</v>
      </c>
      <c r="T174" s="52">
        <f t="shared" si="286"/>
        <v>3346</v>
      </c>
      <c r="U174" s="52">
        <f t="shared" si="287"/>
        <v>2926</v>
      </c>
      <c r="V174" s="52">
        <f t="shared" si="288"/>
        <v>2987</v>
      </c>
      <c r="W174" s="52">
        <f t="shared" si="289"/>
        <v>1593</v>
      </c>
      <c r="X174" s="52">
        <f t="shared" si="290"/>
        <v>3230</v>
      </c>
      <c r="Y174" s="53">
        <f>'주택총조사(거처의종류, 일반,외국인가구, 아파트)'!K160/'주택총조사(거처의종류, 일반,외국인가구, 전체)'!K160</f>
        <v>0.5700354438225097</v>
      </c>
      <c r="Z174" s="53">
        <f>'주택총조사(거처의종류, 일반,외국인가구, 아파트)'!N160/'주택총조사(거처의종류, 일반,외국인가구, 전체)'!N160</f>
        <v>0.56974232999573826</v>
      </c>
      <c r="AA174" s="53">
        <f>'주택총조사(거처의종류, 일반,외국인가구, 아파트)'!Q160/'주택총조사(거처의종류, 일반,외국인가구, 전체)'!Q160</f>
        <v>0.58001212304894678</v>
      </c>
      <c r="AB174" s="53">
        <f>'주택총조사(거처의종류, 일반,외국인가구, 아파트)'!T160/'주택총조사(거처의종류, 일반,외국인가구, 전체)'!T160</f>
        <v>0.58782394270090688</v>
      </c>
      <c r="AC174" s="53">
        <f>'주택총조사(거처의종류, 일반,외국인가구, 아파트)'!W160/'주택총조사(거처의종류, 일반,외국인가구, 전체)'!W160</f>
        <v>0.6043948011603737</v>
      </c>
      <c r="AD174" s="54">
        <f t="shared" si="291"/>
        <v>54.153367163138419</v>
      </c>
      <c r="AE174" s="54">
        <f t="shared" si="292"/>
        <v>-351.53101760737053</v>
      </c>
      <c r="AF174" s="54">
        <f t="shared" si="293"/>
        <v>-378.16790422791331</v>
      </c>
      <c r="AG174" s="54">
        <f t="shared" si="294"/>
        <v>-154.00987298763761</v>
      </c>
      <c r="AH174" s="54">
        <f t="shared" si="295"/>
        <v>1913.5139404737431</v>
      </c>
      <c r="AI174" s="54">
        <f t="shared" si="296"/>
        <v>216.79170256279198</v>
      </c>
      <c r="AJ174" s="54">
        <f t="shared" si="297"/>
        <v>1907.3385950301174</v>
      </c>
      <c r="AK174" s="54">
        <f t="shared" si="298"/>
        <v>1667.0660575675302</v>
      </c>
      <c r="AL174" s="54">
        <f t="shared" si="299"/>
        <v>1732.496211547204</v>
      </c>
      <c r="AM174" s="54">
        <f t="shared" si="300"/>
        <v>936.40354072254468</v>
      </c>
      <c r="AN174" s="54">
        <f t="shared" si="301"/>
        <v>1952.1952077480071</v>
      </c>
      <c r="AO174" s="54">
        <f t="shared" si="302"/>
        <v>1639.0999225230803</v>
      </c>
      <c r="AP174" s="208">
        <f t="shared" si="379"/>
        <v>1961.4919621932559</v>
      </c>
      <c r="AQ174" s="208">
        <f t="shared" si="379"/>
        <v>1315.5350399601596</v>
      </c>
      <c r="AR174" s="208">
        <f t="shared" si="379"/>
        <v>1354.3283073192906</v>
      </c>
      <c r="AS174" s="208">
        <f t="shared" si="379"/>
        <v>782.39366773490701</v>
      </c>
      <c r="AT174" s="208">
        <f t="shared" si="379"/>
        <v>3865.7091482217502</v>
      </c>
      <c r="AU174" s="50">
        <f t="shared" si="285"/>
        <v>1855.8916250858724</v>
      </c>
      <c r="AV174" s="52">
        <f>'주택총조사(거처의종류, 일반,외국인가구, 전체)'!I160</f>
        <v>3149</v>
      </c>
      <c r="AW174" s="52">
        <f>'주택총조사(거처의종류, 일반,외국인가구, 전체)'!L160</f>
        <v>3160</v>
      </c>
      <c r="AX174" s="52">
        <f>'주택총조사(거처의종류, 일반,외국인가구, 전체)'!O160</f>
        <v>3662</v>
      </c>
      <c r="AY174" s="52">
        <f>'주택총조사(거처의종류, 일반,외국인가구, 전체)'!R160</f>
        <v>3681</v>
      </c>
      <c r="AZ174" s="52">
        <f>'주택총조사(거처의종류, 일반,외국인가구, 전체)'!U160</f>
        <v>3577</v>
      </c>
      <c r="BA174" s="52">
        <f>'주택총조사(거처의종류, 일반,외국인가구, 전체)'!X160</f>
        <v>3450</v>
      </c>
      <c r="BB174" s="52">
        <f t="shared" si="303"/>
        <v>11</v>
      </c>
      <c r="BC174" s="52">
        <f t="shared" si="304"/>
        <v>502</v>
      </c>
      <c r="BD174" s="52">
        <f t="shared" si="305"/>
        <v>19</v>
      </c>
      <c r="BE174" s="52">
        <f t="shared" si="306"/>
        <v>-104</v>
      </c>
      <c r="BF174" s="52">
        <f t="shared" si="307"/>
        <v>-127</v>
      </c>
      <c r="BG174" s="53">
        <f>'주택총조사(거처의종류, 일반,외국인가구, 아파트)'!L160/'주택총조사(거처의종류, 일반,외국인가구, 전체)'!L160</f>
        <v>0.19588607594936708</v>
      </c>
      <c r="BH174" s="53">
        <f>'주택총조사(거처의종류, 일반,외국인가구, 아파트)'!O160/'주택총조사(거처의종류, 일반,외국인가구, 전체)'!O160</f>
        <v>0.21600218459858</v>
      </c>
      <c r="BI174" s="53">
        <f>'주택총조사(거처의종류, 일반,외국인가구, 아파트)'!R160/'주택총조사(거처의종류, 일반,외국인가구, 전체)'!R160</f>
        <v>0.21271393643031786</v>
      </c>
      <c r="BJ174" s="53">
        <f>'주택총조사(거처의종류, 일반,외국인가구, 아파트)'!U160/'주택총조사(거처의종류, 일반,외국인가구, 전체)'!U160</f>
        <v>0.22448979591836735</v>
      </c>
      <c r="BK174" s="53">
        <f>'주택총조사(거처의종류, 일반,외국인가구, 아파트)'!X160/'주택총조사(거처의종류, 일반,외국인가구, 전체)'!X160</f>
        <v>0.21246376811594203</v>
      </c>
      <c r="BL174" s="54">
        <f t="shared" si="308"/>
        <v>2.1547468354430377</v>
      </c>
      <c r="BM174" s="54">
        <f t="shared" si="309"/>
        <v>108.43309666848717</v>
      </c>
      <c r="BN174" s="54">
        <f t="shared" si="310"/>
        <v>4.0415647921760396</v>
      </c>
      <c r="BO174" s="54">
        <f t="shared" si="311"/>
        <v>-23.346938775510203</v>
      </c>
      <c r="BP174" s="54">
        <f t="shared" si="312"/>
        <v>-26.982898550724638</v>
      </c>
      <c r="BQ174" s="50">
        <f t="shared" si="313"/>
        <v>12.85991419397428</v>
      </c>
      <c r="BR174" s="49">
        <f>REPS멸실!E159</f>
        <v>742</v>
      </c>
      <c r="BS174" s="49">
        <f>REPS멸실!F159</f>
        <v>7915</v>
      </c>
      <c r="BT174" s="49">
        <f>REPS멸실!G159</f>
        <v>0</v>
      </c>
      <c r="BU174" s="49">
        <f>REPS멸실!H159</f>
        <v>0</v>
      </c>
      <c r="BV174" s="49">
        <f>REPS멸실!I159</f>
        <v>19</v>
      </c>
      <c r="BW174" s="51">
        <f t="shared" si="314"/>
        <v>1735.2</v>
      </c>
      <c r="BX174" s="81">
        <f t="shared" si="315"/>
        <v>3603.9515392798467</v>
      </c>
      <c r="BY174" s="52">
        <f>SUM('주택소유통계(다주택자)'!Q160:R160)</f>
        <v>29138</v>
      </c>
      <c r="BZ174" s="52">
        <f>SUM('주택소유통계(다주택자)'!U160:V160)</f>
        <v>27967</v>
      </c>
      <c r="CA174" s="52">
        <f>SUM('주택소유통계(다주택자)'!Y160:Z160)</f>
        <v>27725</v>
      </c>
      <c r="CB174" s="52">
        <f>SUM('주택소유통계(다주택자)'!AC160:AD160)</f>
        <v>28115</v>
      </c>
      <c r="CC174" s="52">
        <f t="shared" si="316"/>
        <v>-1171</v>
      </c>
      <c r="CD174" s="52">
        <f t="shared" si="317"/>
        <v>-242</v>
      </c>
      <c r="CE174" s="52">
        <f t="shared" si="318"/>
        <v>390</v>
      </c>
      <c r="CF174" s="53">
        <f>'REPS거래량(외지인)'!D160/'REPS거래량(외지인)'!C160</f>
        <v>0.56968350916157695</v>
      </c>
      <c r="CG174" s="53">
        <f>'REPS거래량(외지인)'!I160/'REPS거래량(외지인)'!H160</f>
        <v>0.69618239660657477</v>
      </c>
      <c r="CH174" s="53">
        <f>'REPS거래량(외지인)'!N160/'REPS거래량(외지인)'!M160</f>
        <v>0.37331150225133031</v>
      </c>
      <c r="CI174" s="54">
        <f>REPS단위당실거래!G159</f>
        <v>6615.7</v>
      </c>
      <c r="CJ174" s="54">
        <f>REPS단위당실거래!H159</f>
        <v>6681.3</v>
      </c>
      <c r="CK174" s="54">
        <f>REPS단위당실거래!I159</f>
        <v>7381.2</v>
      </c>
      <c r="CL174" s="52">
        <v>6209.2</v>
      </c>
      <c r="CM174" s="52">
        <v>6536</v>
      </c>
      <c r="CN174" s="52">
        <v>6880</v>
      </c>
      <c r="CO174" s="53">
        <v>0</v>
      </c>
      <c r="CP174" s="53">
        <v>0</v>
      </c>
      <c r="CQ174" s="53">
        <v>0</v>
      </c>
      <c r="CR174" s="55">
        <v>0.2</v>
      </c>
      <c r="CS174" s="55">
        <v>0.3</v>
      </c>
      <c r="CT174" s="55">
        <v>0.5</v>
      </c>
      <c r="CU174" s="162">
        <f t="shared" si="322"/>
        <v>0</v>
      </c>
      <c r="CV174" s="162">
        <f t="shared" si="323"/>
        <v>0</v>
      </c>
      <c r="CW174" s="162">
        <f t="shared" si="324"/>
        <v>0</v>
      </c>
      <c r="CX174" s="71">
        <f t="shared" si="325"/>
        <v>0</v>
      </c>
      <c r="CY174" s="158">
        <f>REPS분양물량!H159</f>
        <v>0</v>
      </c>
      <c r="CZ174" s="158">
        <f>REPS분양물량!I159</f>
        <v>29</v>
      </c>
      <c r="DA174" s="158">
        <f>REPS분양물량!J159</f>
        <v>0</v>
      </c>
      <c r="DB174" s="52">
        <f>REPS미분양!F159</f>
        <v>0</v>
      </c>
      <c r="DC174" s="52">
        <f>REPS미분양!G159</f>
        <v>0</v>
      </c>
      <c r="DD174" s="52">
        <f>REPS미분양!H159</f>
        <v>0</v>
      </c>
      <c r="DE174" s="52">
        <f>REPS미분양!I159</f>
        <v>0</v>
      </c>
      <c r="DF174" s="52">
        <f t="shared" si="326"/>
        <v>0</v>
      </c>
      <c r="DG174" s="52">
        <f t="shared" si="327"/>
        <v>29</v>
      </c>
      <c r="DH174" s="52">
        <f t="shared" si="328"/>
        <v>0</v>
      </c>
      <c r="DI174" s="52">
        <f t="shared" si="329"/>
        <v>0</v>
      </c>
      <c r="DJ174" s="52">
        <f t="shared" si="330"/>
        <v>29</v>
      </c>
      <c r="DK174" s="52">
        <f t="shared" si="331"/>
        <v>0</v>
      </c>
      <c r="DL174" s="142">
        <v>6615.7</v>
      </c>
      <c r="DM174" s="142">
        <v>6681.3</v>
      </c>
      <c r="DN174" s="142">
        <v>7381.2</v>
      </c>
      <c r="DO174" s="145">
        <f>DP174*0.95</f>
        <v>6209.2</v>
      </c>
      <c r="DP174" s="145">
        <f>DQ174*0.95</f>
        <v>6536</v>
      </c>
      <c r="DQ174" s="140">
        <f>'REPS분양가(분기단위)'!F159</f>
        <v>6880</v>
      </c>
      <c r="DR174" s="53">
        <f t="shared" si="332"/>
        <v>1.0654673709978741</v>
      </c>
      <c r="DS174" s="53">
        <f t="shared" si="333"/>
        <v>1.0222307221542228</v>
      </c>
      <c r="DT174" s="53">
        <f t="shared" si="334"/>
        <v>1.0728488372093024</v>
      </c>
      <c r="DU174" s="53">
        <f>100%-종합!CF174</f>
        <v>0.43031649083842305</v>
      </c>
      <c r="DV174" s="53">
        <f>100%-종합!CG174</f>
        <v>0.30381760339342523</v>
      </c>
      <c r="DW174" s="53">
        <f>100%-종합!CH174</f>
        <v>0.62668849774866975</v>
      </c>
      <c r="DX174" s="55">
        <v>0.2</v>
      </c>
      <c r="DY174" s="55">
        <v>0.3</v>
      </c>
      <c r="DZ174" s="55">
        <v>0.5</v>
      </c>
      <c r="EA174" s="72">
        <f t="shared" si="335"/>
        <v>0</v>
      </c>
      <c r="EB174" s="72">
        <f t="shared" si="336"/>
        <v>2.7019736866442292</v>
      </c>
      <c r="EC174" s="72">
        <f t="shared" si="337"/>
        <v>0</v>
      </c>
      <c r="ED174" s="71">
        <f t="shared" si="338"/>
        <v>0.9006578955480764</v>
      </c>
      <c r="EE174" s="82">
        <f t="shared" si="339"/>
        <v>0.9006578955480764</v>
      </c>
      <c r="EF174" s="88">
        <f t="shared" si="340"/>
        <v>3604.8521971753948</v>
      </c>
      <c r="EG174" s="54">
        <f>REPS단위당실거래!I159</f>
        <v>7381.2</v>
      </c>
      <c r="EH174" s="52">
        <f t="shared" si="341"/>
        <v>6880</v>
      </c>
      <c r="EI174" s="52">
        <f t="shared" si="342"/>
        <v>233900</v>
      </c>
      <c r="EJ174" s="49">
        <f t="shared" si="343"/>
        <v>128645.00000000001</v>
      </c>
      <c r="EK174" s="149">
        <v>109893</v>
      </c>
      <c r="EL174" s="55">
        <f t="shared" si="344"/>
        <v>0.51988439806273068</v>
      </c>
      <c r="EM174" s="55">
        <v>0.74</v>
      </c>
      <c r="EN174" s="55">
        <v>0.05</v>
      </c>
      <c r="EO174" s="71">
        <f t="shared" si="345"/>
        <v>2113.8712777833834</v>
      </c>
      <c r="EP174" s="54">
        <f>REPS단위당실거래!I159</f>
        <v>7381.2</v>
      </c>
      <c r="EQ174" s="52">
        <f t="shared" si="346"/>
        <v>6880</v>
      </c>
      <c r="ER174" s="52">
        <f t="shared" si="347"/>
        <v>233900</v>
      </c>
      <c r="ES174" s="49">
        <f t="shared" si="348"/>
        <v>128645.00000000001</v>
      </c>
      <c r="ET174" s="149">
        <v>43354</v>
      </c>
      <c r="EU174" s="55">
        <f t="shared" si="349"/>
        <v>0.51988439806273068</v>
      </c>
      <c r="EV174" s="55">
        <v>0.26</v>
      </c>
      <c r="EW174" s="55">
        <v>0.2</v>
      </c>
      <c r="EX174" s="50">
        <f t="shared" si="350"/>
        <v>1172.0315460678046</v>
      </c>
      <c r="EY174" s="53">
        <f>'주택총조사(주택의종류)'!AZ160</f>
        <v>0.72794613864209623</v>
      </c>
      <c r="EZ174" s="53">
        <f>'주택총조사(주택의종류)'!AS160</f>
        <v>3.934020297909905E-2</v>
      </c>
      <c r="FA174" s="53">
        <f>'주택총조사(주택의종류)'!BG160</f>
        <v>0.22292005060377704</v>
      </c>
      <c r="FB174" s="53">
        <f t="shared" si="351"/>
        <v>0.36027425610374669</v>
      </c>
      <c r="FC174" s="54">
        <f t="shared" si="352"/>
        <v>1183.8261954921875</v>
      </c>
      <c r="FD174" s="55">
        <v>0.4</v>
      </c>
      <c r="FE174" s="55">
        <v>0.6</v>
      </c>
      <c r="FF174" s="50">
        <f t="shared" si="353"/>
        <v>284.11828691812502</v>
      </c>
      <c r="FG174" s="82">
        <f t="shared" si="354"/>
        <v>3570.0211107693131</v>
      </c>
      <c r="FH174" s="53">
        <v>3.9399999999999998E-2</v>
      </c>
      <c r="FI174" s="49">
        <v>30</v>
      </c>
      <c r="FJ174" s="55">
        <v>0.6</v>
      </c>
      <c r="FK174" s="55">
        <v>0.4</v>
      </c>
      <c r="FL174" s="49">
        <f t="shared" si="355"/>
        <v>234000</v>
      </c>
      <c r="FM174" s="49">
        <f t="shared" si="356"/>
        <v>140400</v>
      </c>
      <c r="FN174" s="58">
        <f t="shared" si="357"/>
        <v>-665.44363967042341</v>
      </c>
      <c r="FO174" s="49">
        <f t="shared" si="372"/>
        <v>19920</v>
      </c>
      <c r="FP174" s="131">
        <v>245</v>
      </c>
      <c r="FQ174" s="131">
        <v>700</v>
      </c>
      <c r="FR174" s="134">
        <v>6977</v>
      </c>
      <c r="FS174" s="136">
        <v>12355</v>
      </c>
      <c r="FT174" s="134">
        <v>9958</v>
      </c>
      <c r="FU174" s="134">
        <v>7963</v>
      </c>
      <c r="FV174" s="134">
        <v>7634</v>
      </c>
      <c r="FW174" s="134">
        <v>20785</v>
      </c>
      <c r="FX174" s="135">
        <v>72135</v>
      </c>
      <c r="FY174" s="32">
        <f t="shared" si="358"/>
        <v>138752</v>
      </c>
      <c r="FZ174" s="152">
        <f>FX174/FY174</f>
        <v>0.51988439806273068</v>
      </c>
      <c r="GA174" s="54">
        <f t="shared" si="359"/>
        <v>1651.9598367170545</v>
      </c>
      <c r="GB174" s="55">
        <v>0.3</v>
      </c>
      <c r="GC174" s="55">
        <f t="shared" si="360"/>
        <v>0.51988439806273068</v>
      </c>
      <c r="GD174" s="50">
        <f t="shared" si="361"/>
        <v>257.6484436006358</v>
      </c>
      <c r="GE174" s="54">
        <f t="shared" si="362"/>
        <v>1951.9917025627919</v>
      </c>
      <c r="GF174" s="55">
        <v>0.7</v>
      </c>
      <c r="GG174" s="55">
        <f t="shared" si="363"/>
        <v>0.51988439806273068</v>
      </c>
      <c r="GH174" s="50">
        <f t="shared" si="364"/>
        <v>710.36702191721122</v>
      </c>
      <c r="GI174" s="81">
        <f t="shared" si="373"/>
        <v>968.01546551784702</v>
      </c>
      <c r="GJ174" s="72">
        <f t="shared" si="365"/>
        <v>0</v>
      </c>
      <c r="GK174" s="72">
        <f t="shared" si="366"/>
        <v>0.9006578955480764</v>
      </c>
      <c r="GL174" s="52">
        <f>SUM('주택총조사(주택의종류)'!AD160:AF160)</f>
        <v>170717</v>
      </c>
      <c r="GM174" s="52">
        <f>REPS미분양!I159</f>
        <v>0</v>
      </c>
      <c r="GN174" s="100">
        <f t="shared" si="367"/>
        <v>0</v>
      </c>
      <c r="GO174" s="55">
        <f t="shared" si="368"/>
        <v>1</v>
      </c>
      <c r="GP174" s="82">
        <f t="shared" si="369"/>
        <v>0.9006578955480764</v>
      </c>
      <c r="GQ174" s="84">
        <f t="shared" si="370"/>
        <v>4538.9372341827075</v>
      </c>
      <c r="GR174" s="151">
        <f>SUM('REPS분양물량+계획'!G159:I159)/3</f>
        <v>916.33333333333337</v>
      </c>
      <c r="GS174" s="106">
        <f t="shared" si="374"/>
        <v>0.20188279459615191</v>
      </c>
      <c r="GT174" s="105" t="str">
        <f t="shared" si="371"/>
        <v>S등급</v>
      </c>
    </row>
    <row r="175" spans="1:202" s="49" customFormat="1" x14ac:dyDescent="0.4">
      <c r="A175" s="37" t="s">
        <v>233</v>
      </c>
      <c r="B175" s="148" t="s">
        <v>244</v>
      </c>
      <c r="C175" s="35">
        <f>'주택총조사(거처의종류, 일반,외국인가구, 전체)'!H161</f>
        <v>159233</v>
      </c>
      <c r="D175" s="35">
        <f>'주택총조사(거처의종류, 일반,외국인가구, 전체)'!K161</f>
        <v>162976</v>
      </c>
      <c r="E175" s="35">
        <f>'주택총조사(거처의종류, 일반,외국인가구, 전체)'!N161</f>
        <v>177148</v>
      </c>
      <c r="F175" s="35">
        <f>'주택총조사(거처의종류, 일반,외국인가구, 전체)'!Q161</f>
        <v>185441</v>
      </c>
      <c r="G175" s="35">
        <f>'주택총조사(거처의종류, 일반,외국인가구, 전체)'!T161</f>
        <v>187615</v>
      </c>
      <c r="H175" s="35">
        <f>'주택총조사(거처의종류, 일반,외국인가구, 전체)'!W161</f>
        <v>189599</v>
      </c>
      <c r="I175" s="207">
        <f t="shared" si="378"/>
        <v>681</v>
      </c>
      <c r="J175" s="207">
        <f t="shared" si="378"/>
        <v>9044</v>
      </c>
      <c r="K175" s="207">
        <f t="shared" si="378"/>
        <v>1704</v>
      </c>
      <c r="L175" s="207">
        <f t="shared" si="378"/>
        <v>-673</v>
      </c>
      <c r="M175" s="207">
        <f t="shared" si="378"/>
        <v>-1207</v>
      </c>
      <c r="N175" s="24">
        <f>'인구총조사(가구, 1인가구)'!D161</f>
        <v>42126</v>
      </c>
      <c r="O175" s="24">
        <f>'인구총조사(가구, 1인가구)'!E161</f>
        <v>45188</v>
      </c>
      <c r="P175" s="24">
        <f>'인구총조사(가구, 1인가구)'!F161</f>
        <v>50316</v>
      </c>
      <c r="Q175" s="24">
        <f>'인구총조사(가구, 1인가구)'!G161</f>
        <v>56905</v>
      </c>
      <c r="R175" s="24">
        <f>'인구총조사(가구, 1인가구)'!H161</f>
        <v>59752</v>
      </c>
      <c r="S175" s="24">
        <f>'인구총조사(가구, 1인가구)'!I161</f>
        <v>62943</v>
      </c>
      <c r="T175" s="52">
        <f t="shared" si="286"/>
        <v>3062</v>
      </c>
      <c r="U175" s="52">
        <f t="shared" si="287"/>
        <v>5128</v>
      </c>
      <c r="V175" s="52">
        <f t="shared" si="288"/>
        <v>6589</v>
      </c>
      <c r="W175" s="52">
        <f t="shared" si="289"/>
        <v>2847</v>
      </c>
      <c r="X175" s="52">
        <f t="shared" si="290"/>
        <v>3191</v>
      </c>
      <c r="Y175" s="53">
        <f>'주택총조사(거처의종류, 일반,외국인가구, 아파트)'!K161/'주택총조사(거처의종류, 일반,외국인가구, 전체)'!K161</f>
        <v>0.43927940310229729</v>
      </c>
      <c r="Z175" s="53">
        <f>'주택총조사(거처의종류, 일반,외국인가구, 아파트)'!N161/'주택총조사(거처의종류, 일반,외국인가구, 전체)'!N161</f>
        <v>0.47345722220967779</v>
      </c>
      <c r="AA175" s="53">
        <f>'주택총조사(거처의종류, 일반,외국인가구, 아파트)'!Q161/'주택총조사(거처의종류, 일반,외국인가구, 전체)'!Q161</f>
        <v>0.48964360632222648</v>
      </c>
      <c r="AB175" s="53">
        <f>'주택총조사(거처의종류, 일반,외국인가구, 아파트)'!T161/'주택총조사(거처의종류, 일반,외국인가구, 전체)'!T161</f>
        <v>0.49143192175465716</v>
      </c>
      <c r="AC175" s="53">
        <f>'주택총조사(거처의종류, 일반,외국인가구, 아파트)'!W161/'주택총조사(거처의종류, 일반,외국인가구, 전체)'!W161</f>
        <v>0.49372095844387365</v>
      </c>
      <c r="AD175" s="54">
        <f t="shared" si="291"/>
        <v>299.14927351266448</v>
      </c>
      <c r="AE175" s="54">
        <f t="shared" si="292"/>
        <v>4281.9471176643256</v>
      </c>
      <c r="AF175" s="54">
        <f t="shared" si="293"/>
        <v>834.3527051730739</v>
      </c>
      <c r="AG175" s="54">
        <f t="shared" si="294"/>
        <v>-330.73368334088428</v>
      </c>
      <c r="AH175" s="54">
        <f t="shared" si="295"/>
        <v>-595.92119684175555</v>
      </c>
      <c r="AI175" s="54">
        <f t="shared" si="296"/>
        <v>897.75884323348487</v>
      </c>
      <c r="AJ175" s="54">
        <f t="shared" si="297"/>
        <v>1345.0735322992343</v>
      </c>
      <c r="AK175" s="54">
        <f t="shared" si="298"/>
        <v>2427.8886354912279</v>
      </c>
      <c r="AL175" s="54">
        <f t="shared" si="299"/>
        <v>3226.2617220571501</v>
      </c>
      <c r="AM175" s="54">
        <f t="shared" si="300"/>
        <v>1399.1066812355089</v>
      </c>
      <c r="AN175" s="54">
        <f t="shared" si="301"/>
        <v>1575.4635783944009</v>
      </c>
      <c r="AO175" s="54">
        <f t="shared" si="302"/>
        <v>1994.7588298955045</v>
      </c>
      <c r="AP175" s="208">
        <f t="shared" si="379"/>
        <v>1644.2228058118988</v>
      </c>
      <c r="AQ175" s="208">
        <f t="shared" si="379"/>
        <v>6709.8357531555539</v>
      </c>
      <c r="AR175" s="208">
        <f t="shared" si="379"/>
        <v>4060.614427230224</v>
      </c>
      <c r="AS175" s="208">
        <f t="shared" si="379"/>
        <v>1068.3729978946246</v>
      </c>
      <c r="AT175" s="208">
        <f t="shared" si="379"/>
        <v>979.54238155264534</v>
      </c>
      <c r="AU175" s="50">
        <f t="shared" si="285"/>
        <v>2892.5176731289894</v>
      </c>
      <c r="AV175" s="52">
        <f>'주택총조사(거처의종류, 일반,외국인가구, 전체)'!I161</f>
        <v>2645</v>
      </c>
      <c r="AW175" s="52">
        <f>'주택총조사(거처의종류, 일반,외국인가구, 전체)'!L161</f>
        <v>2640</v>
      </c>
      <c r="AX175" s="52">
        <f>'주택총조사(거처의종류, 일반,외국인가구, 전체)'!O161</f>
        <v>2603</v>
      </c>
      <c r="AY175" s="52">
        <f>'주택총조사(거처의종류, 일반,외국인가구, 전체)'!R161</f>
        <v>2572</v>
      </c>
      <c r="AZ175" s="52">
        <f>'주택총조사(거처의종류, 일반,외국인가구, 전체)'!U161</f>
        <v>2631</v>
      </c>
      <c r="BA175" s="52">
        <f>'주택총조사(거처의종류, 일반,외국인가구, 전체)'!X161</f>
        <v>2658</v>
      </c>
      <c r="BB175" s="52">
        <f t="shared" si="303"/>
        <v>-5</v>
      </c>
      <c r="BC175" s="52">
        <f t="shared" si="304"/>
        <v>-37</v>
      </c>
      <c r="BD175" s="52">
        <f t="shared" si="305"/>
        <v>-31</v>
      </c>
      <c r="BE175" s="52">
        <f t="shared" si="306"/>
        <v>59</v>
      </c>
      <c r="BF175" s="52">
        <f t="shared" si="307"/>
        <v>27</v>
      </c>
      <c r="BG175" s="53">
        <f>'주택총조사(거처의종류, 일반,외국인가구, 아파트)'!L161/'주택총조사(거처의종류, 일반,외국인가구, 전체)'!L161</f>
        <v>5.5303030303030305E-2</v>
      </c>
      <c r="BH175" s="53">
        <f>'주택총조사(거처의종류, 일반,외국인가구, 아파트)'!O161/'주택총조사(거처의종류, 일반,외국인가구, 전체)'!O161</f>
        <v>7.6834421820975801E-2</v>
      </c>
      <c r="BI175" s="53">
        <f>'주택총조사(거처의종류, 일반,외국인가구, 아파트)'!R161/'주택총조사(거처의종류, 일반,외국인가구, 전체)'!R161</f>
        <v>9.1368584758942453E-2</v>
      </c>
      <c r="BJ175" s="53">
        <f>'주택총조사(거처의종류, 일반,외국인가구, 아파트)'!U161/'주택총조사(거처의종류, 일반,외국인가구, 전체)'!U161</f>
        <v>9.5020904599011788E-2</v>
      </c>
      <c r="BK175" s="53">
        <f>'주택총조사(거처의종류, 일반,외국인가구, 아파트)'!X161/'주택총조사(거처의종류, 일반,외국인가구, 전체)'!X161</f>
        <v>8.2016553799849512E-2</v>
      </c>
      <c r="BL175" s="54">
        <f t="shared" si="308"/>
        <v>-0.27651515151515155</v>
      </c>
      <c r="BM175" s="54">
        <f t="shared" si="309"/>
        <v>-2.8428736073761045</v>
      </c>
      <c r="BN175" s="54">
        <f t="shared" si="310"/>
        <v>-2.8324261275272162</v>
      </c>
      <c r="BO175" s="54">
        <f t="shared" si="311"/>
        <v>5.6062333713416956</v>
      </c>
      <c r="BP175" s="54">
        <f t="shared" si="312"/>
        <v>2.2144469525959369</v>
      </c>
      <c r="BQ175" s="50">
        <f t="shared" si="313"/>
        <v>0.3737730875038322</v>
      </c>
      <c r="BR175" s="49">
        <f>REPS멸실!E160</f>
        <v>0</v>
      </c>
      <c r="BS175" s="49">
        <f>REPS멸실!F160</f>
        <v>38</v>
      </c>
      <c r="BT175" s="49">
        <f>REPS멸실!G160</f>
        <v>0</v>
      </c>
      <c r="BU175" s="49">
        <f>REPS멸실!H160</f>
        <v>0</v>
      </c>
      <c r="BV175" s="49">
        <f>REPS멸실!I160</f>
        <v>6920</v>
      </c>
      <c r="BW175" s="51">
        <f t="shared" si="314"/>
        <v>1391.6</v>
      </c>
      <c r="BX175" s="81">
        <f t="shared" si="315"/>
        <v>4284.4914462164925</v>
      </c>
      <c r="BY175" s="52">
        <f>SUM('주택소유통계(다주택자)'!Q161:R161)</f>
        <v>17354</v>
      </c>
      <c r="BZ175" s="52">
        <f>SUM('주택소유통계(다주택자)'!U161:V161)</f>
        <v>16718</v>
      </c>
      <c r="CA175" s="52">
        <f>SUM('주택소유통계(다주택자)'!Y161:Z161)</f>
        <v>16594</v>
      </c>
      <c r="CB175" s="52">
        <f>SUM('주택소유통계(다주택자)'!AC161:AD161)</f>
        <v>16448</v>
      </c>
      <c r="CC175" s="52">
        <f t="shared" si="316"/>
        <v>-636</v>
      </c>
      <c r="CD175" s="52">
        <f t="shared" si="317"/>
        <v>-124</v>
      </c>
      <c r="CE175" s="52">
        <f t="shared" si="318"/>
        <v>-146</v>
      </c>
      <c r="CF175" s="53">
        <f>'REPS거래량(외지인)'!D161/'REPS거래량(외지인)'!C161</f>
        <v>0.39961575408261285</v>
      </c>
      <c r="CG175" s="53">
        <f>'REPS거래량(외지인)'!I161/'REPS거래량(외지인)'!H161</f>
        <v>0.41379310344827586</v>
      </c>
      <c r="CH175" s="53">
        <f>'REPS거래량(외지인)'!N161/'REPS거래량(외지인)'!M161</f>
        <v>0.39038901601830661</v>
      </c>
      <c r="CI175" s="54">
        <f>REPS단위당실거래!G160</f>
        <v>3429</v>
      </c>
      <c r="CJ175" s="54">
        <f>REPS단위당실거래!H160</f>
        <v>3319.9</v>
      </c>
      <c r="CK175" s="54">
        <f>REPS단위당실거래!I160</f>
        <v>3642.5</v>
      </c>
      <c r="CL175" s="52">
        <v>3826</v>
      </c>
      <c r="CM175" s="52">
        <v>4034</v>
      </c>
      <c r="CN175" s="52">
        <v>3815</v>
      </c>
      <c r="CO175" s="53">
        <f t="shared" si="319"/>
        <v>0.8962362780972295</v>
      </c>
      <c r="CP175" s="53">
        <f t="shared" si="320"/>
        <v>0.82297967278135853</v>
      </c>
      <c r="CQ175" s="53">
        <f t="shared" si="321"/>
        <v>0.95478374836172997</v>
      </c>
      <c r="CR175" s="55">
        <v>0.2</v>
      </c>
      <c r="CS175" s="55">
        <v>0.3</v>
      </c>
      <c r="CT175" s="55">
        <v>0.5</v>
      </c>
      <c r="CU175" s="162">
        <f t="shared" si="322"/>
        <v>-45.556697312939981</v>
      </c>
      <c r="CV175" s="162">
        <f t="shared" si="323"/>
        <v>-12.66821123895167</v>
      </c>
      <c r="CW175" s="162">
        <f t="shared" si="324"/>
        <v>-27.209807426424057</v>
      </c>
      <c r="CX175" s="71">
        <f t="shared" si="325"/>
        <v>-28.478238659438571</v>
      </c>
      <c r="CY175" s="158">
        <f>REPS분양물량!H160</f>
        <v>14201</v>
      </c>
      <c r="CZ175" s="158">
        <f>REPS분양물량!I160</f>
        <v>2931</v>
      </c>
      <c r="DA175" s="158">
        <f>REPS분양물량!J160</f>
        <v>630</v>
      </c>
      <c r="DB175" s="52">
        <f>REPS미분양!F160</f>
        <v>46</v>
      </c>
      <c r="DC175" s="52">
        <f>REPS미분양!G160</f>
        <v>32</v>
      </c>
      <c r="DD175" s="52">
        <f>REPS미분양!H160</f>
        <v>257</v>
      </c>
      <c r="DE175" s="52">
        <f>REPS미분양!I160</f>
        <v>300</v>
      </c>
      <c r="DF175" s="52">
        <f t="shared" si="326"/>
        <v>14247</v>
      </c>
      <c r="DG175" s="52">
        <f t="shared" si="327"/>
        <v>2963</v>
      </c>
      <c r="DH175" s="52">
        <f t="shared" si="328"/>
        <v>887</v>
      </c>
      <c r="DI175" s="52">
        <f t="shared" si="329"/>
        <v>14215</v>
      </c>
      <c r="DJ175" s="52">
        <f t="shared" si="330"/>
        <v>2706</v>
      </c>
      <c r="DK175" s="52">
        <f t="shared" si="331"/>
        <v>587</v>
      </c>
      <c r="DL175" s="142">
        <v>3429</v>
      </c>
      <c r="DM175" s="142">
        <v>3319.9</v>
      </c>
      <c r="DN175" s="142">
        <v>3642.5</v>
      </c>
      <c r="DO175" s="140">
        <f>'REPS분양가(분기단위)'!D160</f>
        <v>3826</v>
      </c>
      <c r="DP175" s="140">
        <f>'REPS분양가(분기단위)'!E160</f>
        <v>4034</v>
      </c>
      <c r="DQ175" s="140">
        <f>'REPS분양가(분기단위)'!F160</f>
        <v>3815</v>
      </c>
      <c r="DR175" s="53">
        <f t="shared" si="332"/>
        <v>0.8962362780972295</v>
      </c>
      <c r="DS175" s="53">
        <f t="shared" si="333"/>
        <v>0.82297967278135853</v>
      </c>
      <c r="DT175" s="53">
        <f t="shared" si="334"/>
        <v>0.95478374836172997</v>
      </c>
      <c r="DU175" s="53">
        <f>100%-종합!CF175</f>
        <v>0.60038424591738715</v>
      </c>
      <c r="DV175" s="53">
        <f>100%-종합!CG175</f>
        <v>0.5862068965517242</v>
      </c>
      <c r="DW175" s="53">
        <f>100%-종합!CH175</f>
        <v>0.60961098398169344</v>
      </c>
      <c r="DX175" s="55">
        <v>0.2</v>
      </c>
      <c r="DY175" s="55">
        <v>0.3</v>
      </c>
      <c r="DZ175" s="55">
        <v>0.5</v>
      </c>
      <c r="EA175" s="72">
        <f t="shared" si="335"/>
        <v>1529.7789016753266</v>
      </c>
      <c r="EB175" s="72">
        <f t="shared" si="336"/>
        <v>391.64183697194545</v>
      </c>
      <c r="EC175" s="72">
        <f t="shared" si="337"/>
        <v>170.83069480642172</v>
      </c>
      <c r="ED175" s="71">
        <f t="shared" si="338"/>
        <v>697.41714448456457</v>
      </c>
      <c r="EE175" s="82">
        <f t="shared" si="339"/>
        <v>668.93890582512597</v>
      </c>
      <c r="EF175" s="88">
        <f t="shared" si="340"/>
        <v>4953.4303520416188</v>
      </c>
      <c r="EG175" s="54">
        <f>REPS단위당실거래!I160</f>
        <v>3642.5</v>
      </c>
      <c r="EH175" s="52">
        <f t="shared" si="341"/>
        <v>3815</v>
      </c>
      <c r="EI175" s="52">
        <f t="shared" si="342"/>
        <v>129700</v>
      </c>
      <c r="EJ175" s="49">
        <f t="shared" si="343"/>
        <v>71335</v>
      </c>
      <c r="EK175" s="149">
        <v>71836</v>
      </c>
      <c r="EL175" s="55">
        <f t="shared" si="344"/>
        <v>0.33125368520023585</v>
      </c>
      <c r="EM175" s="55">
        <v>0.74</v>
      </c>
      <c r="EN175" s="55">
        <v>0.05</v>
      </c>
      <c r="EO175" s="71">
        <f t="shared" si="345"/>
        <v>880.44977001163318</v>
      </c>
      <c r="EP175" s="54">
        <f>REPS단위당실거래!I160</f>
        <v>3642.5</v>
      </c>
      <c r="EQ175" s="52">
        <f t="shared" si="346"/>
        <v>3815</v>
      </c>
      <c r="ER175" s="52">
        <f t="shared" si="347"/>
        <v>129700</v>
      </c>
      <c r="ES175" s="49">
        <f t="shared" si="348"/>
        <v>71335</v>
      </c>
      <c r="ET175" s="149">
        <v>29937</v>
      </c>
      <c r="EU175" s="55">
        <f t="shared" si="349"/>
        <v>0.33125368520023585</v>
      </c>
      <c r="EV175" s="55">
        <v>0.26</v>
      </c>
      <c r="EW175" s="55">
        <v>0.2</v>
      </c>
      <c r="EX175" s="50">
        <f t="shared" si="350"/>
        <v>515.67056183965201</v>
      </c>
      <c r="EY175" s="53">
        <f>'주택총조사(주택의종류)'!AZ161</f>
        <v>0.62728510957995243</v>
      </c>
      <c r="EZ175" s="53">
        <f>'주택총조사(주택의종류)'!AS161</f>
        <v>7.403320936107835E-2</v>
      </c>
      <c r="FA175" s="53">
        <f>'주택총조사(주택의종류)'!BG161</f>
        <v>0.29061238753681545</v>
      </c>
      <c r="FB175" s="53">
        <f t="shared" si="351"/>
        <v>0.58130759255878184</v>
      </c>
      <c r="FC175" s="54">
        <f t="shared" si="352"/>
        <v>811.5753490308382</v>
      </c>
      <c r="FD175" s="55">
        <v>0.4</v>
      </c>
      <c r="FE175" s="55">
        <v>0.6</v>
      </c>
      <c r="FF175" s="50">
        <f t="shared" si="353"/>
        <v>194.77808376740117</v>
      </c>
      <c r="FG175" s="82">
        <f t="shared" si="354"/>
        <v>1590.8984156186864</v>
      </c>
      <c r="FH175" s="53">
        <v>3.9399999999999998E-2</v>
      </c>
      <c r="FI175" s="49">
        <v>30</v>
      </c>
      <c r="FJ175" s="55">
        <v>0.6</v>
      </c>
      <c r="FK175" s="55">
        <v>0.4</v>
      </c>
      <c r="FL175" s="49">
        <f t="shared" si="355"/>
        <v>130000</v>
      </c>
      <c r="FM175" s="49">
        <f t="shared" si="356"/>
        <v>77800</v>
      </c>
      <c r="FN175" s="58">
        <f t="shared" si="357"/>
        <v>-368.74298551537709</v>
      </c>
      <c r="FO175" s="49">
        <f t="shared" si="372"/>
        <v>11040</v>
      </c>
      <c r="FP175" s="131">
        <v>364</v>
      </c>
      <c r="FQ175" s="131">
        <v>993</v>
      </c>
      <c r="FR175" s="134">
        <v>10207</v>
      </c>
      <c r="FS175" s="134">
        <v>16887</v>
      </c>
      <c r="FT175" s="134">
        <v>11085</v>
      </c>
      <c r="FU175" s="134">
        <v>10004</v>
      </c>
      <c r="FV175" s="134">
        <v>9667</v>
      </c>
      <c r="FW175" s="134">
        <v>24722</v>
      </c>
      <c r="FX175" s="134">
        <v>41573</v>
      </c>
      <c r="FY175" s="32">
        <f t="shared" si="358"/>
        <v>125502</v>
      </c>
      <c r="FZ175" s="152">
        <f>FX175/FY175</f>
        <v>0.33125368520023585</v>
      </c>
      <c r="GA175" s="54">
        <f t="shared" si="359"/>
        <v>1995.1326029830084</v>
      </c>
      <c r="GB175" s="55">
        <v>0.3</v>
      </c>
      <c r="GC175" s="55">
        <f t="shared" si="360"/>
        <v>0.33125368520023585</v>
      </c>
      <c r="GD175" s="50">
        <f t="shared" si="361"/>
        <v>198.26850816037816</v>
      </c>
      <c r="GE175" s="54">
        <f t="shared" si="362"/>
        <v>2289.3588432334845</v>
      </c>
      <c r="GF175" s="55">
        <v>0.7</v>
      </c>
      <c r="GG175" s="55">
        <f t="shared" si="363"/>
        <v>0.33125368520023585</v>
      </c>
      <c r="GH175" s="50">
        <f t="shared" si="364"/>
        <v>530.85098749678855</v>
      </c>
      <c r="GI175" s="81">
        <f t="shared" si="373"/>
        <v>729.11949565716668</v>
      </c>
      <c r="GJ175" s="72">
        <f t="shared" si="365"/>
        <v>-28.478238659438571</v>
      </c>
      <c r="GK175" s="72">
        <f t="shared" si="366"/>
        <v>697.41714448456457</v>
      </c>
      <c r="GL175" s="52">
        <f>SUM('주택총조사(주택의종류)'!AD161:AF161)</f>
        <v>137871</v>
      </c>
      <c r="GM175" s="52">
        <f>REPS미분양!I160</f>
        <v>300</v>
      </c>
      <c r="GN175" s="100">
        <f t="shared" si="367"/>
        <v>2.175947080966991E-3</v>
      </c>
      <c r="GO175" s="55">
        <f t="shared" si="368"/>
        <v>1</v>
      </c>
      <c r="GP175" s="82">
        <f t="shared" si="369"/>
        <v>668.93890582512597</v>
      </c>
      <c r="GQ175" s="84">
        <f t="shared" si="370"/>
        <v>2988.9568171009792</v>
      </c>
      <c r="GR175" s="151">
        <f>SUM('REPS분양물량+계획'!G160:I160)/3</f>
        <v>1134.3333333333333</v>
      </c>
      <c r="GS175" s="106">
        <f t="shared" si="374"/>
        <v>0.3795081035776004</v>
      </c>
      <c r="GT175" s="105" t="str">
        <f t="shared" si="371"/>
        <v>S등급</v>
      </c>
    </row>
    <row r="176" spans="1:202" s="49" customFormat="1" x14ac:dyDescent="0.4">
      <c r="A176" s="37" t="s">
        <v>233</v>
      </c>
      <c r="B176" s="148" t="s">
        <v>256</v>
      </c>
      <c r="C176" s="35">
        <f>'주택총조사(거처의종류, 일반,외국인가구, 전체)'!H162</f>
        <v>127551</v>
      </c>
      <c r="D176" s="35">
        <f>'주택총조사(거처의종류, 일반,외국인가구, 전체)'!K162</f>
        <v>128012</v>
      </c>
      <c r="E176" s="35">
        <f>'주택총조사(거처의종류, 일반,외국인가구, 전체)'!N162</f>
        <v>129805</v>
      </c>
      <c r="F176" s="35">
        <f>'주택총조사(거처의종류, 일반,외국인가구, 전체)'!Q162</f>
        <v>130329</v>
      </c>
      <c r="G176" s="35">
        <f>'주택총조사(거처의종류, 일반,외국인가구, 전체)'!T162</f>
        <v>131275</v>
      </c>
      <c r="H176" s="35">
        <f>'주택총조사(거처의종류, 일반,외국인가구, 전체)'!W162</f>
        <v>131363</v>
      </c>
      <c r="I176" s="207">
        <f t="shared" si="378"/>
        <v>-1458</v>
      </c>
      <c r="J176" s="207">
        <f t="shared" si="378"/>
        <v>-1101</v>
      </c>
      <c r="K176" s="207">
        <f t="shared" si="378"/>
        <v>-2219</v>
      </c>
      <c r="L176" s="207">
        <f t="shared" si="378"/>
        <v>-1760</v>
      </c>
      <c r="M176" s="207">
        <f t="shared" si="378"/>
        <v>-1437</v>
      </c>
      <c r="N176" s="24">
        <f>'인구총조사(가구, 1인가구)'!D162</f>
        <v>40872</v>
      </c>
      <c r="O176" s="24">
        <f>'인구총조사(가구, 1인가구)'!E162</f>
        <v>42791</v>
      </c>
      <c r="P176" s="24">
        <f>'인구총조사(가구, 1인가구)'!F162</f>
        <v>45685</v>
      </c>
      <c r="Q176" s="24">
        <f>'인구총조사(가구, 1인가구)'!G162</f>
        <v>48428</v>
      </c>
      <c r="R176" s="24">
        <f>'인구총조사(가구, 1인가구)'!H162</f>
        <v>51134</v>
      </c>
      <c r="S176" s="24">
        <f>'인구총조사(가구, 1인가구)'!I162</f>
        <v>52659</v>
      </c>
      <c r="T176" s="52">
        <f t="shared" si="286"/>
        <v>1919</v>
      </c>
      <c r="U176" s="52">
        <f t="shared" si="287"/>
        <v>2894</v>
      </c>
      <c r="V176" s="52">
        <f t="shared" si="288"/>
        <v>2743</v>
      </c>
      <c r="W176" s="52">
        <f t="shared" si="289"/>
        <v>2706</v>
      </c>
      <c r="X176" s="52">
        <f t="shared" si="290"/>
        <v>1525</v>
      </c>
      <c r="Y176" s="53">
        <f>'주택총조사(거처의종류, 일반,외국인가구, 아파트)'!K162/'주택총조사(거처의종류, 일반,외국인가구, 전체)'!K162</f>
        <v>0.26202231040839924</v>
      </c>
      <c r="Z176" s="53">
        <f>'주택총조사(거처의종류, 일반,외국인가구, 아파트)'!N162/'주택총조사(거처의종류, 일반,외국인가구, 전체)'!N162</f>
        <v>0.2603289549709179</v>
      </c>
      <c r="AA176" s="53">
        <f>'주택총조사(거처의종류, 일반,외국인가구, 아파트)'!Q162/'주택총조사(거처의종류, 일반,외국인가구, 전체)'!Q162</f>
        <v>0.26055597756447146</v>
      </c>
      <c r="AB176" s="53">
        <f>'주택총조사(거처의종류, 일반,외국인가구, 아파트)'!T162/'주택총조사(거처의종류, 일반,외국인가구, 전체)'!T162</f>
        <v>0.26551894877166254</v>
      </c>
      <c r="AC176" s="53">
        <f>'주택총조사(거처의종류, 일반,외국인가구, 아파트)'!W162/'주택총조사(거처의종류, 일반,외국인가구, 전체)'!W162</f>
        <v>0.27003798634318643</v>
      </c>
      <c r="AD176" s="54">
        <f t="shared" si="291"/>
        <v>-382.0285285754461</v>
      </c>
      <c r="AE176" s="54">
        <f t="shared" si="292"/>
        <v>-286.62217942298059</v>
      </c>
      <c r="AF176" s="54">
        <f t="shared" si="293"/>
        <v>-578.1737142155622</v>
      </c>
      <c r="AG176" s="54">
        <f t="shared" si="294"/>
        <v>-467.3133498381261</v>
      </c>
      <c r="AH176" s="54">
        <f t="shared" si="295"/>
        <v>-388.04458637515893</v>
      </c>
      <c r="AI176" s="54">
        <f t="shared" si="296"/>
        <v>-420.43647168545476</v>
      </c>
      <c r="AJ176" s="54">
        <f t="shared" si="297"/>
        <v>502.82081367371813</v>
      </c>
      <c r="AK176" s="54">
        <f t="shared" si="298"/>
        <v>753.39199568583638</v>
      </c>
      <c r="AL176" s="54">
        <f t="shared" si="299"/>
        <v>714.70504645934523</v>
      </c>
      <c r="AM176" s="54">
        <f t="shared" si="300"/>
        <v>718.49427537611882</v>
      </c>
      <c r="AN176" s="54">
        <f t="shared" si="301"/>
        <v>411.8079291733593</v>
      </c>
      <c r="AO176" s="54">
        <f t="shared" si="302"/>
        <v>620.24401207367555</v>
      </c>
      <c r="AP176" s="208">
        <f t="shared" si="379"/>
        <v>120.79228509827203</v>
      </c>
      <c r="AQ176" s="208">
        <f t="shared" si="379"/>
        <v>466.76981626285578</v>
      </c>
      <c r="AR176" s="208">
        <f t="shared" si="379"/>
        <v>136.53133224378303</v>
      </c>
      <c r="AS176" s="208">
        <f t="shared" si="379"/>
        <v>251.18092553799272</v>
      </c>
      <c r="AT176" s="208">
        <f t="shared" si="379"/>
        <v>23.76334279820037</v>
      </c>
      <c r="AU176" s="50">
        <f t="shared" si="285"/>
        <v>199.80754038822079</v>
      </c>
      <c r="AV176" s="52">
        <f>'주택총조사(거처의종류, 일반,외국인가구, 전체)'!I162</f>
        <v>1961</v>
      </c>
      <c r="AW176" s="52">
        <f>'주택총조사(거처의종류, 일반,외국인가구, 전체)'!L162</f>
        <v>2077</v>
      </c>
      <c r="AX176" s="52">
        <f>'주택총조사(거처의종류, 일반,외국인가구, 전체)'!O162</f>
        <v>2007</v>
      </c>
      <c r="AY176" s="52">
        <f>'주택총조사(거처의종류, 일반,외국인가구, 전체)'!R162</f>
        <v>2037</v>
      </c>
      <c r="AZ176" s="52">
        <f>'주택총조사(거처의종류, 일반,외국인가구, 전체)'!U162</f>
        <v>2502</v>
      </c>
      <c r="BA176" s="52">
        <f>'주택총조사(거처의종류, 일반,외국인가구, 전체)'!X162</f>
        <v>2985</v>
      </c>
      <c r="BB176" s="52">
        <f t="shared" si="303"/>
        <v>116</v>
      </c>
      <c r="BC176" s="52">
        <f t="shared" si="304"/>
        <v>-70</v>
      </c>
      <c r="BD176" s="52">
        <f t="shared" si="305"/>
        <v>30</v>
      </c>
      <c r="BE176" s="52">
        <f t="shared" si="306"/>
        <v>465</v>
      </c>
      <c r="BF176" s="52">
        <f t="shared" si="307"/>
        <v>483</v>
      </c>
      <c r="BG176" s="53">
        <f>'주택총조사(거처의종류, 일반,외국인가구, 아파트)'!L162/'주택총조사(거처의종류, 일반,외국인가구, 전체)'!L162</f>
        <v>4.1887337506018293E-2</v>
      </c>
      <c r="BH176" s="53">
        <f>'주택총조사(거처의종류, 일반,외국인가구, 아파트)'!O162/'주택총조사(거처의종류, 일반,외국인가구, 전체)'!O162</f>
        <v>4.0857000498256101E-2</v>
      </c>
      <c r="BI176" s="53">
        <f>'주택총조사(거처의종류, 일반,외국인가구, 아파트)'!R162/'주택총조사(거처의종류, 일반,외국인가구, 전체)'!R162</f>
        <v>3.6818851251840944E-2</v>
      </c>
      <c r="BJ176" s="53">
        <f>'주택총조사(거처의종류, 일반,외국인가구, 아파트)'!U162/'주택총조사(거처의종류, 일반,외국인가구, 전체)'!U162</f>
        <v>9.0727418065547558E-2</v>
      </c>
      <c r="BK176" s="53">
        <f>'주택총조사(거처의종류, 일반,외국인가구, 아파트)'!X162/'주택총조사(거처의종류, 일반,외국인가구, 전체)'!X162</f>
        <v>6.9346733668341709E-2</v>
      </c>
      <c r="BL176" s="54">
        <f t="shared" si="308"/>
        <v>4.8589311506981216</v>
      </c>
      <c r="BM176" s="54">
        <f t="shared" si="309"/>
        <v>-2.859990034877927</v>
      </c>
      <c r="BN176" s="54">
        <f t="shared" si="310"/>
        <v>1.1045655375552283</v>
      </c>
      <c r="BO176" s="54">
        <f t="shared" si="311"/>
        <v>42.188249400479613</v>
      </c>
      <c r="BP176" s="54">
        <f t="shared" si="312"/>
        <v>33.494472361809045</v>
      </c>
      <c r="BQ176" s="50">
        <f t="shared" si="313"/>
        <v>15.757245683132817</v>
      </c>
      <c r="BR176" s="49">
        <f>REPS멸실!E161</f>
        <v>0</v>
      </c>
      <c r="BS176" s="49">
        <f>REPS멸실!F161</f>
        <v>0</v>
      </c>
      <c r="BT176" s="49">
        <f>REPS멸실!G161</f>
        <v>0</v>
      </c>
      <c r="BU176" s="49">
        <f>REPS멸실!H161</f>
        <v>0</v>
      </c>
      <c r="BV176" s="49">
        <f>REPS멸실!I161</f>
        <v>35</v>
      </c>
      <c r="BW176" s="51">
        <f t="shared" si="314"/>
        <v>7</v>
      </c>
      <c r="BX176" s="81">
        <f t="shared" si="315"/>
        <v>222.56478607135361</v>
      </c>
      <c r="BY176" s="52">
        <f>SUM('주택소유통계(다주택자)'!Q162:R162)</f>
        <v>9314</v>
      </c>
      <c r="BZ176" s="52">
        <f>SUM('주택소유통계(다주택자)'!U162:V162)</f>
        <v>8867</v>
      </c>
      <c r="CA176" s="52">
        <f>SUM('주택소유통계(다주택자)'!Y162:Z162)</f>
        <v>8798</v>
      </c>
      <c r="CB176" s="52">
        <f>SUM('주택소유통계(다주택자)'!AC162:AD162)</f>
        <v>8915</v>
      </c>
      <c r="CC176" s="52">
        <f t="shared" si="316"/>
        <v>-447</v>
      </c>
      <c r="CD176" s="52">
        <f t="shared" si="317"/>
        <v>-69</v>
      </c>
      <c r="CE176" s="52">
        <f t="shared" si="318"/>
        <v>117</v>
      </c>
      <c r="CF176" s="53">
        <f>'REPS거래량(외지인)'!D162/'REPS거래량(외지인)'!C162</f>
        <v>0.31078610603290674</v>
      </c>
      <c r="CG176" s="53">
        <f>'REPS거래량(외지인)'!I162/'REPS거래량(외지인)'!H162</f>
        <v>0.31205673758865249</v>
      </c>
      <c r="CH176" s="53">
        <f>'REPS거래량(외지인)'!N162/'REPS거래량(외지인)'!M162</f>
        <v>0.31213191990577149</v>
      </c>
      <c r="CI176" s="54">
        <f>REPS단위당실거래!G161</f>
        <v>2283.3000000000002</v>
      </c>
      <c r="CJ176" s="54">
        <f>REPS단위당실거래!H161</f>
        <v>2078.1999999999998</v>
      </c>
      <c r="CK176" s="54">
        <f>REPS단위당실거래!I161</f>
        <v>2093.8000000000002</v>
      </c>
      <c r="CL176" s="52">
        <v>3047</v>
      </c>
      <c r="CM176" s="52">
        <v>3571</v>
      </c>
      <c r="CN176" s="52">
        <v>3749.55</v>
      </c>
      <c r="CO176" s="53">
        <v>0</v>
      </c>
      <c r="CP176" s="53">
        <f t="shared" si="320"/>
        <v>0.58196583590030804</v>
      </c>
      <c r="CQ176" s="53">
        <f t="shared" si="321"/>
        <v>0.55841367630782368</v>
      </c>
      <c r="CR176" s="55">
        <v>0.2</v>
      </c>
      <c r="CS176" s="55">
        <v>0.3</v>
      </c>
      <c r="CT176" s="55">
        <v>0.5</v>
      </c>
      <c r="CU176" s="162">
        <f t="shared" si="322"/>
        <v>0</v>
      </c>
      <c r="CV176" s="162">
        <f t="shared" si="323"/>
        <v>-3.7592516548794359</v>
      </c>
      <c r="CW176" s="162">
        <f t="shared" si="324"/>
        <v>10.19647587392466</v>
      </c>
      <c r="CX176" s="71">
        <f t="shared" si="325"/>
        <v>2.1457414063484079</v>
      </c>
      <c r="CY176" s="158">
        <f>REPS분양물량!H161</f>
        <v>1758</v>
      </c>
      <c r="CZ176" s="158">
        <f>REPS분양물량!I161</f>
        <v>292</v>
      </c>
      <c r="DA176" s="158">
        <f>REPS분양물량!J161</f>
        <v>0</v>
      </c>
      <c r="DB176" s="52">
        <f>REPS미분양!F161</f>
        <v>0</v>
      </c>
      <c r="DC176" s="52">
        <f>REPS미분양!G161</f>
        <v>227</v>
      </c>
      <c r="DD176" s="52">
        <f>REPS미분양!H161</f>
        <v>127</v>
      </c>
      <c r="DE176" s="52">
        <f>REPS미분양!I161</f>
        <v>66</v>
      </c>
      <c r="DF176" s="52">
        <f t="shared" si="326"/>
        <v>1758</v>
      </c>
      <c r="DG176" s="52">
        <f t="shared" si="327"/>
        <v>519</v>
      </c>
      <c r="DH176" s="52">
        <f t="shared" si="328"/>
        <v>127</v>
      </c>
      <c r="DI176" s="52">
        <f t="shared" si="329"/>
        <v>1531</v>
      </c>
      <c r="DJ176" s="52">
        <f t="shared" si="330"/>
        <v>392</v>
      </c>
      <c r="DK176" s="52">
        <f t="shared" si="331"/>
        <v>61</v>
      </c>
      <c r="DL176" s="142">
        <v>2283.3000000000002</v>
      </c>
      <c r="DM176" s="142">
        <v>2078.1999999999998</v>
      </c>
      <c r="DN176" s="142">
        <v>2093.8000000000002</v>
      </c>
      <c r="DO176" s="140">
        <f>'REPS분양가(분기단위)'!D161</f>
        <v>3047</v>
      </c>
      <c r="DP176" s="140">
        <f>'REPS분양가(분기단위)'!E161</f>
        <v>3571</v>
      </c>
      <c r="DQ176" s="144">
        <f>DP176*1.05</f>
        <v>3749.55</v>
      </c>
      <c r="DR176" s="53">
        <f t="shared" si="332"/>
        <v>0.74936002625533316</v>
      </c>
      <c r="DS176" s="53">
        <f t="shared" si="333"/>
        <v>0.58196583590030804</v>
      </c>
      <c r="DT176" s="53">
        <f t="shared" si="334"/>
        <v>0.55841367630782368</v>
      </c>
      <c r="DU176" s="53">
        <f>100%-종합!CF176</f>
        <v>0.68921389396709332</v>
      </c>
      <c r="DV176" s="53">
        <f>100%-종합!CG176</f>
        <v>0.68794326241134751</v>
      </c>
      <c r="DW176" s="53">
        <f>100%-종합!CH176</f>
        <v>0.68786808009422851</v>
      </c>
      <c r="DX176" s="55">
        <v>0.2</v>
      </c>
      <c r="DY176" s="55">
        <v>0.3</v>
      </c>
      <c r="DZ176" s="55">
        <v>0.5</v>
      </c>
      <c r="EA176" s="72">
        <f t="shared" si="335"/>
        <v>158.14291242202452</v>
      </c>
      <c r="EB176" s="72">
        <f t="shared" si="336"/>
        <v>47.082274349517682</v>
      </c>
      <c r="EC176" s="72">
        <f t="shared" si="337"/>
        <v>11.715505774316791</v>
      </c>
      <c r="ED176" s="71">
        <f t="shared" si="338"/>
        <v>72.313564181952998</v>
      </c>
      <c r="EE176" s="82">
        <f t="shared" si="339"/>
        <v>74.459305588301405</v>
      </c>
      <c r="EF176" s="88">
        <f t="shared" si="340"/>
        <v>297.02409165965503</v>
      </c>
      <c r="EG176" s="54">
        <f>REPS단위당실거래!I161</f>
        <v>2093.8000000000002</v>
      </c>
      <c r="EH176" s="52">
        <f t="shared" si="341"/>
        <v>3749.55</v>
      </c>
      <c r="EI176" s="52">
        <f t="shared" si="342"/>
        <v>127500</v>
      </c>
      <c r="EJ176" s="49">
        <f t="shared" si="343"/>
        <v>70125</v>
      </c>
      <c r="EK176" s="149">
        <v>18335</v>
      </c>
      <c r="EL176" s="55">
        <f t="shared" si="344"/>
        <v>0.17031626264247873</v>
      </c>
      <c r="EM176" s="55">
        <v>0.74</v>
      </c>
      <c r="EN176" s="55">
        <v>0.05</v>
      </c>
      <c r="EO176" s="71">
        <f t="shared" si="345"/>
        <v>115.54170099534436</v>
      </c>
      <c r="EP176" s="54">
        <f>REPS단위당실거래!I161</f>
        <v>2093.8000000000002</v>
      </c>
      <c r="EQ176" s="52">
        <f t="shared" si="346"/>
        <v>3749.55</v>
      </c>
      <c r="ER176" s="52">
        <f t="shared" si="347"/>
        <v>127500</v>
      </c>
      <c r="ES176" s="49">
        <f t="shared" si="348"/>
        <v>70125</v>
      </c>
      <c r="ET176" s="149">
        <v>1308</v>
      </c>
      <c r="EU176" s="55">
        <f t="shared" si="349"/>
        <v>0.17031626264247873</v>
      </c>
      <c r="EV176" s="55">
        <v>0.26</v>
      </c>
      <c r="EW176" s="55">
        <v>0.2</v>
      </c>
      <c r="EX176" s="50">
        <f t="shared" si="350"/>
        <v>11.584230919890835</v>
      </c>
      <c r="EY176" s="53">
        <f>'주택총조사(주택의종류)'!AZ162</f>
        <v>0.35620869743804334</v>
      </c>
      <c r="EZ176" s="53">
        <f>'주택총조사(주택의종류)'!AS162</f>
        <v>0.18113122410045313</v>
      </c>
      <c r="FA176" s="53">
        <f>'주택총조사(주택의종류)'!BG162</f>
        <v>0.45198072400671574</v>
      </c>
      <c r="FB176" s="53">
        <f t="shared" si="351"/>
        <v>1.7773624076579104</v>
      </c>
      <c r="FC176" s="54">
        <f t="shared" si="352"/>
        <v>225.948852424618</v>
      </c>
      <c r="FD176" s="55">
        <v>0.4</v>
      </c>
      <c r="FE176" s="55">
        <v>0.6</v>
      </c>
      <c r="FF176" s="50">
        <f t="shared" si="353"/>
        <v>54.227724581908319</v>
      </c>
      <c r="FG176" s="82">
        <f t="shared" si="354"/>
        <v>181.3536564971435</v>
      </c>
      <c r="FH176" s="53">
        <v>3.9399999999999998E-2</v>
      </c>
      <c r="FI176" s="49">
        <v>30</v>
      </c>
      <c r="FJ176" s="55">
        <v>0.6</v>
      </c>
      <c r="FK176" s="55">
        <v>0.4</v>
      </c>
      <c r="FL176" s="49">
        <f t="shared" si="355"/>
        <v>127000</v>
      </c>
      <c r="FM176" s="49">
        <f t="shared" si="356"/>
        <v>76500</v>
      </c>
      <c r="FN176" s="58">
        <f t="shared" si="357"/>
        <v>-362.58147033324354</v>
      </c>
      <c r="FO176" s="49">
        <f t="shared" si="372"/>
        <v>10920</v>
      </c>
      <c r="FP176" s="132">
        <v>370</v>
      </c>
      <c r="FQ176" s="131">
        <v>906</v>
      </c>
      <c r="FR176" s="134">
        <v>9692</v>
      </c>
      <c r="FS176" s="134">
        <v>11670</v>
      </c>
      <c r="FT176" s="134">
        <v>6436</v>
      </c>
      <c r="FU176" s="134">
        <v>5909</v>
      </c>
      <c r="FV176" s="134">
        <v>5509</v>
      </c>
      <c r="FW176" s="134">
        <v>11189</v>
      </c>
      <c r="FX176" s="134">
        <v>10609</v>
      </c>
      <c r="FY176" s="32">
        <f t="shared" si="358"/>
        <v>62290</v>
      </c>
      <c r="FZ176" s="152">
        <f>FX176/FY176</f>
        <v>0.17031626264247873</v>
      </c>
      <c r="GA176" s="54">
        <f t="shared" si="359"/>
        <v>636.0012577568084</v>
      </c>
      <c r="GB176" s="55">
        <v>0.3</v>
      </c>
      <c r="GC176" s="55">
        <f t="shared" si="360"/>
        <v>0.17031626264247873</v>
      </c>
      <c r="GD176" s="50">
        <f t="shared" si="361"/>
        <v>32.496407177116616</v>
      </c>
      <c r="GE176" s="54">
        <f t="shared" si="362"/>
        <v>-413.43647168545476</v>
      </c>
      <c r="GF176" s="55">
        <v>0.7</v>
      </c>
      <c r="GG176" s="55">
        <f t="shared" si="363"/>
        <v>0.17031626264247873</v>
      </c>
      <c r="GH176" s="50">
        <f t="shared" si="364"/>
        <v>-49.290468288291741</v>
      </c>
      <c r="GI176" s="81">
        <f t="shared" si="373"/>
        <v>-16.794061111175125</v>
      </c>
      <c r="GJ176" s="72">
        <f t="shared" si="365"/>
        <v>2.1457414063484079</v>
      </c>
      <c r="GK176" s="72">
        <f t="shared" si="366"/>
        <v>72.313564181952998</v>
      </c>
      <c r="GL176" s="52">
        <f>SUM('주택총조사(주택의종류)'!AD162:AF162)</f>
        <v>81347</v>
      </c>
      <c r="GM176" s="52">
        <f>REPS미분양!I161</f>
        <v>66</v>
      </c>
      <c r="GN176" s="100">
        <f t="shared" si="367"/>
        <v>8.1133907826963503E-4</v>
      </c>
      <c r="GO176" s="55">
        <f t="shared" si="368"/>
        <v>1</v>
      </c>
      <c r="GP176" s="82">
        <f t="shared" si="369"/>
        <v>74.459305588301405</v>
      </c>
      <c r="GQ176" s="84">
        <f t="shared" si="370"/>
        <v>239.0189009742698</v>
      </c>
      <c r="GR176" s="151">
        <f>SUM('REPS분양물량+계획'!G161:I161)/3</f>
        <v>404</v>
      </c>
      <c r="GS176" s="106">
        <f t="shared" si="374"/>
        <v>1.6902428985877158</v>
      </c>
      <c r="GT176" s="105" t="str">
        <f t="shared" si="371"/>
        <v>C등급</v>
      </c>
    </row>
    <row r="177" spans="1:202" s="49" customFormat="1" x14ac:dyDescent="0.4">
      <c r="A177" s="37" t="s">
        <v>233</v>
      </c>
      <c r="B177" s="148" t="s">
        <v>223</v>
      </c>
      <c r="C177" s="35">
        <f>'주택총조사(거처의종류, 일반,외국인가구, 전체)'!H163</f>
        <v>235754</v>
      </c>
      <c r="D177" s="35">
        <f>'주택총조사(거처의종류, 일반,외국인가구, 전체)'!K163</f>
        <v>240135</v>
      </c>
      <c r="E177" s="35">
        <f>'주택총조사(거처의종류, 일반,외국인가구, 전체)'!N163</f>
        <v>244097</v>
      </c>
      <c r="F177" s="35">
        <f>'주택총조사(거처의종류, 일반,외국인가구, 전체)'!Q163</f>
        <v>249984</v>
      </c>
      <c r="G177" s="35">
        <f>'주택총조사(거처의종류, 일반,외국인가구, 전체)'!T163</f>
        <v>254540</v>
      </c>
      <c r="H177" s="35">
        <f>'주택총조사(거처의종류, 일반,외국인가구, 전체)'!W163</f>
        <v>255617</v>
      </c>
      <c r="I177" s="207">
        <f t="shared" si="378"/>
        <v>-1979</v>
      </c>
      <c r="J177" s="207">
        <f t="shared" si="378"/>
        <v>-2839</v>
      </c>
      <c r="K177" s="207">
        <f t="shared" si="378"/>
        <v>-2377</v>
      </c>
      <c r="L177" s="207">
        <f t="shared" si="378"/>
        <v>-1703</v>
      </c>
      <c r="M177" s="207">
        <f t="shared" si="378"/>
        <v>-2737</v>
      </c>
      <c r="N177" s="24">
        <f>'인구총조사(가구, 1인가구)'!D163</f>
        <v>73011</v>
      </c>
      <c r="O177" s="24">
        <f>'인구총조사(가구, 1인가구)'!E163</f>
        <v>79371</v>
      </c>
      <c r="P177" s="24">
        <f>'인구총조사(가구, 1인가구)'!F163</f>
        <v>86172</v>
      </c>
      <c r="Q177" s="24">
        <f>'인구총조사(가구, 1인가구)'!G163</f>
        <v>94436</v>
      </c>
      <c r="R177" s="24">
        <f>'인구총조사(가구, 1인가구)'!H163</f>
        <v>100695</v>
      </c>
      <c r="S177" s="24">
        <f>'인구총조사(가구, 1인가구)'!I163</f>
        <v>104509</v>
      </c>
      <c r="T177" s="52">
        <f t="shared" si="286"/>
        <v>6360</v>
      </c>
      <c r="U177" s="52">
        <f t="shared" si="287"/>
        <v>6801</v>
      </c>
      <c r="V177" s="52">
        <f t="shared" si="288"/>
        <v>8264</v>
      </c>
      <c r="W177" s="52">
        <f t="shared" si="289"/>
        <v>6259</v>
      </c>
      <c r="X177" s="52">
        <f t="shared" si="290"/>
        <v>3814</v>
      </c>
      <c r="Y177" s="53">
        <f>'주택총조사(거처의종류, 일반,외국인가구, 아파트)'!K163/'주택총조사(거처의종류, 일반,외국인가구, 전체)'!K163</f>
        <v>0.45439023882399482</v>
      </c>
      <c r="Z177" s="53">
        <f>'주택총조사(거처의종류, 일반,외국인가구, 아파트)'!N163/'주택총조사(거처의종류, 일반,외국인가구, 전체)'!N163</f>
        <v>0.44922715150124748</v>
      </c>
      <c r="AA177" s="53">
        <f>'주택총조사(거처의종류, 일반,외국인가구, 아파트)'!Q163/'주택총조사(거처의종류, 일반,외국인가구, 전체)'!Q163</f>
        <v>0.4498647913466462</v>
      </c>
      <c r="AB177" s="53">
        <f>'주택총조사(거처의종류, 일반,외국인가구, 아파트)'!T163/'주택총조사(거처의종류, 일반,외국인가구, 전체)'!T163</f>
        <v>0.44556454781173882</v>
      </c>
      <c r="AC177" s="53">
        <f>'주택총조사(거처의종류, 일반,외국인가구, 아파트)'!W163/'주택총조사(거처의종류, 일반,외국인가구, 전체)'!W163</f>
        <v>0.44781450373019011</v>
      </c>
      <c r="AD177" s="54">
        <f t="shared" si="291"/>
        <v>-899.2382826326857</v>
      </c>
      <c r="AE177" s="54">
        <f t="shared" si="292"/>
        <v>-1275.3558831120415</v>
      </c>
      <c r="AF177" s="54">
        <f t="shared" si="293"/>
        <v>-1069.328609030978</v>
      </c>
      <c r="AG177" s="54">
        <f t="shared" si="294"/>
        <v>-758.79642492339121</v>
      </c>
      <c r="AH177" s="54">
        <f t="shared" si="295"/>
        <v>-1225.6682967095303</v>
      </c>
      <c r="AI177" s="54">
        <f t="shared" si="296"/>
        <v>-1045.6774992817254</v>
      </c>
      <c r="AJ177" s="54">
        <f t="shared" si="297"/>
        <v>2889.9219189206069</v>
      </c>
      <c r="AK177" s="54">
        <f t="shared" si="298"/>
        <v>3055.1938573599841</v>
      </c>
      <c r="AL177" s="54">
        <f t="shared" si="299"/>
        <v>3717.6826356886841</v>
      </c>
      <c r="AM177" s="54">
        <f t="shared" si="300"/>
        <v>2788.7885047536734</v>
      </c>
      <c r="AN177" s="54">
        <f t="shared" si="301"/>
        <v>1707.964517226945</v>
      </c>
      <c r="AO177" s="54">
        <f t="shared" si="302"/>
        <v>2831.9102867899783</v>
      </c>
      <c r="AP177" s="208">
        <f t="shared" si="379"/>
        <v>1990.6836362879212</v>
      </c>
      <c r="AQ177" s="208">
        <f t="shared" si="379"/>
        <v>1779.8379742479426</v>
      </c>
      <c r="AR177" s="208">
        <f t="shared" si="379"/>
        <v>2648.3540266577061</v>
      </c>
      <c r="AS177" s="208">
        <f t="shared" si="379"/>
        <v>2029.9920798302821</v>
      </c>
      <c r="AT177" s="208">
        <f t="shared" si="379"/>
        <v>482.29622051741467</v>
      </c>
      <c r="AU177" s="50">
        <f t="shared" si="285"/>
        <v>1786.2327875082538</v>
      </c>
      <c r="AV177" s="52">
        <f>'주택총조사(거처의종류, 일반,외국인가구, 전체)'!I163</f>
        <v>3058</v>
      </c>
      <c r="AW177" s="52">
        <f>'주택총조사(거처의종류, 일반,외국인가구, 전체)'!L163</f>
        <v>3009</v>
      </c>
      <c r="AX177" s="52">
        <f>'주택총조사(거처의종류, 일반,외국인가구, 전체)'!O163</f>
        <v>3031</v>
      </c>
      <c r="AY177" s="52">
        <f>'주택총조사(거처의종류, 일반,외국인가구, 전체)'!R163</f>
        <v>2939</v>
      </c>
      <c r="AZ177" s="52">
        <f>'주택총조사(거처의종류, 일반,외국인가구, 전체)'!U163</f>
        <v>2979</v>
      </c>
      <c r="BA177" s="52">
        <f>'주택총조사(거처의종류, 일반,외국인가구, 전체)'!X163</f>
        <v>2982</v>
      </c>
      <c r="BB177" s="52">
        <f t="shared" si="303"/>
        <v>-49</v>
      </c>
      <c r="BC177" s="52">
        <f t="shared" si="304"/>
        <v>22</v>
      </c>
      <c r="BD177" s="52">
        <f t="shared" si="305"/>
        <v>-92</v>
      </c>
      <c r="BE177" s="52">
        <f t="shared" si="306"/>
        <v>40</v>
      </c>
      <c r="BF177" s="52">
        <f t="shared" si="307"/>
        <v>3</v>
      </c>
      <c r="BG177" s="53">
        <f>'주택총조사(거처의종류, 일반,외국인가구, 아파트)'!L163/'주택총조사(거처의종류, 일반,외국인가구, 전체)'!L163</f>
        <v>0.11033565968760385</v>
      </c>
      <c r="BH177" s="53">
        <f>'주택총조사(거처의종류, 일반,외국인가구, 아파트)'!O163/'주택총조사(거처의종류, 일반,외국인가구, 전체)'!O163</f>
        <v>0.11184427581656219</v>
      </c>
      <c r="BI177" s="53">
        <f>'주택총조사(거처의종류, 일반,외국인가구, 아파트)'!R163/'주택총조사(거처의종류, 일반,외국인가구, 전체)'!R163</f>
        <v>0.10683906090506975</v>
      </c>
      <c r="BJ177" s="53">
        <f>'주택총조사(거처의종류, 일반,외국인가구, 아파트)'!U163/'주택총조사(거처의종류, 일반,외국인가구, 전체)'!U163</f>
        <v>0.1027190332326284</v>
      </c>
      <c r="BK177" s="53">
        <f>'주택총조사(거처의종류, 일반,외국인가구, 아파트)'!X163/'주택총조사(거처의종류, 일반,외국인가구, 전체)'!X163</f>
        <v>0.10932260228034876</v>
      </c>
      <c r="BL177" s="54">
        <f t="shared" si="308"/>
        <v>-5.4064473246925884</v>
      </c>
      <c r="BM177" s="54">
        <f t="shared" si="309"/>
        <v>2.4605740679643682</v>
      </c>
      <c r="BN177" s="54">
        <f t="shared" si="310"/>
        <v>-9.8291936032664182</v>
      </c>
      <c r="BO177" s="54">
        <f t="shared" si="311"/>
        <v>4.1087613293051364</v>
      </c>
      <c r="BP177" s="54">
        <f t="shared" si="312"/>
        <v>0.32796780684104632</v>
      </c>
      <c r="BQ177" s="50">
        <f t="shared" si="313"/>
        <v>-1.6676675447696911</v>
      </c>
      <c r="BR177" s="49">
        <f>REPS멸실!E162</f>
        <v>0</v>
      </c>
      <c r="BS177" s="49">
        <f>REPS멸실!F162</f>
        <v>0</v>
      </c>
      <c r="BT177" s="49">
        <f>REPS멸실!G162</f>
        <v>14</v>
      </c>
      <c r="BU177" s="49">
        <f>REPS멸실!H162</f>
        <v>0</v>
      </c>
      <c r="BV177" s="49">
        <f>REPS멸실!I162</f>
        <v>10</v>
      </c>
      <c r="BW177" s="51">
        <f t="shared" si="314"/>
        <v>4.8</v>
      </c>
      <c r="BX177" s="81">
        <f t="shared" si="315"/>
        <v>1789.3651199634839</v>
      </c>
      <c r="BY177" s="52">
        <f>SUM('주택소유통계(다주택자)'!Q163:R163)</f>
        <v>20235</v>
      </c>
      <c r="BZ177" s="52">
        <f>SUM('주택소유통계(다주택자)'!U163:V163)</f>
        <v>19228</v>
      </c>
      <c r="CA177" s="52">
        <f>SUM('주택소유통계(다주택자)'!Y163:Z163)</f>
        <v>18872</v>
      </c>
      <c r="CB177" s="52">
        <f>SUM('주택소유통계(다주택자)'!AC163:AD163)</f>
        <v>19211</v>
      </c>
      <c r="CC177" s="52">
        <f t="shared" si="316"/>
        <v>-1007</v>
      </c>
      <c r="CD177" s="52">
        <f t="shared" si="317"/>
        <v>-356</v>
      </c>
      <c r="CE177" s="52">
        <f t="shared" si="318"/>
        <v>339</v>
      </c>
      <c r="CF177" s="53">
        <f>'REPS거래량(외지인)'!D163/'REPS거래량(외지인)'!C163</f>
        <v>0.4393463230672533</v>
      </c>
      <c r="CG177" s="53">
        <f>'REPS거래량(외지인)'!I163/'REPS거래량(외지인)'!H163</f>
        <v>0.40455840455840458</v>
      </c>
      <c r="CH177" s="53">
        <f>'REPS거래량(외지인)'!N163/'REPS거래량(외지인)'!M163</f>
        <v>0.50703463203463206</v>
      </c>
      <c r="CI177" s="54">
        <f>REPS단위당실거래!G162</f>
        <v>2877.1</v>
      </c>
      <c r="CJ177" s="54">
        <f>REPS단위당실거래!H162</f>
        <v>2722</v>
      </c>
      <c r="CK177" s="54">
        <f>REPS단위당실거래!I162</f>
        <v>2822.1</v>
      </c>
      <c r="CL177" s="52">
        <v>2749</v>
      </c>
      <c r="CM177" s="52">
        <v>5785</v>
      </c>
      <c r="CN177" s="52">
        <v>4048</v>
      </c>
      <c r="CO177" s="53">
        <f t="shared" si="319"/>
        <v>1.0465987631866134</v>
      </c>
      <c r="CP177" s="53">
        <f t="shared" si="320"/>
        <v>0.47052722558340537</v>
      </c>
      <c r="CQ177" s="53">
        <f t="shared" si="321"/>
        <v>0.69715909090909089</v>
      </c>
      <c r="CR177" s="55">
        <v>0.2</v>
      </c>
      <c r="CS177" s="55">
        <v>0.3</v>
      </c>
      <c r="CT177" s="55">
        <v>0.5</v>
      </c>
      <c r="CU177" s="162">
        <f t="shared" si="322"/>
        <v>-92.607610712220605</v>
      </c>
      <c r="CV177" s="162">
        <f t="shared" si="323"/>
        <v>-20.329993425378042</v>
      </c>
      <c r="CW177" s="162">
        <f t="shared" si="324"/>
        <v>59.915504630312867</v>
      </c>
      <c r="CX177" s="71">
        <f t="shared" si="325"/>
        <v>-17.674033169095257</v>
      </c>
      <c r="CY177" s="158">
        <f>REPS분양물량!H162</f>
        <v>315</v>
      </c>
      <c r="CZ177" s="158">
        <f>REPS분양물량!I162</f>
        <v>181</v>
      </c>
      <c r="DA177" s="158">
        <f>REPS분양물량!J162</f>
        <v>923</v>
      </c>
      <c r="DB177" s="52">
        <f>REPS미분양!F162</f>
        <v>0</v>
      </c>
      <c r="DC177" s="52">
        <f>REPS미분양!G162</f>
        <v>131</v>
      </c>
      <c r="DD177" s="52">
        <f>REPS미분양!H162</f>
        <v>108</v>
      </c>
      <c r="DE177" s="52">
        <f>REPS미분양!I162</f>
        <v>145</v>
      </c>
      <c r="DF177" s="52">
        <f t="shared" si="326"/>
        <v>315</v>
      </c>
      <c r="DG177" s="52">
        <f t="shared" si="327"/>
        <v>312</v>
      </c>
      <c r="DH177" s="52">
        <f t="shared" si="328"/>
        <v>1031</v>
      </c>
      <c r="DI177" s="52">
        <f t="shared" si="329"/>
        <v>184</v>
      </c>
      <c r="DJ177" s="52">
        <f t="shared" si="330"/>
        <v>204</v>
      </c>
      <c r="DK177" s="52">
        <f t="shared" si="331"/>
        <v>886</v>
      </c>
      <c r="DL177" s="142">
        <v>2877.1</v>
      </c>
      <c r="DM177" s="142">
        <v>2722</v>
      </c>
      <c r="DN177" s="142">
        <v>2822.1</v>
      </c>
      <c r="DO177" s="140">
        <f>'REPS분양가(분기단위)'!D162</f>
        <v>2749</v>
      </c>
      <c r="DP177" s="140">
        <f>'REPS분양가(분기단위)'!E162</f>
        <v>5785</v>
      </c>
      <c r="DQ177" s="140">
        <f>'REPS분양가(분기단위)'!F162</f>
        <v>4048</v>
      </c>
      <c r="DR177" s="53">
        <f t="shared" si="332"/>
        <v>1.0465987631866134</v>
      </c>
      <c r="DS177" s="53">
        <f t="shared" si="333"/>
        <v>0.47052722558340537</v>
      </c>
      <c r="DT177" s="53">
        <f t="shared" si="334"/>
        <v>0.69715909090909089</v>
      </c>
      <c r="DU177" s="53">
        <f>100%-종합!CF177</f>
        <v>0.5606536769327467</v>
      </c>
      <c r="DV177" s="53">
        <f>100%-종합!CG177</f>
        <v>0.59544159544159547</v>
      </c>
      <c r="DW177" s="53">
        <f>100%-종합!CH177</f>
        <v>0.49296536796536794</v>
      </c>
      <c r="DX177" s="55">
        <v>0.2</v>
      </c>
      <c r="DY177" s="55">
        <v>0.3</v>
      </c>
      <c r="DZ177" s="55">
        <v>0.5</v>
      </c>
      <c r="EA177" s="72">
        <f t="shared" si="335"/>
        <v>21.593483570621306</v>
      </c>
      <c r="EB177" s="72">
        <f t="shared" si="336"/>
        <v>17.146494692285533</v>
      </c>
      <c r="EC177" s="72">
        <f t="shared" si="337"/>
        <v>152.24815248671783</v>
      </c>
      <c r="ED177" s="71">
        <f t="shared" si="338"/>
        <v>63.662710249874891</v>
      </c>
      <c r="EE177" s="82">
        <f t="shared" si="339"/>
        <v>45.988677080779638</v>
      </c>
      <c r="EF177" s="88">
        <f t="shared" si="340"/>
        <v>1835.3537970442635</v>
      </c>
      <c r="EG177" s="54">
        <f>REPS단위당실거래!I162</f>
        <v>2822.1</v>
      </c>
      <c r="EH177" s="52">
        <f t="shared" si="341"/>
        <v>4048</v>
      </c>
      <c r="EI177" s="52">
        <f t="shared" si="342"/>
        <v>137600</v>
      </c>
      <c r="EJ177" s="49">
        <f t="shared" si="343"/>
        <v>75680</v>
      </c>
      <c r="EK177" s="149">
        <v>60243</v>
      </c>
      <c r="EL177" s="55">
        <f t="shared" si="344"/>
        <v>0.25036983443045496</v>
      </c>
      <c r="EM177" s="55">
        <v>0.74</v>
      </c>
      <c r="EN177" s="55">
        <v>0.05</v>
      </c>
      <c r="EO177" s="71">
        <f t="shared" si="345"/>
        <v>558.07210761697422</v>
      </c>
      <c r="EP177" s="54">
        <f>REPS단위당실거래!I162</f>
        <v>2822.1</v>
      </c>
      <c r="EQ177" s="52">
        <f t="shared" si="346"/>
        <v>4048</v>
      </c>
      <c r="ER177" s="52">
        <f t="shared" si="347"/>
        <v>137600</v>
      </c>
      <c r="ES177" s="49">
        <f t="shared" si="348"/>
        <v>75680</v>
      </c>
      <c r="ET177" s="149">
        <v>13507</v>
      </c>
      <c r="EU177" s="55">
        <f t="shared" si="349"/>
        <v>0.25036983443045496</v>
      </c>
      <c r="EV177" s="55">
        <v>0.26</v>
      </c>
      <c r="EW177" s="55">
        <v>0.2</v>
      </c>
      <c r="EX177" s="50">
        <f t="shared" si="350"/>
        <v>175.8507583899121</v>
      </c>
      <c r="EY177" s="53">
        <f>'주택총조사(주택의종류)'!AZ163</f>
        <v>0.58489825297671394</v>
      </c>
      <c r="EZ177" s="53">
        <f>'주택총조사(주택의종류)'!AS163</f>
        <v>5.2257546971402849E-2</v>
      </c>
      <c r="FA177" s="53">
        <f>'주택총조사(주택의종류)'!BG163</f>
        <v>0.35711097124552571</v>
      </c>
      <c r="FB177" s="53">
        <f t="shared" si="351"/>
        <v>0.69989697547143537</v>
      </c>
      <c r="FC177" s="54">
        <f t="shared" si="352"/>
        <v>513.67039414754731</v>
      </c>
      <c r="FD177" s="55">
        <v>0.4</v>
      </c>
      <c r="FE177" s="55">
        <v>0.6</v>
      </c>
      <c r="FF177" s="50">
        <f t="shared" si="353"/>
        <v>123.28089459541135</v>
      </c>
      <c r="FG177" s="82">
        <f t="shared" si="354"/>
        <v>857.20376060229773</v>
      </c>
      <c r="FH177" s="53">
        <v>3.9399999999999998E-2</v>
      </c>
      <c r="FI177" s="49">
        <v>30</v>
      </c>
      <c r="FJ177" s="55">
        <v>0.6</v>
      </c>
      <c r="FK177" s="55">
        <v>0.4</v>
      </c>
      <c r="FL177" s="49">
        <f t="shared" si="355"/>
        <v>138000</v>
      </c>
      <c r="FM177" s="49">
        <f t="shared" si="356"/>
        <v>82600</v>
      </c>
      <c r="FN177" s="58">
        <f t="shared" si="357"/>
        <v>-391.49319541863946</v>
      </c>
      <c r="FO177" s="49">
        <f t="shared" si="372"/>
        <v>11760</v>
      </c>
      <c r="FP177" s="131">
        <v>662</v>
      </c>
      <c r="FQ177" s="134">
        <v>1943</v>
      </c>
      <c r="FR177" s="134">
        <v>17651</v>
      </c>
      <c r="FS177" s="134">
        <v>24584</v>
      </c>
      <c r="FT177" s="134">
        <v>15196</v>
      </c>
      <c r="FU177" s="134">
        <v>13752</v>
      </c>
      <c r="FV177" s="134">
        <v>12864</v>
      </c>
      <c r="FW177" s="134">
        <v>29390</v>
      </c>
      <c r="FX177" s="134">
        <v>38757</v>
      </c>
      <c r="FY177" s="32">
        <f t="shared" si="358"/>
        <v>154799</v>
      </c>
      <c r="FZ177" s="152">
        <f>FX177/FY177</f>
        <v>0.25036983443045496</v>
      </c>
      <c r="GA177" s="54">
        <f t="shared" si="359"/>
        <v>2830.2426192452085</v>
      </c>
      <c r="GB177" s="55">
        <v>0.3</v>
      </c>
      <c r="GC177" s="55">
        <f t="shared" si="360"/>
        <v>0.25036983443045496</v>
      </c>
      <c r="GD177" s="50">
        <f t="shared" si="361"/>
        <v>212.58221279353199</v>
      </c>
      <c r="GE177" s="54">
        <f t="shared" si="362"/>
        <v>-1040.8774992817255</v>
      </c>
      <c r="GF177" s="55">
        <v>0.7</v>
      </c>
      <c r="GG177" s="55">
        <f t="shared" si="363"/>
        <v>0.25036983443045496</v>
      </c>
      <c r="GH177" s="50">
        <f t="shared" si="364"/>
        <v>-182.42302901028611</v>
      </c>
      <c r="GI177" s="81">
        <f t="shared" si="373"/>
        <v>30.159183783245879</v>
      </c>
      <c r="GJ177" s="72">
        <f t="shared" si="365"/>
        <v>-17.674033169095257</v>
      </c>
      <c r="GK177" s="72">
        <f t="shared" si="366"/>
        <v>63.662710249874891</v>
      </c>
      <c r="GL177" s="52">
        <f>SUM('주택총조사(주택의종류)'!AD163:AF163)</f>
        <v>190821</v>
      </c>
      <c r="GM177" s="52">
        <f>REPS미분양!I162</f>
        <v>145</v>
      </c>
      <c r="GN177" s="100">
        <f t="shared" si="367"/>
        <v>7.5987443729987785E-4</v>
      </c>
      <c r="GO177" s="55">
        <f t="shared" si="368"/>
        <v>1</v>
      </c>
      <c r="GP177" s="82">
        <f t="shared" si="369"/>
        <v>45.988677080779638</v>
      </c>
      <c r="GQ177" s="84">
        <f t="shared" si="370"/>
        <v>933.35162146632331</v>
      </c>
      <c r="GR177" s="151">
        <f>SUM('REPS분양물량+계획'!G162:I162)/3</f>
        <v>498.33333333333331</v>
      </c>
      <c r="GS177" s="106">
        <f t="shared" si="374"/>
        <v>0.53391810960850616</v>
      </c>
      <c r="GT177" s="105" t="str">
        <f t="shared" si="371"/>
        <v>A등급</v>
      </c>
    </row>
    <row r="178" spans="1:202" s="49" customFormat="1" x14ac:dyDescent="0.4">
      <c r="A178" s="37" t="s">
        <v>233</v>
      </c>
      <c r="B178" s="148" t="s">
        <v>255</v>
      </c>
      <c r="C178" s="35">
        <f>'주택총조사(거처의종류, 일반,외국인가구, 전체)'!H164</f>
        <v>236761</v>
      </c>
      <c r="D178" s="35">
        <f>'주택총조사(거처의종류, 일반,외국인가구, 전체)'!K164</f>
        <v>242154</v>
      </c>
      <c r="E178" s="35">
        <f>'주택총조사(거처의종류, 일반,외국인가구, 전체)'!N164</f>
        <v>248959</v>
      </c>
      <c r="F178" s="35">
        <f>'주택총조사(거처의종류, 일반,외국인가구, 전체)'!Q164</f>
        <v>252619</v>
      </c>
      <c r="G178" s="35">
        <f>'주택총조사(거처의종류, 일반,외국인가구, 전체)'!T164</f>
        <v>260075</v>
      </c>
      <c r="H178" s="35">
        <f>'주택총조사(거처의종류, 일반,외국인가구, 전체)'!W164</f>
        <v>263166</v>
      </c>
      <c r="I178" s="207">
        <f t="shared" si="378"/>
        <v>-1737</v>
      </c>
      <c r="J178" s="207">
        <f t="shared" si="378"/>
        <v>-2565</v>
      </c>
      <c r="K178" s="207">
        <f t="shared" si="378"/>
        <v>-3362</v>
      </c>
      <c r="L178" s="207">
        <f t="shared" si="378"/>
        <v>-1722</v>
      </c>
      <c r="M178" s="207">
        <f t="shared" si="378"/>
        <v>-2221</v>
      </c>
      <c r="N178" s="24">
        <f>'인구총조사(가구, 1인가구)'!D164</f>
        <v>112733</v>
      </c>
      <c r="O178" s="24">
        <f>'인구총조사(가구, 1인가구)'!E164</f>
        <v>119863</v>
      </c>
      <c r="P178" s="24">
        <f>'인구총조사(가구, 1인가구)'!F164</f>
        <v>129233</v>
      </c>
      <c r="Q178" s="24">
        <f>'인구총조사(가구, 1인가구)'!G164</f>
        <v>136255</v>
      </c>
      <c r="R178" s="24">
        <f>'인구총조사(가구, 1인가구)'!H164</f>
        <v>145433</v>
      </c>
      <c r="S178" s="24">
        <f>'인구총조사(가구, 1인가구)'!I164</f>
        <v>150745</v>
      </c>
      <c r="T178" s="52">
        <f t="shared" si="286"/>
        <v>7130</v>
      </c>
      <c r="U178" s="52">
        <f t="shared" si="287"/>
        <v>9370</v>
      </c>
      <c r="V178" s="52">
        <f t="shared" si="288"/>
        <v>7022</v>
      </c>
      <c r="W178" s="52">
        <f t="shared" si="289"/>
        <v>9178</v>
      </c>
      <c r="X178" s="52">
        <f t="shared" si="290"/>
        <v>5312</v>
      </c>
      <c r="Y178" s="53">
        <f>'주택총조사(거처의종류, 일반,외국인가구, 아파트)'!K164/'주택총조사(거처의종류, 일반,외국인가구, 전체)'!K164</f>
        <v>0.22214375975618822</v>
      </c>
      <c r="Z178" s="53">
        <f>'주택총조사(거처의종류, 일반,외국인가구, 아파트)'!N164/'주택총조사(거처의종류, 일반,외국인가구, 전체)'!N164</f>
        <v>0.2205463550223129</v>
      </c>
      <c r="AA178" s="53">
        <f>'주택총조사(거처의종류, 일반,외국인가구, 아파트)'!Q164/'주택총조사(거처의종류, 일반,외국인가구, 전체)'!Q164</f>
        <v>0.21779042748170169</v>
      </c>
      <c r="AB178" s="53">
        <f>'주택총조사(거처의종류, 일반,외국인가구, 아파트)'!T164/'주택총조사(거처의종류, 일반,외국인가구, 전체)'!T164</f>
        <v>0.21638373546092474</v>
      </c>
      <c r="AC178" s="53">
        <f>'주택총조사(거처의종류, 일반,외국인가구, 아파트)'!W164/'주택총조사(거처의종류, 일반,외국인가구, 전체)'!W164</f>
        <v>0.21609174437427328</v>
      </c>
      <c r="AD178" s="54">
        <f t="shared" si="291"/>
        <v>-385.86371069649891</v>
      </c>
      <c r="AE178" s="54">
        <f t="shared" si="292"/>
        <v>-565.70140063223255</v>
      </c>
      <c r="AF178" s="54">
        <f t="shared" si="293"/>
        <v>-732.21141719348111</v>
      </c>
      <c r="AG178" s="54">
        <f t="shared" si="294"/>
        <v>-372.61279246371242</v>
      </c>
      <c r="AH178" s="54">
        <f t="shared" si="295"/>
        <v>-479.93976425526097</v>
      </c>
      <c r="AI178" s="54">
        <f t="shared" si="296"/>
        <v>-507.26581704823718</v>
      </c>
      <c r="AJ178" s="54">
        <f t="shared" si="297"/>
        <v>1583.885007061622</v>
      </c>
      <c r="AK178" s="54">
        <f t="shared" si="298"/>
        <v>2066.5193465590719</v>
      </c>
      <c r="AL178" s="54">
        <f t="shared" si="299"/>
        <v>1529.3243817765092</v>
      </c>
      <c r="AM178" s="54">
        <f t="shared" si="300"/>
        <v>1985.9699240603672</v>
      </c>
      <c r="AN178" s="54">
        <f t="shared" si="301"/>
        <v>1147.8793461161397</v>
      </c>
      <c r="AO178" s="54">
        <f t="shared" si="302"/>
        <v>1662.7156011147422</v>
      </c>
      <c r="AP178" s="208">
        <f t="shared" si="379"/>
        <v>1198.0212963651231</v>
      </c>
      <c r="AQ178" s="208">
        <f t="shared" si="379"/>
        <v>1500.8179459268395</v>
      </c>
      <c r="AR178" s="208">
        <f t="shared" si="379"/>
        <v>797.11296458302809</v>
      </c>
      <c r="AS178" s="208">
        <f t="shared" si="379"/>
        <v>1613.3571315966549</v>
      </c>
      <c r="AT178" s="208">
        <f t="shared" si="379"/>
        <v>667.93958186087866</v>
      </c>
      <c r="AU178" s="50">
        <f t="shared" si="285"/>
        <v>1155.4497840665049</v>
      </c>
      <c r="AV178" s="52">
        <f>'주택총조사(거처의종류, 일반,외국인가구, 전체)'!I164</f>
        <v>10899</v>
      </c>
      <c r="AW178" s="52">
        <f>'주택총조사(거처의종류, 일반,외국인가구, 전체)'!L164</f>
        <v>10811</v>
      </c>
      <c r="AX178" s="52">
        <f>'주택총조사(거처의종류, 일반,외국인가구, 전체)'!O164</f>
        <v>10685</v>
      </c>
      <c r="AY178" s="52">
        <f>'주택총조사(거처의종류, 일반,외국인가구, 전체)'!R164</f>
        <v>10586</v>
      </c>
      <c r="AZ178" s="52">
        <f>'주택총조사(거처의종류, 일반,외국인가구, 전체)'!U164</f>
        <v>11216</v>
      </c>
      <c r="BA178" s="52">
        <f>'주택총조사(거처의종류, 일반,외국인가구, 전체)'!X164</f>
        <v>11971</v>
      </c>
      <c r="BB178" s="52">
        <f t="shared" si="303"/>
        <v>-88</v>
      </c>
      <c r="BC178" s="52">
        <f t="shared" si="304"/>
        <v>-126</v>
      </c>
      <c r="BD178" s="52">
        <f t="shared" si="305"/>
        <v>-99</v>
      </c>
      <c r="BE178" s="52">
        <f t="shared" si="306"/>
        <v>630</v>
      </c>
      <c r="BF178" s="52">
        <f t="shared" si="307"/>
        <v>755</v>
      </c>
      <c r="BG178" s="53">
        <f>'주택총조사(거처의종류, 일반,외국인가구, 아파트)'!L164/'주택총조사(거처의종류, 일반,외국인가구, 전체)'!L164</f>
        <v>2.0997132550180372E-2</v>
      </c>
      <c r="BH178" s="53">
        <f>'주택총조사(거처의종류, 일반,외국인가구, 아파트)'!O164/'주택총조사(거처의종류, 일반,외국인가구, 전체)'!O164</f>
        <v>2.2929340196537203E-2</v>
      </c>
      <c r="BI178" s="53">
        <f>'주택총조사(거처의종류, 일반,외국인가구, 아파트)'!R164/'주택총조사(거처의종류, 일반,외국인가구, 전체)'!R164</f>
        <v>2.5221991309276402E-2</v>
      </c>
      <c r="BJ178" s="53">
        <f>'주택총조사(거처의종류, 일반,외국인가구, 아파트)'!U164/'주택총조사(거처의종류, 일반,외국인가구, 전체)'!U164</f>
        <v>2.0952211126961485E-2</v>
      </c>
      <c r="BK178" s="53">
        <f>'주택총조사(거처의종류, 일반,외국인가구, 아파트)'!X164/'주택총조사(거처의종류, 일반,외국인가구, 전체)'!X164</f>
        <v>2.130147857321861E-2</v>
      </c>
      <c r="BL178" s="54">
        <f t="shared" si="308"/>
        <v>-1.8477476644158728</v>
      </c>
      <c r="BM178" s="54">
        <f t="shared" si="309"/>
        <v>-2.8890968647636877</v>
      </c>
      <c r="BN178" s="54">
        <f t="shared" si="310"/>
        <v>-2.4969771396183638</v>
      </c>
      <c r="BO178" s="54">
        <f t="shared" si="311"/>
        <v>13.199893009985736</v>
      </c>
      <c r="BP178" s="54">
        <f t="shared" si="312"/>
        <v>16.082616322780051</v>
      </c>
      <c r="BQ178" s="50">
        <f t="shared" si="313"/>
        <v>4.4097375327935726</v>
      </c>
      <c r="BR178" s="49">
        <f>REPS멸실!E163</f>
        <v>0</v>
      </c>
      <c r="BS178" s="49">
        <f>REPS멸실!F163</f>
        <v>0</v>
      </c>
      <c r="BT178" s="49">
        <f>REPS멸실!G163</f>
        <v>0</v>
      </c>
      <c r="BU178" s="49">
        <f>REPS멸실!H163</f>
        <v>876</v>
      </c>
      <c r="BV178" s="49">
        <f>REPS멸실!I163</f>
        <v>58</v>
      </c>
      <c r="BW178" s="51">
        <f t="shared" si="314"/>
        <v>186.8</v>
      </c>
      <c r="BX178" s="81">
        <f t="shared" si="315"/>
        <v>1346.6595215992984</v>
      </c>
      <c r="BY178" s="52">
        <f>SUM('주택소유통계(다주택자)'!Q164:R164)</f>
        <v>15186</v>
      </c>
      <c r="BZ178" s="52">
        <f>SUM('주택소유통계(다주택자)'!U164:V164)</f>
        <v>14621</v>
      </c>
      <c r="CA178" s="52">
        <f>SUM('주택소유통계(다주택자)'!Y164:Z164)</f>
        <v>14459</v>
      </c>
      <c r="CB178" s="52">
        <f>SUM('주택소유통계(다주택자)'!AC164:AD164)</f>
        <v>14594</v>
      </c>
      <c r="CC178" s="52">
        <f t="shared" si="316"/>
        <v>-565</v>
      </c>
      <c r="CD178" s="52">
        <f t="shared" si="317"/>
        <v>-162</v>
      </c>
      <c r="CE178" s="52">
        <f t="shared" si="318"/>
        <v>135</v>
      </c>
      <c r="CF178" s="53">
        <f>'REPS거래량(외지인)'!D164/'REPS거래량(외지인)'!C164</f>
        <v>0.41396508728179549</v>
      </c>
      <c r="CG178" s="53">
        <f>'REPS거래량(외지인)'!I164/'REPS거래량(외지인)'!H164</f>
        <v>0.44805194805194803</v>
      </c>
      <c r="CH178" s="53">
        <f>'REPS거래량(외지인)'!N164/'REPS거래량(외지인)'!M164</f>
        <v>0.40432900432900432</v>
      </c>
      <c r="CI178" s="54">
        <f>REPS단위당실거래!G163</f>
        <v>2572.3000000000002</v>
      </c>
      <c r="CJ178" s="54">
        <f>REPS단위당실거래!H163</f>
        <v>2385.6</v>
      </c>
      <c r="CK178" s="54">
        <f>REPS단위당실거래!I163</f>
        <v>2434</v>
      </c>
      <c r="CL178" s="52">
        <v>2985.85</v>
      </c>
      <c r="CM178" s="52">
        <v>3143</v>
      </c>
      <c r="CN178" s="52">
        <v>3300.15</v>
      </c>
      <c r="CO178" s="53">
        <f t="shared" si="319"/>
        <v>0.861496726225363</v>
      </c>
      <c r="CP178" s="53">
        <f t="shared" si="320"/>
        <v>0.75902004454342986</v>
      </c>
      <c r="CQ178" s="53">
        <f t="shared" si="321"/>
        <v>0.73754223292880627</v>
      </c>
      <c r="CR178" s="55">
        <v>0.2</v>
      </c>
      <c r="CS178" s="55">
        <v>0.3</v>
      </c>
      <c r="CT178" s="55">
        <v>0.5</v>
      </c>
      <c r="CU178" s="162">
        <f t="shared" si="322"/>
        <v>-40.29914112352958</v>
      </c>
      <c r="CV178" s="162">
        <f t="shared" si="323"/>
        <v>-16.527907905012579</v>
      </c>
      <c r="CW178" s="162">
        <f t="shared" si="324"/>
        <v>20.129155876621901</v>
      </c>
      <c r="CX178" s="71">
        <f t="shared" si="325"/>
        <v>-12.232631050640087</v>
      </c>
      <c r="CY178" s="158">
        <f>REPS분양물량!H163</f>
        <v>1218</v>
      </c>
      <c r="CZ178" s="158">
        <f>REPS분양물량!I163</f>
        <v>1568</v>
      </c>
      <c r="DA178" s="158">
        <f>REPS분양물량!J163</f>
        <v>0</v>
      </c>
      <c r="DB178" s="52">
        <f>REPS미분양!F163</f>
        <v>0</v>
      </c>
      <c r="DC178" s="52">
        <f>REPS미분양!G163</f>
        <v>0</v>
      </c>
      <c r="DD178" s="52">
        <f>REPS미분양!H163</f>
        <v>0</v>
      </c>
      <c r="DE178" s="52">
        <f>REPS미분양!I163</f>
        <v>0</v>
      </c>
      <c r="DF178" s="52">
        <f t="shared" si="326"/>
        <v>1218</v>
      </c>
      <c r="DG178" s="52">
        <f t="shared" si="327"/>
        <v>1568</v>
      </c>
      <c r="DH178" s="52">
        <f t="shared" si="328"/>
        <v>0</v>
      </c>
      <c r="DI178" s="52">
        <f t="shared" si="329"/>
        <v>1218</v>
      </c>
      <c r="DJ178" s="52">
        <f t="shared" si="330"/>
        <v>1568</v>
      </c>
      <c r="DK178" s="52">
        <f t="shared" si="331"/>
        <v>0</v>
      </c>
      <c r="DL178" s="142">
        <v>2572.3000000000002</v>
      </c>
      <c r="DM178" s="142">
        <v>2385.6</v>
      </c>
      <c r="DN178" s="142">
        <v>2434</v>
      </c>
      <c r="DO178" s="145">
        <f>DP178*0.95</f>
        <v>2985.85</v>
      </c>
      <c r="DP178" s="140">
        <f>'REPS분양가(분기단위)'!E163</f>
        <v>3143</v>
      </c>
      <c r="DQ178" s="144">
        <f>DP178*1.05</f>
        <v>3300.15</v>
      </c>
      <c r="DR178" s="53">
        <f t="shared" si="332"/>
        <v>0.861496726225363</v>
      </c>
      <c r="DS178" s="53">
        <f t="shared" si="333"/>
        <v>0.75902004454342986</v>
      </c>
      <c r="DT178" s="53">
        <f t="shared" si="334"/>
        <v>0.73754223292880627</v>
      </c>
      <c r="DU178" s="53">
        <f>100%-종합!CF178</f>
        <v>0.58603491271820451</v>
      </c>
      <c r="DV178" s="53">
        <f>100%-종합!CG178</f>
        <v>0.55194805194805197</v>
      </c>
      <c r="DW178" s="53">
        <f>100%-종합!CH178</f>
        <v>0.59567099567099568</v>
      </c>
      <c r="DX178" s="55">
        <v>0.2</v>
      </c>
      <c r="DY178" s="55">
        <v>0.3</v>
      </c>
      <c r="DZ178" s="55">
        <v>0.5</v>
      </c>
      <c r="EA178" s="72">
        <f t="shared" si="335"/>
        <v>122.9856398740577</v>
      </c>
      <c r="EB178" s="72">
        <f t="shared" si="336"/>
        <v>197.06920429236692</v>
      </c>
      <c r="EC178" s="72">
        <f t="shared" si="337"/>
        <v>0</v>
      </c>
      <c r="ED178" s="71">
        <f t="shared" si="338"/>
        <v>106.68494805547488</v>
      </c>
      <c r="EE178" s="82">
        <f t="shared" si="339"/>
        <v>94.452317004834782</v>
      </c>
      <c r="EF178" s="88">
        <f t="shared" si="340"/>
        <v>1441.1118386041333</v>
      </c>
      <c r="EG178" s="54">
        <f>REPS단위당실거래!I163</f>
        <v>2434</v>
      </c>
      <c r="EH178" s="52">
        <f t="shared" si="341"/>
        <v>3300.15</v>
      </c>
      <c r="EI178" s="52">
        <f t="shared" si="342"/>
        <v>112200</v>
      </c>
      <c r="EJ178" s="49">
        <f t="shared" si="343"/>
        <v>61710.000000000007</v>
      </c>
      <c r="EK178" s="149">
        <v>33885</v>
      </c>
      <c r="EL178" s="55">
        <f t="shared" si="344"/>
        <v>0.26119629198829791</v>
      </c>
      <c r="EM178" s="55">
        <v>0.74</v>
      </c>
      <c r="EN178" s="55">
        <v>0.05</v>
      </c>
      <c r="EO178" s="71">
        <f t="shared" si="345"/>
        <v>327.47354509886856</v>
      </c>
      <c r="EP178" s="54">
        <f>REPS단위당실거래!I163</f>
        <v>2434</v>
      </c>
      <c r="EQ178" s="52">
        <f t="shared" si="346"/>
        <v>3300.15</v>
      </c>
      <c r="ER178" s="52">
        <f t="shared" si="347"/>
        <v>112200</v>
      </c>
      <c r="ES178" s="49">
        <f t="shared" si="348"/>
        <v>61710.000000000007</v>
      </c>
      <c r="ET178" s="149">
        <v>4643</v>
      </c>
      <c r="EU178" s="55">
        <f t="shared" si="349"/>
        <v>0.26119629198829791</v>
      </c>
      <c r="EV178" s="55">
        <v>0.26</v>
      </c>
      <c r="EW178" s="55">
        <v>0.2</v>
      </c>
      <c r="EX178" s="50">
        <f t="shared" si="350"/>
        <v>63.062187952486696</v>
      </c>
      <c r="EY178" s="53">
        <f>'주택총조사(주택의종류)'!AZ164</f>
        <v>0.43391423353617747</v>
      </c>
      <c r="EZ178" s="53">
        <f>'주택총조사(주택의종류)'!AS164</f>
        <v>0.16698679706552044</v>
      </c>
      <c r="FA178" s="53">
        <f>'주택총조사(주택의종류)'!BG164</f>
        <v>0.38398652754498253</v>
      </c>
      <c r="FB178" s="53">
        <f t="shared" si="351"/>
        <v>1.2697747205026075</v>
      </c>
      <c r="FC178" s="54">
        <f t="shared" si="352"/>
        <v>495.89240128156553</v>
      </c>
      <c r="FD178" s="55">
        <v>0.4</v>
      </c>
      <c r="FE178" s="55">
        <v>0.6</v>
      </c>
      <c r="FF178" s="50">
        <f t="shared" si="353"/>
        <v>119.01417630757572</v>
      </c>
      <c r="FG178" s="82">
        <f t="shared" si="354"/>
        <v>509.54990935893096</v>
      </c>
      <c r="FH178" s="53">
        <v>3.9399999999999998E-2</v>
      </c>
      <c r="FI178" s="49">
        <v>30</v>
      </c>
      <c r="FJ178" s="55">
        <v>0.6</v>
      </c>
      <c r="FK178" s="55">
        <v>0.4</v>
      </c>
      <c r="FL178" s="49">
        <f t="shared" si="355"/>
        <v>112000</v>
      </c>
      <c r="FM178" s="49">
        <f t="shared" si="356"/>
        <v>67300</v>
      </c>
      <c r="FN178" s="58">
        <f t="shared" si="357"/>
        <v>-318.9769013519907</v>
      </c>
      <c r="FO178" s="49">
        <f t="shared" si="372"/>
        <v>9600</v>
      </c>
      <c r="FP178" s="131">
        <v>345</v>
      </c>
      <c r="FQ178" s="131">
        <v>970</v>
      </c>
      <c r="FR178" s="134">
        <v>10256</v>
      </c>
      <c r="FS178" s="134">
        <v>14150</v>
      </c>
      <c r="FT178" s="134">
        <v>8480</v>
      </c>
      <c r="FU178" s="134">
        <v>7415</v>
      </c>
      <c r="FV178" s="134">
        <v>7166</v>
      </c>
      <c r="FW178" s="134">
        <v>16269</v>
      </c>
      <c r="FX178" s="134">
        <v>20062</v>
      </c>
      <c r="FY178" s="32">
        <f t="shared" si="358"/>
        <v>85113</v>
      </c>
      <c r="FZ178" s="152">
        <f>(FX178/FY178)+(FW178*(4/30))/FY178</f>
        <v>0.26119629198829791</v>
      </c>
      <c r="GA178" s="54">
        <f t="shared" si="359"/>
        <v>1667.1253386475357</v>
      </c>
      <c r="GB178" s="55">
        <v>0.3</v>
      </c>
      <c r="GC178" s="55">
        <f t="shared" si="360"/>
        <v>0.26119629198829791</v>
      </c>
      <c r="GD178" s="50">
        <f t="shared" si="361"/>
        <v>130.63408702034152</v>
      </c>
      <c r="GE178" s="54">
        <f t="shared" si="362"/>
        <v>-320.46581704823717</v>
      </c>
      <c r="GF178" s="55">
        <v>0.7</v>
      </c>
      <c r="GG178" s="55">
        <f t="shared" si="363"/>
        <v>0.26119629198829791</v>
      </c>
      <c r="GH178" s="50">
        <f t="shared" si="364"/>
        <v>-58.593138185399866</v>
      </c>
      <c r="GI178" s="81">
        <f t="shared" si="373"/>
        <v>72.040948834941659</v>
      </c>
      <c r="GJ178" s="72">
        <f t="shared" si="365"/>
        <v>-12.232631050640087</v>
      </c>
      <c r="GK178" s="72">
        <f t="shared" si="366"/>
        <v>106.68494805547488</v>
      </c>
      <c r="GL178" s="52">
        <f>SUM('주택총조사(주택의종류)'!AD164:AF164)</f>
        <v>107041</v>
      </c>
      <c r="GM178" s="52">
        <f>REPS미분양!I163</f>
        <v>0</v>
      </c>
      <c r="GN178" s="100">
        <f t="shared" si="367"/>
        <v>0</v>
      </c>
      <c r="GO178" s="55">
        <f t="shared" si="368"/>
        <v>1</v>
      </c>
      <c r="GP178" s="82">
        <f t="shared" si="369"/>
        <v>94.452317004834782</v>
      </c>
      <c r="GQ178" s="84">
        <f t="shared" si="370"/>
        <v>676.04317519870733</v>
      </c>
      <c r="GR178" s="151">
        <f>SUM('REPS분양물량+계획'!G163:I163)/3</f>
        <v>1018.3333333333334</v>
      </c>
      <c r="GS178" s="106">
        <f t="shared" si="374"/>
        <v>1.5063140501847647</v>
      </c>
      <c r="GT178" s="105" t="str">
        <f t="shared" si="371"/>
        <v>C등급</v>
      </c>
    </row>
    <row r="179" spans="1:202" s="49" customFormat="1" x14ac:dyDescent="0.4">
      <c r="A179" s="37" t="s">
        <v>233</v>
      </c>
      <c r="B179" s="148" t="s">
        <v>237</v>
      </c>
      <c r="C179" s="35">
        <f>'주택총조사(거처의종류, 일반,외국인가구, 전체)'!H165</f>
        <v>148735</v>
      </c>
      <c r="D179" s="35">
        <f>'주택총조사(거처의종류, 일반,외국인가구, 전체)'!K165</f>
        <v>149905</v>
      </c>
      <c r="E179" s="35">
        <f>'주택총조사(거처의종류, 일반,외국인가구, 전체)'!N165</f>
        <v>152090</v>
      </c>
      <c r="F179" s="35">
        <f>'주택총조사(거처의종류, 일반,외국인가구, 전체)'!Q165</f>
        <v>153962</v>
      </c>
      <c r="G179" s="35">
        <f>'주택총조사(거처의종류, 일반,외국인가구, 전체)'!T165</f>
        <v>156463</v>
      </c>
      <c r="H179" s="35">
        <f>'주택총조사(거처의종류, 일반,외국인가구, 전체)'!W165</f>
        <v>158612</v>
      </c>
      <c r="I179" s="207">
        <f t="shared" si="378"/>
        <v>-1207</v>
      </c>
      <c r="J179" s="207">
        <f t="shared" si="378"/>
        <v>-1402</v>
      </c>
      <c r="K179" s="207">
        <f t="shared" si="378"/>
        <v>-1967</v>
      </c>
      <c r="L179" s="207">
        <f t="shared" si="378"/>
        <v>-750</v>
      </c>
      <c r="M179" s="207">
        <f t="shared" si="378"/>
        <v>-419</v>
      </c>
      <c r="N179" s="24">
        <f>'인구총조사(가구, 1인가구)'!D165</f>
        <v>56337</v>
      </c>
      <c r="O179" s="24">
        <f>'인구총조사(가구, 1인가구)'!E165</f>
        <v>58714</v>
      </c>
      <c r="P179" s="24">
        <f>'인구총조사(가구, 1인가구)'!F165</f>
        <v>62301</v>
      </c>
      <c r="Q179" s="24">
        <f>'인구총조사(가구, 1인가구)'!G165</f>
        <v>66140</v>
      </c>
      <c r="R179" s="24">
        <f>'인구총조사(가구, 1인가구)'!H165</f>
        <v>69391</v>
      </c>
      <c r="S179" s="24">
        <f>'인구총조사(가구, 1인가구)'!I165</f>
        <v>71959</v>
      </c>
      <c r="T179" s="52">
        <f t="shared" si="286"/>
        <v>2377</v>
      </c>
      <c r="U179" s="52">
        <f t="shared" si="287"/>
        <v>3587</v>
      </c>
      <c r="V179" s="52">
        <f t="shared" si="288"/>
        <v>3839</v>
      </c>
      <c r="W179" s="52">
        <f t="shared" si="289"/>
        <v>3251</v>
      </c>
      <c r="X179" s="52">
        <f t="shared" si="290"/>
        <v>2568</v>
      </c>
      <c r="Y179" s="53">
        <f>'주택총조사(거처의종류, 일반,외국인가구, 아파트)'!K165/'주택총조사(거처의종류, 일반,외국인가구, 전체)'!K165</f>
        <v>0.210560021346853</v>
      </c>
      <c r="Z179" s="53">
        <f>'주택총조사(거처의종류, 일반,외국인가구, 아파트)'!N165/'주택총조사(거처의종류, 일반,외국인가구, 전체)'!N165</f>
        <v>0.20812676704582814</v>
      </c>
      <c r="AA179" s="53">
        <f>'주택총조사(거처의종류, 일반,외국인가구, 아파트)'!Q165/'주택총조사(거처의종류, 일반,외국인가구, 전체)'!Q165</f>
        <v>0.20772008677465867</v>
      </c>
      <c r="AB179" s="53">
        <f>'주택총조사(거처의종류, 일반,외국인가구, 아파트)'!T165/'주택총조사(거처의종류, 일반,외국인가구, 전체)'!T165</f>
        <v>0.21261895783667703</v>
      </c>
      <c r="AC179" s="53">
        <f>'주택총조사(거처의종류, 일반,외국인가구, 아파트)'!W165/'주택총조사(거처의종류, 일반,외국인가구, 전체)'!W165</f>
        <v>0.21635185231886617</v>
      </c>
      <c r="AD179" s="54">
        <f t="shared" si="291"/>
        <v>-254.14594576565159</v>
      </c>
      <c r="AE179" s="54">
        <f t="shared" si="292"/>
        <v>-291.79372739825106</v>
      </c>
      <c r="AF179" s="54">
        <f t="shared" si="293"/>
        <v>-408.58541068575363</v>
      </c>
      <c r="AG179" s="54">
        <f t="shared" si="294"/>
        <v>-159.46421837750776</v>
      </c>
      <c r="AH179" s="54">
        <f t="shared" si="295"/>
        <v>-90.651426121604928</v>
      </c>
      <c r="AI179" s="54">
        <f t="shared" si="296"/>
        <v>-240.9281456697538</v>
      </c>
      <c r="AJ179" s="54">
        <f t="shared" si="297"/>
        <v>500.50117074146959</v>
      </c>
      <c r="AK179" s="54">
        <f t="shared" si="298"/>
        <v>746.55071339338554</v>
      </c>
      <c r="AL179" s="54">
        <f t="shared" si="299"/>
        <v>797.43741312791462</v>
      </c>
      <c r="AM179" s="54">
        <f t="shared" si="300"/>
        <v>691.22423192703707</v>
      </c>
      <c r="AN179" s="54">
        <f t="shared" si="301"/>
        <v>555.59155675484828</v>
      </c>
      <c r="AO179" s="54">
        <f t="shared" si="302"/>
        <v>658.26101718893096</v>
      </c>
      <c r="AP179" s="208">
        <f t="shared" si="379"/>
        <v>246.355224975818</v>
      </c>
      <c r="AQ179" s="208">
        <f t="shared" si="379"/>
        <v>454.75698599513447</v>
      </c>
      <c r="AR179" s="208">
        <f t="shared" si="379"/>
        <v>388.85200244216099</v>
      </c>
      <c r="AS179" s="208">
        <f t="shared" si="379"/>
        <v>531.76001354952928</v>
      </c>
      <c r="AT179" s="208">
        <f t="shared" si="379"/>
        <v>464.94013063324337</v>
      </c>
      <c r="AU179" s="50">
        <f t="shared" si="285"/>
        <v>417.33287151917722</v>
      </c>
      <c r="AV179" s="52">
        <f>'주택총조사(거처의종류, 일반,외국인가구, 전체)'!I165</f>
        <v>7942</v>
      </c>
      <c r="AW179" s="52">
        <f>'주택총조사(거처의종류, 일반,외국인가구, 전체)'!L165</f>
        <v>8681</v>
      </c>
      <c r="AX179" s="52">
        <f>'주택총조사(거처의종류, 일반,외국인가구, 전체)'!O165</f>
        <v>8776</v>
      </c>
      <c r="AY179" s="52">
        <f>'주택총조사(거처의종류, 일반,외국인가구, 전체)'!R165</f>
        <v>8752</v>
      </c>
      <c r="AZ179" s="52">
        <f>'주택총조사(거처의종류, 일반,외국인가구, 전체)'!U165</f>
        <v>9505</v>
      </c>
      <c r="BA179" s="52">
        <f>'주택총조사(거처의종류, 일반,외국인가구, 전체)'!X165</f>
        <v>10143</v>
      </c>
      <c r="BB179" s="52">
        <f t="shared" si="303"/>
        <v>739</v>
      </c>
      <c r="BC179" s="52">
        <f t="shared" si="304"/>
        <v>95</v>
      </c>
      <c r="BD179" s="52">
        <f t="shared" si="305"/>
        <v>-24</v>
      </c>
      <c r="BE179" s="52">
        <f t="shared" si="306"/>
        <v>753</v>
      </c>
      <c r="BF179" s="52">
        <f t="shared" si="307"/>
        <v>638</v>
      </c>
      <c r="BG179" s="53">
        <f>'주택총조사(거처의종류, 일반,외국인가구, 아파트)'!L165/'주택총조사(거처의종류, 일반,외국인가구, 전체)'!L165</f>
        <v>1.5205621472180623E-2</v>
      </c>
      <c r="BH179" s="53">
        <f>'주택총조사(거처의종류, 일반,외국인가구, 아파트)'!O165/'주택총조사(거처의종류, 일반,외국인가구, 전체)'!O165</f>
        <v>1.6750227894257064E-2</v>
      </c>
      <c r="BI179" s="53">
        <f>'주택총조사(거처의종류, 일반,외국인가구, 아파트)'!R165/'주택총조사(거처의종류, 일반,외국인가구, 전체)'!R165</f>
        <v>2.1709323583180989E-2</v>
      </c>
      <c r="BJ179" s="53">
        <f>'주택총조사(거처의종류, 일반,외국인가구, 아파트)'!U165/'주택총조사(거처의종류, 일반,외국인가구, 전체)'!U165</f>
        <v>1.7148869016307206E-2</v>
      </c>
      <c r="BK179" s="53">
        <f>'주택총조사(거처의종류, 일반,외국인가구, 아파트)'!X165/'주택총조사(거처의종류, 일반,외국인가구, 전체)'!X165</f>
        <v>1.932367149758454E-2</v>
      </c>
      <c r="BL179" s="54">
        <f t="shared" si="308"/>
        <v>11.236954267941481</v>
      </c>
      <c r="BM179" s="54">
        <f t="shared" si="309"/>
        <v>1.5912716499544211</v>
      </c>
      <c r="BN179" s="54">
        <f t="shared" si="310"/>
        <v>-0.5210237659963437</v>
      </c>
      <c r="BO179" s="54">
        <f t="shared" si="311"/>
        <v>12.913098369279327</v>
      </c>
      <c r="BP179" s="54">
        <f t="shared" si="312"/>
        <v>12.328502415458937</v>
      </c>
      <c r="BQ179" s="50">
        <f t="shared" si="313"/>
        <v>7.5097605873275644</v>
      </c>
      <c r="BR179" s="49">
        <f>REPS멸실!E164</f>
        <v>0</v>
      </c>
      <c r="BS179" s="49">
        <f>REPS멸실!F164</f>
        <v>0</v>
      </c>
      <c r="BT179" s="49">
        <f>REPS멸실!G164</f>
        <v>112</v>
      </c>
      <c r="BU179" s="49">
        <f>REPS멸실!H164</f>
        <v>0</v>
      </c>
      <c r="BV179" s="49">
        <f>REPS멸실!I164</f>
        <v>0</v>
      </c>
      <c r="BW179" s="51">
        <f t="shared" si="314"/>
        <v>22.4</v>
      </c>
      <c r="BX179" s="81">
        <f t="shared" si="315"/>
        <v>447.24263210650474</v>
      </c>
      <c r="BY179" s="52">
        <f>SUM('주택소유통계(다주택자)'!Q165:R165)</f>
        <v>13089</v>
      </c>
      <c r="BZ179" s="52">
        <f>SUM('주택소유통계(다주택자)'!U165:V165)</f>
        <v>12428</v>
      </c>
      <c r="CA179" s="52">
        <f>SUM('주택소유통계(다주택자)'!Y165:Z165)</f>
        <v>12428</v>
      </c>
      <c r="CB179" s="52">
        <f>SUM('주택소유통계(다주택자)'!AC165:AD165)</f>
        <v>12659</v>
      </c>
      <c r="CC179" s="52">
        <f t="shared" si="316"/>
        <v>-661</v>
      </c>
      <c r="CD179" s="52">
        <f t="shared" si="317"/>
        <v>0</v>
      </c>
      <c r="CE179" s="52">
        <f t="shared" si="318"/>
        <v>231</v>
      </c>
      <c r="CF179" s="53">
        <f>'REPS거래량(외지인)'!D165/'REPS거래량(외지인)'!C165</f>
        <v>0.40803897685749085</v>
      </c>
      <c r="CG179" s="53">
        <f>'REPS거래량(외지인)'!I165/'REPS거래량(외지인)'!H165</f>
        <v>0.36769759450171824</v>
      </c>
      <c r="CH179" s="53">
        <f>'REPS거래량(외지인)'!N165/'REPS거래량(외지인)'!M165</f>
        <v>0.37572254335260113</v>
      </c>
      <c r="CI179" s="54">
        <f>REPS단위당실거래!G164</f>
        <v>3887.7</v>
      </c>
      <c r="CJ179" s="54">
        <f>REPS단위당실거래!H164</f>
        <v>3717.7</v>
      </c>
      <c r="CK179" s="54">
        <f>REPS단위당실거래!I164</f>
        <v>3979.1</v>
      </c>
      <c r="CL179" s="52">
        <v>5750.3499999999995</v>
      </c>
      <c r="CM179" s="52">
        <v>6053</v>
      </c>
      <c r="CN179" s="52">
        <v>6355.6500000000005</v>
      </c>
      <c r="CO179" s="53">
        <f t="shared" si="319"/>
        <v>0.67608058639908875</v>
      </c>
      <c r="CP179" s="53">
        <v>0</v>
      </c>
      <c r="CQ179" s="53">
        <f t="shared" si="321"/>
        <v>0.62607286430184161</v>
      </c>
      <c r="CR179" s="55">
        <v>0.2</v>
      </c>
      <c r="CS179" s="55">
        <v>0.3</v>
      </c>
      <c r="CT179" s="55">
        <v>0.5</v>
      </c>
      <c r="CU179" s="162">
        <f t="shared" si="322"/>
        <v>-36.469647904819048</v>
      </c>
      <c r="CV179" s="162">
        <f t="shared" si="323"/>
        <v>0</v>
      </c>
      <c r="CW179" s="162">
        <f t="shared" si="324"/>
        <v>27.169029067896389</v>
      </c>
      <c r="CX179" s="71">
        <f t="shared" si="325"/>
        <v>-3.1002062789742197</v>
      </c>
      <c r="CY179" s="158">
        <f>REPS분양물량!H164</f>
        <v>0</v>
      </c>
      <c r="CZ179" s="158">
        <f>REPS분양물량!I164</f>
        <v>1063</v>
      </c>
      <c r="DA179" s="158">
        <f>REPS분양물량!J164</f>
        <v>128</v>
      </c>
      <c r="DB179" s="52">
        <f>REPS미분양!F164</f>
        <v>5</v>
      </c>
      <c r="DC179" s="52">
        <f>REPS미분양!G164</f>
        <v>3</v>
      </c>
      <c r="DD179" s="52">
        <f>REPS미분양!H164</f>
        <v>38</v>
      </c>
      <c r="DE179" s="52">
        <f>REPS미분양!I164</f>
        <v>57</v>
      </c>
      <c r="DF179" s="52">
        <f t="shared" si="326"/>
        <v>5</v>
      </c>
      <c r="DG179" s="52">
        <f t="shared" si="327"/>
        <v>1066</v>
      </c>
      <c r="DH179" s="52">
        <f t="shared" si="328"/>
        <v>166</v>
      </c>
      <c r="DI179" s="52">
        <f t="shared" si="329"/>
        <v>2</v>
      </c>
      <c r="DJ179" s="52">
        <f t="shared" si="330"/>
        <v>1028</v>
      </c>
      <c r="DK179" s="52">
        <f t="shared" si="331"/>
        <v>109</v>
      </c>
      <c r="DL179" s="142">
        <v>3887.7</v>
      </c>
      <c r="DM179" s="142">
        <v>3717.7</v>
      </c>
      <c r="DN179" s="142">
        <v>3979.1</v>
      </c>
      <c r="DO179" s="145">
        <f>DP179*0.95</f>
        <v>5750.3499999999995</v>
      </c>
      <c r="DP179" s="140">
        <f>'REPS분양가(분기단위)'!E164</f>
        <v>6053</v>
      </c>
      <c r="DQ179" s="144">
        <f>DP179*1.05</f>
        <v>6355.6500000000005</v>
      </c>
      <c r="DR179" s="53">
        <f t="shared" si="332"/>
        <v>0.67608058639908875</v>
      </c>
      <c r="DS179" s="53">
        <f t="shared" si="333"/>
        <v>0.61419131009416816</v>
      </c>
      <c r="DT179" s="53">
        <f t="shared" si="334"/>
        <v>0.62607286430184161</v>
      </c>
      <c r="DU179" s="53">
        <f>100%-종합!CF179</f>
        <v>0.5919610231425092</v>
      </c>
      <c r="DV179" s="53">
        <f>100%-종합!CG179</f>
        <v>0.63230240549828176</v>
      </c>
      <c r="DW179" s="53">
        <f>100%-종합!CH179</f>
        <v>0.62427745664739887</v>
      </c>
      <c r="DX179" s="55">
        <v>0.2</v>
      </c>
      <c r="DY179" s="55">
        <v>0.3</v>
      </c>
      <c r="DZ179" s="55">
        <v>0.5</v>
      </c>
      <c r="EA179" s="72">
        <f t="shared" si="335"/>
        <v>0.16008534226063686</v>
      </c>
      <c r="EB179" s="72">
        <f t="shared" si="336"/>
        <v>119.76857184219803</v>
      </c>
      <c r="EC179" s="72">
        <f t="shared" si="337"/>
        <v>21.300953059425666</v>
      </c>
      <c r="ED179" s="71">
        <f t="shared" si="338"/>
        <v>47.076536747961448</v>
      </c>
      <c r="EE179" s="82">
        <f t="shared" si="339"/>
        <v>43.976330468987229</v>
      </c>
      <c r="EF179" s="88">
        <f t="shared" si="340"/>
        <v>491.21896257549196</v>
      </c>
      <c r="EG179" s="54">
        <f>REPS단위당실거래!I164</f>
        <v>3979.1</v>
      </c>
      <c r="EH179" s="52">
        <f t="shared" si="341"/>
        <v>6355.6500000000005</v>
      </c>
      <c r="EI179" s="52">
        <f t="shared" si="342"/>
        <v>216100</v>
      </c>
      <c r="EJ179" s="49">
        <f t="shared" si="343"/>
        <v>118855.00000000001</v>
      </c>
      <c r="EK179" s="149">
        <v>27716</v>
      </c>
      <c r="EL179" s="55">
        <f t="shared" si="344"/>
        <v>0.32707613999254326</v>
      </c>
      <c r="EM179" s="55">
        <v>0.74</v>
      </c>
      <c r="EN179" s="55">
        <v>0.05</v>
      </c>
      <c r="EO179" s="71">
        <f t="shared" si="345"/>
        <v>335.41396495323323</v>
      </c>
      <c r="EP179" s="54">
        <f>REPS단위당실거래!I164</f>
        <v>3979.1</v>
      </c>
      <c r="EQ179" s="52">
        <f t="shared" si="346"/>
        <v>6355.6500000000005</v>
      </c>
      <c r="ER179" s="52">
        <f t="shared" si="347"/>
        <v>216100</v>
      </c>
      <c r="ES179" s="49">
        <f t="shared" si="348"/>
        <v>118855.00000000001</v>
      </c>
      <c r="ET179" s="149">
        <v>6248</v>
      </c>
      <c r="EU179" s="55">
        <f t="shared" si="349"/>
        <v>0.32707613999254326</v>
      </c>
      <c r="EV179" s="55">
        <v>0.26</v>
      </c>
      <c r="EW179" s="55">
        <v>0.2</v>
      </c>
      <c r="EX179" s="50">
        <f t="shared" si="350"/>
        <v>106.26572957901733</v>
      </c>
      <c r="EY179" s="53">
        <f>'주택총조사(주택의종류)'!AZ165</f>
        <v>0.35823878185609193</v>
      </c>
      <c r="EZ179" s="53">
        <f>'주택총조사(주택의종류)'!AS165</f>
        <v>0.17180403196982352</v>
      </c>
      <c r="FA179" s="53">
        <f>'주택총조사(주택의종류)'!BG165</f>
        <v>0.45379911108038706</v>
      </c>
      <c r="FB179" s="53">
        <f t="shared" si="351"/>
        <v>1.746330031072743</v>
      </c>
      <c r="FC179" s="54">
        <f t="shared" si="352"/>
        <v>771.31851467670469</v>
      </c>
      <c r="FD179" s="55">
        <v>0.4</v>
      </c>
      <c r="FE179" s="55">
        <v>0.6</v>
      </c>
      <c r="FF179" s="50">
        <f t="shared" si="353"/>
        <v>185.11644352240913</v>
      </c>
      <c r="FG179" s="82">
        <f t="shared" si="354"/>
        <v>626.79613805465965</v>
      </c>
      <c r="FH179" s="53">
        <v>3.9399999999999998E-2</v>
      </c>
      <c r="FI179" s="49">
        <v>30</v>
      </c>
      <c r="FJ179" s="55">
        <v>0.6</v>
      </c>
      <c r="FK179" s="55">
        <v>0.4</v>
      </c>
      <c r="FL179" s="49">
        <f t="shared" si="355"/>
        <v>216000</v>
      </c>
      <c r="FM179" s="49">
        <f t="shared" si="356"/>
        <v>129700</v>
      </c>
      <c r="FN179" s="58">
        <f t="shared" si="357"/>
        <v>-614.72963009440116</v>
      </c>
      <c r="FO179" s="49">
        <f t="shared" si="372"/>
        <v>18480</v>
      </c>
      <c r="FP179" s="131">
        <v>225</v>
      </c>
      <c r="FQ179" s="131">
        <v>552</v>
      </c>
      <c r="FR179" s="134">
        <v>5101</v>
      </c>
      <c r="FS179" s="134">
        <v>8766</v>
      </c>
      <c r="FT179" s="134">
        <v>5740</v>
      </c>
      <c r="FU179" s="134">
        <v>4874</v>
      </c>
      <c r="FV179" s="134">
        <v>4759</v>
      </c>
      <c r="FW179" s="134">
        <v>11495</v>
      </c>
      <c r="FX179" s="134">
        <v>20177</v>
      </c>
      <c r="FY179" s="32">
        <f t="shared" si="358"/>
        <v>61689</v>
      </c>
      <c r="FZ179" s="152">
        <f>FX179/FY179</f>
        <v>0.32707613999254326</v>
      </c>
      <c r="GA179" s="54">
        <f t="shared" si="359"/>
        <v>665.77077777625857</v>
      </c>
      <c r="GB179" s="55">
        <v>0.3</v>
      </c>
      <c r="GC179" s="55">
        <f t="shared" si="360"/>
        <v>0.32707613999254326</v>
      </c>
      <c r="GD179" s="50">
        <f t="shared" si="361"/>
        <v>65.327320834467585</v>
      </c>
      <c r="GE179" s="54">
        <f t="shared" si="362"/>
        <v>-218.5281456697538</v>
      </c>
      <c r="GF179" s="55">
        <v>0.7</v>
      </c>
      <c r="GG179" s="55">
        <f t="shared" si="363"/>
        <v>0.32707613999254326</v>
      </c>
      <c r="GH179" s="50">
        <f t="shared" si="364"/>
        <v>-50.032739655773895</v>
      </c>
      <c r="GI179" s="81">
        <f t="shared" si="373"/>
        <v>15.29458117869369</v>
      </c>
      <c r="GJ179" s="72">
        <f t="shared" si="365"/>
        <v>-3.1002062789742197</v>
      </c>
      <c r="GK179" s="72">
        <f t="shared" si="366"/>
        <v>47.076536747961448</v>
      </c>
      <c r="GL179" s="52">
        <f>SUM('주택총조사(주택의종류)'!AD165:AF165)</f>
        <v>77260</v>
      </c>
      <c r="GM179" s="52">
        <f>REPS미분양!I164</f>
        <v>57</v>
      </c>
      <c r="GN179" s="100">
        <f t="shared" si="367"/>
        <v>7.3776857364742424E-4</v>
      </c>
      <c r="GO179" s="55">
        <f t="shared" si="368"/>
        <v>1</v>
      </c>
      <c r="GP179" s="82">
        <f t="shared" si="369"/>
        <v>43.976330468987229</v>
      </c>
      <c r="GQ179" s="84">
        <f t="shared" si="370"/>
        <v>686.06704970234057</v>
      </c>
      <c r="GR179" s="151">
        <f>SUM('REPS분양물량+계획'!G164:I164)/3</f>
        <v>478.33333333333331</v>
      </c>
      <c r="GS179" s="106">
        <f t="shared" si="374"/>
        <v>0.69721076612098576</v>
      </c>
      <c r="GT179" s="105" t="str">
        <f t="shared" si="371"/>
        <v>A등급</v>
      </c>
    </row>
    <row r="180" spans="1:202" s="49" customFormat="1" x14ac:dyDescent="0.4">
      <c r="A180" s="37" t="s">
        <v>233</v>
      </c>
      <c r="B180" s="148" t="s">
        <v>234</v>
      </c>
      <c r="C180" s="35">
        <f>'주택총조사(거처의종류, 일반,외국인가구, 전체)'!H166</f>
        <v>156235</v>
      </c>
      <c r="D180" s="35">
        <f>'주택총조사(거처의종류, 일반,외국인가구, 전체)'!K166</f>
        <v>160378</v>
      </c>
      <c r="E180" s="35">
        <f>'주택총조사(거처의종류, 일반,외국인가구, 전체)'!N166</f>
        <v>164083</v>
      </c>
      <c r="F180" s="35">
        <f>'주택총조사(거처의종류, 일반,외국인가구, 전체)'!Q166</f>
        <v>166197</v>
      </c>
      <c r="G180" s="35">
        <f>'주택총조사(거처의종류, 일반,외국인가구, 전체)'!T166</f>
        <v>169228</v>
      </c>
      <c r="H180" s="35">
        <f>'주택총조사(거처의종류, 일반,외국인가구, 전체)'!W166</f>
        <v>171257</v>
      </c>
      <c r="I180" s="207">
        <f t="shared" si="378"/>
        <v>554</v>
      </c>
      <c r="J180" s="207">
        <f t="shared" si="378"/>
        <v>474</v>
      </c>
      <c r="K180" s="207">
        <f t="shared" si="378"/>
        <v>-1895</v>
      </c>
      <c r="L180" s="207">
        <f t="shared" si="378"/>
        <v>-966</v>
      </c>
      <c r="M180" s="207">
        <f t="shared" si="378"/>
        <v>-312</v>
      </c>
      <c r="N180" s="24">
        <f>'인구총조사(가구, 1인가구)'!D166</f>
        <v>44151</v>
      </c>
      <c r="O180" s="24">
        <f>'인구총조사(가구, 1인가구)'!E166</f>
        <v>47740</v>
      </c>
      <c r="P180" s="24">
        <f>'인구총조사(가구, 1인가구)'!F166</f>
        <v>50971</v>
      </c>
      <c r="Q180" s="24">
        <f>'인구총조사(가구, 1인가구)'!G166</f>
        <v>54980</v>
      </c>
      <c r="R180" s="24">
        <f>'인구총조사(가구, 1인가구)'!H166</f>
        <v>58977</v>
      </c>
      <c r="S180" s="24">
        <f>'인구총조사(가구, 1인가구)'!I166</f>
        <v>61318</v>
      </c>
      <c r="T180" s="52">
        <f t="shared" si="286"/>
        <v>3589</v>
      </c>
      <c r="U180" s="52">
        <f t="shared" si="287"/>
        <v>3231</v>
      </c>
      <c r="V180" s="52">
        <f t="shared" si="288"/>
        <v>4009</v>
      </c>
      <c r="W180" s="52">
        <f t="shared" si="289"/>
        <v>3997</v>
      </c>
      <c r="X180" s="52">
        <f t="shared" si="290"/>
        <v>2341</v>
      </c>
      <c r="Y180" s="53">
        <f>'주택총조사(거처의종류, 일반,외국인가구, 아파트)'!K166/'주택총조사(거처의종류, 일반,외국인가구, 전체)'!K166</f>
        <v>0.48206736584818366</v>
      </c>
      <c r="Z180" s="53">
        <f>'주택총조사(거처의종류, 일반,외국인가구, 아파트)'!N166/'주택총조사(거처의종류, 일반,외국인가구, 전체)'!N166</f>
        <v>0.4856688383318199</v>
      </c>
      <c r="AA180" s="53">
        <f>'주택총조사(거처의종류, 일반,외국인가구, 아파트)'!Q166/'주택총조사(거처의종류, 일반,외국인가구, 전체)'!Q166</f>
        <v>0.48130832686510588</v>
      </c>
      <c r="AB180" s="53">
        <f>'주택총조사(거처의종류, 일반,외국인가구, 아파트)'!T166/'주택총조사(거처의종류, 일반,외국인가구, 전체)'!T166</f>
        <v>0.48158697142316875</v>
      </c>
      <c r="AC180" s="53">
        <f>'주택총조사(거처의종류, 일반,외국인가구, 아파트)'!W166/'주택총조사(거처의종류, 일반,외국인가구, 전체)'!W166</f>
        <v>0.48324448051758467</v>
      </c>
      <c r="AD180" s="54">
        <f t="shared" si="291"/>
        <v>267.06532067989377</v>
      </c>
      <c r="AE180" s="54">
        <f t="shared" si="292"/>
        <v>230.20702936928262</v>
      </c>
      <c r="AF180" s="54">
        <f t="shared" si="293"/>
        <v>-912.07927940937566</v>
      </c>
      <c r="AG180" s="54">
        <f t="shared" si="294"/>
        <v>-465.213014394781</v>
      </c>
      <c r="AH180" s="54">
        <f t="shared" si="295"/>
        <v>-150.77227792148642</v>
      </c>
      <c r="AI180" s="54">
        <f t="shared" si="296"/>
        <v>-206.15844433529332</v>
      </c>
      <c r="AJ180" s="54">
        <f t="shared" si="297"/>
        <v>1730.1397760291311</v>
      </c>
      <c r="AK180" s="54">
        <f t="shared" si="298"/>
        <v>1569.1960166501101</v>
      </c>
      <c r="AL180" s="54">
        <f t="shared" si="299"/>
        <v>1929.5650824022096</v>
      </c>
      <c r="AM180" s="54">
        <f t="shared" si="300"/>
        <v>1924.9031247784055</v>
      </c>
      <c r="AN180" s="54">
        <f t="shared" si="301"/>
        <v>1131.2753288916658</v>
      </c>
      <c r="AO180" s="54">
        <f t="shared" si="302"/>
        <v>1657.0158657503046</v>
      </c>
      <c r="AP180" s="208">
        <f t="shared" si="379"/>
        <v>1997.2050967090249</v>
      </c>
      <c r="AQ180" s="208">
        <f t="shared" si="379"/>
        <v>1799.4030460193926</v>
      </c>
      <c r="AR180" s="208">
        <f t="shared" si="379"/>
        <v>1017.4858029928339</v>
      </c>
      <c r="AS180" s="208">
        <f t="shared" si="379"/>
        <v>1459.6901103836244</v>
      </c>
      <c r="AT180" s="208">
        <f t="shared" si="379"/>
        <v>980.5030509701794</v>
      </c>
      <c r="AU180" s="50">
        <f t="shared" si="285"/>
        <v>1450.857421415011</v>
      </c>
      <c r="AV180" s="52">
        <f>'주택총조사(거처의종류, 일반,외국인가구, 전체)'!I166</f>
        <v>18098</v>
      </c>
      <c r="AW180" s="52">
        <f>'주택총조사(거처의종류, 일반,외국인가구, 전체)'!L166</f>
        <v>18353</v>
      </c>
      <c r="AX180" s="52">
        <f>'주택총조사(거처의종류, 일반,외국인가구, 전체)'!O166</f>
        <v>18457</v>
      </c>
      <c r="AY180" s="52">
        <f>'주택총조사(거처의종류, 일반,외국인가구, 전체)'!R166</f>
        <v>18527</v>
      </c>
      <c r="AZ180" s="52">
        <f>'주택총조사(거처의종류, 일반,외국인가구, 전체)'!U166</f>
        <v>18735</v>
      </c>
      <c r="BA180" s="52">
        <f>'주택총조사(거처의종류, 일반,외국인가구, 전체)'!X166</f>
        <v>18646</v>
      </c>
      <c r="BB180" s="52">
        <f t="shared" si="303"/>
        <v>255</v>
      </c>
      <c r="BC180" s="52">
        <f t="shared" si="304"/>
        <v>104</v>
      </c>
      <c r="BD180" s="52">
        <f t="shared" si="305"/>
        <v>70</v>
      </c>
      <c r="BE180" s="52">
        <f t="shared" si="306"/>
        <v>208</v>
      </c>
      <c r="BF180" s="52">
        <f t="shared" si="307"/>
        <v>-89</v>
      </c>
      <c r="BG180" s="53">
        <f>'주택총조사(거처의종류, 일반,외국인가구, 아파트)'!L166/'주택총조사(거처의종류, 일반,외국인가구, 전체)'!L166</f>
        <v>6.5384405819212121E-2</v>
      </c>
      <c r="BH180" s="53">
        <f>'주택총조사(거처의종류, 일반,외국인가구, 아파트)'!O166/'주택총조사(거처의종류, 일반,외국인가구, 전체)'!O166</f>
        <v>6.6153762800021679E-2</v>
      </c>
      <c r="BI180" s="53">
        <f>'주택총조사(거처의종류, 일반,외국인가구, 아파트)'!R166/'주택총조사(거처의종류, 일반,외국인가구, 전체)'!R166</f>
        <v>6.5040211583094948E-2</v>
      </c>
      <c r="BJ180" s="53">
        <f>'주택총조사(거처의종류, 일반,외국인가구, 아파트)'!U166/'주택총조사(거처의종류, 일반,외국인가구, 전체)'!U166</f>
        <v>6.7680811315719236E-2</v>
      </c>
      <c r="BK180" s="53">
        <f>'주택총조사(거처의종류, 일반,외국인가구, 아파트)'!X166/'주택총조사(거처의종류, 일반,외국인가구, 전체)'!X166</f>
        <v>7.2616110693982619E-2</v>
      </c>
      <c r="BL180" s="54">
        <f t="shared" si="308"/>
        <v>16.67302348389909</v>
      </c>
      <c r="BM180" s="54">
        <f t="shared" si="309"/>
        <v>6.8799913312022545</v>
      </c>
      <c r="BN180" s="54">
        <f t="shared" si="310"/>
        <v>4.5528148108166464</v>
      </c>
      <c r="BO180" s="54">
        <f t="shared" si="311"/>
        <v>14.077608753669601</v>
      </c>
      <c r="BP180" s="54">
        <f t="shared" si="312"/>
        <v>-6.4628338517644535</v>
      </c>
      <c r="BQ180" s="50">
        <f t="shared" si="313"/>
        <v>7.1441209055646286</v>
      </c>
      <c r="BR180" s="49">
        <f>REPS멸실!E165</f>
        <v>0</v>
      </c>
      <c r="BS180" s="49">
        <f>REPS멸실!F165</f>
        <v>0</v>
      </c>
      <c r="BT180" s="49">
        <f>REPS멸실!G165</f>
        <v>0</v>
      </c>
      <c r="BU180" s="49">
        <f>REPS멸실!H165</f>
        <v>0</v>
      </c>
      <c r="BV180" s="49">
        <f>REPS멸실!I165</f>
        <v>40</v>
      </c>
      <c r="BW180" s="51">
        <f t="shared" si="314"/>
        <v>8</v>
      </c>
      <c r="BX180" s="81">
        <f t="shared" si="315"/>
        <v>1466.0015423205757</v>
      </c>
      <c r="BY180" s="52">
        <f>SUM('주택소유통계(다주택자)'!Q166:R166)</f>
        <v>14749</v>
      </c>
      <c r="BZ180" s="52">
        <f>SUM('주택소유통계(다주택자)'!U166:V166)</f>
        <v>13862</v>
      </c>
      <c r="CA180" s="52">
        <f>SUM('주택소유통계(다주택자)'!Y166:Z166)</f>
        <v>13624</v>
      </c>
      <c r="CB180" s="52">
        <f>SUM('주택소유통계(다주택자)'!AC166:AD166)</f>
        <v>13740</v>
      </c>
      <c r="CC180" s="52">
        <f t="shared" si="316"/>
        <v>-887</v>
      </c>
      <c r="CD180" s="52">
        <f t="shared" si="317"/>
        <v>-238</v>
      </c>
      <c r="CE180" s="52">
        <f t="shared" si="318"/>
        <v>116</v>
      </c>
      <c r="CF180" s="53">
        <f>'REPS거래량(외지인)'!D166/'REPS거래량(외지인)'!C166</f>
        <v>0.32411347517730499</v>
      </c>
      <c r="CG180" s="53">
        <f>'REPS거래량(외지인)'!I166/'REPS거래량(외지인)'!H166</f>
        <v>0.29914529914529914</v>
      </c>
      <c r="CH180" s="53">
        <f>'REPS거래량(외지인)'!N166/'REPS거래량(외지인)'!M166</f>
        <v>0.41547861507128309</v>
      </c>
      <c r="CI180" s="54">
        <f>REPS단위당실거래!G165</f>
        <v>2572.4</v>
      </c>
      <c r="CJ180" s="54">
        <f>REPS단위당실거래!H165</f>
        <v>2317</v>
      </c>
      <c r="CK180" s="54">
        <f>REPS단위당실거래!I165</f>
        <v>2351.5</v>
      </c>
      <c r="CL180" s="52">
        <v>3052</v>
      </c>
      <c r="CM180" s="52">
        <v>2871</v>
      </c>
      <c r="CN180" s="52">
        <v>3788</v>
      </c>
      <c r="CO180" s="53">
        <v>0</v>
      </c>
      <c r="CP180" s="53">
        <f t="shared" si="320"/>
        <v>0.80703587600139326</v>
      </c>
      <c r="CQ180" s="53">
        <f t="shared" si="321"/>
        <v>0.6207761351636748</v>
      </c>
      <c r="CR180" s="55">
        <v>0.2</v>
      </c>
      <c r="CS180" s="55">
        <v>0.3</v>
      </c>
      <c r="CT180" s="55">
        <v>0.5</v>
      </c>
      <c r="CU180" s="162">
        <f t="shared" si="322"/>
        <v>0</v>
      </c>
      <c r="CV180" s="162">
        <f t="shared" si="323"/>
        <v>-17.237458582286166</v>
      </c>
      <c r="CW180" s="162">
        <f t="shared" si="324"/>
        <v>14.959314116612221</v>
      </c>
      <c r="CX180" s="71">
        <f t="shared" si="325"/>
        <v>-0.7593814885579816</v>
      </c>
      <c r="CY180" s="158">
        <f>REPS분양물량!H165</f>
        <v>724</v>
      </c>
      <c r="CZ180" s="158">
        <f>REPS분양물량!I165</f>
        <v>317</v>
      </c>
      <c r="DA180" s="158">
        <f>REPS분양물량!J165</f>
        <v>295</v>
      </c>
      <c r="DB180" s="52">
        <f>REPS미분양!F165</f>
        <v>1</v>
      </c>
      <c r="DC180" s="52">
        <f>REPS미분양!G165</f>
        <v>191</v>
      </c>
      <c r="DD180" s="52">
        <f>REPS미분양!H165</f>
        <v>51</v>
      </c>
      <c r="DE180" s="52">
        <f>REPS미분양!I165</f>
        <v>66</v>
      </c>
      <c r="DF180" s="52">
        <f t="shared" si="326"/>
        <v>725</v>
      </c>
      <c r="DG180" s="52">
        <f t="shared" si="327"/>
        <v>508</v>
      </c>
      <c r="DH180" s="52">
        <f t="shared" si="328"/>
        <v>346</v>
      </c>
      <c r="DI180" s="52">
        <f t="shared" si="329"/>
        <v>534</v>
      </c>
      <c r="DJ180" s="52">
        <f t="shared" si="330"/>
        <v>457</v>
      </c>
      <c r="DK180" s="52">
        <f t="shared" si="331"/>
        <v>280</v>
      </c>
      <c r="DL180" s="142">
        <v>2572.4</v>
      </c>
      <c r="DM180" s="142">
        <v>2317</v>
      </c>
      <c r="DN180" s="142">
        <v>2351.5</v>
      </c>
      <c r="DO180" s="140">
        <f>'REPS분양가(분기단위)'!D165</f>
        <v>3052</v>
      </c>
      <c r="DP180" s="140">
        <f>'REPS분양가(분기단위)'!E165</f>
        <v>2871</v>
      </c>
      <c r="DQ180" s="140">
        <f>'REPS분양가(분기단위)'!F165</f>
        <v>3788</v>
      </c>
      <c r="DR180" s="53">
        <f t="shared" si="332"/>
        <v>0.84285714285714286</v>
      </c>
      <c r="DS180" s="53">
        <f t="shared" si="333"/>
        <v>0.80703587600139326</v>
      </c>
      <c r="DT180" s="53">
        <f t="shared" si="334"/>
        <v>0.6207761351636748</v>
      </c>
      <c r="DU180" s="53">
        <f>100%-종합!CF180</f>
        <v>0.67588652482269507</v>
      </c>
      <c r="DV180" s="53">
        <f>100%-종합!CG180</f>
        <v>0.70085470085470081</v>
      </c>
      <c r="DW180" s="53">
        <f>100%-종합!CH180</f>
        <v>0.58452138492871697</v>
      </c>
      <c r="DX180" s="55">
        <v>0.2</v>
      </c>
      <c r="DY180" s="55">
        <v>0.3</v>
      </c>
      <c r="DZ180" s="55">
        <v>0.5</v>
      </c>
      <c r="EA180" s="72">
        <f t="shared" si="335"/>
        <v>60.841373860182379</v>
      </c>
      <c r="EB180" s="72">
        <f t="shared" si="336"/>
        <v>77.545801069939003</v>
      </c>
      <c r="EC180" s="72">
        <f t="shared" si="337"/>
        <v>50.799969675919463</v>
      </c>
      <c r="ED180" s="71">
        <f t="shared" si="338"/>
        <v>63.062381535346951</v>
      </c>
      <c r="EE180" s="82">
        <f t="shared" si="339"/>
        <v>62.303000046788966</v>
      </c>
      <c r="EF180" s="88">
        <f t="shared" si="340"/>
        <v>1528.3045423673648</v>
      </c>
      <c r="EG180" s="54">
        <f>REPS단위당실거래!I165</f>
        <v>2351.5</v>
      </c>
      <c r="EH180" s="52">
        <f t="shared" si="341"/>
        <v>3788</v>
      </c>
      <c r="EI180" s="52">
        <f t="shared" si="342"/>
        <v>128800</v>
      </c>
      <c r="EJ180" s="49">
        <f t="shared" si="343"/>
        <v>70840</v>
      </c>
      <c r="EK180" s="149">
        <v>54018</v>
      </c>
      <c r="EL180" s="55">
        <f t="shared" si="344"/>
        <v>0.26065069356872633</v>
      </c>
      <c r="EM180" s="55">
        <v>0.74</v>
      </c>
      <c r="EN180" s="55">
        <v>0.05</v>
      </c>
      <c r="EO180" s="71">
        <f t="shared" si="345"/>
        <v>520.95367911223195</v>
      </c>
      <c r="EP180" s="54">
        <f>REPS단위당실거래!I165</f>
        <v>2351.5</v>
      </c>
      <c r="EQ180" s="52">
        <f t="shared" si="346"/>
        <v>3788</v>
      </c>
      <c r="ER180" s="52">
        <f t="shared" si="347"/>
        <v>128800</v>
      </c>
      <c r="ES180" s="49">
        <f t="shared" si="348"/>
        <v>70840</v>
      </c>
      <c r="ET180" s="149">
        <v>10218</v>
      </c>
      <c r="EU180" s="55">
        <f t="shared" si="349"/>
        <v>0.26065069356872633</v>
      </c>
      <c r="EV180" s="55">
        <v>0.26</v>
      </c>
      <c r="EW180" s="55">
        <v>0.2</v>
      </c>
      <c r="EX180" s="50">
        <f t="shared" si="350"/>
        <v>138.49309691803279</v>
      </c>
      <c r="EY180" s="53">
        <f>'주택총조사(주택의종류)'!AZ166</f>
        <v>0.62500919741173744</v>
      </c>
      <c r="EZ180" s="53">
        <f>'주택총조사(주택의종류)'!AS166</f>
        <v>8.7391153920710465E-2</v>
      </c>
      <c r="FA180" s="53">
        <f>'주택총조사(주택의종류)'!BG166</f>
        <v>0.28125025530158843</v>
      </c>
      <c r="FB180" s="53">
        <f t="shared" si="351"/>
        <v>0.58981757508353738</v>
      </c>
      <c r="FC180" s="54">
        <f t="shared" si="352"/>
        <v>388.95329833482737</v>
      </c>
      <c r="FD180" s="55">
        <v>0.4</v>
      </c>
      <c r="FE180" s="55">
        <v>0.6</v>
      </c>
      <c r="FF180" s="50">
        <f t="shared" si="353"/>
        <v>93.348791600358581</v>
      </c>
      <c r="FG180" s="82">
        <f t="shared" si="354"/>
        <v>752.7955676306234</v>
      </c>
      <c r="FH180" s="53">
        <v>3.9399999999999998E-2</v>
      </c>
      <c r="FI180" s="49">
        <v>30</v>
      </c>
      <c r="FJ180" s="55">
        <v>0.6</v>
      </c>
      <c r="FK180" s="55">
        <v>0.4</v>
      </c>
      <c r="FL180" s="49">
        <f t="shared" si="355"/>
        <v>129000</v>
      </c>
      <c r="FM180" s="49">
        <f t="shared" si="356"/>
        <v>77300</v>
      </c>
      <c r="FN180" s="58">
        <f t="shared" si="357"/>
        <v>-366.37317198378724</v>
      </c>
      <c r="FO180" s="49">
        <f t="shared" si="372"/>
        <v>11040</v>
      </c>
      <c r="FP180" s="131">
        <v>358</v>
      </c>
      <c r="FQ180" s="131">
        <v>911</v>
      </c>
      <c r="FR180" s="134">
        <v>9972</v>
      </c>
      <c r="FS180" s="134">
        <v>14477</v>
      </c>
      <c r="FT180" s="134">
        <v>9148</v>
      </c>
      <c r="FU180" s="134">
        <v>8796</v>
      </c>
      <c r="FV180" s="134">
        <v>8383</v>
      </c>
      <c r="FW180" s="134">
        <v>21243</v>
      </c>
      <c r="FX180" s="134">
        <v>25837</v>
      </c>
      <c r="FY180" s="32">
        <f t="shared" si="358"/>
        <v>99125</v>
      </c>
      <c r="FZ180" s="152">
        <f>FX180/FY180</f>
        <v>0.26065069356872633</v>
      </c>
      <c r="GA180" s="54">
        <f t="shared" si="359"/>
        <v>1664.1599866558693</v>
      </c>
      <c r="GB180" s="55">
        <v>0.3</v>
      </c>
      <c r="GC180" s="55">
        <f t="shared" si="360"/>
        <v>0.26065069356872633</v>
      </c>
      <c r="GD180" s="50">
        <f t="shared" si="361"/>
        <v>130.1293364193524</v>
      </c>
      <c r="GE180" s="54">
        <f t="shared" si="362"/>
        <v>-198.15844433529332</v>
      </c>
      <c r="GF180" s="55">
        <v>0.7</v>
      </c>
      <c r="GG180" s="55">
        <f t="shared" si="363"/>
        <v>0.26065069356872633</v>
      </c>
      <c r="GH180" s="50">
        <f t="shared" si="364"/>
        <v>-36.155095166745831</v>
      </c>
      <c r="GI180" s="81">
        <f t="shared" si="373"/>
        <v>93.974241252606561</v>
      </c>
      <c r="GJ180" s="72">
        <f t="shared" si="365"/>
        <v>-0.7593814885579816</v>
      </c>
      <c r="GK180" s="72">
        <f t="shared" si="366"/>
        <v>63.062381535346951</v>
      </c>
      <c r="GL180" s="52">
        <f>SUM('주택총조사(주택의종류)'!AD166:AF166)</f>
        <v>125409</v>
      </c>
      <c r="GM180" s="52">
        <f>REPS미분양!I165</f>
        <v>66</v>
      </c>
      <c r="GN180" s="100">
        <f t="shared" si="367"/>
        <v>5.262780183240437E-4</v>
      </c>
      <c r="GO180" s="55">
        <f t="shared" si="368"/>
        <v>1</v>
      </c>
      <c r="GP180" s="82">
        <f t="shared" si="369"/>
        <v>62.303000046788966</v>
      </c>
      <c r="GQ180" s="84">
        <f t="shared" si="370"/>
        <v>909.07280893001894</v>
      </c>
      <c r="GR180" s="151">
        <f>SUM('REPS분양물량+계획'!G165:I165)/3</f>
        <v>701</v>
      </c>
      <c r="GS180" s="106">
        <f t="shared" si="374"/>
        <v>0.77111535304315049</v>
      </c>
      <c r="GT180" s="105" t="str">
        <f t="shared" si="371"/>
        <v>A등급</v>
      </c>
    </row>
    <row r="181" spans="1:202" s="49" customFormat="1" x14ac:dyDescent="0.4">
      <c r="A181" s="37" t="s">
        <v>233</v>
      </c>
      <c r="B181" s="148" t="s">
        <v>254</v>
      </c>
      <c r="C181" s="35">
        <f>'주택총조사(거처의종류, 일반,외국인가구, 전체)'!H167</f>
        <v>96298</v>
      </c>
      <c r="D181" s="35">
        <f>'주택총조사(거처의종류, 일반,외국인가구, 전체)'!K167</f>
        <v>99315</v>
      </c>
      <c r="E181" s="35">
        <f>'주택총조사(거처의종류, 일반,외국인가구, 전체)'!N167</f>
        <v>103432</v>
      </c>
      <c r="F181" s="35">
        <f>'주택총조사(거처의종류, 일반,외국인가구, 전체)'!Q167</f>
        <v>107430</v>
      </c>
      <c r="G181" s="35">
        <f>'주택총조사(거처의종류, 일반,외국인가구, 전체)'!T167</f>
        <v>110689</v>
      </c>
      <c r="H181" s="35">
        <f>'주택총조사(거처의종류, 일반,외국인가구, 전체)'!W167</f>
        <v>111789</v>
      </c>
      <c r="I181" s="207">
        <f t="shared" si="378"/>
        <v>-197</v>
      </c>
      <c r="J181" s="207">
        <f t="shared" si="378"/>
        <v>-439</v>
      </c>
      <c r="K181" s="207">
        <f t="shared" si="378"/>
        <v>-495</v>
      </c>
      <c r="L181" s="207">
        <f t="shared" si="378"/>
        <v>-442</v>
      </c>
      <c r="M181" s="207">
        <f t="shared" si="378"/>
        <v>-405</v>
      </c>
      <c r="N181" s="24">
        <f>'인구총조사(가구, 1인가구)'!D167</f>
        <v>34564</v>
      </c>
      <c r="O181" s="24">
        <f>'인구총조사(가구, 1인가구)'!E167</f>
        <v>37778</v>
      </c>
      <c r="P181" s="24">
        <f>'인구총조사(가구, 1인가구)'!F167</f>
        <v>42334</v>
      </c>
      <c r="Q181" s="24">
        <f>'인구총조사(가구, 1인가구)'!G167</f>
        <v>46827</v>
      </c>
      <c r="R181" s="24">
        <f>'인구총조사(가구, 1인가구)'!H167</f>
        <v>50528</v>
      </c>
      <c r="S181" s="24">
        <f>'인구총조사(가구, 1인가구)'!I167</f>
        <v>52033</v>
      </c>
      <c r="T181" s="52">
        <f t="shared" si="286"/>
        <v>3214</v>
      </c>
      <c r="U181" s="52">
        <f t="shared" si="287"/>
        <v>4556</v>
      </c>
      <c r="V181" s="52">
        <f t="shared" si="288"/>
        <v>4493</v>
      </c>
      <c r="W181" s="52">
        <f t="shared" si="289"/>
        <v>3701</v>
      </c>
      <c r="X181" s="52">
        <f t="shared" si="290"/>
        <v>1505</v>
      </c>
      <c r="Y181" s="53">
        <f>'주택총조사(거처의종류, 일반,외국인가구, 아파트)'!K167/'주택총조사(거처의종류, 일반,외국인가구, 전체)'!K167</f>
        <v>0.30470724462568594</v>
      </c>
      <c r="Z181" s="53">
        <f>'주택총조사(거처의종류, 일반,외국인가구, 아파트)'!N167/'주택총조사(거처의종류, 일반,외국인가구, 전체)'!N167</f>
        <v>0.29940443963183538</v>
      </c>
      <c r="AA181" s="53">
        <f>'주택총조사(거처의종류, 일반,외국인가구, 아파트)'!Q167/'주택총조사(거처의종류, 일반,외국인가구, 전체)'!Q167</f>
        <v>0.29953458065717209</v>
      </c>
      <c r="AB181" s="53">
        <f>'주택총조사(거처의종류, 일반,외국인가구, 아파트)'!T167/'주택총조사(거처의종류, 일반,외국인가구, 전체)'!T167</f>
        <v>0.29415750435906007</v>
      </c>
      <c r="AC181" s="53">
        <f>'주택총조사(거처의종류, 일반,외국인가구, 아파트)'!W167/'주택총조사(거처의종류, 일반,외국인가구, 전체)'!W167</f>
        <v>0.29177289357629105</v>
      </c>
      <c r="AD181" s="54">
        <f t="shared" si="291"/>
        <v>-60.027327191260127</v>
      </c>
      <c r="AE181" s="54">
        <f t="shared" si="292"/>
        <v>-131.43854899837572</v>
      </c>
      <c r="AF181" s="54">
        <f t="shared" si="293"/>
        <v>-148.2696174253002</v>
      </c>
      <c r="AG181" s="54">
        <f t="shared" si="294"/>
        <v>-130.01761692670456</v>
      </c>
      <c r="AH181" s="54">
        <f t="shared" si="295"/>
        <v>-118.16802189839787</v>
      </c>
      <c r="AI181" s="54">
        <f t="shared" si="296"/>
        <v>-117.5842264880077</v>
      </c>
      <c r="AJ181" s="54">
        <f t="shared" si="297"/>
        <v>979.32908422695459</v>
      </c>
      <c r="AK181" s="54">
        <f t="shared" si="298"/>
        <v>1364.086626962642</v>
      </c>
      <c r="AL181" s="54">
        <f t="shared" si="299"/>
        <v>1345.8088708926741</v>
      </c>
      <c r="AM181" s="54">
        <f t="shared" si="300"/>
        <v>1088.6769236328814</v>
      </c>
      <c r="AN181" s="54">
        <f t="shared" si="301"/>
        <v>439.11820483231804</v>
      </c>
      <c r="AO181" s="54">
        <f t="shared" si="302"/>
        <v>1043.403942109494</v>
      </c>
      <c r="AP181" s="208">
        <f t="shared" si="379"/>
        <v>919.30175703569444</v>
      </c>
      <c r="AQ181" s="208">
        <f t="shared" si="379"/>
        <v>1232.6480779642661</v>
      </c>
      <c r="AR181" s="208">
        <f t="shared" si="379"/>
        <v>1197.539253467374</v>
      </c>
      <c r="AS181" s="208">
        <f t="shared" si="379"/>
        <v>958.65930670617684</v>
      </c>
      <c r="AT181" s="208">
        <f t="shared" si="379"/>
        <v>320.95018293392019</v>
      </c>
      <c r="AU181" s="50">
        <f t="shared" si="285"/>
        <v>925.81971562148624</v>
      </c>
      <c r="AV181" s="52">
        <f>'주택총조사(거처의종류, 일반,외국인가구, 전체)'!I167</f>
        <v>11792</v>
      </c>
      <c r="AW181" s="52">
        <f>'주택총조사(거처의종류, 일반,외국인가구, 전체)'!L167</f>
        <v>11854</v>
      </c>
      <c r="AX181" s="52">
        <f>'주택총조사(거처의종류, 일반,외국인가구, 전체)'!O167</f>
        <v>11755</v>
      </c>
      <c r="AY181" s="52">
        <f>'주택총조사(거처의종류, 일반,외국인가구, 전체)'!R167</f>
        <v>11354</v>
      </c>
      <c r="AZ181" s="52">
        <f>'주택총조사(거처의종류, 일반,외국인가구, 전체)'!U167</f>
        <v>11238</v>
      </c>
      <c r="BA181" s="52">
        <f>'주택총조사(거처의종류, 일반,외국인가구, 전체)'!X167</f>
        <v>11373</v>
      </c>
      <c r="BB181" s="52">
        <f t="shared" si="303"/>
        <v>62</v>
      </c>
      <c r="BC181" s="52">
        <f t="shared" si="304"/>
        <v>-99</v>
      </c>
      <c r="BD181" s="52">
        <f t="shared" si="305"/>
        <v>-401</v>
      </c>
      <c r="BE181" s="52">
        <f t="shared" si="306"/>
        <v>-116</v>
      </c>
      <c r="BF181" s="52">
        <f t="shared" si="307"/>
        <v>135</v>
      </c>
      <c r="BG181" s="53">
        <f>'주택총조사(거처의종류, 일반,외국인가구, 아파트)'!L167/'주택총조사(거처의종류, 일반,외국인가구, 전체)'!L167</f>
        <v>1.8137337607558628E-2</v>
      </c>
      <c r="BH181" s="53">
        <f>'주택총조사(거처의종류, 일반,외국인가구, 아파트)'!O167/'주택총조사(거처의종류, 일반,외국인가구, 전체)'!O167</f>
        <v>1.897065078689919E-2</v>
      </c>
      <c r="BI181" s="53">
        <f>'주택총조사(거처의종류, 일반,외국인가구, 아파트)'!R167/'주택총조사(거처의종류, 일반,외국인가구, 전체)'!R167</f>
        <v>2.0785626211026951E-2</v>
      </c>
      <c r="BJ181" s="53">
        <f>'주택총조사(거처의종류, 일반,외국인가구, 아파트)'!U167/'주택총조사(거처의종류, 일반,외국인가구, 전체)'!U167</f>
        <v>1.9131518063712404E-2</v>
      </c>
      <c r="BK181" s="53">
        <f>'주택총조사(거처의종류, 일반,외국인가구, 아파트)'!X167/'주택총조사(거처의종류, 일반,외국인가구, 전체)'!X167</f>
        <v>2.2861162402180602E-2</v>
      </c>
      <c r="BL181" s="54">
        <f t="shared" si="308"/>
        <v>1.1245149316686349</v>
      </c>
      <c r="BM181" s="54">
        <f t="shared" si="309"/>
        <v>-1.8780944279030198</v>
      </c>
      <c r="BN181" s="54">
        <f t="shared" si="310"/>
        <v>-8.3350361106218074</v>
      </c>
      <c r="BO181" s="54">
        <f t="shared" si="311"/>
        <v>-2.2192560953906386</v>
      </c>
      <c r="BP181" s="54">
        <f t="shared" si="312"/>
        <v>3.0862569242943811</v>
      </c>
      <c r="BQ181" s="50">
        <f t="shared" si="313"/>
        <v>-1.6443229555904899</v>
      </c>
      <c r="BR181" s="49">
        <f>REPS멸실!E166</f>
        <v>0</v>
      </c>
      <c r="BS181" s="49">
        <f>REPS멸실!F166</f>
        <v>0</v>
      </c>
      <c r="BT181" s="49">
        <f>REPS멸실!G166</f>
        <v>0</v>
      </c>
      <c r="BU181" s="49">
        <f>REPS멸실!H166</f>
        <v>0</v>
      </c>
      <c r="BV181" s="49">
        <f>REPS멸실!I166</f>
        <v>0</v>
      </c>
      <c r="BW181" s="51">
        <f t="shared" si="314"/>
        <v>0</v>
      </c>
      <c r="BX181" s="81">
        <f t="shared" si="315"/>
        <v>924.17539266589574</v>
      </c>
      <c r="BY181" s="52">
        <f>SUM('주택소유통계(다주택자)'!Q167:R167)</f>
        <v>7004</v>
      </c>
      <c r="BZ181" s="52">
        <f>SUM('주택소유통계(다주택자)'!U167:V167)</f>
        <v>6815</v>
      </c>
      <c r="CA181" s="52">
        <f>SUM('주택소유통계(다주택자)'!Y167:Z167)</f>
        <v>6683</v>
      </c>
      <c r="CB181" s="52">
        <f>SUM('주택소유통계(다주택자)'!AC167:AD167)</f>
        <v>6745</v>
      </c>
      <c r="CC181" s="52">
        <f t="shared" si="316"/>
        <v>-189</v>
      </c>
      <c r="CD181" s="52">
        <f t="shared" si="317"/>
        <v>-132</v>
      </c>
      <c r="CE181" s="52">
        <f t="shared" si="318"/>
        <v>62</v>
      </c>
      <c r="CF181" s="53">
        <f>'REPS거래량(외지인)'!D167/'REPS거래량(외지인)'!C167</f>
        <v>0.48959999999999998</v>
      </c>
      <c r="CG181" s="53">
        <f>'REPS거래량(외지인)'!I167/'REPS거래량(외지인)'!H167</f>
        <v>0.26932084309133492</v>
      </c>
      <c r="CH181" s="53">
        <f>'REPS거래량(외지인)'!N167/'REPS거래량(외지인)'!M167</f>
        <v>0.55035971223021585</v>
      </c>
      <c r="CI181" s="54">
        <f>REPS단위당실거래!G166</f>
        <v>2221.6</v>
      </c>
      <c r="CJ181" s="54">
        <f>REPS단위당실거래!H166</f>
        <v>2099.9</v>
      </c>
      <c r="CK181" s="54">
        <f>REPS단위당실거래!I166</f>
        <v>2100.6999999999998</v>
      </c>
      <c r="CL181" s="52">
        <v>2524.2925</v>
      </c>
      <c r="CM181" s="52">
        <v>2657.15</v>
      </c>
      <c r="CN181" s="52">
        <v>2797</v>
      </c>
      <c r="CO181" s="53">
        <v>0</v>
      </c>
      <c r="CP181" s="53">
        <f t="shared" si="320"/>
        <v>0.79028282182037146</v>
      </c>
      <c r="CQ181" s="53">
        <f t="shared" si="321"/>
        <v>0.75105470146585618</v>
      </c>
      <c r="CR181" s="55">
        <v>0.2</v>
      </c>
      <c r="CS181" s="55">
        <v>0.3</v>
      </c>
      <c r="CT181" s="55">
        <v>0.5</v>
      </c>
      <c r="CU181" s="162">
        <f t="shared" si="322"/>
        <v>0</v>
      </c>
      <c r="CV181" s="162">
        <f t="shared" si="323"/>
        <v>-8.4284495797891594</v>
      </c>
      <c r="CW181" s="162">
        <f t="shared" si="324"/>
        <v>12.813857730404878</v>
      </c>
      <c r="CX181" s="71">
        <f t="shared" si="325"/>
        <v>1.4618027168719063</v>
      </c>
      <c r="CY181" s="158">
        <f>REPS분양물량!H166</f>
        <v>63</v>
      </c>
      <c r="CZ181" s="158">
        <f>REPS분양물량!I166</f>
        <v>0</v>
      </c>
      <c r="DA181" s="158">
        <f>REPS분양물량!J166</f>
        <v>0</v>
      </c>
      <c r="DB181" s="52">
        <f>REPS미분양!F166</f>
        <v>0</v>
      </c>
      <c r="DC181" s="52">
        <f>REPS미분양!G166</f>
        <v>12</v>
      </c>
      <c r="DD181" s="52">
        <f>REPS미분양!H166</f>
        <v>29</v>
      </c>
      <c r="DE181" s="52">
        <f>REPS미분양!I166</f>
        <v>11</v>
      </c>
      <c r="DF181" s="52">
        <f t="shared" si="326"/>
        <v>63</v>
      </c>
      <c r="DG181" s="52">
        <f t="shared" si="327"/>
        <v>12</v>
      </c>
      <c r="DH181" s="52">
        <f t="shared" si="328"/>
        <v>29</v>
      </c>
      <c r="DI181" s="52">
        <f t="shared" si="329"/>
        <v>51</v>
      </c>
      <c r="DJ181" s="52">
        <f t="shared" si="330"/>
        <v>-17</v>
      </c>
      <c r="DK181" s="52">
        <f t="shared" si="331"/>
        <v>18</v>
      </c>
      <c r="DL181" s="142">
        <v>2221.6</v>
      </c>
      <c r="DM181" s="142">
        <v>2099.9</v>
      </c>
      <c r="DN181" s="142">
        <v>2100.6999999999998</v>
      </c>
      <c r="DO181" s="145">
        <f>DP181*0.95</f>
        <v>2524.2925</v>
      </c>
      <c r="DP181" s="145">
        <f>DQ181*0.95</f>
        <v>2657.15</v>
      </c>
      <c r="DQ181" s="140">
        <f>'REPS분양가(분기단위)'!F166</f>
        <v>2797</v>
      </c>
      <c r="DR181" s="53">
        <f t="shared" si="332"/>
        <v>0.88008818312457848</v>
      </c>
      <c r="DS181" s="53">
        <f t="shared" si="333"/>
        <v>0.79028282182037146</v>
      </c>
      <c r="DT181" s="53">
        <f t="shared" si="334"/>
        <v>0.75105470146585618</v>
      </c>
      <c r="DU181" s="53">
        <f>100%-종합!CF181</f>
        <v>0.51039999999999996</v>
      </c>
      <c r="DV181" s="53">
        <f>100%-종합!CG181</f>
        <v>0.73067915690866503</v>
      </c>
      <c r="DW181" s="53">
        <f>100%-종합!CH181</f>
        <v>0.44964028776978415</v>
      </c>
      <c r="DX181" s="55">
        <v>0.2</v>
      </c>
      <c r="DY181" s="55">
        <v>0.3</v>
      </c>
      <c r="DZ181" s="55">
        <v>0.5</v>
      </c>
      <c r="EA181" s="72">
        <f t="shared" si="335"/>
        <v>4.5818094884012046</v>
      </c>
      <c r="EB181" s="72">
        <f t="shared" si="336"/>
        <v>-2.9449602484322592</v>
      </c>
      <c r="EC181" s="72">
        <f t="shared" si="337"/>
        <v>3.0393400688816121</v>
      </c>
      <c r="ED181" s="71">
        <f t="shared" si="338"/>
        <v>1.5587297696168525</v>
      </c>
      <c r="EE181" s="82">
        <f t="shared" si="339"/>
        <v>3.0205324864887588</v>
      </c>
      <c r="EF181" s="88">
        <f t="shared" si="340"/>
        <v>927.19592515238446</v>
      </c>
      <c r="EG181" s="54">
        <f>REPS단위당실거래!I166</f>
        <v>2100.6999999999998</v>
      </c>
      <c r="EH181" s="52">
        <f t="shared" si="341"/>
        <v>2797</v>
      </c>
      <c r="EI181" s="52">
        <f t="shared" si="342"/>
        <v>95100</v>
      </c>
      <c r="EJ181" s="49">
        <f t="shared" si="343"/>
        <v>52305.000000000007</v>
      </c>
      <c r="EK181" s="149">
        <v>13298</v>
      </c>
      <c r="EL181" s="55">
        <f t="shared" si="344"/>
        <v>0.32113224983426081</v>
      </c>
      <c r="EM181" s="55">
        <v>0.74</v>
      </c>
      <c r="EN181" s="55">
        <v>0.05</v>
      </c>
      <c r="EO181" s="71">
        <f t="shared" si="345"/>
        <v>158.00541635695203</v>
      </c>
      <c r="EP181" s="54">
        <f>REPS단위당실거래!I166</f>
        <v>2100.6999999999998</v>
      </c>
      <c r="EQ181" s="52">
        <f t="shared" si="346"/>
        <v>2797</v>
      </c>
      <c r="ER181" s="52">
        <f t="shared" si="347"/>
        <v>95100</v>
      </c>
      <c r="ES181" s="49">
        <f t="shared" si="348"/>
        <v>52305.000000000007</v>
      </c>
      <c r="ET181" s="149">
        <v>718</v>
      </c>
      <c r="EU181" s="55">
        <f t="shared" si="349"/>
        <v>0.32113224983426081</v>
      </c>
      <c r="EV181" s="55">
        <v>0.26</v>
      </c>
      <c r="EW181" s="55">
        <v>0.2</v>
      </c>
      <c r="EX181" s="50">
        <f t="shared" si="350"/>
        <v>11.989793679811962</v>
      </c>
      <c r="EY181" s="53">
        <f>'주택총조사(주택의종류)'!AZ167</f>
        <v>0.46444187656281832</v>
      </c>
      <c r="EZ181" s="53">
        <f>'주택총조사(주택의종류)'!AS167</f>
        <v>0.12867605817940225</v>
      </c>
      <c r="FA181" s="53">
        <f>'주택총조사(주택의종류)'!BG167</f>
        <v>0.39916950281058472</v>
      </c>
      <c r="FB181" s="53">
        <f t="shared" si="351"/>
        <v>1.1365158647975471</v>
      </c>
      <c r="FC181" s="54">
        <f t="shared" si="352"/>
        <v>193.20225314637347</v>
      </c>
      <c r="FD181" s="55">
        <v>0.4</v>
      </c>
      <c r="FE181" s="55">
        <v>0.6</v>
      </c>
      <c r="FF181" s="50">
        <f t="shared" si="353"/>
        <v>46.368540755129636</v>
      </c>
      <c r="FG181" s="82">
        <f t="shared" si="354"/>
        <v>216.36375079189361</v>
      </c>
      <c r="FH181" s="53">
        <v>3.9399999999999998E-2</v>
      </c>
      <c r="FI181" s="49">
        <v>30</v>
      </c>
      <c r="FJ181" s="55">
        <v>0.6</v>
      </c>
      <c r="FK181" s="55">
        <v>0.4</v>
      </c>
      <c r="FL181" s="49">
        <f t="shared" si="355"/>
        <v>95000</v>
      </c>
      <c r="FM181" s="49">
        <f t="shared" si="356"/>
        <v>57100</v>
      </c>
      <c r="FN181" s="58">
        <f t="shared" si="357"/>
        <v>-270.6327053075583</v>
      </c>
      <c r="FO181" s="49">
        <f t="shared" si="372"/>
        <v>8160</v>
      </c>
      <c r="FP181" s="131">
        <v>246</v>
      </c>
      <c r="FQ181" s="131">
        <v>576</v>
      </c>
      <c r="FR181" s="134">
        <v>6302</v>
      </c>
      <c r="FS181" s="134">
        <v>8483</v>
      </c>
      <c r="FT181" s="134">
        <v>5040</v>
      </c>
      <c r="FU181" s="134">
        <v>4775</v>
      </c>
      <c r="FV181" s="134">
        <v>4380</v>
      </c>
      <c r="FW181" s="134">
        <v>9975</v>
      </c>
      <c r="FX181" s="134">
        <v>10000</v>
      </c>
      <c r="FY181" s="32">
        <f t="shared" si="358"/>
        <v>49777</v>
      </c>
      <c r="FZ181" s="152">
        <f>(FX181/FY181)+(FW181*(18/30))/FY181</f>
        <v>0.32113224983426081</v>
      </c>
      <c r="GA181" s="54">
        <f t="shared" si="359"/>
        <v>1041.7596191539035</v>
      </c>
      <c r="GB181" s="55">
        <v>0.3</v>
      </c>
      <c r="GC181" s="55">
        <f t="shared" si="360"/>
        <v>0.32113224983426081</v>
      </c>
      <c r="GD181" s="50">
        <f t="shared" si="361"/>
        <v>100.3627830856127</v>
      </c>
      <c r="GE181" s="54">
        <f t="shared" si="362"/>
        <v>-117.5842264880077</v>
      </c>
      <c r="GF181" s="55">
        <v>0.7</v>
      </c>
      <c r="GG181" s="55">
        <f t="shared" si="363"/>
        <v>0.32113224983426081</v>
      </c>
      <c r="GH181" s="50">
        <f t="shared" si="364"/>
        <v>-26.432061037980638</v>
      </c>
      <c r="GI181" s="81">
        <f t="shared" si="373"/>
        <v>73.930722047632059</v>
      </c>
      <c r="GJ181" s="72">
        <f t="shared" si="365"/>
        <v>1.4618027168719063</v>
      </c>
      <c r="GK181" s="72">
        <f t="shared" si="366"/>
        <v>1.5587297696168525</v>
      </c>
      <c r="GL181" s="52">
        <f>SUM('주택총조사(주택의종류)'!AD167:AF167)</f>
        <v>63029</v>
      </c>
      <c r="GM181" s="52">
        <f>REPS미분양!I166</f>
        <v>11</v>
      </c>
      <c r="GN181" s="100">
        <f t="shared" si="367"/>
        <v>1.745228386932999E-4</v>
      </c>
      <c r="GO181" s="55">
        <f t="shared" si="368"/>
        <v>1</v>
      </c>
      <c r="GP181" s="82">
        <f t="shared" si="369"/>
        <v>3.0205324864887588</v>
      </c>
      <c r="GQ181" s="84">
        <f t="shared" si="370"/>
        <v>293.31500532601444</v>
      </c>
      <c r="GR181" s="151">
        <f>SUM('REPS분양물량+계획'!G166:I166)/3</f>
        <v>73</v>
      </c>
      <c r="GS181" s="106">
        <f t="shared" si="374"/>
        <v>0.24887918679394458</v>
      </c>
      <c r="GT181" s="105" t="str">
        <f t="shared" si="371"/>
        <v>S등급</v>
      </c>
    </row>
    <row r="182" spans="1:202" s="49" customFormat="1" x14ac:dyDescent="0.4">
      <c r="A182" s="37" t="s">
        <v>233</v>
      </c>
      <c r="B182" s="148" t="s">
        <v>235</v>
      </c>
      <c r="C182" s="35">
        <f>'주택총조사(거처의종류, 일반,외국인가구, 전체)'!H168</f>
        <v>202326</v>
      </c>
      <c r="D182" s="35">
        <f>'주택총조사(거처의종류, 일반,외국인가구, 전체)'!K168</f>
        <v>201458</v>
      </c>
      <c r="E182" s="35">
        <f>'주택총조사(거처의종류, 일반,외국인가구, 전체)'!N168</f>
        <v>202695</v>
      </c>
      <c r="F182" s="35">
        <f>'주택총조사(거처의종류, 일반,외국인가구, 전체)'!Q168</f>
        <v>204282</v>
      </c>
      <c r="G182" s="35">
        <f>'주택총조사(거처의종류, 일반,외국인가구, 전체)'!T168</f>
        <v>205078</v>
      </c>
      <c r="H182" s="35">
        <f>'주택총조사(거처의종류, 일반,외국인가구, 전체)'!W168</f>
        <v>205769</v>
      </c>
      <c r="I182" s="207">
        <f t="shared" si="378"/>
        <v>-2953</v>
      </c>
      <c r="J182" s="207">
        <f t="shared" si="378"/>
        <v>-1836</v>
      </c>
      <c r="K182" s="207">
        <f t="shared" si="378"/>
        <v>-2622</v>
      </c>
      <c r="L182" s="207">
        <f t="shared" si="378"/>
        <v>-1579</v>
      </c>
      <c r="M182" s="207">
        <f t="shared" si="378"/>
        <v>-1562</v>
      </c>
      <c r="N182" s="24">
        <f>'인구총조사(가구, 1인가구)'!D168</f>
        <v>51280</v>
      </c>
      <c r="O182" s="24">
        <f>'인구총조사(가구, 1인가구)'!E168</f>
        <v>53365</v>
      </c>
      <c r="P182" s="24">
        <f>'인구총조사(가구, 1인가구)'!F168</f>
        <v>56438</v>
      </c>
      <c r="Q182" s="24">
        <f>'인구총조사(가구, 1인가구)'!G168</f>
        <v>60647</v>
      </c>
      <c r="R182" s="24">
        <f>'인구총조사(가구, 1인가구)'!H168</f>
        <v>63022</v>
      </c>
      <c r="S182" s="24">
        <f>'인구총조사(가구, 1인가구)'!I168</f>
        <v>65275</v>
      </c>
      <c r="T182" s="52">
        <f t="shared" si="286"/>
        <v>2085</v>
      </c>
      <c r="U182" s="52">
        <f t="shared" si="287"/>
        <v>3073</v>
      </c>
      <c r="V182" s="52">
        <f t="shared" si="288"/>
        <v>4209</v>
      </c>
      <c r="W182" s="52">
        <f t="shared" si="289"/>
        <v>2375</v>
      </c>
      <c r="X182" s="52">
        <f t="shared" si="290"/>
        <v>2253</v>
      </c>
      <c r="Y182" s="53">
        <f>'주택총조사(거처의종류, 일반,외국인가구, 아파트)'!K168/'주택총조사(거처의종류, 일반,외국인가구, 전체)'!K168</f>
        <v>0.77775516484825624</v>
      </c>
      <c r="Z182" s="53">
        <f>'주택총조사(거처의종류, 일반,외국인가구, 아파트)'!N168/'주택총조사(거처의종류, 일반,외국인가구, 전체)'!N168</f>
        <v>0.78209131947013988</v>
      </c>
      <c r="AA182" s="53">
        <f>'주택총조사(거처의종류, 일반,외국인가구, 아파트)'!Q168/'주택총조사(거처의종류, 일반,외국인가구, 전체)'!Q168</f>
        <v>0.78018621317590386</v>
      </c>
      <c r="AB182" s="53">
        <f>'주택총조사(거처의종류, 일반,외국인가구, 아파트)'!T168/'주택총조사(거처의종류, 일반,외국인가구, 전체)'!T168</f>
        <v>0.78205853382615398</v>
      </c>
      <c r="AC182" s="53">
        <f>'주택총조사(거처의종류, 일반,외국인가구, 아파트)'!W168/'주택총조사(거처의종류, 일반,외국인가구, 전체)'!W168</f>
        <v>0.78316947645174928</v>
      </c>
      <c r="AD182" s="54">
        <f t="shared" si="291"/>
        <v>-2296.7110017969007</v>
      </c>
      <c r="AE182" s="54">
        <f t="shared" si="292"/>
        <v>-1435.9196625471768</v>
      </c>
      <c r="AF182" s="54">
        <f t="shared" si="293"/>
        <v>-2045.6482509472198</v>
      </c>
      <c r="AG182" s="54">
        <f t="shared" si="294"/>
        <v>-1234.8704249114971</v>
      </c>
      <c r="AH182" s="54">
        <f t="shared" si="295"/>
        <v>-1223.3107222176325</v>
      </c>
      <c r="AI182" s="54">
        <f t="shared" si="296"/>
        <v>-1647.2920124840853</v>
      </c>
      <c r="AJ182" s="54">
        <f t="shared" si="297"/>
        <v>1621.6195187086144</v>
      </c>
      <c r="AK182" s="54">
        <f t="shared" si="298"/>
        <v>2403.3666247317396</v>
      </c>
      <c r="AL182" s="54">
        <f t="shared" si="299"/>
        <v>3283.8037712573791</v>
      </c>
      <c r="AM182" s="54">
        <f t="shared" si="300"/>
        <v>1857.3890178371157</v>
      </c>
      <c r="AN182" s="54">
        <f t="shared" si="301"/>
        <v>1764.4808304457911</v>
      </c>
      <c r="AO182" s="54">
        <f t="shared" si="302"/>
        <v>2186.1319525961276</v>
      </c>
      <c r="AP182" s="208">
        <f t="shared" si="379"/>
        <v>-675.0914830882864</v>
      </c>
      <c r="AQ182" s="208">
        <f t="shared" si="379"/>
        <v>967.44696218456284</v>
      </c>
      <c r="AR182" s="208">
        <f t="shared" si="379"/>
        <v>1238.1555203101593</v>
      </c>
      <c r="AS182" s="208">
        <f t="shared" si="379"/>
        <v>622.51859292561858</v>
      </c>
      <c r="AT182" s="208">
        <f t="shared" si="379"/>
        <v>541.1701082281586</v>
      </c>
      <c r="AU182" s="50">
        <f t="shared" si="285"/>
        <v>538.83994011204265</v>
      </c>
      <c r="AV182" s="52">
        <f>'주택총조사(거처의종류, 일반,외국인가구, 전체)'!I168</f>
        <v>1210</v>
      </c>
      <c r="AW182" s="52">
        <f>'주택총조사(거처의종류, 일반,외국인가구, 전체)'!L168</f>
        <v>1369</v>
      </c>
      <c r="AX182" s="52">
        <f>'주택총조사(거처의종류, 일반,외국인가구, 전체)'!O168</f>
        <v>1429</v>
      </c>
      <c r="AY182" s="52">
        <f>'주택총조사(거처의종류, 일반,외국인가구, 전체)'!R168</f>
        <v>1549</v>
      </c>
      <c r="AZ182" s="52">
        <f>'주택총조사(거처의종류, 일반,외국인가구, 전체)'!U168</f>
        <v>1624</v>
      </c>
      <c r="BA182" s="52">
        <f>'주택총조사(거처의종류, 일반,외국인가구, 전체)'!X168</f>
        <v>1728</v>
      </c>
      <c r="BB182" s="52">
        <f t="shared" si="303"/>
        <v>159</v>
      </c>
      <c r="BC182" s="52">
        <f t="shared" si="304"/>
        <v>60</v>
      </c>
      <c r="BD182" s="52">
        <f t="shared" si="305"/>
        <v>120</v>
      </c>
      <c r="BE182" s="52">
        <f t="shared" si="306"/>
        <v>75</v>
      </c>
      <c r="BF182" s="52">
        <f t="shared" si="307"/>
        <v>104</v>
      </c>
      <c r="BG182" s="53">
        <f>'주택총조사(거처의종류, 일반,외국인가구, 아파트)'!L168/'주택총조사(거처의종류, 일반,외국인가구, 전체)'!L168</f>
        <v>0.26004382761139516</v>
      </c>
      <c r="BH182" s="53">
        <f>'주택총조사(거처의종류, 일반,외국인가구, 아파트)'!O168/'주택총조사(거처의종류, 일반,외국인가구, 전체)'!O168</f>
        <v>0.22883135059482154</v>
      </c>
      <c r="BI182" s="53">
        <f>'주택총조사(거처의종류, 일반,외국인가구, 아파트)'!R168/'주택총조사(거처의종류, 일반,외국인가구, 전체)'!R168</f>
        <v>0.20787604906391219</v>
      </c>
      <c r="BJ182" s="53">
        <f>'주택총조사(거처의종류, 일반,외국인가구, 아파트)'!U168/'주택총조사(거처의종류, 일반,외국인가구, 전체)'!U168</f>
        <v>0.20258620689655171</v>
      </c>
      <c r="BK182" s="53">
        <f>'주택총조사(거처의종류, 일반,외국인가구, 아파트)'!X168/'주택총조사(거처의종류, 일반,외국인가구, 전체)'!X168</f>
        <v>0.18807870370370369</v>
      </c>
      <c r="BL182" s="54">
        <f t="shared" si="308"/>
        <v>41.34696859021183</v>
      </c>
      <c r="BM182" s="54">
        <f t="shared" si="309"/>
        <v>13.729881035689292</v>
      </c>
      <c r="BN182" s="54">
        <f t="shared" si="310"/>
        <v>24.945125887669462</v>
      </c>
      <c r="BO182" s="54">
        <f t="shared" si="311"/>
        <v>15.193965517241379</v>
      </c>
      <c r="BP182" s="54">
        <f t="shared" si="312"/>
        <v>19.560185185185183</v>
      </c>
      <c r="BQ182" s="50">
        <f t="shared" si="313"/>
        <v>22.955225243199429</v>
      </c>
      <c r="BR182" s="49">
        <f>REPS멸실!E167</f>
        <v>632</v>
      </c>
      <c r="BS182" s="49">
        <f>REPS멸실!F167</f>
        <v>0</v>
      </c>
      <c r="BT182" s="49">
        <f>REPS멸실!G167</f>
        <v>0</v>
      </c>
      <c r="BU182" s="49">
        <f>REPS멸실!H167</f>
        <v>0</v>
      </c>
      <c r="BV182" s="49">
        <f>REPS멸실!I167</f>
        <v>0</v>
      </c>
      <c r="BW182" s="51">
        <f t="shared" si="314"/>
        <v>126.4</v>
      </c>
      <c r="BX182" s="81">
        <f t="shared" si="315"/>
        <v>688.19516535524201</v>
      </c>
      <c r="BY182" s="52">
        <f>SUM('주택소유통계(다주택자)'!Q168:R168)</f>
        <v>20329</v>
      </c>
      <c r="BZ182" s="52">
        <f>SUM('주택소유통계(다주택자)'!U168:V168)</f>
        <v>19861</v>
      </c>
      <c r="CA182" s="52">
        <f>SUM('주택소유통계(다주택자)'!Y168:Z168)</f>
        <v>19772</v>
      </c>
      <c r="CB182" s="52">
        <f>SUM('주택소유통계(다주택자)'!AC168:AD168)</f>
        <v>19993</v>
      </c>
      <c r="CC182" s="52">
        <f t="shared" si="316"/>
        <v>-468</v>
      </c>
      <c r="CD182" s="52">
        <f t="shared" si="317"/>
        <v>-89</v>
      </c>
      <c r="CE182" s="52">
        <f t="shared" si="318"/>
        <v>221</v>
      </c>
      <c r="CF182" s="53">
        <f>'REPS거래량(외지인)'!D168/'REPS거래량(외지인)'!C168</f>
        <v>0.37934145241317097</v>
      </c>
      <c r="CG182" s="53">
        <f>'REPS거래량(외지인)'!I168/'REPS거래량(외지인)'!H168</f>
        <v>0.37336244541484714</v>
      </c>
      <c r="CH182" s="53">
        <f>'REPS거래량(외지인)'!N168/'REPS거래량(외지인)'!M168</f>
        <v>0.46392142047601059</v>
      </c>
      <c r="CI182" s="54">
        <f>REPS단위당실거래!G167</f>
        <v>2628.1</v>
      </c>
      <c r="CJ182" s="54">
        <f>REPS단위당실거래!H167</f>
        <v>2362.8000000000002</v>
      </c>
      <c r="CK182" s="54">
        <f>REPS단위당실거래!I167</f>
        <v>2370.9</v>
      </c>
      <c r="CL182" s="52">
        <v>2306.6</v>
      </c>
      <c r="CM182" s="52">
        <v>2428</v>
      </c>
      <c r="CN182" s="52">
        <v>3876</v>
      </c>
      <c r="CO182" s="53">
        <v>0</v>
      </c>
      <c r="CP182" s="53">
        <v>0</v>
      </c>
      <c r="CQ182" s="53">
        <v>0</v>
      </c>
      <c r="CR182" s="55">
        <v>0.2</v>
      </c>
      <c r="CS182" s="55">
        <v>0.3</v>
      </c>
      <c r="CT182" s="55">
        <v>0.5</v>
      </c>
      <c r="CU182" s="162">
        <f t="shared" si="322"/>
        <v>0</v>
      </c>
      <c r="CV182" s="162">
        <f t="shared" si="323"/>
        <v>0</v>
      </c>
      <c r="CW182" s="162">
        <f t="shared" si="324"/>
        <v>0</v>
      </c>
      <c r="CX182" s="71">
        <f t="shared" si="325"/>
        <v>0</v>
      </c>
      <c r="CY182" s="158">
        <f>REPS분양물량!H167</f>
        <v>0</v>
      </c>
      <c r="CZ182" s="158">
        <f>REPS분양물량!I167</f>
        <v>0</v>
      </c>
      <c r="DA182" s="158">
        <f>REPS분양물량!J167</f>
        <v>154</v>
      </c>
      <c r="DB182" s="52">
        <f>REPS미분양!F167</f>
        <v>0</v>
      </c>
      <c r="DC182" s="52">
        <f>REPS미분양!G167</f>
        <v>0</v>
      </c>
      <c r="DD182" s="52">
        <f>REPS미분양!H167</f>
        <v>0</v>
      </c>
      <c r="DE182" s="52">
        <f>REPS미분양!I167</f>
        <v>0</v>
      </c>
      <c r="DF182" s="52">
        <f t="shared" si="326"/>
        <v>0</v>
      </c>
      <c r="DG182" s="52">
        <f t="shared" si="327"/>
        <v>0</v>
      </c>
      <c r="DH182" s="52">
        <f t="shared" si="328"/>
        <v>154</v>
      </c>
      <c r="DI182" s="52">
        <f t="shared" si="329"/>
        <v>0</v>
      </c>
      <c r="DJ182" s="52">
        <f t="shared" si="330"/>
        <v>0</v>
      </c>
      <c r="DK182" s="52">
        <f t="shared" si="331"/>
        <v>154</v>
      </c>
      <c r="DL182" s="142">
        <v>2628.1</v>
      </c>
      <c r="DM182" s="142">
        <v>2362.8000000000002</v>
      </c>
      <c r="DN182" s="142">
        <v>2370.9</v>
      </c>
      <c r="DO182" s="145">
        <f>DP182*0.95</f>
        <v>2306.6</v>
      </c>
      <c r="DP182" s="140">
        <f>'REPS분양가(분기단위)'!E167</f>
        <v>2428</v>
      </c>
      <c r="DQ182" s="140">
        <f>'REPS분양가(분기단위)'!F167</f>
        <v>3876</v>
      </c>
      <c r="DR182" s="53">
        <f t="shared" si="332"/>
        <v>1.1393826411167953</v>
      </c>
      <c r="DS182" s="53">
        <f t="shared" si="333"/>
        <v>0.97314662273476116</v>
      </c>
      <c r="DT182" s="53">
        <f t="shared" si="334"/>
        <v>0.61168730650154801</v>
      </c>
      <c r="DU182" s="53">
        <f>100%-종합!CF182</f>
        <v>0.62065854758682903</v>
      </c>
      <c r="DV182" s="53">
        <f>100%-종합!CG182</f>
        <v>0.6266375545851528</v>
      </c>
      <c r="DW182" s="53">
        <f>100%-종합!CH182</f>
        <v>0.53607857952398941</v>
      </c>
      <c r="DX182" s="55">
        <v>0.2</v>
      </c>
      <c r="DY182" s="55">
        <v>0.3</v>
      </c>
      <c r="DZ182" s="55">
        <v>0.5</v>
      </c>
      <c r="EA182" s="72">
        <f t="shared" si="335"/>
        <v>0</v>
      </c>
      <c r="EB182" s="72">
        <f t="shared" si="336"/>
        <v>0</v>
      </c>
      <c r="EC182" s="72">
        <f t="shared" si="337"/>
        <v>25.249259603429781</v>
      </c>
      <c r="ED182" s="71">
        <f t="shared" si="338"/>
        <v>8.4164198678099265</v>
      </c>
      <c r="EE182" s="82">
        <f t="shared" si="339"/>
        <v>8.4164198678099265</v>
      </c>
      <c r="EF182" s="88">
        <f t="shared" si="340"/>
        <v>696.61158522305197</v>
      </c>
      <c r="EG182" s="54">
        <f>REPS단위당실거래!I167</f>
        <v>2370.9</v>
      </c>
      <c r="EH182" s="52">
        <f t="shared" si="341"/>
        <v>3876</v>
      </c>
      <c r="EI182" s="52">
        <f t="shared" si="342"/>
        <v>131800</v>
      </c>
      <c r="EJ182" s="49">
        <f t="shared" si="343"/>
        <v>72490</v>
      </c>
      <c r="EK182" s="149">
        <v>81923</v>
      </c>
      <c r="EL182" s="55">
        <f t="shared" si="344"/>
        <v>0.25869270676111117</v>
      </c>
      <c r="EM182" s="55">
        <v>0.74</v>
      </c>
      <c r="EN182" s="55">
        <v>0.05</v>
      </c>
      <c r="EO182" s="71">
        <f t="shared" si="345"/>
        <v>784.13665679164887</v>
      </c>
      <c r="EP182" s="54">
        <f>REPS단위당실거래!I167</f>
        <v>2370.9</v>
      </c>
      <c r="EQ182" s="52">
        <f t="shared" si="346"/>
        <v>3876</v>
      </c>
      <c r="ER182" s="52">
        <f t="shared" si="347"/>
        <v>131800</v>
      </c>
      <c r="ES182" s="49">
        <f t="shared" si="348"/>
        <v>72490</v>
      </c>
      <c r="ET182" s="149">
        <v>11231</v>
      </c>
      <c r="EU182" s="55">
        <f t="shared" si="349"/>
        <v>0.25869270676111117</v>
      </c>
      <c r="EV182" s="55">
        <v>0.26</v>
      </c>
      <c r="EW182" s="55">
        <v>0.2</v>
      </c>
      <c r="EX182" s="50">
        <f t="shared" si="350"/>
        <v>151.07964506097005</v>
      </c>
      <c r="EY182" s="53">
        <f>'주택총조사(주택의종류)'!AZ168</f>
        <v>0.8644765338407574</v>
      </c>
      <c r="EZ182" s="53">
        <f>'주택총조사(주택의종류)'!AS168</f>
        <v>3.5074090588890314E-2</v>
      </c>
      <c r="FA182" s="53">
        <f>'주택총조사(주택의종류)'!BG168</f>
        <v>9.6800631034995824E-2</v>
      </c>
      <c r="FB182" s="53">
        <f t="shared" si="351"/>
        <v>0.15254864239979288</v>
      </c>
      <c r="FC182" s="54">
        <f t="shared" si="352"/>
        <v>142.66597719777192</v>
      </c>
      <c r="FD182" s="55">
        <v>0.4</v>
      </c>
      <c r="FE182" s="55">
        <v>0.6</v>
      </c>
      <c r="FF182" s="50">
        <f t="shared" si="353"/>
        <v>34.239834527465263</v>
      </c>
      <c r="FG182" s="82">
        <f t="shared" si="354"/>
        <v>969.45613638008422</v>
      </c>
      <c r="FH182" s="53">
        <v>3.9399999999999998E-2</v>
      </c>
      <c r="FI182" s="49">
        <v>30</v>
      </c>
      <c r="FJ182" s="55">
        <v>0.6</v>
      </c>
      <c r="FK182" s="55">
        <v>0.4</v>
      </c>
      <c r="FL182" s="49">
        <f t="shared" si="355"/>
        <v>132000</v>
      </c>
      <c r="FM182" s="49">
        <f t="shared" si="356"/>
        <v>79100</v>
      </c>
      <c r="FN182" s="58">
        <f t="shared" si="357"/>
        <v>-374.90450069751063</v>
      </c>
      <c r="FO182" s="49">
        <f t="shared" si="372"/>
        <v>11280</v>
      </c>
      <c r="FP182" s="131">
        <v>459</v>
      </c>
      <c r="FQ182" s="134">
        <v>1295</v>
      </c>
      <c r="FR182" s="134">
        <v>15553</v>
      </c>
      <c r="FS182" s="134">
        <v>20497</v>
      </c>
      <c r="FT182" s="134">
        <v>13751</v>
      </c>
      <c r="FU182" s="134">
        <v>12392</v>
      </c>
      <c r="FV182" s="134">
        <v>12089</v>
      </c>
      <c r="FW182" s="134">
        <v>29561</v>
      </c>
      <c r="FX182" s="134">
        <v>36850</v>
      </c>
      <c r="FY182" s="32">
        <f t="shared" si="358"/>
        <v>142447</v>
      </c>
      <c r="FZ182" s="152">
        <f>FX182/FY182</f>
        <v>0.25869270676111117</v>
      </c>
      <c r="GA182" s="54">
        <f t="shared" si="359"/>
        <v>2209.0871778393271</v>
      </c>
      <c r="GB182" s="55">
        <v>0.3</v>
      </c>
      <c r="GC182" s="55">
        <f t="shared" si="360"/>
        <v>0.25869270676111117</v>
      </c>
      <c r="GD182" s="50">
        <f t="shared" si="361"/>
        <v>171.44242245195588</v>
      </c>
      <c r="GE182" s="54">
        <f t="shared" si="362"/>
        <v>-1520.8920124840852</v>
      </c>
      <c r="GF182" s="55">
        <v>0.7</v>
      </c>
      <c r="GG182" s="55">
        <f t="shared" si="363"/>
        <v>0.25869270676111117</v>
      </c>
      <c r="GH182" s="50">
        <f t="shared" si="364"/>
        <v>-275.41056998060316</v>
      </c>
      <c r="GI182" s="81">
        <f t="shared" si="373"/>
        <v>-103.96814752864728</v>
      </c>
      <c r="GJ182" s="72">
        <f t="shared" si="365"/>
        <v>0</v>
      </c>
      <c r="GK182" s="72">
        <f t="shared" si="366"/>
        <v>8.4164198678099265</v>
      </c>
      <c r="GL182" s="52">
        <f>SUM('주택총조사(주택의종류)'!AD168:AF168)</f>
        <v>184830</v>
      </c>
      <c r="GM182" s="52">
        <f>REPS미분양!I167</f>
        <v>0</v>
      </c>
      <c r="GN182" s="100">
        <f t="shared" si="367"/>
        <v>0</v>
      </c>
      <c r="GO182" s="55">
        <f t="shared" si="368"/>
        <v>1</v>
      </c>
      <c r="GP182" s="82">
        <f t="shared" si="369"/>
        <v>8.4164198678099265</v>
      </c>
      <c r="GQ182" s="84">
        <f t="shared" si="370"/>
        <v>873.90440871924693</v>
      </c>
      <c r="GR182" s="151">
        <f>SUM('REPS분양물량+계획'!G167:I167)/3</f>
        <v>859.66666666666663</v>
      </c>
      <c r="GS182" s="106">
        <f t="shared" si="374"/>
        <v>0.9837078953824635</v>
      </c>
      <c r="GT182" s="105" t="str">
        <f t="shared" si="371"/>
        <v>A등급</v>
      </c>
    </row>
    <row r="183" spans="1:202" s="49" customFormat="1" x14ac:dyDescent="0.4">
      <c r="A183" s="37" t="s">
        <v>233</v>
      </c>
      <c r="B183" s="148" t="s">
        <v>252</v>
      </c>
      <c r="C183" s="35">
        <f>'주택총조사(거처의종류, 일반,외국인가구, 전체)'!H169</f>
        <v>126286</v>
      </c>
      <c r="D183" s="35">
        <f>'주택총조사(거처의종류, 일반,외국인가구, 전체)'!K169</f>
        <v>126831</v>
      </c>
      <c r="E183" s="35">
        <f>'주택총조사(거처의종류, 일반,외국인가구, 전체)'!N169</f>
        <v>127362</v>
      </c>
      <c r="F183" s="35">
        <f>'주택총조사(거처의종류, 일반,외국인가구, 전체)'!Q169</f>
        <v>128439</v>
      </c>
      <c r="G183" s="35">
        <f>'주택총조사(거처의종류, 일반,외국인가구, 전체)'!T169</f>
        <v>128975</v>
      </c>
      <c r="H183" s="35">
        <f>'주택총조사(거처의종류, 일반,외국인가구, 전체)'!W169</f>
        <v>129149</v>
      </c>
      <c r="I183" s="207">
        <f t="shared" si="378"/>
        <v>-1260</v>
      </c>
      <c r="J183" s="207">
        <f t="shared" si="378"/>
        <v>-1700</v>
      </c>
      <c r="K183" s="207">
        <f t="shared" si="378"/>
        <v>-1892</v>
      </c>
      <c r="L183" s="207">
        <f t="shared" si="378"/>
        <v>-1355</v>
      </c>
      <c r="M183" s="207">
        <f t="shared" si="378"/>
        <v>-1607</v>
      </c>
      <c r="N183" s="24">
        <f>'인구총조사(가구, 1인가구)'!D169</f>
        <v>30848</v>
      </c>
      <c r="O183" s="24">
        <f>'인구총조사(가구, 1인가구)'!E169</f>
        <v>32653</v>
      </c>
      <c r="P183" s="24">
        <f>'인구총조사(가구, 1인가구)'!F169</f>
        <v>34884</v>
      </c>
      <c r="Q183" s="24">
        <f>'인구총조사(가구, 1인가구)'!G169</f>
        <v>37853</v>
      </c>
      <c r="R183" s="24">
        <f>'인구총조사(가구, 1인가구)'!H169</f>
        <v>39744</v>
      </c>
      <c r="S183" s="24">
        <f>'인구총조사(가구, 1인가구)'!I169</f>
        <v>41525</v>
      </c>
      <c r="T183" s="52">
        <f t="shared" si="286"/>
        <v>1805</v>
      </c>
      <c r="U183" s="52">
        <f t="shared" si="287"/>
        <v>2231</v>
      </c>
      <c r="V183" s="52">
        <f t="shared" si="288"/>
        <v>2969</v>
      </c>
      <c r="W183" s="52">
        <f t="shared" si="289"/>
        <v>1891</v>
      </c>
      <c r="X183" s="52">
        <f t="shared" si="290"/>
        <v>1781</v>
      </c>
      <c r="Y183" s="53">
        <f>'주택총조사(거처의종류, 일반,외국인가구, 아파트)'!K169/'주택총조사(거처의종류, 일반,외국인가구, 전체)'!K169</f>
        <v>0.4980406998289062</v>
      </c>
      <c r="Z183" s="53">
        <f>'주택총조사(거처의종류, 일반,외국인가구, 아파트)'!N169/'주택총조사(거처의종류, 일반,외국인가구, 전체)'!N169</f>
        <v>0.49769947079976762</v>
      </c>
      <c r="AA183" s="53">
        <f>'주택총조사(거처의종류, 일반,외국인가구, 아파트)'!Q169/'주택총조사(거처의종류, 일반,외국인가구, 전체)'!Q169</f>
        <v>0.49466283605446942</v>
      </c>
      <c r="AB183" s="53">
        <f>'주택총조사(거처의종류, 일반,외국인가구, 아파트)'!T169/'주택총조사(거처의종류, 일반,외국인가구, 전체)'!T169</f>
        <v>0.49257608063578212</v>
      </c>
      <c r="AC183" s="53">
        <f>'주택총조사(거처의종류, 일반,외국인가구, 아파트)'!W169/'주택총조사(거처의종류, 일반,외국인가구, 전체)'!W169</f>
        <v>0.49206730210841743</v>
      </c>
      <c r="AD183" s="54">
        <f t="shared" si="291"/>
        <v>-627.53128178442182</v>
      </c>
      <c r="AE183" s="54">
        <f t="shared" si="292"/>
        <v>-846.08910035960491</v>
      </c>
      <c r="AF183" s="54">
        <f t="shared" si="293"/>
        <v>-935.90208581505613</v>
      </c>
      <c r="AG183" s="54">
        <f t="shared" si="294"/>
        <v>-667.44058926148477</v>
      </c>
      <c r="AH183" s="54">
        <f t="shared" si="295"/>
        <v>-790.75215448822678</v>
      </c>
      <c r="AI183" s="54">
        <f t="shared" si="296"/>
        <v>-773.54304234175891</v>
      </c>
      <c r="AJ183" s="54">
        <f t="shared" si="297"/>
        <v>898.96346319117572</v>
      </c>
      <c r="AK183" s="54">
        <f t="shared" si="298"/>
        <v>1110.3675193542815</v>
      </c>
      <c r="AL183" s="54">
        <f t="shared" si="299"/>
        <v>1468.6539602457196</v>
      </c>
      <c r="AM183" s="54">
        <f t="shared" si="300"/>
        <v>931.46136848226399</v>
      </c>
      <c r="AN183" s="54">
        <f t="shared" si="301"/>
        <v>876.37186505509146</v>
      </c>
      <c r="AO183" s="54">
        <f t="shared" si="302"/>
        <v>1057.1636352657065</v>
      </c>
      <c r="AP183" s="208">
        <f t="shared" si="379"/>
        <v>271.4321814067539</v>
      </c>
      <c r="AQ183" s="208">
        <f t="shared" si="379"/>
        <v>264.2784189946766</v>
      </c>
      <c r="AR183" s="208">
        <f t="shared" si="379"/>
        <v>532.75187443066352</v>
      </c>
      <c r="AS183" s="208">
        <f t="shared" si="379"/>
        <v>264.02077922077922</v>
      </c>
      <c r="AT183" s="208">
        <f t="shared" si="379"/>
        <v>85.619710566864683</v>
      </c>
      <c r="AU183" s="50">
        <f t="shared" si="285"/>
        <v>283.62059292394758</v>
      </c>
      <c r="AV183" s="52">
        <f>'주택총조사(거처의종류, 일반,외국인가구, 전체)'!I169</f>
        <v>887</v>
      </c>
      <c r="AW183" s="52">
        <f>'주택총조사(거처의종류, 일반,외국인가구, 전체)'!L169</f>
        <v>954</v>
      </c>
      <c r="AX183" s="52">
        <f>'주택총조사(거처의종류, 일반,외국인가구, 전체)'!O169</f>
        <v>967</v>
      </c>
      <c r="AY183" s="52">
        <f>'주택총조사(거처의종류, 일반,외국인가구, 전체)'!R169</f>
        <v>986</v>
      </c>
      <c r="AZ183" s="52">
        <f>'주택총조사(거처의종류, 일반,외국인가구, 전체)'!U169</f>
        <v>1061</v>
      </c>
      <c r="BA183" s="52">
        <f>'주택총조사(거처의종류, 일반,외국인가구, 전체)'!X169</f>
        <v>1142</v>
      </c>
      <c r="BB183" s="52">
        <f t="shared" si="303"/>
        <v>67</v>
      </c>
      <c r="BC183" s="52">
        <f t="shared" si="304"/>
        <v>13</v>
      </c>
      <c r="BD183" s="52">
        <f t="shared" si="305"/>
        <v>19</v>
      </c>
      <c r="BE183" s="52">
        <f t="shared" si="306"/>
        <v>75</v>
      </c>
      <c r="BF183" s="52">
        <f t="shared" si="307"/>
        <v>81</v>
      </c>
      <c r="BG183" s="53">
        <f>'주택총조사(거처의종류, 일반,외국인가구, 아파트)'!L169/'주택총조사(거처의종류, 일반,외국인가구, 전체)'!L169</f>
        <v>0.1331236897274633</v>
      </c>
      <c r="BH183" s="53">
        <f>'주택총조사(거처의종류, 일반,외국인가구, 아파트)'!O169/'주택총조사(거처의종류, 일반,외국인가구, 전체)'!O169</f>
        <v>0.15305067218200621</v>
      </c>
      <c r="BI183" s="53">
        <f>'주택총조사(거처의종류, 일반,외국인가구, 아파트)'!R169/'주택총조사(거처의종류, 일반,외국인가구, 전체)'!R169</f>
        <v>0.14908722109533468</v>
      </c>
      <c r="BJ183" s="53">
        <f>'주택총조사(거처의종류, 일반,외국인가구, 아파트)'!U169/'주택총조사(거처의종류, 일반,외국인가구, 전체)'!U169</f>
        <v>0.15739868049010367</v>
      </c>
      <c r="BK183" s="53">
        <f>'주택총조사(거처의종류, 일반,외국인가구, 아파트)'!X169/'주택총조사(거처의종류, 일반,외국인가구, 전체)'!X169</f>
        <v>0.14711033274956217</v>
      </c>
      <c r="BL183" s="54">
        <f t="shared" si="308"/>
        <v>8.9192872117400412</v>
      </c>
      <c r="BM183" s="54">
        <f t="shared" si="309"/>
        <v>1.9896587383660809</v>
      </c>
      <c r="BN183" s="54">
        <f t="shared" si="310"/>
        <v>2.8326572008113589</v>
      </c>
      <c r="BO183" s="54">
        <f t="shared" si="311"/>
        <v>11.804901036757775</v>
      </c>
      <c r="BP183" s="54">
        <f t="shared" si="312"/>
        <v>11.915936952714535</v>
      </c>
      <c r="BQ183" s="50">
        <f t="shared" si="313"/>
        <v>7.4924882280779572</v>
      </c>
      <c r="BR183" s="49">
        <f>REPS멸실!E168</f>
        <v>0</v>
      </c>
      <c r="BS183" s="49">
        <f>REPS멸실!F168</f>
        <v>0</v>
      </c>
      <c r="BT183" s="49">
        <f>REPS멸실!G168</f>
        <v>0</v>
      </c>
      <c r="BU183" s="49">
        <f>REPS멸실!H168</f>
        <v>0</v>
      </c>
      <c r="BV183" s="49">
        <f>REPS멸실!I168</f>
        <v>0</v>
      </c>
      <c r="BW183" s="51">
        <f t="shared" si="314"/>
        <v>0</v>
      </c>
      <c r="BX183" s="81">
        <f t="shared" si="315"/>
        <v>291.11308115202553</v>
      </c>
      <c r="BY183" s="52">
        <f>SUM('주택소유통계(다주택자)'!Q169:R169)</f>
        <v>12336</v>
      </c>
      <c r="BZ183" s="52">
        <f>SUM('주택소유통계(다주택자)'!U169:V169)</f>
        <v>11788</v>
      </c>
      <c r="CA183" s="52">
        <f>SUM('주택소유통계(다주택자)'!Y169:Z169)</f>
        <v>11735</v>
      </c>
      <c r="CB183" s="52">
        <f>SUM('주택소유통계(다주택자)'!AC169:AD169)</f>
        <v>11790</v>
      </c>
      <c r="CC183" s="52">
        <f t="shared" si="316"/>
        <v>-548</v>
      </c>
      <c r="CD183" s="52">
        <f t="shared" si="317"/>
        <v>-53</v>
      </c>
      <c r="CE183" s="52">
        <f t="shared" si="318"/>
        <v>55</v>
      </c>
      <c r="CF183" s="53">
        <f>'REPS거래량(외지인)'!D169/'REPS거래량(외지인)'!C169</f>
        <v>0.39952267303102623</v>
      </c>
      <c r="CG183" s="53">
        <f>'REPS거래량(외지인)'!I169/'REPS거래량(외지인)'!H169</f>
        <v>0.4191343963553531</v>
      </c>
      <c r="CH183" s="53">
        <f>'REPS거래량(외지인)'!N169/'REPS거래량(외지인)'!M169</f>
        <v>0.46453900709219859</v>
      </c>
      <c r="CI183" s="54">
        <f>REPS단위당실거래!G168</f>
        <v>2185.4</v>
      </c>
      <c r="CJ183" s="54">
        <f>REPS단위당실거래!H168</f>
        <v>1972.2</v>
      </c>
      <c r="CK183" s="54">
        <f>REPS단위당실거래!I168</f>
        <v>1988</v>
      </c>
      <c r="CL183" s="52">
        <v>2550.75</v>
      </c>
      <c r="CM183" s="52">
        <v>2685</v>
      </c>
      <c r="CN183" s="52">
        <v>2819.25</v>
      </c>
      <c r="CO183" s="53">
        <f t="shared" si="319"/>
        <v>0.856767617367441</v>
      </c>
      <c r="CP183" s="53">
        <f t="shared" si="320"/>
        <v>0.73452513966480448</v>
      </c>
      <c r="CQ183" s="53">
        <f t="shared" si="321"/>
        <v>0.70515207945375546</v>
      </c>
      <c r="CR183" s="55">
        <v>0.2</v>
      </c>
      <c r="CS183" s="55">
        <v>0.3</v>
      </c>
      <c r="CT183" s="55">
        <v>0.5</v>
      </c>
      <c r="CU183" s="162">
        <f t="shared" si="322"/>
        <v>-37.515870516814168</v>
      </c>
      <c r="CV183" s="162">
        <f t="shared" si="323"/>
        <v>-4.8950495412377037</v>
      </c>
      <c r="CW183" s="162">
        <f t="shared" si="324"/>
        <v>9.0081927880572845</v>
      </c>
      <c r="CX183" s="71">
        <f t="shared" si="325"/>
        <v>-11.134242423331528</v>
      </c>
      <c r="CY183" s="158">
        <f>REPS분양물량!H168</f>
        <v>89</v>
      </c>
      <c r="CZ183" s="158">
        <f>REPS분양물량!I168</f>
        <v>299</v>
      </c>
      <c r="DA183" s="158">
        <f>REPS분양물량!J168</f>
        <v>0</v>
      </c>
      <c r="DB183" s="52">
        <f>REPS미분양!F168</f>
        <v>0</v>
      </c>
      <c r="DC183" s="52">
        <f>REPS미분양!G168</f>
        <v>60</v>
      </c>
      <c r="DD183" s="52">
        <f>REPS미분양!H168</f>
        <v>59</v>
      </c>
      <c r="DE183" s="52">
        <f>REPS미분양!I168</f>
        <v>52</v>
      </c>
      <c r="DF183" s="52">
        <f t="shared" si="326"/>
        <v>89</v>
      </c>
      <c r="DG183" s="52">
        <f t="shared" si="327"/>
        <v>359</v>
      </c>
      <c r="DH183" s="52">
        <f t="shared" si="328"/>
        <v>59</v>
      </c>
      <c r="DI183" s="52">
        <f t="shared" si="329"/>
        <v>29</v>
      </c>
      <c r="DJ183" s="52">
        <f t="shared" si="330"/>
        <v>300</v>
      </c>
      <c r="DK183" s="52">
        <f t="shared" si="331"/>
        <v>7</v>
      </c>
      <c r="DL183" s="142">
        <v>2185.4</v>
      </c>
      <c r="DM183" s="142">
        <v>1972.2</v>
      </c>
      <c r="DN183" s="142">
        <v>1988</v>
      </c>
      <c r="DO183" s="145">
        <f>DP183*0.95</f>
        <v>2550.75</v>
      </c>
      <c r="DP183" s="140">
        <f>'REPS분양가(분기단위)'!E168</f>
        <v>2685</v>
      </c>
      <c r="DQ183" s="144">
        <f>DP183*1.05</f>
        <v>2819.25</v>
      </c>
      <c r="DR183" s="53">
        <f t="shared" si="332"/>
        <v>0.856767617367441</v>
      </c>
      <c r="DS183" s="53">
        <f t="shared" si="333"/>
        <v>0.73452513966480448</v>
      </c>
      <c r="DT183" s="53">
        <f t="shared" si="334"/>
        <v>0.70515207945375546</v>
      </c>
      <c r="DU183" s="53">
        <f>100%-종합!CF183</f>
        <v>0.60047732696897382</v>
      </c>
      <c r="DV183" s="53">
        <f>100%-종합!CG183</f>
        <v>0.5808656036446469</v>
      </c>
      <c r="DW183" s="53">
        <f>100%-종합!CH183</f>
        <v>0.53546099290780136</v>
      </c>
      <c r="DX183" s="55">
        <v>0.2</v>
      </c>
      <c r="DY183" s="55">
        <v>0.3</v>
      </c>
      <c r="DZ183" s="55">
        <v>0.5</v>
      </c>
      <c r="EA183" s="72">
        <f t="shared" si="335"/>
        <v>2.9839232665201898</v>
      </c>
      <c r="EB183" s="72">
        <f t="shared" si="336"/>
        <v>38.399434977920869</v>
      </c>
      <c r="EC183" s="72">
        <f t="shared" si="337"/>
        <v>1.3215350141535804</v>
      </c>
      <c r="ED183" s="71">
        <f t="shared" si="338"/>
        <v>14.234964419531545</v>
      </c>
      <c r="EE183" s="82">
        <f t="shared" si="339"/>
        <v>3.1007219962000168</v>
      </c>
      <c r="EF183" s="88">
        <f t="shared" si="340"/>
        <v>294.21380314822557</v>
      </c>
      <c r="EG183" s="54">
        <f>REPS단위당실거래!I168</f>
        <v>1988</v>
      </c>
      <c r="EH183" s="52">
        <f t="shared" si="341"/>
        <v>2819.25</v>
      </c>
      <c r="EI183" s="52">
        <f t="shared" si="342"/>
        <v>95900</v>
      </c>
      <c r="EJ183" s="49">
        <f t="shared" si="343"/>
        <v>52745.000000000007</v>
      </c>
      <c r="EK183" s="149">
        <v>46280</v>
      </c>
      <c r="EL183" s="55">
        <f t="shared" si="344"/>
        <v>0.34277388959995647</v>
      </c>
      <c r="EM183" s="55">
        <v>0.74</v>
      </c>
      <c r="EN183" s="55">
        <v>0.05</v>
      </c>
      <c r="EO183" s="71">
        <f t="shared" si="345"/>
        <v>586.95229759538154</v>
      </c>
      <c r="EP183" s="54">
        <f>REPS단위당실거래!I168</f>
        <v>1988</v>
      </c>
      <c r="EQ183" s="52">
        <f t="shared" si="346"/>
        <v>2819.25</v>
      </c>
      <c r="ER183" s="52">
        <f t="shared" si="347"/>
        <v>95900</v>
      </c>
      <c r="ES183" s="49">
        <f t="shared" si="348"/>
        <v>52745.000000000007</v>
      </c>
      <c r="ET183" s="149">
        <v>3001</v>
      </c>
      <c r="EU183" s="55">
        <f t="shared" si="349"/>
        <v>0.34277388959995647</v>
      </c>
      <c r="EV183" s="55">
        <v>0.26</v>
      </c>
      <c r="EW183" s="55">
        <v>0.2</v>
      </c>
      <c r="EX183" s="50">
        <f t="shared" si="350"/>
        <v>53.490551019852411</v>
      </c>
      <c r="EY183" s="53">
        <f>'주택총조사(주택의종류)'!AZ169</f>
        <v>0.60685035541668642</v>
      </c>
      <c r="EZ183" s="53">
        <f>'주택총조사(주택의종류)'!AS169</f>
        <v>8.0561463004370837E-2</v>
      </c>
      <c r="FA183" s="53">
        <f>'주택총조사(주택의종류)'!BG169</f>
        <v>0.30585718089977032</v>
      </c>
      <c r="FB183" s="53">
        <f t="shared" si="351"/>
        <v>0.63676100780860789</v>
      </c>
      <c r="FC183" s="54">
        <f t="shared" si="352"/>
        <v>407.8090337280521</v>
      </c>
      <c r="FD183" s="55">
        <v>0.4</v>
      </c>
      <c r="FE183" s="55">
        <v>0.6</v>
      </c>
      <c r="FF183" s="50">
        <f t="shared" si="353"/>
        <v>97.874168094732511</v>
      </c>
      <c r="FG183" s="82">
        <f t="shared" si="354"/>
        <v>738.31701670996654</v>
      </c>
      <c r="FH183" s="53">
        <v>3.9399999999999998E-2</v>
      </c>
      <c r="FI183" s="49">
        <v>30</v>
      </c>
      <c r="FJ183" s="55">
        <v>0.6</v>
      </c>
      <c r="FK183" s="55">
        <v>0.4</v>
      </c>
      <c r="FL183" s="49">
        <f t="shared" si="355"/>
        <v>96000</v>
      </c>
      <c r="FM183" s="49">
        <f t="shared" si="356"/>
        <v>57500</v>
      </c>
      <c r="FN183" s="58">
        <f t="shared" si="357"/>
        <v>-272.52855613283009</v>
      </c>
      <c r="FO183" s="49">
        <f t="shared" si="372"/>
        <v>8160</v>
      </c>
      <c r="FP183" s="131">
        <v>285</v>
      </c>
      <c r="FQ183" s="131">
        <v>829</v>
      </c>
      <c r="FR183" s="134">
        <v>8518</v>
      </c>
      <c r="FS183" s="134">
        <v>11701</v>
      </c>
      <c r="FT183" s="134">
        <v>7104</v>
      </c>
      <c r="FU183" s="134">
        <v>6882</v>
      </c>
      <c r="FV183" s="134">
        <v>6841</v>
      </c>
      <c r="FW183" s="134">
        <v>15270</v>
      </c>
      <c r="FX183" s="134">
        <v>16012</v>
      </c>
      <c r="FY183" s="32">
        <f t="shared" si="358"/>
        <v>73442</v>
      </c>
      <c r="FZ183" s="152">
        <f>(FX183/FY183)+(FW183*(18/30))/FY183</f>
        <v>0.34277388959995647</v>
      </c>
      <c r="GA183" s="54">
        <f t="shared" si="359"/>
        <v>1064.6561234937844</v>
      </c>
      <c r="GB183" s="55">
        <v>0.3</v>
      </c>
      <c r="GC183" s="55">
        <f t="shared" si="360"/>
        <v>0.34277388959995647</v>
      </c>
      <c r="GD183" s="50">
        <f t="shared" si="361"/>
        <v>109.48089616091282</v>
      </c>
      <c r="GE183" s="54">
        <f t="shared" si="362"/>
        <v>-773.54304234175891</v>
      </c>
      <c r="GF183" s="55">
        <v>0.7</v>
      </c>
      <c r="GG183" s="55">
        <f t="shared" si="363"/>
        <v>0.34277388959995647</v>
      </c>
      <c r="GH183" s="50">
        <f t="shared" si="364"/>
        <v>-185.60525017752795</v>
      </c>
      <c r="GI183" s="81">
        <f t="shared" si="373"/>
        <v>-76.124354016615129</v>
      </c>
      <c r="GJ183" s="72">
        <f t="shared" si="365"/>
        <v>-11.134242423331528</v>
      </c>
      <c r="GK183" s="72">
        <f t="shared" si="366"/>
        <v>14.234964419531545</v>
      </c>
      <c r="GL183" s="52">
        <f>SUM('주택총조사(주택의종류)'!AD169:AF169)</f>
        <v>100103</v>
      </c>
      <c r="GM183" s="52">
        <f>REPS미분양!I168</f>
        <v>52</v>
      </c>
      <c r="GN183" s="100">
        <f t="shared" si="367"/>
        <v>5.1946495110036662E-4</v>
      </c>
      <c r="GO183" s="55">
        <f t="shared" si="368"/>
        <v>1</v>
      </c>
      <c r="GP183" s="82">
        <f t="shared" si="369"/>
        <v>3.1007219962000168</v>
      </c>
      <c r="GQ183" s="84">
        <f t="shared" si="370"/>
        <v>665.29338468955143</v>
      </c>
      <c r="GR183" s="151">
        <f>SUM('REPS분양물량+계획'!G168:I168)/3</f>
        <v>99.666666666666671</v>
      </c>
      <c r="GS183" s="106">
        <f t="shared" si="374"/>
        <v>0.14980859416357273</v>
      </c>
      <c r="GT183" s="105" t="str">
        <f t="shared" si="371"/>
        <v>S등급</v>
      </c>
    </row>
    <row r="184" spans="1:202" s="49" customFormat="1" x14ac:dyDescent="0.4">
      <c r="A184" s="37" t="s">
        <v>233</v>
      </c>
      <c r="B184" s="148" t="s">
        <v>246</v>
      </c>
      <c r="C184" s="35">
        <f>'주택총조사(거처의종류, 일반,외국인가구, 전체)'!H170</f>
        <v>146974</v>
      </c>
      <c r="D184" s="35">
        <f>'주택총조사(거처의종류, 일반,외국인가구, 전체)'!K170</f>
        <v>148349</v>
      </c>
      <c r="E184" s="35">
        <f>'주택총조사(거처의종류, 일반,외국인가구, 전체)'!N170</f>
        <v>150373</v>
      </c>
      <c r="F184" s="35">
        <f>'주택총조사(거처의종류, 일반,외국인가구, 전체)'!Q170</f>
        <v>153246</v>
      </c>
      <c r="G184" s="35">
        <f>'주택총조사(거처의종류, 일반,외국인가구, 전체)'!T170</f>
        <v>155912</v>
      </c>
      <c r="H184" s="35">
        <f>'주택총조사(거처의종류, 일반,외국인가구, 전체)'!W170</f>
        <v>159457</v>
      </c>
      <c r="I184" s="207">
        <f t="shared" si="378"/>
        <v>-1184</v>
      </c>
      <c r="J184" s="207">
        <f t="shared" si="378"/>
        <v>-749</v>
      </c>
      <c r="K184" s="207">
        <f t="shared" si="378"/>
        <v>-1492</v>
      </c>
      <c r="L184" s="207">
        <f t="shared" si="378"/>
        <v>-213</v>
      </c>
      <c r="M184" s="207">
        <f t="shared" si="378"/>
        <v>755</v>
      </c>
      <c r="N184" s="24">
        <f>'인구총조사(가구, 1인가구)'!D170</f>
        <v>55593</v>
      </c>
      <c r="O184" s="24">
        <f>'인구총조사(가구, 1인가구)'!E170</f>
        <v>58152</v>
      </c>
      <c r="P184" s="24">
        <f>'인구총조사(가구, 1인가구)'!F170</f>
        <v>60925</v>
      </c>
      <c r="Q184" s="24">
        <f>'인구총조사(가구, 1인가구)'!G170</f>
        <v>65290</v>
      </c>
      <c r="R184" s="24">
        <f>'인구총조사(가구, 1인가구)'!H170</f>
        <v>68169</v>
      </c>
      <c r="S184" s="24">
        <f>'인구총조사(가구, 1인가구)'!I170</f>
        <v>70959</v>
      </c>
      <c r="T184" s="52">
        <f t="shared" si="286"/>
        <v>2559</v>
      </c>
      <c r="U184" s="52">
        <f t="shared" si="287"/>
        <v>2773</v>
      </c>
      <c r="V184" s="52">
        <f t="shared" si="288"/>
        <v>4365</v>
      </c>
      <c r="W184" s="52">
        <f t="shared" si="289"/>
        <v>2879</v>
      </c>
      <c r="X184" s="52">
        <f t="shared" si="290"/>
        <v>2790</v>
      </c>
      <c r="Y184" s="53">
        <f>'주택총조사(거처의종류, 일반,외국인가구, 아파트)'!K170/'주택총조사(거처의종류, 일반,외국인가구, 전체)'!K170</f>
        <v>0.41930178160958281</v>
      </c>
      <c r="Z184" s="53">
        <f>'주택총조사(거처의종류, 일반,외국인가구, 아파트)'!N170/'주택총조사(거처의종류, 일반,외국인가구, 전체)'!N170</f>
        <v>0.42258916161810961</v>
      </c>
      <c r="AA184" s="53">
        <f>'주택총조사(거처의종류, 일반,외국인가구, 아파트)'!Q170/'주택총조사(거처의종류, 일반,외국인가구, 전체)'!Q170</f>
        <v>0.42365869255967531</v>
      </c>
      <c r="AB184" s="53">
        <f>'주택총조사(거처의종류, 일반,외국인가구, 아파트)'!T170/'주택총조사(거처의종류, 일반,외국인가구, 전체)'!T170</f>
        <v>0.42467545795063882</v>
      </c>
      <c r="AC184" s="53">
        <f>'주택총조사(거처의종류, 일반,외국인가구, 아파트)'!W170/'주택총조사(거처의종류, 일반,외국인가구, 전체)'!W170</f>
        <v>0.4355782436644362</v>
      </c>
      <c r="AD184" s="54">
        <f t="shared" si="291"/>
        <v>-496.45330942574606</v>
      </c>
      <c r="AE184" s="54">
        <f t="shared" si="292"/>
        <v>-316.51928205196413</v>
      </c>
      <c r="AF184" s="54">
        <f t="shared" si="293"/>
        <v>-632.09876929903555</v>
      </c>
      <c r="AG184" s="54">
        <f t="shared" si="294"/>
        <v>-90.455872543486066</v>
      </c>
      <c r="AH184" s="54">
        <f t="shared" si="295"/>
        <v>328.86157396664936</v>
      </c>
      <c r="AI184" s="54">
        <f t="shared" si="296"/>
        <v>-241.3331318707165</v>
      </c>
      <c r="AJ184" s="54">
        <f t="shared" si="297"/>
        <v>1072.9932591389224</v>
      </c>
      <c r="AK184" s="54">
        <f t="shared" si="298"/>
        <v>1171.839745167018</v>
      </c>
      <c r="AL184" s="54">
        <f t="shared" si="299"/>
        <v>1849.2701930229828</v>
      </c>
      <c r="AM184" s="54">
        <f t="shared" si="300"/>
        <v>1222.6406434398891</v>
      </c>
      <c r="AN184" s="54">
        <f t="shared" si="301"/>
        <v>1215.2632998237771</v>
      </c>
      <c r="AO184" s="54">
        <f t="shared" si="302"/>
        <v>1306.4014281185177</v>
      </c>
      <c r="AP184" s="208">
        <f t="shared" si="379"/>
        <v>576.53994971317638</v>
      </c>
      <c r="AQ184" s="208">
        <f t="shared" si="379"/>
        <v>855.32046311505383</v>
      </c>
      <c r="AR184" s="208">
        <f t="shared" si="379"/>
        <v>1217.1714237239471</v>
      </c>
      <c r="AS184" s="208">
        <f t="shared" si="379"/>
        <v>1132.1847708964031</v>
      </c>
      <c r="AT184" s="208">
        <f t="shared" si="379"/>
        <v>1544.1248737904264</v>
      </c>
      <c r="AU184" s="50">
        <f t="shared" si="285"/>
        <v>1065.0682962478013</v>
      </c>
      <c r="AV184" s="52">
        <f>'주택총조사(거처의종류, 일반,외국인가구, 전체)'!I170</f>
        <v>8410</v>
      </c>
      <c r="AW184" s="52">
        <f>'주택총조사(거처의종류, 일반,외국인가구, 전체)'!L170</f>
        <v>9187</v>
      </c>
      <c r="AX184" s="52">
        <f>'주택총조사(거처의종류, 일반,외국인가구, 전체)'!O170</f>
        <v>8395</v>
      </c>
      <c r="AY184" s="52">
        <f>'주택총조사(거처의종류, 일반,외국인가구, 전체)'!R170</f>
        <v>8923</v>
      </c>
      <c r="AZ184" s="52">
        <f>'주택총조사(거처의종류, 일반,외국인가구, 전체)'!U170</f>
        <v>10751</v>
      </c>
      <c r="BA184" s="52">
        <f>'주택총조사(거처의종류, 일반,외국인가구, 전체)'!X170</f>
        <v>11428</v>
      </c>
      <c r="BB184" s="52">
        <f t="shared" si="303"/>
        <v>777</v>
      </c>
      <c r="BC184" s="52">
        <f t="shared" si="304"/>
        <v>-792</v>
      </c>
      <c r="BD184" s="52">
        <f t="shared" si="305"/>
        <v>528</v>
      </c>
      <c r="BE184" s="52">
        <f t="shared" si="306"/>
        <v>1828</v>
      </c>
      <c r="BF184" s="52">
        <f t="shared" si="307"/>
        <v>677</v>
      </c>
      <c r="BG184" s="53">
        <f>'주택총조사(거처의종류, 일반,외국인가구, 아파트)'!L170/'주택총조사(거처의종류, 일반,외국인가구, 전체)'!L170</f>
        <v>5.1812343528899532E-2</v>
      </c>
      <c r="BH184" s="53">
        <f>'주택총조사(거처의종류, 일반,외국인가구, 아파트)'!O170/'주택총조사(거처의종류, 일반,외국인가구, 전체)'!O170</f>
        <v>5.1340083382966049E-2</v>
      </c>
      <c r="BI184" s="53">
        <f>'주택총조사(거처의종류, 일반,외국인가구, 아파트)'!R170/'주택총조사(거처의종류, 일반,외국인가구, 전체)'!R170</f>
        <v>5.6931525271769583E-2</v>
      </c>
      <c r="BJ184" s="53">
        <f>'주택총조사(거처의종류, 일반,외국인가구, 아파트)'!U170/'주택총조사(거처의종류, 일반,외국인가구, 전체)'!U170</f>
        <v>5.1995163240628778E-2</v>
      </c>
      <c r="BK184" s="53">
        <f>'주택총조사(거처의종류, 일반,외국인가구, 아파트)'!X170/'주택총조사(거처의종류, 일반,외국인가구, 전체)'!X170</f>
        <v>5.2765138256912848E-2</v>
      </c>
      <c r="BL184" s="54">
        <f t="shared" si="308"/>
        <v>40.258190921954935</v>
      </c>
      <c r="BM184" s="54">
        <f t="shared" si="309"/>
        <v>-40.661346039309109</v>
      </c>
      <c r="BN184" s="54">
        <f t="shared" si="310"/>
        <v>30.059845343494338</v>
      </c>
      <c r="BO184" s="54">
        <f t="shared" si="311"/>
        <v>95.047158403869403</v>
      </c>
      <c r="BP184" s="54">
        <f t="shared" si="312"/>
        <v>35.721998599929996</v>
      </c>
      <c r="BQ184" s="50">
        <f t="shared" si="313"/>
        <v>32.085169445987916</v>
      </c>
      <c r="BR184" s="49">
        <f>REPS멸실!E169</f>
        <v>0</v>
      </c>
      <c r="BS184" s="49">
        <f>REPS멸실!F169</f>
        <v>0</v>
      </c>
      <c r="BT184" s="49">
        <f>REPS멸실!G169</f>
        <v>0</v>
      </c>
      <c r="BU184" s="49">
        <f>REPS멸실!H169</f>
        <v>0</v>
      </c>
      <c r="BV184" s="49">
        <f>REPS멸실!I169</f>
        <v>0</v>
      </c>
      <c r="BW184" s="51">
        <f t="shared" si="314"/>
        <v>0</v>
      </c>
      <c r="BX184" s="81">
        <f t="shared" si="315"/>
        <v>1097.1534656937893</v>
      </c>
      <c r="BY184" s="52">
        <f>SUM('주택소유통계(다주택자)'!Q170:R170)</f>
        <v>12759</v>
      </c>
      <c r="BZ184" s="52">
        <f>SUM('주택소유통계(다주택자)'!U170:V170)</f>
        <v>12135</v>
      </c>
      <c r="CA184" s="52">
        <f>SUM('주택소유통계(다주택자)'!Y170:Z170)</f>
        <v>12001</v>
      </c>
      <c r="CB184" s="52">
        <f>SUM('주택소유통계(다주택자)'!AC170:AD170)</f>
        <v>12244</v>
      </c>
      <c r="CC184" s="52">
        <f t="shared" si="316"/>
        <v>-624</v>
      </c>
      <c r="CD184" s="52">
        <f t="shared" si="317"/>
        <v>-134</v>
      </c>
      <c r="CE184" s="52">
        <f t="shared" si="318"/>
        <v>243</v>
      </c>
      <c r="CF184" s="53">
        <f>'REPS거래량(외지인)'!D170/'REPS거래량(외지인)'!C170</f>
        <v>0.32012678288431062</v>
      </c>
      <c r="CG184" s="53">
        <f>'REPS거래량(외지인)'!I170/'REPS거래량(외지인)'!H170</f>
        <v>0.31932773109243695</v>
      </c>
      <c r="CH184" s="53">
        <f>'REPS거래량(외지인)'!N170/'REPS거래량(외지인)'!M170</f>
        <v>0.33096315449256625</v>
      </c>
      <c r="CI184" s="54">
        <f>REPS단위당실거래!G169</f>
        <v>2805</v>
      </c>
      <c r="CJ184" s="54">
        <f>REPS단위당실거래!H169</f>
        <v>2622.4</v>
      </c>
      <c r="CK184" s="54">
        <f>REPS단위당실거래!I169</f>
        <v>2752.1</v>
      </c>
      <c r="CL184" s="52">
        <v>2945</v>
      </c>
      <c r="CM184" s="52">
        <v>3462</v>
      </c>
      <c r="CN184" s="52">
        <v>3929</v>
      </c>
      <c r="CO184" s="53">
        <f t="shared" si="319"/>
        <v>0.95246179966044142</v>
      </c>
      <c r="CP184" s="53">
        <v>0</v>
      </c>
      <c r="CQ184" s="53">
        <f t="shared" si="321"/>
        <v>0.70045813184016292</v>
      </c>
      <c r="CR184" s="55">
        <v>0.2</v>
      </c>
      <c r="CS184" s="55">
        <v>0.3</v>
      </c>
      <c r="CT184" s="55">
        <v>0.5</v>
      </c>
      <c r="CU184" s="162">
        <f t="shared" si="322"/>
        <v>-38.052584761838141</v>
      </c>
      <c r="CV184" s="162">
        <f t="shared" si="323"/>
        <v>0</v>
      </c>
      <c r="CW184" s="162">
        <f t="shared" si="324"/>
        <v>28.166838697810508</v>
      </c>
      <c r="CX184" s="71">
        <f t="shared" si="325"/>
        <v>-3.2952486880092109</v>
      </c>
      <c r="CY184" s="158">
        <f>REPS분양물량!H169</f>
        <v>0</v>
      </c>
      <c r="CZ184" s="158">
        <f>REPS분양물량!I169</f>
        <v>10303</v>
      </c>
      <c r="DA184" s="158">
        <f>REPS분양물량!J169</f>
        <v>0</v>
      </c>
      <c r="DB184" s="52">
        <f>REPS미분양!F169</f>
        <v>0</v>
      </c>
      <c r="DC184" s="52">
        <f>REPS미분양!G169</f>
        <v>50</v>
      </c>
      <c r="DD184" s="52">
        <f>REPS미분양!H169</f>
        <v>174</v>
      </c>
      <c r="DE184" s="52">
        <f>REPS미분양!I169</f>
        <v>170</v>
      </c>
      <c r="DF184" s="52">
        <f t="shared" si="326"/>
        <v>0</v>
      </c>
      <c r="DG184" s="52">
        <f t="shared" si="327"/>
        <v>10353</v>
      </c>
      <c r="DH184" s="52">
        <f t="shared" si="328"/>
        <v>174</v>
      </c>
      <c r="DI184" s="52">
        <f t="shared" si="329"/>
        <v>-50</v>
      </c>
      <c r="DJ184" s="52">
        <f t="shared" si="330"/>
        <v>10179</v>
      </c>
      <c r="DK184" s="52">
        <f t="shared" si="331"/>
        <v>4</v>
      </c>
      <c r="DL184" s="142">
        <v>2805</v>
      </c>
      <c r="DM184" s="142">
        <v>2622.4</v>
      </c>
      <c r="DN184" s="142">
        <v>2752.1</v>
      </c>
      <c r="DO184" s="140">
        <f>'REPS분양가(분기단위)'!D169</f>
        <v>2945</v>
      </c>
      <c r="DP184" s="140">
        <f>'REPS분양가(분기단위)'!E169</f>
        <v>3462</v>
      </c>
      <c r="DQ184" s="140">
        <f>'REPS분양가(분기단위)'!F169</f>
        <v>3929</v>
      </c>
      <c r="DR184" s="53">
        <f t="shared" si="332"/>
        <v>0.95246179966044142</v>
      </c>
      <c r="DS184" s="53">
        <f t="shared" si="333"/>
        <v>0.75748122472559221</v>
      </c>
      <c r="DT184" s="53">
        <f t="shared" si="334"/>
        <v>0.70045813184016292</v>
      </c>
      <c r="DU184" s="53">
        <f>100%-종합!CF184</f>
        <v>0.67987321711568938</v>
      </c>
      <c r="DV184" s="53">
        <f>100%-종합!CG184</f>
        <v>0.68067226890756305</v>
      </c>
      <c r="DW184" s="53">
        <f>100%-종합!CH184</f>
        <v>0.66903684550743381</v>
      </c>
      <c r="DX184" s="55">
        <v>0.2</v>
      </c>
      <c r="DY184" s="55">
        <v>0.3</v>
      </c>
      <c r="DZ184" s="55">
        <v>0.5</v>
      </c>
      <c r="EA184" s="72">
        <f t="shared" si="335"/>
        <v>-6.4755326791494356</v>
      </c>
      <c r="EB184" s="72">
        <f t="shared" si="336"/>
        <v>1574.4769217773767</v>
      </c>
      <c r="EC184" s="72">
        <f t="shared" si="337"/>
        <v>0.93726459787274552</v>
      </c>
      <c r="ED184" s="71">
        <f t="shared" si="338"/>
        <v>522.97955123203337</v>
      </c>
      <c r="EE184" s="82">
        <f t="shared" si="339"/>
        <v>519.68430254402415</v>
      </c>
      <c r="EF184" s="88">
        <f t="shared" si="340"/>
        <v>1616.8377682378134</v>
      </c>
      <c r="EG184" s="54">
        <f>REPS단위당실거래!I169</f>
        <v>2752.1</v>
      </c>
      <c r="EH184" s="52">
        <f t="shared" si="341"/>
        <v>3929</v>
      </c>
      <c r="EI184" s="52">
        <f t="shared" si="342"/>
        <v>133600</v>
      </c>
      <c r="EJ184" s="49">
        <f t="shared" si="343"/>
        <v>73480</v>
      </c>
      <c r="EK184" s="149">
        <v>47395</v>
      </c>
      <c r="EL184" s="55">
        <f t="shared" si="344"/>
        <v>0.28311444652908069</v>
      </c>
      <c r="EM184" s="55">
        <v>0.74</v>
      </c>
      <c r="EN184" s="55">
        <v>0.05</v>
      </c>
      <c r="EO184" s="71">
        <f t="shared" si="345"/>
        <v>496.47374015009382</v>
      </c>
      <c r="EP184" s="54">
        <f>REPS단위당실거래!I169</f>
        <v>2752.1</v>
      </c>
      <c r="EQ184" s="52">
        <f t="shared" si="346"/>
        <v>3929</v>
      </c>
      <c r="ER184" s="52">
        <f t="shared" si="347"/>
        <v>133600</v>
      </c>
      <c r="ES184" s="49">
        <f t="shared" si="348"/>
        <v>73480</v>
      </c>
      <c r="ET184" s="149">
        <v>7143</v>
      </c>
      <c r="EU184" s="55">
        <f t="shared" si="349"/>
        <v>0.28311444652908069</v>
      </c>
      <c r="EV184" s="55">
        <v>0.26</v>
      </c>
      <c r="EW184" s="55">
        <v>0.2</v>
      </c>
      <c r="EX184" s="50">
        <f t="shared" si="350"/>
        <v>105.15889756097563</v>
      </c>
      <c r="EY184" s="53">
        <f>'주택총조사(주택의종류)'!AZ170</f>
        <v>0.62388409907642162</v>
      </c>
      <c r="EZ184" s="53">
        <f>'주택총조사(주택의종류)'!AS170</f>
        <v>0.16966583904245067</v>
      </c>
      <c r="FA184" s="53">
        <f>'주택총조사(주택의종류)'!BG170</f>
        <v>0.19123168543668295</v>
      </c>
      <c r="FB184" s="53">
        <f t="shared" si="351"/>
        <v>0.57846886146544674</v>
      </c>
      <c r="FC184" s="54">
        <f t="shared" si="352"/>
        <v>348.02574695717595</v>
      </c>
      <c r="FD184" s="55">
        <v>0.4</v>
      </c>
      <c r="FE184" s="55">
        <v>0.6</v>
      </c>
      <c r="FF184" s="50">
        <f t="shared" si="353"/>
        <v>83.526179269722221</v>
      </c>
      <c r="FG184" s="82">
        <f t="shared" si="354"/>
        <v>685.1588169807917</v>
      </c>
      <c r="FH184" s="53">
        <v>3.9399999999999998E-2</v>
      </c>
      <c r="FI184" s="49">
        <v>30</v>
      </c>
      <c r="FJ184" s="55">
        <v>0.6</v>
      </c>
      <c r="FK184" s="55">
        <v>0.4</v>
      </c>
      <c r="FL184" s="49">
        <f t="shared" si="355"/>
        <v>134000</v>
      </c>
      <c r="FM184" s="49">
        <f t="shared" si="356"/>
        <v>80200</v>
      </c>
      <c r="FN184" s="58">
        <f t="shared" si="357"/>
        <v>-380.11809046700824</v>
      </c>
      <c r="FO184" s="49">
        <f t="shared" si="372"/>
        <v>11400</v>
      </c>
      <c r="FP184" s="131">
        <v>273</v>
      </c>
      <c r="FQ184" s="131">
        <v>727</v>
      </c>
      <c r="FR184" s="134">
        <v>7415</v>
      </c>
      <c r="FS184" s="134">
        <v>11049</v>
      </c>
      <c r="FT184" s="134">
        <v>7005</v>
      </c>
      <c r="FU184" s="134">
        <v>6251</v>
      </c>
      <c r="FV184" s="134">
        <v>5980</v>
      </c>
      <c r="FW184" s="134">
        <v>14794</v>
      </c>
      <c r="FX184" s="134">
        <v>21126</v>
      </c>
      <c r="FY184" s="32">
        <f t="shared" si="358"/>
        <v>74620</v>
      </c>
      <c r="FZ184" s="152">
        <f t="shared" ref="FZ184:FZ195" si="380">FX184/FY184</f>
        <v>0.28311444652908069</v>
      </c>
      <c r="GA184" s="54">
        <f t="shared" si="359"/>
        <v>1338.4865975645057</v>
      </c>
      <c r="GB184" s="55">
        <v>0.3</v>
      </c>
      <c r="GC184" s="55">
        <f t="shared" si="360"/>
        <v>0.28311444652908069</v>
      </c>
      <c r="GD184" s="50">
        <f t="shared" si="361"/>
        <v>113.68346767682021</v>
      </c>
      <c r="GE184" s="54">
        <f t="shared" si="362"/>
        <v>-241.3331318707165</v>
      </c>
      <c r="GF184" s="55">
        <v>0.7</v>
      </c>
      <c r="GG184" s="55">
        <f t="shared" si="363"/>
        <v>0.28311444652908069</v>
      </c>
      <c r="GH184" s="50">
        <f t="shared" si="364"/>
        <v>-47.827427241095279</v>
      </c>
      <c r="GI184" s="81">
        <f t="shared" si="373"/>
        <v>65.856040435724935</v>
      </c>
      <c r="GJ184" s="72">
        <f t="shared" si="365"/>
        <v>-3.2952486880092109</v>
      </c>
      <c r="GK184" s="72">
        <f t="shared" si="366"/>
        <v>522.97955123203337</v>
      </c>
      <c r="GL184" s="52">
        <f>SUM('주택총조사(주택의종류)'!AD170:AF170)</f>
        <v>88833</v>
      </c>
      <c r="GM184" s="52">
        <f>REPS미분양!I169</f>
        <v>170</v>
      </c>
      <c r="GN184" s="100">
        <f t="shared" si="367"/>
        <v>1.9137032409127239E-3</v>
      </c>
      <c r="GO184" s="55">
        <f t="shared" si="368"/>
        <v>1</v>
      </c>
      <c r="GP184" s="82">
        <f t="shared" si="369"/>
        <v>519.68430254402415</v>
      </c>
      <c r="GQ184" s="84">
        <f t="shared" si="370"/>
        <v>1270.6991599605408</v>
      </c>
      <c r="GR184" s="151">
        <f>SUM('REPS분양물량+계획'!G169:I169)/3</f>
        <v>3576.6666666666665</v>
      </c>
      <c r="GS184" s="106">
        <f t="shared" si="374"/>
        <v>2.814723405324147</v>
      </c>
      <c r="GT184" s="105" t="str">
        <f t="shared" si="371"/>
        <v>C등급</v>
      </c>
    </row>
    <row r="185" spans="1:202" s="49" customFormat="1" x14ac:dyDescent="0.4">
      <c r="A185" s="37" t="s">
        <v>233</v>
      </c>
      <c r="B185" s="148" t="s">
        <v>240</v>
      </c>
      <c r="C185" s="35">
        <f>'주택총조사(거처의종류, 일반,외국인가구, 전체)'!H171</f>
        <v>161495</v>
      </c>
      <c r="D185" s="35">
        <f>'주택총조사(거처의종류, 일반,외국인가구, 전체)'!K171</f>
        <v>164963</v>
      </c>
      <c r="E185" s="35">
        <f>'주택총조사(거처의종류, 일반,외국인가구, 전체)'!N171</f>
        <v>167766</v>
      </c>
      <c r="F185" s="35">
        <f>'주택총조사(거처의종류, 일반,외국인가구, 전체)'!Q171</f>
        <v>170333</v>
      </c>
      <c r="G185" s="35">
        <f>'주택총조사(거처의종류, 일반,외국인가구, 전체)'!T171</f>
        <v>172696</v>
      </c>
      <c r="H185" s="35">
        <f>'주택총조사(거처의종류, 일반,외국인가구, 전체)'!W171</f>
        <v>173897</v>
      </c>
      <c r="I185" s="207">
        <f t="shared" si="378"/>
        <v>252</v>
      </c>
      <c r="J185" s="207">
        <f t="shared" si="378"/>
        <v>-1210</v>
      </c>
      <c r="K185" s="207">
        <f t="shared" si="378"/>
        <v>-1563</v>
      </c>
      <c r="L185" s="207">
        <f t="shared" si="378"/>
        <v>-1188</v>
      </c>
      <c r="M185" s="207">
        <f t="shared" si="378"/>
        <v>-1460</v>
      </c>
      <c r="N185" s="24">
        <f>'인구총조사(가구, 1인가구)'!D171</f>
        <v>56872</v>
      </c>
      <c r="O185" s="24">
        <f>'인구총조사(가구, 1인가구)'!E171</f>
        <v>60088</v>
      </c>
      <c r="P185" s="24">
        <f>'인구총조사(가구, 1인가구)'!F171</f>
        <v>64101</v>
      </c>
      <c r="Q185" s="24">
        <f>'인구총조사(가구, 1인가구)'!G171</f>
        <v>68231</v>
      </c>
      <c r="R185" s="24">
        <f>'인구총조사(가구, 1인가구)'!H171</f>
        <v>71782</v>
      </c>
      <c r="S185" s="24">
        <f>'인구총조사(가구, 1인가구)'!I171</f>
        <v>74443</v>
      </c>
      <c r="T185" s="52">
        <f t="shared" si="286"/>
        <v>3216</v>
      </c>
      <c r="U185" s="52">
        <f t="shared" si="287"/>
        <v>4013</v>
      </c>
      <c r="V185" s="52">
        <f t="shared" si="288"/>
        <v>4130</v>
      </c>
      <c r="W185" s="52">
        <f t="shared" si="289"/>
        <v>3551</v>
      </c>
      <c r="X185" s="52">
        <f t="shared" si="290"/>
        <v>2661</v>
      </c>
      <c r="Y185" s="53">
        <f>'주택총조사(거처의종류, 일반,외국인가구, 아파트)'!K171/'주택총조사(거처의종류, 일반,외국인가구, 전체)'!K171</f>
        <v>0.36976776610512663</v>
      </c>
      <c r="Z185" s="53">
        <f>'주택총조사(거처의종류, 일반,외국인가구, 아파트)'!N171/'주택총조사(거처의종류, 일반,외국인가구, 전체)'!N171</f>
        <v>0.36479381996352062</v>
      </c>
      <c r="AA185" s="53">
        <f>'주택총조사(거처의종류, 일반,외국인가구, 아파트)'!Q171/'주택총조사(거처의종류, 일반,외국인가구, 전체)'!Q171</f>
        <v>0.38044301456558621</v>
      </c>
      <c r="AB185" s="53">
        <f>'주택총조사(거처의종류, 일반,외국인가구, 아파트)'!T171/'주택총조사(거처의종류, 일반,외국인가구, 전체)'!T171</f>
        <v>0.37999143002733127</v>
      </c>
      <c r="AC185" s="53">
        <f>'주택총조사(거처의종류, 일반,외국인가구, 아파트)'!W171/'주택총조사(거처의종류, 일반,외국인가구, 전체)'!W171</f>
        <v>0.38509002455476515</v>
      </c>
      <c r="AD185" s="54">
        <f t="shared" si="291"/>
        <v>93.181477058491907</v>
      </c>
      <c r="AE185" s="54">
        <f t="shared" si="292"/>
        <v>-441.40052215585996</v>
      </c>
      <c r="AF185" s="54">
        <f t="shared" si="293"/>
        <v>-594.63243176601122</v>
      </c>
      <c r="AG185" s="54">
        <f t="shared" si="294"/>
        <v>-451.42981887246953</v>
      </c>
      <c r="AH185" s="54">
        <f t="shared" si="295"/>
        <v>-562.23143584995717</v>
      </c>
      <c r="AI185" s="54">
        <f t="shared" si="296"/>
        <v>-391.30254631716116</v>
      </c>
      <c r="AJ185" s="54">
        <f t="shared" si="297"/>
        <v>1189.1731357940873</v>
      </c>
      <c r="AK185" s="54">
        <f t="shared" si="298"/>
        <v>1463.9175995136081</v>
      </c>
      <c r="AL185" s="54">
        <f t="shared" si="299"/>
        <v>1571.229650155871</v>
      </c>
      <c r="AM185" s="54">
        <f t="shared" si="300"/>
        <v>1349.3495680270532</v>
      </c>
      <c r="AN185" s="54">
        <f t="shared" si="301"/>
        <v>1024.7245553402302</v>
      </c>
      <c r="AO185" s="54">
        <f t="shared" si="302"/>
        <v>1319.6789017661699</v>
      </c>
      <c r="AP185" s="208">
        <f t="shared" si="379"/>
        <v>1282.3546128525793</v>
      </c>
      <c r="AQ185" s="208">
        <f t="shared" si="379"/>
        <v>1022.5170773577481</v>
      </c>
      <c r="AR185" s="208">
        <f t="shared" si="379"/>
        <v>976.59721838985979</v>
      </c>
      <c r="AS185" s="208">
        <f t="shared" si="379"/>
        <v>897.91974915458377</v>
      </c>
      <c r="AT185" s="208">
        <f t="shared" si="379"/>
        <v>462.49311949027299</v>
      </c>
      <c r="AU185" s="50">
        <f t="shared" si="285"/>
        <v>928.37635544900877</v>
      </c>
      <c r="AV185" s="52">
        <f>'주택총조사(거처의종류, 일반,외국인가구, 전체)'!I171</f>
        <v>6814</v>
      </c>
      <c r="AW185" s="52">
        <f>'주택총조사(거처의종류, 일반,외국인가구, 전체)'!L171</f>
        <v>7254</v>
      </c>
      <c r="AX185" s="52">
        <f>'주택총조사(거처의종류, 일반,외국인가구, 전체)'!O171</f>
        <v>6699</v>
      </c>
      <c r="AY185" s="52">
        <f>'주택총조사(거처의종류, 일반,외국인가구, 전체)'!R171</f>
        <v>6213</v>
      </c>
      <c r="AZ185" s="52">
        <f>'주택총조사(거처의종류, 일반,외국인가구, 전체)'!U171</f>
        <v>6951</v>
      </c>
      <c r="BA185" s="52">
        <f>'주택총조사(거처의종류, 일반,외국인가구, 전체)'!X171</f>
        <v>7289</v>
      </c>
      <c r="BB185" s="52">
        <f t="shared" si="303"/>
        <v>440</v>
      </c>
      <c r="BC185" s="52">
        <f t="shared" si="304"/>
        <v>-555</v>
      </c>
      <c r="BD185" s="52">
        <f t="shared" si="305"/>
        <v>-486</v>
      </c>
      <c r="BE185" s="52">
        <f t="shared" si="306"/>
        <v>738</v>
      </c>
      <c r="BF185" s="52">
        <f t="shared" si="307"/>
        <v>338</v>
      </c>
      <c r="BG185" s="53">
        <f>'주택총조사(거처의종류, 일반,외국인가구, 아파트)'!L171/'주택총조사(거처의종류, 일반,외국인가구, 전체)'!L171</f>
        <v>2.5503170664460988E-2</v>
      </c>
      <c r="BH185" s="53">
        <f>'주택총조사(거처의종류, 일반,외국인가구, 아파트)'!O171/'주택총조사(거처의종류, 일반,외국인가구, 전체)'!O171</f>
        <v>2.6272577996715927E-2</v>
      </c>
      <c r="BI185" s="53">
        <f>'주택총조사(거처의종류, 일반,외국인가구, 아파트)'!R171/'주택총조사(거처의종류, 일반,외국인가구, 전체)'!R171</f>
        <v>2.7522935779816515E-2</v>
      </c>
      <c r="BJ185" s="53">
        <f>'주택총조사(거처의종류, 일반,외국인가구, 아파트)'!U171/'주택총조사(거처의종류, 일반,외국인가구, 전체)'!U171</f>
        <v>2.3593727521219968E-2</v>
      </c>
      <c r="BK185" s="53">
        <f>'주택총조사(거처의종류, 일반,외국인가구, 아파트)'!X171/'주택총조사(거처의종류, 일반,외국인가구, 전체)'!X171</f>
        <v>2.2636850048017562E-2</v>
      </c>
      <c r="BL185" s="54">
        <f t="shared" si="308"/>
        <v>11.221395092362835</v>
      </c>
      <c r="BM185" s="54">
        <f t="shared" si="309"/>
        <v>-14.58128078817734</v>
      </c>
      <c r="BN185" s="54">
        <f t="shared" si="310"/>
        <v>-13.376146788990827</v>
      </c>
      <c r="BO185" s="54">
        <f t="shared" si="311"/>
        <v>17.412170910660336</v>
      </c>
      <c r="BP185" s="54">
        <f t="shared" si="312"/>
        <v>7.6512553162299364</v>
      </c>
      <c r="BQ185" s="50">
        <f t="shared" si="313"/>
        <v>1.665478748416988</v>
      </c>
      <c r="BR185" s="49">
        <f>REPS멸실!E170</f>
        <v>0</v>
      </c>
      <c r="BS185" s="49">
        <f>REPS멸실!F170</f>
        <v>0</v>
      </c>
      <c r="BT185" s="49">
        <f>REPS멸실!G170</f>
        <v>0</v>
      </c>
      <c r="BU185" s="49">
        <f>REPS멸실!H170</f>
        <v>0</v>
      </c>
      <c r="BV185" s="49">
        <f>REPS멸실!I170</f>
        <v>0</v>
      </c>
      <c r="BW185" s="51">
        <f t="shared" si="314"/>
        <v>0</v>
      </c>
      <c r="BX185" s="81">
        <f t="shared" si="315"/>
        <v>930.04183419742571</v>
      </c>
      <c r="BY185" s="52">
        <f>SUM('주택소유통계(다주택자)'!Q171:R171)</f>
        <v>15799</v>
      </c>
      <c r="BZ185" s="52">
        <f>SUM('주택소유통계(다주택자)'!U171:V171)</f>
        <v>15065</v>
      </c>
      <c r="CA185" s="52">
        <f>SUM('주택소유통계(다주택자)'!Y171:Z171)</f>
        <v>14896</v>
      </c>
      <c r="CB185" s="52">
        <f>SUM('주택소유통계(다주택자)'!AC171:AD171)</f>
        <v>14950</v>
      </c>
      <c r="CC185" s="52">
        <f t="shared" si="316"/>
        <v>-734</v>
      </c>
      <c r="CD185" s="52">
        <f t="shared" si="317"/>
        <v>-169</v>
      </c>
      <c r="CE185" s="52">
        <f t="shared" si="318"/>
        <v>54</v>
      </c>
      <c r="CF185" s="53">
        <f>'REPS거래량(외지인)'!D171/'REPS거래량(외지인)'!C171</f>
        <v>0.36956521739130432</v>
      </c>
      <c r="CG185" s="53">
        <f>'REPS거래량(외지인)'!I171/'REPS거래량(외지인)'!H171</f>
        <v>0.28355704697986578</v>
      </c>
      <c r="CH185" s="53">
        <f>'REPS거래량(외지인)'!N171/'REPS거래량(외지인)'!M171</f>
        <v>0.33411214953271029</v>
      </c>
      <c r="CI185" s="54">
        <f>REPS단위당실거래!G170</f>
        <v>3597.1</v>
      </c>
      <c r="CJ185" s="54">
        <f>REPS단위당실거래!H170</f>
        <v>3346.2</v>
      </c>
      <c r="CK185" s="54">
        <f>REPS단위당실거래!I170</f>
        <v>3532.4</v>
      </c>
      <c r="CL185" s="52">
        <v>3737.2999999999997</v>
      </c>
      <c r="CM185" s="52">
        <v>3934</v>
      </c>
      <c r="CN185" s="52">
        <v>3505</v>
      </c>
      <c r="CO185" s="53">
        <v>0</v>
      </c>
      <c r="CP185" s="53">
        <v>0</v>
      </c>
      <c r="CQ185" s="53">
        <f t="shared" si="321"/>
        <v>1.0078174037089871</v>
      </c>
      <c r="CR185" s="55">
        <v>0.2</v>
      </c>
      <c r="CS185" s="55">
        <v>0.3</v>
      </c>
      <c r="CT185" s="55">
        <v>0.5</v>
      </c>
      <c r="CU185" s="162">
        <f t="shared" si="322"/>
        <v>0</v>
      </c>
      <c r="CV185" s="162">
        <f t="shared" si="323"/>
        <v>0</v>
      </c>
      <c r="CW185" s="162">
        <f t="shared" si="324"/>
        <v>9.0915490554214937</v>
      </c>
      <c r="CX185" s="71">
        <f t="shared" si="325"/>
        <v>3.0305163518071647</v>
      </c>
      <c r="CY185" s="158">
        <f>REPS분양물량!H170</f>
        <v>0</v>
      </c>
      <c r="CZ185" s="158">
        <f>REPS분양물량!I170</f>
        <v>1034</v>
      </c>
      <c r="DA185" s="158">
        <f>REPS분양물량!J170</f>
        <v>858</v>
      </c>
      <c r="DB185" s="52">
        <f>REPS미분양!F170</f>
        <v>0</v>
      </c>
      <c r="DC185" s="52">
        <f>REPS미분양!G170</f>
        <v>0</v>
      </c>
      <c r="DD185" s="52">
        <f>REPS미분양!H170</f>
        <v>0</v>
      </c>
      <c r="DE185" s="52">
        <f>REPS미분양!I170</f>
        <v>0</v>
      </c>
      <c r="DF185" s="52">
        <f t="shared" si="326"/>
        <v>0</v>
      </c>
      <c r="DG185" s="52">
        <f t="shared" si="327"/>
        <v>1034</v>
      </c>
      <c r="DH185" s="52">
        <f t="shared" si="328"/>
        <v>858</v>
      </c>
      <c r="DI185" s="52">
        <f t="shared" si="329"/>
        <v>0</v>
      </c>
      <c r="DJ185" s="52">
        <f t="shared" si="330"/>
        <v>1034</v>
      </c>
      <c r="DK185" s="52">
        <f t="shared" si="331"/>
        <v>858</v>
      </c>
      <c r="DL185" s="142">
        <v>3597.1</v>
      </c>
      <c r="DM185" s="142">
        <v>3346.2</v>
      </c>
      <c r="DN185" s="142">
        <v>3532.4</v>
      </c>
      <c r="DO185" s="145">
        <f>DP185*0.95</f>
        <v>3737.2999999999997</v>
      </c>
      <c r="DP185" s="140">
        <f>'REPS분양가(분기단위)'!E170</f>
        <v>3934</v>
      </c>
      <c r="DQ185" s="140">
        <f>'REPS분양가(분기단위)'!F170</f>
        <v>3505</v>
      </c>
      <c r="DR185" s="53">
        <f t="shared" si="332"/>
        <v>0.96248628689160631</v>
      </c>
      <c r="DS185" s="53">
        <f t="shared" si="333"/>
        <v>0.85058464667005584</v>
      </c>
      <c r="DT185" s="53">
        <f t="shared" si="334"/>
        <v>1.0078174037089871</v>
      </c>
      <c r="DU185" s="53">
        <f>100%-종합!CF185</f>
        <v>0.63043478260869568</v>
      </c>
      <c r="DV185" s="53">
        <f>100%-종합!CG185</f>
        <v>0.71644295302013417</v>
      </c>
      <c r="DW185" s="53">
        <f>100%-종합!CH185</f>
        <v>0.66588785046728971</v>
      </c>
      <c r="DX185" s="55">
        <v>0.2</v>
      </c>
      <c r="DY185" s="55">
        <v>0.3</v>
      </c>
      <c r="DZ185" s="55">
        <v>0.5</v>
      </c>
      <c r="EA185" s="72">
        <f t="shared" si="335"/>
        <v>0</v>
      </c>
      <c r="EB185" s="72">
        <f t="shared" si="336"/>
        <v>189.03444565191424</v>
      </c>
      <c r="EC185" s="72">
        <f t="shared" si="337"/>
        <v>287.89905342168061</v>
      </c>
      <c r="ED185" s="71">
        <f t="shared" si="338"/>
        <v>158.97783302453161</v>
      </c>
      <c r="EE185" s="82">
        <f t="shared" si="339"/>
        <v>162.00834937633877</v>
      </c>
      <c r="EF185" s="88">
        <f t="shared" si="340"/>
        <v>1092.0501835737646</v>
      </c>
      <c r="EG185" s="54">
        <f>REPS단위당실거래!I170</f>
        <v>3532.4</v>
      </c>
      <c r="EH185" s="52">
        <f t="shared" si="341"/>
        <v>3505</v>
      </c>
      <c r="EI185" s="52">
        <f t="shared" si="342"/>
        <v>119200</v>
      </c>
      <c r="EJ185" s="49">
        <f t="shared" si="343"/>
        <v>65560</v>
      </c>
      <c r="EK185" s="149">
        <v>48432</v>
      </c>
      <c r="EL185" s="55">
        <f t="shared" si="344"/>
        <v>0.35678752454987006</v>
      </c>
      <c r="EM185" s="55">
        <v>0.74</v>
      </c>
      <c r="EN185" s="55">
        <v>0.05</v>
      </c>
      <c r="EO185" s="71">
        <f t="shared" si="345"/>
        <v>639.35753539297446</v>
      </c>
      <c r="EP185" s="54">
        <f>REPS단위당실거래!I170</f>
        <v>3532.4</v>
      </c>
      <c r="EQ185" s="52">
        <f t="shared" si="346"/>
        <v>3505</v>
      </c>
      <c r="ER185" s="52">
        <f t="shared" si="347"/>
        <v>119200</v>
      </c>
      <c r="ES185" s="49">
        <f t="shared" si="348"/>
        <v>65560</v>
      </c>
      <c r="ET185" s="149">
        <v>11445</v>
      </c>
      <c r="EU185" s="55">
        <f t="shared" si="349"/>
        <v>0.35678752454987006</v>
      </c>
      <c r="EV185" s="55">
        <v>0.26</v>
      </c>
      <c r="EW185" s="55">
        <v>0.2</v>
      </c>
      <c r="EX185" s="50">
        <f t="shared" si="350"/>
        <v>212.33852736060967</v>
      </c>
      <c r="EY185" s="53">
        <f>'주택총조사(주택의종류)'!AZ171</f>
        <v>0.53797482296596644</v>
      </c>
      <c r="EZ185" s="53">
        <f>'주택총조사(주택의종류)'!AS171</f>
        <v>0.12456917342247775</v>
      </c>
      <c r="FA185" s="53">
        <f>'주택총조사(주택의종류)'!BG171</f>
        <v>0.32823926075746018</v>
      </c>
      <c r="FB185" s="53">
        <f t="shared" si="351"/>
        <v>0.84169075363696655</v>
      </c>
      <c r="FC185" s="54">
        <f t="shared" si="352"/>
        <v>716.86470092870138</v>
      </c>
      <c r="FD185" s="55">
        <v>0.4</v>
      </c>
      <c r="FE185" s="55">
        <v>0.6</v>
      </c>
      <c r="FF185" s="50">
        <f t="shared" si="353"/>
        <v>172.04752822288833</v>
      </c>
      <c r="FG185" s="82">
        <f t="shared" si="354"/>
        <v>1023.7435909764724</v>
      </c>
      <c r="FH185" s="53">
        <v>3.9399999999999998E-2</v>
      </c>
      <c r="FI185" s="49">
        <v>30</v>
      </c>
      <c r="FJ185" s="55">
        <v>0.6</v>
      </c>
      <c r="FK185" s="55">
        <v>0.4</v>
      </c>
      <c r="FL185" s="49">
        <f t="shared" si="355"/>
        <v>119000</v>
      </c>
      <c r="FM185" s="49">
        <f t="shared" si="356"/>
        <v>71500</v>
      </c>
      <c r="FN185" s="58">
        <f t="shared" si="357"/>
        <v>-338.8833350173453</v>
      </c>
      <c r="FO185" s="49">
        <f t="shared" si="372"/>
        <v>10200</v>
      </c>
      <c r="FP185" s="131">
        <v>248</v>
      </c>
      <c r="FQ185" s="131">
        <v>633</v>
      </c>
      <c r="FR185" s="134">
        <v>6730</v>
      </c>
      <c r="FS185" s="134">
        <v>10934</v>
      </c>
      <c r="FT185" s="134">
        <v>7421</v>
      </c>
      <c r="FU185" s="134">
        <v>6408</v>
      </c>
      <c r="FV185" s="134">
        <v>6317</v>
      </c>
      <c r="FW185" s="134">
        <v>16002</v>
      </c>
      <c r="FX185" s="134">
        <v>30338</v>
      </c>
      <c r="FY185" s="32">
        <f t="shared" si="358"/>
        <v>85031</v>
      </c>
      <c r="FZ185" s="152">
        <f t="shared" si="380"/>
        <v>0.35678752454987006</v>
      </c>
      <c r="GA185" s="54">
        <f t="shared" si="359"/>
        <v>1321.3443805145869</v>
      </c>
      <c r="GB185" s="55">
        <v>0.3</v>
      </c>
      <c r="GC185" s="55">
        <f t="shared" si="360"/>
        <v>0.35678752454987006</v>
      </c>
      <c r="GD185" s="50">
        <f t="shared" si="361"/>
        <v>141.43175718050429</v>
      </c>
      <c r="GE185" s="54">
        <f t="shared" si="362"/>
        <v>-391.30254631716116</v>
      </c>
      <c r="GF185" s="55">
        <v>0.7</v>
      </c>
      <c r="GG185" s="55">
        <f t="shared" si="363"/>
        <v>0.35678752454987006</v>
      </c>
      <c r="GH185" s="50">
        <f t="shared" si="364"/>
        <v>-97.728306795392555</v>
      </c>
      <c r="GI185" s="81">
        <f t="shared" si="373"/>
        <v>43.703450385111736</v>
      </c>
      <c r="GJ185" s="72">
        <f t="shared" si="365"/>
        <v>3.0305163518071647</v>
      </c>
      <c r="GK185" s="72">
        <f t="shared" si="366"/>
        <v>158.97783302453161</v>
      </c>
      <c r="GL185" s="52">
        <f>SUM('주택총조사(주택의종류)'!AD171:AF171)</f>
        <v>105290</v>
      </c>
      <c r="GM185" s="52">
        <f>REPS미분양!I170</f>
        <v>0</v>
      </c>
      <c r="GN185" s="100">
        <f t="shared" si="367"/>
        <v>0</v>
      </c>
      <c r="GO185" s="55">
        <f t="shared" si="368"/>
        <v>1</v>
      </c>
      <c r="GP185" s="82">
        <f t="shared" si="369"/>
        <v>162.00834937633877</v>
      </c>
      <c r="GQ185" s="84">
        <f t="shared" si="370"/>
        <v>1229.4553907379229</v>
      </c>
      <c r="GR185" s="151">
        <f>SUM('REPS분양물량+계획'!G170:I170)/3</f>
        <v>1662</v>
      </c>
      <c r="GS185" s="106">
        <f t="shared" si="374"/>
        <v>1.3518180590533362</v>
      </c>
      <c r="GT185" s="105" t="str">
        <f t="shared" si="371"/>
        <v>B등급</v>
      </c>
    </row>
    <row r="186" spans="1:202" s="49" customFormat="1" x14ac:dyDescent="0.4">
      <c r="A186" s="37" t="s">
        <v>233</v>
      </c>
      <c r="B186" s="148" t="s">
        <v>242</v>
      </c>
      <c r="C186" s="35">
        <f>'주택총조사(거처의종류, 일반,외국인가구, 전체)'!H172</f>
        <v>154940</v>
      </c>
      <c r="D186" s="35">
        <f>'주택총조사(거처의종류, 일반,외국인가구, 전체)'!K172</f>
        <v>156885</v>
      </c>
      <c r="E186" s="35">
        <f>'주택총조사(거처의종류, 일반,외국인가구, 전체)'!N172</f>
        <v>160681</v>
      </c>
      <c r="F186" s="35">
        <f>'주택총조사(거처의종류, 일반,외국인가구, 전체)'!Q172</f>
        <v>164080</v>
      </c>
      <c r="G186" s="35">
        <f>'주택총조사(거처의종류, 일반,외국인가구, 전체)'!T172</f>
        <v>165603</v>
      </c>
      <c r="H186" s="35">
        <f>'주택총조사(거처의종류, 일반,외국인가구, 전체)'!W172</f>
        <v>167410</v>
      </c>
      <c r="I186" s="207">
        <f t="shared" si="378"/>
        <v>-466</v>
      </c>
      <c r="J186" s="207">
        <f t="shared" si="378"/>
        <v>-128</v>
      </c>
      <c r="K186" s="207">
        <f t="shared" si="378"/>
        <v>-591</v>
      </c>
      <c r="L186" s="207">
        <f t="shared" si="378"/>
        <v>-1345</v>
      </c>
      <c r="M186" s="207">
        <f t="shared" si="378"/>
        <v>-275</v>
      </c>
      <c r="N186" s="24">
        <f>'인구총조사(가구, 1인가구)'!D172</f>
        <v>56837</v>
      </c>
      <c r="O186" s="24">
        <f>'인구총조사(가구, 1인가구)'!E172</f>
        <v>59248</v>
      </c>
      <c r="P186" s="24">
        <f>'인구총조사(가구, 1인가구)'!F172</f>
        <v>63172</v>
      </c>
      <c r="Q186" s="24">
        <f>'인구총조사(가구, 1인가구)'!G172</f>
        <v>67162</v>
      </c>
      <c r="R186" s="24">
        <f>'인구총조사(가구, 1인가구)'!H172</f>
        <v>70030</v>
      </c>
      <c r="S186" s="24">
        <f>'인구총조사(가구, 1인가구)'!I172</f>
        <v>72112</v>
      </c>
      <c r="T186" s="52">
        <f t="shared" si="286"/>
        <v>2411</v>
      </c>
      <c r="U186" s="52">
        <f t="shared" si="287"/>
        <v>3924</v>
      </c>
      <c r="V186" s="52">
        <f t="shared" si="288"/>
        <v>3990</v>
      </c>
      <c r="W186" s="52">
        <f t="shared" si="289"/>
        <v>2868</v>
      </c>
      <c r="X186" s="52">
        <f t="shared" si="290"/>
        <v>2082</v>
      </c>
      <c r="Y186" s="53">
        <f>'주택총조사(거처의종류, 일반,외국인가구, 아파트)'!K172/'주택총조사(거처의종류, 일반,외국인가구, 전체)'!K172</f>
        <v>0.41730566975810307</v>
      </c>
      <c r="Z186" s="53">
        <f>'주택총조사(거처의종류, 일반,외국인가구, 아파트)'!N172/'주택총조사(거처의종류, 일반,외국인가구, 전체)'!N172</f>
        <v>0.41899166671852928</v>
      </c>
      <c r="AA186" s="53">
        <f>'주택총조사(거처의종류, 일반,외국인가구, 아파트)'!Q172/'주택총조사(거처의종류, 일반,외국인가구, 전체)'!Q172</f>
        <v>0.43324597757191613</v>
      </c>
      <c r="AB186" s="53">
        <f>'주택총조사(거처의종류, 일반,외국인가구, 아파트)'!T172/'주택총조사(거처의종류, 일반,외국인가구, 전체)'!T172</f>
        <v>0.43663460203015647</v>
      </c>
      <c r="AC186" s="53">
        <f>'주택총조사(거처의종류, 일반,외국인가구, 아파트)'!W172/'주택총조사(거처의종류, 일반,외국인가구, 전체)'!W172</f>
        <v>0.4426796487665014</v>
      </c>
      <c r="AD186" s="54">
        <f t="shared" si="291"/>
        <v>-194.46444210727603</v>
      </c>
      <c r="AE186" s="54">
        <f t="shared" si="292"/>
        <v>-53.630933339971747</v>
      </c>
      <c r="AF186" s="54">
        <f t="shared" si="293"/>
        <v>-256.04837274500244</v>
      </c>
      <c r="AG186" s="54">
        <f t="shared" si="294"/>
        <v>-587.2735397305604</v>
      </c>
      <c r="AH186" s="54">
        <f t="shared" si="295"/>
        <v>-121.73690341078789</v>
      </c>
      <c r="AI186" s="54">
        <f t="shared" si="296"/>
        <v>-242.63083826671968</v>
      </c>
      <c r="AJ186" s="54">
        <f t="shared" si="297"/>
        <v>1006.1239697867865</v>
      </c>
      <c r="AK186" s="54">
        <f t="shared" si="298"/>
        <v>1644.123300203509</v>
      </c>
      <c r="AL186" s="54">
        <f t="shared" si="299"/>
        <v>1728.6514505119453</v>
      </c>
      <c r="AM186" s="54">
        <f t="shared" si="300"/>
        <v>1252.2680386224888</v>
      </c>
      <c r="AN186" s="54">
        <f t="shared" si="301"/>
        <v>921.65902873185587</v>
      </c>
      <c r="AO186" s="54">
        <f t="shared" si="302"/>
        <v>1310.5651575713171</v>
      </c>
      <c r="AP186" s="208">
        <f t="shared" si="379"/>
        <v>811.65952767951046</v>
      </c>
      <c r="AQ186" s="208">
        <f t="shared" si="379"/>
        <v>1590.4923668635372</v>
      </c>
      <c r="AR186" s="208">
        <f t="shared" si="379"/>
        <v>1472.603077766943</v>
      </c>
      <c r="AS186" s="208">
        <f t="shared" si="379"/>
        <v>664.9944988919284</v>
      </c>
      <c r="AT186" s="208">
        <f t="shared" si="379"/>
        <v>799.92212532106794</v>
      </c>
      <c r="AU186" s="50">
        <f t="shared" si="285"/>
        <v>1067.9343193045975</v>
      </c>
      <c r="AV186" s="52">
        <f>'주택총조사(거처의종류, 일반,외국인가구, 전체)'!I172</f>
        <v>4804</v>
      </c>
      <c r="AW186" s="52">
        <f>'주택총조사(거처의종류, 일반,외국인가구, 전체)'!L172</f>
        <v>5174</v>
      </c>
      <c r="AX186" s="52">
        <f>'주택총조사(거처의종류, 일반,외국인가구, 전체)'!O172</f>
        <v>5226</v>
      </c>
      <c r="AY186" s="52">
        <f>'주택총조사(거처의종류, 일반,외국인가구, 전체)'!R172</f>
        <v>5361</v>
      </c>
      <c r="AZ186" s="52">
        <f>'주택총조사(거처의종류, 일반,외국인가구, 전체)'!U172</f>
        <v>5931</v>
      </c>
      <c r="BA186" s="52">
        <f>'주택총조사(거처의종류, 일반,외국인가구, 전체)'!X172</f>
        <v>5756</v>
      </c>
      <c r="BB186" s="52">
        <f t="shared" si="303"/>
        <v>370</v>
      </c>
      <c r="BC186" s="52">
        <f t="shared" si="304"/>
        <v>52</v>
      </c>
      <c r="BD186" s="52">
        <f t="shared" si="305"/>
        <v>135</v>
      </c>
      <c r="BE186" s="52">
        <f t="shared" si="306"/>
        <v>570</v>
      </c>
      <c r="BF186" s="52">
        <f t="shared" si="307"/>
        <v>-175</v>
      </c>
      <c r="BG186" s="53">
        <f>'주택총조사(거처의종류, 일반,외국인가구, 아파트)'!L172/'주택총조사(거처의종류, 일반,외국인가구, 전체)'!L172</f>
        <v>0.14592191727870119</v>
      </c>
      <c r="BH186" s="53">
        <f>'주택총조사(거처의종류, 일반,외국인가구, 아파트)'!O172/'주택총조사(거처의종류, 일반,외국인가구, 전체)'!O172</f>
        <v>0.15901262916188288</v>
      </c>
      <c r="BI186" s="53">
        <f>'주택총조사(거처의종류, 일반,외국인가구, 아파트)'!R172/'주택총조사(거처의종류, 일반,외국인가구, 전체)'!R172</f>
        <v>0.1667599328483492</v>
      </c>
      <c r="BJ186" s="53">
        <f>'주택총조사(거처의종류, 일반,외국인가구, 아파트)'!U172/'주택총조사(거처의종류, 일반,외국인가구, 전체)'!U172</f>
        <v>0.14837295565671893</v>
      </c>
      <c r="BK186" s="53">
        <f>'주택총조사(거처의종류, 일반,외국인가구, 아파트)'!X172/'주택총조사(거처의종류, 일반,외국인가구, 전체)'!X172</f>
        <v>0.15305767894371092</v>
      </c>
      <c r="BL186" s="54">
        <f t="shared" si="308"/>
        <v>53.991109393119437</v>
      </c>
      <c r="BM186" s="54">
        <f t="shared" si="309"/>
        <v>8.2686567164179099</v>
      </c>
      <c r="BN186" s="54">
        <f t="shared" si="310"/>
        <v>22.512590934527143</v>
      </c>
      <c r="BO186" s="54">
        <f t="shared" si="311"/>
        <v>84.572584724329786</v>
      </c>
      <c r="BP186" s="54">
        <f t="shared" si="312"/>
        <v>-26.785093815149409</v>
      </c>
      <c r="BQ186" s="50">
        <f t="shared" si="313"/>
        <v>28.51196959064897</v>
      </c>
      <c r="BR186" s="49">
        <f>REPS멸실!E171</f>
        <v>0</v>
      </c>
      <c r="BS186" s="49">
        <f>REPS멸실!F171</f>
        <v>113</v>
      </c>
      <c r="BT186" s="49">
        <f>REPS멸실!G171</f>
        <v>0</v>
      </c>
      <c r="BU186" s="49">
        <f>REPS멸실!H171</f>
        <v>0</v>
      </c>
      <c r="BV186" s="49">
        <f>REPS멸실!I171</f>
        <v>0</v>
      </c>
      <c r="BW186" s="51">
        <f t="shared" si="314"/>
        <v>22.6</v>
      </c>
      <c r="BX186" s="81">
        <f t="shared" si="315"/>
        <v>1119.0462888952463</v>
      </c>
      <c r="BY186" s="52">
        <f>SUM('주택소유통계(다주택자)'!Q172:R172)</f>
        <v>15728</v>
      </c>
      <c r="BZ186" s="52">
        <f>SUM('주택소유통계(다주택자)'!U172:V172)</f>
        <v>15422</v>
      </c>
      <c r="CA186" s="52">
        <f>SUM('주택소유통계(다주택자)'!Y172:Z172)</f>
        <v>15214</v>
      </c>
      <c r="CB186" s="52">
        <f>SUM('주택소유통계(다주택자)'!AC172:AD172)</f>
        <v>15195</v>
      </c>
      <c r="CC186" s="52">
        <f t="shared" si="316"/>
        <v>-306</v>
      </c>
      <c r="CD186" s="52">
        <f t="shared" si="317"/>
        <v>-208</v>
      </c>
      <c r="CE186" s="52">
        <f t="shared" si="318"/>
        <v>-19</v>
      </c>
      <c r="CF186" s="53">
        <f>'REPS거래량(외지인)'!D172/'REPS거래량(외지인)'!C172</f>
        <v>0.36016451233842539</v>
      </c>
      <c r="CG186" s="53">
        <f>'REPS거래량(외지인)'!I172/'REPS거래량(외지인)'!H172</f>
        <v>0.38518518518518519</v>
      </c>
      <c r="CH186" s="53">
        <f>'REPS거래량(외지인)'!N172/'REPS거래량(외지인)'!M172</f>
        <v>0.32550761421319796</v>
      </c>
      <c r="CI186" s="54">
        <f>REPS단위당실거래!G171</f>
        <v>3897.1</v>
      </c>
      <c r="CJ186" s="54">
        <f>REPS단위당실거래!H171</f>
        <v>3741.1</v>
      </c>
      <c r="CK186" s="54">
        <f>REPS단위당실거래!I171</f>
        <v>4030.5</v>
      </c>
      <c r="CL186" s="52">
        <v>4036</v>
      </c>
      <c r="CM186" s="52">
        <v>4436</v>
      </c>
      <c r="CN186" s="52">
        <v>5249</v>
      </c>
      <c r="CO186" s="53">
        <v>0</v>
      </c>
      <c r="CP186" s="53">
        <f t="shared" si="320"/>
        <v>0.84334986474301166</v>
      </c>
      <c r="CQ186" s="53">
        <f t="shared" si="321"/>
        <v>0.76786054486568867</v>
      </c>
      <c r="CR186" s="55">
        <v>0.2</v>
      </c>
      <c r="CS186" s="55">
        <v>0.3</v>
      </c>
      <c r="CT186" s="55">
        <v>0.5</v>
      </c>
      <c r="CU186" s="162">
        <f t="shared" si="322"/>
        <v>0</v>
      </c>
      <c r="CV186" s="162">
        <f t="shared" si="323"/>
        <v>-20.270382526800919</v>
      </c>
      <c r="CW186" s="162">
        <f t="shared" si="324"/>
        <v>-2.3744723130729275</v>
      </c>
      <c r="CX186" s="71">
        <f t="shared" si="325"/>
        <v>-7.5482849466246158</v>
      </c>
      <c r="CY186" s="158">
        <f>REPS분양물량!H171</f>
        <v>1419</v>
      </c>
      <c r="CZ186" s="158">
        <f>REPS분양물량!I171</f>
        <v>658</v>
      </c>
      <c r="DA186" s="158">
        <f>REPS분양물량!J171</f>
        <v>0</v>
      </c>
      <c r="DB186" s="52">
        <f>REPS미분양!F171</f>
        <v>0</v>
      </c>
      <c r="DC186" s="52">
        <f>REPS미분양!G171</f>
        <v>245</v>
      </c>
      <c r="DD186" s="52">
        <f>REPS미분양!H171</f>
        <v>85</v>
      </c>
      <c r="DE186" s="52">
        <f>REPS미분양!I171</f>
        <v>55</v>
      </c>
      <c r="DF186" s="52">
        <f t="shared" si="326"/>
        <v>1419</v>
      </c>
      <c r="DG186" s="52">
        <f t="shared" si="327"/>
        <v>903</v>
      </c>
      <c r="DH186" s="52">
        <f t="shared" si="328"/>
        <v>85</v>
      </c>
      <c r="DI186" s="52">
        <f t="shared" si="329"/>
        <v>1174</v>
      </c>
      <c r="DJ186" s="52">
        <f t="shared" si="330"/>
        <v>818</v>
      </c>
      <c r="DK186" s="52">
        <f t="shared" si="331"/>
        <v>30</v>
      </c>
      <c r="DL186" s="142">
        <v>3897.1</v>
      </c>
      <c r="DM186" s="142">
        <v>3741.1</v>
      </c>
      <c r="DN186" s="142">
        <v>4030.5</v>
      </c>
      <c r="DO186" s="140">
        <f>'REPS분양가(분기단위)'!D171</f>
        <v>4036</v>
      </c>
      <c r="DP186" s="140">
        <f>'REPS분양가(분기단위)'!E171</f>
        <v>4436</v>
      </c>
      <c r="DQ186" s="140">
        <f>'REPS분양가(분기단위)'!F171</f>
        <v>5249</v>
      </c>
      <c r="DR186" s="53">
        <f t="shared" si="332"/>
        <v>0.96558473736372641</v>
      </c>
      <c r="DS186" s="53">
        <f t="shared" si="333"/>
        <v>0.84334986474301166</v>
      </c>
      <c r="DT186" s="53">
        <f t="shared" si="334"/>
        <v>0.76786054486568867</v>
      </c>
      <c r="DU186" s="53">
        <f>100%-종합!CF186</f>
        <v>0.63983548766157461</v>
      </c>
      <c r="DV186" s="53">
        <f>100%-종합!CG186</f>
        <v>0.61481481481481481</v>
      </c>
      <c r="DW186" s="53">
        <f>100%-종합!CH186</f>
        <v>0.67449238578680204</v>
      </c>
      <c r="DX186" s="55">
        <v>0.2</v>
      </c>
      <c r="DY186" s="55">
        <v>0.3</v>
      </c>
      <c r="DZ186" s="55">
        <v>0.5</v>
      </c>
      <c r="EA186" s="72">
        <f t="shared" si="335"/>
        <v>145.06305153151601</v>
      </c>
      <c r="EB186" s="72">
        <f t="shared" si="336"/>
        <v>127.24087937080452</v>
      </c>
      <c r="EC186" s="72">
        <f t="shared" si="337"/>
        <v>7.7687413628701814</v>
      </c>
      <c r="ED186" s="71">
        <f t="shared" si="338"/>
        <v>93.357557421730235</v>
      </c>
      <c r="EE186" s="82">
        <f t="shared" si="339"/>
        <v>85.809272475105615</v>
      </c>
      <c r="EF186" s="88">
        <f t="shared" si="340"/>
        <v>1204.855561370352</v>
      </c>
      <c r="EG186" s="54">
        <f>REPS단위당실거래!I171</f>
        <v>4030.5</v>
      </c>
      <c r="EH186" s="52">
        <f t="shared" si="341"/>
        <v>5249</v>
      </c>
      <c r="EI186" s="52">
        <f t="shared" si="342"/>
        <v>178500</v>
      </c>
      <c r="EJ186" s="49">
        <f t="shared" si="343"/>
        <v>98175.000000000015</v>
      </c>
      <c r="EK186" s="149">
        <v>53061</v>
      </c>
      <c r="EL186" s="55">
        <f t="shared" si="344"/>
        <v>0.36383716896033308</v>
      </c>
      <c r="EM186" s="55">
        <v>0.74</v>
      </c>
      <c r="EN186" s="55">
        <v>0.05</v>
      </c>
      <c r="EO186" s="71">
        <f t="shared" si="345"/>
        <v>714.30586882155671</v>
      </c>
      <c r="EP186" s="54">
        <f>REPS단위당실거래!I171</f>
        <v>4030.5</v>
      </c>
      <c r="EQ186" s="52">
        <f t="shared" si="346"/>
        <v>5249</v>
      </c>
      <c r="ER186" s="52">
        <f t="shared" si="347"/>
        <v>178500</v>
      </c>
      <c r="ES186" s="49">
        <f t="shared" si="348"/>
        <v>98175.000000000015</v>
      </c>
      <c r="ET186" s="149">
        <v>12586</v>
      </c>
      <c r="EU186" s="55">
        <f t="shared" si="349"/>
        <v>0.36383716896033308</v>
      </c>
      <c r="EV186" s="55">
        <v>0.26</v>
      </c>
      <c r="EW186" s="55">
        <v>0.2</v>
      </c>
      <c r="EX186" s="50">
        <f t="shared" si="350"/>
        <v>238.12123964380714</v>
      </c>
      <c r="EY186" s="53">
        <f>'주택총조사(주택의종류)'!AZ172</f>
        <v>0.57660064485129581</v>
      </c>
      <c r="EZ186" s="53">
        <f>'주택총조사(주택의종류)'!AS172</f>
        <v>9.4087967800560793E-2</v>
      </c>
      <c r="FA186" s="53">
        <f>'주택총조사(주택의종류)'!BG172</f>
        <v>0.31668757640862777</v>
      </c>
      <c r="FB186" s="53">
        <f t="shared" si="351"/>
        <v>0.71240909609999958</v>
      </c>
      <c r="FC186" s="54">
        <f t="shared" si="352"/>
        <v>678.5177354429461</v>
      </c>
      <c r="FD186" s="55">
        <v>0.4</v>
      </c>
      <c r="FE186" s="55">
        <v>0.6</v>
      </c>
      <c r="FF186" s="50">
        <f t="shared" si="353"/>
        <v>162.84425650630706</v>
      </c>
      <c r="FG186" s="82">
        <f t="shared" si="354"/>
        <v>1115.2713649716709</v>
      </c>
      <c r="FH186" s="53">
        <v>3.9399999999999998E-2</v>
      </c>
      <c r="FI186" s="49">
        <v>30</v>
      </c>
      <c r="FJ186" s="55">
        <v>0.6</v>
      </c>
      <c r="FK186" s="55">
        <v>0.4</v>
      </c>
      <c r="FL186" s="49">
        <f t="shared" si="355"/>
        <v>178000</v>
      </c>
      <c r="FM186" s="49">
        <f t="shared" si="356"/>
        <v>107100</v>
      </c>
      <c r="FN186" s="58">
        <f t="shared" si="357"/>
        <v>-507.61405846654094</v>
      </c>
      <c r="FO186" s="49">
        <f t="shared" si="372"/>
        <v>15240</v>
      </c>
      <c r="FP186" s="132">
        <v>311</v>
      </c>
      <c r="FQ186" s="131">
        <v>754</v>
      </c>
      <c r="FR186" s="134">
        <v>6728</v>
      </c>
      <c r="FS186" s="134">
        <v>11484</v>
      </c>
      <c r="FT186" s="134">
        <v>7742</v>
      </c>
      <c r="FU186" s="134">
        <v>6434</v>
      </c>
      <c r="FV186" s="134">
        <v>6174</v>
      </c>
      <c r="FW186" s="134">
        <v>15382</v>
      </c>
      <c r="FX186" s="134">
        <v>31461</v>
      </c>
      <c r="FY186" s="32">
        <f t="shared" si="358"/>
        <v>86470</v>
      </c>
      <c r="FZ186" s="152">
        <f t="shared" si="380"/>
        <v>0.36383716896033308</v>
      </c>
      <c r="GA186" s="54">
        <f t="shared" si="359"/>
        <v>1339.077127161966</v>
      </c>
      <c r="GB186" s="55">
        <v>0.3</v>
      </c>
      <c r="GC186" s="55">
        <f t="shared" si="360"/>
        <v>0.36383716896033308</v>
      </c>
      <c r="GD186" s="50">
        <f t="shared" si="361"/>
        <v>146.16180928984369</v>
      </c>
      <c r="GE186" s="54">
        <f t="shared" si="362"/>
        <v>-220.03083826671968</v>
      </c>
      <c r="GF186" s="55">
        <v>0.7</v>
      </c>
      <c r="GG186" s="55">
        <f t="shared" si="363"/>
        <v>0.36383716896033308</v>
      </c>
      <c r="GH186" s="50">
        <f t="shared" si="364"/>
        <v>-56.038778095252546</v>
      </c>
      <c r="GI186" s="81">
        <f t="shared" si="373"/>
        <v>90.123031194591135</v>
      </c>
      <c r="GJ186" s="72">
        <f t="shared" si="365"/>
        <v>-7.5482849466246158</v>
      </c>
      <c r="GK186" s="72">
        <f t="shared" si="366"/>
        <v>93.357557421730235</v>
      </c>
      <c r="GL186" s="52">
        <f>SUM('주택총조사(주택의종류)'!AD172:AF172)</f>
        <v>114889</v>
      </c>
      <c r="GM186" s="52">
        <f>REPS미분양!I171</f>
        <v>55</v>
      </c>
      <c r="GN186" s="100">
        <f t="shared" si="367"/>
        <v>4.7872294127375116E-4</v>
      </c>
      <c r="GO186" s="55">
        <f t="shared" si="368"/>
        <v>1</v>
      </c>
      <c r="GP186" s="82">
        <f t="shared" si="369"/>
        <v>85.809272475105615</v>
      </c>
      <c r="GQ186" s="84">
        <f t="shared" si="370"/>
        <v>1291.2036686413678</v>
      </c>
      <c r="GR186" s="151">
        <f>SUM('REPS분양물량+계획'!G171:I171)/3</f>
        <v>576.66666666666663</v>
      </c>
      <c r="GS186" s="106">
        <f t="shared" si="374"/>
        <v>0.44661170090497626</v>
      </c>
      <c r="GT186" s="105" t="str">
        <f t="shared" si="371"/>
        <v>S등급</v>
      </c>
    </row>
    <row r="187" spans="1:202" s="49" customFormat="1" x14ac:dyDescent="0.4">
      <c r="A187" s="37" t="s">
        <v>233</v>
      </c>
      <c r="B187" s="148" t="s">
        <v>238</v>
      </c>
      <c r="C187" s="35">
        <f>'주택총조사(거처의종류, 일반,외국인가구, 전체)'!H173</f>
        <v>127197</v>
      </c>
      <c r="D187" s="35">
        <f>'주택총조사(거처의종류, 일반,외국인가구, 전체)'!K173</f>
        <v>128635</v>
      </c>
      <c r="E187" s="35">
        <f>'주택총조사(거처의종류, 일반,외국인가구, 전체)'!N173</f>
        <v>133112</v>
      </c>
      <c r="F187" s="35">
        <f>'주택총조사(거처의종류, 일반,외국인가구, 전체)'!Q173</f>
        <v>134544</v>
      </c>
      <c r="G187" s="35">
        <f>'주택총조사(거처의종류, 일반,외국인가구, 전체)'!T173</f>
        <v>136043</v>
      </c>
      <c r="H187" s="35">
        <f>'주택총조사(거처의종류, 일반,외국인가구, 전체)'!W173</f>
        <v>138166</v>
      </c>
      <c r="I187" s="207">
        <f t="shared" si="378"/>
        <v>-216</v>
      </c>
      <c r="J187" s="207">
        <f t="shared" si="378"/>
        <v>1063</v>
      </c>
      <c r="K187" s="207">
        <f t="shared" si="378"/>
        <v>-1497</v>
      </c>
      <c r="L187" s="207">
        <f t="shared" si="378"/>
        <v>3</v>
      </c>
      <c r="M187" s="207">
        <f t="shared" si="378"/>
        <v>241</v>
      </c>
      <c r="N187" s="24">
        <f>'인구총조사(가구, 1인가구)'!D173</f>
        <v>44795</v>
      </c>
      <c r="O187" s="24">
        <f>'인구총조사(가구, 1인가구)'!E173</f>
        <v>46449</v>
      </c>
      <c r="P187" s="24">
        <f>'인구총조사(가구, 1인가구)'!F173</f>
        <v>49863</v>
      </c>
      <c r="Q187" s="24">
        <f>'인구총조사(가구, 1인가구)'!G173</f>
        <v>52792</v>
      </c>
      <c r="R187" s="24">
        <f>'인구총조사(가구, 1인가구)'!H173</f>
        <v>54288</v>
      </c>
      <c r="S187" s="24">
        <f>'인구총조사(가구, 1인가구)'!I173</f>
        <v>56170</v>
      </c>
      <c r="T187" s="52">
        <f t="shared" si="286"/>
        <v>1654</v>
      </c>
      <c r="U187" s="52">
        <f t="shared" si="287"/>
        <v>3414</v>
      </c>
      <c r="V187" s="52">
        <f t="shared" si="288"/>
        <v>2929</v>
      </c>
      <c r="W187" s="52">
        <f t="shared" si="289"/>
        <v>1496</v>
      </c>
      <c r="X187" s="52">
        <f t="shared" si="290"/>
        <v>1882</v>
      </c>
      <c r="Y187" s="53">
        <f>'주택총조사(거처의종류, 일반,외국인가구, 아파트)'!K173/'주택총조사(거처의종류, 일반,외국인가구, 전체)'!K173</f>
        <v>0.38583589225327475</v>
      </c>
      <c r="Z187" s="53">
        <f>'주택총조사(거처의종류, 일반,외국인가구, 아파트)'!N173/'주택총조사(거처의종류, 일반,외국인가구, 전체)'!N173</f>
        <v>0.39603491796381995</v>
      </c>
      <c r="AA187" s="53">
        <f>'주택총조사(거처의종류, 일반,외국인가구, 아파트)'!Q173/'주택총조사(거처의종류, 일반,외국인가구, 전체)'!Q173</f>
        <v>0.40099149720537519</v>
      </c>
      <c r="AB187" s="53">
        <f>'주택총조사(거처의종류, 일반,외국인가구, 아파트)'!T173/'주택총조사(거처의종류, 일반,외국인가구, 전체)'!T173</f>
        <v>0.41042905551921083</v>
      </c>
      <c r="AC187" s="53">
        <f>'주택총조사(거처의종류, 일반,외국인가구, 아파트)'!W173/'주택총조사(거처의종류, 일반,외국인가구, 전체)'!W173</f>
        <v>0.41903941635424052</v>
      </c>
      <c r="AD187" s="54">
        <f t="shared" si="291"/>
        <v>-83.340552726707344</v>
      </c>
      <c r="AE187" s="54">
        <f t="shared" si="292"/>
        <v>420.98511779554059</v>
      </c>
      <c r="AF187" s="54">
        <f t="shared" si="293"/>
        <v>-600.28427131644662</v>
      </c>
      <c r="AG187" s="54">
        <f t="shared" si="294"/>
        <v>1.2312871665576326</v>
      </c>
      <c r="AH187" s="54">
        <f t="shared" si="295"/>
        <v>100.98849934137196</v>
      </c>
      <c r="AI187" s="54">
        <f t="shared" si="296"/>
        <v>-32.083983947936758</v>
      </c>
      <c r="AJ187" s="54">
        <f t="shared" si="297"/>
        <v>638.17256578691638</v>
      </c>
      <c r="AK187" s="54">
        <f t="shared" si="298"/>
        <v>1352.0632099284812</v>
      </c>
      <c r="AL187" s="54">
        <f t="shared" si="299"/>
        <v>1174.504095314544</v>
      </c>
      <c r="AM187" s="54">
        <f t="shared" si="300"/>
        <v>614.00186705673934</v>
      </c>
      <c r="AN187" s="54">
        <f t="shared" si="301"/>
        <v>788.63218157868062</v>
      </c>
      <c r="AO187" s="54">
        <f t="shared" si="302"/>
        <v>913.47478393307233</v>
      </c>
      <c r="AP187" s="208">
        <f t="shared" si="379"/>
        <v>554.83201306020908</v>
      </c>
      <c r="AQ187" s="208">
        <f t="shared" si="379"/>
        <v>1773.0483277240219</v>
      </c>
      <c r="AR187" s="208">
        <f t="shared" si="379"/>
        <v>574.21982399809735</v>
      </c>
      <c r="AS187" s="208">
        <f t="shared" si="379"/>
        <v>615.23315422329699</v>
      </c>
      <c r="AT187" s="208">
        <f t="shared" si="379"/>
        <v>889.62068092005256</v>
      </c>
      <c r="AU187" s="50">
        <f t="shared" si="285"/>
        <v>881.39079998513557</v>
      </c>
      <c r="AV187" s="52">
        <f>'주택총조사(거처의종류, 일반,외국인가구, 전체)'!I173</f>
        <v>4997</v>
      </c>
      <c r="AW187" s="52">
        <f>'주택총조사(거처의종류, 일반,외국인가구, 전체)'!L173</f>
        <v>5697</v>
      </c>
      <c r="AX187" s="52">
        <f>'주택총조사(거처의종류, 일반,외국인가구, 전체)'!O173</f>
        <v>5317</v>
      </c>
      <c r="AY187" s="52">
        <f>'주택총조사(거처의종류, 일반,외국인가구, 전체)'!R173</f>
        <v>5752</v>
      </c>
      <c r="AZ187" s="52">
        <f>'주택총조사(거처의종류, 일반,외국인가구, 전체)'!U173</f>
        <v>7160</v>
      </c>
      <c r="BA187" s="52">
        <f>'주택총조사(거처의종류, 일반,외국인가구, 전체)'!X173</f>
        <v>7455</v>
      </c>
      <c r="BB187" s="52">
        <f t="shared" si="303"/>
        <v>700</v>
      </c>
      <c r="BC187" s="52">
        <f t="shared" si="304"/>
        <v>-380</v>
      </c>
      <c r="BD187" s="52">
        <f t="shared" si="305"/>
        <v>435</v>
      </c>
      <c r="BE187" s="52">
        <f t="shared" si="306"/>
        <v>1408</v>
      </c>
      <c r="BF187" s="52">
        <f t="shared" si="307"/>
        <v>295</v>
      </c>
      <c r="BG187" s="53">
        <f>'주택총조사(거처의종류, 일반,외국인가구, 아파트)'!L173/'주택총조사(거처의종류, 일반,외국인가구, 전체)'!L173</f>
        <v>8.7941021590310683E-2</v>
      </c>
      <c r="BH187" s="53">
        <f>'주택총조사(거처의종류, 일반,외국인가구, 아파트)'!O173/'주택총조사(거처의종류, 일반,외국인가구, 전체)'!O173</f>
        <v>9.7611435019747977E-2</v>
      </c>
      <c r="BI187" s="53">
        <f>'주택총조사(거처의종류, 일반,외국인가구, 아파트)'!R173/'주택총조사(거처의종류, 일반,외국인가구, 전체)'!R173</f>
        <v>9.1794158553546598E-2</v>
      </c>
      <c r="BJ187" s="53">
        <f>'주택총조사(거처의종류, 일반,외국인가구, 아파트)'!U173/'주택총조사(거처의종류, 일반,외국인가구, 전체)'!U173</f>
        <v>7.3044692737430167E-2</v>
      </c>
      <c r="BK187" s="53">
        <f>'주택총조사(거처의종류, 일반,외국인가구, 아파트)'!X173/'주택총조사(거처의종류, 일반,외국인가구, 전체)'!X173</f>
        <v>7.2300469483568081E-2</v>
      </c>
      <c r="BL187" s="54">
        <f t="shared" si="308"/>
        <v>61.558715113217481</v>
      </c>
      <c r="BM187" s="54">
        <f t="shared" si="309"/>
        <v>-37.092345307504232</v>
      </c>
      <c r="BN187" s="54">
        <f t="shared" si="310"/>
        <v>39.93045897079277</v>
      </c>
      <c r="BO187" s="54">
        <f t="shared" si="311"/>
        <v>102.84692737430167</v>
      </c>
      <c r="BP187" s="54">
        <f t="shared" si="312"/>
        <v>21.328638497652584</v>
      </c>
      <c r="BQ187" s="50">
        <f t="shared" si="313"/>
        <v>37.714478929692056</v>
      </c>
      <c r="BR187" s="49">
        <f>REPS멸실!E172</f>
        <v>0</v>
      </c>
      <c r="BS187" s="49">
        <f>REPS멸실!F172</f>
        <v>0</v>
      </c>
      <c r="BT187" s="49">
        <f>REPS멸실!G172</f>
        <v>0</v>
      </c>
      <c r="BU187" s="49">
        <f>REPS멸실!H172</f>
        <v>0</v>
      </c>
      <c r="BV187" s="49">
        <f>REPS멸실!I172</f>
        <v>0</v>
      </c>
      <c r="BW187" s="51">
        <f t="shared" si="314"/>
        <v>0</v>
      </c>
      <c r="BX187" s="81">
        <f t="shared" si="315"/>
        <v>919.10527891482764</v>
      </c>
      <c r="BY187" s="52">
        <f>SUM('주택소유통계(다주택자)'!Q173:R173)</f>
        <v>13176</v>
      </c>
      <c r="BZ187" s="52">
        <f>SUM('주택소유통계(다주택자)'!U173:V173)</f>
        <v>12537</v>
      </c>
      <c r="CA187" s="52">
        <f>SUM('주택소유통계(다주택자)'!Y173:Z173)</f>
        <v>12493</v>
      </c>
      <c r="CB187" s="52">
        <f>SUM('주택소유통계(다주택자)'!AC173:AD173)</f>
        <v>12667</v>
      </c>
      <c r="CC187" s="52">
        <f t="shared" si="316"/>
        <v>-639</v>
      </c>
      <c r="CD187" s="52">
        <f t="shared" si="317"/>
        <v>-44</v>
      </c>
      <c r="CE187" s="52">
        <f t="shared" si="318"/>
        <v>174</v>
      </c>
      <c r="CF187" s="53">
        <f>'REPS거래량(외지인)'!D173/'REPS거래량(외지인)'!C173</f>
        <v>0.32059701492537312</v>
      </c>
      <c r="CG187" s="53">
        <f>'REPS거래량(외지인)'!I173/'REPS거래량(외지인)'!H173</f>
        <v>0.3048780487804878</v>
      </c>
      <c r="CH187" s="53">
        <f>'REPS거래량(외지인)'!N173/'REPS거래량(외지인)'!M173</f>
        <v>0.35323383084577115</v>
      </c>
      <c r="CI187" s="54">
        <f>REPS단위당실거래!G172</f>
        <v>2912.3</v>
      </c>
      <c r="CJ187" s="54">
        <f>REPS단위당실거래!H172</f>
        <v>2785.9</v>
      </c>
      <c r="CK187" s="54">
        <f>REPS단위당실거래!I172</f>
        <v>2972.8</v>
      </c>
      <c r="CL187" s="52">
        <v>3502</v>
      </c>
      <c r="CM187" s="52">
        <v>3444</v>
      </c>
      <c r="CN187" s="52">
        <v>3616.2000000000003</v>
      </c>
      <c r="CO187" s="53">
        <v>0</v>
      </c>
      <c r="CP187" s="53">
        <v>0</v>
      </c>
      <c r="CQ187" s="53">
        <f t="shared" si="321"/>
        <v>0.82207842486588134</v>
      </c>
      <c r="CR187" s="55">
        <v>0.2</v>
      </c>
      <c r="CS187" s="55">
        <v>0.3</v>
      </c>
      <c r="CT187" s="55">
        <v>0.5</v>
      </c>
      <c r="CU187" s="162">
        <f t="shared" si="322"/>
        <v>0</v>
      </c>
      <c r="CV187" s="162">
        <f t="shared" si="323"/>
        <v>0</v>
      </c>
      <c r="CW187" s="162">
        <f t="shared" si="324"/>
        <v>25.263574280579846</v>
      </c>
      <c r="CX187" s="71">
        <f t="shared" si="325"/>
        <v>8.4211914268599486</v>
      </c>
      <c r="CY187" s="158">
        <f>REPS분양물량!H172</f>
        <v>0</v>
      </c>
      <c r="CZ187" s="158">
        <f>REPS분양물량!I172</f>
        <v>283</v>
      </c>
      <c r="DA187" s="158">
        <f>REPS분양물량!J172</f>
        <v>1055</v>
      </c>
      <c r="DB187" s="52">
        <f>REPS미분양!F172</f>
        <v>0</v>
      </c>
      <c r="DC187" s="52">
        <f>REPS미분양!G172</f>
        <v>0</v>
      </c>
      <c r="DD187" s="52">
        <f>REPS미분양!H172</f>
        <v>0</v>
      </c>
      <c r="DE187" s="52">
        <f>REPS미분양!I172</f>
        <v>0</v>
      </c>
      <c r="DF187" s="52">
        <f t="shared" si="326"/>
        <v>0</v>
      </c>
      <c r="DG187" s="52">
        <f t="shared" si="327"/>
        <v>283</v>
      </c>
      <c r="DH187" s="52">
        <f t="shared" si="328"/>
        <v>1055</v>
      </c>
      <c r="DI187" s="52">
        <f t="shared" si="329"/>
        <v>0</v>
      </c>
      <c r="DJ187" s="52">
        <f t="shared" si="330"/>
        <v>283</v>
      </c>
      <c r="DK187" s="52">
        <f t="shared" si="331"/>
        <v>1055</v>
      </c>
      <c r="DL187" s="142">
        <v>2912.3</v>
      </c>
      <c r="DM187" s="142">
        <v>2785.9</v>
      </c>
      <c r="DN187" s="142">
        <v>2972.8</v>
      </c>
      <c r="DO187" s="140">
        <f>'REPS분양가(분기단위)'!D172</f>
        <v>3502</v>
      </c>
      <c r="DP187" s="140">
        <f>'REPS분양가(분기단위)'!E172</f>
        <v>3444</v>
      </c>
      <c r="DQ187" s="144">
        <f>DP187*1.05</f>
        <v>3616.2000000000003</v>
      </c>
      <c r="DR187" s="53">
        <f t="shared" si="332"/>
        <v>0.83161050828098237</v>
      </c>
      <c r="DS187" s="53">
        <f t="shared" si="333"/>
        <v>0.80891405342624856</v>
      </c>
      <c r="DT187" s="53">
        <f t="shared" si="334"/>
        <v>0.82207842486588134</v>
      </c>
      <c r="DU187" s="53">
        <f>100%-종합!CF187</f>
        <v>0.67940298507462682</v>
      </c>
      <c r="DV187" s="53">
        <f>100%-종합!CG187</f>
        <v>0.69512195121951215</v>
      </c>
      <c r="DW187" s="53">
        <f>100%-종합!CH187</f>
        <v>0.6467661691542288</v>
      </c>
      <c r="DX187" s="55">
        <v>0.2</v>
      </c>
      <c r="DY187" s="55">
        <v>0.3</v>
      </c>
      <c r="DZ187" s="55">
        <v>0.5</v>
      </c>
      <c r="EA187" s="72">
        <f t="shared" si="335"/>
        <v>0</v>
      </c>
      <c r="EB187" s="72">
        <f t="shared" si="336"/>
        <v>47.738753399337121</v>
      </c>
      <c r="EC187" s="72">
        <f t="shared" si="337"/>
        <v>280.46780092128262</v>
      </c>
      <c r="ED187" s="71">
        <f t="shared" si="338"/>
        <v>109.4021847735399</v>
      </c>
      <c r="EE187" s="82">
        <f t="shared" si="339"/>
        <v>117.82337620039985</v>
      </c>
      <c r="EF187" s="88">
        <f t="shared" si="340"/>
        <v>1036.9286551152275</v>
      </c>
      <c r="EG187" s="54">
        <f>REPS단위당실거래!I172</f>
        <v>2972.8</v>
      </c>
      <c r="EH187" s="52">
        <f t="shared" si="341"/>
        <v>3616.2000000000003</v>
      </c>
      <c r="EI187" s="52">
        <f t="shared" si="342"/>
        <v>123000</v>
      </c>
      <c r="EJ187" s="49">
        <f t="shared" si="343"/>
        <v>67650</v>
      </c>
      <c r="EK187" s="149">
        <v>38071</v>
      </c>
      <c r="EL187" s="55">
        <f t="shared" si="344"/>
        <v>0.331314474931722</v>
      </c>
      <c r="EM187" s="55">
        <v>0.74</v>
      </c>
      <c r="EN187" s="55">
        <v>0.05</v>
      </c>
      <c r="EO187" s="71">
        <f t="shared" si="345"/>
        <v>466.69851487964684</v>
      </c>
      <c r="EP187" s="54">
        <f>REPS단위당실거래!I172</f>
        <v>2972.8</v>
      </c>
      <c r="EQ187" s="52">
        <f t="shared" si="346"/>
        <v>3616.2000000000003</v>
      </c>
      <c r="ER187" s="52">
        <f t="shared" si="347"/>
        <v>123000</v>
      </c>
      <c r="ES187" s="49">
        <f t="shared" si="348"/>
        <v>67650</v>
      </c>
      <c r="ET187" s="149">
        <v>10574</v>
      </c>
      <c r="EU187" s="55">
        <f t="shared" si="349"/>
        <v>0.331314474931722</v>
      </c>
      <c r="EV187" s="55">
        <v>0.26</v>
      </c>
      <c r="EW187" s="55">
        <v>0.2</v>
      </c>
      <c r="EX187" s="50">
        <f t="shared" si="350"/>
        <v>182.17260141225751</v>
      </c>
      <c r="EY187" s="53">
        <f>'주택총조사(주택의종류)'!AZ173</f>
        <v>0.53149261566385242</v>
      </c>
      <c r="EZ187" s="53">
        <f>'주택총조사(주택의종류)'!AS173</f>
        <v>0.12721287623115762</v>
      </c>
      <c r="FA187" s="53">
        <f>'주택총조사(주택의종류)'!BG173</f>
        <v>0.3320195010168977</v>
      </c>
      <c r="FB187" s="53">
        <f t="shared" si="351"/>
        <v>0.86404281774349467</v>
      </c>
      <c r="FC187" s="54">
        <f t="shared" si="352"/>
        <v>560.65242767322388</v>
      </c>
      <c r="FD187" s="55">
        <v>0.4</v>
      </c>
      <c r="FE187" s="55">
        <v>0.6</v>
      </c>
      <c r="FF187" s="50">
        <f t="shared" si="353"/>
        <v>134.55658264157373</v>
      </c>
      <c r="FG187" s="82">
        <f t="shared" si="354"/>
        <v>783.42769893347815</v>
      </c>
      <c r="FH187" s="53">
        <v>3.9399999999999998E-2</v>
      </c>
      <c r="FI187" s="49">
        <v>30</v>
      </c>
      <c r="FJ187" s="55">
        <v>0.6</v>
      </c>
      <c r="FK187" s="55">
        <v>0.4</v>
      </c>
      <c r="FL187" s="49">
        <f t="shared" si="355"/>
        <v>123000</v>
      </c>
      <c r="FM187" s="49">
        <f t="shared" si="356"/>
        <v>73800</v>
      </c>
      <c r="FN187" s="58">
        <f t="shared" si="357"/>
        <v>-349.78447726265847</v>
      </c>
      <c r="FO187" s="49">
        <f t="shared" si="372"/>
        <v>10440</v>
      </c>
      <c r="FP187" s="131">
        <v>233</v>
      </c>
      <c r="FQ187" s="131">
        <v>593</v>
      </c>
      <c r="FR187" s="134">
        <v>6399</v>
      </c>
      <c r="FS187" s="134">
        <v>9523</v>
      </c>
      <c r="FT187" s="134">
        <v>6107</v>
      </c>
      <c r="FU187" s="134">
        <v>5474</v>
      </c>
      <c r="FV187" s="134">
        <v>5472</v>
      </c>
      <c r="FW187" s="134">
        <v>13453</v>
      </c>
      <c r="FX187" s="134">
        <v>23413</v>
      </c>
      <c r="FY187" s="32">
        <f t="shared" si="358"/>
        <v>70667</v>
      </c>
      <c r="FZ187" s="152">
        <f t="shared" si="380"/>
        <v>0.331314474931722</v>
      </c>
      <c r="GA187" s="54">
        <f t="shared" si="359"/>
        <v>951.18926286276439</v>
      </c>
      <c r="GB187" s="55">
        <v>0.3</v>
      </c>
      <c r="GC187" s="55">
        <f t="shared" si="360"/>
        <v>0.331314474931722</v>
      </c>
      <c r="GD187" s="50">
        <f t="shared" si="361"/>
        <v>94.542831355820553</v>
      </c>
      <c r="GE187" s="54">
        <f t="shared" si="362"/>
        <v>-32.083983947936758</v>
      </c>
      <c r="GF187" s="55">
        <v>0.7</v>
      </c>
      <c r="GG187" s="55">
        <f t="shared" si="363"/>
        <v>0.331314474931722</v>
      </c>
      <c r="GH187" s="50">
        <f t="shared" si="364"/>
        <v>-7.440921806799925</v>
      </c>
      <c r="GI187" s="81">
        <f t="shared" si="373"/>
        <v>87.101909549020633</v>
      </c>
      <c r="GJ187" s="72">
        <f t="shared" si="365"/>
        <v>8.4211914268599486</v>
      </c>
      <c r="GK187" s="72">
        <f t="shared" si="366"/>
        <v>109.4021847735399</v>
      </c>
      <c r="GL187" s="52">
        <f>SUM('주택총조사(주택의종류)'!AD173:AF173)</f>
        <v>91916</v>
      </c>
      <c r="GM187" s="52">
        <f>REPS미분양!I172</f>
        <v>0</v>
      </c>
      <c r="GN187" s="100">
        <f t="shared" si="367"/>
        <v>0</v>
      </c>
      <c r="GO187" s="55">
        <f t="shared" si="368"/>
        <v>1</v>
      </c>
      <c r="GP187" s="82">
        <f t="shared" si="369"/>
        <v>117.82337620039985</v>
      </c>
      <c r="GQ187" s="84">
        <f t="shared" si="370"/>
        <v>988.35298468289864</v>
      </c>
      <c r="GR187" s="151">
        <f>SUM('REPS분양물량+계획'!G172:I172)/3</f>
        <v>766.33333333333337</v>
      </c>
      <c r="GS187" s="106">
        <f t="shared" si="374"/>
        <v>0.7753640098321779</v>
      </c>
      <c r="GT187" s="105" t="str">
        <f t="shared" si="371"/>
        <v>A등급</v>
      </c>
    </row>
    <row r="188" spans="1:202" s="49" customFormat="1" x14ac:dyDescent="0.4">
      <c r="A188" s="37" t="s">
        <v>233</v>
      </c>
      <c r="B188" s="148" t="s">
        <v>236</v>
      </c>
      <c r="C188" s="35">
        <f>'주택총조사(거처의종류, 일반,외국인가구, 전체)'!H174</f>
        <v>155418</v>
      </c>
      <c r="D188" s="35">
        <f>'주택총조사(거처의종류, 일반,외국인가구, 전체)'!K174</f>
        <v>155377</v>
      </c>
      <c r="E188" s="35">
        <f>'주택총조사(거처의종류, 일반,외국인가구, 전체)'!N174</f>
        <v>156123</v>
      </c>
      <c r="F188" s="35">
        <f>'주택총조사(거처의종류, 일반,외국인가구, 전체)'!Q174</f>
        <v>155936</v>
      </c>
      <c r="G188" s="35">
        <f>'주택총조사(거처의종류, 일반,외국인가구, 전체)'!T174</f>
        <v>154471</v>
      </c>
      <c r="H188" s="35">
        <f>'주택총조사(거처의종류, 일반,외국인가구, 전체)'!W174</f>
        <v>157290</v>
      </c>
      <c r="I188" s="207">
        <f t="shared" si="378"/>
        <v>-1571</v>
      </c>
      <c r="J188" s="207">
        <f t="shared" si="378"/>
        <v>-529</v>
      </c>
      <c r="K188" s="207">
        <f t="shared" si="378"/>
        <v>-2178</v>
      </c>
      <c r="L188" s="207">
        <f t="shared" si="378"/>
        <v>-2277</v>
      </c>
      <c r="M188" s="207">
        <f t="shared" si="378"/>
        <v>808</v>
      </c>
      <c r="N188" s="24">
        <f>'인구총조사(가구, 1인가구)'!D174</f>
        <v>41137</v>
      </c>
      <c r="O188" s="24">
        <f>'인구총조사(가구, 1인가구)'!E174</f>
        <v>42667</v>
      </c>
      <c r="P188" s="24">
        <f>'인구총조사(가구, 1인가구)'!F174</f>
        <v>43942</v>
      </c>
      <c r="Q188" s="24">
        <f>'인구총조사(가구, 1인가구)'!G174</f>
        <v>45933</v>
      </c>
      <c r="R188" s="24">
        <f>'인구총조사(가구, 1인가구)'!H174</f>
        <v>46745</v>
      </c>
      <c r="S188" s="24">
        <f>'인구총조사(가구, 1인가구)'!I174</f>
        <v>48756</v>
      </c>
      <c r="T188" s="52">
        <f t="shared" si="286"/>
        <v>1530</v>
      </c>
      <c r="U188" s="52">
        <f t="shared" si="287"/>
        <v>1275</v>
      </c>
      <c r="V188" s="52">
        <f t="shared" si="288"/>
        <v>1991</v>
      </c>
      <c r="W188" s="52">
        <f t="shared" si="289"/>
        <v>812</v>
      </c>
      <c r="X188" s="52">
        <f t="shared" si="290"/>
        <v>2011</v>
      </c>
      <c r="Y188" s="53">
        <f>'주택총조사(거처의종류, 일반,외국인가구, 아파트)'!K174/'주택총조사(거처의종류, 일반,외국인가구, 전체)'!K174</f>
        <v>0.5696982178829556</v>
      </c>
      <c r="Z188" s="53">
        <f>'주택총조사(거처의종류, 일반,외국인가구, 아파트)'!N174/'주택총조사(거처의종류, 일반,외국인가구, 전체)'!N174</f>
        <v>0.56683512358845267</v>
      </c>
      <c r="AA188" s="53">
        <f>'주택총조사(거처의종류, 일반,외국인가구, 아파트)'!Q174/'주택총조사(거처의종류, 일반,외국인가구, 전체)'!Q174</f>
        <v>0.57361353375743895</v>
      </c>
      <c r="AB188" s="53">
        <f>'주택총조사(거처의종류, 일반,외국인가구, 아파트)'!T174/'주택총조사(거처의종류, 일반,외국인가구, 전체)'!T174</f>
        <v>0.57384881304581448</v>
      </c>
      <c r="AC188" s="53">
        <f>'주택총조사(거처의종류, 일반,외국인가구, 아파트)'!W174/'주택총조사(거처의종류, 일반,외국인가구, 전체)'!W174</f>
        <v>0.57902600292453432</v>
      </c>
      <c r="AD188" s="54">
        <f t="shared" si="291"/>
        <v>-894.9959002941232</v>
      </c>
      <c r="AE188" s="54">
        <f t="shared" si="292"/>
        <v>-299.85578037829146</v>
      </c>
      <c r="AF188" s="54">
        <f t="shared" si="293"/>
        <v>-1249.330276523702</v>
      </c>
      <c r="AG188" s="54">
        <f t="shared" si="294"/>
        <v>-1306.6537473053195</v>
      </c>
      <c r="AH188" s="54">
        <f t="shared" si="295"/>
        <v>467.85301036302371</v>
      </c>
      <c r="AI188" s="54">
        <f t="shared" si="296"/>
        <v>-656.59653882768248</v>
      </c>
      <c r="AJ188" s="54">
        <f t="shared" si="297"/>
        <v>871.63827336092208</v>
      </c>
      <c r="AK188" s="54">
        <f t="shared" si="298"/>
        <v>722.71478257527713</v>
      </c>
      <c r="AL188" s="54">
        <f t="shared" si="299"/>
        <v>1142.0645457110609</v>
      </c>
      <c r="AM188" s="54">
        <f t="shared" si="300"/>
        <v>465.96523619320135</v>
      </c>
      <c r="AN188" s="54">
        <f t="shared" si="301"/>
        <v>1164.4212918812386</v>
      </c>
      <c r="AO188" s="54">
        <f t="shared" si="302"/>
        <v>873.36082594434015</v>
      </c>
      <c r="AP188" s="208">
        <f t="shared" si="379"/>
        <v>-23.357626933201118</v>
      </c>
      <c r="AQ188" s="208">
        <f t="shared" si="379"/>
        <v>422.85900219698567</v>
      </c>
      <c r="AR188" s="208">
        <f t="shared" si="379"/>
        <v>-107.2657308126411</v>
      </c>
      <c r="AS188" s="208">
        <f t="shared" si="379"/>
        <v>-840.68851111211814</v>
      </c>
      <c r="AT188" s="208">
        <f t="shared" si="379"/>
        <v>1632.2743022442623</v>
      </c>
      <c r="AU188" s="50">
        <f t="shared" si="285"/>
        <v>216.76428711665753</v>
      </c>
      <c r="AV188" s="52">
        <f>'주택총조사(거처의종류, 일반,외국인가구, 전체)'!I174</f>
        <v>2221</v>
      </c>
      <c r="AW188" s="52">
        <f>'주택총조사(거처의종류, 일반,외국인가구, 전체)'!L174</f>
        <v>2185</v>
      </c>
      <c r="AX188" s="52">
        <f>'주택총조사(거처의종류, 일반,외국인가구, 전체)'!O174</f>
        <v>2381</v>
      </c>
      <c r="AY188" s="52">
        <f>'주택총조사(거처의종류, 일반,외국인가구, 전체)'!R174</f>
        <v>2398</v>
      </c>
      <c r="AZ188" s="52">
        <f>'주택총조사(거처의종류, 일반,외국인가구, 전체)'!U174</f>
        <v>2331</v>
      </c>
      <c r="BA188" s="52">
        <f>'주택총조사(거처의종류, 일반,외국인가구, 전체)'!X174</f>
        <v>2233</v>
      </c>
      <c r="BB188" s="52">
        <f t="shared" si="303"/>
        <v>-36</v>
      </c>
      <c r="BC188" s="52">
        <f t="shared" si="304"/>
        <v>196</v>
      </c>
      <c r="BD188" s="52">
        <f t="shared" si="305"/>
        <v>17</v>
      </c>
      <c r="BE188" s="52">
        <f t="shared" si="306"/>
        <v>-67</v>
      </c>
      <c r="BF188" s="52">
        <f t="shared" si="307"/>
        <v>-98</v>
      </c>
      <c r="BG188" s="53">
        <f>'주택총조사(거처의종류, 일반,외국인가구, 아파트)'!L174/'주택총조사(거처의종류, 일반,외국인가구, 전체)'!L174</f>
        <v>0.26819221967963386</v>
      </c>
      <c r="BH188" s="53">
        <f>'주택총조사(거처의종류, 일반,외국인가구, 아파트)'!O174/'주택총조사(거처의종류, 일반,외국인가구, 전체)'!O174</f>
        <v>0.29693406131877365</v>
      </c>
      <c r="BI188" s="53">
        <f>'주택총조사(거처의종류, 일반,외국인가구, 아파트)'!R174/'주택총조사(거처의종류, 일반,외국인가구, 전체)'!R174</f>
        <v>0.28273561301084238</v>
      </c>
      <c r="BJ188" s="53">
        <f>'주택총조사(거처의종류, 일반,외국인가구, 아파트)'!U174/'주택총조사(거처의종류, 일반,외국인가구, 전체)'!U174</f>
        <v>0.27584727584727586</v>
      </c>
      <c r="BK188" s="53">
        <f>'주택총조사(거처의종류, 일반,외국인가구, 아파트)'!X174/'주택총조사(거처의종류, 일반,외국인가구, 전체)'!X174</f>
        <v>0.25974025974025972</v>
      </c>
      <c r="BL188" s="54">
        <f t="shared" si="308"/>
        <v>-9.6549199084668196</v>
      </c>
      <c r="BM188" s="54">
        <f t="shared" si="309"/>
        <v>58.199076018479637</v>
      </c>
      <c r="BN188" s="54">
        <f t="shared" si="310"/>
        <v>4.8065054211843208</v>
      </c>
      <c r="BO188" s="54">
        <f t="shared" si="311"/>
        <v>-18.481767481767484</v>
      </c>
      <c r="BP188" s="54">
        <f t="shared" si="312"/>
        <v>-25.454545454545453</v>
      </c>
      <c r="BQ188" s="50">
        <f t="shared" si="313"/>
        <v>1.8828697189768406</v>
      </c>
      <c r="BR188" s="49">
        <f>REPS멸실!E173</f>
        <v>938</v>
      </c>
      <c r="BS188" s="49">
        <f>REPS멸실!F173</f>
        <v>358</v>
      </c>
      <c r="BT188" s="49">
        <f>REPS멸실!G173</f>
        <v>2196</v>
      </c>
      <c r="BU188" s="49">
        <f>REPS멸실!H173</f>
        <v>0</v>
      </c>
      <c r="BV188" s="49">
        <f>REPS멸실!I173</f>
        <v>0</v>
      </c>
      <c r="BW188" s="51">
        <f t="shared" si="314"/>
        <v>698.4</v>
      </c>
      <c r="BX188" s="81">
        <f t="shared" si="315"/>
        <v>917.04715683563438</v>
      </c>
      <c r="BY188" s="52">
        <f>SUM('주택소유통계(다주택자)'!Q174:R174)</f>
        <v>23358</v>
      </c>
      <c r="BZ188" s="52">
        <f>SUM('주택소유통계(다주택자)'!U174:V174)</f>
        <v>21559</v>
      </c>
      <c r="CA188" s="52">
        <f>SUM('주택소유통계(다주택자)'!Y174:Z174)</f>
        <v>21050</v>
      </c>
      <c r="CB188" s="52">
        <f>SUM('주택소유통계(다주택자)'!AC174:AD174)</f>
        <v>21492</v>
      </c>
      <c r="CC188" s="52">
        <f t="shared" si="316"/>
        <v>-1799</v>
      </c>
      <c r="CD188" s="52">
        <f t="shared" si="317"/>
        <v>-509</v>
      </c>
      <c r="CE188" s="52">
        <f t="shared" si="318"/>
        <v>442</v>
      </c>
      <c r="CF188" s="53">
        <f>'REPS거래량(외지인)'!D174/'REPS거래량(외지인)'!C174</f>
        <v>0.37593984962406013</v>
      </c>
      <c r="CG188" s="53">
        <f>'REPS거래량(외지인)'!I174/'REPS거래량(외지인)'!H174</f>
        <v>0.52291861552853136</v>
      </c>
      <c r="CH188" s="53">
        <f>'REPS거래량(외지인)'!N174/'REPS거래량(외지인)'!M174</f>
        <v>0.35462287104622869</v>
      </c>
      <c r="CI188" s="54">
        <f>REPS단위당실거래!G173</f>
        <v>6033.5</v>
      </c>
      <c r="CJ188" s="54">
        <f>REPS단위당실거래!H173</f>
        <v>5955.5</v>
      </c>
      <c r="CK188" s="54">
        <f>REPS단위당실거래!I173</f>
        <v>6624.6</v>
      </c>
      <c r="CL188" s="52">
        <v>6429.5999999999995</v>
      </c>
      <c r="CM188" s="52">
        <v>6768</v>
      </c>
      <c r="CN188" s="52">
        <v>6715</v>
      </c>
      <c r="CO188" s="53">
        <f t="shared" si="319"/>
        <v>0.93839430135622748</v>
      </c>
      <c r="CP188" s="53">
        <f t="shared" si="320"/>
        <v>0.87994976359338062</v>
      </c>
      <c r="CQ188" s="53">
        <f t="shared" si="321"/>
        <v>0.98653760238272525</v>
      </c>
      <c r="CR188" s="55">
        <v>0.2</v>
      </c>
      <c r="CS188" s="55">
        <v>0.3</v>
      </c>
      <c r="CT188" s="55">
        <v>0.5</v>
      </c>
      <c r="CU188" s="162">
        <f t="shared" si="322"/>
        <v>-126.93017655186867</v>
      </c>
      <c r="CV188" s="162">
        <f t="shared" si="323"/>
        <v>-70.263700519641205</v>
      </c>
      <c r="CW188" s="162">
        <f t="shared" si="324"/>
        <v>77.316584126397487</v>
      </c>
      <c r="CX188" s="71">
        <f t="shared" si="325"/>
        <v>-39.959097648370793</v>
      </c>
      <c r="CY188" s="158">
        <f>REPS분양물량!H173</f>
        <v>0</v>
      </c>
      <c r="CZ188" s="158">
        <f>REPS분양물량!I173</f>
        <v>24</v>
      </c>
      <c r="DA188" s="158">
        <f>REPS분양물량!J173</f>
        <v>3307</v>
      </c>
      <c r="DB188" s="52">
        <f>REPS미분양!F173</f>
        <v>0</v>
      </c>
      <c r="DC188" s="52">
        <f>REPS미분양!G173</f>
        <v>0</v>
      </c>
      <c r="DD188" s="52">
        <f>REPS미분양!H173</f>
        <v>0</v>
      </c>
      <c r="DE188" s="52">
        <f>REPS미분양!I173</f>
        <v>0</v>
      </c>
      <c r="DF188" s="52">
        <f t="shared" si="326"/>
        <v>0</v>
      </c>
      <c r="DG188" s="52">
        <f t="shared" si="327"/>
        <v>24</v>
      </c>
      <c r="DH188" s="52">
        <f t="shared" si="328"/>
        <v>3307</v>
      </c>
      <c r="DI188" s="52">
        <f t="shared" si="329"/>
        <v>0</v>
      </c>
      <c r="DJ188" s="52">
        <f t="shared" si="330"/>
        <v>24</v>
      </c>
      <c r="DK188" s="52">
        <f t="shared" si="331"/>
        <v>3307</v>
      </c>
      <c r="DL188" s="142">
        <v>6033.5</v>
      </c>
      <c r="DM188" s="142">
        <v>5955.5</v>
      </c>
      <c r="DN188" s="142">
        <v>6624.6</v>
      </c>
      <c r="DO188" s="145">
        <f>DP188*0.95</f>
        <v>6429.5999999999995</v>
      </c>
      <c r="DP188" s="140">
        <f>'REPS분양가(분기단위)'!E173</f>
        <v>6768</v>
      </c>
      <c r="DQ188" s="140">
        <f>'REPS분양가(분기단위)'!F173</f>
        <v>6715</v>
      </c>
      <c r="DR188" s="53">
        <f t="shared" si="332"/>
        <v>0.93839430135622748</v>
      </c>
      <c r="DS188" s="53">
        <f t="shared" si="333"/>
        <v>0.87994976359338062</v>
      </c>
      <c r="DT188" s="53">
        <f t="shared" si="334"/>
        <v>0.98653760238272525</v>
      </c>
      <c r="DU188" s="53">
        <f>100%-종합!CF188</f>
        <v>0.62406015037593987</v>
      </c>
      <c r="DV188" s="53">
        <f>100%-종합!CG188</f>
        <v>0.47708138447146864</v>
      </c>
      <c r="DW188" s="53">
        <f>100%-종합!CH188</f>
        <v>0.64537712895377131</v>
      </c>
      <c r="DX188" s="55">
        <v>0.2</v>
      </c>
      <c r="DY188" s="55">
        <v>0.3</v>
      </c>
      <c r="DZ188" s="55">
        <v>0.5</v>
      </c>
      <c r="EA188" s="72">
        <f t="shared" si="335"/>
        <v>0</v>
      </c>
      <c r="EB188" s="72">
        <f t="shared" si="336"/>
        <v>3.0226150906593956</v>
      </c>
      <c r="EC188" s="72">
        <f t="shared" si="337"/>
        <v>1052.7649397796631</v>
      </c>
      <c r="ED188" s="71">
        <f t="shared" si="338"/>
        <v>351.92918495677418</v>
      </c>
      <c r="EE188" s="82">
        <f t="shared" si="339"/>
        <v>311.97008730840338</v>
      </c>
      <c r="EF188" s="88">
        <f t="shared" si="340"/>
        <v>1229.0172441440377</v>
      </c>
      <c r="EG188" s="54">
        <f>REPS단위당실거래!I173</f>
        <v>6624.6</v>
      </c>
      <c r="EH188" s="52">
        <f t="shared" si="341"/>
        <v>6715</v>
      </c>
      <c r="EI188" s="52">
        <f t="shared" si="342"/>
        <v>228300</v>
      </c>
      <c r="EJ188" s="49">
        <f t="shared" si="343"/>
        <v>125565.00000000001</v>
      </c>
      <c r="EK188" s="149">
        <v>67817</v>
      </c>
      <c r="EL188" s="55">
        <f t="shared" si="344"/>
        <v>0.52025642720243215</v>
      </c>
      <c r="EM188" s="55">
        <v>0.74</v>
      </c>
      <c r="EN188" s="55">
        <v>0.05</v>
      </c>
      <c r="EO188" s="71">
        <f t="shared" si="345"/>
        <v>1305.4425145727316</v>
      </c>
      <c r="EP188" s="54">
        <f>REPS단위당실거래!I173</f>
        <v>6624.6</v>
      </c>
      <c r="EQ188" s="52">
        <f t="shared" si="346"/>
        <v>6715</v>
      </c>
      <c r="ER188" s="52">
        <f t="shared" si="347"/>
        <v>228300</v>
      </c>
      <c r="ES188" s="49">
        <f t="shared" si="348"/>
        <v>125565.00000000001</v>
      </c>
      <c r="ET188" s="149">
        <v>22342</v>
      </c>
      <c r="EU188" s="55">
        <f t="shared" si="349"/>
        <v>0.52025642720243215</v>
      </c>
      <c r="EV188" s="55">
        <v>0.26</v>
      </c>
      <c r="EW188" s="55">
        <v>0.2</v>
      </c>
      <c r="EX188" s="50">
        <f t="shared" si="350"/>
        <v>604.42559302095049</v>
      </c>
      <c r="EY188" s="53">
        <f>'주택총조사(주택의종류)'!AZ174</f>
        <v>0.7033793717049257</v>
      </c>
      <c r="EZ188" s="53">
        <f>'주택총조사(주택의종류)'!AS174</f>
        <v>4.3202298656413493E-2</v>
      </c>
      <c r="FA188" s="53">
        <f>'주택총조사(주택의종류)'!BG174</f>
        <v>0.24401652991978268</v>
      </c>
      <c r="FB188" s="53">
        <f t="shared" si="351"/>
        <v>0.40834127375672769</v>
      </c>
      <c r="FC188" s="54">
        <f t="shared" si="352"/>
        <v>779.87797576215519</v>
      </c>
      <c r="FD188" s="55">
        <v>0.4</v>
      </c>
      <c r="FE188" s="55">
        <v>0.6</v>
      </c>
      <c r="FF188" s="50">
        <f t="shared" si="353"/>
        <v>187.17071418291727</v>
      </c>
      <c r="FG188" s="82">
        <f t="shared" si="354"/>
        <v>2097.0388217765994</v>
      </c>
      <c r="FH188" s="53">
        <v>3.9399999999999998E-2</v>
      </c>
      <c r="FI188" s="49">
        <v>30</v>
      </c>
      <c r="FJ188" s="55">
        <v>0.6</v>
      </c>
      <c r="FK188" s="55">
        <v>0.4</v>
      </c>
      <c r="FL188" s="49">
        <f t="shared" si="355"/>
        <v>228000</v>
      </c>
      <c r="FM188" s="49">
        <f t="shared" si="356"/>
        <v>137000</v>
      </c>
      <c r="FN188" s="58">
        <f t="shared" si="357"/>
        <v>-649.32890765561262</v>
      </c>
      <c r="FO188" s="49">
        <f t="shared" si="372"/>
        <v>19440</v>
      </c>
      <c r="FP188" s="131">
        <v>145</v>
      </c>
      <c r="FQ188" s="131">
        <v>472</v>
      </c>
      <c r="FR188" s="134">
        <v>4624</v>
      </c>
      <c r="FS188" s="134">
        <v>9220</v>
      </c>
      <c r="FT188" s="134">
        <v>7648</v>
      </c>
      <c r="FU188" s="134">
        <v>6159</v>
      </c>
      <c r="FV188" s="134">
        <v>5911</v>
      </c>
      <c r="FW188" s="134">
        <v>16634</v>
      </c>
      <c r="FX188" s="134">
        <v>55104</v>
      </c>
      <c r="FY188" s="32">
        <f t="shared" si="358"/>
        <v>105917</v>
      </c>
      <c r="FZ188" s="152">
        <f t="shared" si="380"/>
        <v>0.52025642720243215</v>
      </c>
      <c r="GA188" s="54">
        <f t="shared" si="359"/>
        <v>875.243695663317</v>
      </c>
      <c r="GB188" s="55">
        <v>0.3</v>
      </c>
      <c r="GC188" s="55">
        <f t="shared" si="360"/>
        <v>0.52025642720243215</v>
      </c>
      <c r="GD188" s="50">
        <f t="shared" si="361"/>
        <v>136.60534741117505</v>
      </c>
      <c r="GE188" s="54">
        <f t="shared" si="362"/>
        <v>41.803461172317498</v>
      </c>
      <c r="GF188" s="55">
        <v>0.7</v>
      </c>
      <c r="GG188" s="55">
        <f t="shared" si="363"/>
        <v>0.52025642720243215</v>
      </c>
      <c r="GH188" s="50">
        <f t="shared" si="364"/>
        <v>15.223963547943846</v>
      </c>
      <c r="GI188" s="81">
        <f t="shared" si="373"/>
        <v>151.82931095911889</v>
      </c>
      <c r="GJ188" s="72">
        <f t="shared" si="365"/>
        <v>-39.959097648370793</v>
      </c>
      <c r="GK188" s="72">
        <f t="shared" si="366"/>
        <v>351.92918495677418</v>
      </c>
      <c r="GL188" s="52">
        <f>SUM('주택총조사(주택의종류)'!AD174:AF174)</f>
        <v>126375</v>
      </c>
      <c r="GM188" s="52">
        <f>REPS미분양!I173</f>
        <v>0</v>
      </c>
      <c r="GN188" s="100">
        <f t="shared" si="367"/>
        <v>0</v>
      </c>
      <c r="GO188" s="55">
        <f t="shared" si="368"/>
        <v>1</v>
      </c>
      <c r="GP188" s="82">
        <f t="shared" si="369"/>
        <v>311.97008730840338</v>
      </c>
      <c r="GQ188" s="84">
        <f t="shared" si="370"/>
        <v>2560.838220044122</v>
      </c>
      <c r="GR188" s="151">
        <f>SUM('REPS분양물량+계획'!G173:I173)/3</f>
        <v>4885.333333333333</v>
      </c>
      <c r="GS188" s="106">
        <f t="shared" si="374"/>
        <v>1.9077086928393161</v>
      </c>
      <c r="GT188" s="105" t="str">
        <f t="shared" si="371"/>
        <v>C등급</v>
      </c>
    </row>
    <row r="189" spans="1:202" s="49" customFormat="1" x14ac:dyDescent="0.4">
      <c r="A189" s="37" t="s">
        <v>233</v>
      </c>
      <c r="B189" s="148" t="s">
        <v>248</v>
      </c>
      <c r="C189" s="35">
        <f>'주택총조사(거처의종류, 일반,외국인가구, 전체)'!H175</f>
        <v>123963</v>
      </c>
      <c r="D189" s="35">
        <f>'주택총조사(거처의종류, 일반,외국인가구, 전체)'!K175</f>
        <v>122770</v>
      </c>
      <c r="E189" s="35">
        <f>'주택총조사(거처의종류, 일반,외국인가구, 전체)'!N175</f>
        <v>122186</v>
      </c>
      <c r="F189" s="35">
        <f>'주택총조사(거처의종류, 일반,외국인가구, 전체)'!Q175</f>
        <v>122756</v>
      </c>
      <c r="G189" s="35">
        <f>'주택총조사(거처의종류, 일반,외국인가구, 전체)'!T175</f>
        <v>122873</v>
      </c>
      <c r="H189" s="35">
        <f>'주택총조사(거처의종류, 일반,외국인가구, 전체)'!W175</f>
        <v>123124</v>
      </c>
      <c r="I189" s="207">
        <f t="shared" si="378"/>
        <v>-1975</v>
      </c>
      <c r="J189" s="207">
        <f t="shared" si="378"/>
        <v>-1681</v>
      </c>
      <c r="K189" s="207">
        <f t="shared" si="378"/>
        <v>-1791</v>
      </c>
      <c r="L189" s="207">
        <f t="shared" si="378"/>
        <v>-1485</v>
      </c>
      <c r="M189" s="207">
        <f t="shared" si="378"/>
        <v>-1312</v>
      </c>
      <c r="N189" s="24">
        <f>'인구총조사(가구, 1인가구)'!D175</f>
        <v>40706</v>
      </c>
      <c r="O189" s="24">
        <f>'인구총조사(가구, 1인가구)'!E175</f>
        <v>41488</v>
      </c>
      <c r="P189" s="24">
        <f>'인구총조사(가구, 1인가구)'!F175</f>
        <v>42585</v>
      </c>
      <c r="Q189" s="24">
        <f>'인구총조사(가구, 1인가구)'!G175</f>
        <v>44946</v>
      </c>
      <c r="R189" s="24">
        <f>'인구총조사(가구, 1인가구)'!H175</f>
        <v>46548</v>
      </c>
      <c r="S189" s="24">
        <f>'인구총조사(가구, 1인가구)'!I175</f>
        <v>48111</v>
      </c>
      <c r="T189" s="52">
        <f t="shared" si="286"/>
        <v>782</v>
      </c>
      <c r="U189" s="52">
        <f t="shared" si="287"/>
        <v>1097</v>
      </c>
      <c r="V189" s="52">
        <f t="shared" si="288"/>
        <v>2361</v>
      </c>
      <c r="W189" s="52">
        <f t="shared" si="289"/>
        <v>1602</v>
      </c>
      <c r="X189" s="52">
        <f t="shared" si="290"/>
        <v>1563</v>
      </c>
      <c r="Y189" s="53">
        <f>'주택총조사(거처의종류, 일반,외국인가구, 아파트)'!K175/'주택총조사(거처의종류, 일반,외국인가구, 전체)'!K175</f>
        <v>0.53337949010344543</v>
      </c>
      <c r="Z189" s="53">
        <f>'주택총조사(거처의종류, 일반,외국인가구, 아파트)'!N175/'주택총조사(거처의종류, 일반,외국인가구, 전체)'!N175</f>
        <v>0.54071661237785018</v>
      </c>
      <c r="AA189" s="53">
        <f>'주택총조사(거처의종류, 일반,외국인가구, 아파트)'!Q175/'주택총조사(거처의종류, 일반,외국인가구, 전체)'!Q175</f>
        <v>0.54058457427742834</v>
      </c>
      <c r="AB189" s="53">
        <f>'주택총조사(거처의종류, 일반,외국인가구, 아파트)'!T175/'주택총조사(거처의종류, 일반,외국인가구, 전체)'!T175</f>
        <v>0.54036281363684457</v>
      </c>
      <c r="AC189" s="53">
        <f>'주택총조사(거처의종류, 일반,외국인가구, 아파트)'!W175/'주택총조사(거처의종류, 일반,외국인가구, 전체)'!W175</f>
        <v>0.53957798642019428</v>
      </c>
      <c r="AD189" s="54">
        <f t="shared" si="291"/>
        <v>-1053.4244929543047</v>
      </c>
      <c r="AE189" s="54">
        <f t="shared" si="292"/>
        <v>-908.9446254071662</v>
      </c>
      <c r="AF189" s="54">
        <f t="shared" si="293"/>
        <v>-968.18697253087419</v>
      </c>
      <c r="AG189" s="54">
        <f t="shared" si="294"/>
        <v>-802.43877825071422</v>
      </c>
      <c r="AH189" s="54">
        <f t="shared" si="295"/>
        <v>-707.92631818329494</v>
      </c>
      <c r="AI189" s="54">
        <f t="shared" si="296"/>
        <v>-888.18423746527094</v>
      </c>
      <c r="AJ189" s="54">
        <f t="shared" si="297"/>
        <v>417.10276126089434</v>
      </c>
      <c r="AK189" s="54">
        <f t="shared" si="298"/>
        <v>593.16612377850163</v>
      </c>
      <c r="AL189" s="54">
        <f t="shared" si="299"/>
        <v>1276.3201798690084</v>
      </c>
      <c r="AM189" s="54">
        <f t="shared" si="300"/>
        <v>865.66122744622498</v>
      </c>
      <c r="AN189" s="54">
        <f t="shared" si="301"/>
        <v>843.36039277476368</v>
      </c>
      <c r="AO189" s="54">
        <f t="shared" si="302"/>
        <v>799.1221370258786</v>
      </c>
      <c r="AP189" s="208">
        <f t="shared" si="379"/>
        <v>-636.32173169341036</v>
      </c>
      <c r="AQ189" s="208">
        <f t="shared" si="379"/>
        <v>-315.77850162866457</v>
      </c>
      <c r="AR189" s="208">
        <f t="shared" si="379"/>
        <v>308.13320733813418</v>
      </c>
      <c r="AS189" s="208">
        <f t="shared" si="379"/>
        <v>63.222449195510762</v>
      </c>
      <c r="AT189" s="208">
        <f t="shared" si="379"/>
        <v>135.43407459146874</v>
      </c>
      <c r="AU189" s="50">
        <f t="shared" si="285"/>
        <v>-89.062100439392253</v>
      </c>
      <c r="AV189" s="52">
        <f>'주택총조사(거처의종류, 일반,외국인가구, 전체)'!I175</f>
        <v>4561</v>
      </c>
      <c r="AW189" s="52">
        <f>'주택총조사(거처의종류, 일반,외국인가구, 전체)'!L175</f>
        <v>4708</v>
      </c>
      <c r="AX189" s="52">
        <f>'주택총조사(거처의종류, 일반,외국인가구, 전체)'!O175</f>
        <v>4403</v>
      </c>
      <c r="AY189" s="52">
        <f>'주택총조사(거처의종류, 일반,외국인가구, 전체)'!R175</f>
        <v>4609</v>
      </c>
      <c r="AZ189" s="52">
        <f>'주택총조사(거처의종류, 일반,외국인가구, 전체)'!U175</f>
        <v>4841</v>
      </c>
      <c r="BA189" s="52">
        <f>'주택총조사(거처의종류, 일반,외국인가구, 전체)'!X175</f>
        <v>4756</v>
      </c>
      <c r="BB189" s="52">
        <f t="shared" si="303"/>
        <v>147</v>
      </c>
      <c r="BC189" s="52">
        <f t="shared" si="304"/>
        <v>-305</v>
      </c>
      <c r="BD189" s="52">
        <f t="shared" si="305"/>
        <v>206</v>
      </c>
      <c r="BE189" s="52">
        <f t="shared" si="306"/>
        <v>232</v>
      </c>
      <c r="BF189" s="52">
        <f t="shared" si="307"/>
        <v>-85</v>
      </c>
      <c r="BG189" s="53">
        <f>'주택총조사(거처의종류, 일반,외국인가구, 아파트)'!L175/'주택총조사(거처의종류, 일반,외국인가구, 전체)'!L175</f>
        <v>8.6873406966864908E-2</v>
      </c>
      <c r="BH189" s="53">
        <f>'주택총조사(거처의종류, 일반,외국인가구, 아파트)'!O175/'주택총조사(거처의종류, 일반,외국인가구, 전체)'!O175</f>
        <v>9.4708153531682937E-2</v>
      </c>
      <c r="BI189" s="53">
        <f>'주택총조사(거처의종류, 일반,외국인가구, 아파트)'!R175/'주택총조사(거처의종류, 일반,외국인가구, 전체)'!R175</f>
        <v>9.481449338251248E-2</v>
      </c>
      <c r="BJ189" s="53">
        <f>'주택총조사(거처의종류, 일반,외국인가구, 아파트)'!U175/'주택총조사(거처의종류, 일반,외국인가구, 전체)'!U175</f>
        <v>8.6965502995248911E-2</v>
      </c>
      <c r="BK189" s="53">
        <f>'주택총조사(거처의종류, 일반,외국인가구, 아파트)'!X175/'주택총조사(거처의종류, 일반,외국인가구, 전체)'!X175</f>
        <v>8.1581160639192601E-2</v>
      </c>
      <c r="BL189" s="54">
        <f t="shared" si="308"/>
        <v>12.770390824129141</v>
      </c>
      <c r="BM189" s="54">
        <f t="shared" si="309"/>
        <v>-28.885986827163297</v>
      </c>
      <c r="BN189" s="54">
        <f t="shared" si="310"/>
        <v>19.531785636797572</v>
      </c>
      <c r="BO189" s="54">
        <f t="shared" si="311"/>
        <v>20.175996694897748</v>
      </c>
      <c r="BP189" s="54">
        <f t="shared" si="312"/>
        <v>-6.9343986543313711</v>
      </c>
      <c r="BQ189" s="50">
        <f t="shared" si="313"/>
        <v>3.3315575348659587</v>
      </c>
      <c r="BR189" s="49">
        <f>REPS멸실!E174</f>
        <v>0</v>
      </c>
      <c r="BS189" s="49">
        <f>REPS멸실!F174</f>
        <v>0</v>
      </c>
      <c r="BT189" s="49">
        <f>REPS멸실!G174</f>
        <v>0</v>
      </c>
      <c r="BU189" s="49">
        <f>REPS멸실!H174</f>
        <v>0</v>
      </c>
      <c r="BV189" s="49">
        <f>REPS멸실!I174</f>
        <v>0</v>
      </c>
      <c r="BW189" s="51">
        <f t="shared" si="314"/>
        <v>0</v>
      </c>
      <c r="BX189" s="81">
        <f t="shared" si="315"/>
        <v>-85.730542904526288</v>
      </c>
      <c r="BY189" s="52">
        <f>SUM('주택소유통계(다주택자)'!Q175:R175)</f>
        <v>12283</v>
      </c>
      <c r="BZ189" s="52">
        <f>SUM('주택소유통계(다주택자)'!U175:V175)</f>
        <v>11762</v>
      </c>
      <c r="CA189" s="52">
        <f>SUM('주택소유통계(다주택자)'!Y175:Z175)</f>
        <v>11610</v>
      </c>
      <c r="CB189" s="52">
        <f>SUM('주택소유통계(다주택자)'!AC175:AD175)</f>
        <v>11549</v>
      </c>
      <c r="CC189" s="52">
        <f t="shared" si="316"/>
        <v>-521</v>
      </c>
      <c r="CD189" s="52">
        <f t="shared" si="317"/>
        <v>-152</v>
      </c>
      <c r="CE189" s="52">
        <f t="shared" si="318"/>
        <v>-61</v>
      </c>
      <c r="CF189" s="53">
        <f>'REPS거래량(외지인)'!D175/'REPS거래량(외지인)'!C175</f>
        <v>0.30243612596553771</v>
      </c>
      <c r="CG189" s="53">
        <f>'REPS거래량(외지인)'!I175/'REPS거래량(외지인)'!H175</f>
        <v>0.38725490196078433</v>
      </c>
      <c r="CH189" s="53">
        <f>'REPS거래량(외지인)'!N175/'REPS거래량(외지인)'!M175</f>
        <v>0.28928800513149455</v>
      </c>
      <c r="CI189" s="54">
        <f>REPS단위당실거래!G174</f>
        <v>4317.5</v>
      </c>
      <c r="CJ189" s="54">
        <f>REPS단위당실거래!H174</f>
        <v>4121.6000000000004</v>
      </c>
      <c r="CK189" s="54">
        <f>REPS단위당실거래!I174</f>
        <v>4560.8999999999996</v>
      </c>
      <c r="CL189" s="52">
        <v>3777.2</v>
      </c>
      <c r="CM189" s="52">
        <v>3976</v>
      </c>
      <c r="CN189" s="52">
        <v>5271</v>
      </c>
      <c r="CO189" s="53">
        <v>0</v>
      </c>
      <c r="CP189" s="53">
        <f t="shared" si="320"/>
        <v>1.0366197183098593</v>
      </c>
      <c r="CQ189" s="53">
        <f t="shared" si="321"/>
        <v>0.86528173022196919</v>
      </c>
      <c r="CR189" s="55">
        <v>0.2</v>
      </c>
      <c r="CS189" s="55">
        <v>0.3</v>
      </c>
      <c r="CT189" s="55">
        <v>0.5</v>
      </c>
      <c r="CU189" s="162">
        <f t="shared" si="322"/>
        <v>0</v>
      </c>
      <c r="CV189" s="162">
        <f t="shared" si="323"/>
        <v>-18.305484672742342</v>
      </c>
      <c r="CW189" s="162">
        <f t="shared" si="324"/>
        <v>-7.6346265811855654</v>
      </c>
      <c r="CX189" s="71">
        <f t="shared" si="325"/>
        <v>-8.6467037513093015</v>
      </c>
      <c r="CY189" s="158">
        <f>REPS분양물량!H174</f>
        <v>108</v>
      </c>
      <c r="CZ189" s="158">
        <f>REPS분양물량!I174</f>
        <v>2066</v>
      </c>
      <c r="DA189" s="158">
        <f>REPS분양물량!J174</f>
        <v>0</v>
      </c>
      <c r="DB189" s="52">
        <f>REPS미분양!F174</f>
        <v>0</v>
      </c>
      <c r="DC189" s="52">
        <f>REPS미분양!G174</f>
        <v>0</v>
      </c>
      <c r="DD189" s="52">
        <f>REPS미분양!H174</f>
        <v>0</v>
      </c>
      <c r="DE189" s="52">
        <f>REPS미분양!I174</f>
        <v>0</v>
      </c>
      <c r="DF189" s="52">
        <f t="shared" si="326"/>
        <v>108</v>
      </c>
      <c r="DG189" s="52">
        <f t="shared" si="327"/>
        <v>2066</v>
      </c>
      <c r="DH189" s="52">
        <f t="shared" si="328"/>
        <v>0</v>
      </c>
      <c r="DI189" s="52">
        <f t="shared" si="329"/>
        <v>108</v>
      </c>
      <c r="DJ189" s="52">
        <f t="shared" si="330"/>
        <v>2066</v>
      </c>
      <c r="DK189" s="52">
        <f t="shared" si="331"/>
        <v>0</v>
      </c>
      <c r="DL189" s="142">
        <v>4317.5</v>
      </c>
      <c r="DM189" s="142">
        <v>4121.6000000000004</v>
      </c>
      <c r="DN189" s="142">
        <v>4560.8999999999996</v>
      </c>
      <c r="DO189" s="145">
        <f>DP189*0.95</f>
        <v>3777.2</v>
      </c>
      <c r="DP189" s="140">
        <f>'REPS분양가(분기단위)'!E174</f>
        <v>3976</v>
      </c>
      <c r="DQ189" s="140">
        <f>'REPS분양가(분기단위)'!F174</f>
        <v>5271</v>
      </c>
      <c r="DR189" s="53">
        <f t="shared" si="332"/>
        <v>1.1430424653182252</v>
      </c>
      <c r="DS189" s="53">
        <f t="shared" si="333"/>
        <v>1.0366197183098593</v>
      </c>
      <c r="DT189" s="53">
        <f t="shared" si="334"/>
        <v>0.86528173022196919</v>
      </c>
      <c r="DU189" s="53">
        <f>100%-종합!CF189</f>
        <v>0.69756387403446229</v>
      </c>
      <c r="DV189" s="53">
        <f>100%-종합!CG189</f>
        <v>0.61274509803921573</v>
      </c>
      <c r="DW189" s="53">
        <f>100%-종합!CH189</f>
        <v>0.71071199486850545</v>
      </c>
      <c r="DX189" s="55">
        <v>0.2</v>
      </c>
      <c r="DY189" s="55">
        <v>0.3</v>
      </c>
      <c r="DZ189" s="55">
        <v>0.5</v>
      </c>
      <c r="EA189" s="72">
        <f t="shared" si="335"/>
        <v>17.222654814334927</v>
      </c>
      <c r="EB189" s="72">
        <f t="shared" si="336"/>
        <v>393.68682684341354</v>
      </c>
      <c r="EC189" s="72">
        <f t="shared" si="337"/>
        <v>0</v>
      </c>
      <c r="ED189" s="71">
        <f t="shared" si="338"/>
        <v>136.96982721924948</v>
      </c>
      <c r="EE189" s="82">
        <f t="shared" si="339"/>
        <v>128.32312346794018</v>
      </c>
      <c r="EF189" s="88">
        <f t="shared" si="340"/>
        <v>42.59258056341389</v>
      </c>
      <c r="EG189" s="54">
        <f>REPS단위당실거래!I174</f>
        <v>4560.8999999999996</v>
      </c>
      <c r="EH189" s="52">
        <f t="shared" si="341"/>
        <v>5271</v>
      </c>
      <c r="EI189" s="52">
        <f t="shared" si="342"/>
        <v>179200</v>
      </c>
      <c r="EJ189" s="49">
        <f t="shared" si="343"/>
        <v>98560.000000000015</v>
      </c>
      <c r="EK189" s="149">
        <v>55519</v>
      </c>
      <c r="EL189" s="55">
        <f t="shared" si="344"/>
        <v>0.40088684513056333</v>
      </c>
      <c r="EM189" s="55">
        <v>0.74</v>
      </c>
      <c r="EN189" s="55">
        <v>0.05</v>
      </c>
      <c r="EO189" s="71">
        <f t="shared" si="345"/>
        <v>823.50295992773863</v>
      </c>
      <c r="EP189" s="54">
        <f>REPS단위당실거래!I174</f>
        <v>4560.8999999999996</v>
      </c>
      <c r="EQ189" s="52">
        <f t="shared" si="346"/>
        <v>5271</v>
      </c>
      <c r="ER189" s="52">
        <f t="shared" si="347"/>
        <v>179200</v>
      </c>
      <c r="ES189" s="49">
        <f t="shared" si="348"/>
        <v>98560.000000000015</v>
      </c>
      <c r="ET189" s="149">
        <v>16492</v>
      </c>
      <c r="EU189" s="55">
        <f t="shared" si="349"/>
        <v>0.40088684513056333</v>
      </c>
      <c r="EV189" s="55">
        <v>0.26</v>
      </c>
      <c r="EW189" s="55">
        <v>0.2</v>
      </c>
      <c r="EX189" s="50">
        <f t="shared" si="350"/>
        <v>343.79414419444902</v>
      </c>
      <c r="EY189" s="53">
        <f>'주택총조사(주택의종류)'!AZ175</f>
        <v>0.74075132309353664</v>
      </c>
      <c r="EZ189" s="53">
        <f>'주택총조사(주택의종류)'!AS175</f>
        <v>0.11418256477974911</v>
      </c>
      <c r="FA189" s="53">
        <f>'주택총조사(주택의종류)'!BG175</f>
        <v>0.13347587567967573</v>
      </c>
      <c r="FB189" s="53">
        <f t="shared" si="351"/>
        <v>0.33433411826407544</v>
      </c>
      <c r="FC189" s="54">
        <f t="shared" si="352"/>
        <v>390.26724805890029</v>
      </c>
      <c r="FD189" s="55">
        <v>0.4</v>
      </c>
      <c r="FE189" s="55">
        <v>0.6</v>
      </c>
      <c r="FF189" s="50">
        <f t="shared" si="353"/>
        <v>93.664139534136083</v>
      </c>
      <c r="FG189" s="82">
        <f t="shared" si="354"/>
        <v>1260.9612436563236</v>
      </c>
      <c r="FH189" s="53">
        <v>3.9399999999999998E-2</v>
      </c>
      <c r="FI189" s="49">
        <v>30</v>
      </c>
      <c r="FJ189" s="55">
        <v>0.6</v>
      </c>
      <c r="FK189" s="55">
        <v>0.4</v>
      </c>
      <c r="FL189" s="49">
        <f t="shared" si="355"/>
        <v>179000</v>
      </c>
      <c r="FM189" s="49">
        <f t="shared" si="356"/>
        <v>107500</v>
      </c>
      <c r="FN189" s="58">
        <f t="shared" si="357"/>
        <v>-509.50990929181279</v>
      </c>
      <c r="FO189" s="49">
        <f t="shared" si="372"/>
        <v>15240</v>
      </c>
      <c r="FP189" s="131">
        <v>164</v>
      </c>
      <c r="FQ189" s="131">
        <v>427</v>
      </c>
      <c r="FR189" s="134">
        <v>4738</v>
      </c>
      <c r="FS189" s="134">
        <v>7498</v>
      </c>
      <c r="FT189" s="134">
        <v>5419</v>
      </c>
      <c r="FU189" s="134">
        <v>4721</v>
      </c>
      <c r="FV189" s="134">
        <v>4806</v>
      </c>
      <c r="FW189" s="134">
        <v>12355</v>
      </c>
      <c r="FX189" s="134">
        <v>26851</v>
      </c>
      <c r="FY189" s="32">
        <f t="shared" si="358"/>
        <v>66979</v>
      </c>
      <c r="FZ189" s="152">
        <f t="shared" si="380"/>
        <v>0.40088684513056333</v>
      </c>
      <c r="GA189" s="54">
        <f t="shared" si="359"/>
        <v>802.45369456074457</v>
      </c>
      <c r="GB189" s="55">
        <v>0.3</v>
      </c>
      <c r="GC189" s="55">
        <f t="shared" si="360"/>
        <v>0.40088684513056333</v>
      </c>
      <c r="GD189" s="50">
        <f t="shared" si="361"/>
        <v>96.507938992746475</v>
      </c>
      <c r="GE189" s="54">
        <f t="shared" si="362"/>
        <v>-888.18423746527094</v>
      </c>
      <c r="GF189" s="55">
        <v>0.7</v>
      </c>
      <c r="GG189" s="55">
        <f t="shared" si="363"/>
        <v>0.40088684513056333</v>
      </c>
      <c r="GH189" s="50">
        <f t="shared" si="364"/>
        <v>-249.24296379650329</v>
      </c>
      <c r="GI189" s="81">
        <f t="shared" si="373"/>
        <v>-152.7350248037568</v>
      </c>
      <c r="GJ189" s="72">
        <f t="shared" si="365"/>
        <v>-8.6467037513093015</v>
      </c>
      <c r="GK189" s="72">
        <f t="shared" si="366"/>
        <v>136.96982721924948</v>
      </c>
      <c r="GL189" s="52">
        <f>SUM('주택총조사(주택의종류)'!AD175:AF175)</f>
        <v>80360</v>
      </c>
      <c r="GM189" s="52">
        <f>REPS미분양!I174</f>
        <v>0</v>
      </c>
      <c r="GN189" s="100">
        <f t="shared" si="367"/>
        <v>0</v>
      </c>
      <c r="GO189" s="55">
        <f t="shared" si="368"/>
        <v>1</v>
      </c>
      <c r="GP189" s="82">
        <f t="shared" si="369"/>
        <v>128.32312346794018</v>
      </c>
      <c r="GQ189" s="84">
        <f t="shared" si="370"/>
        <v>1236.5493423205071</v>
      </c>
      <c r="GR189" s="151">
        <f>SUM('REPS분양물량+계획'!G174:I174)/3</f>
        <v>1103.6666666666667</v>
      </c>
      <c r="GS189" s="106">
        <f t="shared" si="374"/>
        <v>0.8925375065062322</v>
      </c>
      <c r="GT189" s="105" t="str">
        <f t="shared" si="371"/>
        <v>A등급</v>
      </c>
    </row>
    <row r="190" spans="1:202" s="49" customFormat="1" x14ac:dyDescent="0.4">
      <c r="A190" s="37" t="s">
        <v>233</v>
      </c>
      <c r="B190" s="148" t="s">
        <v>251</v>
      </c>
      <c r="C190" s="35">
        <f>'주택총조사(거처의종류, 일반,외국인가구, 전체)'!H176</f>
        <v>171943</v>
      </c>
      <c r="D190" s="35">
        <f>'주택총조사(거처의종류, 일반,외국인가구, 전체)'!K176</f>
        <v>176729</v>
      </c>
      <c r="E190" s="35">
        <f>'주택총조사(거처의종류, 일반,외국인가구, 전체)'!N176</f>
        <v>179660</v>
      </c>
      <c r="F190" s="35">
        <f>'주택총조사(거처의종류, 일반,외국인가구, 전체)'!Q176</f>
        <v>181827</v>
      </c>
      <c r="G190" s="35">
        <f>'주택총조사(거처의종류, 일반,외국인가구, 전체)'!T176</f>
        <v>183972</v>
      </c>
      <c r="H190" s="35">
        <f>'주택총조사(거처의종류, 일반,외국인가구, 전체)'!W176</f>
        <v>184404</v>
      </c>
      <c r="I190" s="207">
        <f t="shared" si="378"/>
        <v>2090</v>
      </c>
      <c r="J190" s="207">
        <f t="shared" si="378"/>
        <v>-747</v>
      </c>
      <c r="K190" s="207">
        <f t="shared" si="378"/>
        <v>-1308</v>
      </c>
      <c r="L190" s="207">
        <f t="shared" si="378"/>
        <v>-92</v>
      </c>
      <c r="M190" s="207">
        <f t="shared" si="378"/>
        <v>-1494</v>
      </c>
      <c r="N190" s="24">
        <f>'인구총조사(가구, 1인가구)'!D176</f>
        <v>55136</v>
      </c>
      <c r="O190" s="24">
        <f>'인구총조사(가구, 1인가구)'!E176</f>
        <v>57832</v>
      </c>
      <c r="P190" s="24">
        <f>'인구총조사(가구, 1인가구)'!F176</f>
        <v>61510</v>
      </c>
      <c r="Q190" s="24">
        <f>'인구총조사(가구, 1인가구)'!G176</f>
        <v>64985</v>
      </c>
      <c r="R190" s="24">
        <f>'인구총조사(가구, 1인가구)'!H176</f>
        <v>67222</v>
      </c>
      <c r="S190" s="24">
        <f>'인구총조사(가구, 1인가구)'!I176</f>
        <v>69148</v>
      </c>
      <c r="T190" s="52">
        <f t="shared" si="286"/>
        <v>2696</v>
      </c>
      <c r="U190" s="52">
        <f t="shared" si="287"/>
        <v>3678</v>
      </c>
      <c r="V190" s="52">
        <f t="shared" si="288"/>
        <v>3475</v>
      </c>
      <c r="W190" s="52">
        <f t="shared" si="289"/>
        <v>2237</v>
      </c>
      <c r="X190" s="52">
        <f t="shared" si="290"/>
        <v>1926</v>
      </c>
      <c r="Y190" s="53">
        <f>'주택총조사(거처의종류, 일반,외국인가구, 아파트)'!K176/'주택총조사(거처의종류, 일반,외국인가구, 전체)'!K176</f>
        <v>0.4292221423761805</v>
      </c>
      <c r="Z190" s="53">
        <f>'주택총조사(거처의종류, 일반,외국인가구, 아파트)'!N176/'주택총조사(거처의종류, 일반,외국인가구, 전체)'!N176</f>
        <v>0.43217188021818992</v>
      </c>
      <c r="AA190" s="53">
        <f>'주택총조사(거처의종류, 일반,외국인가구, 아파트)'!Q176/'주택총조사(거처의종류, 일반,외국인가구, 전체)'!Q176</f>
        <v>0.43624434214940577</v>
      </c>
      <c r="AB190" s="53">
        <f>'주택총조사(거처의종류, 일반,외국인가구, 아파트)'!T176/'주택총조사(거처의종류, 일반,외국인가구, 전체)'!T176</f>
        <v>0.44416541647642033</v>
      </c>
      <c r="AC190" s="53">
        <f>'주택총조사(거처의종류, 일반,외국인가구, 아파트)'!W176/'주택총조사(거처의종류, 일반,외국인가구, 전체)'!W176</f>
        <v>0.44514761068089631</v>
      </c>
      <c r="AD190" s="54">
        <f t="shared" si="291"/>
        <v>897.07427756621723</v>
      </c>
      <c r="AE190" s="54">
        <f t="shared" si="292"/>
        <v>-322.8323945229879</v>
      </c>
      <c r="AF190" s="54">
        <f t="shared" si="293"/>
        <v>-570.60759953142281</v>
      </c>
      <c r="AG190" s="54">
        <f t="shared" si="294"/>
        <v>-40.863218315830672</v>
      </c>
      <c r="AH190" s="54">
        <f t="shared" si="295"/>
        <v>-665.05053035725905</v>
      </c>
      <c r="AI190" s="54">
        <f t="shared" si="296"/>
        <v>-140.45589303225663</v>
      </c>
      <c r="AJ190" s="54">
        <f t="shared" si="297"/>
        <v>1157.1828958461826</v>
      </c>
      <c r="AK190" s="54">
        <f t="shared" si="298"/>
        <v>1589.5281754425025</v>
      </c>
      <c r="AL190" s="54">
        <f t="shared" si="299"/>
        <v>1515.9490889691851</v>
      </c>
      <c r="AM190" s="54">
        <f t="shared" si="300"/>
        <v>993.59803665775223</v>
      </c>
      <c r="AN190" s="54">
        <f t="shared" si="301"/>
        <v>857.3542981714063</v>
      </c>
      <c r="AO190" s="54">
        <f t="shared" si="302"/>
        <v>1222.7224990174059</v>
      </c>
      <c r="AP190" s="208">
        <f t="shared" si="379"/>
        <v>2054.2571734123999</v>
      </c>
      <c r="AQ190" s="208">
        <f t="shared" si="379"/>
        <v>1266.6957809195146</v>
      </c>
      <c r="AR190" s="208">
        <f t="shared" si="379"/>
        <v>945.34148943776233</v>
      </c>
      <c r="AS190" s="208">
        <f t="shared" si="379"/>
        <v>952.7348183419216</v>
      </c>
      <c r="AT190" s="208">
        <f t="shared" si="379"/>
        <v>192.30376781414725</v>
      </c>
      <c r="AU190" s="50">
        <f t="shared" si="285"/>
        <v>1082.2666059851492</v>
      </c>
      <c r="AV190" s="52">
        <f>'주택총조사(거처의종류, 일반,외국인가구, 전체)'!I176</f>
        <v>5363</v>
      </c>
      <c r="AW190" s="52">
        <f>'주택총조사(거처의종류, 일반,외국인가구, 전체)'!L176</f>
        <v>5703</v>
      </c>
      <c r="AX190" s="52">
        <f>'주택총조사(거처의종류, 일반,외국인가구, 전체)'!O176</f>
        <v>5019</v>
      </c>
      <c r="AY190" s="52">
        <f>'주택총조사(거처의종류, 일반,외국인가구, 전체)'!R176</f>
        <v>5195</v>
      </c>
      <c r="AZ190" s="52">
        <f>'주택총조사(거처의종류, 일반,외국인가구, 전체)'!U176</f>
        <v>6342</v>
      </c>
      <c r="BA190" s="52">
        <f>'주택총조사(거처의종류, 일반,외국인가구, 전체)'!X176</f>
        <v>6545</v>
      </c>
      <c r="BB190" s="52">
        <f t="shared" si="303"/>
        <v>340</v>
      </c>
      <c r="BC190" s="52">
        <f t="shared" si="304"/>
        <v>-684</v>
      </c>
      <c r="BD190" s="52">
        <f t="shared" si="305"/>
        <v>176</v>
      </c>
      <c r="BE190" s="52">
        <f t="shared" si="306"/>
        <v>1147</v>
      </c>
      <c r="BF190" s="52">
        <f t="shared" si="307"/>
        <v>203</v>
      </c>
      <c r="BG190" s="53">
        <f>'주택총조사(거처의종류, 일반,외국인가구, 아파트)'!L176/'주택총조사(거처의종류, 일반,외국인가구, 전체)'!L176</f>
        <v>5.4883394704541469E-2</v>
      </c>
      <c r="BH190" s="53">
        <f>'주택총조사(거처의종류, 일반,외국인가구, 아파트)'!O176/'주택총조사(거처의종류, 일반,외국인가구, 전체)'!O176</f>
        <v>5.3994819685196253E-2</v>
      </c>
      <c r="BI190" s="53">
        <f>'주택총조사(거처의종류, 일반,외국인가구, 아파트)'!R176/'주택총조사(거처의종류, 일반,외국인가구, 전체)'!R176</f>
        <v>5.3512993262752648E-2</v>
      </c>
      <c r="BJ190" s="53">
        <f>'주택총조사(거처의종류, 일반,외국인가구, 아파트)'!U176/'주택총조사(거처의종류, 일반,외국인가구, 전체)'!U176</f>
        <v>4.3992431409649951E-2</v>
      </c>
      <c r="BK190" s="53">
        <f>'주택총조사(거처의종류, 일반,외국인가구, 아파트)'!X176/'주택총조사(거처의종류, 일반,외국인가구, 전체)'!X176</f>
        <v>4.1558441558441558E-2</v>
      </c>
      <c r="BL190" s="54">
        <f t="shared" si="308"/>
        <v>18.660354199544098</v>
      </c>
      <c r="BM190" s="54">
        <f t="shared" si="309"/>
        <v>-36.932456664674234</v>
      </c>
      <c r="BN190" s="54">
        <f t="shared" si="310"/>
        <v>9.4182868142444658</v>
      </c>
      <c r="BO190" s="54">
        <f t="shared" si="311"/>
        <v>50.459318826868497</v>
      </c>
      <c r="BP190" s="54">
        <f t="shared" si="312"/>
        <v>8.4363636363636356</v>
      </c>
      <c r="BQ190" s="50">
        <f t="shared" si="313"/>
        <v>10.008373362469293</v>
      </c>
      <c r="BR190" s="49">
        <f>REPS멸실!E175</f>
        <v>0</v>
      </c>
      <c r="BS190" s="49">
        <f>REPS멸실!F175</f>
        <v>0</v>
      </c>
      <c r="BT190" s="49">
        <f>REPS멸실!G175</f>
        <v>18</v>
      </c>
      <c r="BU190" s="49">
        <f>REPS멸실!H175</f>
        <v>0</v>
      </c>
      <c r="BV190" s="49">
        <f>REPS멸실!I175</f>
        <v>104</v>
      </c>
      <c r="BW190" s="51">
        <f t="shared" si="314"/>
        <v>24.4</v>
      </c>
      <c r="BX190" s="81">
        <f t="shared" si="315"/>
        <v>1116.6749793476185</v>
      </c>
      <c r="BY190" s="52">
        <f>SUM('주택소유통계(다주택자)'!Q176:R176)</f>
        <v>17698</v>
      </c>
      <c r="BZ190" s="52">
        <f>SUM('주택소유통계(다주택자)'!U176:V176)</f>
        <v>17007</v>
      </c>
      <c r="CA190" s="52">
        <f>SUM('주택소유통계(다주택자)'!Y176:Z176)</f>
        <v>17252</v>
      </c>
      <c r="CB190" s="52">
        <f>SUM('주택소유통계(다주택자)'!AC176:AD176)</f>
        <v>17371</v>
      </c>
      <c r="CC190" s="52">
        <f t="shared" si="316"/>
        <v>-691</v>
      </c>
      <c r="CD190" s="52">
        <f t="shared" si="317"/>
        <v>245</v>
      </c>
      <c r="CE190" s="52">
        <f t="shared" si="318"/>
        <v>119</v>
      </c>
      <c r="CF190" s="53">
        <f>'REPS거래량(외지인)'!D176/'REPS거래량(외지인)'!C176</f>
        <v>0.37187958883994127</v>
      </c>
      <c r="CG190" s="53">
        <f>'REPS거래량(외지인)'!I176/'REPS거래량(외지인)'!H176</f>
        <v>0.23339317773788151</v>
      </c>
      <c r="CH190" s="53">
        <f>'REPS거래량(외지인)'!N176/'REPS거래량(외지인)'!M176</f>
        <v>0.41530054644808745</v>
      </c>
      <c r="CI190" s="54">
        <f>REPS단위당실거래!G175</f>
        <v>2619.4</v>
      </c>
      <c r="CJ190" s="54">
        <f>REPS단위당실거래!H175</f>
        <v>2469.8000000000002</v>
      </c>
      <c r="CK190" s="54">
        <f>REPS단위당실거래!I175</f>
        <v>2563.6</v>
      </c>
      <c r="CL190" s="52">
        <v>2836</v>
      </c>
      <c r="CM190" s="52">
        <v>3507</v>
      </c>
      <c r="CN190" s="52">
        <v>3838</v>
      </c>
      <c r="CO190" s="53">
        <f t="shared" si="319"/>
        <v>0.9236248236953456</v>
      </c>
      <c r="CP190" s="53">
        <f t="shared" si="320"/>
        <v>0.70424864556601086</v>
      </c>
      <c r="CQ190" s="53">
        <f t="shared" si="321"/>
        <v>0.66795205836373106</v>
      </c>
      <c r="CR190" s="55">
        <v>0.2</v>
      </c>
      <c r="CS190" s="55">
        <v>0.3</v>
      </c>
      <c r="CT190" s="55">
        <v>0.5</v>
      </c>
      <c r="CU190" s="162">
        <f t="shared" si="322"/>
        <v>-47.468551759525639</v>
      </c>
      <c r="CV190" s="162">
        <f t="shared" si="323"/>
        <v>12.080961954009398</v>
      </c>
      <c r="CW190" s="162">
        <f t="shared" si="324"/>
        <v>16.505350862955147</v>
      </c>
      <c r="CX190" s="71">
        <f t="shared" si="325"/>
        <v>-6.2940796475203653</v>
      </c>
      <c r="CY190" s="158">
        <f>REPS분양물량!H175</f>
        <v>2840</v>
      </c>
      <c r="CZ190" s="158">
        <f>REPS분양물량!I175</f>
        <v>199</v>
      </c>
      <c r="DA190" s="158">
        <f>REPS분양물량!J175</f>
        <v>0</v>
      </c>
      <c r="DB190" s="52">
        <f>REPS미분양!F175</f>
        <v>0</v>
      </c>
      <c r="DC190" s="52">
        <f>REPS미분양!G175</f>
        <v>0</v>
      </c>
      <c r="DD190" s="52">
        <f>REPS미분양!H175</f>
        <v>0</v>
      </c>
      <c r="DE190" s="52">
        <f>REPS미분양!I175</f>
        <v>0</v>
      </c>
      <c r="DF190" s="52">
        <f t="shared" si="326"/>
        <v>2840</v>
      </c>
      <c r="DG190" s="52">
        <f t="shared" si="327"/>
        <v>199</v>
      </c>
      <c r="DH190" s="52">
        <f t="shared" si="328"/>
        <v>0</v>
      </c>
      <c r="DI190" s="52">
        <f t="shared" si="329"/>
        <v>2840</v>
      </c>
      <c r="DJ190" s="52">
        <f t="shared" si="330"/>
        <v>199</v>
      </c>
      <c r="DK190" s="52">
        <f t="shared" si="331"/>
        <v>0</v>
      </c>
      <c r="DL190" s="142">
        <v>2619.4</v>
      </c>
      <c r="DM190" s="142">
        <v>2469.8000000000002</v>
      </c>
      <c r="DN190" s="142">
        <v>2563.6</v>
      </c>
      <c r="DO190" s="140">
        <f>'REPS분양가(분기단위)'!D175</f>
        <v>2836</v>
      </c>
      <c r="DP190" s="140">
        <f>'REPS분양가(분기단위)'!E175</f>
        <v>3507</v>
      </c>
      <c r="DQ190" s="140">
        <f>'REPS분양가(분기단위)'!F175</f>
        <v>3838</v>
      </c>
      <c r="DR190" s="53">
        <f t="shared" si="332"/>
        <v>0.9236248236953456</v>
      </c>
      <c r="DS190" s="53">
        <f t="shared" si="333"/>
        <v>0.70424864556601086</v>
      </c>
      <c r="DT190" s="53">
        <f t="shared" si="334"/>
        <v>0.66795205836373106</v>
      </c>
      <c r="DU190" s="53">
        <f>100%-종합!CF190</f>
        <v>0.62812041116005868</v>
      </c>
      <c r="DV190" s="53">
        <f>100%-종합!CG190</f>
        <v>0.76660682226211851</v>
      </c>
      <c r="DW190" s="53">
        <f>100%-종합!CH190</f>
        <v>0.58469945355191255</v>
      </c>
      <c r="DX190" s="55">
        <v>0.2</v>
      </c>
      <c r="DY190" s="55">
        <v>0.3</v>
      </c>
      <c r="DZ190" s="55">
        <v>0.5</v>
      </c>
      <c r="EA190" s="72">
        <f t="shared" si="335"/>
        <v>329.52383908174534</v>
      </c>
      <c r="EB190" s="72">
        <f t="shared" si="336"/>
        <v>32.230944430707709</v>
      </c>
      <c r="EC190" s="72">
        <f t="shared" si="337"/>
        <v>0</v>
      </c>
      <c r="ED190" s="71">
        <f t="shared" si="338"/>
        <v>120.58492783748436</v>
      </c>
      <c r="EE190" s="82">
        <f t="shared" si="339"/>
        <v>114.290848189964</v>
      </c>
      <c r="EF190" s="88">
        <f t="shared" si="340"/>
        <v>1230.9658275375825</v>
      </c>
      <c r="EG190" s="54">
        <f>REPS단위당실거래!I175</f>
        <v>2563.6</v>
      </c>
      <c r="EH190" s="52">
        <f t="shared" si="341"/>
        <v>3838</v>
      </c>
      <c r="EI190" s="52">
        <f t="shared" si="342"/>
        <v>130500</v>
      </c>
      <c r="EJ190" s="49">
        <f t="shared" si="343"/>
        <v>71775</v>
      </c>
      <c r="EK190" s="149">
        <v>60058</v>
      </c>
      <c r="EL190" s="55">
        <f t="shared" si="344"/>
        <v>0.3088665419556208</v>
      </c>
      <c r="EM190" s="55">
        <v>0.74</v>
      </c>
      <c r="EN190" s="55">
        <v>0.05</v>
      </c>
      <c r="EO190" s="71">
        <f t="shared" si="345"/>
        <v>686.34655074051489</v>
      </c>
      <c r="EP190" s="54">
        <f>REPS단위당실거래!I175</f>
        <v>2563.6</v>
      </c>
      <c r="EQ190" s="52">
        <f t="shared" si="346"/>
        <v>3838</v>
      </c>
      <c r="ER190" s="52">
        <f t="shared" si="347"/>
        <v>130500</v>
      </c>
      <c r="ES190" s="49">
        <f t="shared" si="348"/>
        <v>71775</v>
      </c>
      <c r="ET190" s="149">
        <v>8973</v>
      </c>
      <c r="EU190" s="55">
        <f t="shared" si="349"/>
        <v>0.3088665419556208</v>
      </c>
      <c r="EV190" s="55">
        <v>0.26</v>
      </c>
      <c r="EW190" s="55">
        <v>0.2</v>
      </c>
      <c r="EX190" s="50">
        <f t="shared" si="350"/>
        <v>144.11589301032487</v>
      </c>
      <c r="EY190" s="53">
        <f>'주택총조사(주택의종류)'!AZ176</f>
        <v>0.57115973695186573</v>
      </c>
      <c r="EZ190" s="53">
        <f>'주택총조사(주택의종류)'!AS176</f>
        <v>0.16389354380612073</v>
      </c>
      <c r="FA190" s="53">
        <f>'주택총조사(주택의종류)'!BG176</f>
        <v>0.25459096649441104</v>
      </c>
      <c r="FB190" s="53">
        <f t="shared" si="351"/>
        <v>0.73269259582945612</v>
      </c>
      <c r="FC190" s="54">
        <f t="shared" si="352"/>
        <v>608.47368365067643</v>
      </c>
      <c r="FD190" s="55">
        <v>0.4</v>
      </c>
      <c r="FE190" s="55">
        <v>0.6</v>
      </c>
      <c r="FF190" s="50">
        <f t="shared" si="353"/>
        <v>146.03368407616233</v>
      </c>
      <c r="FG190" s="82">
        <f t="shared" si="354"/>
        <v>976.49612782700206</v>
      </c>
      <c r="FH190" s="53">
        <v>3.9399999999999998E-2</v>
      </c>
      <c r="FI190" s="49">
        <v>30</v>
      </c>
      <c r="FJ190" s="55">
        <v>0.6</v>
      </c>
      <c r="FK190" s="55">
        <v>0.4</v>
      </c>
      <c r="FL190" s="49">
        <f t="shared" si="355"/>
        <v>130000</v>
      </c>
      <c r="FM190" s="49">
        <f t="shared" si="356"/>
        <v>78300</v>
      </c>
      <c r="FN190" s="58">
        <f t="shared" si="357"/>
        <v>-371.11279904696693</v>
      </c>
      <c r="FO190" s="49">
        <f t="shared" si="372"/>
        <v>11160</v>
      </c>
      <c r="FP190" s="131">
        <v>335</v>
      </c>
      <c r="FQ190" s="131">
        <v>921</v>
      </c>
      <c r="FR190" s="134">
        <v>8829</v>
      </c>
      <c r="FS190" s="134">
        <v>13063</v>
      </c>
      <c r="FT190" s="134">
        <v>8707</v>
      </c>
      <c r="FU190" s="134">
        <v>7809</v>
      </c>
      <c r="FV190" s="134">
        <v>7763</v>
      </c>
      <c r="FW190" s="134">
        <v>19445</v>
      </c>
      <c r="FX190" s="135">
        <v>29885</v>
      </c>
      <c r="FY190" s="32">
        <f t="shared" si="358"/>
        <v>96757</v>
      </c>
      <c r="FZ190" s="152">
        <f t="shared" si="380"/>
        <v>0.3088665419556208</v>
      </c>
      <c r="GA190" s="54">
        <f t="shared" si="359"/>
        <v>1232.7308723798751</v>
      </c>
      <c r="GB190" s="55">
        <v>0.3</v>
      </c>
      <c r="GC190" s="55">
        <f t="shared" si="360"/>
        <v>0.3088665419556208</v>
      </c>
      <c r="GD190" s="50">
        <f t="shared" si="361"/>
        <v>114.22479651417231</v>
      </c>
      <c r="GE190" s="54">
        <f t="shared" si="362"/>
        <v>-116.05589303225662</v>
      </c>
      <c r="GF190" s="55">
        <v>0.7</v>
      </c>
      <c r="GG190" s="55">
        <f t="shared" si="363"/>
        <v>0.3088665419556208</v>
      </c>
      <c r="GH190" s="50">
        <f t="shared" si="364"/>
        <v>-25.092047648111166</v>
      </c>
      <c r="GI190" s="81">
        <f t="shared" si="373"/>
        <v>89.132748866061149</v>
      </c>
      <c r="GJ190" s="72">
        <f t="shared" si="365"/>
        <v>-6.2940796475203653</v>
      </c>
      <c r="GK190" s="72">
        <f t="shared" si="366"/>
        <v>120.58492783748436</v>
      </c>
      <c r="GL190" s="52">
        <f>SUM('주택총조사(주택의종류)'!AD176:AF176)</f>
        <v>120357</v>
      </c>
      <c r="GM190" s="52">
        <f>REPS미분양!I175</f>
        <v>0</v>
      </c>
      <c r="GN190" s="100">
        <f t="shared" si="367"/>
        <v>0</v>
      </c>
      <c r="GO190" s="55">
        <f t="shared" si="368"/>
        <v>1</v>
      </c>
      <c r="GP190" s="82">
        <f t="shared" si="369"/>
        <v>114.290848189964</v>
      </c>
      <c r="GQ190" s="84">
        <f t="shared" si="370"/>
        <v>1179.9197248830271</v>
      </c>
      <c r="GR190" s="151">
        <f>SUM('REPS분양물량+계획'!G175:I175)/3</f>
        <v>1019.6666666666666</v>
      </c>
      <c r="GS190" s="106">
        <f t="shared" si="374"/>
        <v>0.86418308395323473</v>
      </c>
      <c r="GT190" s="105" t="str">
        <f t="shared" si="371"/>
        <v>A등급</v>
      </c>
    </row>
    <row r="191" spans="1:202" s="49" customFormat="1" x14ac:dyDescent="0.4">
      <c r="A191" s="37" t="s">
        <v>233</v>
      </c>
      <c r="B191" s="148" t="s">
        <v>249</v>
      </c>
      <c r="C191" s="35">
        <f>'주택총조사(거처의종류, 일반,외국인가구, 전체)'!H177</f>
        <v>243547</v>
      </c>
      <c r="D191" s="35">
        <f>'주택총조사(거처의종류, 일반,외국인가구, 전체)'!K177</f>
        <v>252212</v>
      </c>
      <c r="E191" s="35">
        <f>'주택총조사(거처의종류, 일반,외국인가구, 전체)'!N177</f>
        <v>255766</v>
      </c>
      <c r="F191" s="35">
        <f>'주택총조사(거처의종류, 일반,외국인가구, 전체)'!Q177</f>
        <v>259378</v>
      </c>
      <c r="G191" s="35">
        <f>'주택총조사(거처의종류, 일반,외국인가구, 전체)'!T177</f>
        <v>263448</v>
      </c>
      <c r="H191" s="35">
        <f>'주택총조사(거처의종류, 일반,외국인가구, 전체)'!W177</f>
        <v>265857</v>
      </c>
      <c r="I191" s="207">
        <f t="shared" si="378"/>
        <v>3255</v>
      </c>
      <c r="J191" s="207">
        <f t="shared" si="378"/>
        <v>-1279</v>
      </c>
      <c r="K191" s="207">
        <f t="shared" si="378"/>
        <v>-1956</v>
      </c>
      <c r="L191" s="207">
        <f t="shared" si="378"/>
        <v>859</v>
      </c>
      <c r="M191" s="207">
        <f t="shared" si="378"/>
        <v>-2258</v>
      </c>
      <c r="N191" s="24">
        <f>'인구총조사(가구, 1인가구)'!D177</f>
        <v>63451</v>
      </c>
      <c r="O191" s="24">
        <f>'인구총조사(가구, 1인가구)'!E177</f>
        <v>68861</v>
      </c>
      <c r="P191" s="24">
        <f>'인구총조사(가구, 1인가구)'!F177</f>
        <v>73694</v>
      </c>
      <c r="Q191" s="24">
        <f>'인구총조사(가구, 1인가구)'!G177</f>
        <v>79262</v>
      </c>
      <c r="R191" s="24">
        <f>'인구총조사(가구, 1인가구)'!H177</f>
        <v>82473</v>
      </c>
      <c r="S191" s="24">
        <f>'인구총조사(가구, 1인가구)'!I177</f>
        <v>87140</v>
      </c>
      <c r="T191" s="52">
        <f t="shared" si="286"/>
        <v>5410</v>
      </c>
      <c r="U191" s="52">
        <f t="shared" si="287"/>
        <v>4833</v>
      </c>
      <c r="V191" s="52">
        <f t="shared" si="288"/>
        <v>5568</v>
      </c>
      <c r="W191" s="52">
        <f t="shared" si="289"/>
        <v>3211</v>
      </c>
      <c r="X191" s="52">
        <f t="shared" si="290"/>
        <v>4667</v>
      </c>
      <c r="Y191" s="53">
        <f>'주택총조사(거처의종류, 일반,외국인가구, 아파트)'!K177/'주택총조사(거처의종류, 일반,외국인가구, 전체)'!K177</f>
        <v>0.48880307043281052</v>
      </c>
      <c r="Z191" s="53">
        <f>'주택총조사(거처의종류, 일반,외국인가구, 아파트)'!N177/'주택총조사(거처의종류, 일반,외국인가구, 전체)'!N177</f>
        <v>0.48455228607398948</v>
      </c>
      <c r="AA191" s="53">
        <f>'주택총조사(거처의종류, 일반,외국인가구, 아파트)'!Q177/'주택총조사(거처의종류, 일반,외국인가구, 전체)'!Q177</f>
        <v>0.49138323219394087</v>
      </c>
      <c r="AB191" s="53">
        <f>'주택총조사(거처의종류, 일반,외국인가구, 아파트)'!T177/'주택총조사(거처의종류, 일반,외국인가구, 전체)'!T177</f>
        <v>0.49950654398590993</v>
      </c>
      <c r="AC191" s="53">
        <f>'주택총조사(거처의종류, 일반,외국인가구, 아파트)'!W177/'주택총조사(거처의종류, 일반,외국인가구, 전체)'!W177</f>
        <v>0.49813245466547806</v>
      </c>
      <c r="AD191" s="54">
        <f t="shared" si="291"/>
        <v>1591.0539942587982</v>
      </c>
      <c r="AE191" s="54">
        <f t="shared" si="292"/>
        <v>-619.74237388863253</v>
      </c>
      <c r="AF191" s="54">
        <f t="shared" si="293"/>
        <v>-961.14560217134829</v>
      </c>
      <c r="AG191" s="54">
        <f t="shared" si="294"/>
        <v>429.07612128389661</v>
      </c>
      <c r="AH191" s="54">
        <f t="shared" si="295"/>
        <v>-1124.7830826346494</v>
      </c>
      <c r="AI191" s="54">
        <f t="shared" si="296"/>
        <v>-137.10818863038708</v>
      </c>
      <c r="AJ191" s="54">
        <f t="shared" si="297"/>
        <v>2644.4246110415047</v>
      </c>
      <c r="AK191" s="54">
        <f t="shared" si="298"/>
        <v>2341.8411985955913</v>
      </c>
      <c r="AL191" s="54">
        <f t="shared" si="299"/>
        <v>2736.0218368558626</v>
      </c>
      <c r="AM191" s="54">
        <f t="shared" si="300"/>
        <v>1603.9155127387569</v>
      </c>
      <c r="AN191" s="54">
        <f t="shared" si="301"/>
        <v>2324.7841659237861</v>
      </c>
      <c r="AO191" s="54">
        <f t="shared" si="302"/>
        <v>2330.1974650311004</v>
      </c>
      <c r="AP191" s="208">
        <f t="shared" si="379"/>
        <v>4235.4786053003027</v>
      </c>
      <c r="AQ191" s="208">
        <f t="shared" si="379"/>
        <v>1722.0988247069588</v>
      </c>
      <c r="AR191" s="208">
        <f t="shared" si="379"/>
        <v>1774.8762346845142</v>
      </c>
      <c r="AS191" s="208">
        <f t="shared" si="379"/>
        <v>2032.9916340226534</v>
      </c>
      <c r="AT191" s="208">
        <f t="shared" si="379"/>
        <v>1200.0010832891367</v>
      </c>
      <c r="AU191" s="50">
        <f t="shared" si="285"/>
        <v>2193.0892764007131</v>
      </c>
      <c r="AV191" s="52">
        <f>'주택총조사(거처의종류, 일반,외국인가구, 전체)'!I177</f>
        <v>3782</v>
      </c>
      <c r="AW191" s="52">
        <f>'주택총조사(거처의종류, 일반,외국인가구, 전체)'!L177</f>
        <v>3868</v>
      </c>
      <c r="AX191" s="52">
        <f>'주택총조사(거처의종류, 일반,외국인가구, 전체)'!O177</f>
        <v>3952</v>
      </c>
      <c r="AY191" s="52">
        <f>'주택총조사(거처의종류, 일반,외국인가구, 전체)'!R177</f>
        <v>3828</v>
      </c>
      <c r="AZ191" s="52">
        <f>'주택총조사(거처의종류, 일반,외국인가구, 전체)'!U177</f>
        <v>3793</v>
      </c>
      <c r="BA191" s="52">
        <f>'주택총조사(거처의종류, 일반,외국인가구, 전체)'!X177</f>
        <v>3662</v>
      </c>
      <c r="BB191" s="52">
        <f t="shared" si="303"/>
        <v>86</v>
      </c>
      <c r="BC191" s="52">
        <f t="shared" si="304"/>
        <v>84</v>
      </c>
      <c r="BD191" s="52">
        <f t="shared" si="305"/>
        <v>-124</v>
      </c>
      <c r="BE191" s="52">
        <f t="shared" si="306"/>
        <v>-35</v>
      </c>
      <c r="BF191" s="52">
        <f t="shared" si="307"/>
        <v>-131</v>
      </c>
      <c r="BG191" s="53">
        <f>'주택총조사(거처의종류, 일반,외국인가구, 아파트)'!L177/'주택총조사(거처의종류, 일반,외국인가구, 전체)'!L177</f>
        <v>0.10573940020682523</v>
      </c>
      <c r="BH191" s="53">
        <f>'주택총조사(거처의종류, 일반,외국인가구, 아파트)'!O177/'주택총조사(거처의종류, 일반,외국인가구, 전체)'!O177</f>
        <v>0.11082995951417005</v>
      </c>
      <c r="BI191" s="53">
        <f>'주택총조사(거처의종류, 일반,외국인가구, 아파트)'!R177/'주택총조사(거처의종류, 일반,외국인가구, 전체)'!R177</f>
        <v>0.1125914315569488</v>
      </c>
      <c r="BJ191" s="53">
        <f>'주택총조사(거처의종류, 일반,외국인가구, 아파트)'!U177/'주택총조사(거처의종류, 일반,외국인가구, 전체)'!U177</f>
        <v>0.11732138149222252</v>
      </c>
      <c r="BK191" s="53">
        <f>'주택총조사(거처의종류, 일반,외국인가구, 아파트)'!X177/'주택총조사(거처의종류, 일반,외국인가구, 전체)'!X177</f>
        <v>0.11660294920808302</v>
      </c>
      <c r="BL191" s="54">
        <f t="shared" si="308"/>
        <v>9.0935884177869699</v>
      </c>
      <c r="BM191" s="54">
        <f t="shared" si="309"/>
        <v>9.309716599190283</v>
      </c>
      <c r="BN191" s="54">
        <f t="shared" si="310"/>
        <v>-13.96133751306165</v>
      </c>
      <c r="BO191" s="54">
        <f t="shared" si="311"/>
        <v>-4.1062483522277882</v>
      </c>
      <c r="BP191" s="54">
        <f t="shared" si="312"/>
        <v>-15.274986346258876</v>
      </c>
      <c r="BQ191" s="50">
        <f t="shared" si="313"/>
        <v>-2.9878534389142124</v>
      </c>
      <c r="BR191" s="49">
        <f>REPS멸실!E176</f>
        <v>0</v>
      </c>
      <c r="BS191" s="49">
        <f>REPS멸실!F176</f>
        <v>90</v>
      </c>
      <c r="BT191" s="49">
        <f>REPS멸실!G176</f>
        <v>0</v>
      </c>
      <c r="BU191" s="49">
        <f>REPS멸실!H176</f>
        <v>210</v>
      </c>
      <c r="BV191" s="49">
        <f>REPS멸실!I176</f>
        <v>0</v>
      </c>
      <c r="BW191" s="51">
        <f t="shared" si="314"/>
        <v>60</v>
      </c>
      <c r="BX191" s="81">
        <f t="shared" si="315"/>
        <v>2250.101422961799</v>
      </c>
      <c r="BY191" s="52">
        <f>SUM('주택소유통계(다주택자)'!Q177:R177)</f>
        <v>30367</v>
      </c>
      <c r="BZ191" s="52">
        <f>SUM('주택소유통계(다주택자)'!U177:V177)</f>
        <v>29831</v>
      </c>
      <c r="CA191" s="52">
        <f>SUM('주택소유통계(다주택자)'!Y177:Z177)</f>
        <v>29777</v>
      </c>
      <c r="CB191" s="52">
        <f>SUM('주택소유통계(다주택자)'!AC177:AD177)</f>
        <v>29958</v>
      </c>
      <c r="CC191" s="52">
        <f t="shared" si="316"/>
        <v>-536</v>
      </c>
      <c r="CD191" s="52">
        <f t="shared" si="317"/>
        <v>-54</v>
      </c>
      <c r="CE191" s="52">
        <f t="shared" si="318"/>
        <v>181</v>
      </c>
      <c r="CF191" s="53">
        <f>'REPS거래량(외지인)'!D177/'REPS거래량(외지인)'!C177</f>
        <v>0.39273789649415691</v>
      </c>
      <c r="CG191" s="53">
        <f>'REPS거래량(외지인)'!I177/'REPS거래량(외지인)'!H177</f>
        <v>0.38651994497936726</v>
      </c>
      <c r="CH191" s="53">
        <f>'REPS거래량(외지인)'!N177/'REPS거래량(외지인)'!M177</f>
        <v>0.36622728892055573</v>
      </c>
      <c r="CI191" s="54">
        <f>REPS단위당실거래!G176</f>
        <v>4767.8999999999996</v>
      </c>
      <c r="CJ191" s="54">
        <f>REPS단위당실거래!H176</f>
        <v>4796.6000000000004</v>
      </c>
      <c r="CK191" s="54">
        <f>REPS단위당실거래!I176</f>
        <v>5184.8999999999996</v>
      </c>
      <c r="CL191" s="52">
        <v>6662</v>
      </c>
      <c r="CM191" s="52">
        <v>3598</v>
      </c>
      <c r="CN191" s="52">
        <v>5459</v>
      </c>
      <c r="CO191" s="53">
        <v>0</v>
      </c>
      <c r="CP191" s="53">
        <f t="shared" si="320"/>
        <v>1.333129516397999</v>
      </c>
      <c r="CQ191" s="53">
        <f t="shared" si="321"/>
        <v>0.94978933870672277</v>
      </c>
      <c r="CR191" s="55">
        <v>0.2</v>
      </c>
      <c r="CS191" s="55">
        <v>0.3</v>
      </c>
      <c r="CT191" s="55">
        <v>0.5</v>
      </c>
      <c r="CU191" s="162">
        <f t="shared" si="322"/>
        <v>0</v>
      </c>
      <c r="CV191" s="162">
        <f t="shared" si="323"/>
        <v>-8.3475545867221062</v>
      </c>
      <c r="CW191" s="162">
        <f t="shared" si="324"/>
        <v>31.479409097699051</v>
      </c>
      <c r="CX191" s="71">
        <f t="shared" si="325"/>
        <v>7.710618170325648</v>
      </c>
      <c r="CY191" s="158">
        <f>REPS분양물량!H176</f>
        <v>834</v>
      </c>
      <c r="CZ191" s="158">
        <f>REPS분양물량!I176</f>
        <v>1265</v>
      </c>
      <c r="DA191" s="158">
        <f>REPS분양물량!J176</f>
        <v>555</v>
      </c>
      <c r="DB191" s="52">
        <f>REPS미분양!F176</f>
        <v>0</v>
      </c>
      <c r="DC191" s="52">
        <f>REPS미분양!G176</f>
        <v>0</v>
      </c>
      <c r="DD191" s="52">
        <f>REPS미분양!H176</f>
        <v>0</v>
      </c>
      <c r="DE191" s="52">
        <f>REPS미분양!I176</f>
        <v>0</v>
      </c>
      <c r="DF191" s="52">
        <f t="shared" si="326"/>
        <v>834</v>
      </c>
      <c r="DG191" s="52">
        <f t="shared" si="327"/>
        <v>1265</v>
      </c>
      <c r="DH191" s="52">
        <f t="shared" si="328"/>
        <v>555</v>
      </c>
      <c r="DI191" s="52">
        <f t="shared" si="329"/>
        <v>834</v>
      </c>
      <c r="DJ191" s="52">
        <f t="shared" si="330"/>
        <v>1265</v>
      </c>
      <c r="DK191" s="52">
        <f t="shared" si="331"/>
        <v>555</v>
      </c>
      <c r="DL191" s="142">
        <v>4767.8999999999996</v>
      </c>
      <c r="DM191" s="142">
        <v>4796.6000000000004</v>
      </c>
      <c r="DN191" s="142">
        <v>5184.8999999999996</v>
      </c>
      <c r="DO191" s="140">
        <f>'REPS분양가(분기단위)'!D176</f>
        <v>6662</v>
      </c>
      <c r="DP191" s="140">
        <f>'REPS분양가(분기단위)'!E176</f>
        <v>3598</v>
      </c>
      <c r="DQ191" s="140">
        <f>'REPS분양가(분기단위)'!F176</f>
        <v>5459</v>
      </c>
      <c r="DR191" s="53">
        <f t="shared" si="332"/>
        <v>0.71568598018613028</v>
      </c>
      <c r="DS191" s="53">
        <f t="shared" si="333"/>
        <v>1.333129516397999</v>
      </c>
      <c r="DT191" s="53">
        <f t="shared" si="334"/>
        <v>0.94978933870672277</v>
      </c>
      <c r="DU191" s="53">
        <f>100%-종합!CF191</f>
        <v>0.60726210350584309</v>
      </c>
      <c r="DV191" s="53">
        <f>100%-종합!CG191</f>
        <v>0.61348005502063274</v>
      </c>
      <c r="DW191" s="53">
        <f>100%-종합!CH191</f>
        <v>0.63377271107944422</v>
      </c>
      <c r="DX191" s="55">
        <v>0.2</v>
      </c>
      <c r="DY191" s="55">
        <v>0.3</v>
      </c>
      <c r="DZ191" s="55">
        <v>0.5</v>
      </c>
      <c r="EA191" s="72">
        <f t="shared" si="335"/>
        <v>72.492776826082093</v>
      </c>
      <c r="EB191" s="72">
        <f t="shared" si="336"/>
        <v>310.37345606186534</v>
      </c>
      <c r="EC191" s="72">
        <f t="shared" si="337"/>
        <v>167.04128155065715</v>
      </c>
      <c r="ED191" s="71">
        <f t="shared" si="338"/>
        <v>183.30250481286819</v>
      </c>
      <c r="EE191" s="82">
        <f t="shared" si="339"/>
        <v>191.01312298319385</v>
      </c>
      <c r="EF191" s="88">
        <f t="shared" si="340"/>
        <v>2441.1145459449926</v>
      </c>
      <c r="EG191" s="54">
        <f>REPS단위당실거래!I176</f>
        <v>5184.8999999999996</v>
      </c>
      <c r="EH191" s="52">
        <f t="shared" si="341"/>
        <v>5459</v>
      </c>
      <c r="EI191" s="52">
        <f t="shared" si="342"/>
        <v>185600</v>
      </c>
      <c r="EJ191" s="49">
        <f t="shared" si="343"/>
        <v>102080.00000000001</v>
      </c>
      <c r="EK191" s="149">
        <v>109979</v>
      </c>
      <c r="EL191" s="55">
        <f t="shared" si="344"/>
        <v>0.42391422767093262</v>
      </c>
      <c r="EM191" s="55">
        <v>0.74</v>
      </c>
      <c r="EN191" s="55">
        <v>0.05</v>
      </c>
      <c r="EO191" s="71">
        <f t="shared" si="345"/>
        <v>1725.0015252657956</v>
      </c>
      <c r="EP191" s="54">
        <f>REPS단위당실거래!I176</f>
        <v>5184.8999999999996</v>
      </c>
      <c r="EQ191" s="52">
        <f t="shared" si="346"/>
        <v>5459</v>
      </c>
      <c r="ER191" s="52">
        <f t="shared" si="347"/>
        <v>185600</v>
      </c>
      <c r="ES191" s="49">
        <f t="shared" si="348"/>
        <v>102080.00000000001</v>
      </c>
      <c r="ET191" s="149">
        <v>66296</v>
      </c>
      <c r="EU191" s="55">
        <f t="shared" si="349"/>
        <v>0.42391422767093262</v>
      </c>
      <c r="EV191" s="55">
        <v>0.26</v>
      </c>
      <c r="EW191" s="55">
        <v>0.2</v>
      </c>
      <c r="EX191" s="50">
        <f t="shared" si="350"/>
        <v>1461.398517158952</v>
      </c>
      <c r="EY191" s="53">
        <f>'주택총조사(주택의종류)'!AZ177</f>
        <v>0.60480131779589041</v>
      </c>
      <c r="EZ191" s="53">
        <f>'주택총조사(주택의종류)'!AS177</f>
        <v>3.8171216400556915E-2</v>
      </c>
      <c r="FA191" s="53">
        <f>'주택총조사(주택의종류)'!BG177</f>
        <v>0.34968741545838072</v>
      </c>
      <c r="FB191" s="53">
        <f t="shared" si="351"/>
        <v>0.64129925059097337</v>
      </c>
      <c r="FC191" s="54">
        <f t="shared" si="352"/>
        <v>2043.4359592900366</v>
      </c>
      <c r="FD191" s="55">
        <v>0.4</v>
      </c>
      <c r="FE191" s="55">
        <v>0.6</v>
      </c>
      <c r="FF191" s="50">
        <f t="shared" si="353"/>
        <v>490.42463022960879</v>
      </c>
      <c r="FG191" s="82">
        <f t="shared" si="354"/>
        <v>3676.8246726543566</v>
      </c>
      <c r="FH191" s="53">
        <v>3.9399999999999998E-2</v>
      </c>
      <c r="FI191" s="49">
        <v>30</v>
      </c>
      <c r="FJ191" s="55">
        <v>0.6</v>
      </c>
      <c r="FK191" s="55">
        <v>0.4</v>
      </c>
      <c r="FL191" s="49">
        <f t="shared" si="355"/>
        <v>186000</v>
      </c>
      <c r="FM191" s="49">
        <f t="shared" si="356"/>
        <v>111400</v>
      </c>
      <c r="FN191" s="58">
        <f t="shared" si="357"/>
        <v>-527.99445483821353</v>
      </c>
      <c r="FO191" s="49">
        <f t="shared" si="372"/>
        <v>15840</v>
      </c>
      <c r="FP191" s="131">
        <v>376</v>
      </c>
      <c r="FQ191" s="131">
        <v>976</v>
      </c>
      <c r="FR191" s="134">
        <v>9289</v>
      </c>
      <c r="FS191" s="134">
        <v>17220</v>
      </c>
      <c r="FT191" s="134">
        <v>12507</v>
      </c>
      <c r="FU191" s="134">
        <v>10514</v>
      </c>
      <c r="FV191" s="134">
        <v>10613</v>
      </c>
      <c r="FW191" s="134">
        <v>28398</v>
      </c>
      <c r="FX191" s="134">
        <v>66148</v>
      </c>
      <c r="FY191" s="32">
        <f t="shared" si="358"/>
        <v>156041</v>
      </c>
      <c r="FZ191" s="152">
        <f t="shared" si="380"/>
        <v>0.42391422767093262</v>
      </c>
      <c r="GA191" s="54">
        <f t="shared" si="359"/>
        <v>2327.2096115921863</v>
      </c>
      <c r="GB191" s="55">
        <v>0.3</v>
      </c>
      <c r="GC191" s="55">
        <f t="shared" si="360"/>
        <v>0.42391422767093262</v>
      </c>
      <c r="GD191" s="50">
        <f t="shared" si="361"/>
        <v>295.9611795379418</v>
      </c>
      <c r="GE191" s="54">
        <f t="shared" si="362"/>
        <v>-77.108188630387076</v>
      </c>
      <c r="GF191" s="55">
        <v>0.7</v>
      </c>
      <c r="GG191" s="55">
        <f t="shared" si="363"/>
        <v>0.42391422767093262</v>
      </c>
      <c r="GH191" s="50">
        <f t="shared" si="364"/>
        <v>-22.881080761248587</v>
      </c>
      <c r="GI191" s="81">
        <f t="shared" si="373"/>
        <v>273.08009877669321</v>
      </c>
      <c r="GJ191" s="72">
        <f t="shared" si="365"/>
        <v>7.710618170325648</v>
      </c>
      <c r="GK191" s="72">
        <f t="shared" si="366"/>
        <v>183.30250481286819</v>
      </c>
      <c r="GL191" s="52">
        <f>SUM('주택총조사(주택의종류)'!AD177:AF177)</f>
        <v>211093</v>
      </c>
      <c r="GM191" s="52">
        <f>REPS미분양!I176</f>
        <v>0</v>
      </c>
      <c r="GN191" s="100">
        <f t="shared" si="367"/>
        <v>0</v>
      </c>
      <c r="GO191" s="55">
        <f t="shared" si="368"/>
        <v>1</v>
      </c>
      <c r="GP191" s="82">
        <f t="shared" si="369"/>
        <v>191.01312298319385</v>
      </c>
      <c r="GQ191" s="84">
        <f t="shared" si="370"/>
        <v>4140.9178944142441</v>
      </c>
      <c r="GR191" s="151">
        <f>SUM('REPS분양물량+계획'!G176:I176)/3</f>
        <v>1950.6666666666667</v>
      </c>
      <c r="GS191" s="106">
        <f t="shared" si="374"/>
        <v>0.47107108047178498</v>
      </c>
      <c r="GT191" s="105" t="str">
        <f t="shared" si="371"/>
        <v>S등급</v>
      </c>
    </row>
    <row r="192" spans="1:202" s="49" customFormat="1" x14ac:dyDescent="0.4">
      <c r="A192" s="37" t="s">
        <v>233</v>
      </c>
      <c r="B192" s="148" t="s">
        <v>253</v>
      </c>
      <c r="C192" s="35">
        <f>'주택총조사(거처의종류, 일반,외국인가구, 전체)'!H178</f>
        <v>162039</v>
      </c>
      <c r="D192" s="35">
        <f>'주택총조사(거처의종류, 일반,외국인가구, 전체)'!K178</f>
        <v>162867</v>
      </c>
      <c r="E192" s="35">
        <f>'주택총조사(거처의종류, 일반,외국인가구, 전체)'!N178</f>
        <v>166044</v>
      </c>
      <c r="F192" s="35">
        <f>'주택총조사(거처의종류, 일반,외국인가구, 전체)'!Q178</f>
        <v>168355</v>
      </c>
      <c r="G192" s="35">
        <f>'주택총조사(거처의종류, 일반,외국인가구, 전체)'!T178</f>
        <v>169344</v>
      </c>
      <c r="H192" s="35">
        <f>'주택총조사(거처의종류, 일반,외국인가구, 전체)'!W178</f>
        <v>169479</v>
      </c>
      <c r="I192" s="207">
        <f t="shared" si="378"/>
        <v>-1213</v>
      </c>
      <c r="J192" s="207">
        <f t="shared" si="378"/>
        <v>86</v>
      </c>
      <c r="K192" s="207">
        <f t="shared" si="378"/>
        <v>-1226</v>
      </c>
      <c r="L192" s="207">
        <f t="shared" si="378"/>
        <v>-1540</v>
      </c>
      <c r="M192" s="207">
        <f t="shared" si="378"/>
        <v>-1469</v>
      </c>
      <c r="N192" s="24">
        <f>'인구총조사(가구, 1인가구)'!D178</f>
        <v>34304</v>
      </c>
      <c r="O192" s="24">
        <f>'인구총조사(가구, 1인가구)'!E178</f>
        <v>36345</v>
      </c>
      <c r="P192" s="24">
        <f>'인구총조사(가구, 1인가구)'!F178</f>
        <v>39436</v>
      </c>
      <c r="Q192" s="24">
        <f>'인구총조사(가구, 1인가구)'!G178</f>
        <v>42973</v>
      </c>
      <c r="R192" s="24">
        <f>'인구총조사(가구, 1인가구)'!H178</f>
        <v>45502</v>
      </c>
      <c r="S192" s="24">
        <f>'인구총조사(가구, 1인가구)'!I178</f>
        <v>47106</v>
      </c>
      <c r="T192" s="52">
        <f t="shared" si="286"/>
        <v>2041</v>
      </c>
      <c r="U192" s="52">
        <f t="shared" si="287"/>
        <v>3091</v>
      </c>
      <c r="V192" s="52">
        <f t="shared" si="288"/>
        <v>3537</v>
      </c>
      <c r="W192" s="52">
        <f t="shared" si="289"/>
        <v>2529</v>
      </c>
      <c r="X192" s="52">
        <f t="shared" si="290"/>
        <v>1604</v>
      </c>
      <c r="Y192" s="53">
        <f>'주택총조사(거처의종류, 일반,외국인가구, 아파트)'!K178/'주택총조사(거처의종류, 일반,외국인가구, 전체)'!K178</f>
        <v>0.52434194772421672</v>
      </c>
      <c r="Z192" s="53">
        <f>'주택총조사(거처의종류, 일반,외국인가구, 아파트)'!N178/'주택총조사(거처의종류, 일반,외국인가구, 전체)'!N178</f>
        <v>0.53278649032786485</v>
      </c>
      <c r="AA192" s="53">
        <f>'주택총조사(거처의종류, 일반,외국인가구, 아파트)'!Q178/'주택총조사(거처의종류, 일반,외국인가구, 전체)'!Q178</f>
        <v>0.53380653975230907</v>
      </c>
      <c r="AB192" s="53">
        <f>'주택총조사(거처의종류, 일반,외국인가구, 아파트)'!T178/'주택총조사(거처의종류, 일반,외국인가구, 전체)'!T178</f>
        <v>0.5328975340136054</v>
      </c>
      <c r="AC192" s="53">
        <f>'주택총조사(거처의종류, 일반,외국인가구, 아파트)'!W178/'주택총조사(거처의종류, 일반,외국인가구, 전체)'!W178</f>
        <v>0.53586580048265564</v>
      </c>
      <c r="AD192" s="54">
        <f t="shared" si="291"/>
        <v>-636.02678258947492</v>
      </c>
      <c r="AE192" s="54">
        <f t="shared" si="292"/>
        <v>45.819638168196377</v>
      </c>
      <c r="AF192" s="54">
        <f t="shared" si="293"/>
        <v>-654.4468177363309</v>
      </c>
      <c r="AG192" s="54">
        <f t="shared" si="294"/>
        <v>-820.66220238095229</v>
      </c>
      <c r="AH192" s="54">
        <f t="shared" si="295"/>
        <v>-787.18686090902111</v>
      </c>
      <c r="AI192" s="54">
        <f t="shared" si="296"/>
        <v>-570.50060508951651</v>
      </c>
      <c r="AJ192" s="54">
        <f t="shared" si="297"/>
        <v>1070.1819153051263</v>
      </c>
      <c r="AK192" s="54">
        <f t="shared" si="298"/>
        <v>1646.8430416034303</v>
      </c>
      <c r="AL192" s="54">
        <f t="shared" si="299"/>
        <v>1888.0737311039172</v>
      </c>
      <c r="AM192" s="54">
        <f t="shared" si="300"/>
        <v>1347.697863520408</v>
      </c>
      <c r="AN192" s="54">
        <f t="shared" si="301"/>
        <v>859.52874397417963</v>
      </c>
      <c r="AO192" s="54">
        <f t="shared" si="302"/>
        <v>1362.4650591014122</v>
      </c>
      <c r="AP192" s="208">
        <f t="shared" si="379"/>
        <v>434.15513271565135</v>
      </c>
      <c r="AQ192" s="208">
        <f t="shared" si="379"/>
        <v>1692.6626797716267</v>
      </c>
      <c r="AR192" s="208">
        <f t="shared" si="379"/>
        <v>1233.6269133675864</v>
      </c>
      <c r="AS192" s="208">
        <f t="shared" si="379"/>
        <v>527.03566113945567</v>
      </c>
      <c r="AT192" s="208">
        <f t="shared" si="379"/>
        <v>72.341883065158527</v>
      </c>
      <c r="AU192" s="50">
        <f t="shared" si="285"/>
        <v>791.96445401189567</v>
      </c>
      <c r="AV192" s="52">
        <f>'주택총조사(거처의종류, 일반,외국인가구, 전체)'!I178</f>
        <v>1958</v>
      </c>
      <c r="AW192" s="52">
        <f>'주택총조사(거처의종류, 일반,외국인가구, 전체)'!L178</f>
        <v>2194</v>
      </c>
      <c r="AX192" s="52">
        <f>'주택총조사(거처의종류, 일반,외국인가구, 전체)'!O178</f>
        <v>2096</v>
      </c>
      <c r="AY192" s="52">
        <f>'주택총조사(거처의종류, 일반,외국인가구, 전체)'!R178</f>
        <v>1884</v>
      </c>
      <c r="AZ192" s="52">
        <f>'주택총조사(거처의종류, 일반,외국인가구, 전체)'!U178</f>
        <v>1899</v>
      </c>
      <c r="BA192" s="52">
        <f>'주택총조사(거처의종류, 일반,외국인가구, 전체)'!X178</f>
        <v>1941</v>
      </c>
      <c r="BB192" s="52">
        <f t="shared" si="303"/>
        <v>236</v>
      </c>
      <c r="BC192" s="52">
        <f t="shared" si="304"/>
        <v>-98</v>
      </c>
      <c r="BD192" s="52">
        <f t="shared" si="305"/>
        <v>-212</v>
      </c>
      <c r="BE192" s="52">
        <f t="shared" si="306"/>
        <v>15</v>
      </c>
      <c r="BF192" s="52">
        <f t="shared" si="307"/>
        <v>42</v>
      </c>
      <c r="BG192" s="53">
        <f>'주택총조사(거처의종류, 일반,외국인가구, 아파트)'!L178/'주택총조사(거처의종류, 일반,외국인가구, 전체)'!L178</f>
        <v>8.0674567000911579E-2</v>
      </c>
      <c r="BH192" s="53">
        <f>'주택총조사(거처의종류, 일반,외국인가구, 아파트)'!O178/'주택총조사(거처의종류, 일반,외국인가구, 전체)'!O178</f>
        <v>8.110687022900763E-2</v>
      </c>
      <c r="BI192" s="53">
        <f>'주택총조사(거처의종류, 일반,외국인가구, 아파트)'!R178/'주택총조사(거처의종류, 일반,외국인가구, 전체)'!R178</f>
        <v>8.9171974522292988E-2</v>
      </c>
      <c r="BJ192" s="53">
        <f>'주택총조사(거처의종류, 일반,외국인가구, 아파트)'!U178/'주택총조사(거처의종류, 일반,외국인가구, 전체)'!U178</f>
        <v>9.3206951026856236E-2</v>
      </c>
      <c r="BK192" s="53">
        <f>'주택총조사(거처의종류, 일반,외국인가구, 아파트)'!X178/'주택총조사(거처의종류, 일반,외국인가구, 전체)'!X178</f>
        <v>9.5311695002575997E-2</v>
      </c>
      <c r="BL192" s="54">
        <f t="shared" si="308"/>
        <v>19.039197812215132</v>
      </c>
      <c r="BM192" s="54">
        <f t="shared" si="309"/>
        <v>-7.9484732824427473</v>
      </c>
      <c r="BN192" s="54">
        <f t="shared" si="310"/>
        <v>-18.904458598726112</v>
      </c>
      <c r="BO192" s="54">
        <f t="shared" si="311"/>
        <v>1.3981042654028435</v>
      </c>
      <c r="BP192" s="54">
        <f t="shared" si="312"/>
        <v>4.0030911901081918</v>
      </c>
      <c r="BQ192" s="50">
        <f t="shared" si="313"/>
        <v>-0.48250772268853853</v>
      </c>
      <c r="BR192" s="49">
        <f>REPS멸실!E177</f>
        <v>0</v>
      </c>
      <c r="BS192" s="49">
        <f>REPS멸실!F177</f>
        <v>0</v>
      </c>
      <c r="BT192" s="49">
        <f>REPS멸실!G177</f>
        <v>18</v>
      </c>
      <c r="BU192" s="49">
        <f>REPS멸실!H177</f>
        <v>0</v>
      </c>
      <c r="BV192" s="49">
        <f>REPS멸실!I177</f>
        <v>137</v>
      </c>
      <c r="BW192" s="51">
        <f t="shared" si="314"/>
        <v>31</v>
      </c>
      <c r="BX192" s="81">
        <f t="shared" si="315"/>
        <v>822.48194628920714</v>
      </c>
      <c r="BY192" s="52">
        <f>SUM('주택소유통계(다주택자)'!Q178:R178)</f>
        <v>19541</v>
      </c>
      <c r="BZ192" s="52">
        <f>SUM('주택소유통계(다주택자)'!U178:V178)</f>
        <v>19196</v>
      </c>
      <c r="CA192" s="52">
        <f>SUM('주택소유통계(다주택자)'!Y178:Z178)</f>
        <v>18868</v>
      </c>
      <c r="CB192" s="52">
        <f>SUM('주택소유통계(다주택자)'!AC178:AD178)</f>
        <v>19058</v>
      </c>
      <c r="CC192" s="52">
        <f t="shared" si="316"/>
        <v>-345</v>
      </c>
      <c r="CD192" s="52">
        <f t="shared" si="317"/>
        <v>-328</v>
      </c>
      <c r="CE192" s="52">
        <f t="shared" si="318"/>
        <v>190</v>
      </c>
      <c r="CF192" s="53">
        <f>'REPS거래량(외지인)'!D178/'REPS거래량(외지인)'!C178</f>
        <v>0.45705967976710332</v>
      </c>
      <c r="CG192" s="53">
        <f>'REPS거래량(외지인)'!I178/'REPS거래량(외지인)'!H178</f>
        <v>0.43617021276595747</v>
      </c>
      <c r="CH192" s="53">
        <f>'REPS거래량(외지인)'!N178/'REPS거래량(외지인)'!M178</f>
        <v>0.47987616099071206</v>
      </c>
      <c r="CI192" s="54">
        <f>REPS단위당실거래!G177</f>
        <v>3686.9</v>
      </c>
      <c r="CJ192" s="54">
        <f>REPS단위당실거래!H177</f>
        <v>3674.4</v>
      </c>
      <c r="CK192" s="54">
        <f>REPS단위당실거래!I177</f>
        <v>3891.8</v>
      </c>
      <c r="CL192" s="52">
        <v>4103.05</v>
      </c>
      <c r="CM192" s="52">
        <v>4319</v>
      </c>
      <c r="CN192" s="52">
        <v>4534.95</v>
      </c>
      <c r="CO192" s="53">
        <f t="shared" si="319"/>
        <v>0.89857544997014416</v>
      </c>
      <c r="CP192" s="53">
        <v>0</v>
      </c>
      <c r="CQ192" s="53">
        <f t="shared" si="321"/>
        <v>0.85817925225195435</v>
      </c>
      <c r="CR192" s="55">
        <v>0.2</v>
      </c>
      <c r="CS192" s="55">
        <v>0.3</v>
      </c>
      <c r="CT192" s="55">
        <v>0.5</v>
      </c>
      <c r="CU192" s="162">
        <f t="shared" si="322"/>
        <v>-28.338479911285503</v>
      </c>
      <c r="CV192" s="162">
        <f t="shared" si="323"/>
        <v>0</v>
      </c>
      <c r="CW192" s="162">
        <f t="shared" si="324"/>
        <v>39.122877676192033</v>
      </c>
      <c r="CX192" s="71">
        <f t="shared" si="325"/>
        <v>3.594799254968843</v>
      </c>
      <c r="CY192" s="158">
        <f>REPS분양물량!H177</f>
        <v>0</v>
      </c>
      <c r="CZ192" s="158">
        <f>REPS분양물량!I177</f>
        <v>45</v>
      </c>
      <c r="DA192" s="158">
        <f>REPS분양물량!J177</f>
        <v>0</v>
      </c>
      <c r="DB192" s="52">
        <f>REPS미분양!F177</f>
        <v>0</v>
      </c>
      <c r="DC192" s="52">
        <f>REPS미분양!G177</f>
        <v>0</v>
      </c>
      <c r="DD192" s="52">
        <f>REPS미분양!H177</f>
        <v>0</v>
      </c>
      <c r="DE192" s="52">
        <f>REPS미분양!I177</f>
        <v>31</v>
      </c>
      <c r="DF192" s="52">
        <f t="shared" si="326"/>
        <v>0</v>
      </c>
      <c r="DG192" s="52">
        <f t="shared" si="327"/>
        <v>45</v>
      </c>
      <c r="DH192" s="52">
        <f t="shared" si="328"/>
        <v>0</v>
      </c>
      <c r="DI192" s="52">
        <f t="shared" si="329"/>
        <v>0</v>
      </c>
      <c r="DJ192" s="52">
        <f t="shared" si="330"/>
        <v>45</v>
      </c>
      <c r="DK192" s="52">
        <f t="shared" si="331"/>
        <v>-31</v>
      </c>
      <c r="DL192" s="142">
        <v>3686.9</v>
      </c>
      <c r="DM192" s="142">
        <v>3674.4</v>
      </c>
      <c r="DN192" s="142">
        <v>3891.8</v>
      </c>
      <c r="DO192" s="145">
        <f>DP192*0.95</f>
        <v>4103.05</v>
      </c>
      <c r="DP192" s="140">
        <f>'REPS분양가(분기단위)'!E177</f>
        <v>4319</v>
      </c>
      <c r="DQ192" s="144">
        <f>DP192*1.05</f>
        <v>4534.95</v>
      </c>
      <c r="DR192" s="53">
        <f t="shared" si="332"/>
        <v>0.89857544997014416</v>
      </c>
      <c r="DS192" s="53">
        <f t="shared" si="333"/>
        <v>0.85075248900208389</v>
      </c>
      <c r="DT192" s="53">
        <f t="shared" si="334"/>
        <v>0.85817925225195435</v>
      </c>
      <c r="DU192" s="53">
        <f>100%-종합!CF192</f>
        <v>0.54294032023289662</v>
      </c>
      <c r="DV192" s="53">
        <f>100%-종합!CG192</f>
        <v>0.56382978723404253</v>
      </c>
      <c r="DW192" s="53">
        <f>100%-종합!CH192</f>
        <v>0.52012383900928794</v>
      </c>
      <c r="DX192" s="55">
        <v>0.2</v>
      </c>
      <c r="DY192" s="55">
        <v>0.3</v>
      </c>
      <c r="DZ192" s="55">
        <v>0.5</v>
      </c>
      <c r="EA192" s="72">
        <f t="shared" si="335"/>
        <v>0</v>
      </c>
      <c r="EB192" s="72">
        <f t="shared" si="336"/>
        <v>6.4756745306488401</v>
      </c>
      <c r="EC192" s="72">
        <f t="shared" si="337"/>
        <v>-6.9185720522108021</v>
      </c>
      <c r="ED192" s="71">
        <f t="shared" si="338"/>
        <v>-0.14763250718732066</v>
      </c>
      <c r="EE192" s="82">
        <f t="shared" si="339"/>
        <v>3.4471667477815222</v>
      </c>
      <c r="EF192" s="88">
        <f t="shared" si="340"/>
        <v>825.92911303698861</v>
      </c>
      <c r="EG192" s="54">
        <f>REPS단위당실거래!I177</f>
        <v>3891.8</v>
      </c>
      <c r="EH192" s="52">
        <f t="shared" si="341"/>
        <v>4534.95</v>
      </c>
      <c r="EI192" s="52">
        <f t="shared" si="342"/>
        <v>154200</v>
      </c>
      <c r="EJ192" s="49">
        <f t="shared" si="343"/>
        <v>84810</v>
      </c>
      <c r="EK192" s="149">
        <v>54457</v>
      </c>
      <c r="EL192" s="55">
        <f t="shared" si="344"/>
        <v>0.36905930962924532</v>
      </c>
      <c r="EM192" s="55">
        <v>0.74</v>
      </c>
      <c r="EN192" s="55">
        <v>0.05</v>
      </c>
      <c r="EO192" s="71">
        <f t="shared" si="345"/>
        <v>743.62092450575312</v>
      </c>
      <c r="EP192" s="54">
        <f>REPS단위당실거래!I177</f>
        <v>3891.8</v>
      </c>
      <c r="EQ192" s="52">
        <f t="shared" si="346"/>
        <v>4534.95</v>
      </c>
      <c r="ER192" s="52">
        <f t="shared" si="347"/>
        <v>154200</v>
      </c>
      <c r="ES192" s="49">
        <f t="shared" si="348"/>
        <v>84810</v>
      </c>
      <c r="ET192" s="149">
        <v>16040</v>
      </c>
      <c r="EU192" s="55">
        <f t="shared" si="349"/>
        <v>0.36905930962924532</v>
      </c>
      <c r="EV192" s="55">
        <v>0.26</v>
      </c>
      <c r="EW192" s="55">
        <v>0.2</v>
      </c>
      <c r="EX192" s="50">
        <f t="shared" si="350"/>
        <v>307.82498897556098</v>
      </c>
      <c r="EY192" s="53">
        <f>'주택총조사(주택의종류)'!AZ178</f>
        <v>0.62862105428295956</v>
      </c>
      <c r="EZ192" s="53">
        <f>'주택총조사(주택의종류)'!AS178</f>
        <v>5.4130599459296859E-2</v>
      </c>
      <c r="FA192" s="53">
        <f>'주택총조사(주택의종류)'!BG178</f>
        <v>0.31133694677610141</v>
      </c>
      <c r="FB192" s="53">
        <f t="shared" si="351"/>
        <v>0.58137974181006569</v>
      </c>
      <c r="FC192" s="54">
        <f t="shared" si="352"/>
        <v>611.28935370701504</v>
      </c>
      <c r="FD192" s="55">
        <v>0.4</v>
      </c>
      <c r="FE192" s="55">
        <v>0.6</v>
      </c>
      <c r="FF192" s="50">
        <f t="shared" si="353"/>
        <v>146.7094448896836</v>
      </c>
      <c r="FG192" s="82">
        <f t="shared" si="354"/>
        <v>1198.1553583709979</v>
      </c>
      <c r="FH192" s="53">
        <v>3.9399999999999998E-2</v>
      </c>
      <c r="FI192" s="49">
        <v>30</v>
      </c>
      <c r="FJ192" s="55">
        <v>0.6</v>
      </c>
      <c r="FK192" s="55">
        <v>0.4</v>
      </c>
      <c r="FL192" s="49">
        <f t="shared" si="355"/>
        <v>154000</v>
      </c>
      <c r="FM192" s="49">
        <f t="shared" si="356"/>
        <v>92500</v>
      </c>
      <c r="FN192" s="58">
        <f t="shared" si="357"/>
        <v>-438.41550334411801</v>
      </c>
      <c r="FO192" s="49">
        <f t="shared" si="372"/>
        <v>13200</v>
      </c>
      <c r="FP192" s="131">
        <v>313</v>
      </c>
      <c r="FQ192" s="131">
        <v>872</v>
      </c>
      <c r="FR192" s="134">
        <v>8973</v>
      </c>
      <c r="FS192" s="134">
        <v>13185</v>
      </c>
      <c r="FT192" s="134">
        <v>8996</v>
      </c>
      <c r="FU192" s="134">
        <v>8068</v>
      </c>
      <c r="FV192" s="134">
        <v>7842</v>
      </c>
      <c r="FW192" s="134">
        <v>19856</v>
      </c>
      <c r="FX192" s="134">
        <v>39837</v>
      </c>
      <c r="FY192" s="32">
        <f t="shared" si="358"/>
        <v>107942</v>
      </c>
      <c r="FZ192" s="152">
        <f t="shared" si="380"/>
        <v>0.36905930962924532</v>
      </c>
      <c r="GA192" s="54">
        <f t="shared" si="359"/>
        <v>1361.9825513787237</v>
      </c>
      <c r="GB192" s="55">
        <v>0.3</v>
      </c>
      <c r="GC192" s="55">
        <f t="shared" si="360"/>
        <v>0.36905930962924532</v>
      </c>
      <c r="GD192" s="50">
        <f t="shared" si="361"/>
        <v>150.79570204167297</v>
      </c>
      <c r="GE192" s="54">
        <f t="shared" si="362"/>
        <v>-539.50060508951651</v>
      </c>
      <c r="GF192" s="55">
        <v>0.7</v>
      </c>
      <c r="GG192" s="55">
        <f t="shared" si="363"/>
        <v>0.36905930962924532</v>
      </c>
      <c r="GH192" s="50">
        <f t="shared" si="364"/>
        <v>-139.37540460122796</v>
      </c>
      <c r="GI192" s="81">
        <f t="shared" si="373"/>
        <v>11.420297440445012</v>
      </c>
      <c r="GJ192" s="72">
        <f t="shared" si="365"/>
        <v>3.594799254968843</v>
      </c>
      <c r="GK192" s="72">
        <f t="shared" si="366"/>
        <v>-0.14763250718732066</v>
      </c>
      <c r="GL192" s="52">
        <f>SUM('주택총조사(주택의종류)'!AD178:AF178)</f>
        <v>138555</v>
      </c>
      <c r="GM192" s="52">
        <f>REPS미분양!I177</f>
        <v>31</v>
      </c>
      <c r="GN192" s="100">
        <f t="shared" si="367"/>
        <v>2.2373786582945401E-4</v>
      </c>
      <c r="GO192" s="55">
        <f t="shared" si="368"/>
        <v>1</v>
      </c>
      <c r="GP192" s="82">
        <f t="shared" si="369"/>
        <v>3.4471667477815222</v>
      </c>
      <c r="GQ192" s="84">
        <f t="shared" si="370"/>
        <v>1213.0228225592243</v>
      </c>
      <c r="GR192" s="151">
        <f>SUM('REPS분양물량+계획'!G177:I177)/3</f>
        <v>377.33333333333331</v>
      </c>
      <c r="GS192" s="106">
        <f t="shared" si="374"/>
        <v>0.31106861826164073</v>
      </c>
      <c r="GT192" s="105" t="str">
        <f t="shared" si="371"/>
        <v>S등급</v>
      </c>
    </row>
    <row r="193" spans="1:202" s="49" customFormat="1" x14ac:dyDescent="0.4">
      <c r="A193" s="37" t="s">
        <v>233</v>
      </c>
      <c r="B193" s="148" t="s">
        <v>250</v>
      </c>
      <c r="C193" s="35">
        <f>'주택총조사(거처의종류, 일반,외국인가구, 전체)'!H179</f>
        <v>149831</v>
      </c>
      <c r="D193" s="35">
        <f>'주택총조사(거처의종류, 일반,외국인가구, 전체)'!K179</f>
        <v>153923</v>
      </c>
      <c r="E193" s="35">
        <f>'주택총조사(거처의종류, 일반,외국인가구, 전체)'!N179</f>
        <v>162391</v>
      </c>
      <c r="F193" s="35">
        <f>'주택총조사(거처의종류, 일반,외국인가구, 전체)'!Q179</f>
        <v>168518</v>
      </c>
      <c r="G193" s="35">
        <f>'주택총조사(거처의종류, 일반,외국인가구, 전체)'!T179</f>
        <v>172104</v>
      </c>
      <c r="H193" s="35">
        <f>'주택총조사(거처의종류, 일반,외국인가구, 전체)'!W179</f>
        <v>174908</v>
      </c>
      <c r="I193" s="207">
        <f t="shared" si="378"/>
        <v>-645</v>
      </c>
      <c r="J193" s="207">
        <f t="shared" si="378"/>
        <v>2682</v>
      </c>
      <c r="K193" s="207">
        <f t="shared" si="378"/>
        <v>321</v>
      </c>
      <c r="L193" s="207">
        <f t="shared" si="378"/>
        <v>-570</v>
      </c>
      <c r="M193" s="207">
        <f t="shared" si="378"/>
        <v>-1129</v>
      </c>
      <c r="N193" s="24">
        <f>'인구총조사(가구, 1인가구)'!D179</f>
        <v>53477</v>
      </c>
      <c r="O193" s="24">
        <f>'인구총조사(가구, 1인가구)'!E179</f>
        <v>58214</v>
      </c>
      <c r="P193" s="24">
        <f>'인구총조사(가구, 1인가구)'!F179</f>
        <v>64000</v>
      </c>
      <c r="Q193" s="24">
        <f>'인구총조사(가구, 1인가구)'!G179</f>
        <v>69806</v>
      </c>
      <c r="R193" s="24">
        <f>'인구총조사(가구, 1인가구)'!H179</f>
        <v>73962</v>
      </c>
      <c r="S193" s="24">
        <f>'인구총조사(가구, 1인가구)'!I179</f>
        <v>77895</v>
      </c>
      <c r="T193" s="52">
        <f t="shared" si="286"/>
        <v>4737</v>
      </c>
      <c r="U193" s="52">
        <f t="shared" si="287"/>
        <v>5786</v>
      </c>
      <c r="V193" s="52">
        <f t="shared" si="288"/>
        <v>5806</v>
      </c>
      <c r="W193" s="52">
        <f t="shared" si="289"/>
        <v>4156</v>
      </c>
      <c r="X193" s="52">
        <f t="shared" si="290"/>
        <v>3933</v>
      </c>
      <c r="Y193" s="53">
        <f>'주택총조사(거처의종류, 일반,외국인가구, 아파트)'!K179/'주택총조사(거처의종류, 일반,외국인가구, 전체)'!K179</f>
        <v>0.44251996127934096</v>
      </c>
      <c r="Z193" s="53">
        <f>'주택총조사(거처의종류, 일반,외국인가구, 아파트)'!N179/'주택총조사(거처의종류, 일반,외국인가구, 전체)'!N179</f>
        <v>0.44420565179104754</v>
      </c>
      <c r="AA193" s="53">
        <f>'주택총조사(거처의종류, 일반,외국인가구, 아파트)'!Q179/'주택총조사(거처의종류, 일반,외국인가구, 전체)'!Q179</f>
        <v>0.44864643539562538</v>
      </c>
      <c r="AB193" s="53">
        <f>'주택총조사(거처의종류, 일반,외국인가구, 아파트)'!T179/'주택총조사(거처의종류, 일반,외국인가구, 전체)'!T179</f>
        <v>0.44707270022776924</v>
      </c>
      <c r="AC193" s="53">
        <f>'주택총조사(거처의종류, 일반,외국인가구, 아파트)'!W179/'주택총조사(거처의종류, 일반,외국인가구, 전체)'!W179</f>
        <v>0.4456171244311295</v>
      </c>
      <c r="AD193" s="54">
        <f t="shared" si="291"/>
        <v>-285.4253750251749</v>
      </c>
      <c r="AE193" s="54">
        <f t="shared" si="292"/>
        <v>1191.3595581035895</v>
      </c>
      <c r="AF193" s="54">
        <f t="shared" si="293"/>
        <v>144.01550576199574</v>
      </c>
      <c r="AG193" s="54">
        <f t="shared" si="294"/>
        <v>-254.83143912982845</v>
      </c>
      <c r="AH193" s="54">
        <f t="shared" si="295"/>
        <v>-503.1017334827452</v>
      </c>
      <c r="AI193" s="54">
        <f t="shared" si="296"/>
        <v>58.403303245567329</v>
      </c>
      <c r="AJ193" s="54">
        <f t="shared" si="297"/>
        <v>2096.217056580238</v>
      </c>
      <c r="AK193" s="54">
        <f t="shared" si="298"/>
        <v>2570.173901263001</v>
      </c>
      <c r="AL193" s="54">
        <f t="shared" si="299"/>
        <v>2604.8412039070008</v>
      </c>
      <c r="AM193" s="54">
        <f t="shared" si="300"/>
        <v>1858.0341421466089</v>
      </c>
      <c r="AN193" s="54">
        <f t="shared" si="301"/>
        <v>1752.6121503876323</v>
      </c>
      <c r="AO193" s="54">
        <f t="shared" si="302"/>
        <v>2176.3756908568967</v>
      </c>
      <c r="AP193" s="208">
        <f t="shared" si="379"/>
        <v>1810.7916815550632</v>
      </c>
      <c r="AQ193" s="208">
        <f t="shared" si="379"/>
        <v>3761.5334593665903</v>
      </c>
      <c r="AR193" s="208">
        <f t="shared" si="379"/>
        <v>2748.8567096689967</v>
      </c>
      <c r="AS193" s="208">
        <f t="shared" si="379"/>
        <v>1603.2027030167806</v>
      </c>
      <c r="AT193" s="208">
        <f t="shared" si="379"/>
        <v>1249.5104169048871</v>
      </c>
      <c r="AU193" s="50">
        <f t="shared" si="285"/>
        <v>2234.7789941024635</v>
      </c>
      <c r="AV193" s="52">
        <f>'주택총조사(거처의종류, 일반,외국인가구, 전체)'!I179</f>
        <v>16078</v>
      </c>
      <c r="AW193" s="52">
        <f>'주택총조사(거처의종류, 일반,외국인가구, 전체)'!L179</f>
        <v>15650</v>
      </c>
      <c r="AX193" s="52">
        <f>'주택총조사(거처의종류, 일반,외국인가구, 전체)'!O179</f>
        <v>15705</v>
      </c>
      <c r="AY193" s="52">
        <f>'주택총조사(거처의종류, 일반,외국인가구, 전체)'!R179</f>
        <v>15402</v>
      </c>
      <c r="AZ193" s="52">
        <f>'주택총조사(거처의종류, 일반,외국인가구, 전체)'!U179</f>
        <v>15261</v>
      </c>
      <c r="BA193" s="52">
        <f>'주택총조사(거처의종류, 일반,외국인가구, 전체)'!X179</f>
        <v>15438</v>
      </c>
      <c r="BB193" s="52">
        <f t="shared" si="303"/>
        <v>-428</v>
      </c>
      <c r="BC193" s="52">
        <f t="shared" si="304"/>
        <v>55</v>
      </c>
      <c r="BD193" s="52">
        <f t="shared" si="305"/>
        <v>-303</v>
      </c>
      <c r="BE193" s="52">
        <f t="shared" si="306"/>
        <v>-141</v>
      </c>
      <c r="BF193" s="52">
        <f t="shared" si="307"/>
        <v>177</v>
      </c>
      <c r="BG193" s="53">
        <f>'주택총조사(거처의종류, 일반,외국인가구, 아파트)'!L179/'주택총조사(거처의종류, 일반,외국인가구, 전체)'!L179</f>
        <v>4.7859424920127798E-2</v>
      </c>
      <c r="BH193" s="53">
        <f>'주택총조사(거처의종류, 일반,외국인가구, 아파트)'!O179/'주택총조사(거처의종류, 일반,외국인가구, 전체)'!O179</f>
        <v>4.9411015600127346E-2</v>
      </c>
      <c r="BI193" s="53">
        <f>'주택총조사(거처의종류, 일반,외국인가구, 아파트)'!R179/'주택총조사(거처의종류, 일반,외국인가구, 전체)'!R179</f>
        <v>4.7201662121802365E-2</v>
      </c>
      <c r="BJ193" s="53">
        <f>'주택총조사(거처의종류, 일반,외국인가구, 아파트)'!U179/'주택총조사(거처의종류, 일반,외국인가구, 전체)'!U179</f>
        <v>4.9603564641897649E-2</v>
      </c>
      <c r="BK193" s="53">
        <f>'주택총조사(거처의종류, 일반,외국인가구, 아파트)'!X179/'주택총조사(거처의종류, 일반,외국인가구, 전체)'!X179</f>
        <v>4.8063220624433217E-2</v>
      </c>
      <c r="BL193" s="54">
        <f t="shared" si="308"/>
        <v>-20.483833865814699</v>
      </c>
      <c r="BM193" s="54">
        <f t="shared" si="309"/>
        <v>2.7176058580070039</v>
      </c>
      <c r="BN193" s="54">
        <f t="shared" si="310"/>
        <v>-14.302103622906117</v>
      </c>
      <c r="BO193" s="54">
        <f t="shared" si="311"/>
        <v>-6.9941026145075682</v>
      </c>
      <c r="BP193" s="54">
        <f t="shared" si="312"/>
        <v>8.5071900505246791</v>
      </c>
      <c r="BQ193" s="50">
        <f t="shared" si="313"/>
        <v>-6.1110488389393414</v>
      </c>
      <c r="BR193" s="49">
        <f>REPS멸실!E178</f>
        <v>0</v>
      </c>
      <c r="BS193" s="49">
        <f>REPS멸실!F178</f>
        <v>0</v>
      </c>
      <c r="BT193" s="49">
        <f>REPS멸실!G178</f>
        <v>0</v>
      </c>
      <c r="BU193" s="49">
        <f>REPS멸실!H178</f>
        <v>0</v>
      </c>
      <c r="BV193" s="49">
        <f>REPS멸실!I178</f>
        <v>0</v>
      </c>
      <c r="BW193" s="51">
        <f t="shared" si="314"/>
        <v>0</v>
      </c>
      <c r="BX193" s="81">
        <f t="shared" si="315"/>
        <v>2228.667945263524</v>
      </c>
      <c r="BY193" s="52">
        <f>SUM('주택소유통계(다주택자)'!Q179:R179)</f>
        <v>14166</v>
      </c>
      <c r="BZ193" s="52">
        <f>SUM('주택소유통계(다주택자)'!U179:V179)</f>
        <v>14065</v>
      </c>
      <c r="CA193" s="52">
        <f>SUM('주택소유통계(다주택자)'!Y179:Z179)</f>
        <v>13872</v>
      </c>
      <c r="CB193" s="52">
        <f>SUM('주택소유통계(다주택자)'!AC179:AD179)</f>
        <v>13971</v>
      </c>
      <c r="CC193" s="52">
        <f t="shared" si="316"/>
        <v>-101</v>
      </c>
      <c r="CD193" s="52">
        <f t="shared" si="317"/>
        <v>-193</v>
      </c>
      <c r="CE193" s="52">
        <f t="shared" si="318"/>
        <v>99</v>
      </c>
      <c r="CF193" s="53">
        <f>'REPS거래량(외지인)'!D179/'REPS거래량(외지인)'!C179</f>
        <v>0.32001924927815206</v>
      </c>
      <c r="CG193" s="53">
        <f>'REPS거래량(외지인)'!I179/'REPS거래량(외지인)'!H179</f>
        <v>0.31805555555555554</v>
      </c>
      <c r="CH193" s="53">
        <f>'REPS거래량(외지인)'!N179/'REPS거래량(외지인)'!M179</f>
        <v>0.43635411210057623</v>
      </c>
      <c r="CI193" s="54">
        <f>REPS단위당실거래!G178</f>
        <v>3753.5</v>
      </c>
      <c r="CJ193" s="54">
        <f>REPS단위당실거래!H178</f>
        <v>3589.1</v>
      </c>
      <c r="CK193" s="54">
        <f>REPS단위당실거래!I178</f>
        <v>3871.6</v>
      </c>
      <c r="CL193" s="52">
        <v>3446</v>
      </c>
      <c r="CM193" s="52">
        <v>3143</v>
      </c>
      <c r="CN193" s="52">
        <v>4909</v>
      </c>
      <c r="CO193" s="53">
        <v>0</v>
      </c>
      <c r="CP193" s="53">
        <f t="shared" si="320"/>
        <v>1.1419344575246579</v>
      </c>
      <c r="CQ193" s="53">
        <f t="shared" si="321"/>
        <v>0.78867386433082087</v>
      </c>
      <c r="CR193" s="55">
        <v>0.2</v>
      </c>
      <c r="CS193" s="55">
        <v>0.3</v>
      </c>
      <c r="CT193" s="55">
        <v>0.5</v>
      </c>
      <c r="CU193" s="162">
        <f t="shared" si="322"/>
        <v>0</v>
      </c>
      <c r="CV193" s="162">
        <f t="shared" si="323"/>
        <v>-21.029198841340541</v>
      </c>
      <c r="CW193" s="162">
        <f t="shared" si="324"/>
        <v>17.034983648446779</v>
      </c>
      <c r="CX193" s="71">
        <f t="shared" si="325"/>
        <v>-1.3314050642979207</v>
      </c>
      <c r="CY193" s="158">
        <f>REPS분양물량!H178</f>
        <v>156</v>
      </c>
      <c r="CZ193" s="158">
        <f>REPS분양물량!I178</f>
        <v>829</v>
      </c>
      <c r="DA193" s="158">
        <f>REPS분양물량!J178</f>
        <v>0</v>
      </c>
      <c r="DB193" s="52">
        <f>REPS미분양!F178</f>
        <v>0</v>
      </c>
      <c r="DC193" s="52">
        <f>REPS미분양!G178</f>
        <v>0</v>
      </c>
      <c r="DD193" s="52">
        <f>REPS미분양!H178</f>
        <v>0</v>
      </c>
      <c r="DE193" s="52">
        <f>REPS미분양!I178</f>
        <v>0</v>
      </c>
      <c r="DF193" s="52">
        <f t="shared" si="326"/>
        <v>156</v>
      </c>
      <c r="DG193" s="52">
        <f t="shared" si="327"/>
        <v>829</v>
      </c>
      <c r="DH193" s="52">
        <f t="shared" si="328"/>
        <v>0</v>
      </c>
      <c r="DI193" s="52">
        <f t="shared" si="329"/>
        <v>156</v>
      </c>
      <c r="DJ193" s="52">
        <f t="shared" si="330"/>
        <v>829</v>
      </c>
      <c r="DK193" s="52">
        <f t="shared" si="331"/>
        <v>0</v>
      </c>
      <c r="DL193" s="142">
        <v>3753.5</v>
      </c>
      <c r="DM193" s="142">
        <v>3589.1</v>
      </c>
      <c r="DN193" s="142">
        <v>3871.6</v>
      </c>
      <c r="DO193" s="140">
        <f>'REPS분양가(분기단위)'!D178</f>
        <v>3446</v>
      </c>
      <c r="DP193" s="140">
        <f>'REPS분양가(분기단위)'!E178</f>
        <v>3143</v>
      </c>
      <c r="DQ193" s="140">
        <f>'REPS분양가(분기단위)'!F178</f>
        <v>4909</v>
      </c>
      <c r="DR193" s="53">
        <f t="shared" si="332"/>
        <v>1.0892338943702844</v>
      </c>
      <c r="DS193" s="53">
        <f t="shared" si="333"/>
        <v>1.1419344575246579</v>
      </c>
      <c r="DT193" s="53">
        <f t="shared" si="334"/>
        <v>0.78867386433082087</v>
      </c>
      <c r="DU193" s="53">
        <f>100%-종합!CF193</f>
        <v>0.67998075072184794</v>
      </c>
      <c r="DV193" s="53">
        <f>100%-종합!CG193</f>
        <v>0.68194444444444446</v>
      </c>
      <c r="DW193" s="53">
        <f>100%-종합!CH193</f>
        <v>0.56364588789942371</v>
      </c>
      <c r="DX193" s="55">
        <v>0.2</v>
      </c>
      <c r="DY193" s="55">
        <v>0.3</v>
      </c>
      <c r="DZ193" s="55">
        <v>0.5</v>
      </c>
      <c r="EA193" s="72">
        <f t="shared" si="335"/>
        <v>23.108532133614347</v>
      </c>
      <c r="EB193" s="72">
        <f t="shared" si="336"/>
        <v>193.67160819015803</v>
      </c>
      <c r="EC193" s="72">
        <f t="shared" si="337"/>
        <v>0</v>
      </c>
      <c r="ED193" s="71">
        <f t="shared" si="338"/>
        <v>72.260046774590791</v>
      </c>
      <c r="EE193" s="82">
        <f t="shared" si="339"/>
        <v>70.928641710292865</v>
      </c>
      <c r="EF193" s="88">
        <f t="shared" si="340"/>
        <v>2299.596586973817</v>
      </c>
      <c r="EG193" s="54">
        <f>REPS단위당실거래!I178</f>
        <v>3871.6</v>
      </c>
      <c r="EH193" s="52">
        <f t="shared" si="341"/>
        <v>4909</v>
      </c>
      <c r="EI193" s="52">
        <f t="shared" si="342"/>
        <v>166900</v>
      </c>
      <c r="EJ193" s="49">
        <f t="shared" si="343"/>
        <v>91795.000000000015</v>
      </c>
      <c r="EK193" s="149">
        <v>63343</v>
      </c>
      <c r="EL193" s="55">
        <f t="shared" si="344"/>
        <v>0.3683262499852839</v>
      </c>
      <c r="EM193" s="55">
        <v>0.74</v>
      </c>
      <c r="EN193" s="55">
        <v>0.05</v>
      </c>
      <c r="EO193" s="71">
        <f t="shared" si="345"/>
        <v>863.24291715426011</v>
      </c>
      <c r="EP193" s="54">
        <f>REPS단위당실거래!I178</f>
        <v>3871.6</v>
      </c>
      <c r="EQ193" s="52">
        <f t="shared" si="346"/>
        <v>4909</v>
      </c>
      <c r="ER193" s="52">
        <f t="shared" si="347"/>
        <v>166900</v>
      </c>
      <c r="ES193" s="49">
        <f t="shared" si="348"/>
        <v>91795.000000000015</v>
      </c>
      <c r="ET193" s="149">
        <v>21793</v>
      </c>
      <c r="EU193" s="55">
        <f t="shared" si="349"/>
        <v>0.3683262499852839</v>
      </c>
      <c r="EV193" s="55">
        <v>0.26</v>
      </c>
      <c r="EW193" s="55">
        <v>0.2</v>
      </c>
      <c r="EX193" s="50">
        <f t="shared" si="350"/>
        <v>417.40056622832321</v>
      </c>
      <c r="EY193" s="53">
        <f>'주택총조사(주택의종류)'!AZ179</f>
        <v>0.69699822623481622</v>
      </c>
      <c r="EZ193" s="53">
        <f>'주택총조사(주택의종류)'!AS179</f>
        <v>0.13396505083296734</v>
      </c>
      <c r="FA193" s="53">
        <f>'주택총조사(주택의종류)'!BG179</f>
        <v>0.15808311657633309</v>
      </c>
      <c r="FB193" s="53">
        <f t="shared" si="351"/>
        <v>0.41900848010323399</v>
      </c>
      <c r="FC193" s="54">
        <f t="shared" si="352"/>
        <v>536.60047952624745</v>
      </c>
      <c r="FD193" s="55">
        <v>0.4</v>
      </c>
      <c r="FE193" s="55">
        <v>0.6</v>
      </c>
      <c r="FF193" s="50">
        <f t="shared" si="353"/>
        <v>128.78411508629941</v>
      </c>
      <c r="FG193" s="82">
        <f t="shared" si="354"/>
        <v>1409.4275984688827</v>
      </c>
      <c r="FH193" s="53">
        <v>3.9399999999999998E-2</v>
      </c>
      <c r="FI193" s="49">
        <v>30</v>
      </c>
      <c r="FJ193" s="55">
        <v>0.6</v>
      </c>
      <c r="FK193" s="55">
        <v>0.4</v>
      </c>
      <c r="FL193" s="49">
        <f t="shared" si="355"/>
        <v>167000</v>
      </c>
      <c r="FM193" s="49">
        <f t="shared" si="356"/>
        <v>100100</v>
      </c>
      <c r="FN193" s="58">
        <f t="shared" si="357"/>
        <v>-474.43666902428339</v>
      </c>
      <c r="FO193" s="49">
        <f t="shared" si="372"/>
        <v>14280</v>
      </c>
      <c r="FP193" s="131">
        <v>227</v>
      </c>
      <c r="FQ193" s="131">
        <v>627</v>
      </c>
      <c r="FR193" s="134">
        <v>6001</v>
      </c>
      <c r="FS193" s="134">
        <v>10649</v>
      </c>
      <c r="FT193" s="134">
        <v>7586</v>
      </c>
      <c r="FU193" s="134">
        <v>6230</v>
      </c>
      <c r="FV193" s="134">
        <v>6143</v>
      </c>
      <c r="FW193" s="134">
        <v>16192</v>
      </c>
      <c r="FX193" s="134">
        <v>31286</v>
      </c>
      <c r="FY193" s="32">
        <f t="shared" si="358"/>
        <v>84941</v>
      </c>
      <c r="FZ193" s="152">
        <f t="shared" si="380"/>
        <v>0.3683262499852839</v>
      </c>
      <c r="GA193" s="54">
        <f t="shared" si="359"/>
        <v>2170.2646420179572</v>
      </c>
      <c r="GB193" s="55">
        <v>0.3</v>
      </c>
      <c r="GC193" s="55">
        <f t="shared" si="360"/>
        <v>0.3683262499852839</v>
      </c>
      <c r="GD193" s="50">
        <f t="shared" si="361"/>
        <v>239.80963112103865</v>
      </c>
      <c r="GE193" s="54">
        <f t="shared" si="362"/>
        <v>58.403303245567329</v>
      </c>
      <c r="GF193" s="55">
        <v>0.7</v>
      </c>
      <c r="GG193" s="55">
        <f t="shared" si="363"/>
        <v>0.3683262499852839</v>
      </c>
      <c r="GH193" s="50">
        <f t="shared" si="364"/>
        <v>15.058028769835222</v>
      </c>
      <c r="GI193" s="81">
        <f t="shared" si="373"/>
        <v>254.86765989087388</v>
      </c>
      <c r="GJ193" s="72">
        <f t="shared" si="365"/>
        <v>-1.3314050642979207</v>
      </c>
      <c r="GK193" s="72">
        <f t="shared" si="366"/>
        <v>72.260046774590791</v>
      </c>
      <c r="GL193" s="52">
        <f>SUM('주택총조사(주택의종류)'!AD179:AF179)</f>
        <v>97335</v>
      </c>
      <c r="GM193" s="52">
        <f>REPS미분양!I178</f>
        <v>0</v>
      </c>
      <c r="GN193" s="100">
        <f t="shared" si="367"/>
        <v>0</v>
      </c>
      <c r="GO193" s="55">
        <f t="shared" si="368"/>
        <v>1</v>
      </c>
      <c r="GP193" s="82">
        <f t="shared" si="369"/>
        <v>70.928641710292865</v>
      </c>
      <c r="GQ193" s="84">
        <f t="shared" si="370"/>
        <v>1735.2239000700495</v>
      </c>
      <c r="GR193" s="151">
        <f>SUM('REPS분양물량+계획'!G178:I178)/3</f>
        <v>1505.6666666666667</v>
      </c>
      <c r="GS193" s="106">
        <f t="shared" si="374"/>
        <v>0.86770742761547048</v>
      </c>
      <c r="GT193" s="105" t="str">
        <f t="shared" si="371"/>
        <v>A등급</v>
      </c>
    </row>
    <row r="194" spans="1:202" s="49" customFormat="1" x14ac:dyDescent="0.4">
      <c r="A194" s="37" t="s">
        <v>233</v>
      </c>
      <c r="B194" s="148" t="s">
        <v>245</v>
      </c>
      <c r="C194" s="35">
        <f>'주택총조사(거처의종류, 일반,외국인가구, 전체)'!H180</f>
        <v>92500</v>
      </c>
      <c r="D194" s="35">
        <f>'주택총조사(거처의종류, 일반,외국인가구, 전체)'!K180</f>
        <v>93177</v>
      </c>
      <c r="E194" s="35">
        <f>'주택총조사(거처의종류, 일반,외국인가구, 전체)'!N180</f>
        <v>95714</v>
      </c>
      <c r="F194" s="35">
        <f>'주택총조사(거처의종류, 일반,외국인가구, 전체)'!Q180</f>
        <v>96989</v>
      </c>
      <c r="G194" s="35">
        <f>'주택총조사(거처의종류, 일반,외국인가구, 전체)'!T180</f>
        <v>98483</v>
      </c>
      <c r="H194" s="35">
        <f>'주택총조사(거처의종류, 일반,외국인가구, 전체)'!W180</f>
        <v>98322</v>
      </c>
      <c r="I194" s="207">
        <f t="shared" si="378"/>
        <v>-231</v>
      </c>
      <c r="J194" s="207">
        <f t="shared" si="378"/>
        <v>804</v>
      </c>
      <c r="K194" s="207">
        <f t="shared" si="378"/>
        <v>-1114</v>
      </c>
      <c r="L194" s="207">
        <f t="shared" si="378"/>
        <v>-673</v>
      </c>
      <c r="M194" s="207">
        <f t="shared" si="378"/>
        <v>-1206</v>
      </c>
      <c r="N194" s="24">
        <f>'인구총조사(가구, 1인가구)'!D180</f>
        <v>34240</v>
      </c>
      <c r="O194" s="24">
        <f>'인구총조사(가구, 1인가구)'!E180</f>
        <v>35148</v>
      </c>
      <c r="P194" s="24">
        <f>'인구총조사(가구, 1인가구)'!F180</f>
        <v>36881</v>
      </c>
      <c r="Q194" s="24">
        <f>'인구총조사(가구, 1인가구)'!G180</f>
        <v>39270</v>
      </c>
      <c r="R194" s="24">
        <f>'인구총조사(가구, 1인가구)'!H180</f>
        <v>41437</v>
      </c>
      <c r="S194" s="24">
        <f>'인구총조사(가구, 1인가구)'!I180</f>
        <v>42482</v>
      </c>
      <c r="T194" s="52">
        <f t="shared" si="286"/>
        <v>908</v>
      </c>
      <c r="U194" s="52">
        <f t="shared" si="287"/>
        <v>1733</v>
      </c>
      <c r="V194" s="52">
        <f t="shared" si="288"/>
        <v>2389</v>
      </c>
      <c r="W194" s="52">
        <f t="shared" si="289"/>
        <v>2167</v>
      </c>
      <c r="X194" s="52">
        <f t="shared" si="290"/>
        <v>1045</v>
      </c>
      <c r="Y194" s="53">
        <f>'주택총조사(거처의종류, 일반,외국인가구, 아파트)'!K180/'주택총조사(거처의종류, 일반,외국인가구, 전체)'!K180</f>
        <v>0.35349925410777339</v>
      </c>
      <c r="Z194" s="53">
        <f>'주택총조사(거처의종류, 일반,외국인가구, 아파트)'!N180/'주택총조사(거처의종류, 일반,외국인가구, 전체)'!N180</f>
        <v>0.35715778256054498</v>
      </c>
      <c r="AA194" s="53">
        <f>'주택총조사(거처의종류, 일반,외국인가구, 아파트)'!Q180/'주택총조사(거처의종류, 일반,외국인가구, 전체)'!Q180</f>
        <v>0.363546381548423</v>
      </c>
      <c r="AB194" s="53">
        <f>'주택총조사(거처의종류, 일반,외국인가구, 아파트)'!T180/'주택총조사(거처의종류, 일반,외국인가구, 전체)'!T180</f>
        <v>0.36847983916005805</v>
      </c>
      <c r="AC194" s="53">
        <f>'주택총조사(거처의종류, 일반,외국인가구, 아파트)'!W180/'주택총조사(거처의종류, 일반,외국인가구, 전체)'!W180</f>
        <v>0.36885946176847501</v>
      </c>
      <c r="AD194" s="54">
        <f t="shared" si="291"/>
        <v>-81.658327698895647</v>
      </c>
      <c r="AE194" s="54">
        <f t="shared" si="292"/>
        <v>287.15485717867818</v>
      </c>
      <c r="AF194" s="54">
        <f t="shared" si="293"/>
        <v>-404.99066904494322</v>
      </c>
      <c r="AG194" s="54">
        <f t="shared" si="294"/>
        <v>-247.98693175471908</v>
      </c>
      <c r="AH194" s="54">
        <f t="shared" si="295"/>
        <v>-444.84451089278087</v>
      </c>
      <c r="AI194" s="54">
        <f t="shared" si="296"/>
        <v>-178.46511644253215</v>
      </c>
      <c r="AJ194" s="54">
        <f t="shared" si="297"/>
        <v>320.97732272985826</v>
      </c>
      <c r="AK194" s="54">
        <f t="shared" si="298"/>
        <v>618.95443717742444</v>
      </c>
      <c r="AL194" s="54">
        <f t="shared" si="299"/>
        <v>868.51230551918252</v>
      </c>
      <c r="AM194" s="54">
        <f t="shared" si="300"/>
        <v>798.49581145984575</v>
      </c>
      <c r="AN194" s="54">
        <f t="shared" si="301"/>
        <v>385.45813754805636</v>
      </c>
      <c r="AO194" s="54">
        <f t="shared" si="302"/>
        <v>598.47960288687352</v>
      </c>
      <c r="AP194" s="208">
        <f t="shared" si="379"/>
        <v>239.31899503096261</v>
      </c>
      <c r="AQ194" s="208">
        <f t="shared" si="379"/>
        <v>906.10929435610262</v>
      </c>
      <c r="AR194" s="208">
        <f t="shared" si="379"/>
        <v>463.5216364742393</v>
      </c>
      <c r="AS194" s="208">
        <f t="shared" si="379"/>
        <v>550.50887970512667</v>
      </c>
      <c r="AT194" s="208">
        <f t="shared" si="379"/>
        <v>-59.386373344724518</v>
      </c>
      <c r="AU194" s="50">
        <f t="shared" si="285"/>
        <v>420.01448644434129</v>
      </c>
      <c r="AV194" s="52">
        <f>'주택총조사(거처의종류, 일반,외국인가구, 전체)'!I180</f>
        <v>5985</v>
      </c>
      <c r="AW194" s="52">
        <f>'주택총조사(거처의종류, 일반,외국인가구, 전체)'!L180</f>
        <v>6520</v>
      </c>
      <c r="AX194" s="52">
        <f>'주택총조사(거처의종류, 일반,외국인가구, 전체)'!O180</f>
        <v>5628</v>
      </c>
      <c r="AY194" s="52">
        <f>'주택총조사(거처의종류, 일반,외국인가구, 전체)'!R180</f>
        <v>5558</v>
      </c>
      <c r="AZ194" s="52">
        <f>'주택총조사(거처의종류, 일반,외국인가구, 전체)'!U180</f>
        <v>5412</v>
      </c>
      <c r="BA194" s="52">
        <f>'주택총조사(거처의종류, 일반,외국인가구, 전체)'!X180</f>
        <v>5431</v>
      </c>
      <c r="BB194" s="52">
        <f t="shared" si="303"/>
        <v>535</v>
      </c>
      <c r="BC194" s="52">
        <f t="shared" si="304"/>
        <v>-892</v>
      </c>
      <c r="BD194" s="52">
        <f t="shared" si="305"/>
        <v>-70</v>
      </c>
      <c r="BE194" s="52">
        <f t="shared" si="306"/>
        <v>-146</v>
      </c>
      <c r="BF194" s="52">
        <f t="shared" si="307"/>
        <v>19</v>
      </c>
      <c r="BG194" s="53">
        <f>'주택총조사(거처의종류, 일반,외국인가구, 아파트)'!L180/'주택총조사(거처의종류, 일반,외국인가구, 전체)'!L180</f>
        <v>0.14861963190184049</v>
      </c>
      <c r="BH194" s="53">
        <f>'주택총조사(거처의종류, 일반,외국인가구, 아파트)'!O180/'주택총조사(거처의종류, 일반,외국인가구, 전체)'!O180</f>
        <v>0.18745557924662401</v>
      </c>
      <c r="BI194" s="53">
        <f>'주택총조사(거처의종류, 일반,외국인가구, 아파트)'!R180/'주택총조사(거처의종류, 일반,외국인가구, 전체)'!R180</f>
        <v>0.20295070169125584</v>
      </c>
      <c r="BJ194" s="53">
        <f>'주택총조사(거처의종류, 일반,외국인가구, 아파트)'!U180/'주택총조사(거처의종류, 일반,외국인가구, 전체)'!U180</f>
        <v>0.1827420546932742</v>
      </c>
      <c r="BK194" s="53">
        <f>'주택총조사(거처의종류, 일반,외국인가구, 아파트)'!X180/'주택총조사(거처의종류, 일반,외국인가구, 전체)'!X180</f>
        <v>0.16921377278585895</v>
      </c>
      <c r="BL194" s="54">
        <f t="shared" si="308"/>
        <v>79.511503067484668</v>
      </c>
      <c r="BM194" s="54">
        <f t="shared" si="309"/>
        <v>-167.21037668798863</v>
      </c>
      <c r="BN194" s="54">
        <f t="shared" si="310"/>
        <v>-14.206549118387908</v>
      </c>
      <c r="BO194" s="54">
        <f t="shared" si="311"/>
        <v>-26.680339985218033</v>
      </c>
      <c r="BP194" s="54">
        <f t="shared" si="312"/>
        <v>3.2150616829313199</v>
      </c>
      <c r="BQ194" s="50">
        <f t="shared" si="313"/>
        <v>-25.074140208235718</v>
      </c>
      <c r="BR194" s="49">
        <f>REPS멸실!E179</f>
        <v>0</v>
      </c>
      <c r="BS194" s="49">
        <f>REPS멸실!F179</f>
        <v>0</v>
      </c>
      <c r="BT194" s="49">
        <f>REPS멸실!G179</f>
        <v>0</v>
      </c>
      <c r="BU194" s="49">
        <f>REPS멸실!H179</f>
        <v>0</v>
      </c>
      <c r="BV194" s="49">
        <f>REPS멸실!I179</f>
        <v>48</v>
      </c>
      <c r="BW194" s="51">
        <f t="shared" si="314"/>
        <v>9.6</v>
      </c>
      <c r="BX194" s="81">
        <f t="shared" si="315"/>
        <v>404.54034623610562</v>
      </c>
      <c r="BY194" s="52">
        <f>SUM('주택소유통계(다주택자)'!Q180:R180)</f>
        <v>10476</v>
      </c>
      <c r="BZ194" s="52">
        <f>SUM('주택소유통계(다주택자)'!U180:V180)</f>
        <v>9853</v>
      </c>
      <c r="CA194" s="52">
        <f>SUM('주택소유통계(다주택자)'!Y180:Z180)</f>
        <v>9756</v>
      </c>
      <c r="CB194" s="52">
        <f>SUM('주택소유통계(다주택자)'!AC180:AD180)</f>
        <v>9817</v>
      </c>
      <c r="CC194" s="52">
        <f t="shared" si="316"/>
        <v>-623</v>
      </c>
      <c r="CD194" s="52">
        <f t="shared" si="317"/>
        <v>-97</v>
      </c>
      <c r="CE194" s="52">
        <f t="shared" si="318"/>
        <v>61</v>
      </c>
      <c r="CF194" s="53">
        <f>'REPS거래량(외지인)'!D180/'REPS거래량(외지인)'!C180</f>
        <v>0.39440765268579836</v>
      </c>
      <c r="CG194" s="53">
        <f>'REPS거래량(외지인)'!I180/'REPS거래량(외지인)'!H180</f>
        <v>0.34983498349834985</v>
      </c>
      <c r="CH194" s="53">
        <f>'REPS거래량(외지인)'!N180/'REPS거래량(외지인)'!M180</f>
        <v>0.30782312925170069</v>
      </c>
      <c r="CI194" s="54">
        <f>REPS단위당실거래!G179</f>
        <v>5233.2</v>
      </c>
      <c r="CJ194" s="54">
        <f>REPS단위당실거래!H179</f>
        <v>5171</v>
      </c>
      <c r="CK194" s="54">
        <f>REPS단위당실거래!I179</f>
        <v>5537.4</v>
      </c>
      <c r="CL194" s="52">
        <v>4232.25</v>
      </c>
      <c r="CM194" s="52">
        <v>4455</v>
      </c>
      <c r="CN194" s="52">
        <v>4677.75</v>
      </c>
      <c r="CO194" s="53">
        <v>0</v>
      </c>
      <c r="CP194" s="53">
        <v>0</v>
      </c>
      <c r="CQ194" s="53">
        <f t="shared" si="321"/>
        <v>1.183774250440917</v>
      </c>
      <c r="CR194" s="55">
        <v>0.2</v>
      </c>
      <c r="CS194" s="55">
        <v>0.3</v>
      </c>
      <c r="CT194" s="55">
        <v>0.5</v>
      </c>
      <c r="CU194" s="162">
        <f t="shared" si="322"/>
        <v>0</v>
      </c>
      <c r="CV194" s="162">
        <f t="shared" si="323"/>
        <v>0</v>
      </c>
      <c r="CW194" s="162">
        <f t="shared" si="324"/>
        <v>11.113989369998439</v>
      </c>
      <c r="CX194" s="71">
        <f t="shared" si="325"/>
        <v>3.7046631233328129</v>
      </c>
      <c r="CY194" s="158">
        <f>REPS분양물량!H179</f>
        <v>465</v>
      </c>
      <c r="CZ194" s="158">
        <f>REPS분양물량!I179</f>
        <v>110</v>
      </c>
      <c r="DA194" s="158">
        <f>REPS분양물량!J179</f>
        <v>0</v>
      </c>
      <c r="DB194" s="52">
        <f>REPS미분양!F179</f>
        <v>0</v>
      </c>
      <c r="DC194" s="52">
        <f>REPS미분양!G179</f>
        <v>0</v>
      </c>
      <c r="DD194" s="52">
        <f>REPS미분양!H179</f>
        <v>27</v>
      </c>
      <c r="DE194" s="52">
        <f>REPS미분양!I179</f>
        <v>3</v>
      </c>
      <c r="DF194" s="52">
        <f t="shared" si="326"/>
        <v>465</v>
      </c>
      <c r="DG194" s="52">
        <f t="shared" si="327"/>
        <v>110</v>
      </c>
      <c r="DH194" s="52">
        <f t="shared" si="328"/>
        <v>27</v>
      </c>
      <c r="DI194" s="52">
        <f t="shared" si="329"/>
        <v>465</v>
      </c>
      <c r="DJ194" s="52">
        <f t="shared" si="330"/>
        <v>83</v>
      </c>
      <c r="DK194" s="52">
        <f t="shared" si="331"/>
        <v>24</v>
      </c>
      <c r="DL194" s="142">
        <v>5233.2</v>
      </c>
      <c r="DM194" s="142">
        <v>5171</v>
      </c>
      <c r="DN194" s="142">
        <v>5537.4</v>
      </c>
      <c r="DO194" s="145">
        <f>DP194*0.95</f>
        <v>4232.25</v>
      </c>
      <c r="DP194" s="140">
        <f>'REPS분양가(분기단위)'!E179</f>
        <v>4455</v>
      </c>
      <c r="DQ194" s="144">
        <f>DP194*1.05</f>
        <v>4677.75</v>
      </c>
      <c r="DR194" s="53">
        <f t="shared" si="332"/>
        <v>1.2365054049264574</v>
      </c>
      <c r="DS194" s="53">
        <f t="shared" si="333"/>
        <v>1.1607182940516274</v>
      </c>
      <c r="DT194" s="53">
        <f t="shared" si="334"/>
        <v>1.183774250440917</v>
      </c>
      <c r="DU194" s="53">
        <f>100%-종합!CF194</f>
        <v>0.60559234731420164</v>
      </c>
      <c r="DV194" s="53">
        <f>100%-종합!CG194</f>
        <v>0.65016501650165015</v>
      </c>
      <c r="DW194" s="53">
        <f>100%-종합!CH194</f>
        <v>0.69217687074829937</v>
      </c>
      <c r="DX194" s="55">
        <v>0.2</v>
      </c>
      <c r="DY194" s="55">
        <v>0.3</v>
      </c>
      <c r="DZ194" s="55">
        <v>0.5</v>
      </c>
      <c r="EA194" s="72">
        <f t="shared" si="335"/>
        <v>69.640093589158298</v>
      </c>
      <c r="EB194" s="72">
        <f t="shared" si="336"/>
        <v>18.790994877265504</v>
      </c>
      <c r="EC194" s="72">
        <f t="shared" si="337"/>
        <v>9.8325738761112902</v>
      </c>
      <c r="ED194" s="71">
        <f t="shared" si="338"/>
        <v>32.754554114178369</v>
      </c>
      <c r="EE194" s="82">
        <f t="shared" si="339"/>
        <v>36.459217237511183</v>
      </c>
      <c r="EF194" s="88">
        <f t="shared" si="340"/>
        <v>440.99956347361683</v>
      </c>
      <c r="EG194" s="54">
        <f>REPS단위당실거래!I179</f>
        <v>5537.4</v>
      </c>
      <c r="EH194" s="52">
        <f t="shared" si="341"/>
        <v>4677.75</v>
      </c>
      <c r="EI194" s="52">
        <f t="shared" si="342"/>
        <v>159000</v>
      </c>
      <c r="EJ194" s="49">
        <f t="shared" si="343"/>
        <v>87450</v>
      </c>
      <c r="EK194" s="149">
        <v>29295</v>
      </c>
      <c r="EL194" s="55">
        <f t="shared" si="344"/>
        <v>0.42421782591553214</v>
      </c>
      <c r="EM194" s="55">
        <v>0.74</v>
      </c>
      <c r="EN194" s="55">
        <v>0.05</v>
      </c>
      <c r="EO194" s="71">
        <f t="shared" si="345"/>
        <v>459.81606477723403</v>
      </c>
      <c r="EP194" s="54">
        <f>REPS단위당실거래!I179</f>
        <v>5537.4</v>
      </c>
      <c r="EQ194" s="52">
        <f t="shared" si="346"/>
        <v>4677.75</v>
      </c>
      <c r="ER194" s="52">
        <f t="shared" si="347"/>
        <v>159000</v>
      </c>
      <c r="ES194" s="49">
        <f t="shared" si="348"/>
        <v>87450</v>
      </c>
      <c r="ET194" s="149">
        <v>11284</v>
      </c>
      <c r="EU194" s="55">
        <f t="shared" si="349"/>
        <v>0.42421782591553214</v>
      </c>
      <c r="EV194" s="55">
        <v>0.26</v>
      </c>
      <c r="EW194" s="55">
        <v>0.2</v>
      </c>
      <c r="EX194" s="50">
        <f t="shared" si="350"/>
        <v>248.91744527680498</v>
      </c>
      <c r="EY194" s="53">
        <f>'주택총조사(주택의종류)'!AZ180</f>
        <v>0.50587969621089646</v>
      </c>
      <c r="EZ194" s="53">
        <f>'주택총조사(주택의종류)'!AS180</f>
        <v>0.19009293244204795</v>
      </c>
      <c r="FA194" s="53">
        <f>'주택총조사(주택의종류)'!BG180</f>
        <v>0.29446340800413434</v>
      </c>
      <c r="FB194" s="53">
        <f t="shared" si="351"/>
        <v>0.95784895910148438</v>
      </c>
      <c r="FC194" s="54">
        <f t="shared" si="352"/>
        <v>678.85965488560271</v>
      </c>
      <c r="FD194" s="55">
        <v>0.4</v>
      </c>
      <c r="FE194" s="55">
        <v>0.6</v>
      </c>
      <c r="FF194" s="50">
        <f t="shared" si="353"/>
        <v>162.92631717254466</v>
      </c>
      <c r="FG194" s="82">
        <f t="shared" si="354"/>
        <v>871.65982722658373</v>
      </c>
      <c r="FH194" s="53">
        <v>3.9399999999999998E-2</v>
      </c>
      <c r="FI194" s="49">
        <v>30</v>
      </c>
      <c r="FJ194" s="55">
        <v>0.6</v>
      </c>
      <c r="FK194" s="55">
        <v>0.4</v>
      </c>
      <c r="FL194" s="49">
        <f t="shared" si="355"/>
        <v>159000</v>
      </c>
      <c r="FM194" s="49">
        <f t="shared" si="356"/>
        <v>95400</v>
      </c>
      <c r="FN194" s="58">
        <f t="shared" si="357"/>
        <v>-452.16042182733906</v>
      </c>
      <c r="FO194" s="49">
        <f t="shared" si="372"/>
        <v>13560</v>
      </c>
      <c r="FP194" s="131">
        <v>116</v>
      </c>
      <c r="FQ194" s="131">
        <v>284</v>
      </c>
      <c r="FR194" s="134">
        <v>2518</v>
      </c>
      <c r="FS194" s="134">
        <v>4787</v>
      </c>
      <c r="FT194" s="134">
        <v>3972</v>
      </c>
      <c r="FU194" s="134">
        <v>3065</v>
      </c>
      <c r="FV194" s="134">
        <v>2864</v>
      </c>
      <c r="FW194" s="134">
        <v>7220</v>
      </c>
      <c r="FX194" s="134">
        <v>18291</v>
      </c>
      <c r="FY194" s="32">
        <f t="shared" si="358"/>
        <v>43117</v>
      </c>
      <c r="FZ194" s="152">
        <f t="shared" si="380"/>
        <v>0.42421782591553214</v>
      </c>
      <c r="GA194" s="54">
        <f t="shared" si="359"/>
        <v>573.40546267863783</v>
      </c>
      <c r="GB194" s="55">
        <v>0.3</v>
      </c>
      <c r="GC194" s="55">
        <f t="shared" si="360"/>
        <v>0.42421782591553214</v>
      </c>
      <c r="GD194" s="50">
        <f t="shared" si="361"/>
        <v>72.974645623686456</v>
      </c>
      <c r="GE194" s="54">
        <f t="shared" si="362"/>
        <v>-168.86511644253216</v>
      </c>
      <c r="GF194" s="55">
        <v>0.7</v>
      </c>
      <c r="GG194" s="55">
        <f t="shared" si="363"/>
        <v>0.42421782591553214</v>
      </c>
      <c r="GH194" s="50">
        <f t="shared" si="364"/>
        <v>-50.144914799156915</v>
      </c>
      <c r="GI194" s="81">
        <f t="shared" si="373"/>
        <v>22.829730824529541</v>
      </c>
      <c r="GJ194" s="72">
        <f t="shared" si="365"/>
        <v>3.7046631233328129</v>
      </c>
      <c r="GK194" s="72">
        <f t="shared" si="366"/>
        <v>32.754554114178369</v>
      </c>
      <c r="GL194" s="52">
        <f>SUM('주택총조사(주택의종류)'!AD180:AF180)</f>
        <v>63001</v>
      </c>
      <c r="GM194" s="52">
        <f>REPS미분양!I179</f>
        <v>3</v>
      </c>
      <c r="GN194" s="100">
        <f t="shared" si="367"/>
        <v>4.761829177314646E-5</v>
      </c>
      <c r="GO194" s="55">
        <f t="shared" si="368"/>
        <v>1</v>
      </c>
      <c r="GP194" s="82">
        <f t="shared" si="369"/>
        <v>36.459217237511183</v>
      </c>
      <c r="GQ194" s="84">
        <f t="shared" si="370"/>
        <v>930.94877528862446</v>
      </c>
      <c r="GR194" s="151">
        <f>SUM('REPS분양물량+계획'!G179:I179)/3</f>
        <v>183.66666666666666</v>
      </c>
      <c r="GS194" s="106">
        <f t="shared" si="374"/>
        <v>0.19728976667886372</v>
      </c>
      <c r="GT194" s="105" t="str">
        <f t="shared" si="371"/>
        <v>S등급</v>
      </c>
    </row>
    <row r="195" spans="1:202" s="49" customFormat="1" x14ac:dyDescent="0.4">
      <c r="A195" s="37" t="s">
        <v>233</v>
      </c>
      <c r="B195" s="148" t="s">
        <v>239</v>
      </c>
      <c r="C195" s="35">
        <f>'주택총조사(거처의종류, 일반,외국인가구, 전체)'!H181</f>
        <v>181338</v>
      </c>
      <c r="D195" s="35">
        <f>'주택총조사(거처의종류, 일반,외국인가구, 전체)'!K181</f>
        <v>184890</v>
      </c>
      <c r="E195" s="35">
        <f>'주택총조사(거처의종류, 일반,외국인가구, 전체)'!N181</f>
        <v>190631</v>
      </c>
      <c r="F195" s="35">
        <f>'주택총조사(거처의종류, 일반,외국인가구, 전체)'!Q181</f>
        <v>193626</v>
      </c>
      <c r="G195" s="35">
        <f>'주택총조사(거처의종류, 일반,외국인가구, 전체)'!T181</f>
        <v>196206</v>
      </c>
      <c r="H195" s="35">
        <f>'주택총조사(거처의종류, 일반,외국인가구, 전체)'!W181</f>
        <v>198534</v>
      </c>
      <c r="I195" s="207">
        <f t="shared" si="378"/>
        <v>-374</v>
      </c>
      <c r="J195" s="207">
        <f t="shared" si="378"/>
        <v>702</v>
      </c>
      <c r="K195" s="207">
        <f t="shared" si="378"/>
        <v>-1599</v>
      </c>
      <c r="L195" s="207">
        <f t="shared" si="378"/>
        <v>-742</v>
      </c>
      <c r="M195" s="207">
        <f t="shared" si="378"/>
        <v>-753</v>
      </c>
      <c r="N195" s="24">
        <f>'인구총조사(가구, 1인가구)'!D181</f>
        <v>48888</v>
      </c>
      <c r="O195" s="24">
        <f>'인구총조사(가구, 1인가구)'!E181</f>
        <v>52814</v>
      </c>
      <c r="P195" s="24">
        <f>'인구총조사(가구, 1인가구)'!F181</f>
        <v>57853</v>
      </c>
      <c r="Q195" s="24">
        <f>'인구총조사(가구, 1인가구)'!G181</f>
        <v>62447</v>
      </c>
      <c r="R195" s="24">
        <f>'인구총조사(가구, 1인가구)'!H181</f>
        <v>65769</v>
      </c>
      <c r="S195" s="24">
        <f>'인구총조사(가구, 1인가구)'!I181</f>
        <v>68850</v>
      </c>
      <c r="T195" s="52">
        <f t="shared" si="286"/>
        <v>3926</v>
      </c>
      <c r="U195" s="52">
        <f t="shared" si="287"/>
        <v>5039</v>
      </c>
      <c r="V195" s="52">
        <f t="shared" si="288"/>
        <v>4594</v>
      </c>
      <c r="W195" s="52">
        <f t="shared" si="289"/>
        <v>3322</v>
      </c>
      <c r="X195" s="52">
        <f t="shared" si="290"/>
        <v>3081</v>
      </c>
      <c r="Y195" s="53">
        <f>'주택총조사(거처의종류, 일반,외국인가구, 아파트)'!K181/'주택총조사(거처의종류, 일반,외국인가구, 전체)'!K181</f>
        <v>0.30618746281572828</v>
      </c>
      <c r="Z195" s="53">
        <f>'주택총조사(거처의종류, 일반,외국인가구, 아파트)'!N181/'주택총조사(거처의종류, 일반,외국인가구, 전체)'!N181</f>
        <v>0.30558513568097528</v>
      </c>
      <c r="AA195" s="53">
        <f>'주택총조사(거처의종류, 일반,외국인가구, 아파트)'!Q181/'주택총조사(거처의종류, 일반,외국인가구, 전체)'!Q181</f>
        <v>0.32567423796390982</v>
      </c>
      <c r="AB195" s="53">
        <f>'주택총조사(거처의종류, 일반,외국인가구, 아파트)'!T181/'주택총조사(거처의종류, 일반,외국인가구, 전체)'!T181</f>
        <v>0.33615689632325207</v>
      </c>
      <c r="AC195" s="53">
        <f>'주택총조사(거처의종류, 일반,외국인가구, 아파트)'!W181/'주택총조사(거처의종류, 일반,외국인가구, 전체)'!W181</f>
        <v>0.34968317769248591</v>
      </c>
      <c r="AD195" s="54">
        <f t="shared" si="291"/>
        <v>-114.51411109308238</v>
      </c>
      <c r="AE195" s="54">
        <f t="shared" si="292"/>
        <v>214.52076524804465</v>
      </c>
      <c r="AF195" s="54">
        <f t="shared" si="293"/>
        <v>-520.75310650429185</v>
      </c>
      <c r="AG195" s="54">
        <f t="shared" si="294"/>
        <v>-249.42841707185303</v>
      </c>
      <c r="AH195" s="54">
        <f t="shared" si="295"/>
        <v>-263.31143280244191</v>
      </c>
      <c r="AI195" s="54">
        <f t="shared" si="296"/>
        <v>-186.69726044472492</v>
      </c>
      <c r="AJ195" s="54">
        <f t="shared" si="297"/>
        <v>1202.0919790145492</v>
      </c>
      <c r="AK195" s="54">
        <f t="shared" si="298"/>
        <v>1539.8434986964344</v>
      </c>
      <c r="AL195" s="54">
        <f t="shared" si="299"/>
        <v>1496.1474492062016</v>
      </c>
      <c r="AM195" s="54">
        <f t="shared" si="300"/>
        <v>1116.7132095858433</v>
      </c>
      <c r="AN195" s="54">
        <f t="shared" si="301"/>
        <v>1077.373870470549</v>
      </c>
      <c r="AO195" s="54">
        <f t="shared" si="302"/>
        <v>1286.4340013947156</v>
      </c>
      <c r="AP195" s="208">
        <f t="shared" si="379"/>
        <v>1087.5778679214668</v>
      </c>
      <c r="AQ195" s="208">
        <f t="shared" si="379"/>
        <v>1754.364263944479</v>
      </c>
      <c r="AR195" s="208">
        <f t="shared" si="379"/>
        <v>975.39434270190975</v>
      </c>
      <c r="AS195" s="208">
        <f t="shared" si="379"/>
        <v>867.28479251399028</v>
      </c>
      <c r="AT195" s="208">
        <f t="shared" si="379"/>
        <v>814.06243766810712</v>
      </c>
      <c r="AU195" s="50">
        <f t="shared" si="285"/>
        <v>1099.7367409499907</v>
      </c>
      <c r="AV195" s="52">
        <f>'주택총조사(거처의종류, 일반,외국인가구, 전체)'!I181</f>
        <v>1867</v>
      </c>
      <c r="AW195" s="52">
        <f>'주택총조사(거처의종류, 일반,외국인가구, 전체)'!L181</f>
        <v>1869</v>
      </c>
      <c r="AX195" s="52">
        <f>'주택총조사(거처의종류, 일반,외국인가구, 전체)'!O181</f>
        <v>1873</v>
      </c>
      <c r="AY195" s="52">
        <f>'주택총조사(거처의종류, 일반,외국인가구, 전체)'!R181</f>
        <v>1793</v>
      </c>
      <c r="AZ195" s="52">
        <f>'주택총조사(거처의종류, 일반,외국인가구, 전체)'!U181</f>
        <v>1769</v>
      </c>
      <c r="BA195" s="52">
        <f>'주택총조사(거처의종류, 일반,외국인가구, 전체)'!X181</f>
        <v>1798</v>
      </c>
      <c r="BB195" s="52">
        <f t="shared" si="303"/>
        <v>2</v>
      </c>
      <c r="BC195" s="52">
        <f t="shared" si="304"/>
        <v>4</v>
      </c>
      <c r="BD195" s="52">
        <f t="shared" si="305"/>
        <v>-80</v>
      </c>
      <c r="BE195" s="52">
        <f t="shared" si="306"/>
        <v>-24</v>
      </c>
      <c r="BF195" s="52">
        <f t="shared" si="307"/>
        <v>29</v>
      </c>
      <c r="BG195" s="53">
        <f>'주택총조사(거처의종류, 일반,외국인가구, 아파트)'!L181/'주택총조사(거처의종류, 일반,외국인가구, 전체)'!L181</f>
        <v>0.10700909577314072</v>
      </c>
      <c r="BH195" s="53">
        <f>'주택총조사(거처의종류, 일반,외국인가구, 아파트)'!O181/'주택총조사(거처의종류, 일반,외국인가구, 전체)'!O181</f>
        <v>0.12012813667912441</v>
      </c>
      <c r="BI195" s="53">
        <f>'주택총조사(거처의종류, 일반,외국인가구, 아파트)'!R181/'주택총조사(거처의종류, 일반,외국인가구, 전체)'!R181</f>
        <v>0.12716118237590629</v>
      </c>
      <c r="BJ195" s="53">
        <f>'주택총조사(거처의종류, 일반,외국인가구, 아파트)'!U181/'주택총조사(거처의종류, 일반,외국인가구, 전체)'!U181</f>
        <v>0.12210288298473713</v>
      </c>
      <c r="BK195" s="53">
        <f>'주택총조사(거처의종류, 일반,외국인가구, 아파트)'!X181/'주택총조사(거처의종류, 일반,외국인가구, 전체)'!X181</f>
        <v>0.12458286985539488</v>
      </c>
      <c r="BL195" s="54">
        <f t="shared" si="308"/>
        <v>0.21401819154628143</v>
      </c>
      <c r="BM195" s="54">
        <f t="shared" si="309"/>
        <v>0.48051254671649762</v>
      </c>
      <c r="BN195" s="54">
        <f t="shared" si="310"/>
        <v>-10.172894590072502</v>
      </c>
      <c r="BO195" s="54">
        <f t="shared" si="311"/>
        <v>-2.9304691916336911</v>
      </c>
      <c r="BP195" s="54">
        <f t="shared" si="312"/>
        <v>3.6129032258064515</v>
      </c>
      <c r="BQ195" s="50">
        <f t="shared" si="313"/>
        <v>-1.7591859635273923</v>
      </c>
      <c r="BR195" s="49">
        <f>REPS멸실!E180</f>
        <v>0</v>
      </c>
      <c r="BS195" s="49">
        <f>REPS멸실!F180</f>
        <v>47</v>
      </c>
      <c r="BT195" s="49">
        <f>REPS멸실!G180</f>
        <v>0</v>
      </c>
      <c r="BU195" s="49">
        <f>REPS멸실!H180</f>
        <v>70</v>
      </c>
      <c r="BV195" s="49">
        <f>REPS멸실!I180</f>
        <v>0</v>
      </c>
      <c r="BW195" s="51">
        <f t="shared" si="314"/>
        <v>23.4</v>
      </c>
      <c r="BX195" s="81">
        <f t="shared" si="315"/>
        <v>1121.3775549864633</v>
      </c>
      <c r="BY195" s="52">
        <f>SUM('주택소유통계(다주택자)'!Q181:R181)</f>
        <v>17349</v>
      </c>
      <c r="BZ195" s="52">
        <f>SUM('주택소유통계(다주택자)'!U181:V181)</f>
        <v>16875</v>
      </c>
      <c r="CA195" s="52">
        <f>SUM('주택소유통계(다주택자)'!Y181:Z181)</f>
        <v>16783</v>
      </c>
      <c r="CB195" s="52">
        <f>SUM('주택소유통계(다주택자)'!AC181:AD181)</f>
        <v>17070</v>
      </c>
      <c r="CC195" s="52">
        <f t="shared" si="316"/>
        <v>-474</v>
      </c>
      <c r="CD195" s="52">
        <f t="shared" si="317"/>
        <v>-92</v>
      </c>
      <c r="CE195" s="52">
        <f t="shared" si="318"/>
        <v>287</v>
      </c>
      <c r="CF195" s="53">
        <f>'REPS거래량(외지인)'!D181/'REPS거래량(외지인)'!C181</f>
        <v>0.42254246011322699</v>
      </c>
      <c r="CG195" s="53">
        <f>'REPS거래량(외지인)'!I181/'REPS거래량(외지인)'!H181</f>
        <v>0.46884735202492211</v>
      </c>
      <c r="CH195" s="53">
        <f>'REPS거래량(외지인)'!N181/'REPS거래량(외지인)'!M181</f>
        <v>0.40109890109890112</v>
      </c>
      <c r="CI195" s="54">
        <f>REPS단위당실거래!G180</f>
        <v>2461.1</v>
      </c>
      <c r="CJ195" s="54">
        <f>REPS단위당실거래!H180</f>
        <v>2375.6</v>
      </c>
      <c r="CK195" s="54">
        <f>REPS단위당실거래!I180</f>
        <v>2477.6999999999998</v>
      </c>
      <c r="CL195" s="52">
        <v>2628</v>
      </c>
      <c r="CM195" s="52">
        <v>2759.4</v>
      </c>
      <c r="CN195" s="52">
        <v>4121</v>
      </c>
      <c r="CO195" s="53">
        <v>0</v>
      </c>
      <c r="CP195" s="53">
        <v>0</v>
      </c>
      <c r="CQ195" s="53">
        <f t="shared" si="321"/>
        <v>0.60123756369813153</v>
      </c>
      <c r="CR195" s="55">
        <v>0.2</v>
      </c>
      <c r="CS195" s="55">
        <v>0.3</v>
      </c>
      <c r="CT195" s="55">
        <v>0.5</v>
      </c>
      <c r="CU195" s="162">
        <f t="shared" si="322"/>
        <v>0</v>
      </c>
      <c r="CV195" s="162">
        <f t="shared" si="323"/>
        <v>0</v>
      </c>
      <c r="CW195" s="162">
        <f t="shared" si="324"/>
        <v>34.605846695163613</v>
      </c>
      <c r="CX195" s="71">
        <f t="shared" si="325"/>
        <v>11.535282231721204</v>
      </c>
      <c r="CY195" s="158">
        <f>REPS분양물량!H180</f>
        <v>751</v>
      </c>
      <c r="CZ195" s="158">
        <f>REPS분양물량!I180</f>
        <v>1296</v>
      </c>
      <c r="DA195" s="158">
        <f>REPS분양물량!J180</f>
        <v>0</v>
      </c>
      <c r="DB195" s="52">
        <f>REPS미분양!F180</f>
        <v>0</v>
      </c>
      <c r="DC195" s="52">
        <f>REPS미분양!G180</f>
        <v>0</v>
      </c>
      <c r="DD195" s="52">
        <f>REPS미분양!H180</f>
        <v>0</v>
      </c>
      <c r="DE195" s="52">
        <f>REPS미분양!I180</f>
        <v>0</v>
      </c>
      <c r="DF195" s="52">
        <f t="shared" si="326"/>
        <v>751</v>
      </c>
      <c r="DG195" s="52">
        <f t="shared" si="327"/>
        <v>1296</v>
      </c>
      <c r="DH195" s="52">
        <f t="shared" si="328"/>
        <v>0</v>
      </c>
      <c r="DI195" s="52">
        <f t="shared" si="329"/>
        <v>751</v>
      </c>
      <c r="DJ195" s="52">
        <f t="shared" si="330"/>
        <v>1296</v>
      </c>
      <c r="DK195" s="52">
        <f t="shared" si="331"/>
        <v>0</v>
      </c>
      <c r="DL195" s="142">
        <v>2461.1</v>
      </c>
      <c r="DM195" s="142">
        <v>2375.6</v>
      </c>
      <c r="DN195" s="142">
        <v>2477.6999999999998</v>
      </c>
      <c r="DO195" s="140">
        <f>'REPS분양가(분기단위)'!D180</f>
        <v>2628</v>
      </c>
      <c r="DP195" s="144">
        <f>DO195*1.05</f>
        <v>2759.4</v>
      </c>
      <c r="DQ195" s="140">
        <f>'REPS분양가(분기단위)'!F180</f>
        <v>4121</v>
      </c>
      <c r="DR195" s="53">
        <f t="shared" si="332"/>
        <v>0.9364916286149163</v>
      </c>
      <c r="DS195" s="53">
        <f t="shared" si="333"/>
        <v>0.86091179241864169</v>
      </c>
      <c r="DT195" s="53">
        <f t="shared" si="334"/>
        <v>0.60123756369813153</v>
      </c>
      <c r="DU195" s="53">
        <f>100%-종합!CF195</f>
        <v>0.57745753988677295</v>
      </c>
      <c r="DV195" s="53">
        <f>100%-종합!CG195</f>
        <v>0.53115264797507789</v>
      </c>
      <c r="DW195" s="53">
        <f>100%-종합!CH195</f>
        <v>0.59890109890109888</v>
      </c>
      <c r="DX195" s="55">
        <v>0.2</v>
      </c>
      <c r="DY195" s="55">
        <v>0.3</v>
      </c>
      <c r="DZ195" s="55">
        <v>0.5</v>
      </c>
      <c r="EA195" s="72">
        <f t="shared" si="335"/>
        <v>81.225779628075955</v>
      </c>
      <c r="EB195" s="72">
        <f t="shared" si="336"/>
        <v>177.78874481043215</v>
      </c>
      <c r="EC195" s="72">
        <f t="shared" si="337"/>
        <v>0</v>
      </c>
      <c r="ED195" s="71">
        <f t="shared" si="338"/>
        <v>86.33817481283603</v>
      </c>
      <c r="EE195" s="82">
        <f t="shared" si="339"/>
        <v>97.873457044557227</v>
      </c>
      <c r="EF195" s="88">
        <f t="shared" si="340"/>
        <v>1219.2510120310205</v>
      </c>
      <c r="EG195" s="54">
        <f>REPS단위당실거래!I180</f>
        <v>2477.6999999999998</v>
      </c>
      <c r="EH195" s="52">
        <f t="shared" si="341"/>
        <v>4121</v>
      </c>
      <c r="EI195" s="52">
        <f t="shared" si="342"/>
        <v>140100</v>
      </c>
      <c r="EJ195" s="49">
        <f t="shared" si="343"/>
        <v>77055</v>
      </c>
      <c r="EK195" s="149">
        <v>42413</v>
      </c>
      <c r="EL195" s="55">
        <f t="shared" si="344"/>
        <v>0.25584163699241641</v>
      </c>
      <c r="EM195" s="55">
        <v>0.74</v>
      </c>
      <c r="EN195" s="55">
        <v>0.05</v>
      </c>
      <c r="EO195" s="71">
        <f t="shared" si="345"/>
        <v>401.48741994109628</v>
      </c>
      <c r="EP195" s="54">
        <f>REPS단위당실거래!I180</f>
        <v>2477.6999999999998</v>
      </c>
      <c r="EQ195" s="52">
        <f t="shared" si="346"/>
        <v>4121</v>
      </c>
      <c r="ER195" s="52">
        <f t="shared" si="347"/>
        <v>140100</v>
      </c>
      <c r="ES195" s="49">
        <f t="shared" si="348"/>
        <v>77055</v>
      </c>
      <c r="ET195" s="149">
        <v>21482</v>
      </c>
      <c r="EU195" s="55">
        <f t="shared" si="349"/>
        <v>0.25584163699241641</v>
      </c>
      <c r="EV195" s="55">
        <v>0.26</v>
      </c>
      <c r="EW195" s="55">
        <v>0.2</v>
      </c>
      <c r="EX195" s="50">
        <f t="shared" si="350"/>
        <v>285.79148238529666</v>
      </c>
      <c r="EY195" s="53">
        <f>'주택총조사(주택의종류)'!AZ181</f>
        <v>0.39624542439893656</v>
      </c>
      <c r="EZ195" s="53">
        <f>'주택총조사(주택의종류)'!AS181</f>
        <v>9.9031090893148321E-2</v>
      </c>
      <c r="FA195" s="53">
        <f>'주택총조사(주택의종류)'!BG181</f>
        <v>0.49648091284073714</v>
      </c>
      <c r="FB195" s="53">
        <f t="shared" si="351"/>
        <v>1.5028867642754884</v>
      </c>
      <c r="FC195" s="54">
        <f t="shared" si="352"/>
        <v>1032.902365672122</v>
      </c>
      <c r="FD195" s="55">
        <v>0.4</v>
      </c>
      <c r="FE195" s="55">
        <v>0.6</v>
      </c>
      <c r="FF195" s="50">
        <f t="shared" si="353"/>
        <v>247.89656776130929</v>
      </c>
      <c r="FG195" s="82">
        <f t="shared" si="354"/>
        <v>935.17547008770214</v>
      </c>
      <c r="FH195" s="53">
        <v>3.9399999999999998E-2</v>
      </c>
      <c r="FI195" s="49">
        <v>30</v>
      </c>
      <c r="FJ195" s="55">
        <v>0.6</v>
      </c>
      <c r="FK195" s="55">
        <v>0.4</v>
      </c>
      <c r="FL195" s="49">
        <f t="shared" si="355"/>
        <v>140000</v>
      </c>
      <c r="FM195" s="49">
        <f t="shared" si="356"/>
        <v>84100</v>
      </c>
      <c r="FN195" s="58">
        <f t="shared" si="357"/>
        <v>-398.60263601340893</v>
      </c>
      <c r="FO195" s="49">
        <f t="shared" si="372"/>
        <v>12000</v>
      </c>
      <c r="FP195" s="131">
        <v>357</v>
      </c>
      <c r="FQ195" s="134">
        <v>1044</v>
      </c>
      <c r="FR195" s="134">
        <v>9794</v>
      </c>
      <c r="FS195" s="134">
        <v>15436</v>
      </c>
      <c r="FT195" s="134">
        <v>9374</v>
      </c>
      <c r="FU195" s="134">
        <v>8511</v>
      </c>
      <c r="FV195" s="134">
        <v>8222</v>
      </c>
      <c r="FW195" s="134">
        <v>19778</v>
      </c>
      <c r="FX195" s="134">
        <v>24931</v>
      </c>
      <c r="FY195" s="32">
        <f t="shared" si="358"/>
        <v>97447</v>
      </c>
      <c r="FZ195" s="152">
        <f t="shared" si="380"/>
        <v>0.25584163699241641</v>
      </c>
      <c r="GA195" s="54">
        <f t="shared" si="359"/>
        <v>1284.6748154311881</v>
      </c>
      <c r="GB195" s="55">
        <v>0.3</v>
      </c>
      <c r="GC195" s="55">
        <f t="shared" si="360"/>
        <v>0.25584163699241641</v>
      </c>
      <c r="GD195" s="50">
        <f t="shared" si="361"/>
        <v>98.601992334853662</v>
      </c>
      <c r="GE195" s="54">
        <f t="shared" si="362"/>
        <v>-163.29726044472491</v>
      </c>
      <c r="GF195" s="55">
        <v>0.7</v>
      </c>
      <c r="GG195" s="55">
        <f t="shared" si="363"/>
        <v>0.25584163699241641</v>
      </c>
      <c r="GH195" s="50">
        <f t="shared" si="364"/>
        <v>-29.244766899988772</v>
      </c>
      <c r="GI195" s="81">
        <f t="shared" si="373"/>
        <v>69.357225434864887</v>
      </c>
      <c r="GJ195" s="72">
        <f t="shared" si="365"/>
        <v>11.535282231721204</v>
      </c>
      <c r="GK195" s="72">
        <f t="shared" si="366"/>
        <v>86.33817481283603</v>
      </c>
      <c r="GL195" s="52">
        <f>SUM('주택총조사(주택의종류)'!AD181:AF181)</f>
        <v>144956</v>
      </c>
      <c r="GM195" s="52">
        <f>REPS미분양!I180</f>
        <v>0</v>
      </c>
      <c r="GN195" s="100">
        <f t="shared" si="367"/>
        <v>0</v>
      </c>
      <c r="GO195" s="55">
        <f t="shared" si="368"/>
        <v>1</v>
      </c>
      <c r="GP195" s="82">
        <f t="shared" si="369"/>
        <v>97.873457044557227</v>
      </c>
      <c r="GQ195" s="84">
        <f t="shared" si="370"/>
        <v>1102.4061525671243</v>
      </c>
      <c r="GR195" s="151">
        <f>SUM('REPS분양물량+계획'!G180:I180)/3</f>
        <v>1295.6666666666667</v>
      </c>
      <c r="GS195" s="106">
        <f t="shared" si="374"/>
        <v>1.1753079059378482</v>
      </c>
      <c r="GT195" s="105" t="str">
        <f t="shared" si="371"/>
        <v>B등급</v>
      </c>
    </row>
    <row r="196" spans="1:202" s="49" customFormat="1" x14ac:dyDescent="0.4">
      <c r="A196" s="37" t="s">
        <v>233</v>
      </c>
      <c r="B196" s="148" t="s">
        <v>247</v>
      </c>
      <c r="C196" s="35">
        <f>'주택총조사(거처의종류, 일반,외국인가구, 전체)'!H182</f>
        <v>63773</v>
      </c>
      <c r="D196" s="35">
        <f>'주택총조사(거처의종류, 일반,외국인가구, 전체)'!K182</f>
        <v>62652</v>
      </c>
      <c r="E196" s="35">
        <f>'주택총조사(거처의종류, 일반,외국인가구, 전체)'!N182</f>
        <v>63414</v>
      </c>
      <c r="F196" s="35">
        <f>'주택총조사(거처의종류, 일반,외국인가구, 전체)'!Q182</f>
        <v>63984</v>
      </c>
      <c r="G196" s="35">
        <f>'주택총조사(거처의종류, 일반,외국인가구, 전체)'!T182</f>
        <v>64422</v>
      </c>
      <c r="H196" s="35">
        <f>'주택총조사(거처의종류, 일반,외국인가구, 전체)'!W182</f>
        <v>64507</v>
      </c>
      <c r="I196" s="207">
        <f t="shared" si="378"/>
        <v>-466</v>
      </c>
      <c r="J196" s="207">
        <f t="shared" si="378"/>
        <v>-550</v>
      </c>
      <c r="K196" s="207">
        <f t="shared" si="378"/>
        <v>-755</v>
      </c>
      <c r="L196" s="207">
        <f t="shared" si="378"/>
        <v>-678</v>
      </c>
      <c r="M196" s="207">
        <f t="shared" si="378"/>
        <v>-825</v>
      </c>
      <c r="N196" s="24">
        <f>'인구총조사(가구, 1인가구)'!D182</f>
        <v>25326</v>
      </c>
      <c r="O196" s="24">
        <f>'인구총조사(가구, 1인가구)'!E182</f>
        <v>24671</v>
      </c>
      <c r="P196" s="24">
        <f>'인구총조사(가구, 1인가구)'!F182</f>
        <v>25983</v>
      </c>
      <c r="Q196" s="24">
        <f>'인구총조사(가구, 1인가구)'!G182</f>
        <v>27308</v>
      </c>
      <c r="R196" s="24">
        <f>'인구총조사(가구, 1인가구)'!H182</f>
        <v>28424</v>
      </c>
      <c r="S196" s="24">
        <f>'인구총조사(가구, 1인가구)'!I182</f>
        <v>29334</v>
      </c>
      <c r="T196" s="52">
        <f t="shared" si="286"/>
        <v>-655</v>
      </c>
      <c r="U196" s="52">
        <f t="shared" si="287"/>
        <v>1312</v>
      </c>
      <c r="V196" s="52">
        <f t="shared" si="288"/>
        <v>1325</v>
      </c>
      <c r="W196" s="52">
        <f t="shared" si="289"/>
        <v>1116</v>
      </c>
      <c r="X196" s="52">
        <f t="shared" si="290"/>
        <v>910</v>
      </c>
      <c r="Y196" s="53">
        <f>'주택총조사(거처의종류, 일반,외국인가구, 아파트)'!K182/'주택총조사(거처의종류, 일반,외국인가구, 전체)'!K182</f>
        <v>0.23070293047308946</v>
      </c>
      <c r="Z196" s="53">
        <f>'주택총조사(거처의종류, 일반,외국인가구, 아파트)'!N182/'주택총조사(거처의종류, 일반,외국인가구, 전체)'!N182</f>
        <v>0.23433311256189485</v>
      </c>
      <c r="AA196" s="53">
        <f>'주택총조사(거처의종류, 일반,외국인가구, 아파트)'!Q182/'주택총조사(거처의종류, 일반,외국인가구, 전체)'!Q182</f>
        <v>0.23349587396849211</v>
      </c>
      <c r="AB196" s="53">
        <f>'주택총조사(거처의종류, 일반,외국인가구, 아파트)'!T182/'주택총조사(거처의종류, 일반,외국인가구, 전체)'!T182</f>
        <v>0.23254478283816088</v>
      </c>
      <c r="AC196" s="53">
        <f>'주택총조사(거처의종류, 일반,외국인가구, 아파트)'!W182/'주택총조사(거처의종류, 일반,외국인가구, 전체)'!W182</f>
        <v>0.23701303734478429</v>
      </c>
      <c r="AD196" s="54">
        <f t="shared" si="291"/>
        <v>-107.50756560045969</v>
      </c>
      <c r="AE196" s="54">
        <f t="shared" si="292"/>
        <v>-128.88321190904216</v>
      </c>
      <c r="AF196" s="54">
        <f t="shared" si="293"/>
        <v>-176.28938484621153</v>
      </c>
      <c r="AG196" s="54">
        <f t="shared" si="294"/>
        <v>-157.66536276427308</v>
      </c>
      <c r="AH196" s="54">
        <f t="shared" si="295"/>
        <v>-195.53575580944704</v>
      </c>
      <c r="AI196" s="54">
        <f t="shared" si="296"/>
        <v>-153.17625618588667</v>
      </c>
      <c r="AJ196" s="54">
        <f t="shared" si="297"/>
        <v>-151.11041945987358</v>
      </c>
      <c r="AK196" s="54">
        <f t="shared" si="298"/>
        <v>307.44504368120602</v>
      </c>
      <c r="AL196" s="54">
        <f t="shared" si="299"/>
        <v>309.38203300825205</v>
      </c>
      <c r="AM196" s="54">
        <f t="shared" si="300"/>
        <v>259.51997764738752</v>
      </c>
      <c r="AN196" s="54">
        <f t="shared" si="301"/>
        <v>215.68186398375371</v>
      </c>
      <c r="AO196" s="54">
        <f t="shared" si="302"/>
        <v>188.18369977214513</v>
      </c>
      <c r="AP196" s="208">
        <f t="shared" si="379"/>
        <v>-258.61798506033324</v>
      </c>
      <c r="AQ196" s="208">
        <f t="shared" si="379"/>
        <v>178.56183177216386</v>
      </c>
      <c r="AR196" s="208">
        <f t="shared" si="379"/>
        <v>133.09264816204052</v>
      </c>
      <c r="AS196" s="208">
        <f t="shared" si="379"/>
        <v>101.85461488311444</v>
      </c>
      <c r="AT196" s="208">
        <f t="shared" si="379"/>
        <v>20.146108174306676</v>
      </c>
      <c r="AU196" s="50">
        <f t="shared" si="285"/>
        <v>35.007443586258447</v>
      </c>
      <c r="AV196" s="52">
        <f>'주택총조사(거처의종류, 일반,외국인가구, 전체)'!I182</f>
        <v>4284</v>
      </c>
      <c r="AW196" s="52">
        <f>'주택총조사(거처의종류, 일반,외국인가구, 전체)'!L182</f>
        <v>4885</v>
      </c>
      <c r="AX196" s="52">
        <f>'주택총조사(거처의종류, 일반,외국인가구, 전체)'!O182</f>
        <v>4540</v>
      </c>
      <c r="AY196" s="52">
        <f>'주택총조사(거처의종류, 일반,외국인가구, 전체)'!R182</f>
        <v>4448</v>
      </c>
      <c r="AZ196" s="52">
        <f>'주택총조사(거처의종류, 일반,외국인가구, 전체)'!U182</f>
        <v>5290</v>
      </c>
      <c r="BA196" s="52">
        <f>'주택총조사(거처의종류, 일반,외국인가구, 전체)'!X182</f>
        <v>5600</v>
      </c>
      <c r="BB196" s="52">
        <f t="shared" si="303"/>
        <v>601</v>
      </c>
      <c r="BC196" s="52">
        <f t="shared" si="304"/>
        <v>-345</v>
      </c>
      <c r="BD196" s="52">
        <f t="shared" si="305"/>
        <v>-92</v>
      </c>
      <c r="BE196" s="52">
        <f t="shared" si="306"/>
        <v>842</v>
      </c>
      <c r="BF196" s="52">
        <f t="shared" si="307"/>
        <v>310</v>
      </c>
      <c r="BG196" s="53">
        <f>'주택총조사(거처의종류, 일반,외국인가구, 아파트)'!L182/'주택총조사(거처의종류, 일반,외국인가구, 전체)'!L182</f>
        <v>4.9334698055271235E-2</v>
      </c>
      <c r="BH196" s="53">
        <f>'주택총조사(거처의종류, 일반,외국인가구, 아파트)'!O182/'주택총조사(거처의종류, 일반,외국인가구, 전체)'!O182</f>
        <v>6.211453744493392E-2</v>
      </c>
      <c r="BI196" s="53">
        <f>'주택총조사(거처의종류, 일반,외국인가구, 아파트)'!R182/'주택총조사(거처의종류, 일반,외국인가구, 전체)'!R182</f>
        <v>6.0926258992805758E-2</v>
      </c>
      <c r="BJ196" s="53">
        <f>'주택총조사(거처의종류, 일반,외국인가구, 아파트)'!U182/'주택총조사(거처의종류, 일반,외국인가구, 전체)'!U182</f>
        <v>5.3497164461247637E-2</v>
      </c>
      <c r="BK196" s="53">
        <f>'주택총조사(거처의종류, 일반,외국인가구, 아파트)'!X182/'주택총조사(거처의종류, 일반,외국인가구, 전체)'!X182</f>
        <v>5.7500000000000002E-2</v>
      </c>
      <c r="BL196" s="54">
        <f t="shared" si="308"/>
        <v>29.650153531218013</v>
      </c>
      <c r="BM196" s="54">
        <f t="shared" si="309"/>
        <v>-21.429515418502202</v>
      </c>
      <c r="BN196" s="54">
        <f t="shared" si="310"/>
        <v>-5.6052158273381298</v>
      </c>
      <c r="BO196" s="54">
        <f t="shared" si="311"/>
        <v>45.04461247637051</v>
      </c>
      <c r="BP196" s="54">
        <f t="shared" si="312"/>
        <v>17.824999999999999</v>
      </c>
      <c r="BQ196" s="50">
        <f t="shared" si="313"/>
        <v>13.09700695234964</v>
      </c>
      <c r="BR196" s="49">
        <f>REPS멸실!E181</f>
        <v>0</v>
      </c>
      <c r="BS196" s="49">
        <f>REPS멸실!F181</f>
        <v>0</v>
      </c>
      <c r="BT196" s="49">
        <f>REPS멸실!G181</f>
        <v>0</v>
      </c>
      <c r="BU196" s="49">
        <f>REPS멸실!H181</f>
        <v>0</v>
      </c>
      <c r="BV196" s="49">
        <f>REPS멸실!I181</f>
        <v>0</v>
      </c>
      <c r="BW196" s="51">
        <f t="shared" si="314"/>
        <v>0</v>
      </c>
      <c r="BX196" s="81">
        <f t="shared" si="315"/>
        <v>48.104450538608084</v>
      </c>
      <c r="BY196" s="52">
        <f>SUM('주택소유통계(다주택자)'!Q182:R182)</f>
        <v>7829</v>
      </c>
      <c r="BZ196" s="52">
        <f>SUM('주택소유통계(다주택자)'!U182:V182)</f>
        <v>7550</v>
      </c>
      <c r="CA196" s="52">
        <f>SUM('주택소유통계(다주택자)'!Y182:Z182)</f>
        <v>7379</v>
      </c>
      <c r="CB196" s="52">
        <f>SUM('주택소유통계(다주택자)'!AC182:AD182)</f>
        <v>7413</v>
      </c>
      <c r="CC196" s="52">
        <f t="shared" si="316"/>
        <v>-279</v>
      </c>
      <c r="CD196" s="52">
        <f t="shared" si="317"/>
        <v>-171</v>
      </c>
      <c r="CE196" s="52">
        <f t="shared" si="318"/>
        <v>34</v>
      </c>
      <c r="CF196" s="53">
        <f>'REPS거래량(외지인)'!D182/'REPS거래량(외지인)'!C182</f>
        <v>0.2413793103448276</v>
      </c>
      <c r="CG196" s="53">
        <f>'REPS거래량(외지인)'!I182/'REPS거래량(외지인)'!H182</f>
        <v>0.24257425742574257</v>
      </c>
      <c r="CH196" s="53">
        <f>'REPS거래량(외지인)'!N182/'REPS거래량(외지인)'!M182</f>
        <v>0.33815028901734107</v>
      </c>
      <c r="CI196" s="54">
        <f>REPS단위당실거래!G181</f>
        <v>3306.8</v>
      </c>
      <c r="CJ196" s="54">
        <f>REPS단위당실거래!H181</f>
        <v>3245.5</v>
      </c>
      <c r="CK196" s="54">
        <f>REPS단위당실거래!I181</f>
        <v>3411.3</v>
      </c>
      <c r="CL196" s="52">
        <v>0</v>
      </c>
      <c r="CM196" s="52">
        <v>0</v>
      </c>
      <c r="CN196" s="52">
        <v>0</v>
      </c>
      <c r="CO196" s="53" t="e">
        <f t="shared" si="319"/>
        <v>#DIV/0!</v>
      </c>
      <c r="CP196" s="53" t="e">
        <f t="shared" si="320"/>
        <v>#DIV/0!</v>
      </c>
      <c r="CQ196" s="53" t="e">
        <f t="shared" si="321"/>
        <v>#DIV/0!</v>
      </c>
      <c r="CR196" s="55">
        <v>0.2</v>
      </c>
      <c r="CS196" s="55">
        <v>0.3</v>
      </c>
      <c r="CT196" s="55">
        <v>0.5</v>
      </c>
      <c r="CU196" s="162" t="e">
        <f t="shared" si="322"/>
        <v>#DIV/0!</v>
      </c>
      <c r="CV196" s="162" t="e">
        <f t="shared" si="323"/>
        <v>#DIV/0!</v>
      </c>
      <c r="CW196" s="162" t="e">
        <f t="shared" si="324"/>
        <v>#DIV/0!</v>
      </c>
      <c r="CX196" s="71" t="e">
        <f t="shared" si="325"/>
        <v>#DIV/0!</v>
      </c>
      <c r="CY196" s="158">
        <f>REPS분양물량!H181</f>
        <v>0</v>
      </c>
      <c r="CZ196" s="158">
        <f>REPS분양물량!I181</f>
        <v>0</v>
      </c>
      <c r="DA196" s="158">
        <f>REPS분양물량!J181</f>
        <v>0</v>
      </c>
      <c r="DB196" s="52">
        <f>REPS미분양!F181</f>
        <v>0</v>
      </c>
      <c r="DC196" s="52">
        <f>REPS미분양!G181</f>
        <v>0</v>
      </c>
      <c r="DD196" s="52">
        <f>REPS미분양!H181</f>
        <v>0</v>
      </c>
      <c r="DE196" s="52">
        <f>REPS미분양!I181</f>
        <v>0</v>
      </c>
      <c r="DF196" s="52">
        <f t="shared" si="326"/>
        <v>0</v>
      </c>
      <c r="DG196" s="52">
        <f t="shared" si="327"/>
        <v>0</v>
      </c>
      <c r="DH196" s="52">
        <f t="shared" si="328"/>
        <v>0</v>
      </c>
      <c r="DI196" s="52">
        <f t="shared" si="329"/>
        <v>0</v>
      </c>
      <c r="DJ196" s="52">
        <f t="shared" si="330"/>
        <v>0</v>
      </c>
      <c r="DK196" s="52">
        <f t="shared" si="331"/>
        <v>0</v>
      </c>
      <c r="DL196" s="142">
        <v>3306.8</v>
      </c>
      <c r="DM196" s="142">
        <v>3245.5</v>
      </c>
      <c r="DN196" s="142">
        <v>3411.3</v>
      </c>
      <c r="DO196" s="140">
        <f>'REPS분양가(분기단위)'!D181</f>
        <v>0</v>
      </c>
      <c r="DP196" s="140">
        <f>'REPS분양가(분기단위)'!E181</f>
        <v>0</v>
      </c>
      <c r="DQ196" s="140">
        <f>'REPS분양가(분기단위)'!F181</f>
        <v>0</v>
      </c>
      <c r="DR196" s="53" t="e">
        <f t="shared" si="332"/>
        <v>#DIV/0!</v>
      </c>
      <c r="DS196" s="53" t="e">
        <f t="shared" si="333"/>
        <v>#DIV/0!</v>
      </c>
      <c r="DT196" s="53" t="e">
        <f t="shared" si="334"/>
        <v>#DIV/0!</v>
      </c>
      <c r="DU196" s="53">
        <f>100%-종합!CF196</f>
        <v>0.75862068965517238</v>
      </c>
      <c r="DV196" s="53">
        <f>100%-종합!CG196</f>
        <v>0.75742574257425743</v>
      </c>
      <c r="DW196" s="53">
        <f>100%-종합!CH196</f>
        <v>0.66184971098265888</v>
      </c>
      <c r="DX196" s="55">
        <v>0.2</v>
      </c>
      <c r="DY196" s="55">
        <v>0.3</v>
      </c>
      <c r="DZ196" s="55">
        <v>0.5</v>
      </c>
      <c r="EA196" s="72" t="e">
        <f t="shared" si="335"/>
        <v>#DIV/0!</v>
      </c>
      <c r="EB196" s="72" t="e">
        <f t="shared" si="336"/>
        <v>#DIV/0!</v>
      </c>
      <c r="EC196" s="72" t="e">
        <f t="shared" si="337"/>
        <v>#DIV/0!</v>
      </c>
      <c r="ED196" s="71" t="e">
        <f t="shared" si="338"/>
        <v>#DIV/0!</v>
      </c>
      <c r="EE196" s="82" t="e">
        <f t="shared" si="339"/>
        <v>#DIV/0!</v>
      </c>
      <c r="EF196" s="88" t="e">
        <f t="shared" si="340"/>
        <v>#DIV/0!</v>
      </c>
      <c r="EG196" s="54">
        <f>REPS단위당실거래!I181</f>
        <v>3411.3</v>
      </c>
      <c r="EH196" s="52">
        <f t="shared" si="341"/>
        <v>0</v>
      </c>
      <c r="EI196" s="52">
        <f t="shared" si="342"/>
        <v>0</v>
      </c>
      <c r="EJ196" s="49">
        <f t="shared" si="343"/>
        <v>0</v>
      </c>
      <c r="EK196" s="149">
        <v>0</v>
      </c>
      <c r="EL196" s="55">
        <f t="shared" si="344"/>
        <v>0</v>
      </c>
      <c r="EM196" s="55">
        <v>0.74</v>
      </c>
      <c r="EN196" s="55">
        <v>0.05</v>
      </c>
      <c r="EO196" s="71">
        <f t="shared" si="345"/>
        <v>0</v>
      </c>
      <c r="EP196" s="54">
        <f>REPS단위당실거래!I181</f>
        <v>3411.3</v>
      </c>
      <c r="EQ196" s="52">
        <f t="shared" si="346"/>
        <v>0</v>
      </c>
      <c r="ER196" s="52">
        <f t="shared" si="347"/>
        <v>0</v>
      </c>
      <c r="ES196" s="49">
        <f t="shared" si="348"/>
        <v>0</v>
      </c>
      <c r="ET196" s="149">
        <v>0</v>
      </c>
      <c r="EU196" s="55">
        <f t="shared" si="349"/>
        <v>0</v>
      </c>
      <c r="EV196" s="55">
        <v>0.26</v>
      </c>
      <c r="EW196" s="55">
        <v>0.2</v>
      </c>
      <c r="EX196" s="50">
        <f t="shared" si="350"/>
        <v>0</v>
      </c>
      <c r="EY196" s="53">
        <f>'주택총조사(주택의종류)'!AZ182</f>
        <v>0.3316798063800751</v>
      </c>
      <c r="EZ196" s="53">
        <f>'주택총조사(주택의종류)'!AS182</f>
        <v>0.26300432501496612</v>
      </c>
      <c r="FA196" s="53">
        <f>'주택총조사(주택의종류)'!BG182</f>
        <v>0.38574328372284739</v>
      </c>
      <c r="FB196" s="53">
        <f t="shared" si="351"/>
        <v>1.9559454517843251</v>
      </c>
      <c r="FC196" s="54">
        <f t="shared" si="352"/>
        <v>0</v>
      </c>
      <c r="FD196" s="55">
        <v>0.4</v>
      </c>
      <c r="FE196" s="55">
        <v>0.6</v>
      </c>
      <c r="FF196" s="50">
        <f t="shared" si="353"/>
        <v>0</v>
      </c>
      <c r="FG196" s="82">
        <f t="shared" si="354"/>
        <v>0</v>
      </c>
      <c r="FH196" s="53">
        <v>3.9399999999999998E-2</v>
      </c>
      <c r="FI196" s="49">
        <v>30</v>
      </c>
      <c r="FJ196" s="55">
        <v>0.6</v>
      </c>
      <c r="FK196" s="55">
        <v>0.4</v>
      </c>
      <c r="FL196" s="49">
        <f t="shared" si="355"/>
        <v>0</v>
      </c>
      <c r="FM196" s="49">
        <f t="shared" si="356"/>
        <v>0</v>
      </c>
      <c r="FN196" s="58">
        <f t="shared" si="357"/>
        <v>0</v>
      </c>
      <c r="FO196" s="49">
        <f t="shared" si="372"/>
        <v>0</v>
      </c>
      <c r="FP196" s="131">
        <v>89</v>
      </c>
      <c r="FQ196" s="131">
        <v>250</v>
      </c>
      <c r="FR196" s="134">
        <v>2228</v>
      </c>
      <c r="FS196" s="134">
        <v>3751</v>
      </c>
      <c r="FT196" s="134">
        <v>2514</v>
      </c>
      <c r="FU196" s="134">
        <v>1962</v>
      </c>
      <c r="FV196" s="134">
        <v>1828</v>
      </c>
      <c r="FW196" s="134">
        <v>4370</v>
      </c>
      <c r="FX196" s="134">
        <v>7478</v>
      </c>
      <c r="FY196" s="32">
        <f t="shared" si="358"/>
        <v>24470</v>
      </c>
      <c r="FZ196" s="152">
        <v>0</v>
      </c>
      <c r="GA196" s="54">
        <f t="shared" si="359"/>
        <v>201.28070672449476</v>
      </c>
      <c r="GB196" s="55">
        <v>0.3</v>
      </c>
      <c r="GC196" s="55">
        <f t="shared" si="360"/>
        <v>0</v>
      </c>
      <c r="GD196" s="50">
        <f t="shared" si="361"/>
        <v>0</v>
      </c>
      <c r="GE196" s="54">
        <f t="shared" si="362"/>
        <v>-153.17625618588667</v>
      </c>
      <c r="GF196" s="55">
        <v>0.7</v>
      </c>
      <c r="GG196" s="55">
        <f t="shared" si="363"/>
        <v>0</v>
      </c>
      <c r="GH196" s="50">
        <f t="shared" si="364"/>
        <v>0</v>
      </c>
      <c r="GI196" s="81">
        <f t="shared" si="373"/>
        <v>0</v>
      </c>
      <c r="GJ196" s="72" t="e">
        <f t="shared" si="365"/>
        <v>#DIV/0!</v>
      </c>
      <c r="GK196" s="72" t="e">
        <f t="shared" si="366"/>
        <v>#DIV/0!</v>
      </c>
      <c r="GL196" s="52">
        <f>SUM('주택총조사(주택의종류)'!AD182:AF182)</f>
        <v>34106</v>
      </c>
      <c r="GM196" s="52">
        <f>REPS미분양!I181</f>
        <v>0</v>
      </c>
      <c r="GN196" s="100">
        <f t="shared" si="367"/>
        <v>0</v>
      </c>
      <c r="GO196" s="55">
        <f t="shared" si="368"/>
        <v>1</v>
      </c>
      <c r="GP196" s="82" t="e">
        <f t="shared" si="369"/>
        <v>#DIV/0!</v>
      </c>
      <c r="GQ196" s="84" t="e">
        <f t="shared" si="370"/>
        <v>#DIV/0!</v>
      </c>
      <c r="GR196" s="151">
        <f>SUM('REPS분양물량+계획'!G181:I181)/3</f>
        <v>0</v>
      </c>
      <c r="GS196" s="106" t="e">
        <f t="shared" si="374"/>
        <v>#DIV/0!</v>
      </c>
      <c r="GT196" s="105" t="e">
        <f t="shared" si="371"/>
        <v>#DIV/0!</v>
      </c>
    </row>
    <row r="197" spans="1:202" s="49" customFormat="1" x14ac:dyDescent="0.4">
      <c r="A197" s="37" t="s">
        <v>233</v>
      </c>
      <c r="B197" s="148" t="s">
        <v>216</v>
      </c>
      <c r="C197" s="35">
        <f>'주택총조사(거처의종류, 일반,외국인가구, 전체)'!H183</f>
        <v>53102</v>
      </c>
      <c r="D197" s="35">
        <f>'주택총조사(거처의종류, 일반,외국인가구, 전체)'!K183</f>
        <v>54496</v>
      </c>
      <c r="E197" s="35">
        <f>'주택총조사(거처의종류, 일반,외국인가구, 전체)'!N183</f>
        <v>55093</v>
      </c>
      <c r="F197" s="35">
        <f>'주택총조사(거처의종류, 일반,외국인가구, 전체)'!Q183</f>
        <v>56116</v>
      </c>
      <c r="G197" s="35">
        <f>'주택총조사(거처의종류, 일반,외국인가구, 전체)'!T183</f>
        <v>56260</v>
      </c>
      <c r="H197" s="35">
        <f>'주택총조사(거처의종류, 일반,외국인가구, 전체)'!W183</f>
        <v>59265</v>
      </c>
      <c r="I197" s="207">
        <f t="shared" si="378"/>
        <v>119</v>
      </c>
      <c r="J197" s="207">
        <f t="shared" si="378"/>
        <v>-143</v>
      </c>
      <c r="K197" s="207">
        <f t="shared" si="378"/>
        <v>-703</v>
      </c>
      <c r="L197" s="207">
        <f t="shared" si="378"/>
        <v>-559</v>
      </c>
      <c r="M197" s="207">
        <f t="shared" si="378"/>
        <v>-41</v>
      </c>
      <c r="N197" s="24">
        <f>'인구총조사(가구, 1인가구)'!D183</f>
        <v>20803</v>
      </c>
      <c r="O197" s="24">
        <f>'인구총조사(가구, 1인가구)'!E183</f>
        <v>22078</v>
      </c>
      <c r="P197" s="24">
        <f>'인구총조사(가구, 1인가구)'!F183</f>
        <v>22818</v>
      </c>
      <c r="Q197" s="24">
        <f>'인구총조사(가구, 1인가구)'!G183</f>
        <v>24544</v>
      </c>
      <c r="R197" s="24">
        <f>'인구총조사(가구, 1인가구)'!H183</f>
        <v>25247</v>
      </c>
      <c r="S197" s="24">
        <f>'인구총조사(가구, 1인가구)'!I183</f>
        <v>28293</v>
      </c>
      <c r="T197" s="52">
        <f t="shared" si="286"/>
        <v>1275</v>
      </c>
      <c r="U197" s="52">
        <f t="shared" si="287"/>
        <v>740</v>
      </c>
      <c r="V197" s="52">
        <f t="shared" si="288"/>
        <v>1726</v>
      </c>
      <c r="W197" s="52">
        <f t="shared" si="289"/>
        <v>703</v>
      </c>
      <c r="X197" s="52">
        <f t="shared" si="290"/>
        <v>3046</v>
      </c>
      <c r="Y197" s="53">
        <f>'주택총조사(거처의종류, 일반,외국인가구, 아파트)'!K183/'주택총조사(거처의종류, 일반,외국인가구, 전체)'!K183</f>
        <v>0.44067454492072811</v>
      </c>
      <c r="Z197" s="53">
        <f>'주택총조사(거처의종류, 일반,외국인가구, 아파트)'!N183/'주택총조사(거처의종류, 일반,외국인가구, 전체)'!N183</f>
        <v>0.44257891202149091</v>
      </c>
      <c r="AA197" s="53">
        <f>'주택총조사(거처의종류, 일반,외국인가구, 아파트)'!Q183/'주택총조사(거처의종류, 일반,외국인가구, 전체)'!Q183</f>
        <v>0.44160310784802909</v>
      </c>
      <c r="AB197" s="53">
        <f>'주택총조사(거처의종류, 일반,외국인가구, 아파트)'!T183/'주택총조사(거처의종류, 일반,외국인가구, 전체)'!T183</f>
        <v>0.44255243512264486</v>
      </c>
      <c r="AC197" s="53">
        <f>'주택총조사(거처의종류, 일반,외국인가구, 아파트)'!W183/'주택총조사(거처의종류, 일반,외국인가구, 전체)'!W183</f>
        <v>0.4425208807896735</v>
      </c>
      <c r="AD197" s="54">
        <f t="shared" si="291"/>
        <v>52.440270845566644</v>
      </c>
      <c r="AE197" s="54">
        <f t="shared" si="292"/>
        <v>-63.288784419073203</v>
      </c>
      <c r="AF197" s="54">
        <f t="shared" si="293"/>
        <v>-310.44698481716443</v>
      </c>
      <c r="AG197" s="54">
        <f t="shared" si="294"/>
        <v>-247.38681123355849</v>
      </c>
      <c r="AH197" s="54">
        <f t="shared" si="295"/>
        <v>-18.143356112376612</v>
      </c>
      <c r="AI197" s="54">
        <f t="shared" si="296"/>
        <v>-117.36513314732122</v>
      </c>
      <c r="AJ197" s="54">
        <f t="shared" si="297"/>
        <v>561.86004477392828</v>
      </c>
      <c r="AK197" s="54">
        <f t="shared" si="298"/>
        <v>327.50839489590328</v>
      </c>
      <c r="AL197" s="54">
        <f t="shared" si="299"/>
        <v>762.20696414569818</v>
      </c>
      <c r="AM197" s="54">
        <f t="shared" si="300"/>
        <v>311.11436189121935</v>
      </c>
      <c r="AN197" s="54">
        <f t="shared" si="301"/>
        <v>1347.9186028853455</v>
      </c>
      <c r="AO197" s="54">
        <f t="shared" si="302"/>
        <v>662.12167371841883</v>
      </c>
      <c r="AP197" s="208">
        <f t="shared" si="379"/>
        <v>614.30031561949488</v>
      </c>
      <c r="AQ197" s="208">
        <f t="shared" si="379"/>
        <v>264.2196104768301</v>
      </c>
      <c r="AR197" s="208">
        <f t="shared" si="379"/>
        <v>451.75997932853375</v>
      </c>
      <c r="AS197" s="208">
        <f t="shared" si="379"/>
        <v>63.727550657660856</v>
      </c>
      <c r="AT197" s="208">
        <f t="shared" si="379"/>
        <v>1329.775246772969</v>
      </c>
      <c r="AU197" s="50">
        <f t="shared" si="285"/>
        <v>544.75654057109773</v>
      </c>
      <c r="AV197" s="52">
        <f>'주택총조사(거처의종류, 일반,외국인가구, 전체)'!I183</f>
        <v>4111</v>
      </c>
      <c r="AW197" s="52">
        <f>'주택총조사(거처의종류, 일반,외국인가구, 전체)'!L183</f>
        <v>4846</v>
      </c>
      <c r="AX197" s="52">
        <f>'주택총조사(거처의종류, 일반,외국인가구, 전체)'!O183</f>
        <v>4628</v>
      </c>
      <c r="AY197" s="52">
        <f>'주택총조사(거처의종류, 일반,외국인가구, 전체)'!R183</f>
        <v>4877</v>
      </c>
      <c r="AZ197" s="52">
        <f>'주택총조사(거처의종류, 일반,외국인가구, 전체)'!U183</f>
        <v>5279</v>
      </c>
      <c r="BA197" s="52">
        <f>'주택총조사(거처의종류, 일반,외국인가구, 전체)'!X183</f>
        <v>4987</v>
      </c>
      <c r="BB197" s="52">
        <f t="shared" si="303"/>
        <v>735</v>
      </c>
      <c r="BC197" s="52">
        <f t="shared" si="304"/>
        <v>-218</v>
      </c>
      <c r="BD197" s="52">
        <f t="shared" si="305"/>
        <v>249</v>
      </c>
      <c r="BE197" s="52">
        <f t="shared" si="306"/>
        <v>402</v>
      </c>
      <c r="BF197" s="52">
        <f t="shared" si="307"/>
        <v>-292</v>
      </c>
      <c r="BG197" s="53">
        <f>'주택총조사(거처의종류, 일반,외국인가구, 아파트)'!L183/'주택총조사(거처의종류, 일반,외국인가구, 전체)'!L183</f>
        <v>0.11328931077177053</v>
      </c>
      <c r="BH197" s="53">
        <f>'주택총조사(거처의종류, 일반,외국인가구, 아파트)'!O183/'주택총조사(거처의종류, 일반,외국인가구, 전체)'!O183</f>
        <v>0.1313742437337943</v>
      </c>
      <c r="BI197" s="53">
        <f>'주택총조사(거처의종류, 일반,외국인가구, 아파트)'!R183/'주택총조사(거처의종류, 일반,외국인가구, 전체)'!R183</f>
        <v>0.12733237646093909</v>
      </c>
      <c r="BJ197" s="53">
        <f>'주택총조사(거처의종류, 일반,외국인가구, 아파트)'!U183/'주택총조사(거처의종류, 일반,외국인가구, 전체)'!U183</f>
        <v>0.11801477552566773</v>
      </c>
      <c r="BK197" s="53">
        <f>'주택총조사(거처의종류, 일반,외국인가구, 아파트)'!X183/'주택총조사(거처의종류, 일반,외국인가구, 전체)'!X183</f>
        <v>0.11148987367154602</v>
      </c>
      <c r="BL197" s="54">
        <f t="shared" si="308"/>
        <v>83.267643417251335</v>
      </c>
      <c r="BM197" s="54">
        <f t="shared" si="309"/>
        <v>-28.639585133967159</v>
      </c>
      <c r="BN197" s="54">
        <f t="shared" si="310"/>
        <v>31.705761738773834</v>
      </c>
      <c r="BO197" s="54">
        <f t="shared" si="311"/>
        <v>47.44193976131843</v>
      </c>
      <c r="BP197" s="54">
        <f t="shared" si="312"/>
        <v>-32.55504311209144</v>
      </c>
      <c r="BQ197" s="50">
        <f t="shared" si="313"/>
        <v>20.244143334256997</v>
      </c>
      <c r="BR197" s="49">
        <f>REPS멸실!E182</f>
        <v>0</v>
      </c>
      <c r="BS197" s="49">
        <f>REPS멸실!F182</f>
        <v>0</v>
      </c>
      <c r="BT197" s="49">
        <f>REPS멸실!G182</f>
        <v>0</v>
      </c>
      <c r="BU197" s="49">
        <f>REPS멸실!H182</f>
        <v>0</v>
      </c>
      <c r="BV197" s="49">
        <f>REPS멸실!I182</f>
        <v>69</v>
      </c>
      <c r="BW197" s="51">
        <f t="shared" si="314"/>
        <v>13.8</v>
      </c>
      <c r="BX197" s="81">
        <f t="shared" si="315"/>
        <v>578.80068390535473</v>
      </c>
      <c r="BY197" s="52">
        <f>SUM('주택소유통계(다주택자)'!Q183:R183)</f>
        <v>5268</v>
      </c>
      <c r="BZ197" s="52">
        <f>SUM('주택소유통계(다주택자)'!U183:V183)</f>
        <v>5088</v>
      </c>
      <c r="CA197" s="52">
        <f>SUM('주택소유통계(다주택자)'!Y183:Z183)</f>
        <v>4979</v>
      </c>
      <c r="CB197" s="52">
        <f>SUM('주택소유통계(다주택자)'!AC183:AD183)</f>
        <v>5117</v>
      </c>
      <c r="CC197" s="52">
        <f t="shared" si="316"/>
        <v>-180</v>
      </c>
      <c r="CD197" s="52">
        <f t="shared" si="317"/>
        <v>-109</v>
      </c>
      <c r="CE197" s="52">
        <f t="shared" si="318"/>
        <v>138</v>
      </c>
      <c r="CF197" s="53">
        <f>'REPS거래량(외지인)'!D183/'REPS거래량(외지인)'!C183</f>
        <v>0.20726172465960666</v>
      </c>
      <c r="CG197" s="53">
        <f>'REPS거래량(외지인)'!I183/'REPS거래량(외지인)'!H183</f>
        <v>0.27751196172248804</v>
      </c>
      <c r="CH197" s="53">
        <f>'REPS거래량(외지인)'!N183/'REPS거래량(외지인)'!M183</f>
        <v>0.29739130434782607</v>
      </c>
      <c r="CI197" s="54">
        <f>REPS단위당실거래!G182</f>
        <v>3457.5</v>
      </c>
      <c r="CJ197" s="54">
        <f>REPS단위당실거래!H182</f>
        <v>3299.3</v>
      </c>
      <c r="CK197" s="54">
        <f>REPS단위당실거래!I182</f>
        <v>3450.6</v>
      </c>
      <c r="CL197" s="52">
        <v>3842.8449999999998</v>
      </c>
      <c r="CM197" s="52">
        <v>4045.1</v>
      </c>
      <c r="CN197" s="52">
        <v>4258</v>
      </c>
      <c r="CO197" s="53">
        <f t="shared" si="319"/>
        <v>0.89972403258523315</v>
      </c>
      <c r="CP197" s="53">
        <f t="shared" si="320"/>
        <v>0.81562878544411765</v>
      </c>
      <c r="CQ197" s="53">
        <f t="shared" si="321"/>
        <v>0.81038046031000466</v>
      </c>
      <c r="CR197" s="55">
        <v>0.2</v>
      </c>
      <c r="CS197" s="55">
        <v>0.3</v>
      </c>
      <c r="CT197" s="55">
        <v>0.5</v>
      </c>
      <c r="CU197" s="162">
        <f t="shared" si="322"/>
        <v>-6.7132207696072159</v>
      </c>
      <c r="CV197" s="162">
        <f t="shared" si="323"/>
        <v>-7.4015385381498255</v>
      </c>
      <c r="CW197" s="162">
        <f t="shared" si="324"/>
        <v>16.629007045561295</v>
      </c>
      <c r="CX197" s="71">
        <f t="shared" si="325"/>
        <v>0.83808257926808472</v>
      </c>
      <c r="CY197" s="158">
        <f>REPS분양물량!H182</f>
        <v>535</v>
      </c>
      <c r="CZ197" s="158">
        <f>REPS분양물량!I182</f>
        <v>0</v>
      </c>
      <c r="DA197" s="158">
        <f>REPS분양물량!J182</f>
        <v>0</v>
      </c>
      <c r="DB197" s="52">
        <f>REPS미분양!F182</f>
        <v>2</v>
      </c>
      <c r="DC197" s="52">
        <f>REPS미분양!G182</f>
        <v>2</v>
      </c>
      <c r="DD197" s="52">
        <f>REPS미분양!H182</f>
        <v>3</v>
      </c>
      <c r="DE197" s="52">
        <f>REPS미분양!I182</f>
        <v>1</v>
      </c>
      <c r="DF197" s="52">
        <f t="shared" si="326"/>
        <v>537</v>
      </c>
      <c r="DG197" s="52">
        <f t="shared" si="327"/>
        <v>2</v>
      </c>
      <c r="DH197" s="52">
        <f t="shared" si="328"/>
        <v>3</v>
      </c>
      <c r="DI197" s="52">
        <f t="shared" si="329"/>
        <v>535</v>
      </c>
      <c r="DJ197" s="52">
        <f t="shared" si="330"/>
        <v>-1</v>
      </c>
      <c r="DK197" s="52">
        <f t="shared" si="331"/>
        <v>2</v>
      </c>
      <c r="DL197" s="142">
        <v>3457.5</v>
      </c>
      <c r="DM197" s="142">
        <v>3299.3</v>
      </c>
      <c r="DN197" s="142">
        <v>3450.6</v>
      </c>
      <c r="DO197" s="145">
        <f>DP197*0.95</f>
        <v>3842.8449999999998</v>
      </c>
      <c r="DP197" s="145">
        <f>DQ197*0.95</f>
        <v>4045.1</v>
      </c>
      <c r="DQ197" s="140">
        <f>'REPS분양가(분기단위)'!F182</f>
        <v>4258</v>
      </c>
      <c r="DR197" s="53">
        <f t="shared" si="332"/>
        <v>0.89972403258523315</v>
      </c>
      <c r="DS197" s="53">
        <f t="shared" si="333"/>
        <v>0.81562878544411765</v>
      </c>
      <c r="DT197" s="53">
        <f t="shared" si="334"/>
        <v>0.81038046031000466</v>
      </c>
      <c r="DU197" s="53">
        <f>100%-종합!CF197</f>
        <v>0.79273827534039332</v>
      </c>
      <c r="DV197" s="53">
        <f>100%-종합!CG197</f>
        <v>0.72248803827751196</v>
      </c>
      <c r="DW197" s="53">
        <f>100%-종합!CH197</f>
        <v>0.70260869565217399</v>
      </c>
      <c r="DX197" s="55">
        <v>0.2</v>
      </c>
      <c r="DY197" s="55">
        <v>0.3</v>
      </c>
      <c r="DZ197" s="55">
        <v>0.5</v>
      </c>
      <c r="EA197" s="72">
        <f t="shared" si="335"/>
        <v>76.31728753250961</v>
      </c>
      <c r="EB197" s="72">
        <f t="shared" si="336"/>
        <v>-0.17678461234745707</v>
      </c>
      <c r="EC197" s="72">
        <f t="shared" si="337"/>
        <v>0.56938035820042077</v>
      </c>
      <c r="ED197" s="71">
        <f t="shared" si="338"/>
        <v>25.569961092787523</v>
      </c>
      <c r="EE197" s="82">
        <f t="shared" si="339"/>
        <v>26.408043672055609</v>
      </c>
      <c r="EF197" s="88">
        <f t="shared" si="340"/>
        <v>605.20872757741029</v>
      </c>
      <c r="EG197" s="54">
        <f>REPS단위당실거래!I182</f>
        <v>3450.6</v>
      </c>
      <c r="EH197" s="52">
        <f t="shared" si="341"/>
        <v>4258</v>
      </c>
      <c r="EI197" s="52">
        <f t="shared" si="342"/>
        <v>144800</v>
      </c>
      <c r="EJ197" s="49">
        <f t="shared" si="343"/>
        <v>79640</v>
      </c>
      <c r="EK197" s="149">
        <v>15106</v>
      </c>
      <c r="EL197" s="55">
        <f t="shared" si="344"/>
        <v>0.31407805579740317</v>
      </c>
      <c r="EM197" s="55">
        <v>0.74</v>
      </c>
      <c r="EN197" s="55">
        <v>0.05</v>
      </c>
      <c r="EO197" s="71">
        <f t="shared" si="345"/>
        <v>175.54513510239619</v>
      </c>
      <c r="EP197" s="54">
        <f>REPS단위당실거래!I182</f>
        <v>3450.6</v>
      </c>
      <c r="EQ197" s="52">
        <f t="shared" si="346"/>
        <v>4258</v>
      </c>
      <c r="ER197" s="52">
        <f t="shared" si="347"/>
        <v>144800</v>
      </c>
      <c r="ES197" s="49">
        <f t="shared" si="348"/>
        <v>79640</v>
      </c>
      <c r="ET197" s="149">
        <v>5369</v>
      </c>
      <c r="EU197" s="55">
        <f t="shared" si="349"/>
        <v>0.31407805579740317</v>
      </c>
      <c r="EV197" s="55">
        <v>0.26</v>
      </c>
      <c r="EW197" s="55">
        <v>0.2</v>
      </c>
      <c r="EX197" s="50">
        <f t="shared" si="350"/>
        <v>87.686824241965411</v>
      </c>
      <c r="EY197" s="53">
        <f>'주택총조사(주택의종류)'!AZ183</f>
        <v>0.61763151607876865</v>
      </c>
      <c r="EZ197" s="53">
        <f>'주택총조사(주택의종류)'!AS183</f>
        <v>0.14291726078993297</v>
      </c>
      <c r="FA197" s="53">
        <f>'주택총조사(주택의종류)'!BG183</f>
        <v>0.21879321305801103</v>
      </c>
      <c r="FB197" s="53">
        <f t="shared" si="351"/>
        <v>0.58564121880369491</v>
      </c>
      <c r="FC197" s="54">
        <f t="shared" si="352"/>
        <v>154.1594854985166</v>
      </c>
      <c r="FD197" s="55">
        <v>0.4</v>
      </c>
      <c r="FE197" s="55">
        <v>0.6</v>
      </c>
      <c r="FF197" s="50">
        <f t="shared" si="353"/>
        <v>36.998276519643987</v>
      </c>
      <c r="FG197" s="82">
        <f t="shared" si="354"/>
        <v>300.23023586400558</v>
      </c>
      <c r="FH197" s="53">
        <v>3.9399999999999998E-2</v>
      </c>
      <c r="FI197" s="49">
        <v>30</v>
      </c>
      <c r="FJ197" s="55">
        <v>0.6</v>
      </c>
      <c r="FK197" s="55">
        <v>0.4</v>
      </c>
      <c r="FL197" s="49">
        <f t="shared" si="355"/>
        <v>145000</v>
      </c>
      <c r="FM197" s="49">
        <f t="shared" si="356"/>
        <v>86900</v>
      </c>
      <c r="FN197" s="58">
        <f t="shared" si="357"/>
        <v>-411.87359179031199</v>
      </c>
      <c r="FO197" s="49">
        <f t="shared" si="372"/>
        <v>12360</v>
      </c>
      <c r="FP197" s="131">
        <v>91</v>
      </c>
      <c r="FQ197" s="131">
        <v>217</v>
      </c>
      <c r="FR197" s="134">
        <v>2479</v>
      </c>
      <c r="FS197" s="134">
        <v>3889</v>
      </c>
      <c r="FT197" s="134">
        <v>2627</v>
      </c>
      <c r="FU197" s="134">
        <v>2055</v>
      </c>
      <c r="FV197" s="134">
        <v>1986</v>
      </c>
      <c r="FW197" s="134">
        <v>4776</v>
      </c>
      <c r="FX197" s="134">
        <v>8297</v>
      </c>
      <c r="FY197" s="32">
        <f t="shared" si="358"/>
        <v>26417</v>
      </c>
      <c r="FZ197" s="152">
        <f>FX197/FY197</f>
        <v>0.31407805579740317</v>
      </c>
      <c r="GA197" s="54">
        <f t="shared" si="359"/>
        <v>682.36581705267588</v>
      </c>
      <c r="GB197" s="55">
        <v>0.3</v>
      </c>
      <c r="GC197" s="55">
        <f t="shared" si="360"/>
        <v>0.31407805579740317</v>
      </c>
      <c r="GD197" s="50">
        <f t="shared" si="361"/>
        <v>64.294838748753278</v>
      </c>
      <c r="GE197" s="54">
        <f t="shared" si="362"/>
        <v>-103.56513314732122</v>
      </c>
      <c r="GF197" s="55">
        <v>0.7</v>
      </c>
      <c r="GG197" s="55">
        <f t="shared" si="363"/>
        <v>0.31407805579740317</v>
      </c>
      <c r="GH197" s="50">
        <f t="shared" si="364"/>
        <v>-22.769274967116889</v>
      </c>
      <c r="GI197" s="81">
        <f t="shared" si="373"/>
        <v>41.525563781636393</v>
      </c>
      <c r="GJ197" s="72">
        <f t="shared" si="365"/>
        <v>0.83808257926808472</v>
      </c>
      <c r="GK197" s="72">
        <f t="shared" si="366"/>
        <v>25.569961092787523</v>
      </c>
      <c r="GL197" s="52">
        <f>SUM('주택총조사(주택의종류)'!AD183:AF183)</f>
        <v>35817</v>
      </c>
      <c r="GM197" s="52">
        <f>REPS미분양!I182</f>
        <v>1</v>
      </c>
      <c r="GN197" s="100">
        <f t="shared" si="367"/>
        <v>2.7919702934360779E-5</v>
      </c>
      <c r="GO197" s="55">
        <f t="shared" si="368"/>
        <v>1</v>
      </c>
      <c r="GP197" s="82">
        <f t="shared" si="369"/>
        <v>26.408043672055609</v>
      </c>
      <c r="GQ197" s="84">
        <f t="shared" si="370"/>
        <v>368.16384331769757</v>
      </c>
      <c r="GR197" s="151">
        <f>SUM('REPS분양물량+계획'!G182:I182)/3</f>
        <v>134.66666666666666</v>
      </c>
      <c r="GS197" s="106">
        <f t="shared" si="374"/>
        <v>0.36577917443799474</v>
      </c>
      <c r="GT197" s="105" t="str">
        <f t="shared" si="371"/>
        <v>S등급</v>
      </c>
    </row>
    <row r="198" spans="1:202" s="49" customFormat="1" x14ac:dyDescent="0.4">
      <c r="A198" s="37" t="s">
        <v>233</v>
      </c>
      <c r="B198" s="148" t="s">
        <v>241</v>
      </c>
      <c r="C198" s="35">
        <f>'주택총조사(거처의종류, 일반,외국인가구, 전체)'!H184</f>
        <v>159444</v>
      </c>
      <c r="D198" s="35">
        <f>'주택총조사(거처의종류, 일반,외국인가구, 전체)'!K184</f>
        <v>160776</v>
      </c>
      <c r="E198" s="35">
        <f>'주택총조사(거처의종류, 일반,외국인가구, 전체)'!N184</f>
        <v>164832</v>
      </c>
      <c r="F198" s="35">
        <f>'주택총조사(거처의종류, 일반,외국인가구, 전체)'!Q184</f>
        <v>167260</v>
      </c>
      <c r="G198" s="35">
        <f>'주택총조사(거처의종류, 일반,외국인가구, 전체)'!T184</f>
        <v>170544</v>
      </c>
      <c r="H198" s="35">
        <f>'주택총조사(거처의종류, 일반,외국인가구, 전체)'!W184</f>
        <v>171823</v>
      </c>
      <c r="I198" s="207">
        <f t="shared" si="378"/>
        <v>-1657</v>
      </c>
      <c r="J198" s="207">
        <f t="shared" si="378"/>
        <v>-353</v>
      </c>
      <c r="K198" s="207">
        <f t="shared" si="378"/>
        <v>-1454</v>
      </c>
      <c r="L198" s="207">
        <f t="shared" si="378"/>
        <v>-563</v>
      </c>
      <c r="M198" s="207">
        <f t="shared" si="378"/>
        <v>-1293</v>
      </c>
      <c r="N198" s="24">
        <f>'인구총조사(가구, 1인가구)'!D184</f>
        <v>49207</v>
      </c>
      <c r="O198" s="24">
        <f>'인구총조사(가구, 1인가구)'!E184</f>
        <v>52196</v>
      </c>
      <c r="P198" s="24">
        <f>'인구총조사(가구, 1인가구)'!F184</f>
        <v>56605</v>
      </c>
      <c r="Q198" s="24">
        <f>'인구총조사(가구, 1인가구)'!G184</f>
        <v>60487</v>
      </c>
      <c r="R198" s="24">
        <f>'인구총조사(가구, 1인가구)'!H184</f>
        <v>64334</v>
      </c>
      <c r="S198" s="24">
        <f>'인구총조사(가구, 1인가구)'!I184</f>
        <v>66906</v>
      </c>
      <c r="T198" s="52">
        <f t="shared" si="286"/>
        <v>2989</v>
      </c>
      <c r="U198" s="52">
        <f t="shared" si="287"/>
        <v>4409</v>
      </c>
      <c r="V198" s="52">
        <f t="shared" si="288"/>
        <v>3882</v>
      </c>
      <c r="W198" s="52">
        <f t="shared" si="289"/>
        <v>3847</v>
      </c>
      <c r="X198" s="52">
        <f t="shared" si="290"/>
        <v>2572</v>
      </c>
      <c r="Y198" s="53">
        <f>'주택총조사(거처의종류, 일반,외국인가구, 아파트)'!K184/'주택총조사(거처의종류, 일반,외국인가구, 전체)'!K184</f>
        <v>0.3168383340797134</v>
      </c>
      <c r="Z198" s="53">
        <f>'주택총조사(거처의종류, 일반,외국인가구, 아파트)'!N184/'주택총조사(거처의종류, 일반,외국인가구, 전체)'!N184</f>
        <v>0.32892884876722966</v>
      </c>
      <c r="AA198" s="53">
        <f>'주택총조사(거처의종류, 일반,외국인가구, 아파트)'!Q184/'주택총조사(거처의종류, 일반,외국인가구, 전체)'!Q184</f>
        <v>0.33123281119215592</v>
      </c>
      <c r="AB198" s="53">
        <f>'주택총조사(거처의종류, 일반,외국인가구, 아파트)'!T184/'주택총조사(거처의종류, 일반,외국인가구, 전체)'!T184</f>
        <v>0.33825874847546672</v>
      </c>
      <c r="AC198" s="53">
        <f>'주택총조사(거처의종류, 일반,외국인가구, 아파트)'!W184/'주택총조사(거처의종류, 일반,외국인가구, 전체)'!W184</f>
        <v>0.34099043783428296</v>
      </c>
      <c r="AD198" s="54">
        <f t="shared" si="291"/>
        <v>-525.00111957008505</v>
      </c>
      <c r="AE198" s="54">
        <f t="shared" si="292"/>
        <v>-116.11188361483207</v>
      </c>
      <c r="AF198" s="54">
        <f t="shared" si="293"/>
        <v>-481.61250747339471</v>
      </c>
      <c r="AG198" s="54">
        <f t="shared" si="294"/>
        <v>-190.43967539168776</v>
      </c>
      <c r="AH198" s="54">
        <f t="shared" si="295"/>
        <v>-440.90063611972784</v>
      </c>
      <c r="AI198" s="54">
        <f t="shared" si="296"/>
        <v>-350.81316443394547</v>
      </c>
      <c r="AJ198" s="54">
        <f t="shared" si="297"/>
        <v>947.02978056426332</v>
      </c>
      <c r="AK198" s="54">
        <f t="shared" si="298"/>
        <v>1450.2472942147156</v>
      </c>
      <c r="AL198" s="54">
        <f t="shared" si="299"/>
        <v>1285.8457730479493</v>
      </c>
      <c r="AM198" s="54">
        <f t="shared" si="300"/>
        <v>1301.2814053851205</v>
      </c>
      <c r="AN198" s="54">
        <f t="shared" si="301"/>
        <v>877.02740610977571</v>
      </c>
      <c r="AO198" s="54">
        <f t="shared" si="302"/>
        <v>1172.2863318643649</v>
      </c>
      <c r="AP198" s="208">
        <f t="shared" si="379"/>
        <v>422.02866099417827</v>
      </c>
      <c r="AQ198" s="208">
        <f t="shared" si="379"/>
        <v>1334.1354105998835</v>
      </c>
      <c r="AR198" s="208">
        <f t="shared" si="379"/>
        <v>804.23326557455448</v>
      </c>
      <c r="AS198" s="208">
        <f t="shared" si="379"/>
        <v>1110.8417299934326</v>
      </c>
      <c r="AT198" s="208">
        <f t="shared" si="379"/>
        <v>436.12676999004788</v>
      </c>
      <c r="AU198" s="50">
        <f t="shared" si="285"/>
        <v>821.47316743041938</v>
      </c>
      <c r="AV198" s="52">
        <f>'주택총조사(거처의종류, 일반,외국인가구, 전체)'!I184</f>
        <v>2536</v>
      </c>
      <c r="AW198" s="52">
        <f>'주택총조사(거처의종류, 일반,외국인가구, 전체)'!L184</f>
        <v>2592</v>
      </c>
      <c r="AX198" s="52">
        <f>'주택총조사(거처의종류, 일반,외국인가구, 전체)'!O184</f>
        <v>2736</v>
      </c>
      <c r="AY198" s="52">
        <f>'주택총조사(거처의종류, 일반,외국인가구, 전체)'!R184</f>
        <v>2694</v>
      </c>
      <c r="AZ198" s="52">
        <f>'주택총조사(거처의종류, 일반,외국인가구, 전체)'!U184</f>
        <v>2815</v>
      </c>
      <c r="BA198" s="52">
        <f>'주택총조사(거처의종류, 일반,외국인가구, 전체)'!X184</f>
        <v>2972</v>
      </c>
      <c r="BB198" s="52">
        <f t="shared" si="303"/>
        <v>56</v>
      </c>
      <c r="BC198" s="52">
        <f t="shared" si="304"/>
        <v>144</v>
      </c>
      <c r="BD198" s="52">
        <f t="shared" si="305"/>
        <v>-42</v>
      </c>
      <c r="BE198" s="52">
        <f t="shared" si="306"/>
        <v>121</v>
      </c>
      <c r="BF198" s="52">
        <f t="shared" si="307"/>
        <v>157</v>
      </c>
      <c r="BG198" s="53">
        <f>'주택총조사(거처의종류, 일반,외국인가구, 아파트)'!L184/'주택총조사(거처의종류, 일반,외국인가구, 전체)'!L184</f>
        <v>4.0509259259259259E-2</v>
      </c>
      <c r="BH198" s="53">
        <f>'주택총조사(거처의종류, 일반,외국인가구, 아파트)'!O184/'주택총조사(거처의종류, 일반,외국인가구, 전체)'!O184</f>
        <v>3.8377192982456142E-2</v>
      </c>
      <c r="BI198" s="53">
        <f>'주택총조사(거처의종류, 일반,외국인가구, 아파트)'!R184/'주택총조사(거처의종류, 일반,외국인가구, 전체)'!R184</f>
        <v>3.4149962880475129E-2</v>
      </c>
      <c r="BJ198" s="53">
        <f>'주택총조사(거처의종류, 일반,외국인가구, 아파트)'!U184/'주택총조사(거처의종류, 일반,외국인가구, 전체)'!U184</f>
        <v>4.2628774422735348E-2</v>
      </c>
      <c r="BK198" s="53">
        <f>'주택총조사(거처의종류, 일반,외국인가구, 아파트)'!X184/'주택총조사(거처의종류, 일반,외국인가구, 전체)'!X184</f>
        <v>4.5760430686406457E-2</v>
      </c>
      <c r="BL198" s="54">
        <f t="shared" si="308"/>
        <v>2.2685185185185186</v>
      </c>
      <c r="BM198" s="54">
        <f t="shared" si="309"/>
        <v>5.5263157894736841</v>
      </c>
      <c r="BN198" s="54">
        <f t="shared" si="310"/>
        <v>-1.4342984409799555</v>
      </c>
      <c r="BO198" s="54">
        <f t="shared" si="311"/>
        <v>5.1580817051509769</v>
      </c>
      <c r="BP198" s="54">
        <f t="shared" si="312"/>
        <v>7.1843876177658137</v>
      </c>
      <c r="BQ198" s="50">
        <f t="shared" si="313"/>
        <v>3.7406010379858072</v>
      </c>
      <c r="BR198" s="49">
        <f>REPS멸실!E183</f>
        <v>0</v>
      </c>
      <c r="BS198" s="49">
        <f>REPS멸실!F183</f>
        <v>0</v>
      </c>
      <c r="BT198" s="49">
        <f>REPS멸실!G183</f>
        <v>0</v>
      </c>
      <c r="BU198" s="49">
        <f>REPS멸실!H183</f>
        <v>0</v>
      </c>
      <c r="BV198" s="49">
        <f>REPS멸실!I183</f>
        <v>0</v>
      </c>
      <c r="BW198" s="51">
        <f t="shared" si="314"/>
        <v>0</v>
      </c>
      <c r="BX198" s="81">
        <f t="shared" si="315"/>
        <v>825.21376846840519</v>
      </c>
      <c r="BY198" s="52">
        <f>SUM('주택소유통계(다주택자)'!Q184:R184)</f>
        <v>11488</v>
      </c>
      <c r="BZ198" s="52">
        <f>SUM('주택소유통계(다주택자)'!U184:V184)</f>
        <v>11119</v>
      </c>
      <c r="CA198" s="52">
        <f>SUM('주택소유통계(다주택자)'!Y184:Z184)</f>
        <v>11049</v>
      </c>
      <c r="CB198" s="52">
        <f>SUM('주택소유통계(다주택자)'!AC184:AD184)</f>
        <v>11121</v>
      </c>
      <c r="CC198" s="52">
        <f t="shared" si="316"/>
        <v>-369</v>
      </c>
      <c r="CD198" s="52">
        <f t="shared" si="317"/>
        <v>-70</v>
      </c>
      <c r="CE198" s="52">
        <f t="shared" si="318"/>
        <v>72</v>
      </c>
      <c r="CF198" s="53">
        <f>'REPS거래량(외지인)'!D184/'REPS거래량(외지인)'!C184</f>
        <v>0.37825594563986409</v>
      </c>
      <c r="CG198" s="53">
        <f>'REPS거래량(외지인)'!I184/'REPS거래량(외지인)'!H184</f>
        <v>0.3339130434782609</v>
      </c>
      <c r="CH198" s="53">
        <f>'REPS거래량(외지인)'!N184/'REPS거래량(외지인)'!M184</f>
        <v>0.42198952879581153</v>
      </c>
      <c r="CI198" s="54">
        <f>REPS단위당실거래!G183</f>
        <v>2381.1</v>
      </c>
      <c r="CJ198" s="54">
        <f>REPS단위당실거래!H183</f>
        <v>2178.1</v>
      </c>
      <c r="CK198" s="54">
        <f>REPS단위당실거래!I183</f>
        <v>2208.6999999999998</v>
      </c>
      <c r="CL198" s="52">
        <v>2873</v>
      </c>
      <c r="CM198" s="52">
        <v>3016.65</v>
      </c>
      <c r="CN198" s="52">
        <v>3529</v>
      </c>
      <c r="CO198" s="53">
        <v>0</v>
      </c>
      <c r="CP198" s="53">
        <f t="shared" si="320"/>
        <v>0.72202608854192563</v>
      </c>
      <c r="CQ198" s="53">
        <f t="shared" si="321"/>
        <v>0.62587135165769336</v>
      </c>
      <c r="CR198" s="55">
        <v>0.2</v>
      </c>
      <c r="CS198" s="55">
        <v>0.3</v>
      </c>
      <c r="CT198" s="55">
        <v>0.5</v>
      </c>
      <c r="CU198" s="162">
        <f t="shared" si="322"/>
        <v>0</v>
      </c>
      <c r="CV198" s="162">
        <f t="shared" si="323"/>
        <v>-5.0629725026105117</v>
      </c>
      <c r="CW198" s="162">
        <f t="shared" si="324"/>
        <v>9.508001643821796</v>
      </c>
      <c r="CX198" s="71">
        <f t="shared" si="325"/>
        <v>1.4816763804037614</v>
      </c>
      <c r="CY198" s="158">
        <f>REPS분양물량!H183</f>
        <v>1055</v>
      </c>
      <c r="CZ198" s="158">
        <f>REPS분양물량!I183</f>
        <v>0</v>
      </c>
      <c r="DA198" s="158">
        <f>REPS분양물량!J183</f>
        <v>0</v>
      </c>
      <c r="DB198" s="52">
        <f>REPS미분양!F183</f>
        <v>0</v>
      </c>
      <c r="DC198" s="52">
        <f>REPS미분양!G183</f>
        <v>0</v>
      </c>
      <c r="DD198" s="52">
        <f>REPS미분양!H183</f>
        <v>0</v>
      </c>
      <c r="DE198" s="52">
        <f>REPS미분양!I183</f>
        <v>0</v>
      </c>
      <c r="DF198" s="52">
        <f t="shared" si="326"/>
        <v>1055</v>
      </c>
      <c r="DG198" s="52">
        <f t="shared" si="327"/>
        <v>0</v>
      </c>
      <c r="DH198" s="52">
        <f t="shared" si="328"/>
        <v>0</v>
      </c>
      <c r="DI198" s="52">
        <f t="shared" si="329"/>
        <v>1055</v>
      </c>
      <c r="DJ198" s="52">
        <f t="shared" si="330"/>
        <v>0</v>
      </c>
      <c r="DK198" s="52">
        <f t="shared" si="331"/>
        <v>0</v>
      </c>
      <c r="DL198" s="142">
        <v>2381.1</v>
      </c>
      <c r="DM198" s="142">
        <v>2178.1</v>
      </c>
      <c r="DN198" s="142">
        <v>2208.6999999999998</v>
      </c>
      <c r="DO198" s="140">
        <f>'REPS분양가(분기단위)'!D183</f>
        <v>2873</v>
      </c>
      <c r="DP198" s="144">
        <f>DO198*1.05</f>
        <v>3016.65</v>
      </c>
      <c r="DQ198" s="140">
        <f>'REPS분양가(분기단위)'!F183</f>
        <v>3529</v>
      </c>
      <c r="DR198" s="53">
        <f t="shared" si="332"/>
        <v>0.82878524190741387</v>
      </c>
      <c r="DS198" s="53">
        <f t="shared" si="333"/>
        <v>0.72202608854192563</v>
      </c>
      <c r="DT198" s="53">
        <f t="shared" si="334"/>
        <v>0.62587135165769336</v>
      </c>
      <c r="DU198" s="53">
        <f>100%-종합!CF198</f>
        <v>0.62174405436013591</v>
      </c>
      <c r="DV198" s="53">
        <f>100%-종합!CG198</f>
        <v>0.6660869565217391</v>
      </c>
      <c r="DW198" s="53">
        <f>100%-종합!CH198</f>
        <v>0.57801047120418847</v>
      </c>
      <c r="DX198" s="55">
        <v>0.2</v>
      </c>
      <c r="DY198" s="55">
        <v>0.3</v>
      </c>
      <c r="DZ198" s="55">
        <v>0.5</v>
      </c>
      <c r="EA198" s="72">
        <f t="shared" si="335"/>
        <v>108.72667456094328</v>
      </c>
      <c r="EB198" s="72">
        <f t="shared" si="336"/>
        <v>0</v>
      </c>
      <c r="EC198" s="72">
        <f t="shared" si="337"/>
        <v>0</v>
      </c>
      <c r="ED198" s="71">
        <f t="shared" si="338"/>
        <v>36.242224853647762</v>
      </c>
      <c r="EE198" s="82">
        <f t="shared" si="339"/>
        <v>37.723901234051525</v>
      </c>
      <c r="EF198" s="88">
        <f t="shared" si="340"/>
        <v>862.93766970245667</v>
      </c>
      <c r="EG198" s="54">
        <f>REPS단위당실거래!I183</f>
        <v>2208.6999999999998</v>
      </c>
      <c r="EH198" s="52">
        <f t="shared" si="341"/>
        <v>3529</v>
      </c>
      <c r="EI198" s="52">
        <f t="shared" si="342"/>
        <v>120000</v>
      </c>
      <c r="EJ198" s="49">
        <f t="shared" si="343"/>
        <v>66000</v>
      </c>
      <c r="EK198" s="149">
        <v>34482</v>
      </c>
      <c r="EL198" s="55">
        <f t="shared" si="344"/>
        <v>0.20052899336375443</v>
      </c>
      <c r="EM198" s="55">
        <v>0.74</v>
      </c>
      <c r="EN198" s="55">
        <v>0.05</v>
      </c>
      <c r="EO198" s="71">
        <f t="shared" si="345"/>
        <v>255.8417077192523</v>
      </c>
      <c r="EP198" s="54">
        <f>REPS단위당실거래!I183</f>
        <v>2208.6999999999998</v>
      </c>
      <c r="EQ198" s="52">
        <f t="shared" si="346"/>
        <v>3529</v>
      </c>
      <c r="ER198" s="52">
        <f t="shared" si="347"/>
        <v>120000</v>
      </c>
      <c r="ES198" s="49">
        <f t="shared" si="348"/>
        <v>66000</v>
      </c>
      <c r="ET198" s="149">
        <v>4284</v>
      </c>
      <c r="EU198" s="55">
        <f t="shared" si="349"/>
        <v>0.20052899336375443</v>
      </c>
      <c r="EV198" s="55">
        <v>0.26</v>
      </c>
      <c r="EW198" s="55">
        <v>0.2</v>
      </c>
      <c r="EX198" s="50">
        <f t="shared" si="350"/>
        <v>44.671442793656851</v>
      </c>
      <c r="EY198" s="53">
        <f>'주택총조사(주택의종류)'!AZ184</f>
        <v>0.4916567985601431</v>
      </c>
      <c r="EZ198" s="53">
        <f>'주택총조사(주택의종류)'!AS184</f>
        <v>0.16579856261443396</v>
      </c>
      <c r="FA198" s="53">
        <f>'주택총조사(주택의종류)'!BG184</f>
        <v>0.32894372211998762</v>
      </c>
      <c r="FB198" s="53">
        <f t="shared" si="351"/>
        <v>1.0062756910578976</v>
      </c>
      <c r="FC198" s="54">
        <f t="shared" si="352"/>
        <v>302.39907820436366</v>
      </c>
      <c r="FD198" s="55">
        <v>0.4</v>
      </c>
      <c r="FE198" s="55">
        <v>0.6</v>
      </c>
      <c r="FF198" s="50">
        <f t="shared" si="353"/>
        <v>72.575778769047275</v>
      </c>
      <c r="FG198" s="82">
        <f t="shared" si="354"/>
        <v>373.08892928195644</v>
      </c>
      <c r="FH198" s="53">
        <v>3.9399999999999998E-2</v>
      </c>
      <c r="FI198" s="49">
        <v>30</v>
      </c>
      <c r="FJ198" s="55">
        <v>0.6</v>
      </c>
      <c r="FK198" s="55">
        <v>0.4</v>
      </c>
      <c r="FL198" s="49">
        <f t="shared" si="355"/>
        <v>120000</v>
      </c>
      <c r="FM198" s="49">
        <f t="shared" si="356"/>
        <v>72000</v>
      </c>
      <c r="FN198" s="58">
        <f t="shared" si="357"/>
        <v>-341.25314854893514</v>
      </c>
      <c r="FO198" s="49">
        <f t="shared" si="372"/>
        <v>10200</v>
      </c>
      <c r="FP198" s="131">
        <v>376</v>
      </c>
      <c r="FQ198" s="134">
        <v>1057</v>
      </c>
      <c r="FR198" s="134">
        <v>9839</v>
      </c>
      <c r="FS198" s="134">
        <v>14652</v>
      </c>
      <c r="FT198" s="134">
        <v>8795</v>
      </c>
      <c r="FU198" s="134">
        <v>7847</v>
      </c>
      <c r="FV198" s="134">
        <v>7443</v>
      </c>
      <c r="FW198" s="134">
        <v>17093</v>
      </c>
      <c r="FX198" s="134">
        <v>16831</v>
      </c>
      <c r="FY198" s="32">
        <f t="shared" si="358"/>
        <v>83933</v>
      </c>
      <c r="FZ198" s="152">
        <f>FX198/FY198</f>
        <v>0.20052899336375443</v>
      </c>
      <c r="GA198" s="54">
        <f t="shared" si="359"/>
        <v>1176.0269329023506</v>
      </c>
      <c r="GB198" s="55">
        <v>0.3</v>
      </c>
      <c r="GC198" s="55">
        <f t="shared" si="360"/>
        <v>0.20052899336375443</v>
      </c>
      <c r="GD198" s="50">
        <f t="shared" si="361"/>
        <v>70.748249107071587</v>
      </c>
      <c r="GE198" s="54">
        <f t="shared" si="362"/>
        <v>-350.81316443394547</v>
      </c>
      <c r="GF198" s="55">
        <v>0.7</v>
      </c>
      <c r="GG198" s="55">
        <f t="shared" si="363"/>
        <v>0.20052899336375443</v>
      </c>
      <c r="GH198" s="50">
        <f t="shared" si="364"/>
        <v>-49.243747505884642</v>
      </c>
      <c r="GI198" s="81">
        <f t="shared" si="373"/>
        <v>21.504501601186945</v>
      </c>
      <c r="GJ198" s="72">
        <f t="shared" si="365"/>
        <v>1.4816763804037614</v>
      </c>
      <c r="GK198" s="72">
        <f t="shared" si="366"/>
        <v>36.242224853647762</v>
      </c>
      <c r="GL198" s="52">
        <f>SUM('주택총조사(주택의종류)'!AD184:AF184)</f>
        <v>99122</v>
      </c>
      <c r="GM198" s="52">
        <f>REPS미분양!I183</f>
        <v>0</v>
      </c>
      <c r="GN198" s="100">
        <f t="shared" si="367"/>
        <v>0</v>
      </c>
      <c r="GO198" s="55">
        <f t="shared" si="368"/>
        <v>1</v>
      </c>
      <c r="GP198" s="82">
        <f t="shared" si="369"/>
        <v>37.723901234051525</v>
      </c>
      <c r="GQ198" s="84">
        <f t="shared" si="370"/>
        <v>432.31733211719489</v>
      </c>
      <c r="GR198" s="151">
        <f>SUM('REPS분양물량+계획'!G183:I183)/3</f>
        <v>417.66666666666669</v>
      </c>
      <c r="GS198" s="106">
        <f t="shared" si="374"/>
        <v>0.96611131601229294</v>
      </c>
      <c r="GT198" s="105" t="str">
        <f t="shared" si="371"/>
        <v>A등급</v>
      </c>
    </row>
    <row r="199" spans="1:202" s="49" customFormat="1" x14ac:dyDescent="0.4">
      <c r="A199" s="37" t="s">
        <v>257</v>
      </c>
      <c r="B199" s="148" t="s">
        <v>257</v>
      </c>
      <c r="C199" s="35">
        <f>'주택총조사(거처의종류, 일반,외국인가구, 전체)'!H185</f>
        <v>431391</v>
      </c>
      <c r="D199" s="35">
        <f>'주택총조사(거처의종류, 일반,외국인가구, 전체)'!K185</f>
        <v>437094</v>
      </c>
      <c r="E199" s="35">
        <f>'주택총조사(거처의종류, 일반,외국인가구, 전체)'!N185</f>
        <v>444087</v>
      </c>
      <c r="F199" s="35">
        <f>'주택총조사(거처의종류, 일반,외국인가구, 전체)'!Q185</f>
        <v>451432</v>
      </c>
      <c r="G199" s="35">
        <f>'주택총조사(거처의종류, 일반,외국인가구, 전체)'!T185</f>
        <v>453998</v>
      </c>
      <c r="H199" s="35">
        <f>'주택총조사(거처의종류, 일반,외국인가구, 전체)'!W185</f>
        <v>458129</v>
      </c>
      <c r="I199" s="207">
        <f t="shared" si="378"/>
        <v>-76</v>
      </c>
      <c r="J199" s="207">
        <f t="shared" si="378"/>
        <v>160</v>
      </c>
      <c r="K199" s="207">
        <f t="shared" si="378"/>
        <v>-2868</v>
      </c>
      <c r="L199" s="207">
        <f t="shared" si="378"/>
        <v>-1469</v>
      </c>
      <c r="M199" s="207">
        <f t="shared" si="378"/>
        <v>-368</v>
      </c>
      <c r="N199" s="24">
        <f>'인구총조사(가구, 1인가구)'!D185</f>
        <v>110236</v>
      </c>
      <c r="O199" s="24">
        <f>'인구총조사(가구, 1인가구)'!E185</f>
        <v>116015</v>
      </c>
      <c r="P199" s="24">
        <f>'인구총조사(가구, 1인가구)'!F185</f>
        <v>122848</v>
      </c>
      <c r="Q199" s="24">
        <f>'인구총조사(가구, 1인가구)'!G185</f>
        <v>133061</v>
      </c>
      <c r="R199" s="24">
        <f>'인구총조사(가구, 1인가구)'!H185</f>
        <v>137096</v>
      </c>
      <c r="S199" s="24">
        <f>'인구총조사(가구, 1인가구)'!I185</f>
        <v>141595</v>
      </c>
      <c r="T199" s="52">
        <f t="shared" si="286"/>
        <v>5779</v>
      </c>
      <c r="U199" s="52">
        <f t="shared" si="287"/>
        <v>6833</v>
      </c>
      <c r="V199" s="52">
        <f t="shared" si="288"/>
        <v>10213</v>
      </c>
      <c r="W199" s="52">
        <f t="shared" si="289"/>
        <v>4035</v>
      </c>
      <c r="X199" s="52">
        <f t="shared" si="290"/>
        <v>4499</v>
      </c>
      <c r="Y199" s="53">
        <f>'주택총조사(거처의종류, 일반,외국인가구, 아파트)'!K185/'주택총조사(거처의종류, 일반,외국인가구, 전체)'!K185</f>
        <v>0.60149533052386905</v>
      </c>
      <c r="Z199" s="53">
        <f>'주택총조사(거처의종류, 일반,외국인가구, 아파트)'!N185/'주택총조사(거처의종류, 일반,외국인가구, 전체)'!N185</f>
        <v>0.60570563875997274</v>
      </c>
      <c r="AA199" s="53">
        <f>'주택총조사(거처의종류, 일반,외국인가구, 아파트)'!Q185/'주택총조사(거처의종류, 일반,외국인가구, 전체)'!Q185</f>
        <v>0.60334003792376256</v>
      </c>
      <c r="AB199" s="53">
        <f>'주택총조사(거처의종류, 일반,외국인가구, 아파트)'!T185/'주택총조사(거처의종류, 일반,외국인가구, 전체)'!T185</f>
        <v>0.607766994568258</v>
      </c>
      <c r="AC199" s="53">
        <f>'주택총조사(거처의종류, 일반,외국인가구, 아파트)'!W185/'주택총조사(거처의종류, 일반,외국인가구, 전체)'!W185</f>
        <v>0.61236027407127691</v>
      </c>
      <c r="AD199" s="54">
        <f t="shared" si="291"/>
        <v>-45.713645119814046</v>
      </c>
      <c r="AE199" s="54">
        <f t="shared" si="292"/>
        <v>96.912902201595642</v>
      </c>
      <c r="AF199" s="54">
        <f t="shared" si="293"/>
        <v>-1730.3792287653509</v>
      </c>
      <c r="AG199" s="54">
        <f t="shared" si="294"/>
        <v>-892.80971502077102</v>
      </c>
      <c r="AH199" s="54">
        <f t="shared" si="295"/>
        <v>-225.34858085822989</v>
      </c>
      <c r="AI199" s="54">
        <f t="shared" si="296"/>
        <v>-559.46765351251406</v>
      </c>
      <c r="AJ199" s="54">
        <f t="shared" si="297"/>
        <v>3476.0415150974391</v>
      </c>
      <c r="AK199" s="54">
        <f t="shared" si="298"/>
        <v>4138.7866296468937</v>
      </c>
      <c r="AL199" s="54">
        <f t="shared" si="299"/>
        <v>6161.9118073153868</v>
      </c>
      <c r="AM199" s="54">
        <f t="shared" si="300"/>
        <v>2452.3398230829212</v>
      </c>
      <c r="AN199" s="54">
        <f t="shared" si="301"/>
        <v>2755.008873046675</v>
      </c>
      <c r="AO199" s="54">
        <f t="shared" si="302"/>
        <v>3796.8177296378635</v>
      </c>
      <c r="AP199" s="208">
        <f t="shared" si="379"/>
        <v>3430.3278699776251</v>
      </c>
      <c r="AQ199" s="208">
        <f t="shared" si="379"/>
        <v>4235.6995318484896</v>
      </c>
      <c r="AR199" s="208">
        <f t="shared" si="379"/>
        <v>4431.5325785500354</v>
      </c>
      <c r="AS199" s="208">
        <f t="shared" si="379"/>
        <v>1559.5301080621502</v>
      </c>
      <c r="AT199" s="208">
        <f t="shared" si="379"/>
        <v>2529.6602921884451</v>
      </c>
      <c r="AU199" s="50">
        <f t="shared" si="285"/>
        <v>3237.350076125349</v>
      </c>
      <c r="AV199" s="52">
        <f>'주택총조사(거처의종류, 일반,외국인가구, 전체)'!I185</f>
        <v>8296</v>
      </c>
      <c r="AW199" s="52">
        <f>'주택총조사(거처의종류, 일반,외국인가구, 전체)'!L185</f>
        <v>8403</v>
      </c>
      <c r="AX199" s="52">
        <f>'주택총조사(거처의종류, 일반,외국인가구, 전체)'!O185</f>
        <v>8673</v>
      </c>
      <c r="AY199" s="52">
        <f>'주택총조사(거처의종류, 일반,외국인가구, 전체)'!R185</f>
        <v>8612</v>
      </c>
      <c r="AZ199" s="52">
        <f>'주택총조사(거처의종류, 일반,외국인가구, 전체)'!U185</f>
        <v>8486</v>
      </c>
      <c r="BA199" s="52">
        <f>'주택총조사(거처의종류, 일반,외국인가구, 전체)'!X185</f>
        <v>9439</v>
      </c>
      <c r="BB199" s="52">
        <f t="shared" si="303"/>
        <v>107</v>
      </c>
      <c r="BC199" s="52">
        <f t="shared" si="304"/>
        <v>270</v>
      </c>
      <c r="BD199" s="52">
        <f t="shared" si="305"/>
        <v>-61</v>
      </c>
      <c r="BE199" s="52">
        <f t="shared" si="306"/>
        <v>-126</v>
      </c>
      <c r="BF199" s="52">
        <f t="shared" si="307"/>
        <v>953</v>
      </c>
      <c r="BG199" s="53">
        <f>'주택총조사(거처의종류, 일반,외국인가구, 아파트)'!L185/'주택총조사(거처의종류, 일반,외국인가구, 전체)'!L185</f>
        <v>0.12840652148042367</v>
      </c>
      <c r="BH199" s="53">
        <f>'주택총조사(거처의종류, 일반,외국인가구, 아파트)'!O185/'주택총조사(거처의종류, 일반,외국인가구, 전체)'!O185</f>
        <v>0.13870632998962296</v>
      </c>
      <c r="BI199" s="53">
        <f>'주택총조사(거처의종류, 일반,외국인가구, 아파트)'!R185/'주택총조사(거처의종류, 일반,외국인가구, 전체)'!R185</f>
        <v>0.14363678588016721</v>
      </c>
      <c r="BJ199" s="53">
        <f>'주택총조사(거처의종류, 일반,외국인가구, 아파트)'!U185/'주택총조사(거처의종류, 일반,외국인가구, 전체)'!U185</f>
        <v>0.15602168277162384</v>
      </c>
      <c r="BK199" s="53">
        <f>'주택총조사(거처의종류, 일반,외국인가구, 아파트)'!X185/'주택총조사(거처의종류, 일반,외국인가구, 전체)'!X185</f>
        <v>0.1684500476745418</v>
      </c>
      <c r="BL199" s="54">
        <f t="shared" si="308"/>
        <v>13.739497798405333</v>
      </c>
      <c r="BM199" s="54">
        <f t="shared" si="309"/>
        <v>37.4507090971982</v>
      </c>
      <c r="BN199" s="54">
        <f t="shared" si="310"/>
        <v>-8.7618439386902001</v>
      </c>
      <c r="BO199" s="54">
        <f t="shared" si="311"/>
        <v>-19.658732029224605</v>
      </c>
      <c r="BP199" s="54">
        <f t="shared" si="312"/>
        <v>160.53289543383835</v>
      </c>
      <c r="BQ199" s="50">
        <f t="shared" si="313"/>
        <v>36.660505272305414</v>
      </c>
      <c r="BR199" s="49">
        <f>REPS멸실!E184</f>
        <v>0</v>
      </c>
      <c r="BS199" s="49">
        <f>REPS멸실!F184</f>
        <v>0</v>
      </c>
      <c r="BT199" s="49">
        <f>REPS멸실!G184</f>
        <v>295</v>
      </c>
      <c r="BU199" s="49">
        <f>REPS멸실!H184</f>
        <v>721</v>
      </c>
      <c r="BV199" s="49">
        <f>REPS멸실!I184</f>
        <v>147</v>
      </c>
      <c r="BW199" s="51">
        <f t="shared" si="314"/>
        <v>232.6</v>
      </c>
      <c r="BX199" s="81">
        <f t="shared" si="315"/>
        <v>3506.6105813976542</v>
      </c>
      <c r="BY199" s="52">
        <f>SUM('주택소유통계(다주택자)'!Q185:R185)</f>
        <v>58085</v>
      </c>
      <c r="BZ199" s="52">
        <f>SUM('주택소유통계(다주택자)'!U185:V185)</f>
        <v>56391</v>
      </c>
      <c r="CA199" s="52">
        <f>SUM('주택소유통계(다주택자)'!Y185:Z185)</f>
        <v>55070</v>
      </c>
      <c r="CB199" s="52">
        <f>SUM('주택소유통계(다주택자)'!AC185:AD185)</f>
        <v>55833</v>
      </c>
      <c r="CC199" s="52">
        <f t="shared" si="316"/>
        <v>-1694</v>
      </c>
      <c r="CD199" s="52">
        <f t="shared" si="317"/>
        <v>-1321</v>
      </c>
      <c r="CE199" s="52">
        <f t="shared" si="318"/>
        <v>763</v>
      </c>
      <c r="CF199" s="53">
        <f>'REPS거래량(외지인)'!D185/'REPS거래량(외지인)'!C185</f>
        <v>0.51756701272801919</v>
      </c>
      <c r="CG199" s="53">
        <f>'REPS거래량(외지인)'!I185/'REPS거래량(외지인)'!H185</f>
        <v>0.54586709886547813</v>
      </c>
      <c r="CH199" s="53">
        <f>'REPS거래량(외지인)'!N185/'REPS거래량(외지인)'!M185</f>
        <v>0.62147695910345402</v>
      </c>
      <c r="CI199" s="54">
        <f>REPS단위당실거래!G184</f>
        <v>1004.9</v>
      </c>
      <c r="CJ199" s="54">
        <f>REPS단위당실거래!H184</f>
        <v>984.1</v>
      </c>
      <c r="CK199" s="54">
        <f>REPS단위당실거래!I184</f>
        <v>1008.1</v>
      </c>
      <c r="CL199" s="52">
        <v>1592</v>
      </c>
      <c r="CM199" s="52">
        <v>2027</v>
      </c>
      <c r="CN199" s="52">
        <v>1870</v>
      </c>
      <c r="CO199" s="53">
        <f t="shared" si="319"/>
        <v>0.63121859296482408</v>
      </c>
      <c r="CP199" s="53">
        <f t="shared" si="320"/>
        <v>0.48549580661075481</v>
      </c>
      <c r="CQ199" s="53">
        <f t="shared" si="321"/>
        <v>0.53909090909090907</v>
      </c>
      <c r="CR199" s="55">
        <v>0.2</v>
      </c>
      <c r="CS199" s="55">
        <v>0.3</v>
      </c>
      <c r="CT199" s="55">
        <v>0.5</v>
      </c>
      <c r="CU199" s="162">
        <f t="shared" si="322"/>
        <v>-110.68525581747673</v>
      </c>
      <c r="CV199" s="162">
        <f t="shared" si="323"/>
        <v>-105.02591509276309</v>
      </c>
      <c r="CW199" s="162">
        <f t="shared" si="324"/>
        <v>127.8149288359044</v>
      </c>
      <c r="CX199" s="71">
        <f t="shared" si="325"/>
        <v>-29.298747358111807</v>
      </c>
      <c r="CY199" s="158">
        <f>REPS분양물량!H184</f>
        <v>6410</v>
      </c>
      <c r="CZ199" s="158">
        <f>REPS분양물량!I184</f>
        <v>3226</v>
      </c>
      <c r="DA199" s="158">
        <f>REPS분양물량!J184</f>
        <v>4723</v>
      </c>
      <c r="DB199" s="52">
        <f>REPS미분양!F184</f>
        <v>397</v>
      </c>
      <c r="DC199" s="52">
        <f>REPS미분양!G184</f>
        <v>3570</v>
      </c>
      <c r="DD199" s="52">
        <f>REPS미분양!H184</f>
        <v>2941</v>
      </c>
      <c r="DE199" s="52">
        <f>REPS미분양!I184</f>
        <v>4131</v>
      </c>
      <c r="DF199" s="52">
        <f t="shared" si="326"/>
        <v>6807</v>
      </c>
      <c r="DG199" s="52">
        <f t="shared" si="327"/>
        <v>6796</v>
      </c>
      <c r="DH199" s="52">
        <f t="shared" si="328"/>
        <v>7664</v>
      </c>
      <c r="DI199" s="52">
        <f t="shared" si="329"/>
        <v>3237</v>
      </c>
      <c r="DJ199" s="52">
        <f t="shared" si="330"/>
        <v>3855</v>
      </c>
      <c r="DK199" s="52">
        <f t="shared" si="331"/>
        <v>3533</v>
      </c>
      <c r="DL199" s="142">
        <v>1004.9</v>
      </c>
      <c r="DM199" s="142">
        <v>984.1</v>
      </c>
      <c r="DN199" s="141">
        <v>1008.1</v>
      </c>
      <c r="DO199" s="140">
        <f>'REPS분양가(분기단위)'!D184</f>
        <v>1592</v>
      </c>
      <c r="DP199" s="140">
        <f>'REPS분양가(분기단위)'!E184</f>
        <v>2027</v>
      </c>
      <c r="DQ199" s="140">
        <f>'REPS분양가(분기단위)'!F184</f>
        <v>1870</v>
      </c>
      <c r="DR199" s="53">
        <f t="shared" si="332"/>
        <v>0.63121859296482408</v>
      </c>
      <c r="DS199" s="53">
        <f t="shared" si="333"/>
        <v>0.48549580661075481</v>
      </c>
      <c r="DT199" s="53">
        <f t="shared" si="334"/>
        <v>0.53909090909090907</v>
      </c>
      <c r="DU199" s="53">
        <f>100%-종합!CF199</f>
        <v>0.48243298727198081</v>
      </c>
      <c r="DV199" s="53">
        <f>100%-종합!CG199</f>
        <v>0.45413290113452187</v>
      </c>
      <c r="DW199" s="53">
        <f>100%-종합!CH199</f>
        <v>0.37852304089654598</v>
      </c>
      <c r="DX199" s="55">
        <v>0.2</v>
      </c>
      <c r="DY199" s="55">
        <v>0.3</v>
      </c>
      <c r="DZ199" s="55">
        <v>0.5</v>
      </c>
      <c r="EA199" s="72">
        <f t="shared" si="335"/>
        <v>197.14668268095716</v>
      </c>
      <c r="EB199" s="72">
        <f t="shared" si="336"/>
        <v>254.98467954094599</v>
      </c>
      <c r="EC199" s="72">
        <f t="shared" si="337"/>
        <v>360.46904034912984</v>
      </c>
      <c r="ED199" s="71">
        <f t="shared" si="338"/>
        <v>270.86680085701101</v>
      </c>
      <c r="EE199" s="82">
        <f t="shared" si="339"/>
        <v>241.56805349889922</v>
      </c>
      <c r="EF199" s="88">
        <f t="shared" si="340"/>
        <v>3748.1786348965534</v>
      </c>
      <c r="EG199" s="54">
        <f>REPS단위당실거래!I184</f>
        <v>1008.1</v>
      </c>
      <c r="EH199" s="52">
        <f t="shared" si="341"/>
        <v>1870</v>
      </c>
      <c r="EI199" s="52">
        <f t="shared" si="342"/>
        <v>63600</v>
      </c>
      <c r="EJ199" s="49">
        <f t="shared" si="343"/>
        <v>34980</v>
      </c>
      <c r="EK199" s="149">
        <v>87398</v>
      </c>
      <c r="EL199" s="55">
        <f t="shared" si="344"/>
        <v>0.64528585258833615</v>
      </c>
      <c r="EM199" s="55">
        <v>0.74</v>
      </c>
      <c r="EN199" s="55">
        <v>0.05</v>
      </c>
      <c r="EO199" s="71">
        <f t="shared" si="345"/>
        <v>2086.6776389470701</v>
      </c>
      <c r="EP199" s="54">
        <f>REPS단위당실거래!I184</f>
        <v>1008.1</v>
      </c>
      <c r="EQ199" s="52">
        <f t="shared" si="346"/>
        <v>1870</v>
      </c>
      <c r="ER199" s="52">
        <f t="shared" si="347"/>
        <v>63600</v>
      </c>
      <c r="ES199" s="49">
        <f t="shared" si="348"/>
        <v>34980</v>
      </c>
      <c r="ET199" s="149">
        <v>33768</v>
      </c>
      <c r="EU199" s="55">
        <f t="shared" si="349"/>
        <v>0.64528585258833615</v>
      </c>
      <c r="EV199" s="55">
        <v>0.26</v>
      </c>
      <c r="EW199" s="55">
        <v>0.2</v>
      </c>
      <c r="EX199" s="50">
        <f t="shared" si="350"/>
        <v>1133.0806588505527</v>
      </c>
      <c r="EY199" s="53">
        <f>'주택총조사(주택의종류)'!AZ185</f>
        <v>0.73157629750086173</v>
      </c>
      <c r="EZ199" s="53">
        <f>'주택총조사(주택의종류)'!AS185</f>
        <v>0.16759745576272714</v>
      </c>
      <c r="FA199" s="53">
        <f>'주택총조사(주택의종류)'!BG185</f>
        <v>8.401355714645603E-2</v>
      </c>
      <c r="FB199" s="53">
        <f t="shared" si="351"/>
        <v>0.34392996843762125</v>
      </c>
      <c r="FC199" s="54">
        <f t="shared" si="352"/>
        <v>1107.3713697383055</v>
      </c>
      <c r="FD199" s="55">
        <v>0.4</v>
      </c>
      <c r="FE199" s="55">
        <v>0.6</v>
      </c>
      <c r="FF199" s="50">
        <f t="shared" si="353"/>
        <v>265.76912873719334</v>
      </c>
      <c r="FG199" s="82">
        <f t="shared" si="354"/>
        <v>3485.5274265348162</v>
      </c>
      <c r="FH199" s="53">
        <v>3.9399999999999998E-2</v>
      </c>
      <c r="FI199" s="49">
        <v>30</v>
      </c>
      <c r="FJ199" s="55">
        <v>0.6</v>
      </c>
      <c r="FK199" s="55">
        <v>0.4</v>
      </c>
      <c r="FL199" s="49">
        <f t="shared" si="355"/>
        <v>64000</v>
      </c>
      <c r="FM199" s="49">
        <f t="shared" si="356"/>
        <v>38100</v>
      </c>
      <c r="FN199" s="58">
        <f t="shared" si="357"/>
        <v>-180.57979110714481</v>
      </c>
      <c r="FO199" s="49">
        <f t="shared" si="372"/>
        <v>5400</v>
      </c>
      <c r="FP199" s="131">
        <v>754</v>
      </c>
      <c r="FQ199" s="134">
        <v>2280</v>
      </c>
      <c r="FR199" s="134">
        <v>22025</v>
      </c>
      <c r="FS199" s="134">
        <v>36620</v>
      </c>
      <c r="FT199" s="134">
        <v>25063</v>
      </c>
      <c r="FU199" s="134">
        <v>24050</v>
      </c>
      <c r="FV199" s="134">
        <v>23131</v>
      </c>
      <c r="FW199" s="134">
        <v>60250</v>
      </c>
      <c r="FX199" s="134">
        <v>77488</v>
      </c>
      <c r="FY199" s="32">
        <f t="shared" si="358"/>
        <v>271661</v>
      </c>
      <c r="FZ199" s="152">
        <f>(SUM(FV199:FX199)/FY199)+(FU199/FY199)*0.6</f>
        <v>0.64528585258833615</v>
      </c>
      <c r="GA199" s="54">
        <f t="shared" si="359"/>
        <v>3833.4782349101688</v>
      </c>
      <c r="GB199" s="55">
        <v>0.3</v>
      </c>
      <c r="GC199" s="55">
        <f t="shared" si="360"/>
        <v>0.64528585258833615</v>
      </c>
      <c r="GD199" s="50">
        <f t="shared" si="361"/>
        <v>742.10678135785145</v>
      </c>
      <c r="GE199" s="54">
        <f t="shared" si="362"/>
        <v>-326.86765351251404</v>
      </c>
      <c r="GF199" s="55">
        <v>0.7</v>
      </c>
      <c r="GG199" s="55">
        <f t="shared" si="363"/>
        <v>0.64528585258833615</v>
      </c>
      <c r="GH199" s="50">
        <f t="shared" si="364"/>
        <v>-147.64615073626001</v>
      </c>
      <c r="GI199" s="81">
        <f t="shared" si="373"/>
        <v>594.46063062159146</v>
      </c>
      <c r="GJ199" s="72">
        <f t="shared" si="365"/>
        <v>-29.298747358111807</v>
      </c>
      <c r="GK199" s="72">
        <f t="shared" si="366"/>
        <v>270.86680085701101</v>
      </c>
      <c r="GL199" s="52">
        <f>SUM('주택총조사(주택의종류)'!AD185:AF185)</f>
        <v>328594</v>
      </c>
      <c r="GM199" s="52">
        <f>REPS미분양!I184</f>
        <v>4131</v>
      </c>
      <c r="GN199" s="100">
        <f t="shared" si="367"/>
        <v>1.2571745071425527E-2</v>
      </c>
      <c r="GO199" s="55">
        <f t="shared" si="368"/>
        <v>0.6</v>
      </c>
      <c r="GP199" s="82">
        <f t="shared" si="369"/>
        <v>144.94083209933953</v>
      </c>
      <c r="GQ199" s="84">
        <f t="shared" si="370"/>
        <v>4224.928889255747</v>
      </c>
      <c r="GR199" s="151">
        <f>SUM('REPS분양물량+계획'!G184:I184)/3</f>
        <v>5464</v>
      </c>
      <c r="GS199" s="106">
        <f t="shared" si="374"/>
        <v>1.2932762049309958</v>
      </c>
      <c r="GT199" s="105" t="str">
        <f t="shared" si="371"/>
        <v>B등급</v>
      </c>
    </row>
    <row r="200" spans="1:202" s="49" customFormat="1" x14ac:dyDescent="0.4">
      <c r="A200" s="37" t="s">
        <v>257</v>
      </c>
      <c r="B200" s="148" t="s">
        <v>209</v>
      </c>
      <c r="C200" s="35">
        <f>'주택총조사(거처의종류, 일반,외국인가구, 전체)'!H186</f>
        <v>128089</v>
      </c>
      <c r="D200" s="35">
        <f>'주택총조사(거처의종류, 일반,외국인가구, 전체)'!K186</f>
        <v>128579</v>
      </c>
      <c r="E200" s="35">
        <f>'주택총조사(거처의종류, 일반,외국인가구, 전체)'!N186</f>
        <v>130469</v>
      </c>
      <c r="F200" s="35">
        <f>'주택총조사(거처의종류, 일반,외국인가구, 전체)'!Q186</f>
        <v>131994</v>
      </c>
      <c r="G200" s="35">
        <f>'주택총조사(거처의종류, 일반,외국인가구, 전체)'!T186</f>
        <v>132411</v>
      </c>
      <c r="H200" s="35">
        <f>'주택총조사(거처의종류, 일반,외국인가구, 전체)'!W186</f>
        <v>133445</v>
      </c>
      <c r="I200" s="207">
        <f t="shared" si="378"/>
        <v>-1345</v>
      </c>
      <c r="J200" s="207">
        <f t="shared" si="378"/>
        <v>16</v>
      </c>
      <c r="K200" s="207">
        <f t="shared" si="378"/>
        <v>-1242</v>
      </c>
      <c r="L200" s="207">
        <f t="shared" si="378"/>
        <v>-624</v>
      </c>
      <c r="M200" s="207">
        <f t="shared" si="378"/>
        <v>-495</v>
      </c>
      <c r="N200" s="24">
        <f>'인구총조사(가구, 1인가구)'!D186</f>
        <v>36493</v>
      </c>
      <c r="O200" s="24">
        <f>'인구총조사(가구, 1인가구)'!E186</f>
        <v>38328</v>
      </c>
      <c r="P200" s="24">
        <f>'인구총조사(가구, 1인가구)'!F186</f>
        <v>40202</v>
      </c>
      <c r="Q200" s="24">
        <f>'인구총조사(가구, 1인가구)'!G186</f>
        <v>42969</v>
      </c>
      <c r="R200" s="24">
        <f>'인구총조사(가구, 1인가구)'!H186</f>
        <v>44010</v>
      </c>
      <c r="S200" s="24">
        <f>'인구총조사(가구, 1인가구)'!I186</f>
        <v>45539</v>
      </c>
      <c r="T200" s="52">
        <f t="shared" si="286"/>
        <v>1835</v>
      </c>
      <c r="U200" s="52">
        <f t="shared" si="287"/>
        <v>1874</v>
      </c>
      <c r="V200" s="52">
        <f t="shared" si="288"/>
        <v>2767</v>
      </c>
      <c r="W200" s="52">
        <f t="shared" si="289"/>
        <v>1041</v>
      </c>
      <c r="X200" s="52">
        <f t="shared" si="290"/>
        <v>1529</v>
      </c>
      <c r="Y200" s="53">
        <f>'주택총조사(거처의종류, 일반,외국인가구, 아파트)'!K186/'주택총조사(거처의종류, 일반,외국인가구, 전체)'!K186</f>
        <v>0.59207180021620953</v>
      </c>
      <c r="Z200" s="53">
        <f>'주택총조사(거처의종류, 일반,외국인가구, 아파트)'!N186/'주택총조사(거처의종류, 일반,외국인가구, 전체)'!N186</f>
        <v>0.59730663989146848</v>
      </c>
      <c r="AA200" s="53">
        <f>'주택총조사(거처의종류, 일반,외국인가구, 아파트)'!Q186/'주택총조사(거처의종류, 일반,외국인가구, 전체)'!Q186</f>
        <v>0.59772413897601406</v>
      </c>
      <c r="AB200" s="53">
        <f>'주택총조사(거처의종류, 일반,외국인가구, 아파트)'!T186/'주택총조사(거처의종류, 일반,외국인가구, 전체)'!T186</f>
        <v>0.60464009787706463</v>
      </c>
      <c r="AC200" s="53">
        <f>'주택총조사(거처의종류, 일반,외국인가구, 아파트)'!W186/'주택총조사(거처의종류, 일반,외국인가구, 전체)'!W186</f>
        <v>0.60712653152984375</v>
      </c>
      <c r="AD200" s="54">
        <f t="shared" si="291"/>
        <v>-796.33657129080177</v>
      </c>
      <c r="AE200" s="54">
        <f t="shared" si="292"/>
        <v>9.5569062382634957</v>
      </c>
      <c r="AF200" s="54">
        <f t="shared" si="293"/>
        <v>-742.37338060820946</v>
      </c>
      <c r="AG200" s="54">
        <f t="shared" si="294"/>
        <v>-377.29542107528835</v>
      </c>
      <c r="AH200" s="54">
        <f t="shared" si="295"/>
        <v>-300.52763310727266</v>
      </c>
      <c r="AI200" s="54">
        <f t="shared" si="296"/>
        <v>-441.39521996866176</v>
      </c>
      <c r="AJ200" s="54">
        <f t="shared" si="297"/>
        <v>1086.4517533967444</v>
      </c>
      <c r="AK200" s="54">
        <f t="shared" si="298"/>
        <v>1119.352643156612</v>
      </c>
      <c r="AL200" s="54">
        <f t="shared" si="299"/>
        <v>1653.902692546631</v>
      </c>
      <c r="AM200" s="54">
        <f t="shared" si="300"/>
        <v>629.43034189002424</v>
      </c>
      <c r="AN200" s="54">
        <f t="shared" si="301"/>
        <v>928.2964667091311</v>
      </c>
      <c r="AO200" s="54">
        <f t="shared" si="302"/>
        <v>1083.4867795398284</v>
      </c>
      <c r="AP200" s="208">
        <f t="shared" si="379"/>
        <v>290.11518210594261</v>
      </c>
      <c r="AQ200" s="208">
        <f t="shared" si="379"/>
        <v>1128.9095493948755</v>
      </c>
      <c r="AR200" s="208">
        <f t="shared" si="379"/>
        <v>911.52931193842153</v>
      </c>
      <c r="AS200" s="208">
        <f t="shared" si="379"/>
        <v>252.13492081473589</v>
      </c>
      <c r="AT200" s="208">
        <f t="shared" si="379"/>
        <v>627.76883360185843</v>
      </c>
      <c r="AU200" s="50">
        <f t="shared" si="285"/>
        <v>642.09155957116673</v>
      </c>
      <c r="AV200" s="52">
        <f>'주택총조사(거처의종류, 일반,외국인가구, 전체)'!I186</f>
        <v>2118</v>
      </c>
      <c r="AW200" s="52">
        <f>'주택총조사(거처의종류, 일반,외국인가구, 전체)'!L186</f>
        <v>2340</v>
      </c>
      <c r="AX200" s="52">
        <f>'주택총조사(거처의종류, 일반,외국인가구, 전체)'!O186</f>
        <v>2376</v>
      </c>
      <c r="AY200" s="52">
        <f>'주택총조사(거처의종류, 일반,외국인가구, 전체)'!R186</f>
        <v>2361</v>
      </c>
      <c r="AZ200" s="52">
        <f>'주택총조사(거처의종류, 일반,외국인가구, 전체)'!U186</f>
        <v>2170</v>
      </c>
      <c r="BA200" s="52">
        <f>'주택총조사(거처의종류, 일반,외국인가구, 전체)'!X186</f>
        <v>2263</v>
      </c>
      <c r="BB200" s="52">
        <f t="shared" si="303"/>
        <v>222</v>
      </c>
      <c r="BC200" s="52">
        <f t="shared" si="304"/>
        <v>36</v>
      </c>
      <c r="BD200" s="52">
        <f t="shared" si="305"/>
        <v>-15</v>
      </c>
      <c r="BE200" s="52">
        <f t="shared" si="306"/>
        <v>-191</v>
      </c>
      <c r="BF200" s="52">
        <f t="shared" si="307"/>
        <v>93</v>
      </c>
      <c r="BG200" s="53">
        <f>'주택총조사(거처의종류, 일반,외국인가구, 아파트)'!L186/'주택총조사(거처의종류, 일반,외국인가구, 전체)'!L186</f>
        <v>8.2905982905982903E-2</v>
      </c>
      <c r="BH200" s="53">
        <f>'주택총조사(거처의종류, 일반,외국인가구, 아파트)'!O186/'주택총조사(거처의종류, 일반,외국인가구, 전체)'!O186</f>
        <v>9.0067340067340074E-2</v>
      </c>
      <c r="BI200" s="53">
        <f>'주택총조사(거처의종류, 일반,외국인가구, 아파트)'!R186/'주택총조사(거처의종류, 일반,외국인가구, 전체)'!R186</f>
        <v>9.6145700974163487E-2</v>
      </c>
      <c r="BJ200" s="53">
        <f>'주택총조사(거처의종류, 일반,외국인가구, 아파트)'!U186/'주택총조사(거처의종류, 일반,외국인가구, 전체)'!U186</f>
        <v>0.10599078341013825</v>
      </c>
      <c r="BK200" s="53">
        <f>'주택총조사(거처의종류, 일반,외국인가구, 아파트)'!X186/'주택총조사(거처의종류, 일반,외국인가구, 전체)'!X186</f>
        <v>0.11179849756959788</v>
      </c>
      <c r="BL200" s="54">
        <f t="shared" si="308"/>
        <v>18.405128205128204</v>
      </c>
      <c r="BM200" s="54">
        <f t="shared" si="309"/>
        <v>3.2424242424242427</v>
      </c>
      <c r="BN200" s="54">
        <f t="shared" si="310"/>
        <v>-1.4421855146124523</v>
      </c>
      <c r="BO200" s="54">
        <f t="shared" si="311"/>
        <v>-20.244239631336406</v>
      </c>
      <c r="BP200" s="54">
        <f t="shared" si="312"/>
        <v>10.397260273972602</v>
      </c>
      <c r="BQ200" s="50">
        <f t="shared" si="313"/>
        <v>2.0716775151152382</v>
      </c>
      <c r="BR200" s="49">
        <f>REPS멸실!E185</f>
        <v>0</v>
      </c>
      <c r="BS200" s="49">
        <f>REPS멸실!F185</f>
        <v>0</v>
      </c>
      <c r="BT200" s="49">
        <f>REPS멸실!G185</f>
        <v>0</v>
      </c>
      <c r="BU200" s="49">
        <f>REPS멸실!H185</f>
        <v>550</v>
      </c>
      <c r="BV200" s="49">
        <f>REPS멸실!I185</f>
        <v>52</v>
      </c>
      <c r="BW200" s="51">
        <f t="shared" si="314"/>
        <v>120.4</v>
      </c>
      <c r="BX200" s="81">
        <f t="shared" si="315"/>
        <v>764.5632370862819</v>
      </c>
      <c r="BY200" s="52">
        <f>SUM('주택소유통계(다주택자)'!Q186:R186)</f>
        <v>17015</v>
      </c>
      <c r="BZ200" s="52">
        <f>SUM('주택소유통계(다주택자)'!U186:V186)</f>
        <v>16633</v>
      </c>
      <c r="CA200" s="52">
        <f>SUM('주택소유통계(다주택자)'!Y186:Z186)</f>
        <v>16299</v>
      </c>
      <c r="CB200" s="52">
        <f>SUM('주택소유통계(다주택자)'!AC186:AD186)</f>
        <v>16365</v>
      </c>
      <c r="CC200" s="52">
        <f t="shared" si="316"/>
        <v>-382</v>
      </c>
      <c r="CD200" s="52">
        <f t="shared" si="317"/>
        <v>-334</v>
      </c>
      <c r="CE200" s="52">
        <f t="shared" si="318"/>
        <v>66</v>
      </c>
      <c r="CF200" s="53">
        <f>'REPS거래량(외지인)'!D186/'REPS거래량(외지인)'!C186</f>
        <v>0.51547564861174333</v>
      </c>
      <c r="CG200" s="53">
        <f>'REPS거래량(외지인)'!I186/'REPS거래량(외지인)'!H186</f>
        <v>0.57391304347826089</v>
      </c>
      <c r="CH200" s="53">
        <f>'REPS거래량(외지인)'!N186/'REPS거래량(외지인)'!M186</f>
        <v>0.62362416107382546</v>
      </c>
      <c r="CI200" s="54">
        <f>REPS단위당실거래!G185</f>
        <v>1247.4000000000001</v>
      </c>
      <c r="CJ200" s="54">
        <f>REPS단위당실거래!H185</f>
        <v>1236.5</v>
      </c>
      <c r="CK200" s="54">
        <f>REPS단위당실거래!I185</f>
        <v>1255.5999999999999</v>
      </c>
      <c r="CL200" s="52">
        <v>2214</v>
      </c>
      <c r="CM200" s="52">
        <v>2417</v>
      </c>
      <c r="CN200" s="52">
        <v>2140</v>
      </c>
      <c r="CO200" s="53">
        <f t="shared" si="319"/>
        <v>0.56341463414634152</v>
      </c>
      <c r="CP200" s="53">
        <f t="shared" si="320"/>
        <v>0.51158460901944558</v>
      </c>
      <c r="CQ200" s="53">
        <f t="shared" si="321"/>
        <v>0.58672897196261675</v>
      </c>
      <c r="CR200" s="55">
        <v>0.2</v>
      </c>
      <c r="CS200" s="55">
        <v>0.3</v>
      </c>
      <c r="CT200" s="55">
        <v>0.5</v>
      </c>
      <c r="CU200" s="162">
        <f t="shared" si="322"/>
        <v>-22.188586431608517</v>
      </c>
      <c r="CV200" s="162">
        <f t="shared" si="323"/>
        <v>-29.419229011890415</v>
      </c>
      <c r="CW200" s="162">
        <f t="shared" si="324"/>
        <v>12.074645976290531</v>
      </c>
      <c r="CX200" s="71">
        <f t="shared" si="325"/>
        <v>-13.177723155736134</v>
      </c>
      <c r="CY200" s="158">
        <f>REPS분양물량!H185</f>
        <v>961</v>
      </c>
      <c r="CZ200" s="158">
        <f>REPS분양물량!I185</f>
        <v>352</v>
      </c>
      <c r="DA200" s="158">
        <f>REPS분양물량!J185</f>
        <v>0</v>
      </c>
      <c r="DB200" s="52">
        <f>REPS미분양!F185</f>
        <v>44</v>
      </c>
      <c r="DC200" s="52">
        <f>REPS미분양!G185</f>
        <v>1319</v>
      </c>
      <c r="DD200" s="52">
        <f>REPS미분양!H185</f>
        <v>446</v>
      </c>
      <c r="DE200" s="52">
        <f>REPS미분양!I185</f>
        <v>1629</v>
      </c>
      <c r="DF200" s="52">
        <f t="shared" si="326"/>
        <v>1005</v>
      </c>
      <c r="DG200" s="52">
        <f t="shared" si="327"/>
        <v>1671</v>
      </c>
      <c r="DH200" s="52">
        <f t="shared" si="328"/>
        <v>446</v>
      </c>
      <c r="DI200" s="52">
        <f t="shared" si="329"/>
        <v>-314</v>
      </c>
      <c r="DJ200" s="52">
        <f t="shared" si="330"/>
        <v>1225</v>
      </c>
      <c r="DK200" s="52">
        <f t="shared" si="331"/>
        <v>-1183</v>
      </c>
      <c r="DL200" s="141">
        <v>1247.4000000000001</v>
      </c>
      <c r="DM200" s="141">
        <v>1236.5</v>
      </c>
      <c r="DN200" s="141">
        <v>1255.5999999999999</v>
      </c>
      <c r="DO200" s="140">
        <f>'REPS분양가(분기단위)'!D185</f>
        <v>2214</v>
      </c>
      <c r="DP200" s="140">
        <f>'REPS분양가(분기단위)'!E185</f>
        <v>2417</v>
      </c>
      <c r="DQ200" s="140">
        <f>'REPS분양가(분기단위)'!F185</f>
        <v>2140</v>
      </c>
      <c r="DR200" s="53">
        <f t="shared" si="332"/>
        <v>0.56341463414634152</v>
      </c>
      <c r="DS200" s="53">
        <f t="shared" si="333"/>
        <v>0.51158460901944558</v>
      </c>
      <c r="DT200" s="53">
        <f t="shared" si="334"/>
        <v>0.58672897196261675</v>
      </c>
      <c r="DU200" s="53">
        <f>100%-종합!CF200</f>
        <v>0.48452435138825667</v>
      </c>
      <c r="DV200" s="53">
        <f>100%-종합!CG200</f>
        <v>0.42608695652173911</v>
      </c>
      <c r="DW200" s="53">
        <f>100%-종합!CH200</f>
        <v>0.37637583892617454</v>
      </c>
      <c r="DX200" s="55">
        <v>0.2</v>
      </c>
      <c r="DY200" s="55">
        <v>0.3</v>
      </c>
      <c r="DZ200" s="55">
        <v>0.5</v>
      </c>
      <c r="EA200" s="72">
        <f t="shared" si="335"/>
        <v>-17.143653318827226</v>
      </c>
      <c r="EB200" s="72">
        <f t="shared" si="336"/>
        <v>80.107476929718828</v>
      </c>
      <c r="EC200" s="72">
        <f t="shared" si="337"/>
        <v>-130.62130524995297</v>
      </c>
      <c r="ED200" s="71">
        <f t="shared" si="338"/>
        <v>-22.55249387968712</v>
      </c>
      <c r="EE200" s="82">
        <f t="shared" si="339"/>
        <v>-35.730217035423252</v>
      </c>
      <c r="EF200" s="88">
        <f t="shared" si="340"/>
        <v>728.83302005085864</v>
      </c>
      <c r="EG200" s="54">
        <f>REPS단위당실거래!I185</f>
        <v>1255.5999999999999</v>
      </c>
      <c r="EH200" s="52">
        <f t="shared" si="341"/>
        <v>2140</v>
      </c>
      <c r="EI200" s="52">
        <f t="shared" si="342"/>
        <v>72800</v>
      </c>
      <c r="EJ200" s="49">
        <f t="shared" si="343"/>
        <v>40040</v>
      </c>
      <c r="EK200" s="149">
        <v>25365</v>
      </c>
      <c r="EL200" s="55">
        <f t="shared" si="344"/>
        <v>0.58801512628902575</v>
      </c>
      <c r="EM200" s="55">
        <v>0.74</v>
      </c>
      <c r="EN200" s="55">
        <v>0.05</v>
      </c>
      <c r="EO200" s="71">
        <f t="shared" si="345"/>
        <v>551.85513609788211</v>
      </c>
      <c r="EP200" s="54">
        <f>REPS단위당실거래!I185</f>
        <v>1255.5999999999999</v>
      </c>
      <c r="EQ200" s="52">
        <f t="shared" si="346"/>
        <v>2140</v>
      </c>
      <c r="ER200" s="52">
        <f t="shared" si="347"/>
        <v>72800</v>
      </c>
      <c r="ES200" s="49">
        <f t="shared" si="348"/>
        <v>40040</v>
      </c>
      <c r="ET200" s="149">
        <v>8489</v>
      </c>
      <c r="EU200" s="55">
        <f t="shared" si="349"/>
        <v>0.58801512628902575</v>
      </c>
      <c r="EV200" s="55">
        <v>0.26</v>
      </c>
      <c r="EW200" s="55">
        <v>0.2</v>
      </c>
      <c r="EX200" s="50">
        <f t="shared" si="350"/>
        <v>259.56634116751206</v>
      </c>
      <c r="EY200" s="53">
        <f>'주택총조사(주택의종류)'!AZ186</f>
        <v>0.7578978312161706</v>
      </c>
      <c r="EZ200" s="53">
        <f>'주택총조사(주택의종류)'!AS186</f>
        <v>0.12548418309981996</v>
      </c>
      <c r="FA200" s="53">
        <f>'주택총조사(주택의종류)'!BG186</f>
        <v>9.5516495947788549E-2</v>
      </c>
      <c r="FB200" s="53">
        <f t="shared" si="351"/>
        <v>0.29159692763993916</v>
      </c>
      <c r="FC200" s="54">
        <f t="shared" si="352"/>
        <v>236.60800979164969</v>
      </c>
      <c r="FD200" s="55">
        <v>0.4</v>
      </c>
      <c r="FE200" s="55">
        <v>0.6</v>
      </c>
      <c r="FF200" s="50">
        <f t="shared" si="353"/>
        <v>56.785922349995928</v>
      </c>
      <c r="FG200" s="82">
        <f t="shared" si="354"/>
        <v>868.20739961539016</v>
      </c>
      <c r="FH200" s="53">
        <v>3.9399999999999998E-2</v>
      </c>
      <c r="FI200" s="49">
        <v>30</v>
      </c>
      <c r="FJ200" s="55">
        <v>0.6</v>
      </c>
      <c r="FK200" s="55">
        <v>0.4</v>
      </c>
      <c r="FL200" s="49">
        <f t="shared" si="355"/>
        <v>73000</v>
      </c>
      <c r="FM200" s="49">
        <f t="shared" si="356"/>
        <v>43700</v>
      </c>
      <c r="FN200" s="58">
        <f t="shared" si="357"/>
        <v>-207.12170266095092</v>
      </c>
      <c r="FO200" s="49">
        <f t="shared" si="372"/>
        <v>6240</v>
      </c>
      <c r="FP200" s="131">
        <v>205</v>
      </c>
      <c r="FQ200" s="131">
        <v>643</v>
      </c>
      <c r="FR200" s="134">
        <v>6142</v>
      </c>
      <c r="FS200" s="134">
        <v>10253</v>
      </c>
      <c r="FT200" s="134">
        <v>7073</v>
      </c>
      <c r="FU200" s="134">
        <v>6363</v>
      </c>
      <c r="FV200" s="134">
        <v>6210</v>
      </c>
      <c r="FW200" s="134">
        <v>16082</v>
      </c>
      <c r="FX200" s="134">
        <v>24510</v>
      </c>
      <c r="FY200" s="32">
        <f t="shared" si="358"/>
        <v>77481</v>
      </c>
      <c r="FZ200" s="152">
        <f>(SUM(FW200:FX200)/FY200)+(FV200/FY200)*0.8</f>
        <v>0.58801512628902575</v>
      </c>
      <c r="GA200" s="54">
        <f t="shared" si="359"/>
        <v>1085.5584570549436</v>
      </c>
      <c r="GB200" s="55">
        <v>0.3</v>
      </c>
      <c r="GC200" s="55">
        <f t="shared" si="360"/>
        <v>0.58801512628902575</v>
      </c>
      <c r="GD200" s="50">
        <f t="shared" si="361"/>
        <v>191.49743796578477</v>
      </c>
      <c r="GE200" s="54">
        <f t="shared" si="362"/>
        <v>-320.99521996866179</v>
      </c>
      <c r="GF200" s="55">
        <v>0.7</v>
      </c>
      <c r="GG200" s="55">
        <f t="shared" si="363"/>
        <v>0.58801512628902575</v>
      </c>
      <c r="GH200" s="50">
        <f t="shared" si="364"/>
        <v>-132.12503136563237</v>
      </c>
      <c r="GI200" s="81">
        <f t="shared" si="373"/>
        <v>59.372406600152402</v>
      </c>
      <c r="GJ200" s="72">
        <f t="shared" si="365"/>
        <v>-13.177723155736134</v>
      </c>
      <c r="GK200" s="72">
        <f t="shared" si="366"/>
        <v>-22.55249387968712</v>
      </c>
      <c r="GL200" s="52">
        <f>SUM('주택총조사(주택의종류)'!AD186:AF186)</f>
        <v>96391</v>
      </c>
      <c r="GM200" s="52">
        <f>REPS미분양!I185</f>
        <v>1629</v>
      </c>
      <c r="GN200" s="100">
        <f t="shared" si="367"/>
        <v>1.6899918042140864E-2</v>
      </c>
      <c r="GO200" s="55">
        <f t="shared" si="368"/>
        <v>0.4</v>
      </c>
      <c r="GP200" s="82">
        <f t="shared" si="369"/>
        <v>-14.292086814169302</v>
      </c>
      <c r="GQ200" s="84">
        <f t="shared" si="370"/>
        <v>913.28771940137324</v>
      </c>
      <c r="GR200" s="151">
        <f>SUM('REPS분양물량+계획'!G185:I185)/3</f>
        <v>2361.3333333333335</v>
      </c>
      <c r="GS200" s="106">
        <f t="shared" si="374"/>
        <v>2.5855305870981176</v>
      </c>
      <c r="GT200" s="105" t="str">
        <f t="shared" si="371"/>
        <v>C등급</v>
      </c>
    </row>
    <row r="201" spans="1:202" s="49" customFormat="1" x14ac:dyDescent="0.4">
      <c r="A201" s="37" t="s">
        <v>257</v>
      </c>
      <c r="B201" s="148" t="s">
        <v>211</v>
      </c>
      <c r="C201" s="35">
        <f>'주택총조사(거처의종류, 일반,외국인가구, 전체)'!H187</f>
        <v>61714</v>
      </c>
      <c r="D201" s="35">
        <f>'주택총조사(거처의종류, 일반,외국인가구, 전체)'!K187</f>
        <v>60684</v>
      </c>
      <c r="E201" s="35">
        <f>'주택총조사(거처의종류, 일반,외국인가구, 전체)'!N187</f>
        <v>61081</v>
      </c>
      <c r="F201" s="35">
        <f>'주택총조사(거처의종류, 일반,외국인가구, 전체)'!Q187</f>
        <v>62152</v>
      </c>
      <c r="G201" s="35">
        <f>'주택총조사(거처의종류, 일반,외국인가구, 전체)'!T187</f>
        <v>61785</v>
      </c>
      <c r="H201" s="35">
        <f>'주택총조사(거처의종류, 일반,외국인가구, 전체)'!W187</f>
        <v>63118</v>
      </c>
      <c r="I201" s="207">
        <f t="shared" si="378"/>
        <v>-1162</v>
      </c>
      <c r="J201" s="207">
        <f t="shared" si="378"/>
        <v>-382</v>
      </c>
      <c r="K201" s="207">
        <f t="shared" si="378"/>
        <v>-572</v>
      </c>
      <c r="L201" s="207">
        <f t="shared" si="378"/>
        <v>-495</v>
      </c>
      <c r="M201" s="207">
        <f t="shared" si="378"/>
        <v>259</v>
      </c>
      <c r="N201" s="24">
        <f>'인구총조사(가구, 1인가구)'!D187</f>
        <v>15946</v>
      </c>
      <c r="O201" s="24">
        <f>'인구총조사(가구, 1인가구)'!E187</f>
        <v>16078</v>
      </c>
      <c r="P201" s="24">
        <f>'인구총조사(가구, 1인가구)'!F187</f>
        <v>16857</v>
      </c>
      <c r="Q201" s="24">
        <f>'인구총조사(가구, 1인가구)'!G187</f>
        <v>18500</v>
      </c>
      <c r="R201" s="24">
        <f>'인구총조사(가구, 1인가구)'!H187</f>
        <v>18628</v>
      </c>
      <c r="S201" s="24">
        <f>'인구총조사(가구, 1인가구)'!I187</f>
        <v>19702</v>
      </c>
      <c r="T201" s="52">
        <f t="shared" si="286"/>
        <v>132</v>
      </c>
      <c r="U201" s="52">
        <f t="shared" si="287"/>
        <v>779</v>
      </c>
      <c r="V201" s="52">
        <f t="shared" si="288"/>
        <v>1643</v>
      </c>
      <c r="W201" s="52">
        <f t="shared" si="289"/>
        <v>128</v>
      </c>
      <c r="X201" s="52">
        <f t="shared" si="290"/>
        <v>1074</v>
      </c>
      <c r="Y201" s="53">
        <f>'주택총조사(거처의종류, 일반,외국인가구, 아파트)'!K187/'주택총조사(거처의종류, 일반,외국인가구, 전체)'!K187</f>
        <v>0.59823017599367212</v>
      </c>
      <c r="Z201" s="53">
        <f>'주택총조사(거처의종류, 일반,외국인가구, 아파트)'!N187/'주택총조사(거처의종류, 일반,외국인가구, 전체)'!N187</f>
        <v>0.6046724840785187</v>
      </c>
      <c r="AA201" s="53">
        <f>'주택총조사(거처의종류, 일반,외국인가구, 아파트)'!Q187/'주택총조사(거처의종류, 일반,외국인가구, 전체)'!Q187</f>
        <v>0.59806603166430683</v>
      </c>
      <c r="AB201" s="53">
        <f>'주택총조사(거처의종류, 일반,외국인가구, 아파트)'!T187/'주택총조사(거처의종류, 일반,외국인가구, 전체)'!T187</f>
        <v>0.60454802945698793</v>
      </c>
      <c r="AC201" s="53">
        <f>'주택총조사(거처의종류, 일반,외국인가구, 아파트)'!W187/'주택총조사(거처의종류, 일반,외국인가구, 전체)'!W187</f>
        <v>0.62075794543553342</v>
      </c>
      <c r="AD201" s="54">
        <f t="shared" si="291"/>
        <v>-695.143464504647</v>
      </c>
      <c r="AE201" s="54">
        <f t="shared" si="292"/>
        <v>-230.98488891799414</v>
      </c>
      <c r="AF201" s="54">
        <f t="shared" si="293"/>
        <v>-342.09377011198353</v>
      </c>
      <c r="AG201" s="54">
        <f t="shared" si="294"/>
        <v>-299.25127458120903</v>
      </c>
      <c r="AH201" s="54">
        <f t="shared" si="295"/>
        <v>160.77630786780315</v>
      </c>
      <c r="AI201" s="54">
        <f t="shared" si="296"/>
        <v>-281.33941804960614</v>
      </c>
      <c r="AJ201" s="54">
        <f t="shared" si="297"/>
        <v>78.966383231164713</v>
      </c>
      <c r="AK201" s="54">
        <f t="shared" si="298"/>
        <v>471.03986509716606</v>
      </c>
      <c r="AL201" s="54">
        <f t="shared" si="299"/>
        <v>982.62249002445617</v>
      </c>
      <c r="AM201" s="54">
        <f t="shared" si="300"/>
        <v>77.382147770494456</v>
      </c>
      <c r="AN201" s="54">
        <f t="shared" si="301"/>
        <v>666.69403339776284</v>
      </c>
      <c r="AO201" s="54">
        <f t="shared" si="302"/>
        <v>455.34098390420888</v>
      </c>
      <c r="AP201" s="208">
        <f t="shared" si="379"/>
        <v>-616.17708127348226</v>
      </c>
      <c r="AQ201" s="208">
        <f t="shared" si="379"/>
        <v>240.05497617917192</v>
      </c>
      <c r="AR201" s="208">
        <f t="shared" si="379"/>
        <v>640.52871991247264</v>
      </c>
      <c r="AS201" s="208">
        <f t="shared" si="379"/>
        <v>-221.86912681071459</v>
      </c>
      <c r="AT201" s="208">
        <f t="shared" si="379"/>
        <v>827.47034126556605</v>
      </c>
      <c r="AU201" s="50">
        <f t="shared" si="285"/>
        <v>174.00156585460277</v>
      </c>
      <c r="AV201" s="52">
        <f>'주택총조사(거처의종류, 일반,외국인가구, 전체)'!I187</f>
        <v>1250</v>
      </c>
      <c r="AW201" s="52">
        <f>'주택총조사(거처의종류, 일반,외국인가구, 전체)'!L187</f>
        <v>1195</v>
      </c>
      <c r="AX201" s="52">
        <f>'주택총조사(거처의종류, 일반,외국인가구, 전체)'!O187</f>
        <v>1381</v>
      </c>
      <c r="AY201" s="52">
        <f>'주택총조사(거처의종류, 일반,외국인가구, 전체)'!R187</f>
        <v>1423</v>
      </c>
      <c r="AZ201" s="52">
        <f>'주택총조사(거처의종류, 일반,외국인가구, 전체)'!U187</f>
        <v>1533</v>
      </c>
      <c r="BA201" s="52">
        <f>'주택총조사(거처의종류, 일반,외국인가구, 전체)'!X187</f>
        <v>2045</v>
      </c>
      <c r="BB201" s="52">
        <f t="shared" si="303"/>
        <v>-55</v>
      </c>
      <c r="BC201" s="52">
        <f t="shared" si="304"/>
        <v>186</v>
      </c>
      <c r="BD201" s="52">
        <f t="shared" si="305"/>
        <v>42</v>
      </c>
      <c r="BE201" s="52">
        <f t="shared" si="306"/>
        <v>110</v>
      </c>
      <c r="BF201" s="52">
        <f t="shared" si="307"/>
        <v>512</v>
      </c>
      <c r="BG201" s="53">
        <f>'주택총조사(거처의종류, 일반,외국인가구, 아파트)'!L187/'주택총조사(거처의종류, 일반,외국인가구, 전체)'!L187</f>
        <v>0.18828451882845187</v>
      </c>
      <c r="BH201" s="53">
        <f>'주택총조사(거처의종류, 일반,외국인가구, 아파트)'!O187/'주택총조사(거처의종류, 일반,외국인가구, 전체)'!O187</f>
        <v>0.18754525706010139</v>
      </c>
      <c r="BI201" s="53">
        <f>'주택총조사(거처의종류, 일반,외국인가구, 아파트)'!R187/'주택총조사(거처의종류, 일반,외국인가구, 전체)'!R187</f>
        <v>0.18271257905832747</v>
      </c>
      <c r="BJ201" s="53">
        <f>'주택총조사(거처의종류, 일반,외국인가구, 아파트)'!U187/'주택총조사(거처의종류, 일반,외국인가구, 전체)'!U187</f>
        <v>0.21004566210045661</v>
      </c>
      <c r="BK201" s="53">
        <f>'주택총조사(거처의종류, 일반,외국인가구, 아파트)'!X187/'주택총조사(거처의종류, 일반,외국인가구, 전체)'!X187</f>
        <v>0.22298288508557457</v>
      </c>
      <c r="BL201" s="54">
        <f t="shared" si="308"/>
        <v>-10.355648535564853</v>
      </c>
      <c r="BM201" s="54">
        <f t="shared" si="309"/>
        <v>34.883417813178859</v>
      </c>
      <c r="BN201" s="54">
        <f t="shared" si="310"/>
        <v>7.6739283204497539</v>
      </c>
      <c r="BO201" s="54">
        <f t="shared" si="311"/>
        <v>23.105022831050228</v>
      </c>
      <c r="BP201" s="54">
        <f t="shared" si="312"/>
        <v>114.16723716381418</v>
      </c>
      <c r="BQ201" s="50">
        <f t="shared" si="313"/>
        <v>33.894791518585635</v>
      </c>
      <c r="BR201" s="49">
        <f>REPS멸실!E186</f>
        <v>0</v>
      </c>
      <c r="BS201" s="49">
        <f>REPS멸실!F186</f>
        <v>0</v>
      </c>
      <c r="BT201" s="49">
        <f>REPS멸실!G186</f>
        <v>0</v>
      </c>
      <c r="BU201" s="49">
        <f>REPS멸실!H186</f>
        <v>0</v>
      </c>
      <c r="BV201" s="49">
        <f>REPS멸실!I186</f>
        <v>0</v>
      </c>
      <c r="BW201" s="51">
        <f t="shared" si="314"/>
        <v>0</v>
      </c>
      <c r="BX201" s="81">
        <f t="shared" si="315"/>
        <v>207.89635737318841</v>
      </c>
      <c r="BY201" s="52">
        <f>SUM('주택소유통계(다주택자)'!Q187:R187)</f>
        <v>7832</v>
      </c>
      <c r="BZ201" s="52">
        <f>SUM('주택소유통계(다주택자)'!U187:V187)</f>
        <v>7510</v>
      </c>
      <c r="CA201" s="52">
        <f>SUM('주택소유통계(다주택자)'!Y187:Z187)</f>
        <v>7314</v>
      </c>
      <c r="CB201" s="52">
        <f>SUM('주택소유통계(다주택자)'!AC187:AD187)</f>
        <v>7393</v>
      </c>
      <c r="CC201" s="52">
        <f t="shared" si="316"/>
        <v>-322</v>
      </c>
      <c r="CD201" s="52">
        <f t="shared" si="317"/>
        <v>-196</v>
      </c>
      <c r="CE201" s="52">
        <f t="shared" si="318"/>
        <v>79</v>
      </c>
      <c r="CF201" s="53">
        <f>'REPS거래량(외지인)'!D187/'REPS거래량(외지인)'!C187</f>
        <v>0.53539094650205765</v>
      </c>
      <c r="CG201" s="53">
        <f>'REPS거래량(외지인)'!I187/'REPS거래량(외지인)'!H187</f>
        <v>0.51341281669150518</v>
      </c>
      <c r="CH201" s="53">
        <f>'REPS거래량(외지인)'!N187/'REPS거래량(외지인)'!M187</f>
        <v>0.70079307858687812</v>
      </c>
      <c r="CI201" s="54">
        <f>REPS단위당실거래!G186</f>
        <v>755.6</v>
      </c>
      <c r="CJ201" s="54">
        <f>REPS단위당실거래!H186</f>
        <v>736.1</v>
      </c>
      <c r="CK201" s="54">
        <f>REPS단위당실거래!I186</f>
        <v>767.7</v>
      </c>
      <c r="CL201" s="52">
        <v>0</v>
      </c>
      <c r="CM201" s="52">
        <v>0</v>
      </c>
      <c r="CN201" s="52">
        <v>0</v>
      </c>
      <c r="CO201" s="53">
        <v>0</v>
      </c>
      <c r="CP201" s="53" t="e">
        <f t="shared" si="320"/>
        <v>#DIV/0!</v>
      </c>
      <c r="CQ201" s="53" t="e">
        <f t="shared" si="321"/>
        <v>#DIV/0!</v>
      </c>
      <c r="CR201" s="55">
        <v>0.2</v>
      </c>
      <c r="CS201" s="55">
        <v>0.3</v>
      </c>
      <c r="CT201" s="55">
        <v>0.5</v>
      </c>
      <c r="CU201" s="162">
        <f t="shared" si="322"/>
        <v>0</v>
      </c>
      <c r="CV201" s="162" t="e">
        <f t="shared" si="323"/>
        <v>#DIV/0!</v>
      </c>
      <c r="CW201" s="162" t="e">
        <f t="shared" si="324"/>
        <v>#DIV/0!</v>
      </c>
      <c r="CX201" s="71" t="e">
        <f t="shared" si="325"/>
        <v>#DIV/0!</v>
      </c>
      <c r="CY201" s="158">
        <f>REPS분양물량!H186</f>
        <v>1935</v>
      </c>
      <c r="CZ201" s="158">
        <f>REPS분양물량!I186</f>
        <v>595</v>
      </c>
      <c r="DA201" s="158">
        <f>REPS분양물량!J186</f>
        <v>3390</v>
      </c>
      <c r="DB201" s="52">
        <f>REPS미분양!F186</f>
        <v>36</v>
      </c>
      <c r="DC201" s="52">
        <f>REPS미분양!G186</f>
        <v>2</v>
      </c>
      <c r="DD201" s="52">
        <f>REPS미분양!H186</f>
        <v>64</v>
      </c>
      <c r="DE201" s="52">
        <f>REPS미분양!I186</f>
        <v>64</v>
      </c>
      <c r="DF201" s="52">
        <f t="shared" si="326"/>
        <v>1971</v>
      </c>
      <c r="DG201" s="52">
        <f t="shared" si="327"/>
        <v>597</v>
      </c>
      <c r="DH201" s="52">
        <f t="shared" si="328"/>
        <v>3454</v>
      </c>
      <c r="DI201" s="52">
        <f t="shared" si="329"/>
        <v>1969</v>
      </c>
      <c r="DJ201" s="52">
        <f t="shared" si="330"/>
        <v>533</v>
      </c>
      <c r="DK201" s="52">
        <f t="shared" si="331"/>
        <v>3390</v>
      </c>
      <c r="DL201" s="142">
        <v>755.6</v>
      </c>
      <c r="DM201" s="142">
        <v>736.1</v>
      </c>
      <c r="DN201" s="142">
        <v>767.7</v>
      </c>
      <c r="DO201" s="140">
        <f>'REPS분양가(분기단위)'!D186</f>
        <v>0</v>
      </c>
      <c r="DP201" s="140">
        <f>'REPS분양가(분기단위)'!E186</f>
        <v>0</v>
      </c>
      <c r="DQ201" s="140">
        <f>'REPS분양가(분기단위)'!F186</f>
        <v>0</v>
      </c>
      <c r="DR201" s="53" t="e">
        <f t="shared" si="332"/>
        <v>#DIV/0!</v>
      </c>
      <c r="DS201" s="53" t="e">
        <f t="shared" si="333"/>
        <v>#DIV/0!</v>
      </c>
      <c r="DT201" s="53" t="e">
        <f t="shared" si="334"/>
        <v>#DIV/0!</v>
      </c>
      <c r="DU201" s="53">
        <f>100%-종합!CF201</f>
        <v>0.46460905349794235</v>
      </c>
      <c r="DV201" s="53">
        <f>100%-종합!CG201</f>
        <v>0.48658718330849482</v>
      </c>
      <c r="DW201" s="53">
        <f>100%-종합!CH201</f>
        <v>0.29920692141312188</v>
      </c>
      <c r="DX201" s="55">
        <v>0.2</v>
      </c>
      <c r="DY201" s="55">
        <v>0.3</v>
      </c>
      <c r="DZ201" s="55">
        <v>0.5</v>
      </c>
      <c r="EA201" s="72" t="e">
        <f t="shared" si="335"/>
        <v>#DIV/0!</v>
      </c>
      <c r="EB201" s="72" t="e">
        <f t="shared" si="336"/>
        <v>#DIV/0!</v>
      </c>
      <c r="EC201" s="72" t="e">
        <f t="shared" si="337"/>
        <v>#DIV/0!</v>
      </c>
      <c r="ED201" s="71" t="e">
        <f t="shared" si="338"/>
        <v>#DIV/0!</v>
      </c>
      <c r="EE201" s="82" t="e">
        <f t="shared" si="339"/>
        <v>#DIV/0!</v>
      </c>
      <c r="EF201" s="88" t="e">
        <f t="shared" si="340"/>
        <v>#DIV/0!</v>
      </c>
      <c r="EG201" s="54">
        <f>REPS단위당실거래!I186</f>
        <v>767.7</v>
      </c>
      <c r="EH201" s="52">
        <f t="shared" si="341"/>
        <v>0</v>
      </c>
      <c r="EI201" s="52">
        <f t="shared" si="342"/>
        <v>0</v>
      </c>
      <c r="EJ201" s="49">
        <f t="shared" si="343"/>
        <v>0</v>
      </c>
      <c r="EK201" s="149">
        <v>0</v>
      </c>
      <c r="EL201" s="55">
        <f t="shared" si="344"/>
        <v>0</v>
      </c>
      <c r="EM201" s="55">
        <v>0.74</v>
      </c>
      <c r="EN201" s="55">
        <v>0.05</v>
      </c>
      <c r="EO201" s="71">
        <f t="shared" si="345"/>
        <v>0</v>
      </c>
      <c r="EP201" s="54">
        <f>REPS단위당실거래!I186</f>
        <v>767.7</v>
      </c>
      <c r="EQ201" s="52">
        <f t="shared" si="346"/>
        <v>0</v>
      </c>
      <c r="ER201" s="52">
        <f t="shared" si="347"/>
        <v>0</v>
      </c>
      <c r="ES201" s="49">
        <f t="shared" si="348"/>
        <v>0</v>
      </c>
      <c r="ET201" s="149">
        <v>0</v>
      </c>
      <c r="EU201" s="55">
        <f t="shared" si="349"/>
        <v>0</v>
      </c>
      <c r="EV201" s="55">
        <v>0.26</v>
      </c>
      <c r="EW201" s="55">
        <v>0.2</v>
      </c>
      <c r="EX201" s="50">
        <f t="shared" si="350"/>
        <v>0</v>
      </c>
      <c r="EY201" s="53">
        <f>'주택총조사(주택의종류)'!AZ187</f>
        <v>0.73976656886388048</v>
      </c>
      <c r="EZ201" s="53">
        <f>'주택총조사(주택의종류)'!AS187</f>
        <v>0.14700455562882681</v>
      </c>
      <c r="FA201" s="53">
        <f>'주택총조사(주택의종류)'!BG187</f>
        <v>9.7499655614924727E-2</v>
      </c>
      <c r="FB201" s="53">
        <f t="shared" si="351"/>
        <v>0.33051535651206365</v>
      </c>
      <c r="FC201" s="54">
        <f t="shared" si="352"/>
        <v>0</v>
      </c>
      <c r="FD201" s="55">
        <v>0.4</v>
      </c>
      <c r="FE201" s="55">
        <v>0.6</v>
      </c>
      <c r="FF201" s="50">
        <f t="shared" si="353"/>
        <v>0</v>
      </c>
      <c r="FG201" s="82">
        <f t="shared" si="354"/>
        <v>0</v>
      </c>
      <c r="FH201" s="53">
        <v>3.9399999999999998E-2</v>
      </c>
      <c r="FI201" s="49">
        <v>30</v>
      </c>
      <c r="FJ201" s="55">
        <v>0.6</v>
      </c>
      <c r="FK201" s="55">
        <v>0.4</v>
      </c>
      <c r="FL201" s="49">
        <f t="shared" si="355"/>
        <v>0</v>
      </c>
      <c r="FM201" s="49">
        <f t="shared" si="356"/>
        <v>0</v>
      </c>
      <c r="FN201" s="58">
        <f t="shared" si="357"/>
        <v>0</v>
      </c>
      <c r="FO201" s="49">
        <f t="shared" si="372"/>
        <v>0</v>
      </c>
      <c r="FP201" s="131">
        <v>122</v>
      </c>
      <c r="FQ201" s="131">
        <v>342</v>
      </c>
      <c r="FR201" s="134">
        <v>3452</v>
      </c>
      <c r="FS201" s="134">
        <v>5696</v>
      </c>
      <c r="FT201" s="134">
        <v>3812</v>
      </c>
      <c r="FU201" s="134">
        <v>3853</v>
      </c>
      <c r="FV201" s="134">
        <v>3455</v>
      </c>
      <c r="FW201" s="134">
        <v>8699</v>
      </c>
      <c r="FX201" s="134">
        <v>9280</v>
      </c>
      <c r="FY201" s="32">
        <f t="shared" si="358"/>
        <v>38711</v>
      </c>
      <c r="FZ201" s="152">
        <v>0</v>
      </c>
      <c r="GA201" s="54">
        <f t="shared" si="359"/>
        <v>489.23577542279452</v>
      </c>
      <c r="GB201" s="55">
        <v>0.3</v>
      </c>
      <c r="GC201" s="55">
        <f t="shared" si="360"/>
        <v>0</v>
      </c>
      <c r="GD201" s="50">
        <f t="shared" si="361"/>
        <v>0</v>
      </c>
      <c r="GE201" s="54">
        <f t="shared" si="362"/>
        <v>-281.33941804960614</v>
      </c>
      <c r="GF201" s="55">
        <v>0.7</v>
      </c>
      <c r="GG201" s="55">
        <f t="shared" si="363"/>
        <v>0</v>
      </c>
      <c r="GH201" s="50">
        <f t="shared" si="364"/>
        <v>0</v>
      </c>
      <c r="GI201" s="81">
        <f t="shared" si="373"/>
        <v>0</v>
      </c>
      <c r="GJ201" s="72" t="e">
        <f t="shared" si="365"/>
        <v>#DIV/0!</v>
      </c>
      <c r="GK201" s="72" t="e">
        <f t="shared" si="366"/>
        <v>#DIV/0!</v>
      </c>
      <c r="GL201" s="52">
        <f>SUM('주택총조사(주택의종류)'!AD187:AF187)</f>
        <v>45151</v>
      </c>
      <c r="GM201" s="52">
        <f>REPS미분양!I186</f>
        <v>64</v>
      </c>
      <c r="GN201" s="100">
        <f t="shared" si="367"/>
        <v>1.4174658368585414E-3</v>
      </c>
      <c r="GO201" s="55">
        <f t="shared" si="368"/>
        <v>1</v>
      </c>
      <c r="GP201" s="82" t="e">
        <f t="shared" si="369"/>
        <v>#DIV/0!</v>
      </c>
      <c r="GQ201" s="84" t="e">
        <f t="shared" si="370"/>
        <v>#DIV/0!</v>
      </c>
      <c r="GR201" s="151">
        <f>SUM('REPS분양물량+계획'!G186:I186)/3</f>
        <v>0</v>
      </c>
      <c r="GS201" s="106" t="e">
        <f t="shared" si="374"/>
        <v>#DIV/0!</v>
      </c>
      <c r="GT201" s="105" t="e">
        <f t="shared" si="371"/>
        <v>#DIV/0!</v>
      </c>
    </row>
    <row r="202" spans="1:202" s="49" customFormat="1" x14ac:dyDescent="0.4">
      <c r="A202" s="37" t="s">
        <v>257</v>
      </c>
      <c r="B202" s="148" t="s">
        <v>208</v>
      </c>
      <c r="C202" s="35">
        <f>'주택총조사(거처의종류, 일반,외국인가구, 전체)'!H188</f>
        <v>71603</v>
      </c>
      <c r="D202" s="35">
        <f>'주택총조사(거처의종류, 일반,외국인가구, 전체)'!K188</f>
        <v>76681</v>
      </c>
      <c r="E202" s="35">
        <f>'주택총조사(거처의종류, 일반,외국인가구, 전체)'!N188</f>
        <v>79213</v>
      </c>
      <c r="F202" s="35">
        <f>'주택총조사(거처의종류, 일반,외국인가구, 전체)'!Q188</f>
        <v>81037</v>
      </c>
      <c r="G202" s="35">
        <f>'주택총조사(거처의종류, 일반,외국인가구, 전체)'!T188</f>
        <v>82811</v>
      </c>
      <c r="H202" s="35">
        <f>'주택총조사(거처의종류, 일반,외국인가구, 전체)'!W188</f>
        <v>83685</v>
      </c>
      <c r="I202" s="207">
        <f t="shared" si="378"/>
        <v>3437</v>
      </c>
      <c r="J202" s="207">
        <f t="shared" si="378"/>
        <v>1335</v>
      </c>
      <c r="K202" s="207">
        <f t="shared" si="378"/>
        <v>98</v>
      </c>
      <c r="L202" s="207">
        <f t="shared" si="378"/>
        <v>495</v>
      </c>
      <c r="M202" s="207">
        <f t="shared" si="378"/>
        <v>-136</v>
      </c>
      <c r="N202" s="24">
        <f>'인구총조사(가구, 1인가구)'!D188</f>
        <v>14087</v>
      </c>
      <c r="O202" s="24">
        <f>'인구총조사(가구, 1인가구)'!E188</f>
        <v>15728</v>
      </c>
      <c r="P202" s="24">
        <f>'인구총조사(가구, 1인가구)'!F188</f>
        <v>16925</v>
      </c>
      <c r="Q202" s="24">
        <f>'인구총조사(가구, 1인가구)'!G188</f>
        <v>18651</v>
      </c>
      <c r="R202" s="24">
        <f>'인구총조사(가구, 1인가구)'!H188</f>
        <v>19930</v>
      </c>
      <c r="S202" s="24">
        <f>'인구총조사(가구, 1인가구)'!I188</f>
        <v>20940</v>
      </c>
      <c r="T202" s="52">
        <f t="shared" si="286"/>
        <v>1641</v>
      </c>
      <c r="U202" s="52">
        <f t="shared" si="287"/>
        <v>1197</v>
      </c>
      <c r="V202" s="52">
        <f t="shared" si="288"/>
        <v>1726</v>
      </c>
      <c r="W202" s="52">
        <f t="shared" si="289"/>
        <v>1279</v>
      </c>
      <c r="X202" s="52">
        <f t="shared" si="290"/>
        <v>1010</v>
      </c>
      <c r="Y202" s="53">
        <f>'주택총조사(거처의종류, 일반,외국인가구, 아파트)'!K188/'주택총조사(거처의종류, 일반,외국인가구, 전체)'!K188</f>
        <v>0.77602013536599679</v>
      </c>
      <c r="Z202" s="53">
        <f>'주택총조사(거처의종류, 일반,외국인가구, 아파트)'!N188/'주택총조사(거처의종류, 일반,외국인가구, 전체)'!N188</f>
        <v>0.77915241185159001</v>
      </c>
      <c r="AA202" s="53">
        <f>'주택총조사(거처의종류, 일반,외국인가구, 아파트)'!Q188/'주택총조사(거처의종류, 일반,외국인가구, 전체)'!Q188</f>
        <v>0.77249898194651823</v>
      </c>
      <c r="AB202" s="53">
        <f>'주택총조사(거처의종류, 일반,외국인가구, 아파트)'!T188/'주택총조사(거처의종류, 일반,외국인가구, 전체)'!T188</f>
        <v>0.77640651604255473</v>
      </c>
      <c r="AC202" s="53">
        <f>'주택총조사(거처의종류, 일반,외국인가구, 아파트)'!W188/'주택총조사(거처의종류, 일반,외국인가구, 전체)'!W188</f>
        <v>0.77208579793272392</v>
      </c>
      <c r="AD202" s="54">
        <f t="shared" si="291"/>
        <v>2667.1812052529308</v>
      </c>
      <c r="AE202" s="54">
        <f t="shared" si="292"/>
        <v>1040.1684698218726</v>
      </c>
      <c r="AF202" s="54">
        <f t="shared" si="293"/>
        <v>75.704900230758781</v>
      </c>
      <c r="AG202" s="54">
        <f t="shared" si="294"/>
        <v>384.3212254410646</v>
      </c>
      <c r="AH202" s="54">
        <f t="shared" si="295"/>
        <v>-105.00366851885045</v>
      </c>
      <c r="AI202" s="54">
        <f t="shared" si="296"/>
        <v>812.47442644555542</v>
      </c>
      <c r="AJ202" s="54">
        <f t="shared" si="297"/>
        <v>1273.4490421356006</v>
      </c>
      <c r="AK202" s="54">
        <f t="shared" si="298"/>
        <v>932.64543698635327</v>
      </c>
      <c r="AL202" s="54">
        <f t="shared" si="299"/>
        <v>1333.3332428396905</v>
      </c>
      <c r="AM202" s="54">
        <f t="shared" si="300"/>
        <v>993.02393401842755</v>
      </c>
      <c r="AN202" s="54">
        <f t="shared" si="301"/>
        <v>779.80665591205116</v>
      </c>
      <c r="AO202" s="54">
        <f t="shared" si="302"/>
        <v>1062.4516623784245</v>
      </c>
      <c r="AP202" s="208">
        <f t="shared" si="379"/>
        <v>3940.6302473885316</v>
      </c>
      <c r="AQ202" s="208">
        <f t="shared" si="379"/>
        <v>1972.813906808226</v>
      </c>
      <c r="AR202" s="208">
        <f t="shared" si="379"/>
        <v>1409.0381430704492</v>
      </c>
      <c r="AS202" s="208">
        <f t="shared" si="379"/>
        <v>1377.3451594594922</v>
      </c>
      <c r="AT202" s="208">
        <f t="shared" si="379"/>
        <v>674.80298739320074</v>
      </c>
      <c r="AU202" s="50">
        <f t="shared" si="285"/>
        <v>1874.9260888239799</v>
      </c>
      <c r="AV202" s="52">
        <f>'주택총조사(거처의종류, 일반,외국인가구, 전체)'!I188</f>
        <v>848</v>
      </c>
      <c r="AW202" s="52">
        <f>'주택총조사(거처의종류, 일반,외국인가구, 전체)'!L188</f>
        <v>828</v>
      </c>
      <c r="AX202" s="52">
        <f>'주택총조사(거처의종류, 일반,외국인가구, 전체)'!O188</f>
        <v>823</v>
      </c>
      <c r="AY202" s="52">
        <f>'주택총조사(거처의종류, 일반,외국인가구, 전체)'!R188</f>
        <v>792</v>
      </c>
      <c r="AZ202" s="52">
        <f>'주택총조사(거처의종류, 일반,외국인가구, 전체)'!U188</f>
        <v>799</v>
      </c>
      <c r="BA202" s="52">
        <f>'주택총조사(거처의종류, 일반,외국인가구, 전체)'!X188</f>
        <v>847</v>
      </c>
      <c r="BB202" s="52">
        <f t="shared" si="303"/>
        <v>-20</v>
      </c>
      <c r="BC202" s="52">
        <f t="shared" si="304"/>
        <v>-5</v>
      </c>
      <c r="BD202" s="52">
        <f t="shared" si="305"/>
        <v>-31</v>
      </c>
      <c r="BE202" s="52">
        <f t="shared" si="306"/>
        <v>7</v>
      </c>
      <c r="BF202" s="52">
        <f t="shared" si="307"/>
        <v>48</v>
      </c>
      <c r="BG202" s="53">
        <f>'주택총조사(거처의종류, 일반,외국인가구, 아파트)'!L188/'주택총조사(거처의종류, 일반,외국인가구, 전체)'!L188</f>
        <v>0.29468599033816423</v>
      </c>
      <c r="BH202" s="53">
        <f>'주택총조사(거처의종류, 일반,외국인가구, 아파트)'!O188/'주택총조사(거처의종류, 일반,외국인가구, 전체)'!O188</f>
        <v>0.3134872417982989</v>
      </c>
      <c r="BI202" s="53">
        <f>'주택총조사(거처의종류, 일반,외국인가구, 아파트)'!R188/'주택총조사(거처의종류, 일반,외국인가구, 전체)'!R188</f>
        <v>0.31944444444444442</v>
      </c>
      <c r="BJ202" s="53">
        <f>'주택총조사(거처의종류, 일반,외국인가구, 아파트)'!U188/'주택총조사(거처의종류, 일반,외국인가구, 전체)'!U188</f>
        <v>0.32790988735919901</v>
      </c>
      <c r="BK202" s="53">
        <f>'주택총조사(거처의종류, 일반,외국인가구, 아파트)'!X188/'주택총조사(거처의종류, 일반,외국인가구, 전체)'!X188</f>
        <v>0.35064935064935066</v>
      </c>
      <c r="BL202" s="54">
        <f t="shared" si="308"/>
        <v>-5.8937198067632846</v>
      </c>
      <c r="BM202" s="54">
        <f t="shared" si="309"/>
        <v>-1.5674362089914946</v>
      </c>
      <c r="BN202" s="54">
        <f t="shared" si="310"/>
        <v>-9.9027777777777768</v>
      </c>
      <c r="BO202" s="54">
        <f t="shared" si="311"/>
        <v>2.2953692115143931</v>
      </c>
      <c r="BP202" s="54">
        <f t="shared" si="312"/>
        <v>16.831168831168831</v>
      </c>
      <c r="BQ202" s="50">
        <f t="shared" si="313"/>
        <v>0.35252084983013354</v>
      </c>
      <c r="BR202" s="49">
        <f>REPS멸실!E187</f>
        <v>0</v>
      </c>
      <c r="BS202" s="49">
        <f>REPS멸실!F187</f>
        <v>0</v>
      </c>
      <c r="BT202" s="49">
        <f>REPS멸실!G187</f>
        <v>0</v>
      </c>
      <c r="BU202" s="49">
        <f>REPS멸실!H187</f>
        <v>0</v>
      </c>
      <c r="BV202" s="49">
        <f>REPS멸실!I187</f>
        <v>0</v>
      </c>
      <c r="BW202" s="51">
        <f t="shared" si="314"/>
        <v>0</v>
      </c>
      <c r="BX202" s="81">
        <f t="shared" si="315"/>
        <v>1875.27860967381</v>
      </c>
      <c r="BY202" s="52">
        <f>SUM('주택소유통계(다주택자)'!Q188:R188)</f>
        <v>10504</v>
      </c>
      <c r="BZ202" s="52">
        <f>SUM('주택소유통계(다주택자)'!U188:V188)</f>
        <v>10215</v>
      </c>
      <c r="CA202" s="52">
        <f>SUM('주택소유통계(다주택자)'!Y188:Z188)</f>
        <v>9700</v>
      </c>
      <c r="CB202" s="52">
        <f>SUM('주택소유통계(다주택자)'!AC188:AD188)</f>
        <v>9846</v>
      </c>
      <c r="CC202" s="52">
        <f t="shared" si="316"/>
        <v>-289</v>
      </c>
      <c r="CD202" s="52">
        <f t="shared" si="317"/>
        <v>-515</v>
      </c>
      <c r="CE202" s="52">
        <f t="shared" si="318"/>
        <v>146</v>
      </c>
      <c r="CF202" s="53">
        <f>'REPS거래량(외지인)'!D188/'REPS거래량(외지인)'!C188</f>
        <v>0.48688524590163934</v>
      </c>
      <c r="CG202" s="53">
        <f>'REPS거래량(외지인)'!I188/'REPS거래량(외지인)'!H188</f>
        <v>0.46695278969957082</v>
      </c>
      <c r="CH202" s="53">
        <f>'REPS거래량(외지인)'!N188/'REPS거래량(외지인)'!M188</f>
        <v>0.61745689655172409</v>
      </c>
      <c r="CI202" s="54">
        <f>REPS단위당실거래!G187</f>
        <v>888.2</v>
      </c>
      <c r="CJ202" s="54">
        <f>REPS단위당실거래!H187</f>
        <v>861.9</v>
      </c>
      <c r="CK202" s="54">
        <f>REPS단위당실거래!I187</f>
        <v>878.2</v>
      </c>
      <c r="CL202" s="52">
        <v>1553.25</v>
      </c>
      <c r="CM202" s="52">
        <v>1635</v>
      </c>
      <c r="CN202" s="52">
        <v>1716.75</v>
      </c>
      <c r="CO202" s="53">
        <f t="shared" si="319"/>
        <v>0.571833252856913</v>
      </c>
      <c r="CP202" s="53">
        <v>0</v>
      </c>
      <c r="CQ202" s="53">
        <f t="shared" si="321"/>
        <v>0.51154798310761618</v>
      </c>
      <c r="CR202" s="55">
        <v>0.2</v>
      </c>
      <c r="CS202" s="55">
        <v>0.3</v>
      </c>
      <c r="CT202" s="55">
        <v>0.5</v>
      </c>
      <c r="CU202" s="162">
        <f t="shared" si="322"/>
        <v>-16.092512653268006</v>
      </c>
      <c r="CV202" s="162">
        <f t="shared" si="323"/>
        <v>0</v>
      </c>
      <c r="CW202" s="162">
        <f t="shared" si="324"/>
        <v>23.057694596345339</v>
      </c>
      <c r="CX202" s="71">
        <f t="shared" si="325"/>
        <v>2.3217273143591108</v>
      </c>
      <c r="CY202" s="158">
        <f>REPS분양물량!H187</f>
        <v>99</v>
      </c>
      <c r="CZ202" s="158">
        <f>REPS분양물량!I187</f>
        <v>0</v>
      </c>
      <c r="DA202" s="158">
        <f>REPS분양물량!J187</f>
        <v>0</v>
      </c>
      <c r="DB202" s="52">
        <f>REPS미분양!F187</f>
        <v>50</v>
      </c>
      <c r="DC202" s="52">
        <f>REPS미분양!G187</f>
        <v>46</v>
      </c>
      <c r="DD202" s="52">
        <f>REPS미분양!H187</f>
        <v>368</v>
      </c>
      <c r="DE202" s="52">
        <f>REPS미분양!I187</f>
        <v>173</v>
      </c>
      <c r="DF202" s="52">
        <f t="shared" si="326"/>
        <v>149</v>
      </c>
      <c r="DG202" s="52">
        <f t="shared" si="327"/>
        <v>46</v>
      </c>
      <c r="DH202" s="52">
        <f t="shared" si="328"/>
        <v>368</v>
      </c>
      <c r="DI202" s="52">
        <f t="shared" si="329"/>
        <v>103</v>
      </c>
      <c r="DJ202" s="52">
        <f t="shared" si="330"/>
        <v>-322</v>
      </c>
      <c r="DK202" s="52">
        <f t="shared" si="331"/>
        <v>195</v>
      </c>
      <c r="DL202" s="141">
        <v>888.2</v>
      </c>
      <c r="DM202" s="141">
        <v>861.9</v>
      </c>
      <c r="DN202" s="141">
        <v>878.2</v>
      </c>
      <c r="DO202" s="145">
        <f>DP202*0.95</f>
        <v>1553.25</v>
      </c>
      <c r="DP202" s="140">
        <f>'REPS분양가(분기단위)'!E187</f>
        <v>1635</v>
      </c>
      <c r="DQ202" s="144">
        <f>DP202*1.05</f>
        <v>1716.75</v>
      </c>
      <c r="DR202" s="53">
        <f t="shared" si="332"/>
        <v>0.571833252856913</v>
      </c>
      <c r="DS202" s="53">
        <f t="shared" si="333"/>
        <v>0.52715596330275227</v>
      </c>
      <c r="DT202" s="53">
        <f t="shared" si="334"/>
        <v>0.51154798310761618</v>
      </c>
      <c r="DU202" s="53">
        <f>100%-종합!CF202</f>
        <v>0.51311475409836071</v>
      </c>
      <c r="DV202" s="53">
        <f>100%-종합!CG202</f>
        <v>0.53304721030042912</v>
      </c>
      <c r="DW202" s="53">
        <f>100%-종합!CH202</f>
        <v>0.38254310344827591</v>
      </c>
      <c r="DX202" s="55">
        <v>0.2</v>
      </c>
      <c r="DY202" s="55">
        <v>0.3</v>
      </c>
      <c r="DZ202" s="55">
        <v>0.5</v>
      </c>
      <c r="EA202" s="72">
        <f t="shared" si="335"/>
        <v>6.0443712258537774</v>
      </c>
      <c r="EB202" s="72">
        <f t="shared" si="336"/>
        <v>-27.144504910028736</v>
      </c>
      <c r="EC202" s="72">
        <f t="shared" si="337"/>
        <v>19.079692419517635</v>
      </c>
      <c r="ED202" s="71">
        <f t="shared" si="338"/>
        <v>-0.67348042155244181</v>
      </c>
      <c r="EE202" s="82">
        <f t="shared" si="339"/>
        <v>1.6482468928066689</v>
      </c>
      <c r="EF202" s="88">
        <f t="shared" si="340"/>
        <v>1876.9268565666166</v>
      </c>
      <c r="EG202" s="54">
        <f>REPS단위당실거래!I187</f>
        <v>878.2</v>
      </c>
      <c r="EH202" s="52">
        <f t="shared" si="341"/>
        <v>1716.75</v>
      </c>
      <c r="EI202" s="52">
        <f t="shared" si="342"/>
        <v>58400</v>
      </c>
      <c r="EJ202" s="49">
        <f t="shared" si="343"/>
        <v>32120.000000000004</v>
      </c>
      <c r="EK202" s="149">
        <v>19898</v>
      </c>
      <c r="EL202" s="55">
        <f t="shared" si="344"/>
        <v>0.72891155352480419</v>
      </c>
      <c r="EM202" s="55">
        <v>0.74</v>
      </c>
      <c r="EN202" s="55">
        <v>0.05</v>
      </c>
      <c r="EO202" s="71">
        <f t="shared" si="345"/>
        <v>536.64363740535248</v>
      </c>
      <c r="EP202" s="54">
        <f>REPS단위당실거래!I187</f>
        <v>878.2</v>
      </c>
      <c r="EQ202" s="52">
        <f t="shared" si="346"/>
        <v>1716.75</v>
      </c>
      <c r="ER202" s="52">
        <f t="shared" si="347"/>
        <v>58400</v>
      </c>
      <c r="ES202" s="49">
        <f t="shared" si="348"/>
        <v>32120.000000000004</v>
      </c>
      <c r="ET202" s="149">
        <v>6410</v>
      </c>
      <c r="EU202" s="55">
        <f t="shared" si="349"/>
        <v>0.72891155352480419</v>
      </c>
      <c r="EV202" s="55">
        <v>0.26</v>
      </c>
      <c r="EW202" s="55">
        <v>0.2</v>
      </c>
      <c r="EX202" s="50">
        <f t="shared" si="350"/>
        <v>242.96079902088775</v>
      </c>
      <c r="EY202" s="53">
        <f>'주택총조사(주택의종류)'!AZ188</f>
        <v>0.86249028257623195</v>
      </c>
      <c r="EZ202" s="53">
        <f>'주택총조사(주택의종류)'!AS188</f>
        <v>9.7841589896587727E-2</v>
      </c>
      <c r="FA202" s="53">
        <f>'주택총조사(주택의종류)'!BG188</f>
        <v>3.1214554654303773E-2</v>
      </c>
      <c r="FB202" s="53">
        <f t="shared" si="351"/>
        <v>0.1496319983633958</v>
      </c>
      <c r="FC202" s="54">
        <f t="shared" si="352"/>
        <v>116.65376975542729</v>
      </c>
      <c r="FD202" s="55">
        <v>0.4</v>
      </c>
      <c r="FE202" s="55">
        <v>0.6</v>
      </c>
      <c r="FF202" s="50">
        <f t="shared" si="353"/>
        <v>27.996904741302551</v>
      </c>
      <c r="FG202" s="82">
        <f t="shared" si="354"/>
        <v>807.60134116754273</v>
      </c>
      <c r="FH202" s="53">
        <v>3.9399999999999998E-2</v>
      </c>
      <c r="FI202" s="49">
        <v>30</v>
      </c>
      <c r="FJ202" s="55">
        <v>0.6</v>
      </c>
      <c r="FK202" s="55">
        <v>0.4</v>
      </c>
      <c r="FL202" s="49">
        <f t="shared" si="355"/>
        <v>58000</v>
      </c>
      <c r="FM202" s="49">
        <f t="shared" si="356"/>
        <v>35000</v>
      </c>
      <c r="FN202" s="58">
        <f t="shared" si="357"/>
        <v>-165.88694721128789</v>
      </c>
      <c r="FO202" s="49">
        <f t="shared" si="372"/>
        <v>4920</v>
      </c>
      <c r="FP202" s="131">
        <v>168</v>
      </c>
      <c r="FQ202" s="131">
        <v>438</v>
      </c>
      <c r="FR202" s="134">
        <v>3883</v>
      </c>
      <c r="FS202" s="134">
        <v>7329</v>
      </c>
      <c r="FT202" s="134">
        <v>5327</v>
      </c>
      <c r="FU202" s="134">
        <v>5344</v>
      </c>
      <c r="FV202" s="134">
        <v>5324</v>
      </c>
      <c r="FW202" s="134">
        <v>14856</v>
      </c>
      <c r="FX202" s="134">
        <v>18611</v>
      </c>
      <c r="FY202" s="32">
        <f t="shared" si="358"/>
        <v>61280</v>
      </c>
      <c r="FZ202" s="152">
        <f>(SUM(FU202:FX202)/FY202)+(FT202/FY202)*0.1</f>
        <v>0.72891155352480419</v>
      </c>
      <c r="GA202" s="54">
        <f t="shared" si="359"/>
        <v>1062.8041832282547</v>
      </c>
      <c r="GB202" s="55">
        <v>0.3</v>
      </c>
      <c r="GC202" s="55">
        <f t="shared" si="360"/>
        <v>0.72891155352480419</v>
      </c>
      <c r="GD202" s="50">
        <f t="shared" si="361"/>
        <v>232.40707448687033</v>
      </c>
      <c r="GE202" s="54">
        <f t="shared" si="362"/>
        <v>812.47442644555542</v>
      </c>
      <c r="GF202" s="55">
        <v>0.7</v>
      </c>
      <c r="GG202" s="55">
        <f t="shared" si="363"/>
        <v>0.72891155352480419</v>
      </c>
      <c r="GH202" s="50">
        <f t="shared" si="364"/>
        <v>414.55539746572282</v>
      </c>
      <c r="GI202" s="81">
        <f t="shared" si="373"/>
        <v>646.96247195259321</v>
      </c>
      <c r="GJ202" s="72">
        <f t="shared" si="365"/>
        <v>2.3217273143591108</v>
      </c>
      <c r="GK202" s="72">
        <f t="shared" si="366"/>
        <v>-0.67348042155244181</v>
      </c>
      <c r="GL202" s="52">
        <f>SUM('주택총조사(주택의종류)'!AD188:AF188)</f>
        <v>71019</v>
      </c>
      <c r="GM202" s="52">
        <f>REPS미분양!I187</f>
        <v>173</v>
      </c>
      <c r="GN202" s="100">
        <f t="shared" si="367"/>
        <v>2.435967839592222E-3</v>
      </c>
      <c r="GO202" s="55">
        <f t="shared" si="368"/>
        <v>1</v>
      </c>
      <c r="GP202" s="82">
        <f t="shared" si="369"/>
        <v>1.6482468928066689</v>
      </c>
      <c r="GQ202" s="84">
        <f t="shared" si="370"/>
        <v>1456.2120600129424</v>
      </c>
      <c r="GR202" s="151">
        <f>SUM('REPS분양물량+계획'!G187:I187)/3</f>
        <v>117.33333333333333</v>
      </c>
      <c r="GS202" s="106">
        <f t="shared" si="374"/>
        <v>8.0574345286146376E-2</v>
      </c>
      <c r="GT202" s="105" t="str">
        <f t="shared" si="371"/>
        <v>S등급</v>
      </c>
    </row>
    <row r="203" spans="1:202" s="49" customFormat="1" x14ac:dyDescent="0.4">
      <c r="A203" s="37" t="s">
        <v>257</v>
      </c>
      <c r="B203" s="148" t="s">
        <v>258</v>
      </c>
      <c r="C203" s="35">
        <f>'주택총조사(거처의종류, 일반,외국인가구, 전체)'!H189</f>
        <v>82278</v>
      </c>
      <c r="D203" s="35">
        <f>'주택총조사(거처의종류, 일반,외국인가구, 전체)'!K189</f>
        <v>84394</v>
      </c>
      <c r="E203" s="35">
        <f>'주택총조사(거처의종류, 일반,외국인가구, 전체)'!N189</f>
        <v>86836</v>
      </c>
      <c r="F203" s="35">
        <f>'주택총조사(거처의종류, 일반,외국인가구, 전체)'!Q189</f>
        <v>88925</v>
      </c>
      <c r="G203" s="35">
        <f>'주택총조사(거처의종류, 일반,외국인가구, 전체)'!T189</f>
        <v>89970</v>
      </c>
      <c r="H203" s="35">
        <f>'주택총조사(거처의종류, 일반,외국인가구, 전체)'!W189</f>
        <v>90451</v>
      </c>
      <c r="I203" s="207">
        <f t="shared" si="378"/>
        <v>805</v>
      </c>
      <c r="J203" s="207">
        <f t="shared" si="378"/>
        <v>446</v>
      </c>
      <c r="K203" s="207">
        <f t="shared" si="378"/>
        <v>-30</v>
      </c>
      <c r="L203" s="207">
        <f t="shared" si="378"/>
        <v>235</v>
      </c>
      <c r="M203" s="207">
        <f t="shared" si="378"/>
        <v>131</v>
      </c>
      <c r="N203" s="24">
        <f>'인구총조사(가구, 1인가구)'!D189</f>
        <v>21195</v>
      </c>
      <c r="O203" s="24">
        <f>'인구총조사(가구, 1인가구)'!E189</f>
        <v>22506</v>
      </c>
      <c r="P203" s="24">
        <f>'인구총조사(가구, 1인가구)'!F189</f>
        <v>24502</v>
      </c>
      <c r="Q203" s="24">
        <f>'인구총조사(가구, 1인가구)'!G189</f>
        <v>26621</v>
      </c>
      <c r="R203" s="24">
        <f>'인구총조사(가구, 1인가구)'!H189</f>
        <v>27431</v>
      </c>
      <c r="S203" s="24">
        <f>'인구총조사(가구, 1인가구)'!I189</f>
        <v>27781</v>
      </c>
      <c r="T203" s="52">
        <f t="shared" si="286"/>
        <v>1311</v>
      </c>
      <c r="U203" s="52">
        <f t="shared" si="287"/>
        <v>1996</v>
      </c>
      <c r="V203" s="52">
        <f t="shared" si="288"/>
        <v>2119</v>
      </c>
      <c r="W203" s="52">
        <f t="shared" si="289"/>
        <v>810</v>
      </c>
      <c r="X203" s="52">
        <f t="shared" si="290"/>
        <v>350</v>
      </c>
      <c r="Y203" s="53">
        <f>'주택총조사(거처의종류, 일반,외국인가구, 아파트)'!K189/'주택총조사(거처의종류, 일반,외국인가구, 전체)'!K189</f>
        <v>0.57121359338341593</v>
      </c>
      <c r="Z203" s="53">
        <f>'주택총조사(거처의종류, 일반,외국인가구, 아파트)'!N189/'주택총조사(거처의종류, 일반,외국인가구, 전체)'!N189</f>
        <v>0.56638951586899444</v>
      </c>
      <c r="AA203" s="53">
        <f>'주택총조사(거처의종류, 일반,외국인가구, 아파트)'!Q189/'주택총조사(거처의종류, 일반,외국인가구, 전체)'!Q189</f>
        <v>0.56008996345234752</v>
      </c>
      <c r="AB203" s="53">
        <f>'주택총조사(거처의종류, 일반,외국인가구, 아파트)'!T189/'주택총조사(거처의종류, 일반,외국인가구, 전체)'!T189</f>
        <v>0.55868622874291429</v>
      </c>
      <c r="AC203" s="53">
        <f>'주택총조사(거처의종류, 일반,외국인가구, 아파트)'!W189/'주택총조사(거처의종류, 일반,외국인가구, 전체)'!W189</f>
        <v>0.55998275309283474</v>
      </c>
      <c r="AD203" s="54">
        <f t="shared" si="291"/>
        <v>459.8269426736498</v>
      </c>
      <c r="AE203" s="54">
        <f t="shared" si="292"/>
        <v>252.60972407757151</v>
      </c>
      <c r="AF203" s="54">
        <f t="shared" si="293"/>
        <v>-16.802698903570427</v>
      </c>
      <c r="AG203" s="54">
        <f t="shared" si="294"/>
        <v>131.29126375458486</v>
      </c>
      <c r="AH203" s="54">
        <f t="shared" si="295"/>
        <v>73.357740655161351</v>
      </c>
      <c r="AI203" s="54">
        <f t="shared" si="296"/>
        <v>180.05659445147941</v>
      </c>
      <c r="AJ203" s="54">
        <f t="shared" si="297"/>
        <v>748.86102092565829</v>
      </c>
      <c r="AK203" s="54">
        <f t="shared" si="298"/>
        <v>1130.5134736745129</v>
      </c>
      <c r="AL203" s="54">
        <f t="shared" si="299"/>
        <v>1186.8306325555243</v>
      </c>
      <c r="AM203" s="54">
        <f t="shared" si="300"/>
        <v>452.5358452817606</v>
      </c>
      <c r="AN203" s="54">
        <f t="shared" si="301"/>
        <v>195.99396358249217</v>
      </c>
      <c r="AO203" s="54">
        <f t="shared" si="302"/>
        <v>742.94698720398969</v>
      </c>
      <c r="AP203" s="208">
        <f t="shared" si="379"/>
        <v>1208.6879635993082</v>
      </c>
      <c r="AQ203" s="208">
        <f t="shared" si="379"/>
        <v>1383.1231977520843</v>
      </c>
      <c r="AR203" s="208">
        <f t="shared" si="379"/>
        <v>1170.0279336519538</v>
      </c>
      <c r="AS203" s="208">
        <f t="shared" si="379"/>
        <v>583.82710903634552</v>
      </c>
      <c r="AT203" s="208">
        <f t="shared" si="379"/>
        <v>269.35170423765351</v>
      </c>
      <c r="AU203" s="50">
        <f t="shared" si="285"/>
        <v>923.00358165546891</v>
      </c>
      <c r="AV203" s="52">
        <f>'주택총조사(거처의종류, 일반,외국인가구, 전체)'!I189</f>
        <v>2991</v>
      </c>
      <c r="AW203" s="52">
        <f>'주택총조사(거처의종류, 일반,외국인가구, 전체)'!L189</f>
        <v>2999</v>
      </c>
      <c r="AX203" s="52">
        <f>'주택총조사(거처의종류, 일반,외국인가구, 전체)'!O189</f>
        <v>3091</v>
      </c>
      <c r="AY203" s="52">
        <f>'주택총조사(거처의종류, 일반,외국인가구, 전체)'!R189</f>
        <v>3069</v>
      </c>
      <c r="AZ203" s="52">
        <f>'주택총조사(거처의종류, 일반,외국인가구, 전체)'!U189</f>
        <v>3091</v>
      </c>
      <c r="BA203" s="52">
        <f>'주택총조사(거처의종류, 일반,외국인가구, 전체)'!X189</f>
        <v>3364</v>
      </c>
      <c r="BB203" s="52">
        <f t="shared" si="303"/>
        <v>8</v>
      </c>
      <c r="BC203" s="52">
        <f t="shared" si="304"/>
        <v>92</v>
      </c>
      <c r="BD203" s="52">
        <f t="shared" si="305"/>
        <v>-22</v>
      </c>
      <c r="BE203" s="52">
        <f t="shared" si="306"/>
        <v>22</v>
      </c>
      <c r="BF203" s="52">
        <f t="shared" si="307"/>
        <v>273</v>
      </c>
      <c r="BG203" s="53">
        <f>'주택총조사(거처의종류, 일반,외국인가구, 아파트)'!L189/'주택총조사(거처의종류, 일반,외국인가구, 전체)'!L189</f>
        <v>0.10670223407802601</v>
      </c>
      <c r="BH203" s="53">
        <f>'주택총조사(거처의종류, 일반,외국인가구, 아파트)'!O189/'주택총조사(거처의종류, 일반,외국인가구, 전체)'!O189</f>
        <v>0.11452604335166612</v>
      </c>
      <c r="BI203" s="53">
        <f>'주택총조사(거처의종류, 일반,외국인가구, 아파트)'!R189/'주택총조사(거처의종류, 일반,외국인가구, 전체)'!R189</f>
        <v>0.12675138481590095</v>
      </c>
      <c r="BJ203" s="53">
        <f>'주택총조사(거처의종류, 일반,외국인가구, 아파트)'!U189/'주택총조사(거처의종류, 일반,외국인가구, 전체)'!U189</f>
        <v>0.13102555807182142</v>
      </c>
      <c r="BK203" s="53">
        <f>'주택총조사(거처의종류, 일반,외국인가구, 아파트)'!X189/'주택총조사(거처의종류, 일반,외국인가구, 전체)'!X189</f>
        <v>0.14030915576694411</v>
      </c>
      <c r="BL203" s="54">
        <f t="shared" si="308"/>
        <v>0.85361787262420807</v>
      </c>
      <c r="BM203" s="54">
        <f t="shared" si="309"/>
        <v>10.536395988353283</v>
      </c>
      <c r="BN203" s="54">
        <f t="shared" si="310"/>
        <v>-2.7885304659498211</v>
      </c>
      <c r="BO203" s="54">
        <f t="shared" si="311"/>
        <v>2.8825622775800714</v>
      </c>
      <c r="BP203" s="54">
        <f t="shared" si="312"/>
        <v>38.304399524375739</v>
      </c>
      <c r="BQ203" s="50">
        <f t="shared" si="313"/>
        <v>9.9576890393966959</v>
      </c>
      <c r="BR203" s="49">
        <f>REPS멸실!E188</f>
        <v>0</v>
      </c>
      <c r="BS203" s="49">
        <f>REPS멸실!F188</f>
        <v>0</v>
      </c>
      <c r="BT203" s="49">
        <f>REPS멸실!G188</f>
        <v>0</v>
      </c>
      <c r="BU203" s="49">
        <f>REPS멸실!H188</f>
        <v>0</v>
      </c>
      <c r="BV203" s="49">
        <f>REPS멸실!I188</f>
        <v>0</v>
      </c>
      <c r="BW203" s="51">
        <f t="shared" si="314"/>
        <v>0</v>
      </c>
      <c r="BX203" s="81">
        <f t="shared" si="315"/>
        <v>932.96127069486556</v>
      </c>
      <c r="BY203" s="52">
        <f>SUM('주택소유통계(다주택자)'!Q189:R189)</f>
        <v>13051</v>
      </c>
      <c r="BZ203" s="52">
        <f>SUM('주택소유통계(다주택자)'!U189:V189)</f>
        <v>12573</v>
      </c>
      <c r="CA203" s="52">
        <f>SUM('주택소유통계(다주택자)'!Y189:Z189)</f>
        <v>12697</v>
      </c>
      <c r="CB203" s="52">
        <f>SUM('주택소유통계(다주택자)'!AC189:AD189)</f>
        <v>13143</v>
      </c>
      <c r="CC203" s="52">
        <f t="shared" si="316"/>
        <v>-478</v>
      </c>
      <c r="CD203" s="52">
        <f t="shared" si="317"/>
        <v>124</v>
      </c>
      <c r="CE203" s="52">
        <f t="shared" si="318"/>
        <v>446</v>
      </c>
      <c r="CF203" s="53">
        <f>'REPS거래량(외지인)'!D189/'REPS거래량(외지인)'!C189</f>
        <v>0.54710244438341116</v>
      </c>
      <c r="CG203" s="53">
        <f>'REPS거래량(외지인)'!I189/'REPS거래량(외지인)'!H189</f>
        <v>0.60223804679552395</v>
      </c>
      <c r="CH203" s="53">
        <f>'REPS거래량(외지인)'!N189/'REPS거래량(외지인)'!M189</f>
        <v>0.64427259545674243</v>
      </c>
      <c r="CI203" s="54">
        <f>REPS단위당실거래!G188</f>
        <v>852.4</v>
      </c>
      <c r="CJ203" s="54">
        <f>REPS단위당실거래!H188</f>
        <v>816.6</v>
      </c>
      <c r="CK203" s="54">
        <f>REPS단위당실거래!I188</f>
        <v>830.1</v>
      </c>
      <c r="CL203" s="52">
        <v>1254</v>
      </c>
      <c r="CM203" s="52">
        <v>1293</v>
      </c>
      <c r="CN203" s="52">
        <v>1492</v>
      </c>
      <c r="CO203" s="53">
        <f t="shared" si="319"/>
        <v>0.67974481658692187</v>
      </c>
      <c r="CP203" s="53">
        <f t="shared" si="320"/>
        <v>0.63155452436194892</v>
      </c>
      <c r="CQ203" s="53">
        <f t="shared" si="321"/>
        <v>0.55636729222520109</v>
      </c>
      <c r="CR203" s="55">
        <v>0.2</v>
      </c>
      <c r="CS203" s="55">
        <v>0.3</v>
      </c>
      <c r="CT203" s="55">
        <v>0.5</v>
      </c>
      <c r="CU203" s="162">
        <f t="shared" si="322"/>
        <v>-35.552688848034549</v>
      </c>
      <c r="CV203" s="162">
        <f t="shared" si="323"/>
        <v>14.148877270914126</v>
      </c>
      <c r="CW203" s="162">
        <f t="shared" si="324"/>
        <v>79.934840463784951</v>
      </c>
      <c r="CX203" s="71">
        <f t="shared" si="325"/>
        <v>19.510342962221511</v>
      </c>
      <c r="CY203" s="158">
        <f>REPS분양물량!H188</f>
        <v>3306</v>
      </c>
      <c r="CZ203" s="158">
        <f>REPS분양물량!I188</f>
        <v>1847</v>
      </c>
      <c r="DA203" s="158">
        <f>REPS분양물량!J188</f>
        <v>0</v>
      </c>
      <c r="DB203" s="52">
        <f>REPS미분양!F188</f>
        <v>265</v>
      </c>
      <c r="DC203" s="52">
        <f>REPS미분양!G188</f>
        <v>2201</v>
      </c>
      <c r="DD203" s="52">
        <f>REPS미분양!H188</f>
        <v>1997</v>
      </c>
      <c r="DE203" s="52">
        <f>REPS미분양!I188</f>
        <v>1152</v>
      </c>
      <c r="DF203" s="52">
        <f t="shared" si="326"/>
        <v>3571</v>
      </c>
      <c r="DG203" s="52">
        <f t="shared" si="327"/>
        <v>4048</v>
      </c>
      <c r="DH203" s="52">
        <f t="shared" si="328"/>
        <v>1997</v>
      </c>
      <c r="DI203" s="52">
        <f t="shared" si="329"/>
        <v>1370</v>
      </c>
      <c r="DJ203" s="52">
        <f t="shared" si="330"/>
        <v>2051</v>
      </c>
      <c r="DK203" s="52">
        <f t="shared" si="331"/>
        <v>845</v>
      </c>
      <c r="DL203" s="141">
        <v>852.4</v>
      </c>
      <c r="DM203" s="141">
        <v>816.6</v>
      </c>
      <c r="DN203" s="141">
        <v>830.1</v>
      </c>
      <c r="DO203" s="140">
        <f>'REPS분양가(분기단위)'!D188</f>
        <v>1254</v>
      </c>
      <c r="DP203" s="140">
        <f>'REPS분양가(분기단위)'!E188</f>
        <v>1293</v>
      </c>
      <c r="DQ203" s="140">
        <f>'REPS분양가(분기단위)'!F188</f>
        <v>1492</v>
      </c>
      <c r="DR203" s="53">
        <f t="shared" si="332"/>
        <v>0.67974481658692187</v>
      </c>
      <c r="DS203" s="53">
        <f t="shared" si="333"/>
        <v>0.63155452436194892</v>
      </c>
      <c r="DT203" s="53">
        <f t="shared" si="334"/>
        <v>0.55636729222520109</v>
      </c>
      <c r="DU203" s="53">
        <f>100%-종합!CF203</f>
        <v>0.45289755561658884</v>
      </c>
      <c r="DV203" s="53">
        <f>100%-종합!CG203</f>
        <v>0.39776195320447605</v>
      </c>
      <c r="DW203" s="53">
        <f>100%-종합!CH203</f>
        <v>0.35572740454325757</v>
      </c>
      <c r="DX203" s="55">
        <v>0.2</v>
      </c>
      <c r="DY203" s="55">
        <v>0.3</v>
      </c>
      <c r="DZ203" s="55">
        <v>0.5</v>
      </c>
      <c r="EA203" s="72">
        <f t="shared" si="335"/>
        <v>84.352205849822184</v>
      </c>
      <c r="EB203" s="72">
        <f t="shared" si="336"/>
        <v>154.56850462502919</v>
      </c>
      <c r="EC203" s="72">
        <f t="shared" si="337"/>
        <v>83.619126723223062</v>
      </c>
      <c r="ED203" s="71">
        <f t="shared" si="338"/>
        <v>107.51327906602482</v>
      </c>
      <c r="EE203" s="82">
        <f t="shared" si="339"/>
        <v>127.02362202824634</v>
      </c>
      <c r="EF203" s="88">
        <f t="shared" si="340"/>
        <v>1059.9848927231119</v>
      </c>
      <c r="EG203" s="54">
        <f>REPS단위당실거래!I188</f>
        <v>830.1</v>
      </c>
      <c r="EH203" s="52">
        <f t="shared" si="341"/>
        <v>1492</v>
      </c>
      <c r="EI203" s="52">
        <f t="shared" si="342"/>
        <v>50700</v>
      </c>
      <c r="EJ203" s="49">
        <f t="shared" si="343"/>
        <v>27885.000000000004</v>
      </c>
      <c r="EK203" s="149">
        <v>18159</v>
      </c>
      <c r="EL203" s="55">
        <f t="shared" si="344"/>
        <v>0.79281963325286919</v>
      </c>
      <c r="EM203" s="55">
        <v>0.74</v>
      </c>
      <c r="EN203" s="55">
        <v>0.05</v>
      </c>
      <c r="EO203" s="71">
        <f t="shared" si="345"/>
        <v>532.68203364883755</v>
      </c>
      <c r="EP203" s="54">
        <f>REPS단위당실거래!I188</f>
        <v>830.1</v>
      </c>
      <c r="EQ203" s="52">
        <f t="shared" si="346"/>
        <v>1492</v>
      </c>
      <c r="ER203" s="52">
        <f t="shared" si="347"/>
        <v>50700</v>
      </c>
      <c r="ES203" s="49">
        <f t="shared" si="348"/>
        <v>27885.000000000004</v>
      </c>
      <c r="ET203" s="149">
        <v>10965</v>
      </c>
      <c r="EU203" s="55">
        <f t="shared" si="349"/>
        <v>0.79281963325286919</v>
      </c>
      <c r="EV203" s="55">
        <v>0.26</v>
      </c>
      <c r="EW203" s="55">
        <v>0.2</v>
      </c>
      <c r="EX203" s="50">
        <f t="shared" si="350"/>
        <v>452.04989848812096</v>
      </c>
      <c r="EY203" s="53">
        <f>'주택총조사(주택의종류)'!AZ189</f>
        <v>0.64509716638534409</v>
      </c>
      <c r="EZ203" s="53">
        <f>'주택총조사(주택의종류)'!AS189</f>
        <v>0.26367319554339252</v>
      </c>
      <c r="FA203" s="53">
        <f>'주택총조사(주택의종류)'!BG189</f>
        <v>7.3747285331939708E-2</v>
      </c>
      <c r="FB203" s="53">
        <f t="shared" si="351"/>
        <v>0.52305373276709843</v>
      </c>
      <c r="FC203" s="54">
        <f t="shared" si="352"/>
        <v>515.06771287919321</v>
      </c>
      <c r="FD203" s="55">
        <v>0.4</v>
      </c>
      <c r="FE203" s="55">
        <v>0.6</v>
      </c>
      <c r="FF203" s="50">
        <f t="shared" si="353"/>
        <v>123.61625109100636</v>
      </c>
      <c r="FG203" s="82">
        <f t="shared" si="354"/>
        <v>1108.3481832279649</v>
      </c>
      <c r="FH203" s="53">
        <v>3.9399999999999998E-2</v>
      </c>
      <c r="FI203" s="49">
        <v>30</v>
      </c>
      <c r="FJ203" s="55">
        <v>0.6</v>
      </c>
      <c r="FK203" s="55">
        <v>0.4</v>
      </c>
      <c r="FL203" s="49">
        <f t="shared" si="355"/>
        <v>51000</v>
      </c>
      <c r="FM203" s="49">
        <f t="shared" si="356"/>
        <v>30400</v>
      </c>
      <c r="FN203" s="58">
        <f t="shared" si="357"/>
        <v>-144.08466272066147</v>
      </c>
      <c r="FO203" s="49">
        <f t="shared" si="372"/>
        <v>4320</v>
      </c>
      <c r="FP203" s="131">
        <v>133</v>
      </c>
      <c r="FQ203" s="131">
        <v>447</v>
      </c>
      <c r="FR203" s="134">
        <v>4284</v>
      </c>
      <c r="FS203" s="134">
        <v>7029</v>
      </c>
      <c r="FT203" s="134">
        <v>4533</v>
      </c>
      <c r="FU203" s="134">
        <v>4502</v>
      </c>
      <c r="FV203" s="134">
        <v>4245</v>
      </c>
      <c r="FW203" s="134">
        <v>10609</v>
      </c>
      <c r="FX203" s="134">
        <v>11444</v>
      </c>
      <c r="FY203" s="32">
        <f t="shared" si="358"/>
        <v>47226</v>
      </c>
      <c r="FZ203" s="152">
        <f>(SUM(FT203:FX203)/FY203)+(FS203/FY203)*0.3</f>
        <v>0.79281963325286919</v>
      </c>
      <c r="GA203" s="54">
        <f t="shared" si="359"/>
        <v>752.90467624338635</v>
      </c>
      <c r="GB203" s="55">
        <v>0.3</v>
      </c>
      <c r="GC203" s="55">
        <f t="shared" si="360"/>
        <v>0.79281963325286919</v>
      </c>
      <c r="GD203" s="50">
        <f t="shared" si="361"/>
        <v>179.07528278809554</v>
      </c>
      <c r="GE203" s="54">
        <f t="shared" si="362"/>
        <v>180.05659445147941</v>
      </c>
      <c r="GF203" s="55">
        <v>0.7</v>
      </c>
      <c r="GG203" s="55">
        <f t="shared" si="363"/>
        <v>0.79281963325286919</v>
      </c>
      <c r="GH203" s="50">
        <f t="shared" si="364"/>
        <v>99.926682224447745</v>
      </c>
      <c r="GI203" s="81">
        <f t="shared" si="373"/>
        <v>279.00196501254328</v>
      </c>
      <c r="GJ203" s="72">
        <f t="shared" si="365"/>
        <v>19.510342962221511</v>
      </c>
      <c r="GK203" s="72">
        <f t="shared" si="366"/>
        <v>107.51327906602482</v>
      </c>
      <c r="GL203" s="52">
        <f>SUM('주택총조사(주택의종류)'!AD189:AF189)</f>
        <v>61102</v>
      </c>
      <c r="GM203" s="52">
        <f>REPS미분양!I188</f>
        <v>1152</v>
      </c>
      <c r="GN203" s="100">
        <f t="shared" si="367"/>
        <v>1.8853720009165003E-2</v>
      </c>
      <c r="GO203" s="55">
        <f t="shared" si="368"/>
        <v>0.4</v>
      </c>
      <c r="GP203" s="82">
        <f t="shared" si="369"/>
        <v>50.809448811298537</v>
      </c>
      <c r="GQ203" s="84">
        <f t="shared" si="370"/>
        <v>1438.1595970518067</v>
      </c>
      <c r="GR203" s="151">
        <f>SUM('REPS분양물량+계획'!G188:I188)/3</f>
        <v>1112.3333333333333</v>
      </c>
      <c r="GS203" s="106">
        <f t="shared" si="374"/>
        <v>0.77344220739728076</v>
      </c>
      <c r="GT203" s="105" t="str">
        <f t="shared" si="371"/>
        <v>A등급</v>
      </c>
    </row>
    <row r="204" spans="1:202" s="49" customFormat="1" x14ac:dyDescent="0.4">
      <c r="A204" s="37" t="s">
        <v>257</v>
      </c>
      <c r="B204" s="148" t="s">
        <v>216</v>
      </c>
      <c r="C204" s="35">
        <f>'주택총조사(거처의종류, 일반,외국인가구, 전체)'!H190</f>
        <v>87707</v>
      </c>
      <c r="D204" s="35">
        <f>'주택총조사(거처의종류, 일반,외국인가구, 전체)'!K190</f>
        <v>86756</v>
      </c>
      <c r="E204" s="35">
        <f>'주택총조사(거처의종류, 일반,외국인가구, 전체)'!N190</f>
        <v>86488</v>
      </c>
      <c r="F204" s="35">
        <f>'주택총조사(거처의종류, 일반,외국인가구, 전체)'!Q190</f>
        <v>87324</v>
      </c>
      <c r="G204" s="35">
        <f>'주택총조사(거처의종류, 일반,외국인가구, 전체)'!T190</f>
        <v>87021</v>
      </c>
      <c r="H204" s="35">
        <f>'주택총조사(거처의종류, 일반,외국인가구, 전체)'!W190</f>
        <v>87430</v>
      </c>
      <c r="I204" s="207">
        <f t="shared" si="378"/>
        <v>-1811</v>
      </c>
      <c r="J204" s="207">
        <f t="shared" si="378"/>
        <v>-1255</v>
      </c>
      <c r="K204" s="207">
        <f t="shared" si="378"/>
        <v>-1122</v>
      </c>
      <c r="L204" s="207">
        <f t="shared" si="378"/>
        <v>-1080</v>
      </c>
      <c r="M204" s="207">
        <f t="shared" si="378"/>
        <v>-127</v>
      </c>
      <c r="N204" s="24">
        <f>'인구총조사(가구, 1인가구)'!D190</f>
        <v>22515</v>
      </c>
      <c r="O204" s="24">
        <f>'인구총조사(가구, 1인가구)'!E190</f>
        <v>23375</v>
      </c>
      <c r="P204" s="24">
        <f>'인구총조사(가구, 1인가구)'!F190</f>
        <v>24362</v>
      </c>
      <c r="Q204" s="24">
        <f>'인구총조사(가구, 1인가구)'!G190</f>
        <v>26320</v>
      </c>
      <c r="R204" s="24">
        <f>'인구총조사(가구, 1인가구)'!H190</f>
        <v>27097</v>
      </c>
      <c r="S204" s="24">
        <f>'인구총조사(가구, 1인가구)'!I190</f>
        <v>27633</v>
      </c>
      <c r="T204" s="52">
        <f t="shared" si="286"/>
        <v>860</v>
      </c>
      <c r="U204" s="52">
        <f t="shared" si="287"/>
        <v>987</v>
      </c>
      <c r="V204" s="52">
        <f t="shared" si="288"/>
        <v>1958</v>
      </c>
      <c r="W204" s="52">
        <f t="shared" si="289"/>
        <v>777</v>
      </c>
      <c r="X204" s="52">
        <f t="shared" si="290"/>
        <v>536</v>
      </c>
      <c r="Y204" s="53">
        <f>'주택총조사(거처의종류, 일반,외국인가구, 아파트)'!K190/'주택총조사(거처의종류, 일반,외국인가구, 전체)'!K190</f>
        <v>0.49294573285997512</v>
      </c>
      <c r="Z204" s="53">
        <f>'주택총조사(거처의종류, 일반,외국인가구, 아파트)'!N190/'주택총조사(거처의종류, 일반,외국인가구, 전체)'!N190</f>
        <v>0.49972250485616504</v>
      </c>
      <c r="AA204" s="53">
        <f>'주택총조사(거처의종류, 일반,외국인가구, 아파트)'!Q190/'주택총조사(거처의종류, 일반,외국인가구, 전체)'!Q190</f>
        <v>0.5026453208739865</v>
      </c>
      <c r="AB204" s="53">
        <f>'주택총조사(거처의종류, 일반,외국인가구, 아파트)'!T190/'주택총조사(거처의종류, 일반,외국인가구, 전체)'!T190</f>
        <v>0.5050734880086416</v>
      </c>
      <c r="AC204" s="53">
        <f>'주택총조사(거처의종류, 일반,외국인가구, 아파트)'!W190/'주택총조사(거처의종류, 일반,외국인가구, 전체)'!W190</f>
        <v>0.51558961454878183</v>
      </c>
      <c r="AD204" s="54">
        <f t="shared" si="291"/>
        <v>-892.72472220941495</v>
      </c>
      <c r="AE204" s="54">
        <f t="shared" si="292"/>
        <v>-627.15174359448713</v>
      </c>
      <c r="AF204" s="54">
        <f t="shared" si="293"/>
        <v>-563.96805002061285</v>
      </c>
      <c r="AG204" s="54">
        <f t="shared" si="294"/>
        <v>-545.47936704933295</v>
      </c>
      <c r="AH204" s="54">
        <f t="shared" si="295"/>
        <v>-65.479881047695287</v>
      </c>
      <c r="AI204" s="54">
        <f t="shared" si="296"/>
        <v>-538.96075278430862</v>
      </c>
      <c r="AJ204" s="54">
        <f t="shared" si="297"/>
        <v>423.93333025957861</v>
      </c>
      <c r="AK204" s="54">
        <f t="shared" si="298"/>
        <v>493.22611229303487</v>
      </c>
      <c r="AL204" s="54">
        <f t="shared" si="299"/>
        <v>984.17953827126553</v>
      </c>
      <c r="AM204" s="54">
        <f t="shared" si="300"/>
        <v>392.44210018271451</v>
      </c>
      <c r="AN204" s="54">
        <f t="shared" si="301"/>
        <v>276.35603339814708</v>
      </c>
      <c r="AO204" s="54">
        <f t="shared" si="302"/>
        <v>514.02742288094817</v>
      </c>
      <c r="AP204" s="208">
        <f t="shared" si="379"/>
        <v>-468.79139194983634</v>
      </c>
      <c r="AQ204" s="208">
        <f t="shared" si="379"/>
        <v>-133.92563130145226</v>
      </c>
      <c r="AR204" s="208">
        <f t="shared" si="379"/>
        <v>420.21148825065268</v>
      </c>
      <c r="AS204" s="208">
        <f t="shared" si="379"/>
        <v>-153.03726686661844</v>
      </c>
      <c r="AT204" s="208">
        <f t="shared" si="379"/>
        <v>210.87615235045178</v>
      </c>
      <c r="AU204" s="50">
        <f t="shared" si="285"/>
        <v>-24.933329903360505</v>
      </c>
      <c r="AV204" s="52">
        <f>'주택총조사(거처의종류, 일반,외국인가구, 전체)'!I190</f>
        <v>1089</v>
      </c>
      <c r="AW204" s="52">
        <f>'주택총조사(거처의종류, 일반,외국인가구, 전체)'!L190</f>
        <v>1041</v>
      </c>
      <c r="AX204" s="52">
        <f>'주택총조사(거처의종류, 일반,외국인가구, 전체)'!O190</f>
        <v>1002</v>
      </c>
      <c r="AY204" s="52">
        <f>'주택총조사(거처의종류, 일반,외국인가구, 전체)'!R190</f>
        <v>967</v>
      </c>
      <c r="AZ204" s="52">
        <f>'주택총조사(거처의종류, 일반,외국인가구, 전체)'!U190</f>
        <v>893</v>
      </c>
      <c r="BA204" s="52">
        <f>'주택총조사(거처의종류, 일반,외국인가구, 전체)'!X190</f>
        <v>920</v>
      </c>
      <c r="BB204" s="52">
        <f t="shared" si="303"/>
        <v>-48</v>
      </c>
      <c r="BC204" s="52">
        <f t="shared" si="304"/>
        <v>-39</v>
      </c>
      <c r="BD204" s="52">
        <f t="shared" si="305"/>
        <v>-35</v>
      </c>
      <c r="BE204" s="52">
        <f t="shared" si="306"/>
        <v>-74</v>
      </c>
      <c r="BF204" s="52">
        <f t="shared" si="307"/>
        <v>27</v>
      </c>
      <c r="BG204" s="53">
        <f>'주택총조사(거처의종류, 일반,외국인가구, 아파트)'!L190/'주택총조사(거처의종류, 일반,외국인가구, 전체)'!L190</f>
        <v>9.2219020172910657E-2</v>
      </c>
      <c r="BH204" s="53">
        <f>'주택총조사(거처의종류, 일반,외국인가구, 아파트)'!O190/'주택총조사(거처의종류, 일반,외국인가구, 전체)'!O190</f>
        <v>0.11776447105788423</v>
      </c>
      <c r="BI204" s="53">
        <f>'주택총조사(거처의종류, 일반,외국인가구, 아파트)'!R190/'주택총조사(거처의종류, 일반,외국인가구, 전체)'!R190</f>
        <v>0.11168562564632885</v>
      </c>
      <c r="BJ204" s="53">
        <f>'주택총조사(거처의종류, 일반,외국인가구, 아파트)'!U190/'주택총조사(거처의종류, 일반,외국인가구, 전체)'!U190</f>
        <v>0.11758118701007839</v>
      </c>
      <c r="BK204" s="53">
        <f>'주택총조사(거처의종류, 일반,외국인가구, 아파트)'!X190/'주택총조사(거처의종류, 일반,외국인가구, 전체)'!X190</f>
        <v>0.12173913043478261</v>
      </c>
      <c r="BL204" s="54">
        <f t="shared" si="308"/>
        <v>-4.4265129682997113</v>
      </c>
      <c r="BM204" s="54">
        <f t="shared" si="309"/>
        <v>-4.5928143712574849</v>
      </c>
      <c r="BN204" s="54">
        <f t="shared" si="310"/>
        <v>-3.9089968976215097</v>
      </c>
      <c r="BO204" s="54">
        <f t="shared" si="311"/>
        <v>-8.7010078387458005</v>
      </c>
      <c r="BP204" s="54">
        <f t="shared" si="312"/>
        <v>3.2869565217391306</v>
      </c>
      <c r="BQ204" s="50">
        <f t="shared" si="313"/>
        <v>-3.6684751108370754</v>
      </c>
      <c r="BR204" s="49">
        <f>REPS멸실!E189</f>
        <v>0</v>
      </c>
      <c r="BS204" s="49">
        <f>REPS멸실!F189</f>
        <v>0</v>
      </c>
      <c r="BT204" s="49">
        <f>REPS멸실!G189</f>
        <v>295</v>
      </c>
      <c r="BU204" s="49">
        <f>REPS멸실!H189</f>
        <v>171</v>
      </c>
      <c r="BV204" s="49">
        <f>REPS멸실!I189</f>
        <v>95</v>
      </c>
      <c r="BW204" s="51">
        <f t="shared" si="314"/>
        <v>112.2</v>
      </c>
      <c r="BX204" s="81">
        <f t="shared" si="315"/>
        <v>83.598194985802422</v>
      </c>
      <c r="BY204" s="52">
        <f>SUM('주택소유통계(다주택자)'!Q190:R190)</f>
        <v>9683</v>
      </c>
      <c r="BZ204" s="52">
        <f>SUM('주택소유통계(다주택자)'!U190:V190)</f>
        <v>9460</v>
      </c>
      <c r="CA204" s="52">
        <f>SUM('주택소유통계(다주택자)'!Y190:Z190)</f>
        <v>9060</v>
      </c>
      <c r="CB204" s="52">
        <f>SUM('주택소유통계(다주택자)'!AC190:AD190)</f>
        <v>9086</v>
      </c>
      <c r="CC204" s="52">
        <f t="shared" si="316"/>
        <v>-223</v>
      </c>
      <c r="CD204" s="52">
        <f t="shared" si="317"/>
        <v>-400</v>
      </c>
      <c r="CE204" s="52">
        <f t="shared" si="318"/>
        <v>26</v>
      </c>
      <c r="CF204" s="53">
        <f>'REPS거래량(외지인)'!D190/'REPS거래량(외지인)'!C190</f>
        <v>0.51296456352636133</v>
      </c>
      <c r="CG204" s="53">
        <f>'REPS거래량(외지인)'!I190/'REPS거래량(외지인)'!H190</f>
        <v>0.58449720670391059</v>
      </c>
      <c r="CH204" s="53">
        <f>'REPS거래량(외지인)'!N190/'REPS거래량(외지인)'!M190</f>
        <v>0.54417670682730923</v>
      </c>
      <c r="CI204" s="54">
        <f>REPS단위당실거래!G189</f>
        <v>1084.2</v>
      </c>
      <c r="CJ204" s="54">
        <f>REPS단위당실거래!H189</f>
        <v>1066.9000000000001</v>
      </c>
      <c r="CK204" s="54">
        <f>REPS단위당실거래!I189</f>
        <v>1128</v>
      </c>
      <c r="CL204" s="52">
        <v>1916</v>
      </c>
      <c r="CM204" s="52">
        <v>1783</v>
      </c>
      <c r="CN204" s="52">
        <v>1780</v>
      </c>
      <c r="CO204" s="53">
        <f t="shared" si="319"/>
        <v>0.56586638830897706</v>
      </c>
      <c r="CP204" s="53">
        <f t="shared" si="320"/>
        <v>0.59837352776219854</v>
      </c>
      <c r="CQ204" s="53">
        <f t="shared" si="321"/>
        <v>0.63370786516853927</v>
      </c>
      <c r="CR204" s="55">
        <v>0.2</v>
      </c>
      <c r="CS204" s="55">
        <v>0.3</v>
      </c>
      <c r="CT204" s="55">
        <v>0.5</v>
      </c>
      <c r="CU204" s="162">
        <f t="shared" si="322"/>
        <v>-12.946015458234621</v>
      </c>
      <c r="CV204" s="162">
        <f t="shared" si="323"/>
        <v>-41.969718665108395</v>
      </c>
      <c r="CW204" s="162">
        <f t="shared" si="324"/>
        <v>4.4830377690537428</v>
      </c>
      <c r="CX204" s="71">
        <f t="shared" si="325"/>
        <v>-16.81089878476309</v>
      </c>
      <c r="CY204" s="158">
        <f>REPS분양물량!H189</f>
        <v>109</v>
      </c>
      <c r="CZ204" s="158">
        <f>REPS분양물량!I189</f>
        <v>432</v>
      </c>
      <c r="DA204" s="158">
        <f>REPS분양물량!J189</f>
        <v>1333</v>
      </c>
      <c r="DB204" s="52">
        <f>REPS미분양!F189</f>
        <v>2</v>
      </c>
      <c r="DC204" s="52">
        <f>REPS미분양!G189</f>
        <v>2</v>
      </c>
      <c r="DD204" s="52">
        <f>REPS미분양!H189</f>
        <v>66</v>
      </c>
      <c r="DE204" s="52">
        <f>REPS미분양!I189</f>
        <v>1113</v>
      </c>
      <c r="DF204" s="52">
        <f t="shared" si="326"/>
        <v>111</v>
      </c>
      <c r="DG204" s="52">
        <f t="shared" si="327"/>
        <v>434</v>
      </c>
      <c r="DH204" s="52">
        <f t="shared" si="328"/>
        <v>1399</v>
      </c>
      <c r="DI204" s="52">
        <f t="shared" si="329"/>
        <v>109</v>
      </c>
      <c r="DJ204" s="52">
        <f t="shared" si="330"/>
        <v>368</v>
      </c>
      <c r="DK204" s="52">
        <f t="shared" si="331"/>
        <v>286</v>
      </c>
      <c r="DL204" s="142">
        <v>1084.2</v>
      </c>
      <c r="DM204" s="142">
        <v>1066.9000000000001</v>
      </c>
      <c r="DN204" s="142">
        <v>1128</v>
      </c>
      <c r="DO204" s="140">
        <f>'REPS분양가(분기단위)'!D189</f>
        <v>1916</v>
      </c>
      <c r="DP204" s="140">
        <f>'REPS분양가(분기단위)'!E189</f>
        <v>1783</v>
      </c>
      <c r="DQ204" s="140">
        <f>'REPS분양가(분기단위)'!F189</f>
        <v>1780</v>
      </c>
      <c r="DR204" s="53">
        <f t="shared" si="332"/>
        <v>0.56586638830897706</v>
      </c>
      <c r="DS204" s="53">
        <f t="shared" si="333"/>
        <v>0.59837352776219854</v>
      </c>
      <c r="DT204" s="53">
        <f t="shared" si="334"/>
        <v>0.63370786516853927</v>
      </c>
      <c r="DU204" s="53">
        <f>100%-종합!CF204</f>
        <v>0.48703543647363867</v>
      </c>
      <c r="DV204" s="53">
        <f>100%-종합!CG204</f>
        <v>0.41550279329608941</v>
      </c>
      <c r="DW204" s="53">
        <f>100%-종합!CH204</f>
        <v>0.45582329317269077</v>
      </c>
      <c r="DX204" s="55">
        <v>0.2</v>
      </c>
      <c r="DY204" s="55">
        <v>0.3</v>
      </c>
      <c r="DZ204" s="55">
        <v>0.5</v>
      </c>
      <c r="EA204" s="72">
        <f t="shared" si="335"/>
        <v>6.0080142384649671</v>
      </c>
      <c r="EB204" s="72">
        <f t="shared" si="336"/>
        <v>27.448296293046997</v>
      </c>
      <c r="EC204" s="72">
        <f t="shared" si="337"/>
        <v>41.306809259509947</v>
      </c>
      <c r="ED204" s="71">
        <f t="shared" si="338"/>
        <v>24.92103993034064</v>
      </c>
      <c r="EE204" s="82">
        <f t="shared" si="339"/>
        <v>8.1101411455775505</v>
      </c>
      <c r="EF204" s="88">
        <f t="shared" si="340"/>
        <v>91.70833613137998</v>
      </c>
      <c r="EG204" s="54">
        <f>REPS단위당실거래!I189</f>
        <v>1128</v>
      </c>
      <c r="EH204" s="52">
        <f t="shared" si="341"/>
        <v>1780</v>
      </c>
      <c r="EI204" s="52">
        <f t="shared" si="342"/>
        <v>60500</v>
      </c>
      <c r="EJ204" s="49">
        <f t="shared" si="343"/>
        <v>33275</v>
      </c>
      <c r="EK204" s="149">
        <v>16899</v>
      </c>
      <c r="EL204" s="55">
        <f t="shared" si="344"/>
        <v>0.65443860060047276</v>
      </c>
      <c r="EM204" s="55">
        <v>0.74</v>
      </c>
      <c r="EN204" s="55">
        <v>0.05</v>
      </c>
      <c r="EO204" s="71">
        <f t="shared" si="345"/>
        <v>409.19624272725343</v>
      </c>
      <c r="EP204" s="54">
        <f>REPS단위당실거래!I189</f>
        <v>1128</v>
      </c>
      <c r="EQ204" s="52">
        <f t="shared" si="346"/>
        <v>1780</v>
      </c>
      <c r="ER204" s="52">
        <f t="shared" si="347"/>
        <v>60500</v>
      </c>
      <c r="ES204" s="49">
        <f t="shared" si="348"/>
        <v>33275</v>
      </c>
      <c r="ET204" s="149">
        <v>11069</v>
      </c>
      <c r="EU204" s="55">
        <f t="shared" si="349"/>
        <v>0.65443860060047276</v>
      </c>
      <c r="EV204" s="55">
        <v>0.26</v>
      </c>
      <c r="EW204" s="55">
        <v>0.2</v>
      </c>
      <c r="EX204" s="50">
        <f t="shared" si="350"/>
        <v>376.6870052424249</v>
      </c>
      <c r="EY204" s="53">
        <f>'주택총조사(주택의종류)'!AZ190</f>
        <v>0.64605843620245862</v>
      </c>
      <c r="EZ204" s="53">
        <f>'주택총조사(주택의종류)'!AS190</f>
        <v>0.210645808969843</v>
      </c>
      <c r="FA204" s="53">
        <f>'주택총조사(주택의종류)'!BG190</f>
        <v>0.12417722472701857</v>
      </c>
      <c r="FB204" s="53">
        <f t="shared" si="351"/>
        <v>0.5182550291657152</v>
      </c>
      <c r="FC204" s="54">
        <f t="shared" si="352"/>
        <v>407.28794559737264</v>
      </c>
      <c r="FD204" s="55">
        <v>0.4</v>
      </c>
      <c r="FE204" s="55">
        <v>0.6</v>
      </c>
      <c r="FF204" s="50">
        <f t="shared" si="353"/>
        <v>97.749106943369441</v>
      </c>
      <c r="FG204" s="82">
        <f t="shared" si="354"/>
        <v>883.63235491304772</v>
      </c>
      <c r="FH204" s="53">
        <v>3.9399999999999998E-2</v>
      </c>
      <c r="FI204" s="49">
        <v>30</v>
      </c>
      <c r="FJ204" s="55">
        <v>0.6</v>
      </c>
      <c r="FK204" s="55">
        <v>0.4</v>
      </c>
      <c r="FL204" s="49">
        <f t="shared" si="355"/>
        <v>61000</v>
      </c>
      <c r="FM204" s="49">
        <f t="shared" si="356"/>
        <v>36300</v>
      </c>
      <c r="FN204" s="58">
        <f t="shared" si="357"/>
        <v>-172.04846239342146</v>
      </c>
      <c r="FO204" s="49">
        <f t="shared" si="372"/>
        <v>5160</v>
      </c>
      <c r="FP204" s="131">
        <v>126</v>
      </c>
      <c r="FQ204" s="131">
        <v>410</v>
      </c>
      <c r="FR204" s="134">
        <v>4264</v>
      </c>
      <c r="FS204" s="134">
        <v>6313</v>
      </c>
      <c r="FT204" s="134">
        <v>4318</v>
      </c>
      <c r="FU204" s="134">
        <v>3988</v>
      </c>
      <c r="FV204" s="134">
        <v>3897</v>
      </c>
      <c r="FW204" s="134">
        <v>10004</v>
      </c>
      <c r="FX204" s="134">
        <v>13643</v>
      </c>
      <c r="FY204" s="32">
        <f t="shared" si="358"/>
        <v>46963</v>
      </c>
      <c r="FZ204" s="152">
        <f>(SUM(FV204:FX204)/FY204)+(FU204/FY204)*0.8</f>
        <v>0.65443860060047276</v>
      </c>
      <c r="GA204" s="54">
        <f t="shared" si="359"/>
        <v>510.35894777011112</v>
      </c>
      <c r="GB204" s="55">
        <v>0.3</v>
      </c>
      <c r="GC204" s="55">
        <f t="shared" si="360"/>
        <v>0.65443860060047276</v>
      </c>
      <c r="GD204" s="50">
        <f t="shared" si="361"/>
        <v>100.19957867478038</v>
      </c>
      <c r="GE204" s="54">
        <f t="shared" si="362"/>
        <v>-426.76075278430864</v>
      </c>
      <c r="GF204" s="55">
        <v>0.7</v>
      </c>
      <c r="GG204" s="55">
        <f t="shared" si="363"/>
        <v>0.65443860060047276</v>
      </c>
      <c r="GH204" s="50">
        <f t="shared" si="364"/>
        <v>-195.50209689035705</v>
      </c>
      <c r="GI204" s="81">
        <f t="shared" si="373"/>
        <v>-95.302518215576669</v>
      </c>
      <c r="GJ204" s="72">
        <f t="shared" si="365"/>
        <v>-16.81089878476309</v>
      </c>
      <c r="GK204" s="72">
        <f t="shared" si="366"/>
        <v>24.92103993034064</v>
      </c>
      <c r="GL204" s="52">
        <f>SUM('주택총조사(주택의종류)'!AD190:AF190)</f>
        <v>54931</v>
      </c>
      <c r="GM204" s="52">
        <f>REPS미분양!I189</f>
        <v>1113</v>
      </c>
      <c r="GN204" s="100">
        <f t="shared" si="367"/>
        <v>2.0261782964082212E-2</v>
      </c>
      <c r="GO204" s="55">
        <f t="shared" si="368"/>
        <v>0.4</v>
      </c>
      <c r="GP204" s="82">
        <f t="shared" si="369"/>
        <v>3.2440564582310203</v>
      </c>
      <c r="GQ204" s="84">
        <f t="shared" si="370"/>
        <v>791.57389315570208</v>
      </c>
      <c r="GR204" s="151">
        <f>SUM('REPS분양물량+계획'!G189:I189)/3</f>
        <v>1873</v>
      </c>
      <c r="GS204" s="106">
        <f t="shared" si="374"/>
        <v>2.3661720228456069</v>
      </c>
      <c r="GT204" s="105" t="str">
        <f t="shared" si="371"/>
        <v>C등급</v>
      </c>
    </row>
    <row r="205" spans="1:202" s="49" customFormat="1" x14ac:dyDescent="0.4">
      <c r="A205" s="37" t="s">
        <v>259</v>
      </c>
      <c r="B205" s="148" t="s">
        <v>259</v>
      </c>
      <c r="C205" s="35">
        <f>'주택총조사(거처의종류, 일반,외국인가구, 전체)'!H191</f>
        <v>1094749</v>
      </c>
      <c r="D205" s="35">
        <f>'주택총조사(거처의종류, 일반,외국인가구, 전체)'!K191</f>
        <v>1120576</v>
      </c>
      <c r="E205" s="35">
        <f>'주택총조사(거처의종류, 일반,외국인가구, 전체)'!N191</f>
        <v>1147200</v>
      </c>
      <c r="F205" s="35">
        <f>'주택총조사(거처의종류, 일반,외국인가구, 전체)'!Q191</f>
        <v>1183610</v>
      </c>
      <c r="G205" s="35">
        <f>'주택총조사(거처의종류, 일반,외국인가구, 전체)'!T191</f>
        <v>1212731</v>
      </c>
      <c r="H205" s="35">
        <f>'주택총조사(거처의종류, 일반,외국인가구, 전체)'!W191</f>
        <v>1242168</v>
      </c>
      <c r="I205" s="207">
        <f t="shared" si="378"/>
        <v>3860</v>
      </c>
      <c r="J205" s="207">
        <f t="shared" si="378"/>
        <v>-352</v>
      </c>
      <c r="K205" s="207">
        <f t="shared" si="378"/>
        <v>5594</v>
      </c>
      <c r="L205" s="207">
        <f t="shared" si="378"/>
        <v>8386</v>
      </c>
      <c r="M205" s="207">
        <f t="shared" si="378"/>
        <v>10551</v>
      </c>
      <c r="N205" s="24">
        <f>'인구총조사(가구, 1인가구)'!D191</f>
        <v>275898</v>
      </c>
      <c r="O205" s="24">
        <f>'인구총조사(가구, 1인가구)'!E191</f>
        <v>297865</v>
      </c>
      <c r="P205" s="24">
        <f>'인구총조사(가구, 1인가구)'!F191</f>
        <v>324841</v>
      </c>
      <c r="Q205" s="24">
        <f>'인구총조사(가구, 1인가구)'!G191</f>
        <v>355657</v>
      </c>
      <c r="R205" s="24">
        <f>'인구총조사(가구, 1인가구)'!H191</f>
        <v>376392</v>
      </c>
      <c r="S205" s="24">
        <f>'인구총조사(가구, 1인가구)'!I191</f>
        <v>395278</v>
      </c>
      <c r="T205" s="52">
        <f t="shared" si="286"/>
        <v>21967</v>
      </c>
      <c r="U205" s="52">
        <f t="shared" si="287"/>
        <v>26976</v>
      </c>
      <c r="V205" s="52">
        <f t="shared" si="288"/>
        <v>30816</v>
      </c>
      <c r="W205" s="52">
        <f t="shared" si="289"/>
        <v>20735</v>
      </c>
      <c r="X205" s="52">
        <f t="shared" si="290"/>
        <v>18886</v>
      </c>
      <c r="Y205" s="53">
        <f>'주택총조사(거처의종류, 일반,외국인가구, 아파트)'!K191/'주택총조사(거처의종류, 일반,외국인가구, 전체)'!K191</f>
        <v>0.54964143440516311</v>
      </c>
      <c r="Z205" s="53">
        <f>'주택총조사(거처의종류, 일반,외국인가구, 아파트)'!N191/'주택총조사(거처의종류, 일반,외국인가구, 전체)'!N191</f>
        <v>0.54909344490934453</v>
      </c>
      <c r="AA205" s="53">
        <f>'주택총조사(거처의종류, 일반,외국인가구, 아파트)'!Q191/'주택총조사(거처의종류, 일반,외국인가구, 전체)'!Q191</f>
        <v>0.55061886939110016</v>
      </c>
      <c r="AB205" s="53">
        <f>'주택총조사(거처의종류, 일반,외국인가구, 아파트)'!T191/'주택총조사(거처의종류, 일반,외국인가구, 전체)'!T191</f>
        <v>0.55926994527228213</v>
      </c>
      <c r="AC205" s="53">
        <f>'주택총조사(거처의종류, 일반,외국인가구, 아파트)'!W191/'주택총조사(거처의종류, 일반,외국인가구, 전체)'!W191</f>
        <v>0.57617971160100723</v>
      </c>
      <c r="AD205" s="54">
        <f t="shared" si="291"/>
        <v>2121.6159368039298</v>
      </c>
      <c r="AE205" s="54">
        <f t="shared" si="292"/>
        <v>-193.28089260808929</v>
      </c>
      <c r="AF205" s="54">
        <f t="shared" si="293"/>
        <v>3080.1619553738142</v>
      </c>
      <c r="AG205" s="54">
        <f t="shared" si="294"/>
        <v>4690.0377610533578</v>
      </c>
      <c r="AH205" s="54">
        <f t="shared" si="295"/>
        <v>6079.2721371022271</v>
      </c>
      <c r="AI205" s="54">
        <f t="shared" si="296"/>
        <v>3155.5613795450481</v>
      </c>
      <c r="AJ205" s="54">
        <f t="shared" si="297"/>
        <v>12073.973389578217</v>
      </c>
      <c r="AK205" s="54">
        <f t="shared" si="298"/>
        <v>14812.344769874479</v>
      </c>
      <c r="AL205" s="54">
        <f t="shared" si="299"/>
        <v>16967.871079156143</v>
      </c>
      <c r="AM205" s="54">
        <f t="shared" si="300"/>
        <v>11596.46231522077</v>
      </c>
      <c r="AN205" s="54">
        <f t="shared" si="301"/>
        <v>10881.730033296622</v>
      </c>
      <c r="AO205" s="54">
        <f t="shared" si="302"/>
        <v>13266.476317425248</v>
      </c>
      <c r="AP205" s="208">
        <f t="shared" si="379"/>
        <v>14195.589326382147</v>
      </c>
      <c r="AQ205" s="208">
        <f t="shared" si="379"/>
        <v>14619.06387726639</v>
      </c>
      <c r="AR205" s="208">
        <f t="shared" si="379"/>
        <v>20048.033034529955</v>
      </c>
      <c r="AS205" s="208">
        <f t="shared" si="379"/>
        <v>16286.500076274127</v>
      </c>
      <c r="AT205" s="208">
        <f t="shared" si="379"/>
        <v>16961.00217039885</v>
      </c>
      <c r="AU205" s="50">
        <f t="shared" si="285"/>
        <v>16422.037696970292</v>
      </c>
      <c r="AV205" s="52">
        <f>'주택총조사(거처의종류, 일반,외국인가구, 전체)'!I191</f>
        <v>26474</v>
      </c>
      <c r="AW205" s="52">
        <f>'주택총조사(거처의종류, 일반,외국인가구, 전체)'!L191</f>
        <v>29040</v>
      </c>
      <c r="AX205" s="52">
        <f>'주택총조사(거처의종류, 일반,외국인가구, 전체)'!O191</f>
        <v>30602</v>
      </c>
      <c r="AY205" s="52">
        <f>'주택총조사(거처의종류, 일반,외국인가구, 전체)'!R191</f>
        <v>32197</v>
      </c>
      <c r="AZ205" s="52">
        <f>'주택총조사(거처의종류, 일반,외국인가구, 전체)'!U191</f>
        <v>35424</v>
      </c>
      <c r="BA205" s="52">
        <f>'주택총조사(거처의종류, 일반,외국인가구, 전체)'!X191</f>
        <v>39262</v>
      </c>
      <c r="BB205" s="52">
        <f t="shared" si="303"/>
        <v>2566</v>
      </c>
      <c r="BC205" s="52">
        <f t="shared" si="304"/>
        <v>1562</v>
      </c>
      <c r="BD205" s="52">
        <f t="shared" si="305"/>
        <v>1595</v>
      </c>
      <c r="BE205" s="52">
        <f t="shared" si="306"/>
        <v>3227</v>
      </c>
      <c r="BF205" s="52">
        <f t="shared" si="307"/>
        <v>3838</v>
      </c>
      <c r="BG205" s="53">
        <f>'주택총조사(거처의종류, 일반,외국인가구, 아파트)'!L191/'주택총조사(거처의종류, 일반,외국인가구, 전체)'!L191</f>
        <v>0.14693526170798898</v>
      </c>
      <c r="BH205" s="53">
        <f>'주택총조사(거처의종류, 일반,외국인가구, 아파트)'!O191/'주택총조사(거처의종류, 일반,외국인가구, 전체)'!O191</f>
        <v>0.15384615384615385</v>
      </c>
      <c r="BI205" s="53">
        <f>'주택총조사(거처의종류, 일반,외국인가구, 아파트)'!R191/'주택총조사(거처의종류, 일반,외국인가구, 전체)'!R191</f>
        <v>0.15367891418455135</v>
      </c>
      <c r="BJ205" s="53">
        <f>'주택총조사(거처의종류, 일반,외국인가구, 아파트)'!U191/'주택총조사(거처의종류, 일반,외국인가구, 전체)'!U191</f>
        <v>0.15252371273712736</v>
      </c>
      <c r="BK205" s="53">
        <f>'주택총조사(거처의종류, 일반,외국인가구, 아파트)'!X191/'주택총조사(거처의종류, 일반,외국인가구, 전체)'!X191</f>
        <v>0.16282919871631604</v>
      </c>
      <c r="BL205" s="54">
        <f t="shared" si="308"/>
        <v>377.03588154269971</v>
      </c>
      <c r="BM205" s="54">
        <f t="shared" si="309"/>
        <v>240.30769230769232</v>
      </c>
      <c r="BN205" s="54">
        <f t="shared" si="310"/>
        <v>245.1178681243594</v>
      </c>
      <c r="BO205" s="54">
        <f t="shared" si="311"/>
        <v>492.19402100271003</v>
      </c>
      <c r="BP205" s="54">
        <f t="shared" si="312"/>
        <v>624.93846467322101</v>
      </c>
      <c r="BQ205" s="50">
        <f t="shared" si="313"/>
        <v>395.91878553013646</v>
      </c>
      <c r="BR205" s="49">
        <f>REPS멸실!E190</f>
        <v>1020</v>
      </c>
      <c r="BS205" s="49">
        <f>REPS멸실!F190</f>
        <v>785</v>
      </c>
      <c r="BT205" s="49">
        <f>REPS멸실!G190</f>
        <v>965</v>
      </c>
      <c r="BU205" s="49">
        <f>REPS멸실!H190</f>
        <v>748</v>
      </c>
      <c r="BV205" s="49">
        <f>REPS멸실!I190</f>
        <v>1445</v>
      </c>
      <c r="BW205" s="51">
        <f t="shared" si="314"/>
        <v>992.6</v>
      </c>
      <c r="BX205" s="81">
        <f t="shared" si="315"/>
        <v>17810.556482500426</v>
      </c>
      <c r="BY205" s="52">
        <f>SUM('주택소유통계(다주택자)'!Q191:R191)</f>
        <v>116142</v>
      </c>
      <c r="BZ205" s="52">
        <f>SUM('주택소유통계(다주택자)'!U191:V191)</f>
        <v>111518</v>
      </c>
      <c r="CA205" s="52">
        <f>SUM('주택소유통계(다주택자)'!Y191:Z191)</f>
        <v>113223</v>
      </c>
      <c r="CB205" s="52">
        <f>SUM('주택소유통계(다주택자)'!AC191:AD191)</f>
        <v>118674</v>
      </c>
      <c r="CC205" s="52">
        <f t="shared" si="316"/>
        <v>-4624</v>
      </c>
      <c r="CD205" s="52">
        <f t="shared" si="317"/>
        <v>1705</v>
      </c>
      <c r="CE205" s="52">
        <f t="shared" si="318"/>
        <v>5451</v>
      </c>
      <c r="CF205" s="53">
        <f>'REPS거래량(외지인)'!D191/'REPS거래량(외지인)'!C191</f>
        <v>0.45558726956671031</v>
      </c>
      <c r="CG205" s="53">
        <f>'REPS거래량(외지인)'!I191/'REPS거래량(외지인)'!H191</f>
        <v>0.45758096875895671</v>
      </c>
      <c r="CH205" s="53">
        <f>'REPS거래량(외지인)'!N191/'REPS거래량(외지인)'!M191</f>
        <v>0.54645019474759937</v>
      </c>
      <c r="CI205" s="54">
        <f>REPS단위당실거래!G190</f>
        <v>1334</v>
      </c>
      <c r="CJ205" s="54">
        <f>REPS단위당실거래!H190</f>
        <v>1285.5</v>
      </c>
      <c r="CK205" s="54">
        <f>REPS단위당실거래!I190</f>
        <v>1336.4</v>
      </c>
      <c r="CL205" s="52">
        <v>1504</v>
      </c>
      <c r="CM205" s="52">
        <v>1873</v>
      </c>
      <c r="CN205" s="52">
        <v>1979</v>
      </c>
      <c r="CO205" s="53">
        <f t="shared" si="319"/>
        <v>0.88696808510638303</v>
      </c>
      <c r="CP205" s="53">
        <f t="shared" si="320"/>
        <v>0.68633208756006403</v>
      </c>
      <c r="CQ205" s="53">
        <f t="shared" si="321"/>
        <v>0.67529055078322386</v>
      </c>
      <c r="CR205" s="55">
        <v>0.2</v>
      </c>
      <c r="CS205" s="55">
        <v>0.3</v>
      </c>
      <c r="CT205" s="55">
        <v>0.5</v>
      </c>
      <c r="CU205" s="162">
        <f t="shared" si="322"/>
        <v>-373.70369720633101</v>
      </c>
      <c r="CV205" s="162">
        <f t="shared" si="323"/>
        <v>160.63785452548063</v>
      </c>
      <c r="CW205" s="162">
        <f t="shared" si="324"/>
        <v>1005.743985715268</v>
      </c>
      <c r="CX205" s="71">
        <f t="shared" si="325"/>
        <v>264.2260476781392</v>
      </c>
      <c r="CY205" s="158">
        <f>REPS분양물량!H190</f>
        <v>31887</v>
      </c>
      <c r="CZ205" s="158">
        <f>REPS분양물량!I190</f>
        <v>14793</v>
      </c>
      <c r="DA205" s="158">
        <f>REPS분양물량!J190</f>
        <v>10995</v>
      </c>
      <c r="DB205" s="52">
        <f>REPS미분양!F190</f>
        <v>425</v>
      </c>
      <c r="DC205" s="52">
        <f>REPS미분양!G190</f>
        <v>2494</v>
      </c>
      <c r="DD205" s="52">
        <f>REPS미분양!H190</f>
        <v>3270</v>
      </c>
      <c r="DE205" s="52">
        <f>REPS미분양!I190</f>
        <v>3086</v>
      </c>
      <c r="DF205" s="52">
        <f t="shared" si="326"/>
        <v>32312</v>
      </c>
      <c r="DG205" s="52">
        <f t="shared" si="327"/>
        <v>17287</v>
      </c>
      <c r="DH205" s="52">
        <f t="shared" si="328"/>
        <v>14265</v>
      </c>
      <c r="DI205" s="52">
        <f t="shared" si="329"/>
        <v>29818</v>
      </c>
      <c r="DJ205" s="52">
        <f t="shared" si="330"/>
        <v>14017</v>
      </c>
      <c r="DK205" s="52">
        <f t="shared" si="331"/>
        <v>11179</v>
      </c>
      <c r="DL205" s="142">
        <v>1334</v>
      </c>
      <c r="DM205" s="142">
        <v>1285.5</v>
      </c>
      <c r="DN205" s="142">
        <v>1336.4</v>
      </c>
      <c r="DO205" s="140">
        <f>'REPS분양가(분기단위)'!D190</f>
        <v>1504</v>
      </c>
      <c r="DP205" s="140">
        <f>'REPS분양가(분기단위)'!E190</f>
        <v>1873</v>
      </c>
      <c r="DQ205" s="140">
        <f>'REPS분양가(분기단위)'!F190</f>
        <v>1979</v>
      </c>
      <c r="DR205" s="53">
        <f t="shared" si="332"/>
        <v>0.88696808510638303</v>
      </c>
      <c r="DS205" s="53">
        <f t="shared" si="333"/>
        <v>0.68633208756006403</v>
      </c>
      <c r="DT205" s="53">
        <f t="shared" si="334"/>
        <v>0.67529055078322386</v>
      </c>
      <c r="DU205" s="53">
        <f>100%-종합!CF205</f>
        <v>0.54441273043328975</v>
      </c>
      <c r="DV205" s="53">
        <f>100%-종합!CG205</f>
        <v>0.54241903124104329</v>
      </c>
      <c r="DW205" s="53">
        <f>100%-종합!CH205</f>
        <v>0.45354980525240063</v>
      </c>
      <c r="DX205" s="55">
        <v>0.2</v>
      </c>
      <c r="DY205" s="55">
        <v>0.3</v>
      </c>
      <c r="DZ205" s="55">
        <v>0.5</v>
      </c>
      <c r="EA205" s="72">
        <f t="shared" si="335"/>
        <v>2879.6835896201887</v>
      </c>
      <c r="EB205" s="72">
        <f t="shared" si="336"/>
        <v>1565.4728872735102</v>
      </c>
      <c r="EC205" s="72">
        <f t="shared" si="337"/>
        <v>1711.9403097336349</v>
      </c>
      <c r="ED205" s="71">
        <f t="shared" si="338"/>
        <v>2052.3655955424442</v>
      </c>
      <c r="EE205" s="82">
        <f t="shared" si="339"/>
        <v>2316.5916432205836</v>
      </c>
      <c r="EF205" s="88">
        <f t="shared" si="340"/>
        <v>20127.148125721011</v>
      </c>
      <c r="EG205" s="54">
        <f>REPS단위당실거래!I190</f>
        <v>1336.4</v>
      </c>
      <c r="EH205" s="52">
        <f t="shared" si="341"/>
        <v>1979</v>
      </c>
      <c r="EI205" s="52">
        <f t="shared" si="342"/>
        <v>67300</v>
      </c>
      <c r="EJ205" s="49">
        <f t="shared" si="343"/>
        <v>37015</v>
      </c>
      <c r="EK205" s="149">
        <v>287702</v>
      </c>
      <c r="EL205" s="55">
        <f t="shared" si="344"/>
        <v>0.54123400943269628</v>
      </c>
      <c r="EM205" s="55">
        <v>0.74</v>
      </c>
      <c r="EN205" s="55">
        <v>0.05</v>
      </c>
      <c r="EO205" s="71">
        <f t="shared" si="345"/>
        <v>5761.4219583268068</v>
      </c>
      <c r="EP205" s="54">
        <f>REPS단위당실거래!I190</f>
        <v>1336.4</v>
      </c>
      <c r="EQ205" s="52">
        <f t="shared" si="346"/>
        <v>1979</v>
      </c>
      <c r="ER205" s="52">
        <f t="shared" si="347"/>
        <v>67300</v>
      </c>
      <c r="ES205" s="49">
        <f t="shared" si="348"/>
        <v>37015</v>
      </c>
      <c r="ET205" s="149">
        <v>56103</v>
      </c>
      <c r="EU205" s="55">
        <f t="shared" si="349"/>
        <v>0.54123400943269628</v>
      </c>
      <c r="EV205" s="55">
        <v>0.26</v>
      </c>
      <c r="EW205" s="55">
        <v>0.2</v>
      </c>
      <c r="EX205" s="50">
        <f t="shared" si="350"/>
        <v>1578.9722848225333</v>
      </c>
      <c r="EY205" s="53">
        <f>'주택총조사(주택의종류)'!AZ191</f>
        <v>0.64216692598298597</v>
      </c>
      <c r="EZ205" s="53">
        <f>'주택총조사(주택의종류)'!AS191</f>
        <v>9.2863066220022022E-2</v>
      </c>
      <c r="FA205" s="53">
        <f>'주택총조사(주택의종류)'!BG191</f>
        <v>0.25653011962764632</v>
      </c>
      <c r="FB205" s="53">
        <f t="shared" si="351"/>
        <v>0.54408467909312008</v>
      </c>
      <c r="FC205" s="54">
        <f t="shared" si="352"/>
        <v>3993.7960462008946</v>
      </c>
      <c r="FD205" s="55">
        <v>0.4</v>
      </c>
      <c r="FE205" s="55">
        <v>0.6</v>
      </c>
      <c r="FF205" s="50">
        <f t="shared" si="353"/>
        <v>958.51105108821469</v>
      </c>
      <c r="FG205" s="82">
        <f t="shared" si="354"/>
        <v>8298.9052942375547</v>
      </c>
      <c r="FH205" s="53">
        <v>3.9399999999999998E-2</v>
      </c>
      <c r="FI205" s="49">
        <v>30</v>
      </c>
      <c r="FJ205" s="55">
        <v>0.6</v>
      </c>
      <c r="FK205" s="55">
        <v>0.4</v>
      </c>
      <c r="FL205" s="49">
        <f t="shared" si="355"/>
        <v>67000</v>
      </c>
      <c r="FM205" s="49">
        <f t="shared" si="356"/>
        <v>40400</v>
      </c>
      <c r="FN205" s="58">
        <f t="shared" si="357"/>
        <v>-191.48093335245804</v>
      </c>
      <c r="FO205" s="49">
        <f t="shared" si="372"/>
        <v>5760</v>
      </c>
      <c r="FP205" s="134">
        <v>3551</v>
      </c>
      <c r="FQ205" s="134">
        <v>10439</v>
      </c>
      <c r="FR205" s="134">
        <v>93895</v>
      </c>
      <c r="FS205" s="134">
        <v>127511</v>
      </c>
      <c r="FT205" s="134">
        <v>79493</v>
      </c>
      <c r="FU205" s="134">
        <v>76453</v>
      </c>
      <c r="FV205" s="134">
        <v>73788</v>
      </c>
      <c r="FW205" s="134">
        <v>174811</v>
      </c>
      <c r="FX205" s="134">
        <v>179761</v>
      </c>
      <c r="FY205" s="32">
        <f t="shared" si="358"/>
        <v>819702</v>
      </c>
      <c r="FZ205" s="152">
        <f>(SUM(FV205:FX205)/FY205)+(FU205/FY205)*0.2</f>
        <v>0.54123400943269628</v>
      </c>
      <c r="GA205" s="54">
        <f t="shared" si="359"/>
        <v>13662.395102955385</v>
      </c>
      <c r="GB205" s="55">
        <v>0.3</v>
      </c>
      <c r="GC205" s="55">
        <f t="shared" si="360"/>
        <v>0.54123400943269628</v>
      </c>
      <c r="GD205" s="50">
        <f t="shared" si="361"/>
        <v>2218.3658640078534</v>
      </c>
      <c r="GE205" s="54">
        <f t="shared" si="362"/>
        <v>4148.1613795450485</v>
      </c>
      <c r="GF205" s="55">
        <v>0.7</v>
      </c>
      <c r="GG205" s="55">
        <f t="shared" si="363"/>
        <v>0.54123400943269628</v>
      </c>
      <c r="GH205" s="50">
        <f t="shared" si="364"/>
        <v>1571.5882106575216</v>
      </c>
      <c r="GI205" s="81">
        <f t="shared" si="373"/>
        <v>3789.9540746653747</v>
      </c>
      <c r="GJ205" s="72">
        <f t="shared" si="365"/>
        <v>264.2260476781392</v>
      </c>
      <c r="GK205" s="72">
        <f t="shared" si="366"/>
        <v>2052.3655955424442</v>
      </c>
      <c r="GL205" s="52">
        <f>SUM('주택총조사(주택의종류)'!AD191:AF191)</f>
        <v>985816</v>
      </c>
      <c r="GM205" s="52">
        <f>REPS미분양!I190</f>
        <v>3086</v>
      </c>
      <c r="GN205" s="100">
        <f t="shared" si="367"/>
        <v>3.130401616528845E-3</v>
      </c>
      <c r="GO205" s="55">
        <f t="shared" si="368"/>
        <v>1</v>
      </c>
      <c r="GP205" s="82">
        <f t="shared" si="369"/>
        <v>2316.5916432205836</v>
      </c>
      <c r="GQ205" s="84">
        <f t="shared" si="370"/>
        <v>14405.451012123513</v>
      </c>
      <c r="GR205" s="151">
        <f>SUM('REPS분양물량+계획'!G190:I190)/3</f>
        <v>20100</v>
      </c>
      <c r="GS205" s="106">
        <f t="shared" si="374"/>
        <v>1.3953051510212351</v>
      </c>
      <c r="GT205" s="105" t="str">
        <f t="shared" si="371"/>
        <v>B등급</v>
      </c>
    </row>
    <row r="206" spans="1:202" s="49" customFormat="1" x14ac:dyDescent="0.4">
      <c r="A206" s="37" t="s">
        <v>259</v>
      </c>
      <c r="B206" s="148" t="s">
        <v>265</v>
      </c>
      <c r="C206" s="35">
        <f>'주택총조사(거처의종류, 일반,외국인가구, 전체)'!H192</f>
        <v>26728</v>
      </c>
      <c r="D206" s="35">
        <f>'주택총조사(거처의종류, 일반,외국인가구, 전체)'!K192</f>
        <v>27048</v>
      </c>
      <c r="E206" s="35">
        <f>'주택총조사(거처의종류, 일반,외국인가구, 전체)'!N192</f>
        <v>27827</v>
      </c>
      <c r="F206" s="35">
        <f>'주택총조사(거처의종류, 일반,외국인가구, 전체)'!Q192</f>
        <v>28616</v>
      </c>
      <c r="G206" s="35">
        <f>'주택총조사(거처의종류, 일반,외국인가구, 전체)'!T192</f>
        <v>29259</v>
      </c>
      <c r="H206" s="35">
        <f>'주택총조사(거처의종류, 일반,외국인가구, 전체)'!W192</f>
        <v>29379</v>
      </c>
      <c r="I206" s="207">
        <f t="shared" si="378"/>
        <v>367</v>
      </c>
      <c r="J206" s="207">
        <f t="shared" si="378"/>
        <v>396</v>
      </c>
      <c r="K206" s="207">
        <f t="shared" si="378"/>
        <v>120</v>
      </c>
      <c r="L206" s="207">
        <f t="shared" si="378"/>
        <v>280</v>
      </c>
      <c r="M206" s="207">
        <f t="shared" si="378"/>
        <v>-7</v>
      </c>
      <c r="N206" s="24">
        <f>'인구총조사(가구, 1인가구)'!D192</f>
        <v>7759</v>
      </c>
      <c r="O206" s="24">
        <f>'인구총조사(가구, 1인가구)'!E192</f>
        <v>7712</v>
      </c>
      <c r="P206" s="24">
        <f>'인구총조사(가구, 1인가구)'!F192</f>
        <v>8095</v>
      </c>
      <c r="Q206" s="24">
        <f>'인구총조사(가구, 1인가구)'!G192</f>
        <v>8764</v>
      </c>
      <c r="R206" s="24">
        <f>'인구총조사(가구, 1인가구)'!H192</f>
        <v>9127</v>
      </c>
      <c r="S206" s="24">
        <f>'인구총조사(가구, 1인가구)'!I192</f>
        <v>9254</v>
      </c>
      <c r="T206" s="52">
        <f t="shared" si="286"/>
        <v>-47</v>
      </c>
      <c r="U206" s="52">
        <f t="shared" si="287"/>
        <v>383</v>
      </c>
      <c r="V206" s="52">
        <f t="shared" si="288"/>
        <v>669</v>
      </c>
      <c r="W206" s="52">
        <f t="shared" si="289"/>
        <v>363</v>
      </c>
      <c r="X206" s="52">
        <f t="shared" si="290"/>
        <v>127</v>
      </c>
      <c r="Y206" s="53">
        <f>'주택총조사(거처의종류, 일반,외국인가구, 아파트)'!K192/'주택총조사(거처의종류, 일반,외국인가구, 전체)'!K192</f>
        <v>7.6974267968056787E-2</v>
      </c>
      <c r="Z206" s="53">
        <f>'주택총조사(거처의종류, 일반,외국인가구, 아파트)'!N192/'주택총조사(거처의종류, 일반,외국인가구, 전체)'!N192</f>
        <v>7.4639738383584286E-2</v>
      </c>
      <c r="AA206" s="53">
        <f>'주택총조사(거처의종류, 일반,외국인가구, 아파트)'!Q192/'주택총조사(거처의종류, 일반,외국인가구, 전체)'!Q192</f>
        <v>7.2686608890131399E-2</v>
      </c>
      <c r="AB206" s="53">
        <f>'주택총조사(거처의종류, 일반,외국인가구, 아파트)'!T192/'주택총조사(거처의종류, 일반,외국인가구, 전체)'!T192</f>
        <v>7.2456338220718411E-2</v>
      </c>
      <c r="AC206" s="53">
        <f>'주택총조사(거처의종류, 일반,외국인가구, 아파트)'!W192/'주택총조사(거처의종류, 일반,외국인가구, 전체)'!W192</f>
        <v>7.2670955444365026E-2</v>
      </c>
      <c r="AD206" s="54">
        <f t="shared" si="291"/>
        <v>28.24955634427684</v>
      </c>
      <c r="AE206" s="54">
        <f t="shared" si="292"/>
        <v>29.557336399899377</v>
      </c>
      <c r="AF206" s="54">
        <f t="shared" si="293"/>
        <v>8.7223930668157674</v>
      </c>
      <c r="AG206" s="54">
        <f t="shared" si="294"/>
        <v>20.287774701801155</v>
      </c>
      <c r="AH206" s="54">
        <f t="shared" si="295"/>
        <v>-0.50869668811055524</v>
      </c>
      <c r="AI206" s="54">
        <f t="shared" si="296"/>
        <v>17.261672764936513</v>
      </c>
      <c r="AJ206" s="54">
        <f t="shared" si="297"/>
        <v>-3.6177905944986688</v>
      </c>
      <c r="AK206" s="54">
        <f t="shared" si="298"/>
        <v>28.587019800912781</v>
      </c>
      <c r="AL206" s="54">
        <f t="shared" si="299"/>
        <v>48.627341347497904</v>
      </c>
      <c r="AM206" s="54">
        <f t="shared" si="300"/>
        <v>26.301650774120784</v>
      </c>
      <c r="AN206" s="54">
        <f t="shared" si="301"/>
        <v>9.2292113414343575</v>
      </c>
      <c r="AO206" s="54">
        <f t="shared" si="302"/>
        <v>21.825486533893432</v>
      </c>
      <c r="AP206" s="208">
        <f t="shared" si="379"/>
        <v>24.631765749778172</v>
      </c>
      <c r="AQ206" s="208">
        <f t="shared" si="379"/>
        <v>58.144356200812155</v>
      </c>
      <c r="AR206" s="208">
        <f t="shared" si="379"/>
        <v>57.349734414313673</v>
      </c>
      <c r="AS206" s="208">
        <f t="shared" si="379"/>
        <v>46.589425475921942</v>
      </c>
      <c r="AT206" s="208">
        <f t="shared" si="379"/>
        <v>8.7205146533238018</v>
      </c>
      <c r="AU206" s="50">
        <f t="shared" si="285"/>
        <v>39.087159298829945</v>
      </c>
      <c r="AV206" s="52">
        <f>'주택총조사(거처의종류, 일반,외국인가구, 전체)'!I192</f>
        <v>252</v>
      </c>
      <c r="AW206" s="52">
        <f>'주택총조사(거처의종류, 일반,외국인가구, 전체)'!L192</f>
        <v>264</v>
      </c>
      <c r="AX206" s="52">
        <f>'주택총조사(거처의종류, 일반,외국인가구, 전체)'!O192</f>
        <v>249</v>
      </c>
      <c r="AY206" s="52">
        <f>'주택총조사(거처의종류, 일반,외국인가구, 전체)'!R192</f>
        <v>247</v>
      </c>
      <c r="AZ206" s="52">
        <f>'주택총조사(거처의종류, 일반,외국인가구, 전체)'!U192</f>
        <v>286</v>
      </c>
      <c r="BA206" s="52">
        <f>'주택총조사(거처의종류, 일반,외국인가구, 전체)'!X192</f>
        <v>321</v>
      </c>
      <c r="BB206" s="52">
        <f t="shared" si="303"/>
        <v>12</v>
      </c>
      <c r="BC206" s="52">
        <f t="shared" si="304"/>
        <v>-15</v>
      </c>
      <c r="BD206" s="52">
        <f t="shared" si="305"/>
        <v>-2</v>
      </c>
      <c r="BE206" s="52">
        <f t="shared" si="306"/>
        <v>39</v>
      </c>
      <c r="BF206" s="52">
        <f t="shared" si="307"/>
        <v>35</v>
      </c>
      <c r="BG206" s="53">
        <f>'주택총조사(거처의종류, 일반,외국인가구, 아파트)'!L192/'주택총조사(거처의종류, 일반,외국인가구, 전체)'!L192</f>
        <v>2.6515151515151516E-2</v>
      </c>
      <c r="BH206" s="53">
        <f>'주택총조사(거처의종류, 일반,외국인가구, 아파트)'!O192/'주택총조사(거처의종류, 일반,외국인가구, 전체)'!O192</f>
        <v>3.2128514056224897E-2</v>
      </c>
      <c r="BI206" s="53">
        <f>'주택총조사(거처의종류, 일반,외국인가구, 아파트)'!R192/'주택총조사(거처의종류, 일반,외국인가구, 전체)'!R192</f>
        <v>3.2388663967611336E-2</v>
      </c>
      <c r="BJ206" s="53">
        <f>'주택총조사(거처의종류, 일반,외국인가구, 아파트)'!U192/'주택총조사(거처의종류, 일반,외국인가구, 전체)'!U192</f>
        <v>3.4965034965034968E-2</v>
      </c>
      <c r="BK206" s="53">
        <f>'주택총조사(거처의종류, 일반,외국인가구, 아파트)'!X192/'주택총조사(거처의종류, 일반,외국인가구, 전체)'!X192</f>
        <v>3.7383177570093455E-2</v>
      </c>
      <c r="BL206" s="54">
        <f t="shared" si="308"/>
        <v>0.31818181818181818</v>
      </c>
      <c r="BM206" s="54">
        <f t="shared" si="309"/>
        <v>-0.48192771084337344</v>
      </c>
      <c r="BN206" s="54">
        <f t="shared" si="310"/>
        <v>-6.4777327935222673E-2</v>
      </c>
      <c r="BO206" s="54">
        <f t="shared" si="311"/>
        <v>1.3636363636363638</v>
      </c>
      <c r="BP206" s="54">
        <f t="shared" si="312"/>
        <v>1.308411214953271</v>
      </c>
      <c r="BQ206" s="50">
        <f t="shared" si="313"/>
        <v>0.48870487159857134</v>
      </c>
      <c r="BR206" s="49">
        <f>REPS멸실!E191</f>
        <v>0</v>
      </c>
      <c r="BS206" s="49">
        <f>REPS멸실!F191</f>
        <v>0</v>
      </c>
      <c r="BT206" s="49">
        <f>REPS멸실!G191</f>
        <v>0</v>
      </c>
      <c r="BU206" s="49">
        <f>REPS멸실!H191</f>
        <v>0</v>
      </c>
      <c r="BV206" s="49">
        <f>REPS멸실!I191</f>
        <v>0</v>
      </c>
      <c r="BW206" s="51">
        <f t="shared" si="314"/>
        <v>0</v>
      </c>
      <c r="BX206" s="81">
        <f t="shared" si="315"/>
        <v>39.575864170428517</v>
      </c>
      <c r="BY206" s="52">
        <f>SUM('주택소유통계(다주택자)'!Q192:R192)</f>
        <v>4565</v>
      </c>
      <c r="BZ206" s="52">
        <f>SUM('주택소유통계(다주택자)'!U192:V192)</f>
        <v>4616</v>
      </c>
      <c r="CA206" s="52">
        <f>SUM('주택소유통계(다주택자)'!Y192:Z192)</f>
        <v>4792</v>
      </c>
      <c r="CB206" s="52">
        <f>SUM('주택소유통계(다주택자)'!AC192:AD192)</f>
        <v>5088</v>
      </c>
      <c r="CC206" s="52">
        <f t="shared" si="316"/>
        <v>51</v>
      </c>
      <c r="CD206" s="52">
        <f t="shared" si="317"/>
        <v>176</v>
      </c>
      <c r="CE206" s="52">
        <f t="shared" si="318"/>
        <v>296</v>
      </c>
      <c r="CF206" s="53">
        <f>'REPS거래량(외지인)'!D192/'REPS거래량(외지인)'!C192</f>
        <v>0.69021739130434778</v>
      </c>
      <c r="CG206" s="53">
        <f>'REPS거래량(외지인)'!I192/'REPS거래량(외지인)'!H192</f>
        <v>0.60439560439560436</v>
      </c>
      <c r="CH206" s="53">
        <f>'REPS거래량(외지인)'!N192/'REPS거래량(외지인)'!M192</f>
        <v>0.72527472527472525</v>
      </c>
      <c r="CI206" s="54">
        <f>REPS단위당실거래!G191</f>
        <v>633.70000000000005</v>
      </c>
      <c r="CJ206" s="54">
        <f>REPS단위당실거래!H191</f>
        <v>645.6</v>
      </c>
      <c r="CK206" s="54">
        <f>REPS단위당실거래!I191</f>
        <v>741.8</v>
      </c>
      <c r="CL206" s="52">
        <v>0</v>
      </c>
      <c r="CM206" s="52">
        <v>0</v>
      </c>
      <c r="CN206" s="52">
        <v>0</v>
      </c>
      <c r="CO206" s="53" t="e">
        <f t="shared" si="319"/>
        <v>#DIV/0!</v>
      </c>
      <c r="CP206" s="53" t="e">
        <f t="shared" si="320"/>
        <v>#DIV/0!</v>
      </c>
      <c r="CQ206" s="53" t="e">
        <f t="shared" si="321"/>
        <v>#DIV/0!</v>
      </c>
      <c r="CR206" s="55">
        <v>0.2</v>
      </c>
      <c r="CS206" s="55">
        <v>0.3</v>
      </c>
      <c r="CT206" s="55">
        <v>0.5</v>
      </c>
      <c r="CU206" s="162" t="e">
        <f t="shared" si="322"/>
        <v>#DIV/0!</v>
      </c>
      <c r="CV206" s="162" t="e">
        <f t="shared" si="323"/>
        <v>#DIV/0!</v>
      </c>
      <c r="CW206" s="162" t="e">
        <f t="shared" si="324"/>
        <v>#DIV/0!</v>
      </c>
      <c r="CX206" s="71" t="e">
        <f t="shared" si="325"/>
        <v>#DIV/0!</v>
      </c>
      <c r="CY206" s="158">
        <f>REPS분양물량!H191</f>
        <v>40</v>
      </c>
      <c r="CZ206" s="158">
        <f>REPS분양물량!I191</f>
        <v>0</v>
      </c>
      <c r="DA206" s="158">
        <f>REPS분양물량!J191</f>
        <v>130</v>
      </c>
      <c r="DB206" s="52">
        <f>REPS미분양!F191</f>
        <v>0</v>
      </c>
      <c r="DC206" s="52">
        <f>REPS미분양!G191</f>
        <v>0</v>
      </c>
      <c r="DD206" s="52">
        <f>REPS미분양!H191</f>
        <v>5</v>
      </c>
      <c r="DE206" s="52">
        <f>REPS미분양!I191</f>
        <v>21</v>
      </c>
      <c r="DF206" s="52">
        <f t="shared" si="326"/>
        <v>40</v>
      </c>
      <c r="DG206" s="52">
        <f t="shared" si="327"/>
        <v>0</v>
      </c>
      <c r="DH206" s="52">
        <f t="shared" si="328"/>
        <v>135</v>
      </c>
      <c r="DI206" s="52">
        <f t="shared" si="329"/>
        <v>40</v>
      </c>
      <c r="DJ206" s="52">
        <f t="shared" si="330"/>
        <v>-5</v>
      </c>
      <c r="DK206" s="52">
        <f t="shared" si="331"/>
        <v>114</v>
      </c>
      <c r="DL206" s="142">
        <v>633.70000000000005</v>
      </c>
      <c r="DM206" s="142">
        <v>645.6</v>
      </c>
      <c r="DN206" s="142">
        <v>741.8</v>
      </c>
      <c r="DO206" s="140">
        <f>'REPS분양가(분기단위)'!D191</f>
        <v>0</v>
      </c>
      <c r="DP206" s="140">
        <f>'REPS분양가(분기단위)'!E191</f>
        <v>0</v>
      </c>
      <c r="DQ206" s="140">
        <f>'REPS분양가(분기단위)'!F191</f>
        <v>0</v>
      </c>
      <c r="DR206" s="53" t="e">
        <f t="shared" si="332"/>
        <v>#DIV/0!</v>
      </c>
      <c r="DS206" s="53" t="e">
        <f t="shared" si="333"/>
        <v>#DIV/0!</v>
      </c>
      <c r="DT206" s="53" t="e">
        <f t="shared" si="334"/>
        <v>#DIV/0!</v>
      </c>
      <c r="DU206" s="53">
        <f>100%-종합!CF206</f>
        <v>0.30978260869565222</v>
      </c>
      <c r="DV206" s="53">
        <f>100%-종합!CG206</f>
        <v>0.39560439560439564</v>
      </c>
      <c r="DW206" s="53">
        <f>100%-종합!CH206</f>
        <v>0.27472527472527475</v>
      </c>
      <c r="DX206" s="55">
        <v>0.2</v>
      </c>
      <c r="DY206" s="55">
        <v>0.3</v>
      </c>
      <c r="DZ206" s="55">
        <v>0.5</v>
      </c>
      <c r="EA206" s="72" t="e">
        <f t="shared" si="335"/>
        <v>#DIV/0!</v>
      </c>
      <c r="EB206" s="72" t="e">
        <f t="shared" si="336"/>
        <v>#DIV/0!</v>
      </c>
      <c r="EC206" s="72" t="e">
        <f t="shared" si="337"/>
        <v>#DIV/0!</v>
      </c>
      <c r="ED206" s="71" t="e">
        <f t="shared" si="338"/>
        <v>#DIV/0!</v>
      </c>
      <c r="EE206" s="82" t="e">
        <f t="shared" si="339"/>
        <v>#DIV/0!</v>
      </c>
      <c r="EF206" s="88" t="e">
        <f t="shared" si="340"/>
        <v>#DIV/0!</v>
      </c>
      <c r="EG206" s="54">
        <f>REPS단위당실거래!I191</f>
        <v>741.8</v>
      </c>
      <c r="EH206" s="52">
        <f t="shared" si="341"/>
        <v>0</v>
      </c>
      <c r="EI206" s="52">
        <f t="shared" si="342"/>
        <v>0</v>
      </c>
      <c r="EJ206" s="49">
        <f t="shared" si="343"/>
        <v>0</v>
      </c>
      <c r="EK206" s="149">
        <v>0</v>
      </c>
      <c r="EL206" s="55">
        <f t="shared" si="344"/>
        <v>0</v>
      </c>
      <c r="EM206" s="55">
        <v>0.74</v>
      </c>
      <c r="EN206" s="55">
        <v>0.05</v>
      </c>
      <c r="EO206" s="71">
        <f t="shared" si="345"/>
        <v>0</v>
      </c>
      <c r="EP206" s="54">
        <f>REPS단위당실거래!I191</f>
        <v>741.8</v>
      </c>
      <c r="EQ206" s="52">
        <f t="shared" si="346"/>
        <v>0</v>
      </c>
      <c r="ER206" s="52">
        <f t="shared" si="347"/>
        <v>0</v>
      </c>
      <c r="ES206" s="49">
        <f t="shared" si="348"/>
        <v>0</v>
      </c>
      <c r="ET206" s="149">
        <v>0</v>
      </c>
      <c r="EU206" s="55">
        <f t="shared" si="349"/>
        <v>0</v>
      </c>
      <c r="EV206" s="55">
        <v>0.26</v>
      </c>
      <c r="EW206" s="55">
        <v>0.2</v>
      </c>
      <c r="EX206" s="50">
        <f t="shared" si="350"/>
        <v>0</v>
      </c>
      <c r="EY206" s="53">
        <f>'주택총조사(주택의종류)'!AZ192</f>
        <v>7.9880229805189829E-2</v>
      </c>
      <c r="EZ206" s="53">
        <f>'주택총조사(주택의종류)'!AS192</f>
        <v>0.72476088929700189</v>
      </c>
      <c r="FA206" s="53">
        <f>'주택총조사(주택의종류)'!BG192</f>
        <v>0.17517464021742671</v>
      </c>
      <c r="FB206" s="53">
        <f t="shared" si="351"/>
        <v>11.266060847711277</v>
      </c>
      <c r="FC206" s="54">
        <f t="shared" si="352"/>
        <v>0</v>
      </c>
      <c r="FD206" s="55">
        <v>0.4</v>
      </c>
      <c r="FE206" s="55">
        <v>0.6</v>
      </c>
      <c r="FF206" s="50">
        <f t="shared" si="353"/>
        <v>0</v>
      </c>
      <c r="FG206" s="82">
        <f t="shared" si="354"/>
        <v>0</v>
      </c>
      <c r="FH206" s="53">
        <v>3.9399999999999998E-2</v>
      </c>
      <c r="FI206" s="49">
        <v>30</v>
      </c>
      <c r="FJ206" s="55">
        <v>0.6</v>
      </c>
      <c r="FK206" s="55">
        <v>0.4</v>
      </c>
      <c r="FL206" s="49">
        <f t="shared" si="355"/>
        <v>0</v>
      </c>
      <c r="FM206" s="49">
        <f t="shared" si="356"/>
        <v>0</v>
      </c>
      <c r="FN206" s="58">
        <f t="shared" si="357"/>
        <v>0</v>
      </c>
      <c r="FO206" s="49">
        <f t="shared" si="372"/>
        <v>0</v>
      </c>
      <c r="FP206" s="133">
        <v>35</v>
      </c>
      <c r="FQ206" s="131">
        <v>100</v>
      </c>
      <c r="FR206" s="131">
        <v>890</v>
      </c>
      <c r="FS206" s="134">
        <v>1227</v>
      </c>
      <c r="FT206" s="131">
        <v>646</v>
      </c>
      <c r="FU206" s="131">
        <v>571</v>
      </c>
      <c r="FV206" s="131">
        <v>484</v>
      </c>
      <c r="FW206" s="131">
        <v>978</v>
      </c>
      <c r="FX206" s="131">
        <v>66</v>
      </c>
      <c r="FY206" s="32">
        <f t="shared" si="358"/>
        <v>4997</v>
      </c>
      <c r="FZ206" s="152">
        <v>0</v>
      </c>
      <c r="GA206" s="54">
        <f t="shared" si="359"/>
        <v>22.314191405492004</v>
      </c>
      <c r="GB206" s="55">
        <v>0.3</v>
      </c>
      <c r="GC206" s="55">
        <f t="shared" si="360"/>
        <v>0</v>
      </c>
      <c r="GD206" s="50">
        <f t="shared" si="361"/>
        <v>0</v>
      </c>
      <c r="GE206" s="54">
        <f t="shared" si="362"/>
        <v>17.261672764936513</v>
      </c>
      <c r="GF206" s="55">
        <v>0.7</v>
      </c>
      <c r="GG206" s="55">
        <f t="shared" si="363"/>
        <v>0</v>
      </c>
      <c r="GH206" s="50">
        <f t="shared" si="364"/>
        <v>0</v>
      </c>
      <c r="GI206" s="81">
        <f t="shared" si="373"/>
        <v>0</v>
      </c>
      <c r="GJ206" s="72" t="e">
        <f t="shared" si="365"/>
        <v>#DIV/0!</v>
      </c>
      <c r="GK206" s="72" t="e">
        <f t="shared" si="366"/>
        <v>#DIV/0!</v>
      </c>
      <c r="GL206" s="52">
        <f>SUM('주택총조사(주택의종류)'!AD192:AF192)</f>
        <v>7887</v>
      </c>
      <c r="GM206" s="52">
        <f>REPS미분양!I191</f>
        <v>21</v>
      </c>
      <c r="GN206" s="100">
        <f t="shared" si="367"/>
        <v>2.6626093571700264E-3</v>
      </c>
      <c r="GO206" s="55">
        <f t="shared" si="368"/>
        <v>1</v>
      </c>
      <c r="GP206" s="82" t="e">
        <f t="shared" si="369"/>
        <v>#DIV/0!</v>
      </c>
      <c r="GQ206" s="84" t="e">
        <f t="shared" si="370"/>
        <v>#DIV/0!</v>
      </c>
      <c r="GR206" s="151">
        <f>SUM('REPS분양물량+계획'!G191:I191)/3</f>
        <v>441.66666666666669</v>
      </c>
      <c r="GS206" s="106" t="e">
        <f t="shared" si="374"/>
        <v>#DIV/0!</v>
      </c>
      <c r="GT206" s="105" t="e">
        <f t="shared" si="371"/>
        <v>#DIV/0!</v>
      </c>
    </row>
    <row r="207" spans="1:202" s="49" customFormat="1" x14ac:dyDescent="0.4">
      <c r="A207" s="37" t="s">
        <v>259</v>
      </c>
      <c r="B207" s="148" t="s">
        <v>263</v>
      </c>
      <c r="C207" s="35">
        <f>'주택총조사(거처의종류, 일반,외국인가구, 전체)'!H193</f>
        <v>114050</v>
      </c>
      <c r="D207" s="35">
        <f>'주택총조사(거처의종류, 일반,외국인가구, 전체)'!K193</f>
        <v>112858</v>
      </c>
      <c r="E207" s="35">
        <f>'주택총조사(거처의종류, 일반,외국인가구, 전체)'!N193</f>
        <v>113632</v>
      </c>
      <c r="F207" s="35">
        <f>'주택총조사(거처의종류, 일반,외국인가구, 전체)'!Q193</f>
        <v>116818</v>
      </c>
      <c r="G207" s="35">
        <f>'주택총조사(거처의종류, 일반,외국인가구, 전체)'!T193</f>
        <v>117769</v>
      </c>
      <c r="H207" s="35">
        <f>'주택총조사(거처의종류, 일반,외국인가구, 전체)'!W193</f>
        <v>116641</v>
      </c>
      <c r="I207" s="207">
        <f t="shared" si="378"/>
        <v>-2262</v>
      </c>
      <c r="J207" s="207">
        <f t="shared" si="378"/>
        <v>-1354</v>
      </c>
      <c r="K207" s="207">
        <f t="shared" si="378"/>
        <v>114</v>
      </c>
      <c r="L207" s="207">
        <f t="shared" si="378"/>
        <v>-849</v>
      </c>
      <c r="M207" s="207">
        <f t="shared" si="378"/>
        <v>-1863</v>
      </c>
      <c r="N207" s="24">
        <f>'인구총조사(가구, 1인가구)'!D193</f>
        <v>26424</v>
      </c>
      <c r="O207" s="24">
        <f>'인구총조사(가구, 1인가구)'!E193</f>
        <v>27494</v>
      </c>
      <c r="P207" s="24">
        <f>'인구총조사(가구, 1인가구)'!F193</f>
        <v>29622</v>
      </c>
      <c r="Q207" s="24">
        <f>'인구총조사(가구, 1인가구)'!G193</f>
        <v>32694</v>
      </c>
      <c r="R207" s="24">
        <f>'인구총조사(가구, 1인가구)'!H193</f>
        <v>34494</v>
      </c>
      <c r="S207" s="24">
        <f>'인구총조사(가구, 1인가구)'!I193</f>
        <v>35229</v>
      </c>
      <c r="T207" s="52">
        <f t="shared" si="286"/>
        <v>1070</v>
      </c>
      <c r="U207" s="52">
        <f t="shared" si="287"/>
        <v>2128</v>
      </c>
      <c r="V207" s="52">
        <f t="shared" si="288"/>
        <v>3072</v>
      </c>
      <c r="W207" s="52">
        <f t="shared" si="289"/>
        <v>1800</v>
      </c>
      <c r="X207" s="52">
        <f t="shared" si="290"/>
        <v>735</v>
      </c>
      <c r="Y207" s="53">
        <f>'주택총조사(거처의종류, 일반,외국인가구, 아파트)'!K193/'주택총조사(거처의종류, 일반,외국인가구, 전체)'!K193</f>
        <v>0.5789487674777154</v>
      </c>
      <c r="Z207" s="53">
        <f>'주택총조사(거처의종류, 일반,외국인가구, 아파트)'!N193/'주택총조사(거처의종류, 일반,외국인가구, 전체)'!N193</f>
        <v>0.57956385525204168</v>
      </c>
      <c r="AA207" s="53">
        <f>'주택총조사(거처의종류, 일반,외국인가구, 아파트)'!Q193/'주택총조사(거처의종류, 일반,외국인가구, 전체)'!Q193</f>
        <v>0.58657912308034721</v>
      </c>
      <c r="AB207" s="53">
        <f>'주택총조사(거처의종류, 일반,외국인가구, 아파트)'!T193/'주택총조사(거처의종류, 일반,외국인가구, 전체)'!T193</f>
        <v>0.58975621768037434</v>
      </c>
      <c r="AC207" s="53">
        <f>'주택총조사(거처의종류, 일반,외국인가구, 아파트)'!W193/'주택총조사(거처의종류, 일반,외국인가구, 전체)'!W193</f>
        <v>0.59629975737519392</v>
      </c>
      <c r="AD207" s="54">
        <f t="shared" si="291"/>
        <v>-1309.5821120345922</v>
      </c>
      <c r="AE207" s="54">
        <f t="shared" si="292"/>
        <v>-784.72946001126445</v>
      </c>
      <c r="AF207" s="54">
        <f t="shared" si="293"/>
        <v>66.870020031159584</v>
      </c>
      <c r="AG207" s="54">
        <f t="shared" si="294"/>
        <v>-500.70302881063782</v>
      </c>
      <c r="AH207" s="54">
        <f t="shared" si="295"/>
        <v>-1110.9064479899862</v>
      </c>
      <c r="AI207" s="54">
        <f t="shared" si="296"/>
        <v>-727.81020576306423</v>
      </c>
      <c r="AJ207" s="54">
        <f t="shared" si="297"/>
        <v>619.47518120115546</v>
      </c>
      <c r="AK207" s="54">
        <f t="shared" si="298"/>
        <v>1233.3118839763447</v>
      </c>
      <c r="AL207" s="54">
        <f t="shared" si="299"/>
        <v>1801.9710661028266</v>
      </c>
      <c r="AM207" s="54">
        <f t="shared" si="300"/>
        <v>1061.5611918246739</v>
      </c>
      <c r="AN207" s="54">
        <f t="shared" si="301"/>
        <v>438.28032167076753</v>
      </c>
      <c r="AO207" s="54">
        <f t="shared" si="302"/>
        <v>1030.9199289551536</v>
      </c>
      <c r="AP207" s="208">
        <f t="shared" si="379"/>
        <v>-690.10693083343676</v>
      </c>
      <c r="AQ207" s="208">
        <f t="shared" si="379"/>
        <v>448.58242396508024</v>
      </c>
      <c r="AR207" s="208">
        <f t="shared" si="379"/>
        <v>1868.8410861339862</v>
      </c>
      <c r="AS207" s="208">
        <f t="shared" si="379"/>
        <v>560.85816301403611</v>
      </c>
      <c r="AT207" s="208">
        <f t="shared" si="379"/>
        <v>-672.62612631921866</v>
      </c>
      <c r="AU207" s="50">
        <f t="shared" si="285"/>
        <v>303.1097231920894</v>
      </c>
      <c r="AV207" s="52">
        <f>'주택총조사(거처의종류, 일반,외국인가구, 전체)'!I193</f>
        <v>1178</v>
      </c>
      <c r="AW207" s="52">
        <f>'주택총조사(거처의종류, 일반,외국인가구, 전체)'!L193</f>
        <v>1229</v>
      </c>
      <c r="AX207" s="52">
        <f>'주택총조사(거처의종류, 일반,외국인가구, 전체)'!O193</f>
        <v>1273</v>
      </c>
      <c r="AY207" s="52">
        <f>'주택총조사(거처의종류, 일반,외국인가구, 전체)'!R193</f>
        <v>1356</v>
      </c>
      <c r="AZ207" s="52">
        <f>'주택총조사(거처의종류, 일반,외국인가구, 전체)'!U193</f>
        <v>1435</v>
      </c>
      <c r="BA207" s="52">
        <f>'주택총조사(거처의종류, 일반,외국인가구, 전체)'!X193</f>
        <v>1596</v>
      </c>
      <c r="BB207" s="52">
        <f t="shared" si="303"/>
        <v>51</v>
      </c>
      <c r="BC207" s="52">
        <f t="shared" si="304"/>
        <v>44</v>
      </c>
      <c r="BD207" s="52">
        <f t="shared" si="305"/>
        <v>83</v>
      </c>
      <c r="BE207" s="52">
        <f t="shared" si="306"/>
        <v>79</v>
      </c>
      <c r="BF207" s="52">
        <f t="shared" si="307"/>
        <v>161</v>
      </c>
      <c r="BG207" s="53">
        <f>'주택총조사(거처의종류, 일반,외국인가구, 아파트)'!L193/'주택총조사(거처의종류, 일반,외국인가구, 전체)'!L193</f>
        <v>0.20911310008136696</v>
      </c>
      <c r="BH207" s="53">
        <f>'주택총조사(거처의종류, 일반,외국인가구, 아파트)'!O193/'주택총조사(거처의종류, 일반,외국인가구, 전체)'!O193</f>
        <v>0.21838177533385703</v>
      </c>
      <c r="BI207" s="53">
        <f>'주택총조사(거처의종류, 일반,외국인가구, 아파트)'!R193/'주택총조사(거처의종류, 일반,외국인가구, 전체)'!R193</f>
        <v>0.20943952802359883</v>
      </c>
      <c r="BJ207" s="53">
        <f>'주택총조사(거처의종류, 일반,외국인가구, 아파트)'!U193/'주택총조사(거처의종류, 일반,외국인가구, 전체)'!U193</f>
        <v>0.19442508710801393</v>
      </c>
      <c r="BK207" s="53">
        <f>'주택총조사(거처의종류, 일반,외국인가구, 아파트)'!X193/'주택총조사(거처의종류, 일반,외국인가구, 전체)'!X193</f>
        <v>0.20300751879699247</v>
      </c>
      <c r="BL207" s="54">
        <f t="shared" si="308"/>
        <v>10.664768104149715</v>
      </c>
      <c r="BM207" s="54">
        <f t="shared" si="309"/>
        <v>9.6087981146897086</v>
      </c>
      <c r="BN207" s="54">
        <f t="shared" si="310"/>
        <v>17.383480825958703</v>
      </c>
      <c r="BO207" s="54">
        <f t="shared" si="311"/>
        <v>15.359581881533101</v>
      </c>
      <c r="BP207" s="54">
        <f t="shared" si="312"/>
        <v>32.684210526315788</v>
      </c>
      <c r="BQ207" s="50">
        <f t="shared" si="313"/>
        <v>17.140167890529405</v>
      </c>
      <c r="BR207" s="49">
        <f>REPS멸실!E192</f>
        <v>350</v>
      </c>
      <c r="BS207" s="49">
        <f>REPS멸실!F192</f>
        <v>135</v>
      </c>
      <c r="BT207" s="49">
        <f>REPS멸실!G192</f>
        <v>300</v>
      </c>
      <c r="BU207" s="49">
        <f>REPS멸실!H192</f>
        <v>0</v>
      </c>
      <c r="BV207" s="49">
        <f>REPS멸실!I192</f>
        <v>125</v>
      </c>
      <c r="BW207" s="51">
        <f t="shared" si="314"/>
        <v>182</v>
      </c>
      <c r="BX207" s="81">
        <f t="shared" si="315"/>
        <v>502.24989108261883</v>
      </c>
      <c r="BY207" s="52">
        <f>SUM('주택소유통계(다주택자)'!Q193:R193)</f>
        <v>10932</v>
      </c>
      <c r="BZ207" s="52">
        <f>SUM('주택소유통계(다주택자)'!U193:V193)</f>
        <v>10550</v>
      </c>
      <c r="CA207" s="52">
        <f>SUM('주택소유통계(다주택자)'!Y193:Z193)</f>
        <v>10669</v>
      </c>
      <c r="CB207" s="52">
        <f>SUM('주택소유통계(다주택자)'!AC193:AD193)</f>
        <v>10980</v>
      </c>
      <c r="CC207" s="52">
        <f t="shared" si="316"/>
        <v>-382</v>
      </c>
      <c r="CD207" s="52">
        <f t="shared" si="317"/>
        <v>119</v>
      </c>
      <c r="CE207" s="52">
        <f t="shared" si="318"/>
        <v>311</v>
      </c>
      <c r="CF207" s="53">
        <f>'REPS거래량(외지인)'!D193/'REPS거래량(외지인)'!C193</f>
        <v>0.41954319079512281</v>
      </c>
      <c r="CG207" s="53">
        <f>'REPS거래량(외지인)'!I193/'REPS거래량(외지인)'!H193</f>
        <v>0.46661665416354087</v>
      </c>
      <c r="CH207" s="53">
        <f>'REPS거래량(외지인)'!N193/'REPS거래량(외지인)'!M193</f>
        <v>0.60074976569821925</v>
      </c>
      <c r="CI207" s="54">
        <f>REPS단위당실거래!G192</f>
        <v>1199.5</v>
      </c>
      <c r="CJ207" s="54">
        <f>REPS단위당실거래!H192</f>
        <v>1084.7</v>
      </c>
      <c r="CK207" s="54">
        <f>REPS단위당실거래!I192</f>
        <v>1090.8</v>
      </c>
      <c r="CL207" s="52">
        <v>1734</v>
      </c>
      <c r="CM207" s="52">
        <v>1830</v>
      </c>
      <c r="CN207" s="52">
        <v>1894</v>
      </c>
      <c r="CO207" s="53">
        <f t="shared" si="319"/>
        <v>0.69175317185697804</v>
      </c>
      <c r="CP207" s="53">
        <f t="shared" si="320"/>
        <v>0.59273224043715844</v>
      </c>
      <c r="CQ207" s="53">
        <f t="shared" si="321"/>
        <v>0.57592397043294608</v>
      </c>
      <c r="CR207" s="55">
        <v>0.2</v>
      </c>
      <c r="CS207" s="55">
        <v>0.3</v>
      </c>
      <c r="CT207" s="55">
        <v>0.5</v>
      </c>
      <c r="CU207" s="162">
        <f t="shared" si="322"/>
        <v>-22.172833438413196</v>
      </c>
      <c r="CV207" s="162">
        <f t="shared" si="323"/>
        <v>9.8738608340609737</v>
      </c>
      <c r="CW207" s="162">
        <f t="shared" si="324"/>
        <v>53.800852591273767</v>
      </c>
      <c r="CX207" s="71">
        <f t="shared" si="325"/>
        <v>13.833959995640514</v>
      </c>
      <c r="CY207" s="158">
        <f>REPS분양물량!H192</f>
        <v>1264</v>
      </c>
      <c r="CZ207" s="158">
        <f>REPS분양물량!I192</f>
        <v>1343</v>
      </c>
      <c r="DA207" s="158">
        <f>REPS분양물량!J192</f>
        <v>2459</v>
      </c>
      <c r="DB207" s="52">
        <f>REPS미분양!F192</f>
        <v>0</v>
      </c>
      <c r="DC207" s="52">
        <f>REPS미분양!G192</f>
        <v>261</v>
      </c>
      <c r="DD207" s="52">
        <f>REPS미분양!H192</f>
        <v>0</v>
      </c>
      <c r="DE207" s="52">
        <f>REPS미분양!I192</f>
        <v>1415</v>
      </c>
      <c r="DF207" s="52">
        <f t="shared" si="326"/>
        <v>1264</v>
      </c>
      <c r="DG207" s="52">
        <f t="shared" si="327"/>
        <v>1604</v>
      </c>
      <c r="DH207" s="52">
        <f t="shared" si="328"/>
        <v>2459</v>
      </c>
      <c r="DI207" s="52">
        <f t="shared" si="329"/>
        <v>1003</v>
      </c>
      <c r="DJ207" s="52">
        <f t="shared" si="330"/>
        <v>1604</v>
      </c>
      <c r="DK207" s="52">
        <f t="shared" si="331"/>
        <v>1044</v>
      </c>
      <c r="DL207" s="141">
        <v>1199.5</v>
      </c>
      <c r="DM207" s="141">
        <v>1084.7</v>
      </c>
      <c r="DN207" s="141">
        <v>1090.8</v>
      </c>
      <c r="DO207" s="140">
        <f>'REPS분양가(분기단위)'!D192</f>
        <v>1734</v>
      </c>
      <c r="DP207" s="140">
        <f>'REPS분양가(분기단위)'!E192</f>
        <v>1830</v>
      </c>
      <c r="DQ207" s="140">
        <f>'REPS분양가(분기단위)'!F192</f>
        <v>1894</v>
      </c>
      <c r="DR207" s="53">
        <f t="shared" si="332"/>
        <v>0.69175317185697804</v>
      </c>
      <c r="DS207" s="53">
        <f t="shared" si="333"/>
        <v>0.59273224043715844</v>
      </c>
      <c r="DT207" s="53">
        <f t="shared" si="334"/>
        <v>0.57592397043294608</v>
      </c>
      <c r="DU207" s="53">
        <f>100%-종합!CF207</f>
        <v>0.58045680920487719</v>
      </c>
      <c r="DV207" s="53">
        <f>100%-종합!CG207</f>
        <v>0.53338334583645919</v>
      </c>
      <c r="DW207" s="53">
        <f>100%-종합!CH207</f>
        <v>0.39925023430178075</v>
      </c>
      <c r="DX207" s="55">
        <v>0.2</v>
      </c>
      <c r="DY207" s="55">
        <v>0.3</v>
      </c>
      <c r="DZ207" s="55">
        <v>0.5</v>
      </c>
      <c r="EA207" s="72">
        <f t="shared" si="335"/>
        <v>80.54748748202698</v>
      </c>
      <c r="EB207" s="72">
        <f t="shared" si="336"/>
        <v>152.13306688967324</v>
      </c>
      <c r="EC207" s="72">
        <f t="shared" si="337"/>
        <v>120.02752123066082</v>
      </c>
      <c r="ED207" s="71">
        <f t="shared" si="338"/>
        <v>117.56935853412035</v>
      </c>
      <c r="EE207" s="82">
        <f t="shared" si="339"/>
        <v>131.40331852976087</v>
      </c>
      <c r="EF207" s="88">
        <f t="shared" si="340"/>
        <v>633.65320961237967</v>
      </c>
      <c r="EG207" s="54">
        <f>REPS단위당실거래!I192</f>
        <v>1090.8</v>
      </c>
      <c r="EH207" s="52">
        <f t="shared" si="341"/>
        <v>1894</v>
      </c>
      <c r="EI207" s="52">
        <f t="shared" si="342"/>
        <v>64400</v>
      </c>
      <c r="EJ207" s="49">
        <f t="shared" si="343"/>
        <v>35420</v>
      </c>
      <c r="EK207" s="149">
        <v>19040</v>
      </c>
      <c r="EL207" s="55">
        <f t="shared" si="344"/>
        <v>0.52144773716534498</v>
      </c>
      <c r="EM207" s="55">
        <v>0.74</v>
      </c>
      <c r="EN207" s="55">
        <v>0.05</v>
      </c>
      <c r="EO207" s="71">
        <f t="shared" si="345"/>
        <v>367.34950187824222</v>
      </c>
      <c r="EP207" s="54">
        <f>REPS단위당실거래!I192</f>
        <v>1090.8</v>
      </c>
      <c r="EQ207" s="52">
        <f t="shared" si="346"/>
        <v>1894</v>
      </c>
      <c r="ER207" s="52">
        <f t="shared" si="347"/>
        <v>64400</v>
      </c>
      <c r="ES207" s="49">
        <f t="shared" si="348"/>
        <v>35420</v>
      </c>
      <c r="ET207" s="149">
        <v>3283</v>
      </c>
      <c r="EU207" s="55">
        <f t="shared" si="349"/>
        <v>0.52144773716534498</v>
      </c>
      <c r="EV207" s="55">
        <v>0.26</v>
      </c>
      <c r="EW207" s="55">
        <v>0.2</v>
      </c>
      <c r="EX207" s="50">
        <f t="shared" si="350"/>
        <v>89.019471897919047</v>
      </c>
      <c r="EY207" s="53">
        <f>'주택총조사(주택의종류)'!AZ193</f>
        <v>0.64286180356633327</v>
      </c>
      <c r="EZ207" s="53">
        <f>'주택총조사(주택의종류)'!AS193</f>
        <v>3.408637597142989E-2</v>
      </c>
      <c r="FA207" s="53">
        <f>'주택총조사(주택의종류)'!BG193</f>
        <v>0.31704839815167835</v>
      </c>
      <c r="FB207" s="53">
        <f t="shared" si="351"/>
        <v>0.54620568864903263</v>
      </c>
      <c r="FC207" s="54">
        <f t="shared" si="352"/>
        <v>249.27132959946047</v>
      </c>
      <c r="FD207" s="55">
        <v>0.4</v>
      </c>
      <c r="FE207" s="55">
        <v>0.6</v>
      </c>
      <c r="FF207" s="50">
        <f t="shared" si="353"/>
        <v>59.82511910387052</v>
      </c>
      <c r="FG207" s="82">
        <f t="shared" si="354"/>
        <v>516.1940928800318</v>
      </c>
      <c r="FH207" s="53">
        <v>3.9399999999999998E-2</v>
      </c>
      <c r="FI207" s="49">
        <v>30</v>
      </c>
      <c r="FJ207" s="55">
        <v>0.6</v>
      </c>
      <c r="FK207" s="55">
        <v>0.4</v>
      </c>
      <c r="FL207" s="49">
        <f t="shared" si="355"/>
        <v>64000</v>
      </c>
      <c r="FM207" s="49">
        <f t="shared" si="356"/>
        <v>38600</v>
      </c>
      <c r="FN207" s="58">
        <f t="shared" si="357"/>
        <v>-182.94960463873466</v>
      </c>
      <c r="FO207" s="49">
        <f t="shared" si="372"/>
        <v>5520</v>
      </c>
      <c r="FP207" s="131">
        <v>423</v>
      </c>
      <c r="FQ207" s="134">
        <v>1202</v>
      </c>
      <c r="FR207" s="136">
        <v>11312</v>
      </c>
      <c r="FS207" s="134">
        <v>14562</v>
      </c>
      <c r="FT207" s="134">
        <v>8442</v>
      </c>
      <c r="FU207" s="134">
        <v>8376</v>
      </c>
      <c r="FV207" s="134">
        <v>8125</v>
      </c>
      <c r="FW207" s="134">
        <v>17491</v>
      </c>
      <c r="FX207" s="134">
        <v>13922</v>
      </c>
      <c r="FY207" s="32">
        <f t="shared" si="358"/>
        <v>83855</v>
      </c>
      <c r="FZ207" s="152">
        <f>(SUM(FV207:FX207)/FY207)+(FU207/FY207)*0.5</f>
        <v>0.52144773716534498</v>
      </c>
      <c r="GA207" s="54">
        <f t="shared" si="359"/>
        <v>1048.0600968456831</v>
      </c>
      <c r="GB207" s="55">
        <v>0.3</v>
      </c>
      <c r="GC207" s="55">
        <f t="shared" si="360"/>
        <v>0.52144773716534498</v>
      </c>
      <c r="GD207" s="50">
        <f t="shared" si="361"/>
        <v>163.95256977404213</v>
      </c>
      <c r="GE207" s="54">
        <f t="shared" si="362"/>
        <v>-545.81020576306423</v>
      </c>
      <c r="GF207" s="55">
        <v>0.7</v>
      </c>
      <c r="GG207" s="55">
        <f t="shared" si="363"/>
        <v>0.52144773716534498</v>
      </c>
      <c r="GH207" s="50">
        <f t="shared" si="364"/>
        <v>-199.2280477018308</v>
      </c>
      <c r="GI207" s="81">
        <f t="shared" si="373"/>
        <v>-35.275477927788671</v>
      </c>
      <c r="GJ207" s="72">
        <f t="shared" si="365"/>
        <v>13.833959995640514</v>
      </c>
      <c r="GK207" s="72">
        <f t="shared" si="366"/>
        <v>117.56935853412035</v>
      </c>
      <c r="GL207" s="52">
        <f>SUM('주택총조사(주택의종류)'!AD193:AF193)</f>
        <v>105917</v>
      </c>
      <c r="GM207" s="52">
        <f>REPS미분양!I192</f>
        <v>1415</v>
      </c>
      <c r="GN207" s="100">
        <f t="shared" si="367"/>
        <v>1.335951735793121E-2</v>
      </c>
      <c r="GO207" s="55">
        <f t="shared" si="368"/>
        <v>0.6</v>
      </c>
      <c r="GP207" s="82">
        <f t="shared" si="369"/>
        <v>78.841991117856523</v>
      </c>
      <c r="GQ207" s="84">
        <f t="shared" si="370"/>
        <v>559.7606060700997</v>
      </c>
      <c r="GR207" s="151">
        <f>SUM('REPS분양물량+계획'!G192:I192)/3</f>
        <v>2290.6666666666665</v>
      </c>
      <c r="GS207" s="106">
        <f t="shared" si="374"/>
        <v>4.0922255725509249</v>
      </c>
      <c r="GT207" s="105" t="str">
        <f t="shared" si="371"/>
        <v>C등급</v>
      </c>
    </row>
    <row r="208" spans="1:202" s="49" customFormat="1" x14ac:dyDescent="0.4">
      <c r="A208" s="37" t="s">
        <v>259</v>
      </c>
      <c r="B208" s="148" t="s">
        <v>262</v>
      </c>
      <c r="C208" s="35">
        <f>'주택총조사(거처의종류, 일반,외국인가구, 전체)'!H194</f>
        <v>201623</v>
      </c>
      <c r="D208" s="35">
        <f>'주택총조사(거처의종류, 일반,외국인가구, 전체)'!K194</f>
        <v>203704</v>
      </c>
      <c r="E208" s="35">
        <f>'주택총조사(거처의종류, 일반,외국인가구, 전체)'!N194</f>
        <v>207421</v>
      </c>
      <c r="F208" s="35">
        <f>'주택총조사(거처의종류, 일반,외국인가구, 전체)'!Q194</f>
        <v>210772</v>
      </c>
      <c r="G208" s="35">
        <f>'주택총조사(거처의종류, 일반,외국인가구, 전체)'!T194</f>
        <v>210750</v>
      </c>
      <c r="H208" s="35">
        <f>'주택총조사(거처의종류, 일반,외국인가구, 전체)'!W194</f>
        <v>209484</v>
      </c>
      <c r="I208" s="207">
        <f t="shared" si="378"/>
        <v>-1155</v>
      </c>
      <c r="J208" s="207">
        <f t="shared" si="378"/>
        <v>-1252</v>
      </c>
      <c r="K208" s="207">
        <f t="shared" si="378"/>
        <v>-1816</v>
      </c>
      <c r="L208" s="207">
        <f t="shared" si="378"/>
        <v>-2649</v>
      </c>
      <c r="M208" s="207">
        <f t="shared" si="378"/>
        <v>-3884</v>
      </c>
      <c r="N208" s="24">
        <f>'인구총조사(가구, 1인가구)'!D194</f>
        <v>51191</v>
      </c>
      <c r="O208" s="24">
        <f>'인구총조사(가구, 1인가구)'!E194</f>
        <v>54427</v>
      </c>
      <c r="P208" s="24">
        <f>'인구총조사(가구, 1인가구)'!F194</f>
        <v>59396</v>
      </c>
      <c r="Q208" s="24">
        <f>'인구총조사(가구, 1인가구)'!G194</f>
        <v>64563</v>
      </c>
      <c r="R208" s="24">
        <f>'인구총조사(가구, 1인가구)'!H194</f>
        <v>67190</v>
      </c>
      <c r="S208" s="24">
        <f>'인구총조사(가구, 1인가구)'!I194</f>
        <v>69808</v>
      </c>
      <c r="T208" s="52">
        <f t="shared" si="286"/>
        <v>3236</v>
      </c>
      <c r="U208" s="52">
        <f t="shared" si="287"/>
        <v>4969</v>
      </c>
      <c r="V208" s="52">
        <f t="shared" si="288"/>
        <v>5167</v>
      </c>
      <c r="W208" s="52">
        <f t="shared" si="289"/>
        <v>2627</v>
      </c>
      <c r="X208" s="52">
        <f t="shared" si="290"/>
        <v>2618</v>
      </c>
      <c r="Y208" s="53">
        <f>'주택총조사(거처의종류, 일반,외국인가구, 아파트)'!K194/'주택총조사(거처의종류, 일반,외국인가구, 전체)'!K194</f>
        <v>0.59263931979735307</v>
      </c>
      <c r="Z208" s="53">
        <f>'주택총조사(거처의종류, 일반,외국인가구, 아파트)'!N194/'주택총조사(거처의종류, 일반,외국인가구, 전체)'!N194</f>
        <v>0.59445764893622155</v>
      </c>
      <c r="AA208" s="53">
        <f>'주택총조사(거처의종류, 일반,외국인가구, 아파트)'!Q194/'주택총조사(거처의종류, 일반,외국인가구, 전체)'!Q194</f>
        <v>0.59070939213937335</v>
      </c>
      <c r="AB208" s="53">
        <f>'주택총조사(거처의종류, 일반,외국인가구, 아파트)'!T194/'주택총조사(거처의종류, 일반,외국인가구, 전체)'!T194</f>
        <v>0.59076631079478059</v>
      </c>
      <c r="AC208" s="53">
        <f>'주택총조사(거처의종류, 일반,외국인가구, 아파트)'!W194/'주택총조사(거처의종류, 일반,외국인가구, 전체)'!W194</f>
        <v>0.59498577456989554</v>
      </c>
      <c r="AD208" s="54">
        <f t="shared" si="291"/>
        <v>-684.49841436594284</v>
      </c>
      <c r="AE208" s="54">
        <f t="shared" si="292"/>
        <v>-744.26097646814935</v>
      </c>
      <c r="AF208" s="54">
        <f t="shared" si="293"/>
        <v>-1072.728256125102</v>
      </c>
      <c r="AG208" s="54">
        <f t="shared" si="294"/>
        <v>-1564.9399572953737</v>
      </c>
      <c r="AH208" s="54">
        <f t="shared" si="295"/>
        <v>-2310.9247484294742</v>
      </c>
      <c r="AI208" s="54">
        <f t="shared" si="296"/>
        <v>-1275.4704705368083</v>
      </c>
      <c r="AJ208" s="54">
        <f t="shared" si="297"/>
        <v>1917.7808388642345</v>
      </c>
      <c r="AK208" s="54">
        <f t="shared" si="298"/>
        <v>2953.8600575640849</v>
      </c>
      <c r="AL208" s="54">
        <f t="shared" si="299"/>
        <v>3052.1954291841421</v>
      </c>
      <c r="AM208" s="54">
        <f t="shared" si="300"/>
        <v>1551.9430984578887</v>
      </c>
      <c r="AN208" s="54">
        <f t="shared" si="301"/>
        <v>1557.6727578239866</v>
      </c>
      <c r="AO208" s="54">
        <f t="shared" si="302"/>
        <v>2206.6904363788672</v>
      </c>
      <c r="AP208" s="208">
        <f t="shared" si="379"/>
        <v>1233.2824244982917</v>
      </c>
      <c r="AQ208" s="208">
        <f t="shared" si="379"/>
        <v>2209.5990810959356</v>
      </c>
      <c r="AR208" s="208">
        <f t="shared" si="379"/>
        <v>1979.4671730590401</v>
      </c>
      <c r="AS208" s="208">
        <f t="shared" si="379"/>
        <v>-12.996858837484979</v>
      </c>
      <c r="AT208" s="208">
        <f t="shared" si="379"/>
        <v>-753.25199060548766</v>
      </c>
      <c r="AU208" s="50">
        <f t="shared" ref="AU208:AU271" si="381">AVERAGE(AP208:AT208)</f>
        <v>931.21996584205897</v>
      </c>
      <c r="AV208" s="52">
        <f>'주택총조사(거처의종류, 일반,외국인가구, 전체)'!I194</f>
        <v>4062</v>
      </c>
      <c r="AW208" s="52">
        <f>'주택총조사(거처의종류, 일반,외국인가구, 전체)'!L194</f>
        <v>4297</v>
      </c>
      <c r="AX208" s="52">
        <f>'주택총조사(거처의종류, 일반,외국인가구, 전체)'!O194</f>
        <v>4441</v>
      </c>
      <c r="AY208" s="52">
        <f>'주택총조사(거처의종류, 일반,외국인가구, 전체)'!R194</f>
        <v>4571</v>
      </c>
      <c r="AZ208" s="52">
        <f>'주택총조사(거처의종류, 일반,외국인가구, 전체)'!U194</f>
        <v>4897</v>
      </c>
      <c r="BA208" s="52">
        <f>'주택총조사(거처의종류, 일반,외국인가구, 전체)'!X194</f>
        <v>5234</v>
      </c>
      <c r="BB208" s="52">
        <f t="shared" si="303"/>
        <v>235</v>
      </c>
      <c r="BC208" s="52">
        <f t="shared" si="304"/>
        <v>144</v>
      </c>
      <c r="BD208" s="52">
        <f t="shared" si="305"/>
        <v>130</v>
      </c>
      <c r="BE208" s="52">
        <f t="shared" si="306"/>
        <v>326</v>
      </c>
      <c r="BF208" s="52">
        <f t="shared" si="307"/>
        <v>337</v>
      </c>
      <c r="BG208" s="53">
        <f>'주택총조사(거처의종류, 일반,외국인가구, 아파트)'!L194/'주택총조사(거처의종류, 일반,외국인가구, 전체)'!L194</f>
        <v>0.13148708401210146</v>
      </c>
      <c r="BH208" s="53">
        <f>'주택총조사(거처의종류, 일반,외국인가구, 아파트)'!O194/'주택총조사(거처의종류, 일반,외국인가구, 전체)'!O194</f>
        <v>0.13037604143210987</v>
      </c>
      <c r="BI208" s="53">
        <f>'주택총조사(거처의종류, 일반,외국인가구, 아파트)'!R194/'주택총조사(거처의종류, 일반,외국인가구, 전체)'!R194</f>
        <v>0.13979435572084883</v>
      </c>
      <c r="BJ208" s="53">
        <f>'주택총조사(거처의종류, 일반,외국인가구, 아파트)'!U194/'주택총조사(거처의종류, 일반,외국인가구, 전체)'!U194</f>
        <v>0.14090259342454564</v>
      </c>
      <c r="BK208" s="53">
        <f>'주택총조사(거처의종류, 일반,외국인가구, 아파트)'!X194/'주택총조사(거처의종류, 일반,외국인가구, 전체)'!X194</f>
        <v>0.14520443255636226</v>
      </c>
      <c r="BL208" s="54">
        <f t="shared" si="308"/>
        <v>30.899464742843843</v>
      </c>
      <c r="BM208" s="54">
        <f t="shared" si="309"/>
        <v>18.77414996622382</v>
      </c>
      <c r="BN208" s="54">
        <f t="shared" si="310"/>
        <v>18.173266243710348</v>
      </c>
      <c r="BO208" s="54">
        <f t="shared" si="311"/>
        <v>45.934245456401882</v>
      </c>
      <c r="BP208" s="54">
        <f t="shared" si="312"/>
        <v>48.933893771494077</v>
      </c>
      <c r="BQ208" s="50">
        <f t="shared" si="313"/>
        <v>32.543004036134796</v>
      </c>
      <c r="BR208" s="49">
        <f>REPS멸실!E193</f>
        <v>0</v>
      </c>
      <c r="BS208" s="49">
        <f>REPS멸실!F193</f>
        <v>0</v>
      </c>
      <c r="BT208" s="49">
        <f>REPS멸실!G193</f>
        <v>0</v>
      </c>
      <c r="BU208" s="49">
        <f>REPS멸실!H193</f>
        <v>122</v>
      </c>
      <c r="BV208" s="49">
        <f>REPS멸실!I193</f>
        <v>270</v>
      </c>
      <c r="BW208" s="51">
        <f t="shared" si="314"/>
        <v>78.400000000000006</v>
      </c>
      <c r="BX208" s="81">
        <f t="shared" si="315"/>
        <v>1042.1629698781937</v>
      </c>
      <c r="BY208" s="52">
        <f>SUM('주택소유통계(다주택자)'!Q194:R194)</f>
        <v>19291</v>
      </c>
      <c r="BZ208" s="52">
        <f>SUM('주택소유통계(다주택자)'!U194:V194)</f>
        <v>18035</v>
      </c>
      <c r="CA208" s="52">
        <f>SUM('주택소유통계(다주택자)'!Y194:Z194)</f>
        <v>17706</v>
      </c>
      <c r="CB208" s="52">
        <f>SUM('주택소유통계(다주택자)'!AC194:AD194)</f>
        <v>17587</v>
      </c>
      <c r="CC208" s="52">
        <f t="shared" si="316"/>
        <v>-1256</v>
      </c>
      <c r="CD208" s="52">
        <f t="shared" si="317"/>
        <v>-329</v>
      </c>
      <c r="CE208" s="52">
        <f t="shared" si="318"/>
        <v>-119</v>
      </c>
      <c r="CF208" s="53">
        <f>'REPS거래량(외지인)'!D194/'REPS거래량(외지인)'!C194</f>
        <v>0.54028041825095052</v>
      </c>
      <c r="CG208" s="53">
        <f>'REPS거래량(외지인)'!I194/'REPS거래량(외지인)'!H194</f>
        <v>0.54144973968762511</v>
      </c>
      <c r="CH208" s="53">
        <f>'REPS거래량(외지인)'!N194/'REPS거래량(외지인)'!M194</f>
        <v>0.59652463699119262</v>
      </c>
      <c r="CI208" s="54">
        <f>REPS단위당실거래!G193</f>
        <v>1230.2</v>
      </c>
      <c r="CJ208" s="54">
        <f>REPS단위당실거래!H193</f>
        <v>1173.2</v>
      </c>
      <c r="CK208" s="54">
        <f>REPS단위당실거래!I193</f>
        <v>1190.0999999999999</v>
      </c>
      <c r="CL208" s="52">
        <v>1840</v>
      </c>
      <c r="CM208" s="52">
        <v>1932</v>
      </c>
      <c r="CN208" s="52">
        <v>2028.6000000000001</v>
      </c>
      <c r="CO208" s="53">
        <v>0</v>
      </c>
      <c r="CP208" s="53">
        <f t="shared" si="320"/>
        <v>0.60724637681159421</v>
      </c>
      <c r="CQ208" s="53">
        <f t="shared" si="321"/>
        <v>0.58666075125702444</v>
      </c>
      <c r="CR208" s="55">
        <v>0.2</v>
      </c>
      <c r="CS208" s="55">
        <v>0.3</v>
      </c>
      <c r="CT208" s="55">
        <v>0.5</v>
      </c>
      <c r="CU208" s="162">
        <f t="shared" si="322"/>
        <v>0</v>
      </c>
      <c r="CV208" s="162">
        <f t="shared" si="323"/>
        <v>-32.451907854642961</v>
      </c>
      <c r="CW208" s="162">
        <f t="shared" si="324"/>
        <v>-20.822476704994322</v>
      </c>
      <c r="CX208" s="71">
        <f t="shared" si="325"/>
        <v>-17.758128186545761</v>
      </c>
      <c r="CY208" s="158">
        <f>REPS분양물량!H193</f>
        <v>3084</v>
      </c>
      <c r="CZ208" s="158">
        <f>REPS분양물량!I193</f>
        <v>0</v>
      </c>
      <c r="DA208" s="158">
        <f>REPS분양물량!J193</f>
        <v>0</v>
      </c>
      <c r="DB208" s="52">
        <f>REPS미분양!F193</f>
        <v>11</v>
      </c>
      <c r="DC208" s="52">
        <f>REPS미분양!G193</f>
        <v>19</v>
      </c>
      <c r="DD208" s="52">
        <f>REPS미분양!H193</f>
        <v>19</v>
      </c>
      <c r="DE208" s="52">
        <f>REPS미분양!I193</f>
        <v>11</v>
      </c>
      <c r="DF208" s="52">
        <f t="shared" si="326"/>
        <v>3095</v>
      </c>
      <c r="DG208" s="52">
        <f t="shared" si="327"/>
        <v>19</v>
      </c>
      <c r="DH208" s="52">
        <f t="shared" si="328"/>
        <v>19</v>
      </c>
      <c r="DI208" s="52">
        <f t="shared" si="329"/>
        <v>3076</v>
      </c>
      <c r="DJ208" s="52">
        <f t="shared" si="330"/>
        <v>0</v>
      </c>
      <c r="DK208" s="52">
        <f t="shared" si="331"/>
        <v>8</v>
      </c>
      <c r="DL208" s="142">
        <v>1230.2</v>
      </c>
      <c r="DM208" s="142">
        <v>1173.2</v>
      </c>
      <c r="DN208" s="142">
        <v>1190.0999999999999</v>
      </c>
      <c r="DO208" s="140">
        <f>'REPS분양가(분기단위)'!D193</f>
        <v>1840</v>
      </c>
      <c r="DP208" s="144">
        <f>DO208*1.05</f>
        <v>1932</v>
      </c>
      <c r="DQ208" s="144">
        <f>DP208*1.05</f>
        <v>2028.6000000000001</v>
      </c>
      <c r="DR208" s="53">
        <f t="shared" si="332"/>
        <v>0.66858695652173916</v>
      </c>
      <c r="DS208" s="53">
        <f t="shared" si="333"/>
        <v>0.60724637681159421</v>
      </c>
      <c r="DT208" s="53">
        <f t="shared" si="334"/>
        <v>0.58666075125702444</v>
      </c>
      <c r="DU208" s="53">
        <f>100%-종합!CF208</f>
        <v>0.45971958174904948</v>
      </c>
      <c r="DV208" s="53">
        <f>100%-종합!CG208</f>
        <v>0.45855026031237489</v>
      </c>
      <c r="DW208" s="53">
        <f>100%-종합!CH208</f>
        <v>0.40347536300880738</v>
      </c>
      <c r="DX208" s="55">
        <v>0.2</v>
      </c>
      <c r="DY208" s="55">
        <v>0.3</v>
      </c>
      <c r="DZ208" s="55">
        <v>0.5</v>
      </c>
      <c r="EA208" s="72">
        <f t="shared" si="335"/>
        <v>189.08941985245499</v>
      </c>
      <c r="EB208" s="72">
        <f t="shared" si="336"/>
        <v>0</v>
      </c>
      <c r="EC208" s="72">
        <f t="shared" si="337"/>
        <v>0.94681263830579032</v>
      </c>
      <c r="ED208" s="71">
        <f t="shared" si="338"/>
        <v>63.345410830253599</v>
      </c>
      <c r="EE208" s="82">
        <f t="shared" si="339"/>
        <v>45.587282643707837</v>
      </c>
      <c r="EF208" s="88">
        <f t="shared" si="340"/>
        <v>1087.7502525219015</v>
      </c>
      <c r="EG208" s="54">
        <f>REPS단위당실거래!I193</f>
        <v>1190.0999999999999</v>
      </c>
      <c r="EH208" s="52">
        <f t="shared" si="341"/>
        <v>2028.6000000000001</v>
      </c>
      <c r="EI208" s="52">
        <f t="shared" si="342"/>
        <v>69000</v>
      </c>
      <c r="EJ208" s="49">
        <f t="shared" si="343"/>
        <v>37950</v>
      </c>
      <c r="EK208" s="149">
        <v>38732</v>
      </c>
      <c r="EL208" s="55">
        <f t="shared" si="344"/>
        <v>0.4922426749495441</v>
      </c>
      <c r="EM208" s="55">
        <v>0.74</v>
      </c>
      <c r="EN208" s="55">
        <v>0.05</v>
      </c>
      <c r="EO208" s="71">
        <f t="shared" si="345"/>
        <v>705.42510158739242</v>
      </c>
      <c r="EP208" s="54">
        <f>REPS단위당실거래!I193</f>
        <v>1190.0999999999999</v>
      </c>
      <c r="EQ208" s="52">
        <f t="shared" si="346"/>
        <v>2028.6000000000001</v>
      </c>
      <c r="ER208" s="52">
        <f t="shared" si="347"/>
        <v>69000</v>
      </c>
      <c r="ES208" s="49">
        <f t="shared" si="348"/>
        <v>37950</v>
      </c>
      <c r="ET208" s="149">
        <v>3171</v>
      </c>
      <c r="EU208" s="55">
        <f t="shared" si="349"/>
        <v>0.4922426749495441</v>
      </c>
      <c r="EV208" s="55">
        <v>0.26</v>
      </c>
      <c r="EW208" s="55">
        <v>0.2</v>
      </c>
      <c r="EX208" s="50">
        <f t="shared" si="350"/>
        <v>81.16687915778023</v>
      </c>
      <c r="EY208" s="53">
        <f>'주택총조사(주택의종류)'!AZ194</f>
        <v>0.68578494143951685</v>
      </c>
      <c r="EZ208" s="53">
        <f>'주택총조사(주택의종류)'!AS194</f>
        <v>4.3856301302711551E-2</v>
      </c>
      <c r="FA208" s="53">
        <f>'주택총조사(주택의종류)'!BG194</f>
        <v>0.26361971106156135</v>
      </c>
      <c r="FB208" s="53">
        <f t="shared" si="351"/>
        <v>0.4483563195757207</v>
      </c>
      <c r="FC208" s="54">
        <f t="shared" si="352"/>
        <v>352.67348549468181</v>
      </c>
      <c r="FD208" s="55">
        <v>0.4</v>
      </c>
      <c r="FE208" s="55">
        <v>0.6</v>
      </c>
      <c r="FF208" s="50">
        <f t="shared" si="353"/>
        <v>84.641636518723629</v>
      </c>
      <c r="FG208" s="82">
        <f t="shared" si="354"/>
        <v>871.23361726389635</v>
      </c>
      <c r="FH208" s="53">
        <v>3.9399999999999998E-2</v>
      </c>
      <c r="FI208" s="49">
        <v>30</v>
      </c>
      <c r="FJ208" s="55">
        <v>0.6</v>
      </c>
      <c r="FK208" s="55">
        <v>0.4</v>
      </c>
      <c r="FL208" s="49">
        <f t="shared" si="355"/>
        <v>69000</v>
      </c>
      <c r="FM208" s="49">
        <f t="shared" si="356"/>
        <v>41400</v>
      </c>
      <c r="FN208" s="58">
        <f t="shared" si="357"/>
        <v>-196.22056041563769</v>
      </c>
      <c r="FO208" s="49">
        <f t="shared" si="372"/>
        <v>5880</v>
      </c>
      <c r="FP208" s="131">
        <v>690</v>
      </c>
      <c r="FQ208" s="134">
        <v>2036</v>
      </c>
      <c r="FR208" s="134">
        <v>18868</v>
      </c>
      <c r="FS208" s="134">
        <v>23483</v>
      </c>
      <c r="FT208" s="134">
        <v>13809</v>
      </c>
      <c r="FU208" s="134">
        <v>13401</v>
      </c>
      <c r="FV208" s="134">
        <v>12628</v>
      </c>
      <c r="FW208" s="134">
        <v>28436</v>
      </c>
      <c r="FX208" s="134">
        <v>26375</v>
      </c>
      <c r="FY208" s="32">
        <f t="shared" si="358"/>
        <v>139726</v>
      </c>
      <c r="FZ208" s="152">
        <f>(SUM(FV208:FX208)/FY208)+(FU208/FY208)*0.1</f>
        <v>0.4922426749495441</v>
      </c>
      <c r="GA208" s="54">
        <f t="shared" si="359"/>
        <v>2239.233440415002</v>
      </c>
      <c r="GB208" s="55">
        <v>0.3</v>
      </c>
      <c r="GC208" s="55">
        <f t="shared" si="360"/>
        <v>0.4922426749495441</v>
      </c>
      <c r="GD208" s="50">
        <f t="shared" si="361"/>
        <v>330.67387756390531</v>
      </c>
      <c r="GE208" s="54">
        <f t="shared" si="362"/>
        <v>-1197.0704705368082</v>
      </c>
      <c r="GF208" s="55">
        <v>0.7</v>
      </c>
      <c r="GG208" s="55">
        <f t="shared" si="363"/>
        <v>0.4922426749495441</v>
      </c>
      <c r="GH208" s="50">
        <f t="shared" si="364"/>
        <v>-412.47441936410354</v>
      </c>
      <c r="GI208" s="81">
        <f t="shared" si="373"/>
        <v>-81.800541800198232</v>
      </c>
      <c r="GJ208" s="72">
        <f t="shared" si="365"/>
        <v>-17.758128186545761</v>
      </c>
      <c r="GK208" s="72">
        <f t="shared" si="366"/>
        <v>63.345410830253599</v>
      </c>
      <c r="GL208" s="52">
        <f>SUM('주택총조사(주택의종류)'!AD194:AF194)</f>
        <v>179645</v>
      </c>
      <c r="GM208" s="52">
        <f>REPS미분양!I193</f>
        <v>11</v>
      </c>
      <c r="GN208" s="100">
        <f t="shared" si="367"/>
        <v>6.1231873973670301E-5</v>
      </c>
      <c r="GO208" s="55">
        <f t="shared" si="368"/>
        <v>1</v>
      </c>
      <c r="GP208" s="82">
        <f t="shared" si="369"/>
        <v>45.587282643707837</v>
      </c>
      <c r="GQ208" s="84">
        <f t="shared" si="370"/>
        <v>835.02035810740585</v>
      </c>
      <c r="GR208" s="151">
        <f>SUM('REPS분양물량+계획'!G193:I193)/3</f>
        <v>1183.6666666666667</v>
      </c>
      <c r="GS208" s="106">
        <f t="shared" si="374"/>
        <v>1.4175303094998501</v>
      </c>
      <c r="GT208" s="105" t="str">
        <f t="shared" si="371"/>
        <v>B등급</v>
      </c>
    </row>
    <row r="209" spans="1:202" s="49" customFormat="1" x14ac:dyDescent="0.4">
      <c r="A209" s="37" t="s">
        <v>259</v>
      </c>
      <c r="B209" s="148" t="s">
        <v>211</v>
      </c>
      <c r="C209" s="35">
        <f>'주택총조사(거처의종류, 일반,외국인가구, 전체)'!H195</f>
        <v>25737</v>
      </c>
      <c r="D209" s="35">
        <f>'주택총조사(거처의종류, 일반,외국인가구, 전체)'!K195</f>
        <v>25183</v>
      </c>
      <c r="E209" s="35">
        <f>'주택총조사(거처의종류, 일반,외국인가구, 전체)'!N195</f>
        <v>25234</v>
      </c>
      <c r="F209" s="35">
        <f>'주택총조사(거처의종류, 일반,외국인가구, 전체)'!Q195</f>
        <v>25984</v>
      </c>
      <c r="G209" s="35">
        <f>'주택총조사(거처의종류, 일반,외국인가구, 전체)'!T195</f>
        <v>25069</v>
      </c>
      <c r="H209" s="35">
        <f>'주택총조사(거처의종류, 일반,외국인가구, 전체)'!W195</f>
        <v>26006</v>
      </c>
      <c r="I209" s="207">
        <f t="shared" si="378"/>
        <v>-556</v>
      </c>
      <c r="J209" s="207">
        <f t="shared" si="378"/>
        <v>-395</v>
      </c>
      <c r="K209" s="207">
        <f t="shared" si="378"/>
        <v>-46</v>
      </c>
      <c r="L209" s="207">
        <f t="shared" si="378"/>
        <v>-844</v>
      </c>
      <c r="M209" s="207">
        <f t="shared" si="378"/>
        <v>422</v>
      </c>
      <c r="N209" s="24">
        <f>'인구총조사(가구, 1인가구)'!D195</f>
        <v>6887</v>
      </c>
      <c r="O209" s="24">
        <f>'인구총조사(가구, 1인가구)'!E195</f>
        <v>6889</v>
      </c>
      <c r="P209" s="24">
        <f>'인구총조사(가구, 1인가구)'!F195</f>
        <v>7335</v>
      </c>
      <c r="Q209" s="24">
        <f>'인구총조사(가구, 1인가구)'!G195</f>
        <v>8131</v>
      </c>
      <c r="R209" s="24">
        <f>'인구총조사(가구, 1인가구)'!H195</f>
        <v>8060</v>
      </c>
      <c r="S209" s="24">
        <f>'인구총조사(가구, 1인가구)'!I195</f>
        <v>8575</v>
      </c>
      <c r="T209" s="52">
        <f t="shared" si="286"/>
        <v>2</v>
      </c>
      <c r="U209" s="52">
        <f t="shared" si="287"/>
        <v>446</v>
      </c>
      <c r="V209" s="52">
        <f t="shared" si="288"/>
        <v>796</v>
      </c>
      <c r="W209" s="52">
        <f t="shared" si="289"/>
        <v>-71</v>
      </c>
      <c r="X209" s="52">
        <f t="shared" si="290"/>
        <v>515</v>
      </c>
      <c r="Y209" s="53">
        <f>'주택총조사(거처의종류, 일반,외국인가구, 아파트)'!K195/'주택총조사(거처의종류, 일반,외국인가구, 전체)'!K195</f>
        <v>0.54298534725807091</v>
      </c>
      <c r="Z209" s="53">
        <f>'주택총조사(거처의종류, 일반,외국인가구, 아파트)'!N195/'주택총조사(거처의종류, 일반,외국인가구, 전체)'!N195</f>
        <v>0.5421653324879131</v>
      </c>
      <c r="AA209" s="53">
        <f>'주택총조사(거처의종류, 일반,외국인가구, 아파트)'!Q195/'주택총조사(거처의종류, 일반,외국인가구, 전체)'!Q195</f>
        <v>0.56777247536945807</v>
      </c>
      <c r="AB209" s="53">
        <f>'주택총조사(거처의종류, 일반,외국인가구, 아파트)'!T195/'주택총조사(거처의종류, 일반,외국인가구, 전체)'!T195</f>
        <v>0.60401292432885234</v>
      </c>
      <c r="AC209" s="53">
        <f>'주택총조사(거처의종류, 일반,외국인가구, 아파트)'!W195/'주택총조사(거처의종류, 일반,외국인가구, 전체)'!W195</f>
        <v>0.65323386910712911</v>
      </c>
      <c r="AD209" s="54">
        <f t="shared" si="291"/>
        <v>-301.89985307548744</v>
      </c>
      <c r="AE209" s="54">
        <f t="shared" si="292"/>
        <v>-214.15530633272567</v>
      </c>
      <c r="AF209" s="54">
        <f t="shared" si="293"/>
        <v>-26.117533866995071</v>
      </c>
      <c r="AG209" s="54">
        <f t="shared" si="294"/>
        <v>-509.78690813355138</v>
      </c>
      <c r="AH209" s="54">
        <f t="shared" si="295"/>
        <v>275.66469276320851</v>
      </c>
      <c r="AI209" s="54">
        <f t="shared" si="296"/>
        <v>-155.25898172911019</v>
      </c>
      <c r="AJ209" s="54">
        <f t="shared" si="297"/>
        <v>1.0859706945161418</v>
      </c>
      <c r="AK209" s="54">
        <f t="shared" si="298"/>
        <v>241.80573828960925</v>
      </c>
      <c r="AL209" s="54">
        <f t="shared" si="299"/>
        <v>451.94689039408865</v>
      </c>
      <c r="AM209" s="54">
        <f t="shared" si="300"/>
        <v>-42.884917627348514</v>
      </c>
      <c r="AN209" s="54">
        <f t="shared" si="301"/>
        <v>336.41544259017149</v>
      </c>
      <c r="AO209" s="54">
        <f t="shared" si="302"/>
        <v>197.67382486820739</v>
      </c>
      <c r="AP209" s="208">
        <f t="shared" si="379"/>
        <v>-300.81388238097128</v>
      </c>
      <c r="AQ209" s="208">
        <f t="shared" si="379"/>
        <v>27.65043195688358</v>
      </c>
      <c r="AR209" s="208">
        <f t="shared" si="379"/>
        <v>425.82935652709358</v>
      </c>
      <c r="AS209" s="208">
        <f t="shared" si="379"/>
        <v>-552.67182576089988</v>
      </c>
      <c r="AT209" s="208">
        <f t="shared" si="379"/>
        <v>612.08013535338</v>
      </c>
      <c r="AU209" s="50">
        <f t="shared" si="381"/>
        <v>42.414843139097194</v>
      </c>
      <c r="AV209" s="52">
        <f>'주택총조사(거처의종류, 일반,외국인가구, 전체)'!I195</f>
        <v>353</v>
      </c>
      <c r="AW209" s="52">
        <f>'주택총조사(거처의종류, 일반,외국인가구, 전체)'!L195</f>
        <v>338</v>
      </c>
      <c r="AX209" s="52">
        <f>'주택총조사(거처의종류, 일반,외국인가구, 전체)'!O195</f>
        <v>357</v>
      </c>
      <c r="AY209" s="52">
        <f>'주택총조사(거처의종류, 일반,외국인가구, 전체)'!R195</f>
        <v>369</v>
      </c>
      <c r="AZ209" s="52">
        <f>'주택총조사(거처의종류, 일반,외국인가구, 전체)'!U195</f>
        <v>383</v>
      </c>
      <c r="BA209" s="52">
        <f>'주택총조사(거처의종류, 일반,외국인가구, 전체)'!X195</f>
        <v>417</v>
      </c>
      <c r="BB209" s="52">
        <f t="shared" si="303"/>
        <v>-15</v>
      </c>
      <c r="BC209" s="52">
        <f t="shared" si="304"/>
        <v>19</v>
      </c>
      <c r="BD209" s="52">
        <f t="shared" si="305"/>
        <v>12</v>
      </c>
      <c r="BE209" s="52">
        <f t="shared" si="306"/>
        <v>14</v>
      </c>
      <c r="BF209" s="52">
        <f t="shared" si="307"/>
        <v>34</v>
      </c>
      <c r="BG209" s="53">
        <f>'주택총조사(거처의종류, 일반,외국인가구, 아파트)'!L195/'주택총조사(거처의종류, 일반,외국인가구, 전체)'!L195</f>
        <v>0.34615384615384615</v>
      </c>
      <c r="BH209" s="53">
        <f>'주택총조사(거처의종류, 일반,외국인가구, 아파트)'!O195/'주택총조사(거처의종류, 일반,외국인가구, 전체)'!O195</f>
        <v>0.35854341736694678</v>
      </c>
      <c r="BI209" s="53">
        <f>'주택총조사(거처의종류, 일반,외국인가구, 아파트)'!R195/'주택총조사(거처의종류, 일반,외국인가구, 전체)'!R195</f>
        <v>0.37669376693766937</v>
      </c>
      <c r="BJ209" s="53">
        <f>'주택총조사(거처의종류, 일반,외국인가구, 아파트)'!U195/'주택총조사(거처의종류, 일반,외국인가구, 전체)'!U195</f>
        <v>0.37336814621409919</v>
      </c>
      <c r="BK209" s="53">
        <f>'주택총조사(거처의종류, 일반,외국인가구, 아파트)'!X195/'주택총조사(거처의종류, 일반,외국인가구, 전체)'!X195</f>
        <v>0.42446043165467628</v>
      </c>
      <c r="BL209" s="54">
        <f t="shared" si="308"/>
        <v>-5.1923076923076925</v>
      </c>
      <c r="BM209" s="54">
        <f t="shared" si="309"/>
        <v>6.8123249299719886</v>
      </c>
      <c r="BN209" s="54">
        <f t="shared" si="310"/>
        <v>4.5203252032520327</v>
      </c>
      <c r="BO209" s="54">
        <f t="shared" si="311"/>
        <v>5.2271540469973887</v>
      </c>
      <c r="BP209" s="54">
        <f t="shared" si="312"/>
        <v>14.431654676258994</v>
      </c>
      <c r="BQ209" s="50">
        <f t="shared" si="313"/>
        <v>5.1598302328345422</v>
      </c>
      <c r="BR209" s="49">
        <f>REPS멸실!E194</f>
        <v>0</v>
      </c>
      <c r="BS209" s="49">
        <f>REPS멸실!F194</f>
        <v>0</v>
      </c>
      <c r="BT209" s="49">
        <f>REPS멸실!G194</f>
        <v>0</v>
      </c>
      <c r="BU209" s="49">
        <f>REPS멸실!H194</f>
        <v>0</v>
      </c>
      <c r="BV209" s="49">
        <f>REPS멸실!I194</f>
        <v>0</v>
      </c>
      <c r="BW209" s="51">
        <f t="shared" si="314"/>
        <v>0</v>
      </c>
      <c r="BX209" s="81">
        <f t="shared" si="315"/>
        <v>47.574673371931738</v>
      </c>
      <c r="BY209" s="52">
        <f>SUM('주택소유통계(다주택자)'!Q195:R195)</f>
        <v>2425</v>
      </c>
      <c r="BZ209" s="52">
        <f>SUM('주택소유통계(다주택자)'!U195:V195)</f>
        <v>2318</v>
      </c>
      <c r="CA209" s="52">
        <f>SUM('주택소유통계(다주택자)'!Y195:Z195)</f>
        <v>2162</v>
      </c>
      <c r="CB209" s="52">
        <f>SUM('주택소유통계(다주택자)'!AC195:AD195)</f>
        <v>2279</v>
      </c>
      <c r="CC209" s="52">
        <f t="shared" si="316"/>
        <v>-107</v>
      </c>
      <c r="CD209" s="52">
        <f t="shared" si="317"/>
        <v>-156</v>
      </c>
      <c r="CE209" s="52">
        <f t="shared" si="318"/>
        <v>117</v>
      </c>
      <c r="CF209" s="53">
        <f>'REPS거래량(외지인)'!D195/'REPS거래량(외지인)'!C195</f>
        <v>0.40710584752035528</v>
      </c>
      <c r="CG209" s="53">
        <f>'REPS거래량(외지인)'!I195/'REPS거래량(외지인)'!H195</f>
        <v>0.37473233404710921</v>
      </c>
      <c r="CH209" s="53">
        <f>'REPS거래량(외지인)'!N195/'REPS거래량(외지인)'!M195</f>
        <v>0.41089108910891087</v>
      </c>
      <c r="CI209" s="54">
        <f>REPS단위당실거래!G194</f>
        <v>936.5</v>
      </c>
      <c r="CJ209" s="54">
        <f>REPS단위당실거래!H194</f>
        <v>894.1</v>
      </c>
      <c r="CK209" s="54">
        <f>REPS단위당실거래!I194</f>
        <v>933.1</v>
      </c>
      <c r="CL209" s="52">
        <v>1538</v>
      </c>
      <c r="CM209" s="52">
        <v>1561</v>
      </c>
      <c r="CN209" s="52">
        <v>1639.0500000000002</v>
      </c>
      <c r="CO209" s="53">
        <v>0</v>
      </c>
      <c r="CP209" s="53">
        <f t="shared" si="320"/>
        <v>0.57277386290839205</v>
      </c>
      <c r="CQ209" s="53">
        <f t="shared" si="321"/>
        <v>0.56929318812726881</v>
      </c>
      <c r="CR209" s="55">
        <v>0.2</v>
      </c>
      <c r="CS209" s="55">
        <v>0.3</v>
      </c>
      <c r="CT209" s="55">
        <v>0.5</v>
      </c>
      <c r="CU209" s="162">
        <f t="shared" si="322"/>
        <v>0</v>
      </c>
      <c r="CV209" s="162">
        <f t="shared" si="323"/>
        <v>-10.045006289549745</v>
      </c>
      <c r="CW209" s="162">
        <f t="shared" si="324"/>
        <v>13.684173638376008</v>
      </c>
      <c r="CX209" s="71">
        <f t="shared" si="325"/>
        <v>1.2130557829420876</v>
      </c>
      <c r="CY209" s="158">
        <f>REPS분양물량!H194</f>
        <v>3883</v>
      </c>
      <c r="CZ209" s="158">
        <f>REPS분양물량!I194</f>
        <v>0</v>
      </c>
      <c r="DA209" s="158">
        <f>REPS분양물량!J194</f>
        <v>0</v>
      </c>
      <c r="DB209" s="52">
        <f>REPS미분양!F194</f>
        <v>0</v>
      </c>
      <c r="DC209" s="52">
        <f>REPS미분양!G194</f>
        <v>390</v>
      </c>
      <c r="DD209" s="52">
        <f>REPS미분양!H194</f>
        <v>0</v>
      </c>
      <c r="DE209" s="52">
        <f>REPS미분양!I194</f>
        <v>0</v>
      </c>
      <c r="DF209" s="52">
        <f t="shared" si="326"/>
        <v>3883</v>
      </c>
      <c r="DG209" s="52">
        <f t="shared" si="327"/>
        <v>390</v>
      </c>
      <c r="DH209" s="52">
        <f t="shared" si="328"/>
        <v>0</v>
      </c>
      <c r="DI209" s="52">
        <f t="shared" si="329"/>
        <v>3493</v>
      </c>
      <c r="DJ209" s="52">
        <f t="shared" si="330"/>
        <v>390</v>
      </c>
      <c r="DK209" s="52">
        <f t="shared" si="331"/>
        <v>0</v>
      </c>
      <c r="DL209" s="142">
        <v>936.5</v>
      </c>
      <c r="DM209" s="142">
        <v>894.1</v>
      </c>
      <c r="DN209" s="142">
        <v>933.1</v>
      </c>
      <c r="DO209" s="140">
        <f>'REPS분양가(분기단위)'!D194</f>
        <v>1538</v>
      </c>
      <c r="DP209" s="140">
        <f>'REPS분양가(분기단위)'!E194</f>
        <v>1561</v>
      </c>
      <c r="DQ209" s="144">
        <f>DP209*1.05</f>
        <v>1639.0500000000002</v>
      </c>
      <c r="DR209" s="53">
        <f t="shared" si="332"/>
        <v>0.60890767230169052</v>
      </c>
      <c r="DS209" s="53">
        <f t="shared" si="333"/>
        <v>0.57277386290839205</v>
      </c>
      <c r="DT209" s="53">
        <f t="shared" si="334"/>
        <v>0.56929318812726881</v>
      </c>
      <c r="DU209" s="53">
        <f>100%-종합!CF209</f>
        <v>0.59289415247964472</v>
      </c>
      <c r="DV209" s="53">
        <f>100%-종합!CG209</f>
        <v>0.62526766595289085</v>
      </c>
      <c r="DW209" s="53">
        <f>100%-종합!CH209</f>
        <v>0.58910891089108919</v>
      </c>
      <c r="DX209" s="55">
        <v>0.2</v>
      </c>
      <c r="DY209" s="55">
        <v>0.3</v>
      </c>
      <c r="DZ209" s="55">
        <v>0.5</v>
      </c>
      <c r="EA209" s="72">
        <f t="shared" si="335"/>
        <v>252.20703389773408</v>
      </c>
      <c r="EB209" s="72">
        <f t="shared" si="336"/>
        <v>41.902026236407508</v>
      </c>
      <c r="EC209" s="72">
        <f t="shared" si="337"/>
        <v>0</v>
      </c>
      <c r="ED209" s="71">
        <f t="shared" si="338"/>
        <v>98.036353378047195</v>
      </c>
      <c r="EE209" s="82">
        <f t="shared" si="339"/>
        <v>99.249409160989288</v>
      </c>
      <c r="EF209" s="88">
        <f t="shared" si="340"/>
        <v>146.82408253292101</v>
      </c>
      <c r="EG209" s="54">
        <f>REPS단위당실거래!I194</f>
        <v>933.1</v>
      </c>
      <c r="EH209" s="52">
        <f t="shared" si="341"/>
        <v>1639.0500000000002</v>
      </c>
      <c r="EI209" s="52">
        <f t="shared" si="342"/>
        <v>55700</v>
      </c>
      <c r="EJ209" s="49">
        <f t="shared" si="343"/>
        <v>30635.000000000004</v>
      </c>
      <c r="EK209" s="149">
        <v>2407</v>
      </c>
      <c r="EL209" s="55">
        <f t="shared" si="344"/>
        <v>0.59109842734835139</v>
      </c>
      <c r="EM209" s="55">
        <v>0.74</v>
      </c>
      <c r="EN209" s="55">
        <v>0.05</v>
      </c>
      <c r="EO209" s="71">
        <f t="shared" si="345"/>
        <v>52.642634841216832</v>
      </c>
      <c r="EP209" s="54">
        <f>REPS단위당실거래!I194</f>
        <v>933.1</v>
      </c>
      <c r="EQ209" s="52">
        <f t="shared" si="346"/>
        <v>1639.0500000000002</v>
      </c>
      <c r="ER209" s="52">
        <f t="shared" si="347"/>
        <v>55700</v>
      </c>
      <c r="ES209" s="49">
        <f t="shared" si="348"/>
        <v>30635.000000000004</v>
      </c>
      <c r="ET209" s="149">
        <v>0</v>
      </c>
      <c r="EU209" s="55">
        <f t="shared" si="349"/>
        <v>0.59109842734835139</v>
      </c>
      <c r="EV209" s="55">
        <v>0.26</v>
      </c>
      <c r="EW209" s="55">
        <v>0.2</v>
      </c>
      <c r="EX209" s="50">
        <f t="shared" si="350"/>
        <v>0</v>
      </c>
      <c r="EY209" s="53">
        <f>'주택총조사(주택의종류)'!AZ195</f>
        <v>0.59898302104094336</v>
      </c>
      <c r="EZ209" s="53">
        <f>'주택총조사(주택의종류)'!AS195</f>
        <v>0.25555288732431908</v>
      </c>
      <c r="FA209" s="53">
        <f>'주택총조사(주택의종류)'!BG195</f>
        <v>0.13439199271652441</v>
      </c>
      <c r="FB209" s="53">
        <f t="shared" si="351"/>
        <v>0.65101157519152597</v>
      </c>
      <c r="FC209" s="54">
        <f t="shared" si="352"/>
        <v>34.270964630212873</v>
      </c>
      <c r="FD209" s="55">
        <v>0.4</v>
      </c>
      <c r="FE209" s="55">
        <v>0.6</v>
      </c>
      <c r="FF209" s="50">
        <f t="shared" si="353"/>
        <v>8.2250315112510908</v>
      </c>
      <c r="FG209" s="82">
        <f t="shared" si="354"/>
        <v>60.867666352467921</v>
      </c>
      <c r="FH209" s="53">
        <v>3.9399999999999998E-2</v>
      </c>
      <c r="FI209" s="49">
        <v>30</v>
      </c>
      <c r="FJ209" s="55">
        <v>0.6</v>
      </c>
      <c r="FK209" s="55">
        <v>0.4</v>
      </c>
      <c r="FL209" s="49">
        <f t="shared" si="355"/>
        <v>56000</v>
      </c>
      <c r="FM209" s="49">
        <f t="shared" si="356"/>
        <v>33400</v>
      </c>
      <c r="FN209" s="58">
        <f t="shared" si="357"/>
        <v>-158.30354391020046</v>
      </c>
      <c r="FO209" s="49">
        <f t="shared" si="372"/>
        <v>4800</v>
      </c>
      <c r="FP209" s="131">
        <v>63</v>
      </c>
      <c r="FQ209" s="131">
        <v>212</v>
      </c>
      <c r="FR209" s="134">
        <v>2301</v>
      </c>
      <c r="FS209" s="134">
        <v>2791</v>
      </c>
      <c r="FT209" s="134">
        <v>1709</v>
      </c>
      <c r="FU209" s="134">
        <v>1777</v>
      </c>
      <c r="FV209" s="134">
        <v>1606</v>
      </c>
      <c r="FW209" s="134">
        <v>3627</v>
      </c>
      <c r="FX209" s="134">
        <v>2383</v>
      </c>
      <c r="FY209" s="32">
        <f t="shared" si="358"/>
        <v>16469</v>
      </c>
      <c r="FZ209" s="152">
        <f>(SUM(FU209:FX209)/FY209)+(FT209/FY209)*0.2</f>
        <v>0.59109842734835139</v>
      </c>
      <c r="GA209" s="54">
        <f t="shared" si="359"/>
        <v>202.83365510104193</v>
      </c>
      <c r="GB209" s="55">
        <v>0.3</v>
      </c>
      <c r="GC209" s="55">
        <f t="shared" si="360"/>
        <v>0.59109842734835139</v>
      </c>
      <c r="GD209" s="50">
        <f t="shared" si="361"/>
        <v>35.968396363063135</v>
      </c>
      <c r="GE209" s="54">
        <f t="shared" si="362"/>
        <v>-155.25898172911019</v>
      </c>
      <c r="GF209" s="55">
        <v>0.7</v>
      </c>
      <c r="GG209" s="55">
        <f t="shared" si="363"/>
        <v>0.59109842734835139</v>
      </c>
      <c r="GH209" s="50">
        <f t="shared" si="364"/>
        <v>-64.241337952248415</v>
      </c>
      <c r="GI209" s="81">
        <f t="shared" si="373"/>
        <v>-28.27294158918528</v>
      </c>
      <c r="GJ209" s="72">
        <f t="shared" si="365"/>
        <v>1.2130557829420876</v>
      </c>
      <c r="GK209" s="72">
        <f t="shared" si="366"/>
        <v>98.036353378047195</v>
      </c>
      <c r="GL209" s="52">
        <f>SUM('주택총조사(주택의종류)'!AD195:AF195)</f>
        <v>20138</v>
      </c>
      <c r="GM209" s="52">
        <f>REPS미분양!I194</f>
        <v>0</v>
      </c>
      <c r="GN209" s="100">
        <f t="shared" si="367"/>
        <v>0</v>
      </c>
      <c r="GO209" s="55">
        <f t="shared" si="368"/>
        <v>1</v>
      </c>
      <c r="GP209" s="82">
        <f t="shared" si="369"/>
        <v>99.249409160989288</v>
      </c>
      <c r="GQ209" s="84">
        <f t="shared" si="370"/>
        <v>131.84413392427194</v>
      </c>
      <c r="GR209" s="151">
        <f>SUM('REPS분양물량+계획'!G194:I194)/3</f>
        <v>126</v>
      </c>
      <c r="GS209" s="106">
        <f t="shared" si="374"/>
        <v>0.95567391775178501</v>
      </c>
      <c r="GT209" s="105" t="str">
        <f t="shared" si="371"/>
        <v>A등급</v>
      </c>
    </row>
    <row r="210" spans="1:202" s="49" customFormat="1" x14ac:dyDescent="0.4">
      <c r="A210" s="37" t="s">
        <v>259</v>
      </c>
      <c r="B210" s="148" t="s">
        <v>266</v>
      </c>
      <c r="C210" s="35">
        <f>'주택총조사(거처의종류, 일반,외국인가구, 전체)'!H196</f>
        <v>162813</v>
      </c>
      <c r="D210" s="35">
        <f>'주택총조사(거처의종류, 일반,외국인가구, 전체)'!K196</f>
        <v>166240</v>
      </c>
      <c r="E210" s="35">
        <f>'주택총조사(거처의종류, 일반,외국인가구, 전체)'!N196</f>
        <v>168908</v>
      </c>
      <c r="F210" s="35">
        <f>'주택총조사(거처의종류, 일반,외국인가구, 전체)'!Q196</f>
        <v>175389</v>
      </c>
      <c r="G210" s="35">
        <f>'주택총조사(거처의종류, 일반,외국인가구, 전체)'!T196</f>
        <v>179218</v>
      </c>
      <c r="H210" s="35">
        <f>'주택총조사(거처의종류, 일반,외국인가구, 전체)'!W196</f>
        <v>180687</v>
      </c>
      <c r="I210" s="207">
        <f t="shared" si="378"/>
        <v>3427</v>
      </c>
      <c r="J210" s="207">
        <f t="shared" si="378"/>
        <v>-2407</v>
      </c>
      <c r="K210" s="207">
        <f t="shared" si="378"/>
        <v>1620</v>
      </c>
      <c r="L210" s="207">
        <f t="shared" si="378"/>
        <v>544</v>
      </c>
      <c r="M210" s="207">
        <f t="shared" si="378"/>
        <v>-369</v>
      </c>
      <c r="N210" s="24">
        <f>'인구총조사(가구, 1인가구)'!D196</f>
        <v>46210</v>
      </c>
      <c r="O210" s="24">
        <f>'인구총조사(가구, 1인가구)'!E196</f>
        <v>51397</v>
      </c>
      <c r="P210" s="24">
        <f>'인구총조사(가구, 1인가구)'!F196</f>
        <v>56472</v>
      </c>
      <c r="Q210" s="24">
        <f>'인구총조사(가구, 1인가구)'!G196</f>
        <v>61333</v>
      </c>
      <c r="R210" s="24">
        <f>'인구총조사(가구, 1인가구)'!H196</f>
        <v>64618</v>
      </c>
      <c r="S210" s="24">
        <f>'인구총조사(가구, 1인가구)'!I196</f>
        <v>66456</v>
      </c>
      <c r="T210" s="52">
        <v>0</v>
      </c>
      <c r="U210" s="52">
        <f t="shared" ref="U210:U273" si="382">P210-O210</f>
        <v>5075</v>
      </c>
      <c r="V210" s="52">
        <f t="shared" ref="V210:V273" si="383">Q210-P210</f>
        <v>4861</v>
      </c>
      <c r="W210" s="52">
        <f t="shared" ref="W210:W273" si="384">R210-Q210</f>
        <v>3285</v>
      </c>
      <c r="X210" s="52">
        <f t="shared" ref="X210:X273" si="385">S210-R210</f>
        <v>1838</v>
      </c>
      <c r="Y210" s="53">
        <f>'주택총조사(거처의종류, 일반,외국인가구, 아파트)'!K196/'주택총조사(거처의종류, 일반,외국인가구, 전체)'!K196</f>
        <v>0.38858878729547641</v>
      </c>
      <c r="Z210" s="53">
        <f>'주택총조사(거처의종류, 일반,외국인가구, 아파트)'!N196/'주택총조사(거처의종류, 일반,외국인가구, 전체)'!N196</f>
        <v>0.3838953749970398</v>
      </c>
      <c r="AA210" s="53">
        <f>'주택총조사(거처의종류, 일반,외국인가구, 아파트)'!Q196/'주택총조사(거처의종류, 일반,외국인가구, 전체)'!Q196</f>
        <v>0.396632628043948</v>
      </c>
      <c r="AB210" s="53">
        <f>'주택총조사(거처의종류, 일반,외국인가구, 아파트)'!T196/'주택총조사(거처의종류, 일반,외국인가구, 전체)'!T196</f>
        <v>0.40760972670155898</v>
      </c>
      <c r="AC210" s="53">
        <f>'주택총조사(거처의종류, 일반,외국인가구, 아파트)'!W196/'주택총조사(거처의종류, 일반,외국인가구, 전체)'!W196</f>
        <v>0.427047878375312</v>
      </c>
      <c r="AD210" s="54">
        <v>0</v>
      </c>
      <c r="AE210" s="54">
        <f t="shared" ref="AE210:AE273" si="386">J210*Z210</f>
        <v>-924.03616761787475</v>
      </c>
      <c r="AF210" s="54">
        <f t="shared" ref="AF210:AF273" si="387">K210*AA210</f>
        <v>642.54485743119574</v>
      </c>
      <c r="AG210" s="54">
        <f t="shared" ref="AG210:AG273" si="388">L210*AB210</f>
        <v>221.7396913256481</v>
      </c>
      <c r="AH210" s="54">
        <f t="shared" ref="AH210:AH273" si="389">M210*AC210</f>
        <v>-157.58066712049012</v>
      </c>
      <c r="AI210" s="54">
        <f t="shared" ref="AI210:AI273" si="390">AVERAGE(AD210:AH210)</f>
        <v>-43.466457196304205</v>
      </c>
      <c r="AJ210" s="54">
        <v>0</v>
      </c>
      <c r="AK210" s="54">
        <f t="shared" ref="AK210:AK273" si="391">U210*Z210</f>
        <v>1948.2690281099769</v>
      </c>
      <c r="AL210" s="54">
        <f t="shared" ref="AL210:AL273" si="392">V210*AA210</f>
        <v>1928.0312049216311</v>
      </c>
      <c r="AM210" s="54">
        <f t="shared" ref="AM210:AM273" si="393">W210*AB210</f>
        <v>1338.9979522146214</v>
      </c>
      <c r="AN210" s="54">
        <f t="shared" ref="AN210:AN273" si="394">X210*AC210</f>
        <v>784.91400045382341</v>
      </c>
      <c r="AO210" s="54">
        <f t="shared" ref="AO210:AO273" si="395">AVERAGE(AJ210:AN210)</f>
        <v>1200.0424371400104</v>
      </c>
      <c r="AP210" s="208">
        <f t="shared" si="379"/>
        <v>0</v>
      </c>
      <c r="AQ210" s="208">
        <f t="shared" si="379"/>
        <v>1024.2328604921022</v>
      </c>
      <c r="AR210" s="208">
        <f t="shared" si="379"/>
        <v>2570.5760623528267</v>
      </c>
      <c r="AS210" s="208">
        <f t="shared" si="379"/>
        <v>1560.7376435402693</v>
      </c>
      <c r="AT210" s="208">
        <f t="shared" si="379"/>
        <v>627.33333333333326</v>
      </c>
      <c r="AU210" s="50">
        <f t="shared" si="381"/>
        <v>1156.5759799437062</v>
      </c>
      <c r="AV210" s="52">
        <f>'주택총조사(거처의종류, 일반,외국인가구, 전체)'!I196</f>
        <v>3652</v>
      </c>
      <c r="AW210" s="52">
        <f>'주택총조사(거처의종류, 일반,외국인가구, 전체)'!L196</f>
        <v>3930</v>
      </c>
      <c r="AX210" s="52">
        <f>'주택총조사(거처의종류, 일반,외국인가구, 전체)'!O196</f>
        <v>4063</v>
      </c>
      <c r="AY210" s="52">
        <f>'주택총조사(거처의종류, 일반,외국인가구, 전체)'!R196</f>
        <v>4379</v>
      </c>
      <c r="AZ210" s="52">
        <f>'주택총조사(거처의종류, 일반,외국인가구, 전체)'!U196</f>
        <v>5217</v>
      </c>
      <c r="BA210" s="52">
        <f>'주택총조사(거처의종류, 일반,외국인가구, 전체)'!X196</f>
        <v>5792</v>
      </c>
      <c r="BB210" s="52">
        <v>0</v>
      </c>
      <c r="BC210" s="52">
        <f t="shared" ref="BC210:BC273" si="396">AX210-AW210</f>
        <v>133</v>
      </c>
      <c r="BD210" s="52">
        <f t="shared" ref="BD210:BD273" si="397">AY210-AX210</f>
        <v>316</v>
      </c>
      <c r="BE210" s="52">
        <f t="shared" ref="BE210:BE273" si="398">AZ210-AY210</f>
        <v>838</v>
      </c>
      <c r="BF210" s="52">
        <f t="shared" ref="BF210:BF273" si="399">BA210-AZ210</f>
        <v>575</v>
      </c>
      <c r="BG210" s="53">
        <f>'주택총조사(거처의종류, 일반,외국인가구, 아파트)'!L196/'주택총조사(거처의종류, 일반,외국인가구, 전체)'!L196</f>
        <v>0.12748091603053435</v>
      </c>
      <c r="BH210" s="53">
        <f>'주택총조사(거처의종류, 일반,외국인가구, 아파트)'!O196/'주택총조사(거처의종류, 일반,외국인가구, 전체)'!O196</f>
        <v>0.13807531380753138</v>
      </c>
      <c r="BI210" s="53">
        <f>'주택총조사(거처의종류, 일반,외국인가구, 아파트)'!R196/'주택총조사(거처의종류, 일반,외국인가구, 전체)'!R196</f>
        <v>0.14752226535738752</v>
      </c>
      <c r="BJ210" s="53">
        <f>'주택총조사(거처의종류, 일반,외국인가구, 아파트)'!U196/'주택총조사(거처의종류, 일반,외국인가구, 전체)'!U196</f>
        <v>0.14548591144335826</v>
      </c>
      <c r="BK210" s="53">
        <f>'주택총조사(거처의종류, 일반,외국인가구, 아파트)'!X196/'주택총조사(거처의종류, 일반,외국인가구, 전체)'!X196</f>
        <v>0.15918508287292818</v>
      </c>
      <c r="BL210" s="54">
        <f t="shared" ref="BL210:BL273" si="400">BB210*BG210</f>
        <v>0</v>
      </c>
      <c r="BM210" s="54">
        <f t="shared" ref="BM210:BM273" si="401">BC210*BH210</f>
        <v>18.364016736401673</v>
      </c>
      <c r="BN210" s="54">
        <f t="shared" ref="BN210:BN273" si="402">BD210*BI210</f>
        <v>46.617035852934457</v>
      </c>
      <c r="BO210" s="54">
        <f t="shared" ref="BO210:BO273" si="403">BE210*BJ210</f>
        <v>121.91719378953422</v>
      </c>
      <c r="BP210" s="54">
        <f t="shared" ref="BP210:BP273" si="404">BF210*BK210</f>
        <v>91.53142265193371</v>
      </c>
      <c r="BQ210" s="50">
        <f t="shared" ref="BQ210:BQ273" si="405">AVERAGE(BL210:BP210)</f>
        <v>55.685933806160811</v>
      </c>
      <c r="BR210" s="49">
        <f>REPS멸실!E195</f>
        <v>570</v>
      </c>
      <c r="BS210" s="49">
        <f>REPS멸실!F195</f>
        <v>0</v>
      </c>
      <c r="BT210" s="49">
        <f>REPS멸실!G195</f>
        <v>320</v>
      </c>
      <c r="BU210" s="49">
        <f>REPS멸실!H195</f>
        <v>306</v>
      </c>
      <c r="BV210" s="49">
        <f>REPS멸실!I195</f>
        <v>181</v>
      </c>
      <c r="BW210" s="51">
        <f t="shared" ref="BW210:BW273" si="406">AVERAGE(BR210:BV210)</f>
        <v>275.39999999999998</v>
      </c>
      <c r="BX210" s="81">
        <f t="shared" ref="BX210:BX273" si="407">SUM(AU210,BQ210,BW210)</f>
        <v>1487.6619137498669</v>
      </c>
      <c r="BY210" s="52">
        <f>SUM('주택소유통계(다주택자)'!Q196:R196)</f>
        <v>12174</v>
      </c>
      <c r="BZ210" s="52">
        <f>SUM('주택소유통계(다주택자)'!U196:V196)</f>
        <v>11956</v>
      </c>
      <c r="CA210" s="52">
        <f>SUM('주택소유통계(다주택자)'!Y196:Z196)</f>
        <v>12315</v>
      </c>
      <c r="CB210" s="52">
        <f>SUM('주택소유통계(다주택자)'!AC196:AD196)</f>
        <v>12630</v>
      </c>
      <c r="CC210" s="52">
        <f t="shared" ref="CC210:CC273" si="408">BZ210-BY210</f>
        <v>-218</v>
      </c>
      <c r="CD210" s="52">
        <f t="shared" ref="CD210:CD273" si="409">CA210-BZ210</f>
        <v>359</v>
      </c>
      <c r="CE210" s="52">
        <f t="shared" ref="CE210:CE273" si="410">CB210-CA210</f>
        <v>315</v>
      </c>
      <c r="CF210" s="53">
        <f>'REPS거래량(외지인)'!D196/'REPS거래량(외지인)'!C196</f>
        <v>0.43782908059943298</v>
      </c>
      <c r="CG210" s="53">
        <f>'REPS거래량(외지인)'!I196/'REPS거래량(외지인)'!H196</f>
        <v>0.38830032243205898</v>
      </c>
      <c r="CH210" s="53">
        <f>'REPS거래량(외지인)'!N196/'REPS거래량(외지인)'!M196</f>
        <v>0.53960817717206133</v>
      </c>
      <c r="CI210" s="54">
        <f>REPS단위당실거래!G195</f>
        <v>1099.9000000000001</v>
      </c>
      <c r="CJ210" s="54">
        <f>REPS단위당실거래!H195</f>
        <v>1057.3</v>
      </c>
      <c r="CK210" s="54">
        <f>REPS단위당실거래!I195</f>
        <v>1098.2</v>
      </c>
      <c r="CL210" s="52">
        <v>1665</v>
      </c>
      <c r="CM210" s="52">
        <v>1706</v>
      </c>
      <c r="CN210" s="52">
        <v>1806</v>
      </c>
      <c r="CO210" s="53">
        <f t="shared" ref="CO210:CO273" si="411">CI210/CL210</f>
        <v>0.66060060060060066</v>
      </c>
      <c r="CP210" s="53">
        <f t="shared" ref="CP210:CP273" si="412">CJ210/CM210</f>
        <v>0.61975381008206332</v>
      </c>
      <c r="CQ210" s="53">
        <f t="shared" ref="CQ210:CQ273" si="413">CK210/CN210</f>
        <v>0.60808416389811737</v>
      </c>
      <c r="CR210" s="55">
        <v>0.2</v>
      </c>
      <c r="CS210" s="55">
        <v>0.3</v>
      </c>
      <c r="CT210" s="55">
        <v>0.5</v>
      </c>
      <c r="CU210" s="162">
        <f t="shared" ref="CU210:CU273" si="414">CC210*CF210*CO210*CR210</f>
        <v>-12.610434697151589</v>
      </c>
      <c r="CV210" s="162">
        <f t="shared" ref="CV210:CV273" si="415">CD210*CG210*CP210*CS210</f>
        <v>25.918070081318113</v>
      </c>
      <c r="CW210" s="162">
        <f t="shared" ref="CW210:CW273" si="416">CE210*CH210*CQ210*CT210</f>
        <v>51.680031991600963</v>
      </c>
      <c r="CX210" s="71">
        <f t="shared" ref="CX210:CX273" si="417">AVERAGE(CU210:CW210)</f>
        <v>21.662555791922497</v>
      </c>
      <c r="CY210" s="158">
        <f>REPS분양물량!H195</f>
        <v>1822</v>
      </c>
      <c r="CZ210" s="158">
        <f>REPS분양물량!I195</f>
        <v>2726</v>
      </c>
      <c r="DA210" s="158">
        <f>REPS분양물량!J195</f>
        <v>0</v>
      </c>
      <c r="DB210" s="52">
        <f>REPS미분양!F195</f>
        <v>101</v>
      </c>
      <c r="DC210" s="52">
        <f>REPS미분양!G195</f>
        <v>165</v>
      </c>
      <c r="DD210" s="52">
        <f>REPS미분양!H195</f>
        <v>812</v>
      </c>
      <c r="DE210" s="52">
        <f>REPS미분양!I195</f>
        <v>210</v>
      </c>
      <c r="DF210" s="52">
        <f t="shared" ref="DF210:DF273" si="418">SUM(CY210,DB210)</f>
        <v>1923</v>
      </c>
      <c r="DG210" s="52">
        <f t="shared" ref="DG210:DG273" si="419">SUM(CZ210,DC210)</f>
        <v>2891</v>
      </c>
      <c r="DH210" s="52">
        <f t="shared" ref="DH210:DH273" si="420">SUM(DA210,DD210)</f>
        <v>812</v>
      </c>
      <c r="DI210" s="52">
        <f t="shared" ref="DI210:DI273" si="421">DF210-DC210</f>
        <v>1758</v>
      </c>
      <c r="DJ210" s="52">
        <f t="shared" ref="DJ210:DJ273" si="422">DG210-DD210</f>
        <v>2079</v>
      </c>
      <c r="DK210" s="52">
        <f t="shared" ref="DK210:DK273" si="423">DH210-DE210</f>
        <v>602</v>
      </c>
      <c r="DL210" s="142">
        <v>1099.9000000000001</v>
      </c>
      <c r="DM210" s="141">
        <v>1057.3</v>
      </c>
      <c r="DN210" s="141">
        <v>1098.2</v>
      </c>
      <c r="DO210" s="140">
        <f>'REPS분양가(분기단위)'!D195</f>
        <v>1665</v>
      </c>
      <c r="DP210" s="140">
        <f>'REPS분양가(분기단위)'!E195</f>
        <v>1706</v>
      </c>
      <c r="DQ210" s="140">
        <f>'REPS분양가(분기단위)'!F195</f>
        <v>1806</v>
      </c>
      <c r="DR210" s="53">
        <f t="shared" ref="DR210:DR273" si="424">DL210/DO210</f>
        <v>0.66060060060060066</v>
      </c>
      <c r="DS210" s="53">
        <f t="shared" ref="DS210:DS273" si="425">DM210/DP210</f>
        <v>0.61975381008206332</v>
      </c>
      <c r="DT210" s="53">
        <f t="shared" ref="DT210:DT273" si="426">DN210/DQ210</f>
        <v>0.60808416389811737</v>
      </c>
      <c r="DU210" s="53">
        <f>100%-종합!CF210</f>
        <v>0.56217091940056707</v>
      </c>
      <c r="DV210" s="53">
        <f>100%-종합!CG210</f>
        <v>0.61169967756794108</v>
      </c>
      <c r="DW210" s="53">
        <f>100%-종합!CH210</f>
        <v>0.46039182282793867</v>
      </c>
      <c r="DX210" s="55">
        <v>0.2</v>
      </c>
      <c r="DY210" s="55">
        <v>0.3</v>
      </c>
      <c r="DZ210" s="55">
        <v>0.5</v>
      </c>
      <c r="EA210" s="72">
        <f t="shared" ref="EA210:EA273" si="427">DI210*DR210*DU210*DX210</f>
        <v>130.57384916386621</v>
      </c>
      <c r="EB210" s="72">
        <f t="shared" ref="EB210:EB273" si="428">DJ210*DS210*DV210*DY210</f>
        <v>236.44666945664989</v>
      </c>
      <c r="EC210" s="72">
        <f t="shared" ref="EC210:EC273" si="429">DK210*DT210*DW210*DZ210</f>
        <v>84.267049971607037</v>
      </c>
      <c r="ED210" s="71">
        <f t="shared" ref="ED210:ED273" si="430">AVERAGE(EA210:EC210)</f>
        <v>150.4291895307077</v>
      </c>
      <c r="EE210" s="82">
        <f t="shared" ref="EE210:EE273" si="431">CX210+ED210</f>
        <v>172.0917453226302</v>
      </c>
      <c r="EF210" s="88">
        <f t="shared" ref="EF210:EF273" si="432">BX210+EE210</f>
        <v>1659.7536590724972</v>
      </c>
      <c r="EG210" s="54">
        <f>REPS단위당실거래!I195</f>
        <v>1098.2</v>
      </c>
      <c r="EH210" s="52">
        <f t="shared" ref="EH210:EH273" si="433">DQ210</f>
        <v>1806</v>
      </c>
      <c r="EI210" s="52">
        <f t="shared" ref="EI210:EI273" si="434">ROUND(EH210*34,-2)</f>
        <v>61400</v>
      </c>
      <c r="EJ210" s="49">
        <f t="shared" ref="EJ210:EJ273" si="435">EI210*0.55</f>
        <v>33770</v>
      </c>
      <c r="EK210" s="149">
        <v>32183</v>
      </c>
      <c r="EL210" s="55">
        <f t="shared" ref="EL210:EL273" si="436">FZ210</f>
        <v>0.51501597131043131</v>
      </c>
      <c r="EM210" s="55">
        <v>0.74</v>
      </c>
      <c r="EN210" s="55">
        <v>0.05</v>
      </c>
      <c r="EO210" s="71">
        <f t="shared" ref="EO210:EO273" si="437">EK210*EL210*EM210*EN210</f>
        <v>613.26608317329362</v>
      </c>
      <c r="EP210" s="54">
        <f>REPS단위당실거래!I195</f>
        <v>1098.2</v>
      </c>
      <c r="EQ210" s="52">
        <f t="shared" ref="EQ210:EQ273" si="438">DQ210</f>
        <v>1806</v>
      </c>
      <c r="ER210" s="52">
        <f t="shared" ref="ER210:ER273" si="439">ROUND(EQ210*34,-2)</f>
        <v>61400</v>
      </c>
      <c r="ES210" s="49">
        <f t="shared" ref="ES210:ES273" si="440">ER210*0.55</f>
        <v>33770</v>
      </c>
      <c r="ET210" s="149">
        <v>8595</v>
      </c>
      <c r="EU210" s="55">
        <f t="shared" ref="EU210:EU273" si="441">FZ210</f>
        <v>0.51501597131043131</v>
      </c>
      <c r="EV210" s="55">
        <v>0.26</v>
      </c>
      <c r="EW210" s="55">
        <v>0.2</v>
      </c>
      <c r="EX210" s="50">
        <f t="shared" ref="EX210:EX273" si="442">ET210*EU210*EV210*EW210</f>
        <v>230.18123821748418</v>
      </c>
      <c r="EY210" s="53">
        <f>'주택총조사(주택의종류)'!AZ196</f>
        <v>0.47600571947952963</v>
      </c>
      <c r="EZ210" s="53">
        <f>'주택총조사(주택의종류)'!AS196</f>
        <v>0.13047404246065425</v>
      </c>
      <c r="FA210" s="53">
        <f>'주택총조사(주택의종류)'!BG196</f>
        <v>0.37686046913154725</v>
      </c>
      <c r="FB210" s="53">
        <f t="shared" ref="FB210:FB273" si="443">SUM(EZ210:FA210)/EY210</f>
        <v>1.0658159993264935</v>
      </c>
      <c r="FC210" s="54">
        <f t="shared" ref="FC210:FC273" si="444">SUM(EO210,EX210)*FB210</f>
        <v>898.95964972736601</v>
      </c>
      <c r="FD210" s="55">
        <v>0.4</v>
      </c>
      <c r="FE210" s="55">
        <v>0.6</v>
      </c>
      <c r="FF210" s="50">
        <f t="shared" ref="FF210:FF273" si="445">FC210*FD210*FE210</f>
        <v>215.75031593456785</v>
      </c>
      <c r="FG210" s="82">
        <f t="shared" ref="FG210:FG273" si="446">SUM(EO210,EX210,FF210)</f>
        <v>1059.1976373253456</v>
      </c>
      <c r="FH210" s="53">
        <v>3.9399999999999998E-2</v>
      </c>
      <c r="FI210" s="49">
        <v>30</v>
      </c>
      <c r="FJ210" s="55">
        <v>0.6</v>
      </c>
      <c r="FK210" s="55">
        <v>0.4</v>
      </c>
      <c r="FL210" s="49">
        <f t="shared" ref="FL210:FL273" si="447">ROUND(EH210*34,-3)</f>
        <v>61000</v>
      </c>
      <c r="FM210" s="49">
        <f t="shared" ref="FM210:FM273" si="448">ROUND(EH210*34*FJ210,-2)</f>
        <v>36800</v>
      </c>
      <c r="FN210" s="58">
        <f t="shared" ref="FN210:FN273" si="449">PMT(FH210/12,FI210*12,FM210)</f>
        <v>-174.41827592501127</v>
      </c>
      <c r="FO210" s="49">
        <f t="shared" si="372"/>
        <v>5280</v>
      </c>
      <c r="FP210" s="131">
        <v>589</v>
      </c>
      <c r="FQ210" s="134">
        <v>1609</v>
      </c>
      <c r="FR210" s="134">
        <v>14914</v>
      </c>
      <c r="FS210" s="134">
        <v>18583</v>
      </c>
      <c r="FT210" s="134">
        <v>10740</v>
      </c>
      <c r="FU210" s="134">
        <v>10205</v>
      </c>
      <c r="FV210" s="134">
        <v>9304</v>
      </c>
      <c r="FW210" s="134">
        <v>20198</v>
      </c>
      <c r="FX210" s="134">
        <v>15916</v>
      </c>
      <c r="FY210" s="32">
        <f t="shared" ref="FY210:FY273" si="450">SUM(FP210:FX210)</f>
        <v>102058</v>
      </c>
      <c r="FZ210" s="152">
        <f>(SUM(FV210:FX210)/FY210)+(FU210/FY210)*0.7</f>
        <v>0.51501597131043131</v>
      </c>
      <c r="GA210" s="54">
        <f t="shared" ref="GA210:GA273" si="451">SUM(AO210,BQ210)</f>
        <v>1255.7283709461713</v>
      </c>
      <c r="GB210" s="55">
        <v>0.3</v>
      </c>
      <c r="GC210" s="55">
        <f t="shared" ref="GC210:GC273" si="452">FZ210</f>
        <v>0.51501597131043131</v>
      </c>
      <c r="GD210" s="50">
        <f t="shared" ref="GD210:GD273" si="453">GA210*GB210*GC210</f>
        <v>194.01604999947239</v>
      </c>
      <c r="GE210" s="54">
        <f t="shared" ref="GE210:GE273" si="454">SUM(AI210,BW210)</f>
        <v>231.93354280369579</v>
      </c>
      <c r="GF210" s="55">
        <v>0.7</v>
      </c>
      <c r="GG210" s="55">
        <f t="shared" ref="GG210:GG273" si="455">FZ210</f>
        <v>0.51501597131043131</v>
      </c>
      <c r="GH210" s="50">
        <f t="shared" ref="GH210:GH273" si="456">GE210*GF210*GG210</f>
        <v>83.61463517856042</v>
      </c>
      <c r="GI210" s="81">
        <f t="shared" si="373"/>
        <v>277.63068517803282</v>
      </c>
      <c r="GJ210" s="72">
        <f t="shared" ref="GJ210:GJ273" si="457">CX210</f>
        <v>21.662555791922497</v>
      </c>
      <c r="GK210" s="72">
        <f t="shared" ref="GK210:GK273" si="458">ED210</f>
        <v>150.4291895307077</v>
      </c>
      <c r="GL210" s="52">
        <f>SUM('주택총조사(주택의종류)'!AD196:AF196)</f>
        <v>132829</v>
      </c>
      <c r="GM210" s="52">
        <f>REPS미분양!I195</f>
        <v>210</v>
      </c>
      <c r="GN210" s="100">
        <f t="shared" ref="GN210:GN273" si="459">GM210/GL210</f>
        <v>1.5809800570658517E-3</v>
      </c>
      <c r="GO210" s="55">
        <f t="shared" ref="GO210:GO273" si="460">LOOKUP(GN210,$GW$25:$GX$28)</f>
        <v>1</v>
      </c>
      <c r="GP210" s="82">
        <f t="shared" ref="GP210:GP273" si="461">SUM(GJ210:GK210)*GO210</f>
        <v>172.0917453226302</v>
      </c>
      <c r="GQ210" s="84">
        <f t="shared" ref="GQ210:GQ273" si="462">SUM(FG210,GI210,GP210)</f>
        <v>1508.9200678260086</v>
      </c>
      <c r="GR210" s="151">
        <f>SUM('REPS분양물량+계획'!G195:I195)/3</f>
        <v>3873.3333333333335</v>
      </c>
      <c r="GS210" s="106">
        <f t="shared" si="374"/>
        <v>2.5669572669371923</v>
      </c>
      <c r="GT210" s="105" t="str">
        <f t="shared" ref="GT210:GT273" si="463">LOOKUP(GS210,$GW$16:$GX$20)</f>
        <v>C등급</v>
      </c>
    </row>
    <row r="211" spans="1:202" s="49" customFormat="1" x14ac:dyDescent="0.4">
      <c r="A211" s="37" t="s">
        <v>259</v>
      </c>
      <c r="B211" s="148" t="s">
        <v>260</v>
      </c>
      <c r="C211" s="35">
        <f>'주택총조사(거처의종류, 일반,외국인가구, 전체)'!H197</f>
        <v>195852</v>
      </c>
      <c r="D211" s="35">
        <f>'주택총조사(거처의종류, 일반,외국인가구, 전체)'!K197</f>
        <v>194930</v>
      </c>
      <c r="E211" s="35">
        <f>'주택총조사(거처의종류, 일반,외국인가구, 전체)'!N197</f>
        <v>193963</v>
      </c>
      <c r="F211" s="35">
        <f>'주택총조사(거처의종류, 일반,외국인가구, 전체)'!Q197</f>
        <v>197396</v>
      </c>
      <c r="G211" s="35">
        <f>'주택총조사(거처의종류, 일반,외국인가구, 전체)'!T197</f>
        <v>202792</v>
      </c>
      <c r="H211" s="35">
        <f>'주택총조사(거처의종류, 일반,외국인가구, 전체)'!W197</f>
        <v>205580</v>
      </c>
      <c r="I211" s="207">
        <f t="shared" si="378"/>
        <v>-3267</v>
      </c>
      <c r="J211" s="207">
        <f t="shared" si="378"/>
        <v>-3651</v>
      </c>
      <c r="K211" s="207">
        <f t="shared" si="378"/>
        <v>-1549</v>
      </c>
      <c r="L211" s="207">
        <f t="shared" si="378"/>
        <v>1380</v>
      </c>
      <c r="M211" s="207">
        <f t="shared" si="378"/>
        <v>582</v>
      </c>
      <c r="N211" s="24">
        <f>'인구총조사(가구, 1인가구)'!D197</f>
        <v>48607</v>
      </c>
      <c r="O211" s="24">
        <f>'인구총조사(가구, 1인가구)'!E197</f>
        <v>50952</v>
      </c>
      <c r="P211" s="24">
        <f>'인구총조사(가구, 1인가구)'!F197</f>
        <v>53636</v>
      </c>
      <c r="Q211" s="24">
        <f>'인구총조사(가구, 1인가구)'!G197</f>
        <v>58618</v>
      </c>
      <c r="R211" s="24">
        <f>'인구총조사(가구, 1인가구)'!H197</f>
        <v>62634</v>
      </c>
      <c r="S211" s="24">
        <f>'인구총조사(가구, 1인가구)'!I197</f>
        <v>64840</v>
      </c>
      <c r="T211" s="52">
        <f t="shared" ref="T211:T273" si="464">O211-N211</f>
        <v>2345</v>
      </c>
      <c r="U211" s="52">
        <f t="shared" si="382"/>
        <v>2684</v>
      </c>
      <c r="V211" s="52">
        <f t="shared" si="383"/>
        <v>4982</v>
      </c>
      <c r="W211" s="52">
        <f t="shared" si="384"/>
        <v>4016</v>
      </c>
      <c r="X211" s="52">
        <f t="shared" si="385"/>
        <v>2206</v>
      </c>
      <c r="Y211" s="53">
        <f>'주택총조사(거처의종류, 일반,외국인가구, 아파트)'!K197/'주택총조사(거처의종류, 일반,외국인가구, 전체)'!K197</f>
        <v>0.53006720361155291</v>
      </c>
      <c r="Z211" s="53">
        <f>'주택총조사(거처의종류, 일반,외국인가구, 아파트)'!N197/'주택총조사(거처의종류, 일반,외국인가구, 전체)'!N197</f>
        <v>0.53295731660161993</v>
      </c>
      <c r="AA211" s="53">
        <f>'주택총조사(거처의종류, 일반,외국인가구, 아파트)'!Q197/'주택총조사(거처의종류, 일반,외국인가구, 전체)'!Q197</f>
        <v>0.53886096982714948</v>
      </c>
      <c r="AB211" s="53">
        <f>'주택총조사(거처의종류, 일반,외국인가구, 아파트)'!T197/'주택총조사(거처의종류, 일반,외국인가구, 전체)'!T197</f>
        <v>0.55295573789893093</v>
      </c>
      <c r="AC211" s="53">
        <f>'주택총조사(거처의종류, 일반,외국인가구, 아파트)'!W197/'주택총조사(거처의종류, 일반,외국인가구, 전체)'!W197</f>
        <v>0.57257515322502184</v>
      </c>
      <c r="AD211" s="54">
        <f t="shared" ref="AD211:AD273" si="465">I211*Y211</f>
        <v>-1731.7295541989433</v>
      </c>
      <c r="AE211" s="54">
        <f t="shared" si="386"/>
        <v>-1945.8271629125145</v>
      </c>
      <c r="AF211" s="54">
        <f t="shared" si="387"/>
        <v>-834.69564226225452</v>
      </c>
      <c r="AG211" s="54">
        <f t="shared" si="388"/>
        <v>763.07891830052472</v>
      </c>
      <c r="AH211" s="54">
        <f t="shared" si="389"/>
        <v>333.23873917696272</v>
      </c>
      <c r="AI211" s="54">
        <f t="shared" si="390"/>
        <v>-683.18694037924502</v>
      </c>
      <c r="AJ211" s="54">
        <f t="shared" ref="AJ211:AJ273" si="466">T211*Y211</f>
        <v>1243.0075924690916</v>
      </c>
      <c r="AK211" s="54">
        <f t="shared" si="391"/>
        <v>1430.4574377587478</v>
      </c>
      <c r="AL211" s="54">
        <f t="shared" si="392"/>
        <v>2684.6053516788588</v>
      </c>
      <c r="AM211" s="54">
        <f t="shared" si="393"/>
        <v>2220.6702434021067</v>
      </c>
      <c r="AN211" s="54">
        <f t="shared" si="394"/>
        <v>1263.1007880143982</v>
      </c>
      <c r="AO211" s="54">
        <f t="shared" si="395"/>
        <v>1768.3682826646407</v>
      </c>
      <c r="AP211" s="208">
        <f t="shared" si="379"/>
        <v>-488.72196172985173</v>
      </c>
      <c r="AQ211" s="208">
        <f t="shared" si="379"/>
        <v>-515.36972515376669</v>
      </c>
      <c r="AR211" s="208">
        <f t="shared" si="379"/>
        <v>1849.9097094166043</v>
      </c>
      <c r="AS211" s="208">
        <f t="shared" si="379"/>
        <v>2983.7491617026317</v>
      </c>
      <c r="AT211" s="208">
        <f t="shared" si="379"/>
        <v>1596.339527191361</v>
      </c>
      <c r="AU211" s="50">
        <f t="shared" si="381"/>
        <v>1085.1813422853957</v>
      </c>
      <c r="AV211" s="52">
        <f>'주택총조사(거처의종류, 일반,외국인가구, 전체)'!I197</f>
        <v>6308</v>
      </c>
      <c r="AW211" s="52">
        <f>'주택총조사(거처의종류, 일반,외국인가구, 전체)'!L197</f>
        <v>7048</v>
      </c>
      <c r="AX211" s="52">
        <f>'주택총조사(거처의종류, 일반,외국인가구, 전체)'!O197</f>
        <v>7480</v>
      </c>
      <c r="AY211" s="52">
        <f>'주택총조사(거처의종류, 일반,외국인가구, 전체)'!R197</f>
        <v>7817</v>
      </c>
      <c r="AZ211" s="52">
        <f>'주택총조사(거처의종류, 일반,외국인가구, 전체)'!U197</f>
        <v>8275</v>
      </c>
      <c r="BA211" s="52">
        <f>'주택총조사(거처의종류, 일반,외국인가구, 전체)'!X197</f>
        <v>8947</v>
      </c>
      <c r="BB211" s="52">
        <f t="shared" ref="BB211:BB273" si="467">AW211-AV211</f>
        <v>740</v>
      </c>
      <c r="BC211" s="52">
        <f t="shared" si="396"/>
        <v>432</v>
      </c>
      <c r="BD211" s="52">
        <f t="shared" si="397"/>
        <v>337</v>
      </c>
      <c r="BE211" s="52">
        <f t="shared" si="398"/>
        <v>458</v>
      </c>
      <c r="BF211" s="52">
        <f t="shared" si="399"/>
        <v>672</v>
      </c>
      <c r="BG211" s="53">
        <f>'주택총조사(거처의종류, 일반,외국인가구, 아파트)'!L197/'주택총조사(거처의종류, 일반,외국인가구, 전체)'!L197</f>
        <v>0.11677071509648126</v>
      </c>
      <c r="BH211" s="53">
        <f>'주택총조사(거처의종류, 일반,외국인가구, 아파트)'!O197/'주택총조사(거처의종류, 일반,외국인가구, 전체)'!O197</f>
        <v>0.125</v>
      </c>
      <c r="BI211" s="53">
        <f>'주택총조사(거처의종류, 일반,외국인가구, 아파트)'!R197/'주택총조사(거처의종류, 일반,외국인가구, 전체)'!R197</f>
        <v>0.13112447230395291</v>
      </c>
      <c r="BJ211" s="53">
        <f>'주택총조사(거처의종류, 일반,외국인가구, 아파트)'!U197/'주택총조사(거처의종류, 일반,외국인가구, 전체)'!U197</f>
        <v>0.14380664652567976</v>
      </c>
      <c r="BK211" s="53">
        <f>'주택총조사(거처의종류, 일반,외국인가구, 아파트)'!X197/'주택총조사(거처의종류, 일반,외국인가구, 전체)'!X197</f>
        <v>0.1582653403375433</v>
      </c>
      <c r="BL211" s="54">
        <f t="shared" si="400"/>
        <v>86.410329171396143</v>
      </c>
      <c r="BM211" s="54">
        <f t="shared" si="401"/>
        <v>54</v>
      </c>
      <c r="BN211" s="54">
        <f t="shared" si="402"/>
        <v>44.188947166432129</v>
      </c>
      <c r="BO211" s="54">
        <f t="shared" si="403"/>
        <v>65.863444108761328</v>
      </c>
      <c r="BP211" s="54">
        <f t="shared" si="404"/>
        <v>106.3543087068291</v>
      </c>
      <c r="BQ211" s="50">
        <f t="shared" si="405"/>
        <v>71.363405830683732</v>
      </c>
      <c r="BR211" s="49">
        <f>REPS멸실!E196</f>
        <v>100</v>
      </c>
      <c r="BS211" s="49">
        <f>REPS멸실!F196</f>
        <v>650</v>
      </c>
      <c r="BT211" s="49">
        <f>REPS멸실!G196</f>
        <v>185</v>
      </c>
      <c r="BU211" s="49">
        <f>REPS멸실!H196</f>
        <v>0</v>
      </c>
      <c r="BV211" s="49">
        <f>REPS멸실!I196</f>
        <v>104</v>
      </c>
      <c r="BW211" s="51">
        <f t="shared" si="406"/>
        <v>207.8</v>
      </c>
      <c r="BX211" s="81">
        <f t="shared" si="407"/>
        <v>1364.3447481160792</v>
      </c>
      <c r="BY211" s="52">
        <f>SUM('주택소유통계(다주택자)'!Q197:R197)</f>
        <v>17976</v>
      </c>
      <c r="BZ211" s="52">
        <f>SUM('주택소유통계(다주택자)'!U197:V197)</f>
        <v>17221</v>
      </c>
      <c r="CA211" s="52">
        <f>SUM('주택소유통계(다주택자)'!Y197:Z197)</f>
        <v>17254</v>
      </c>
      <c r="CB211" s="52">
        <f>SUM('주택소유통계(다주택자)'!AC197:AD197)</f>
        <v>18110</v>
      </c>
      <c r="CC211" s="52">
        <f t="shared" si="408"/>
        <v>-755</v>
      </c>
      <c r="CD211" s="52">
        <f t="shared" si="409"/>
        <v>33</v>
      </c>
      <c r="CE211" s="52">
        <f t="shared" si="410"/>
        <v>856</v>
      </c>
      <c r="CF211" s="53">
        <f>'REPS거래량(외지인)'!D197/'REPS거래량(외지인)'!C197</f>
        <v>0.41744295936276493</v>
      </c>
      <c r="CG211" s="53">
        <f>'REPS거래량(외지인)'!I197/'REPS거래량(외지인)'!H197</f>
        <v>0.39453649798477386</v>
      </c>
      <c r="CH211" s="53">
        <f>'REPS거래량(외지인)'!N197/'REPS거래량(외지인)'!M197</f>
        <v>0.52582748244734201</v>
      </c>
      <c r="CI211" s="54">
        <f>REPS단위당실거래!G196</f>
        <v>1339.7</v>
      </c>
      <c r="CJ211" s="54">
        <f>REPS단위당실거래!H196</f>
        <v>1257.3</v>
      </c>
      <c r="CK211" s="54">
        <f>REPS단위당실거래!I196</f>
        <v>1329.7</v>
      </c>
      <c r="CL211" s="52">
        <v>2112</v>
      </c>
      <c r="CM211" s="52">
        <v>2217.6</v>
      </c>
      <c r="CN211" s="52">
        <v>2332</v>
      </c>
      <c r="CO211" s="53">
        <f t="shared" si="411"/>
        <v>0.63432765151515158</v>
      </c>
      <c r="CP211" s="53">
        <f t="shared" si="412"/>
        <v>0.5669642857142857</v>
      </c>
      <c r="CQ211" s="53">
        <f t="shared" si="413"/>
        <v>0.57019725557461409</v>
      </c>
      <c r="CR211" s="55">
        <v>0.2</v>
      </c>
      <c r="CS211" s="55">
        <v>0.3</v>
      </c>
      <c r="CT211" s="55">
        <v>0.5</v>
      </c>
      <c r="CU211" s="162">
        <f t="shared" si="414"/>
        <v>-39.984137420171749</v>
      </c>
      <c r="CV211" s="162">
        <f t="shared" si="415"/>
        <v>2.2145122273047146</v>
      </c>
      <c r="CW211" s="162">
        <f t="shared" si="416"/>
        <v>128.32526580599432</v>
      </c>
      <c r="CX211" s="71">
        <f t="shared" si="417"/>
        <v>30.185213537709092</v>
      </c>
      <c r="CY211" s="158">
        <f>REPS분양물량!H196</f>
        <v>1660</v>
      </c>
      <c r="CZ211" s="158">
        <f>REPS분양물량!I196</f>
        <v>0</v>
      </c>
      <c r="DA211" s="158">
        <f>REPS분양물량!J196</f>
        <v>0</v>
      </c>
      <c r="DB211" s="52">
        <f>REPS미분양!F196</f>
        <v>1</v>
      </c>
      <c r="DC211" s="52">
        <f>REPS미분양!G196</f>
        <v>157</v>
      </c>
      <c r="DD211" s="52">
        <f>REPS미분양!H196</f>
        <v>52</v>
      </c>
      <c r="DE211" s="52">
        <f>REPS미분양!I196</f>
        <v>86</v>
      </c>
      <c r="DF211" s="52">
        <f t="shared" si="418"/>
        <v>1661</v>
      </c>
      <c r="DG211" s="52">
        <f t="shared" si="419"/>
        <v>157</v>
      </c>
      <c r="DH211" s="52">
        <f t="shared" si="420"/>
        <v>52</v>
      </c>
      <c r="DI211" s="52">
        <f t="shared" si="421"/>
        <v>1504</v>
      </c>
      <c r="DJ211" s="52">
        <f t="shared" si="422"/>
        <v>105</v>
      </c>
      <c r="DK211" s="52">
        <f t="shared" si="423"/>
        <v>-34</v>
      </c>
      <c r="DL211" s="142">
        <v>1339.7</v>
      </c>
      <c r="DM211" s="142">
        <v>1257.3</v>
      </c>
      <c r="DN211" s="142">
        <v>1329.7</v>
      </c>
      <c r="DO211" s="140">
        <f>'REPS분양가(분기단위)'!D196</f>
        <v>2112</v>
      </c>
      <c r="DP211" s="144">
        <f>DO211*1.05</f>
        <v>2217.6</v>
      </c>
      <c r="DQ211" s="140">
        <f>'REPS분양가(분기단위)'!F196</f>
        <v>2332</v>
      </c>
      <c r="DR211" s="53">
        <f t="shared" si="424"/>
        <v>0.63432765151515158</v>
      </c>
      <c r="DS211" s="53">
        <f t="shared" si="425"/>
        <v>0.5669642857142857</v>
      </c>
      <c r="DT211" s="53">
        <f t="shared" si="426"/>
        <v>0.57019725557461409</v>
      </c>
      <c r="DU211" s="53">
        <f>100%-종합!CF211</f>
        <v>0.58255704063723512</v>
      </c>
      <c r="DV211" s="53">
        <f>100%-종합!CG211</f>
        <v>0.60546350201522614</v>
      </c>
      <c r="DW211" s="53">
        <f>100%-종합!CH211</f>
        <v>0.47417251755265799</v>
      </c>
      <c r="DX211" s="55">
        <v>0.2</v>
      </c>
      <c r="DY211" s="55">
        <v>0.3</v>
      </c>
      <c r="DZ211" s="55">
        <v>0.5</v>
      </c>
      <c r="EA211" s="72">
        <f t="shared" si="427"/>
        <v>111.15523746987907</v>
      </c>
      <c r="EB211" s="72">
        <f t="shared" si="428"/>
        <v>10.813199731303179</v>
      </c>
      <c r="EC211" s="72">
        <f t="shared" si="429"/>
        <v>-4.5963217590163294</v>
      </c>
      <c r="ED211" s="71">
        <f t="shared" si="430"/>
        <v>39.124038480721971</v>
      </c>
      <c r="EE211" s="82">
        <f t="shared" si="431"/>
        <v>69.309252018431067</v>
      </c>
      <c r="EF211" s="88">
        <f t="shared" si="432"/>
        <v>1433.6540001345104</v>
      </c>
      <c r="EG211" s="54">
        <f>REPS단위당실거래!I196</f>
        <v>1329.7</v>
      </c>
      <c r="EH211" s="52">
        <f t="shared" si="433"/>
        <v>2332</v>
      </c>
      <c r="EI211" s="52">
        <f t="shared" si="434"/>
        <v>79300</v>
      </c>
      <c r="EJ211" s="49">
        <f t="shared" si="435"/>
        <v>43615</v>
      </c>
      <c r="EK211" s="149">
        <v>32569</v>
      </c>
      <c r="EL211" s="55">
        <f t="shared" si="436"/>
        <v>0.43277352076971826</v>
      </c>
      <c r="EM211" s="55">
        <v>0.74</v>
      </c>
      <c r="EN211" s="55">
        <v>0.05</v>
      </c>
      <c r="EO211" s="71">
        <f t="shared" si="437"/>
        <v>521.51502952411136</v>
      </c>
      <c r="EP211" s="54">
        <f>REPS단위당실거래!I196</f>
        <v>1329.7</v>
      </c>
      <c r="EQ211" s="52">
        <f t="shared" si="438"/>
        <v>2332</v>
      </c>
      <c r="ER211" s="52">
        <f t="shared" si="439"/>
        <v>79300</v>
      </c>
      <c r="ES211" s="49">
        <f t="shared" si="440"/>
        <v>43615</v>
      </c>
      <c r="ET211" s="149">
        <v>1385</v>
      </c>
      <c r="EU211" s="55">
        <f t="shared" si="441"/>
        <v>0.43277352076971826</v>
      </c>
      <c r="EV211" s="55">
        <v>0.26</v>
      </c>
      <c r="EW211" s="55">
        <v>0.2</v>
      </c>
      <c r="EX211" s="50">
        <f t="shared" si="442"/>
        <v>31.168348965835111</v>
      </c>
      <c r="EY211" s="53">
        <f>'주택총조사(주택의종류)'!AZ197</f>
        <v>0.64386362645833839</v>
      </c>
      <c r="EZ211" s="53">
        <f>'주택총조사(주택의종류)'!AS197</f>
        <v>6.4257632751619595E-2</v>
      </c>
      <c r="FA211" s="53">
        <f>'주택총조사(주택의종류)'!BG197</f>
        <v>0.28403863946051955</v>
      </c>
      <c r="FB211" s="53">
        <f t="shared" si="443"/>
        <v>0.54094727190599556</v>
      </c>
      <c r="FC211" s="54">
        <f t="shared" si="444"/>
        <v>298.97256582192534</v>
      </c>
      <c r="FD211" s="55">
        <v>0.4</v>
      </c>
      <c r="FE211" s="55">
        <v>0.6</v>
      </c>
      <c r="FF211" s="50">
        <f t="shared" si="445"/>
        <v>71.753415797262079</v>
      </c>
      <c r="FG211" s="82">
        <f t="shared" si="446"/>
        <v>624.4367942872085</v>
      </c>
      <c r="FH211" s="53">
        <v>3.9399999999999998E-2</v>
      </c>
      <c r="FI211" s="49">
        <v>30</v>
      </c>
      <c r="FJ211" s="55">
        <v>0.6</v>
      </c>
      <c r="FK211" s="55">
        <v>0.4</v>
      </c>
      <c r="FL211" s="49">
        <f t="shared" si="447"/>
        <v>79000</v>
      </c>
      <c r="FM211" s="49">
        <f t="shared" si="448"/>
        <v>47600</v>
      </c>
      <c r="FN211" s="58">
        <f t="shared" si="449"/>
        <v>-225.60624820735154</v>
      </c>
      <c r="FO211" s="49">
        <f t="shared" ref="FO211:FO274" si="468">-ROUND(FN211/FK211,-1)*12</f>
        <v>6720</v>
      </c>
      <c r="FP211" s="131">
        <v>627</v>
      </c>
      <c r="FQ211" s="134">
        <v>1883</v>
      </c>
      <c r="FR211" s="134">
        <v>17368</v>
      </c>
      <c r="FS211" s="134">
        <v>22735</v>
      </c>
      <c r="FT211" s="134">
        <v>13986</v>
      </c>
      <c r="FU211" s="134">
        <v>13208</v>
      </c>
      <c r="FV211" s="134">
        <v>12794</v>
      </c>
      <c r="FW211" s="134">
        <v>29611</v>
      </c>
      <c r="FX211" s="134">
        <v>26644</v>
      </c>
      <c r="FY211" s="32">
        <f t="shared" si="450"/>
        <v>138856</v>
      </c>
      <c r="FZ211" s="152">
        <f>(SUM(FW211:FX211)/FY211)+(FV211/FY211)*0.3</f>
        <v>0.43277352076971826</v>
      </c>
      <c r="GA211" s="54">
        <f t="shared" si="451"/>
        <v>1839.7316884953243</v>
      </c>
      <c r="GB211" s="55">
        <v>0.3</v>
      </c>
      <c r="GC211" s="55">
        <f t="shared" si="452"/>
        <v>0.43277352076971826</v>
      </c>
      <c r="GD211" s="50">
        <f t="shared" si="453"/>
        <v>238.85614803052201</v>
      </c>
      <c r="GE211" s="54">
        <f t="shared" si="454"/>
        <v>-475.386940379245</v>
      </c>
      <c r="GF211" s="55">
        <v>0.7</v>
      </c>
      <c r="GG211" s="55">
        <f t="shared" si="455"/>
        <v>0.43277352076971826</v>
      </c>
      <c r="GH211" s="50">
        <f t="shared" si="456"/>
        <v>-144.01441594110898</v>
      </c>
      <c r="GI211" s="81">
        <f t="shared" ref="GI211:GI274" si="469">GD211+GH211</f>
        <v>94.841732089413028</v>
      </c>
      <c r="GJ211" s="72">
        <f t="shared" si="457"/>
        <v>30.185213537709092</v>
      </c>
      <c r="GK211" s="72">
        <f t="shared" si="458"/>
        <v>39.124038480721971</v>
      </c>
      <c r="GL211" s="52">
        <f>SUM('주택총조사(주택의종류)'!AD197:AF197)</f>
        <v>166216</v>
      </c>
      <c r="GM211" s="52">
        <f>REPS미분양!I196</f>
        <v>86</v>
      </c>
      <c r="GN211" s="100">
        <f t="shared" si="459"/>
        <v>5.1739904702315055E-4</v>
      </c>
      <c r="GO211" s="55">
        <f t="shared" si="460"/>
        <v>1</v>
      </c>
      <c r="GP211" s="82">
        <f t="shared" si="461"/>
        <v>69.309252018431067</v>
      </c>
      <c r="GQ211" s="84">
        <f t="shared" si="462"/>
        <v>788.58777839505262</v>
      </c>
      <c r="GR211" s="151">
        <f>SUM('REPS분양물량+계획'!G196:I196)/3</f>
        <v>1678.3333333333333</v>
      </c>
      <c r="GS211" s="106">
        <f t="shared" ref="GS211:GS274" si="470">GR211/GQ211</f>
        <v>2.128277129464403</v>
      </c>
      <c r="GT211" s="105" t="str">
        <f t="shared" si="463"/>
        <v>C등급</v>
      </c>
    </row>
    <row r="212" spans="1:202" s="49" customFormat="1" x14ac:dyDescent="0.4">
      <c r="A212" s="37" t="s">
        <v>259</v>
      </c>
      <c r="B212" s="148" t="s">
        <v>207</v>
      </c>
      <c r="C212" s="35">
        <f>'주택총조사(거처의종류, 일반,외국인가구, 전체)'!H198</f>
        <v>189779</v>
      </c>
      <c r="D212" s="35">
        <f>'주택총조사(거처의종류, 일반,외국인가구, 전체)'!K198</f>
        <v>195663</v>
      </c>
      <c r="E212" s="35">
        <f>'주택총조사(거처의종류, 일반,외국인가구, 전체)'!N198</f>
        <v>200854</v>
      </c>
      <c r="F212" s="35">
        <f>'주택총조사(거처의종류, 일반,외국인가구, 전체)'!Q198</f>
        <v>210245</v>
      </c>
      <c r="G212" s="35">
        <f>'주택총조사(거처의종류, 일반,외국인가구, 전체)'!T198</f>
        <v>225749</v>
      </c>
      <c r="H212" s="35">
        <f>'주택총조사(거처의종류, 일반,외국인가구, 전체)'!W198</f>
        <v>245055</v>
      </c>
      <c r="I212" s="207">
        <f t="shared" si="378"/>
        <v>2627</v>
      </c>
      <c r="J212" s="207">
        <f t="shared" si="378"/>
        <v>673</v>
      </c>
      <c r="K212" s="207">
        <f t="shared" si="378"/>
        <v>3614</v>
      </c>
      <c r="L212" s="207">
        <f t="shared" si="378"/>
        <v>9167</v>
      </c>
      <c r="M212" s="207">
        <f t="shared" si="378"/>
        <v>11709</v>
      </c>
      <c r="N212" s="24">
        <f>'인구총조사(가구, 1인가구)'!D198</f>
        <v>41024</v>
      </c>
      <c r="O212" s="24">
        <f>'인구총조사(가구, 1인가구)'!E198</f>
        <v>44281</v>
      </c>
      <c r="P212" s="24">
        <f>'인구총조사(가구, 1인가구)'!F198</f>
        <v>48799</v>
      </c>
      <c r="Q212" s="24">
        <f>'인구총조사(가구, 1인가구)'!G198</f>
        <v>54576</v>
      </c>
      <c r="R212" s="24">
        <f>'인구총조사(가구, 1인가구)'!H198</f>
        <v>60913</v>
      </c>
      <c r="S212" s="24">
        <f>'인구총조사(가구, 1인가구)'!I198</f>
        <v>68510</v>
      </c>
      <c r="T212" s="52">
        <f t="shared" si="464"/>
        <v>3257</v>
      </c>
      <c r="U212" s="52">
        <f t="shared" si="382"/>
        <v>4518</v>
      </c>
      <c r="V212" s="52">
        <f t="shared" si="383"/>
        <v>5777</v>
      </c>
      <c r="W212" s="52">
        <f t="shared" si="384"/>
        <v>6337</v>
      </c>
      <c r="X212" s="52">
        <f t="shared" si="385"/>
        <v>7597</v>
      </c>
      <c r="Y212" s="53">
        <f>'주택총조사(거처의종류, 일반,외국인가구, 아파트)'!K198/'주택총조사(거처의종류, 일반,외국인가구, 전체)'!K198</f>
        <v>0.59251876951697557</v>
      </c>
      <c r="Z212" s="53">
        <f>'주택총조사(거처의종류, 일반,외국인가구, 아파트)'!N198/'주택총조사(거처의종류, 일반,외국인가구, 전체)'!N198</f>
        <v>0.58340884423511608</v>
      </c>
      <c r="AA212" s="53">
        <f>'주택총조사(거처의종류, 일반,외국인가구, 아파트)'!Q198/'주택총조사(거처의종류, 일반,외국인가구, 전체)'!Q198</f>
        <v>0.58563580584556119</v>
      </c>
      <c r="AB212" s="53">
        <f>'주택총조사(거처의종류, 일반,외국인가구, 아파트)'!T198/'주택총조사(거처의종류, 일반,외국인가구, 전체)'!T198</f>
        <v>0.6010657854519843</v>
      </c>
      <c r="AC212" s="53">
        <f>'주택총조사(거처의종류, 일반,외국인가구, 아파트)'!W198/'주택총조사(거처의종류, 일반,외국인가구, 전체)'!W198</f>
        <v>0.63350676378772108</v>
      </c>
      <c r="AD212" s="54">
        <f t="shared" si="465"/>
        <v>1556.5468075210949</v>
      </c>
      <c r="AE212" s="54">
        <f t="shared" si="386"/>
        <v>392.63415217023311</v>
      </c>
      <c r="AF212" s="54">
        <f t="shared" si="387"/>
        <v>2116.487802325858</v>
      </c>
      <c r="AG212" s="54">
        <f t="shared" si="388"/>
        <v>5509.9700552383401</v>
      </c>
      <c r="AH212" s="54">
        <f t="shared" si="389"/>
        <v>7417.7306971904263</v>
      </c>
      <c r="AI212" s="54">
        <f t="shared" si="390"/>
        <v>3398.6739028891907</v>
      </c>
      <c r="AJ212" s="54">
        <f t="shared" si="466"/>
        <v>1929.8336323167894</v>
      </c>
      <c r="AK212" s="54">
        <f t="shared" si="391"/>
        <v>2635.8411582542544</v>
      </c>
      <c r="AL212" s="54">
        <f t="shared" si="392"/>
        <v>3383.2180503698069</v>
      </c>
      <c r="AM212" s="54">
        <f t="shared" si="393"/>
        <v>3808.9538824092247</v>
      </c>
      <c r="AN212" s="54">
        <f t="shared" si="394"/>
        <v>4812.7508844953172</v>
      </c>
      <c r="AO212" s="54">
        <f t="shared" si="395"/>
        <v>3314.1195215690786</v>
      </c>
      <c r="AP212" s="208">
        <f t="shared" si="379"/>
        <v>3486.3804398378843</v>
      </c>
      <c r="AQ212" s="208">
        <f t="shared" si="379"/>
        <v>3028.4753104244874</v>
      </c>
      <c r="AR212" s="208">
        <f t="shared" si="379"/>
        <v>5499.7058526956644</v>
      </c>
      <c r="AS212" s="208">
        <f t="shared" si="379"/>
        <v>9318.9239376475653</v>
      </c>
      <c r="AT212" s="208">
        <f t="shared" si="379"/>
        <v>12230.481581685744</v>
      </c>
      <c r="AU212" s="50">
        <f t="shared" si="381"/>
        <v>6712.7934244582693</v>
      </c>
      <c r="AV212" s="52">
        <f>'주택총조사(거처의종류, 일반,외국인가구, 전체)'!I198</f>
        <v>4434</v>
      </c>
      <c r="AW212" s="52">
        <f>'주택총조사(거처의종류, 일반,외국인가구, 전체)'!L198</f>
        <v>4598</v>
      </c>
      <c r="AX212" s="52">
        <f>'주택총조사(거처의종류, 일반,외국인가구, 전체)'!O198</f>
        <v>4828</v>
      </c>
      <c r="AY212" s="52">
        <f>'주택총조사(거처의종류, 일반,외국인가구, 전체)'!R198</f>
        <v>4875</v>
      </c>
      <c r="AZ212" s="52">
        <f>'주택총조사(거처의종류, 일반,외국인가구, 전체)'!U198</f>
        <v>5293</v>
      </c>
      <c r="BA212" s="52">
        <f>'주택총조사(거처의종류, 일반,외국인가구, 전체)'!X198</f>
        <v>5884</v>
      </c>
      <c r="BB212" s="52">
        <f t="shared" si="467"/>
        <v>164</v>
      </c>
      <c r="BC212" s="52">
        <f t="shared" si="396"/>
        <v>230</v>
      </c>
      <c r="BD212" s="52">
        <f t="shared" si="397"/>
        <v>47</v>
      </c>
      <c r="BE212" s="52">
        <f t="shared" si="398"/>
        <v>418</v>
      </c>
      <c r="BF212" s="52">
        <f t="shared" si="399"/>
        <v>591</v>
      </c>
      <c r="BG212" s="53">
        <f>'주택총조사(거처의종류, 일반,외국인가구, 아파트)'!L198/'주택총조사(거처의종류, 일반,외국인가구, 전체)'!L198</f>
        <v>0.15224010439321445</v>
      </c>
      <c r="BH212" s="53">
        <f>'주택총조사(거처의종류, 일반,외국인가구, 아파트)'!O198/'주택총조사(거처의종류, 일반,외국인가구, 전체)'!O198</f>
        <v>0.15057995028997515</v>
      </c>
      <c r="BI212" s="53">
        <f>'주택총조사(거처의종류, 일반,외국인가구, 아파트)'!R198/'주택총조사(거처의종류, 일반,외국인가구, 전체)'!R198</f>
        <v>0.15671794871794872</v>
      </c>
      <c r="BJ212" s="53">
        <f>'주택총조사(거처의종류, 일반,외국인가구, 아파트)'!U198/'주택총조사(거처의종류, 일반,외국인가구, 전체)'!U198</f>
        <v>0.1522765917249197</v>
      </c>
      <c r="BK212" s="53">
        <f>'주택총조사(거처의종류, 일반,외국인가구, 아파트)'!X198/'주택총조사(거처의종류, 일반,외국인가구, 전체)'!X198</f>
        <v>0.16876274643099931</v>
      </c>
      <c r="BL212" s="54">
        <f t="shared" si="400"/>
        <v>24.967377120487171</v>
      </c>
      <c r="BM212" s="54">
        <f t="shared" si="401"/>
        <v>34.633388566694286</v>
      </c>
      <c r="BN212" s="54">
        <f t="shared" si="402"/>
        <v>7.3657435897435901</v>
      </c>
      <c r="BO212" s="54">
        <f t="shared" si="403"/>
        <v>63.651615341016431</v>
      </c>
      <c r="BP212" s="54">
        <f t="shared" si="404"/>
        <v>99.738783140720599</v>
      </c>
      <c r="BQ212" s="50">
        <f t="shared" si="405"/>
        <v>46.071381551732415</v>
      </c>
      <c r="BR212" s="49">
        <f>REPS멸실!E197</f>
        <v>0</v>
      </c>
      <c r="BS212" s="49">
        <f>REPS멸실!F197</f>
        <v>0</v>
      </c>
      <c r="BT212" s="49">
        <f>REPS멸실!G197</f>
        <v>0</v>
      </c>
      <c r="BU212" s="49">
        <f>REPS멸실!H197</f>
        <v>320</v>
      </c>
      <c r="BV212" s="49">
        <f>REPS멸실!I197</f>
        <v>765</v>
      </c>
      <c r="BW212" s="51">
        <f t="shared" si="406"/>
        <v>217</v>
      </c>
      <c r="BX212" s="81">
        <f t="shared" si="407"/>
        <v>6975.8648060100013</v>
      </c>
      <c r="BY212" s="52">
        <f>SUM('주택소유통계(다주택자)'!Q198:R198)</f>
        <v>21774</v>
      </c>
      <c r="BZ212" s="52">
        <f>SUM('주택소유통계(다주택자)'!U198:V198)</f>
        <v>20788</v>
      </c>
      <c r="CA212" s="52">
        <f>SUM('주택소유통계(다주택자)'!Y198:Z198)</f>
        <v>22128</v>
      </c>
      <c r="CB212" s="52">
        <f>SUM('주택소유통계(다주택자)'!AC198:AD198)</f>
        <v>25013</v>
      </c>
      <c r="CC212" s="52">
        <f t="shared" si="408"/>
        <v>-986</v>
      </c>
      <c r="CD212" s="52">
        <f t="shared" si="409"/>
        <v>1340</v>
      </c>
      <c r="CE212" s="52">
        <f t="shared" si="410"/>
        <v>2885</v>
      </c>
      <c r="CF212" s="53">
        <f>'REPS거래량(외지인)'!D198/'REPS거래량(외지인)'!C198</f>
        <v>0.50182589233125219</v>
      </c>
      <c r="CG212" s="53">
        <f>'REPS거래량(외지인)'!I198/'REPS거래량(외지인)'!H198</f>
        <v>0.50035087719298244</v>
      </c>
      <c r="CH212" s="53">
        <f>'REPS거래량(외지인)'!N198/'REPS거래량(외지인)'!M198</f>
        <v>0.54229655837890001</v>
      </c>
      <c r="CI212" s="54">
        <f>REPS단위당실거래!G197</f>
        <v>1289.7</v>
      </c>
      <c r="CJ212" s="54">
        <f>REPS단위당실거래!H197</f>
        <v>1302.2</v>
      </c>
      <c r="CK212" s="54">
        <f>REPS단위당실거래!I197</f>
        <v>1401.4</v>
      </c>
      <c r="CL212" s="52">
        <v>1433</v>
      </c>
      <c r="CM212" s="52">
        <v>1732</v>
      </c>
      <c r="CN212" s="52">
        <v>1719</v>
      </c>
      <c r="CO212" s="53">
        <f t="shared" si="411"/>
        <v>0.9</v>
      </c>
      <c r="CP212" s="53">
        <f t="shared" si="412"/>
        <v>0.75184757505773669</v>
      </c>
      <c r="CQ212" s="53">
        <f t="shared" si="413"/>
        <v>0.81524141942990114</v>
      </c>
      <c r="CR212" s="55">
        <v>0.2</v>
      </c>
      <c r="CS212" s="55">
        <v>0.3</v>
      </c>
      <c r="CT212" s="55">
        <v>0.5</v>
      </c>
      <c r="CU212" s="162">
        <f t="shared" si="414"/>
        <v>-89.064059370950645</v>
      </c>
      <c r="CV212" s="162">
        <f t="shared" si="415"/>
        <v>151.2274126656132</v>
      </c>
      <c r="CW212" s="162">
        <f t="shared" si="416"/>
        <v>637.73302358687306</v>
      </c>
      <c r="CX212" s="71">
        <f t="shared" si="417"/>
        <v>233.2987922938452</v>
      </c>
      <c r="CY212" s="158">
        <f>REPS분양물량!H197</f>
        <v>10618</v>
      </c>
      <c r="CZ212" s="158">
        <f>REPS분양물량!I197</f>
        <v>10067</v>
      </c>
      <c r="DA212" s="158">
        <f>REPS분양물량!J197</f>
        <v>4888</v>
      </c>
      <c r="DB212" s="52">
        <f>REPS미분양!F197</f>
        <v>237</v>
      </c>
      <c r="DC212" s="52">
        <f>REPS미분양!G197</f>
        <v>249</v>
      </c>
      <c r="DD212" s="52">
        <f>REPS미분양!H197</f>
        <v>1869</v>
      </c>
      <c r="DE212" s="52">
        <f>REPS미분양!I197</f>
        <v>1152</v>
      </c>
      <c r="DF212" s="52">
        <f t="shared" si="418"/>
        <v>10855</v>
      </c>
      <c r="DG212" s="52">
        <f t="shared" si="419"/>
        <v>10316</v>
      </c>
      <c r="DH212" s="52">
        <f t="shared" si="420"/>
        <v>6757</v>
      </c>
      <c r="DI212" s="52">
        <f t="shared" si="421"/>
        <v>10606</v>
      </c>
      <c r="DJ212" s="52">
        <f t="shared" si="422"/>
        <v>8447</v>
      </c>
      <c r="DK212" s="52">
        <f t="shared" si="423"/>
        <v>5605</v>
      </c>
      <c r="DL212" s="142">
        <v>1289.7</v>
      </c>
      <c r="DM212" s="142">
        <v>1302.2</v>
      </c>
      <c r="DN212" s="142">
        <v>1401.4</v>
      </c>
      <c r="DO212" s="140">
        <f>'REPS분양가(분기단위)'!D197</f>
        <v>1433</v>
      </c>
      <c r="DP212" s="140">
        <f>'REPS분양가(분기단위)'!E197</f>
        <v>1732</v>
      </c>
      <c r="DQ212" s="140">
        <f>'REPS분양가(분기단위)'!F197</f>
        <v>1719</v>
      </c>
      <c r="DR212" s="53">
        <f t="shared" si="424"/>
        <v>0.9</v>
      </c>
      <c r="DS212" s="53">
        <f t="shared" si="425"/>
        <v>0.75184757505773669</v>
      </c>
      <c r="DT212" s="53">
        <f t="shared" si="426"/>
        <v>0.81524141942990114</v>
      </c>
      <c r="DU212" s="53">
        <f>100%-종합!CF212</f>
        <v>0.49817410766874781</v>
      </c>
      <c r="DV212" s="53">
        <f>100%-종합!CG212</f>
        <v>0.49964912280701756</v>
      </c>
      <c r="DW212" s="53">
        <f>100%-종합!CH212</f>
        <v>0.45770344162109999</v>
      </c>
      <c r="DX212" s="55">
        <v>0.2</v>
      </c>
      <c r="DY212" s="55">
        <v>0.3</v>
      </c>
      <c r="DZ212" s="55">
        <v>0.5</v>
      </c>
      <c r="EA212" s="72">
        <f t="shared" si="427"/>
        <v>951.05422546825309</v>
      </c>
      <c r="EB212" s="72">
        <f t="shared" si="428"/>
        <v>951.95995876990389</v>
      </c>
      <c r="EC212" s="72">
        <f t="shared" si="429"/>
        <v>1045.7214965989449</v>
      </c>
      <c r="ED212" s="71">
        <f t="shared" si="430"/>
        <v>982.91189361236729</v>
      </c>
      <c r="EE212" s="82">
        <f t="shared" si="431"/>
        <v>1216.2106859062126</v>
      </c>
      <c r="EF212" s="88">
        <f t="shared" si="432"/>
        <v>8192.0754919162137</v>
      </c>
      <c r="EG212" s="54">
        <f>REPS단위당실거래!I197</f>
        <v>1401.4</v>
      </c>
      <c r="EH212" s="52">
        <f t="shared" si="433"/>
        <v>1719</v>
      </c>
      <c r="EI212" s="52">
        <f t="shared" si="434"/>
        <v>58400</v>
      </c>
      <c r="EJ212" s="49">
        <f t="shared" si="435"/>
        <v>32120.000000000004</v>
      </c>
      <c r="EK212" s="149">
        <v>89659</v>
      </c>
      <c r="EL212" s="55">
        <f t="shared" si="436"/>
        <v>0.5636758994395219</v>
      </c>
      <c r="EM212" s="55">
        <v>0.74</v>
      </c>
      <c r="EN212" s="55">
        <v>0.05</v>
      </c>
      <c r="EO212" s="71">
        <f t="shared" si="437"/>
        <v>1869.9288463103796</v>
      </c>
      <c r="EP212" s="54">
        <f>REPS단위당실거래!I197</f>
        <v>1401.4</v>
      </c>
      <c r="EQ212" s="52">
        <f t="shared" si="438"/>
        <v>1719</v>
      </c>
      <c r="ER212" s="52">
        <f t="shared" si="439"/>
        <v>58400</v>
      </c>
      <c r="ES212" s="49">
        <f t="shared" si="440"/>
        <v>32120.000000000004</v>
      </c>
      <c r="ET212" s="149">
        <v>39780</v>
      </c>
      <c r="EU212" s="55">
        <f t="shared" si="441"/>
        <v>0.5636758994395219</v>
      </c>
      <c r="EV212" s="55">
        <v>0.26</v>
      </c>
      <c r="EW212" s="55">
        <v>0.2</v>
      </c>
      <c r="EX212" s="50">
        <f t="shared" si="442"/>
        <v>1165.9974185446174</v>
      </c>
      <c r="EY212" s="53">
        <f>'주택총조사(주택의종류)'!AZ198</f>
        <v>0.67311755532226292</v>
      </c>
      <c r="EZ212" s="53">
        <f>'주택총조사(주택의종류)'!AS198</f>
        <v>4.7154022128416101E-2</v>
      </c>
      <c r="FA212" s="53">
        <f>'주택총조사(주택의종류)'!BG198</f>
        <v>0.27448172695873635</v>
      </c>
      <c r="FB212" s="53">
        <f t="shared" si="443"/>
        <v>0.4778299816191327</v>
      </c>
      <c r="FC212" s="54">
        <f t="shared" si="444"/>
        <v>1450.6565913327054</v>
      </c>
      <c r="FD212" s="55">
        <v>0.4</v>
      </c>
      <c r="FE212" s="55">
        <v>0.6</v>
      </c>
      <c r="FF212" s="50">
        <f t="shared" si="445"/>
        <v>348.15758191984929</v>
      </c>
      <c r="FG212" s="82">
        <f t="shared" si="446"/>
        <v>3384.0838467748463</v>
      </c>
      <c r="FH212" s="53">
        <v>3.9399999999999998E-2</v>
      </c>
      <c r="FI212" s="49">
        <v>30</v>
      </c>
      <c r="FJ212" s="55">
        <v>0.6</v>
      </c>
      <c r="FK212" s="55">
        <v>0.4</v>
      </c>
      <c r="FL212" s="49">
        <f t="shared" si="447"/>
        <v>58000</v>
      </c>
      <c r="FM212" s="49">
        <f t="shared" si="448"/>
        <v>35100</v>
      </c>
      <c r="FN212" s="58">
        <f t="shared" si="449"/>
        <v>-166.36090991760585</v>
      </c>
      <c r="FO212" s="49">
        <f t="shared" si="468"/>
        <v>5040</v>
      </c>
      <c r="FP212" s="131">
        <v>698</v>
      </c>
      <c r="FQ212" s="134">
        <v>2030</v>
      </c>
      <c r="FR212" s="134">
        <v>16610</v>
      </c>
      <c r="FS212" s="134">
        <v>24345</v>
      </c>
      <c r="FT212" s="134">
        <v>15823</v>
      </c>
      <c r="FU212" s="134">
        <v>15540</v>
      </c>
      <c r="FV212" s="134">
        <v>15494</v>
      </c>
      <c r="FW212" s="134">
        <v>38930</v>
      </c>
      <c r="FX212" s="134">
        <v>42526</v>
      </c>
      <c r="FY212" s="32">
        <f t="shared" si="450"/>
        <v>171996</v>
      </c>
      <c r="FZ212" s="152">
        <f>(SUM(FV212:FX212)/FY212)</f>
        <v>0.5636758994395219</v>
      </c>
      <c r="GA212" s="54">
        <f t="shared" si="451"/>
        <v>3360.1909031208111</v>
      </c>
      <c r="GB212" s="55">
        <v>0.3</v>
      </c>
      <c r="GC212" s="55">
        <f t="shared" si="452"/>
        <v>0.5636758994395219</v>
      </c>
      <c r="GD212" s="50">
        <f t="shared" si="453"/>
        <v>568.21758888153681</v>
      </c>
      <c r="GE212" s="54">
        <f t="shared" si="454"/>
        <v>3615.6739028891907</v>
      </c>
      <c r="GF212" s="55">
        <v>0.7</v>
      </c>
      <c r="GG212" s="55">
        <f t="shared" si="455"/>
        <v>0.5636758994395219</v>
      </c>
      <c r="GH212" s="50">
        <f t="shared" si="456"/>
        <v>1426.6477675037495</v>
      </c>
      <c r="GI212" s="81">
        <f t="shared" si="469"/>
        <v>1994.8653563852863</v>
      </c>
      <c r="GJ212" s="72">
        <f t="shared" si="457"/>
        <v>233.2987922938452</v>
      </c>
      <c r="GK212" s="72">
        <f t="shared" si="458"/>
        <v>982.91189361236729</v>
      </c>
      <c r="GL212" s="52">
        <f>SUM('주택총조사(주택의종류)'!AD198:AF198)</f>
        <v>198289</v>
      </c>
      <c r="GM212" s="52">
        <f>REPS미분양!I197</f>
        <v>1152</v>
      </c>
      <c r="GN212" s="100">
        <f t="shared" si="459"/>
        <v>5.8097020006152638E-3</v>
      </c>
      <c r="GO212" s="55">
        <f t="shared" si="460"/>
        <v>0.8</v>
      </c>
      <c r="GP212" s="82">
        <f t="shared" si="461"/>
        <v>972.96854872497011</v>
      </c>
      <c r="GQ212" s="84">
        <f t="shared" si="462"/>
        <v>6351.9177518851029</v>
      </c>
      <c r="GR212" s="151">
        <f>SUM('REPS분양물량+계획'!G197:I197)/3</f>
        <v>6995.333333333333</v>
      </c>
      <c r="GS212" s="106">
        <f t="shared" si="470"/>
        <v>1.1012946965910066</v>
      </c>
      <c r="GT212" s="105" t="str">
        <f t="shared" si="463"/>
        <v>B등급</v>
      </c>
    </row>
    <row r="213" spans="1:202" s="49" customFormat="1" x14ac:dyDescent="0.4">
      <c r="A213" s="37" t="s">
        <v>259</v>
      </c>
      <c r="B213" s="148" t="s">
        <v>261</v>
      </c>
      <c r="C213" s="35">
        <f>'주택총조사(거처의종류, 일반,외국인가구, 전체)'!H199</f>
        <v>120190</v>
      </c>
      <c r="D213" s="35">
        <f>'주택총조사(거처의종류, 일반,외국인가구, 전체)'!K199</f>
        <v>130428</v>
      </c>
      <c r="E213" s="35">
        <f>'주택총조사(거처의종류, 일반,외국인가구, 전체)'!N199</f>
        <v>141117</v>
      </c>
      <c r="F213" s="35">
        <f>'주택총조사(거처의종류, 일반,외국인가구, 전체)'!Q199</f>
        <v>146830</v>
      </c>
      <c r="G213" s="35">
        <f>'주택총조사(거처의종류, 일반,외국인가구, 전체)'!T199</f>
        <v>145258</v>
      </c>
      <c r="H213" s="35">
        <f>'주택총조사(거처의종류, 일반,외국인가구, 전체)'!W199</f>
        <v>148578</v>
      </c>
      <c r="I213" s="207">
        <f t="shared" si="378"/>
        <v>6797</v>
      </c>
      <c r="J213" s="207">
        <f t="shared" si="378"/>
        <v>6043</v>
      </c>
      <c r="K213" s="207">
        <f t="shared" si="378"/>
        <v>2532</v>
      </c>
      <c r="L213" s="207">
        <f t="shared" si="378"/>
        <v>-1160</v>
      </c>
      <c r="M213" s="207">
        <f t="shared" si="378"/>
        <v>2100</v>
      </c>
      <c r="N213" s="24">
        <f>'인구총조사(가구, 1인가구)'!D199</f>
        <v>26658</v>
      </c>
      <c r="O213" s="24">
        <f>'인구총조사(가구, 1인가구)'!E199</f>
        <v>30099</v>
      </c>
      <c r="P213" s="24">
        <f>'인구총조사(가구, 1인가구)'!F199</f>
        <v>34745</v>
      </c>
      <c r="Q213" s="24">
        <f>'인구총조사(가구, 1인가구)'!G199</f>
        <v>37926</v>
      </c>
      <c r="R213" s="24">
        <f>'인구총조사(가구, 1인가구)'!H199</f>
        <v>37514</v>
      </c>
      <c r="S213" s="24">
        <f>'인구총조사(가구, 1인가구)'!I199</f>
        <v>38734</v>
      </c>
      <c r="T213" s="52">
        <f t="shared" si="464"/>
        <v>3441</v>
      </c>
      <c r="U213" s="52">
        <f t="shared" si="382"/>
        <v>4646</v>
      </c>
      <c r="V213" s="52">
        <f t="shared" si="383"/>
        <v>3181</v>
      </c>
      <c r="W213" s="52">
        <f t="shared" si="384"/>
        <v>-412</v>
      </c>
      <c r="X213" s="52">
        <f t="shared" si="385"/>
        <v>1220</v>
      </c>
      <c r="Y213" s="53">
        <f>'주택총조사(거처의종류, 일반,외국인가구, 아파트)'!K199/'주택총조사(거처의종류, 일반,외국인가구, 전체)'!K199</f>
        <v>0.77973287944306435</v>
      </c>
      <c r="Z213" s="53">
        <f>'주택총조사(거처의종류, 일반,외국인가구, 아파트)'!N199/'주택총조사(거처의종류, 일반,외국인가구, 전체)'!N199</f>
        <v>0.77486057668459507</v>
      </c>
      <c r="AA213" s="53">
        <f>'주택총조사(거처의종류, 일반,외국인가구, 아파트)'!Q199/'주택총조사(거처의종류, 일반,외국인가구, 전체)'!Q199</f>
        <v>0.75562214806238504</v>
      </c>
      <c r="AB213" s="53">
        <f>'주택총조사(거처의종류, 일반,외국인가구, 아파트)'!T199/'주택총조사(거처의종류, 일반,외국인가구, 전체)'!T199</f>
        <v>0.76199589695576142</v>
      </c>
      <c r="AC213" s="53">
        <f>'주택총조사(거처의종류, 일반,외국인가구, 아파트)'!W199/'주택총조사(거처의종류, 일반,외국인가구, 전체)'!W199</f>
        <v>0.76820929074290945</v>
      </c>
      <c r="AD213" s="54">
        <f t="shared" si="465"/>
        <v>5299.8443815745086</v>
      </c>
      <c r="AE213" s="54">
        <f t="shared" si="386"/>
        <v>4682.4824649050079</v>
      </c>
      <c r="AF213" s="54">
        <f t="shared" si="387"/>
        <v>1913.2352788939588</v>
      </c>
      <c r="AG213" s="54">
        <f t="shared" si="388"/>
        <v>-883.91524046868324</v>
      </c>
      <c r="AH213" s="54">
        <f t="shared" si="389"/>
        <v>1613.2395105601099</v>
      </c>
      <c r="AI213" s="54">
        <f t="shared" si="390"/>
        <v>2524.9772790929806</v>
      </c>
      <c r="AJ213" s="54">
        <f t="shared" si="466"/>
        <v>2683.0608381635843</v>
      </c>
      <c r="AK213" s="54">
        <f t="shared" si="391"/>
        <v>3600.0022392766286</v>
      </c>
      <c r="AL213" s="54">
        <f t="shared" si="392"/>
        <v>2403.6340529864469</v>
      </c>
      <c r="AM213" s="54">
        <f t="shared" si="393"/>
        <v>-313.9423095457737</v>
      </c>
      <c r="AN213" s="54">
        <f t="shared" si="394"/>
        <v>937.21533470634949</v>
      </c>
      <c r="AO213" s="54">
        <f t="shared" si="395"/>
        <v>1861.9940311174469</v>
      </c>
      <c r="AP213" s="208">
        <f t="shared" si="379"/>
        <v>7982.9052197380934</v>
      </c>
      <c r="AQ213" s="208">
        <f t="shared" si="379"/>
        <v>8282.4847041816356</v>
      </c>
      <c r="AR213" s="208">
        <f t="shared" si="379"/>
        <v>4316.8693318804053</v>
      </c>
      <c r="AS213" s="208">
        <f t="shared" si="379"/>
        <v>-1197.857550014457</v>
      </c>
      <c r="AT213" s="208">
        <f t="shared" si="379"/>
        <v>2550.4548452664594</v>
      </c>
      <c r="AU213" s="50">
        <f t="shared" si="381"/>
        <v>4386.971310210427</v>
      </c>
      <c r="AV213" s="52">
        <f>'주택총조사(거처의종류, 일반,외국인가구, 전체)'!I199</f>
        <v>4844</v>
      </c>
      <c r="AW213" s="52">
        <f>'주택총조사(거처의종류, 일반,외국인가구, 전체)'!L199</f>
        <v>5746</v>
      </c>
      <c r="AX213" s="52">
        <f>'주택총조사(거처의종류, 일반,외국인가구, 전체)'!O199</f>
        <v>6209</v>
      </c>
      <c r="AY213" s="52">
        <f>'주택총조사(거처의종류, 일반,외국인가구, 전체)'!R199</f>
        <v>6816</v>
      </c>
      <c r="AZ213" s="52">
        <f>'주택총조사(거처의종류, 일반,외국인가구, 전체)'!U199</f>
        <v>7719</v>
      </c>
      <c r="BA213" s="52">
        <f>'주택총조사(거처의종류, 일반,외국인가구, 전체)'!X199</f>
        <v>8994</v>
      </c>
      <c r="BB213" s="52">
        <f t="shared" si="467"/>
        <v>902</v>
      </c>
      <c r="BC213" s="52">
        <f t="shared" si="396"/>
        <v>463</v>
      </c>
      <c r="BD213" s="52">
        <f t="shared" si="397"/>
        <v>607</v>
      </c>
      <c r="BE213" s="52">
        <f t="shared" si="398"/>
        <v>903</v>
      </c>
      <c r="BF213" s="52">
        <f t="shared" si="399"/>
        <v>1275</v>
      </c>
      <c r="BG213" s="53">
        <f>'주택총조사(거처의종류, 일반,외국인가구, 아파트)'!L199/'주택총조사(거처의종류, 일반,외국인가구, 전체)'!L199</f>
        <v>0.15819700661329619</v>
      </c>
      <c r="BH213" s="53">
        <f>'주택총조사(거처의종류, 일반,외국인가구, 아파트)'!O199/'주택총조사(거처의종류, 일반,외국인가구, 전체)'!O199</f>
        <v>0.1687872443227573</v>
      </c>
      <c r="BI213" s="53">
        <f>'주택총조사(거처의종류, 일반,외국인가구, 아파트)'!R199/'주택총조사(거처의종류, 일반,외국인가구, 전체)'!R199</f>
        <v>0.14979460093896713</v>
      </c>
      <c r="BJ213" s="53">
        <f>'주택총조사(거처의종류, 일반,외국인가구, 아파트)'!U199/'주택총조사(거처의종류, 일반,외국인가구, 전체)'!U199</f>
        <v>0.13874854255732608</v>
      </c>
      <c r="BK213" s="53">
        <f>'주택총조사(거처의종류, 일반,외국인가구, 아파트)'!X199/'주택총조사(거처의종류, 일반,외국인가구, 전체)'!X199</f>
        <v>0.1425394707582833</v>
      </c>
      <c r="BL213" s="54">
        <f t="shared" si="400"/>
        <v>142.69369996519316</v>
      </c>
      <c r="BM213" s="54">
        <f t="shared" si="401"/>
        <v>78.148494121436627</v>
      </c>
      <c r="BN213" s="54">
        <f t="shared" si="402"/>
        <v>90.925322769953041</v>
      </c>
      <c r="BO213" s="54">
        <f t="shared" si="403"/>
        <v>125.28993392926544</v>
      </c>
      <c r="BP213" s="54">
        <f t="shared" si="404"/>
        <v>181.73782521681122</v>
      </c>
      <c r="BQ213" s="50">
        <f t="shared" si="405"/>
        <v>123.75905520053189</v>
      </c>
      <c r="BR213" s="49">
        <f>REPS멸실!E198</f>
        <v>0</v>
      </c>
      <c r="BS213" s="49">
        <f>REPS멸실!F198</f>
        <v>0</v>
      </c>
      <c r="BT213" s="49">
        <f>REPS멸실!G198</f>
        <v>160</v>
      </c>
      <c r="BU213" s="49">
        <f>REPS멸실!H198</f>
        <v>0</v>
      </c>
      <c r="BV213" s="49">
        <f>REPS멸실!I198</f>
        <v>0</v>
      </c>
      <c r="BW213" s="51">
        <f t="shared" si="406"/>
        <v>32</v>
      </c>
      <c r="BX213" s="81">
        <f t="shared" si="407"/>
        <v>4542.7303654109592</v>
      </c>
      <c r="BY213" s="52">
        <f>SUM('주택소유통계(다주택자)'!Q199:R199)</f>
        <v>19142</v>
      </c>
      <c r="BZ213" s="52">
        <f>SUM('주택소유통계(다주택자)'!U199:V199)</f>
        <v>18517</v>
      </c>
      <c r="CA213" s="52">
        <f>SUM('주택소유통계(다주택자)'!Y199:Z199)</f>
        <v>18330</v>
      </c>
      <c r="CB213" s="52">
        <f>SUM('주택소유통계(다주택자)'!AC199:AD199)</f>
        <v>18607</v>
      </c>
      <c r="CC213" s="52">
        <f t="shared" si="408"/>
        <v>-625</v>
      </c>
      <c r="CD213" s="52">
        <f t="shared" si="409"/>
        <v>-187</v>
      </c>
      <c r="CE213" s="52">
        <f t="shared" si="410"/>
        <v>277</v>
      </c>
      <c r="CF213" s="53">
        <f>'REPS거래량(외지인)'!D199/'REPS거래량(외지인)'!C199</f>
        <v>0.46049852133502323</v>
      </c>
      <c r="CG213" s="53">
        <f>'REPS거래량(외지인)'!I199/'REPS거래량(외지인)'!H199</f>
        <v>0.46620689655172415</v>
      </c>
      <c r="CH213" s="53">
        <f>'REPS거래량(외지인)'!N199/'REPS거래량(외지인)'!M199</f>
        <v>0.53645058448459082</v>
      </c>
      <c r="CI213" s="54">
        <f>REPS단위당실거래!G198</f>
        <v>1752.2</v>
      </c>
      <c r="CJ213" s="54">
        <f>REPS단위당실거래!H198</f>
        <v>1698.1</v>
      </c>
      <c r="CK213" s="54">
        <f>REPS단위당실거래!I198</f>
        <v>1734</v>
      </c>
      <c r="CL213" s="52">
        <v>2005</v>
      </c>
      <c r="CM213" s="52">
        <v>2451</v>
      </c>
      <c r="CN213" s="52">
        <v>2292</v>
      </c>
      <c r="CO213" s="53">
        <f t="shared" si="411"/>
        <v>0.87391521197007482</v>
      </c>
      <c r="CP213" s="53">
        <f t="shared" si="412"/>
        <v>0.69281925744594042</v>
      </c>
      <c r="CQ213" s="53">
        <f t="shared" si="413"/>
        <v>0.75654450261780104</v>
      </c>
      <c r="CR213" s="55">
        <v>0.2</v>
      </c>
      <c r="CS213" s="55">
        <v>0.3</v>
      </c>
      <c r="CT213" s="55">
        <v>0.5</v>
      </c>
      <c r="CU213" s="162">
        <f t="shared" si="414"/>
        <v>-50.304582860550369</v>
      </c>
      <c r="CV213" s="162">
        <f t="shared" si="415"/>
        <v>-18.120138201156458</v>
      </c>
      <c r="CW213" s="162">
        <f t="shared" si="416"/>
        <v>56.210050575582393</v>
      </c>
      <c r="CX213" s="71">
        <f t="shared" si="417"/>
        <v>-4.0715568287081467</v>
      </c>
      <c r="CY213" s="158">
        <f>REPS분양물량!H198</f>
        <v>4170</v>
      </c>
      <c r="CZ213" s="158">
        <f>REPS분양물량!I198</f>
        <v>346</v>
      </c>
      <c r="DA213" s="158">
        <f>REPS분양물량!J198</f>
        <v>2728</v>
      </c>
      <c r="DB213" s="52">
        <f>REPS미분양!F198</f>
        <v>0</v>
      </c>
      <c r="DC213" s="52">
        <f>REPS미분양!G198</f>
        <v>376</v>
      </c>
      <c r="DD213" s="52">
        <f>REPS미분양!H198</f>
        <v>180</v>
      </c>
      <c r="DE213" s="52">
        <f>REPS미분양!I198</f>
        <v>144</v>
      </c>
      <c r="DF213" s="52">
        <f t="shared" si="418"/>
        <v>4170</v>
      </c>
      <c r="DG213" s="52">
        <f t="shared" si="419"/>
        <v>722</v>
      </c>
      <c r="DH213" s="52">
        <f t="shared" si="420"/>
        <v>2908</v>
      </c>
      <c r="DI213" s="52">
        <f t="shared" si="421"/>
        <v>3794</v>
      </c>
      <c r="DJ213" s="52">
        <f t="shared" si="422"/>
        <v>542</v>
      </c>
      <c r="DK213" s="52">
        <f t="shared" si="423"/>
        <v>2764</v>
      </c>
      <c r="DL213" s="142">
        <v>1752.2</v>
      </c>
      <c r="DM213" s="142">
        <v>1698.1</v>
      </c>
      <c r="DN213" s="142">
        <v>1734</v>
      </c>
      <c r="DO213" s="140">
        <f>'REPS분양가(분기단위)'!D198</f>
        <v>2005</v>
      </c>
      <c r="DP213" s="140">
        <f>'REPS분양가(분기단위)'!E198</f>
        <v>2451</v>
      </c>
      <c r="DQ213" s="140">
        <f>'REPS분양가(분기단위)'!F198</f>
        <v>2292</v>
      </c>
      <c r="DR213" s="53">
        <f t="shared" si="424"/>
        <v>0.87391521197007482</v>
      </c>
      <c r="DS213" s="53">
        <f t="shared" si="425"/>
        <v>0.69281925744594042</v>
      </c>
      <c r="DT213" s="53">
        <f t="shared" si="426"/>
        <v>0.75654450261780104</v>
      </c>
      <c r="DU213" s="53">
        <f>100%-종합!CF213</f>
        <v>0.53950147866497677</v>
      </c>
      <c r="DV213" s="53">
        <f>100%-종합!CG213</f>
        <v>0.53379310344827591</v>
      </c>
      <c r="DW213" s="53">
        <f>100%-종합!CH213</f>
        <v>0.46354941551540918</v>
      </c>
      <c r="DX213" s="55">
        <v>0.2</v>
      </c>
      <c r="DY213" s="55">
        <v>0.3</v>
      </c>
      <c r="DZ213" s="55">
        <v>0.5</v>
      </c>
      <c r="EA213" s="72">
        <f t="shared" si="427"/>
        <v>357.75792304620791</v>
      </c>
      <c r="EB213" s="72">
        <f t="shared" si="428"/>
        <v>60.133080217785846</v>
      </c>
      <c r="EC213" s="72">
        <f t="shared" si="429"/>
        <v>484.66154308383091</v>
      </c>
      <c r="ED213" s="71">
        <f t="shared" si="430"/>
        <v>300.85084878260824</v>
      </c>
      <c r="EE213" s="82">
        <f t="shared" si="431"/>
        <v>296.7792919539001</v>
      </c>
      <c r="EF213" s="88">
        <f t="shared" si="432"/>
        <v>4839.5096573648589</v>
      </c>
      <c r="EG213" s="54">
        <f>REPS단위당실거래!I198</f>
        <v>1734</v>
      </c>
      <c r="EH213" s="52">
        <f t="shared" si="433"/>
        <v>2292</v>
      </c>
      <c r="EI213" s="52">
        <f t="shared" si="434"/>
        <v>77900</v>
      </c>
      <c r="EJ213" s="49">
        <f t="shared" si="435"/>
        <v>42845</v>
      </c>
      <c r="EK213" s="149">
        <v>62083</v>
      </c>
      <c r="EL213" s="55">
        <f t="shared" si="436"/>
        <v>0.60939785334330177</v>
      </c>
      <c r="EM213" s="55">
        <v>0.74</v>
      </c>
      <c r="EN213" s="55">
        <v>0.05</v>
      </c>
      <c r="EO213" s="71">
        <f t="shared" si="437"/>
        <v>1399.8301363771516</v>
      </c>
      <c r="EP213" s="54">
        <f>REPS단위당실거래!I198</f>
        <v>1734</v>
      </c>
      <c r="EQ213" s="52">
        <f t="shared" si="438"/>
        <v>2292</v>
      </c>
      <c r="ER213" s="52">
        <f t="shared" si="439"/>
        <v>77900</v>
      </c>
      <c r="ES213" s="49">
        <f t="shared" si="440"/>
        <v>42845</v>
      </c>
      <c r="ET213" s="149">
        <v>12967</v>
      </c>
      <c r="EU213" s="55">
        <f t="shared" si="441"/>
        <v>0.60939785334330177</v>
      </c>
      <c r="EV213" s="55">
        <v>0.26</v>
      </c>
      <c r="EW213" s="55">
        <v>0.2</v>
      </c>
      <c r="EX213" s="50">
        <f t="shared" si="442"/>
        <v>410.90722214373494</v>
      </c>
      <c r="EY213" s="53">
        <f>'주택총조사(주택의종류)'!AZ199</f>
        <v>0.90848286123351762</v>
      </c>
      <c r="EZ213" s="53">
        <f>'주택총조사(주택의종류)'!AS199</f>
        <v>2.8636753055188906E-2</v>
      </c>
      <c r="FA213" s="53">
        <f>'주택총조사(주택의종류)'!BG199</f>
        <v>6.0436226616582947E-2</v>
      </c>
      <c r="FB213" s="53">
        <f t="shared" si="443"/>
        <v>9.8045855868794884E-2</v>
      </c>
      <c r="FC213" s="54">
        <f t="shared" si="444"/>
        <v>177.5352940697812</v>
      </c>
      <c r="FD213" s="55">
        <v>0.4</v>
      </c>
      <c r="FE213" s="55">
        <v>0.6</v>
      </c>
      <c r="FF213" s="50">
        <f t="shared" si="445"/>
        <v>42.608470576747486</v>
      </c>
      <c r="FG213" s="82">
        <f t="shared" si="446"/>
        <v>1853.3458290976341</v>
      </c>
      <c r="FH213" s="53">
        <v>3.9399999999999998E-2</v>
      </c>
      <c r="FI213" s="49">
        <v>30</v>
      </c>
      <c r="FJ213" s="55">
        <v>0.6</v>
      </c>
      <c r="FK213" s="55">
        <v>0.4</v>
      </c>
      <c r="FL213" s="49">
        <f t="shared" si="447"/>
        <v>78000</v>
      </c>
      <c r="FM213" s="49">
        <f t="shared" si="448"/>
        <v>46800</v>
      </c>
      <c r="FN213" s="58">
        <f t="shared" si="449"/>
        <v>-221.81454655680781</v>
      </c>
      <c r="FO213" s="49">
        <f t="shared" si="468"/>
        <v>6600</v>
      </c>
      <c r="FP213" s="132">
        <v>257</v>
      </c>
      <c r="FQ213" s="131">
        <v>821</v>
      </c>
      <c r="FR213" s="134">
        <v>7350</v>
      </c>
      <c r="FS213" s="134">
        <v>12902</v>
      </c>
      <c r="FT213" s="134">
        <v>9406</v>
      </c>
      <c r="FU213" s="134">
        <v>9130</v>
      </c>
      <c r="FV213" s="134">
        <v>9312</v>
      </c>
      <c r="FW213" s="134">
        <v>25386</v>
      </c>
      <c r="FX213" s="134">
        <v>41803</v>
      </c>
      <c r="FY213" s="32">
        <f t="shared" si="450"/>
        <v>116367</v>
      </c>
      <c r="FZ213" s="152">
        <f>(SUM(FW213:FX213)/FY213)+(FV213/FY213)*0.4</f>
        <v>0.60939785334330177</v>
      </c>
      <c r="GA213" s="54">
        <f t="shared" si="451"/>
        <v>1985.7530863179788</v>
      </c>
      <c r="GB213" s="55">
        <v>0.3</v>
      </c>
      <c r="GC213" s="55">
        <f t="shared" si="452"/>
        <v>0.60939785334330177</v>
      </c>
      <c r="GD213" s="50">
        <f t="shared" si="453"/>
        <v>363.03410042160374</v>
      </c>
      <c r="GE213" s="54">
        <f t="shared" si="454"/>
        <v>2556.9772790929806</v>
      </c>
      <c r="GF213" s="55">
        <v>0.7</v>
      </c>
      <c r="GG213" s="55">
        <f t="shared" si="455"/>
        <v>0.60939785334330177</v>
      </c>
      <c r="GH213" s="50">
        <f t="shared" si="456"/>
        <v>1090.7515254488012</v>
      </c>
      <c r="GI213" s="81">
        <f t="shared" si="469"/>
        <v>1453.7856258704051</v>
      </c>
      <c r="GJ213" s="72">
        <f t="shared" si="457"/>
        <v>-4.0715568287081467</v>
      </c>
      <c r="GK213" s="72">
        <f t="shared" si="458"/>
        <v>300.85084878260824</v>
      </c>
      <c r="GL213" s="52">
        <f>SUM('주택총조사(주택의종류)'!AD199:AF199)</f>
        <v>124531</v>
      </c>
      <c r="GM213" s="52">
        <f>REPS미분양!I198</f>
        <v>144</v>
      </c>
      <c r="GN213" s="100">
        <f t="shared" si="459"/>
        <v>1.1563385823610186E-3</v>
      </c>
      <c r="GO213" s="55">
        <f t="shared" si="460"/>
        <v>1</v>
      </c>
      <c r="GP213" s="82">
        <f t="shared" si="461"/>
        <v>296.7792919539001</v>
      </c>
      <c r="GQ213" s="84">
        <f t="shared" si="462"/>
        <v>3603.9107469219393</v>
      </c>
      <c r="GR213" s="151">
        <f>SUM('REPS분양물량+계획'!G198:I198)/3</f>
        <v>2332.3333333333335</v>
      </c>
      <c r="GS213" s="106">
        <f t="shared" si="470"/>
        <v>0.64716734045796054</v>
      </c>
      <c r="GT213" s="105" t="str">
        <f t="shared" si="463"/>
        <v>A등급</v>
      </c>
    </row>
    <row r="214" spans="1:202" s="49" customFormat="1" x14ac:dyDescent="0.4">
      <c r="A214" s="37" t="s">
        <v>259</v>
      </c>
      <c r="B214" s="148" t="s">
        <v>264</v>
      </c>
      <c r="C214" s="35">
        <f>'주택총조사(거처의종류, 일반,외국인가구, 전체)'!H200</f>
        <v>9149</v>
      </c>
      <c r="D214" s="35">
        <f>'주택총조사(거처의종류, 일반,외국인가구, 전체)'!K200</f>
        <v>8862</v>
      </c>
      <c r="E214" s="35">
        <f>'주택총조사(거처의종류, 일반,외국인가구, 전체)'!N200</f>
        <v>8750</v>
      </c>
      <c r="F214" s="35">
        <f>'주택총조사(거처의종류, 일반,외국인가구, 전체)'!Q200</f>
        <v>9306</v>
      </c>
      <c r="G214" s="35">
        <f>'주택총조사(거처의종류, 일반,외국인가구, 전체)'!T200</f>
        <v>9743</v>
      </c>
      <c r="H214" s="35">
        <f>'주택총조사(거처의종류, 일반,외국인가구, 전체)'!W200</f>
        <v>9877</v>
      </c>
      <c r="I214" s="207">
        <f t="shared" si="378"/>
        <v>27</v>
      </c>
      <c r="J214" s="207">
        <f t="shared" si="378"/>
        <v>-90</v>
      </c>
      <c r="K214" s="207">
        <f t="shared" si="378"/>
        <v>-54</v>
      </c>
      <c r="L214" s="207">
        <f t="shared" si="378"/>
        <v>81</v>
      </c>
      <c r="M214" s="207">
        <f t="shared" si="378"/>
        <v>24</v>
      </c>
      <c r="N214" s="24">
        <f>'인구총조사(가구, 1인가구)'!D200</f>
        <v>3976</v>
      </c>
      <c r="O214" s="24">
        <f>'인구총조사(가구, 1인가구)'!E200</f>
        <v>3662</v>
      </c>
      <c r="P214" s="24">
        <f>'인구총조사(가구, 1인가구)'!F200</f>
        <v>3640</v>
      </c>
      <c r="Q214" s="24">
        <f>'인구총조사(가구, 1인가구)'!G200</f>
        <v>4250</v>
      </c>
      <c r="R214" s="24">
        <f>'인구총조사(가구, 1인가구)'!H200</f>
        <v>4606</v>
      </c>
      <c r="S214" s="24">
        <f>'인구총조사(가구, 1인가구)'!I200</f>
        <v>4716</v>
      </c>
      <c r="T214" s="52">
        <f t="shared" si="464"/>
        <v>-314</v>
      </c>
      <c r="U214" s="52">
        <f t="shared" si="382"/>
        <v>-22</v>
      </c>
      <c r="V214" s="52">
        <f t="shared" si="383"/>
        <v>610</v>
      </c>
      <c r="W214" s="52">
        <f t="shared" si="384"/>
        <v>356</v>
      </c>
      <c r="X214" s="52">
        <f t="shared" si="385"/>
        <v>110</v>
      </c>
      <c r="Y214" s="53">
        <f>'주택총조사(거처의종류, 일반,외국인가구, 아파트)'!K200/'주택총조사(거처의종류, 일반,외국인가구, 전체)'!K200</f>
        <v>6.2965470548408939E-2</v>
      </c>
      <c r="Z214" s="53">
        <f>'주택총조사(거처의종류, 일반,외국인가구, 아파트)'!N200/'주택총조사(거처의종류, 일반,외국인가구, 전체)'!N200</f>
        <v>3.0514285714285716E-2</v>
      </c>
      <c r="AA214" s="53">
        <f>'주택총조사(거처의종류, 일반,외국인가구, 아파트)'!Q200/'주택총조사(거처의종류, 일반,외국인가구, 전체)'!Q200</f>
        <v>5.1149795830646896E-2</v>
      </c>
      <c r="AB214" s="53">
        <f>'주택총조사(거처의종류, 일반,외국인가구, 아파트)'!T200/'주택총조사(거처의종류, 일반,외국인가구, 전체)'!T200</f>
        <v>4.5263265934517093E-2</v>
      </c>
      <c r="AC214" s="53">
        <f>'주택총조사(거처의종류, 일반,외국인가구, 아파트)'!W200/'주택총조사(거처의종류, 일반,외국인가구, 전체)'!W200</f>
        <v>4.7484053862508861E-2</v>
      </c>
      <c r="AD214" s="54">
        <f t="shared" si="465"/>
        <v>1.7000677048070414</v>
      </c>
      <c r="AE214" s="54">
        <f t="shared" si="386"/>
        <v>-2.7462857142857144</v>
      </c>
      <c r="AF214" s="54">
        <f t="shared" si="387"/>
        <v>-2.7620889748549322</v>
      </c>
      <c r="AG214" s="54">
        <f t="shared" si="388"/>
        <v>3.6663245406958844</v>
      </c>
      <c r="AH214" s="54">
        <f t="shared" si="389"/>
        <v>1.1396172927002126</v>
      </c>
      <c r="AI214" s="54">
        <f t="shared" si="390"/>
        <v>0.19952696981249834</v>
      </c>
      <c r="AJ214" s="54">
        <f t="shared" si="466"/>
        <v>-19.771157752200406</v>
      </c>
      <c r="AK214" s="54">
        <f t="shared" si="391"/>
        <v>-0.67131428571428575</v>
      </c>
      <c r="AL214" s="54">
        <f t="shared" si="392"/>
        <v>31.201375456694606</v>
      </c>
      <c r="AM214" s="54">
        <f t="shared" si="393"/>
        <v>16.113722672688084</v>
      </c>
      <c r="AN214" s="54">
        <f t="shared" si="394"/>
        <v>5.2232459248759744</v>
      </c>
      <c r="AO214" s="54">
        <f t="shared" si="395"/>
        <v>6.4191744032687952</v>
      </c>
      <c r="AP214" s="208">
        <f t="shared" si="379"/>
        <v>-18.071090047393366</v>
      </c>
      <c r="AQ214" s="208">
        <f t="shared" si="379"/>
        <v>-3.4176000000000002</v>
      </c>
      <c r="AR214" s="208">
        <f t="shared" si="379"/>
        <v>28.439286481839673</v>
      </c>
      <c r="AS214" s="208">
        <f t="shared" si="379"/>
        <v>19.78004721338397</v>
      </c>
      <c r="AT214" s="208">
        <f t="shared" si="379"/>
        <v>6.3628632175761872</v>
      </c>
      <c r="AU214" s="50">
        <f t="shared" si="381"/>
        <v>6.6187013730812936</v>
      </c>
      <c r="AV214" s="52">
        <f>'주택총조사(거처의종류, 일반,외국인가구, 전체)'!I200</f>
        <v>94</v>
      </c>
      <c r="AW214" s="52">
        <f>'주택총조사(거처의종류, 일반,외국인가구, 전체)'!L200</f>
        <v>112</v>
      </c>
      <c r="AX214" s="52">
        <f>'주택총조사(거처의종류, 일반,외국인가구, 전체)'!O200</f>
        <v>110</v>
      </c>
      <c r="AY214" s="52">
        <f>'주택총조사(거처의종류, 일반,외국인가구, 전체)'!R200</f>
        <v>100</v>
      </c>
      <c r="AZ214" s="52">
        <f>'주택총조사(거처의종류, 일반,외국인가구, 전체)'!U200</f>
        <v>118</v>
      </c>
      <c r="BA214" s="52">
        <f>'주택총조사(거처의종류, 일반,외국인가구, 전체)'!X200</f>
        <v>144</v>
      </c>
      <c r="BB214" s="52">
        <f t="shared" si="467"/>
        <v>18</v>
      </c>
      <c r="BC214" s="52">
        <f t="shared" si="396"/>
        <v>-2</v>
      </c>
      <c r="BD214" s="52">
        <f t="shared" si="397"/>
        <v>-10</v>
      </c>
      <c r="BE214" s="52">
        <f t="shared" si="398"/>
        <v>18</v>
      </c>
      <c r="BF214" s="52">
        <f t="shared" si="399"/>
        <v>26</v>
      </c>
      <c r="BG214" s="53">
        <f>'주택총조사(거처의종류, 일반,외국인가구, 아파트)'!L200/'주택총조사(거처의종류, 일반,외국인가구, 전체)'!L200</f>
        <v>6.25E-2</v>
      </c>
      <c r="BH214" s="53">
        <f>'주택총조사(거처의종류, 일반,외국인가구, 아파트)'!O200/'주택총조사(거처의종류, 일반,외국인가구, 전체)'!O200</f>
        <v>0</v>
      </c>
      <c r="BI214" s="53">
        <f>'주택총조사(거처의종류, 일반,외국인가구, 아파트)'!R200/'주택총조사(거처의종류, 일반,외국인가구, 전체)'!R200</f>
        <v>0.06</v>
      </c>
      <c r="BJ214" s="53">
        <f>'주택총조사(거처의종류, 일반,외국인가구, 아파트)'!U200/'주택총조사(거처의종류, 일반,외국인가구, 전체)'!U200</f>
        <v>0</v>
      </c>
      <c r="BK214" s="53">
        <f>'주택총조사(거처의종류, 일반,외국인가구, 아파트)'!X200/'주택총조사(거처의종류, 일반,외국인가구, 전체)'!X200</f>
        <v>0</v>
      </c>
      <c r="BL214" s="54">
        <f t="shared" si="400"/>
        <v>1.125</v>
      </c>
      <c r="BM214" s="54">
        <f t="shared" si="401"/>
        <v>0</v>
      </c>
      <c r="BN214" s="54">
        <f t="shared" si="402"/>
        <v>-0.6</v>
      </c>
      <c r="BO214" s="54">
        <f t="shared" si="403"/>
        <v>0</v>
      </c>
      <c r="BP214" s="54">
        <f t="shared" si="404"/>
        <v>0</v>
      </c>
      <c r="BQ214" s="50">
        <f t="shared" si="405"/>
        <v>0.10500000000000001</v>
      </c>
      <c r="BR214" s="49">
        <f>REPS멸실!E199</f>
        <v>0</v>
      </c>
      <c r="BS214" s="49">
        <f>REPS멸실!F199</f>
        <v>0</v>
      </c>
      <c r="BT214" s="49">
        <f>REPS멸실!G199</f>
        <v>0</v>
      </c>
      <c r="BU214" s="49">
        <f>REPS멸실!H199</f>
        <v>0</v>
      </c>
      <c r="BV214" s="49">
        <f>REPS멸실!I199</f>
        <v>0</v>
      </c>
      <c r="BW214" s="51">
        <f t="shared" si="406"/>
        <v>0</v>
      </c>
      <c r="BX214" s="81">
        <f t="shared" si="407"/>
        <v>6.723701373081294</v>
      </c>
      <c r="BY214" s="52">
        <f>SUM('주택소유통계(다주택자)'!Q200:R200)</f>
        <v>1521</v>
      </c>
      <c r="BZ214" s="52">
        <f>SUM('주택소유통계(다주택자)'!U200:V200)</f>
        <v>1548</v>
      </c>
      <c r="CA214" s="52">
        <f>SUM('주택소유통계(다주택자)'!Y200:Z200)</f>
        <v>1627</v>
      </c>
      <c r="CB214" s="52">
        <f>SUM('주택소유통계(다주택자)'!AC200:AD200)</f>
        <v>1703</v>
      </c>
      <c r="CC214" s="52">
        <f t="shared" si="408"/>
        <v>27</v>
      </c>
      <c r="CD214" s="52">
        <f t="shared" si="409"/>
        <v>79</v>
      </c>
      <c r="CE214" s="52">
        <f t="shared" si="410"/>
        <v>76</v>
      </c>
      <c r="CF214" s="53">
        <f>'REPS거래량(외지인)'!D200/'REPS거래량(외지인)'!C200</f>
        <v>0</v>
      </c>
      <c r="CG214" s="53">
        <v>0</v>
      </c>
      <c r="CH214" s="53">
        <v>0</v>
      </c>
      <c r="CI214" s="54">
        <f>REPS단위당실거래!G199</f>
        <v>0</v>
      </c>
      <c r="CJ214" s="54">
        <f>REPS단위당실거래!H199</f>
        <v>0</v>
      </c>
      <c r="CK214" s="54">
        <f>REPS단위당실거래!I199</f>
        <v>0</v>
      </c>
      <c r="CL214" s="52">
        <v>0</v>
      </c>
      <c r="CM214" s="52">
        <v>0</v>
      </c>
      <c r="CN214" s="52">
        <v>0</v>
      </c>
      <c r="CO214" s="53">
        <v>0</v>
      </c>
      <c r="CP214" s="53">
        <v>0</v>
      </c>
      <c r="CQ214" s="53">
        <v>0</v>
      </c>
      <c r="CR214" s="55">
        <v>0.2</v>
      </c>
      <c r="CS214" s="55">
        <v>0.3</v>
      </c>
      <c r="CT214" s="55">
        <v>0.5</v>
      </c>
      <c r="CU214" s="162">
        <f t="shared" si="414"/>
        <v>0</v>
      </c>
      <c r="CV214" s="162">
        <f t="shared" si="415"/>
        <v>0</v>
      </c>
      <c r="CW214" s="162">
        <f t="shared" si="416"/>
        <v>0</v>
      </c>
      <c r="CX214" s="71">
        <f t="shared" si="417"/>
        <v>0</v>
      </c>
      <c r="CY214" s="158">
        <f>REPS분양물량!H199</f>
        <v>0</v>
      </c>
      <c r="CZ214" s="158">
        <f>REPS분양물량!I199</f>
        <v>0</v>
      </c>
      <c r="DA214" s="158">
        <f>REPS분양물량!J199</f>
        <v>0</v>
      </c>
      <c r="DB214" s="52">
        <f>REPS미분양!F199</f>
        <v>0</v>
      </c>
      <c r="DC214" s="52">
        <f>REPS미분양!G199</f>
        <v>0</v>
      </c>
      <c r="DD214" s="52">
        <f>REPS미분양!H199</f>
        <v>0</v>
      </c>
      <c r="DE214" s="52">
        <f>REPS미분양!I199</f>
        <v>0</v>
      </c>
      <c r="DF214" s="52">
        <f t="shared" si="418"/>
        <v>0</v>
      </c>
      <c r="DG214" s="52">
        <f t="shared" si="419"/>
        <v>0</v>
      </c>
      <c r="DH214" s="52">
        <f t="shared" si="420"/>
        <v>0</v>
      </c>
      <c r="DI214" s="52">
        <f t="shared" si="421"/>
        <v>0</v>
      </c>
      <c r="DJ214" s="52">
        <f t="shared" si="422"/>
        <v>0</v>
      </c>
      <c r="DK214" s="52">
        <f t="shared" si="423"/>
        <v>0</v>
      </c>
      <c r="DL214" s="141"/>
      <c r="DM214" s="141"/>
      <c r="DN214" s="141"/>
      <c r="DO214" s="140">
        <f>'REPS분양가(분기단위)'!D199</f>
        <v>0</v>
      </c>
      <c r="DP214" s="140">
        <f>'REPS분양가(분기단위)'!E199</f>
        <v>0</v>
      </c>
      <c r="DQ214" s="140">
        <f>'REPS분양가(분기단위)'!F199</f>
        <v>0</v>
      </c>
      <c r="DR214" s="53" t="e">
        <f t="shared" si="424"/>
        <v>#DIV/0!</v>
      </c>
      <c r="DS214" s="53" t="e">
        <f t="shared" si="425"/>
        <v>#DIV/0!</v>
      </c>
      <c r="DT214" s="53" t="e">
        <f t="shared" si="426"/>
        <v>#DIV/0!</v>
      </c>
      <c r="DU214" s="53">
        <f>100%-종합!CF214</f>
        <v>1</v>
      </c>
      <c r="DV214" s="53">
        <f>100%-종합!CG214</f>
        <v>1</v>
      </c>
      <c r="DW214" s="53">
        <f>100%-종합!CH214</f>
        <v>1</v>
      </c>
      <c r="DX214" s="55">
        <v>0.2</v>
      </c>
      <c r="DY214" s="55">
        <v>0.3</v>
      </c>
      <c r="DZ214" s="55">
        <v>0.5</v>
      </c>
      <c r="EA214" s="72" t="e">
        <f t="shared" si="427"/>
        <v>#DIV/0!</v>
      </c>
      <c r="EB214" s="72" t="e">
        <f t="shared" si="428"/>
        <v>#DIV/0!</v>
      </c>
      <c r="EC214" s="72" t="e">
        <f t="shared" si="429"/>
        <v>#DIV/0!</v>
      </c>
      <c r="ED214" s="71" t="e">
        <f t="shared" si="430"/>
        <v>#DIV/0!</v>
      </c>
      <c r="EE214" s="82" t="e">
        <f t="shared" si="431"/>
        <v>#DIV/0!</v>
      </c>
      <c r="EF214" s="88" t="e">
        <f t="shared" si="432"/>
        <v>#DIV/0!</v>
      </c>
      <c r="EG214" s="54">
        <f>REPS단위당실거래!I199</f>
        <v>0</v>
      </c>
      <c r="EH214" s="52">
        <f t="shared" si="433"/>
        <v>0</v>
      </c>
      <c r="EI214" s="52">
        <f t="shared" si="434"/>
        <v>0</v>
      </c>
      <c r="EJ214" s="49">
        <f>EI214*0.55</f>
        <v>0</v>
      </c>
      <c r="EK214" s="149">
        <v>0</v>
      </c>
      <c r="EL214" s="55">
        <f t="shared" si="436"/>
        <v>0</v>
      </c>
      <c r="EM214" s="55">
        <v>0.74</v>
      </c>
      <c r="EN214" s="55">
        <v>0.05</v>
      </c>
      <c r="EO214" s="71">
        <f t="shared" si="437"/>
        <v>0</v>
      </c>
      <c r="EP214" s="54">
        <f>REPS단위당실거래!I199</f>
        <v>0</v>
      </c>
      <c r="EQ214" s="52">
        <f t="shared" si="438"/>
        <v>0</v>
      </c>
      <c r="ER214" s="52">
        <f t="shared" si="439"/>
        <v>0</v>
      </c>
      <c r="ES214" s="49">
        <f t="shared" si="440"/>
        <v>0</v>
      </c>
      <c r="ET214" s="149">
        <v>0</v>
      </c>
      <c r="EU214" s="55">
        <f t="shared" si="441"/>
        <v>0</v>
      </c>
      <c r="EV214" s="55">
        <v>0.26</v>
      </c>
      <c r="EW214" s="55">
        <v>0.2</v>
      </c>
      <c r="EX214" s="50">
        <f t="shared" si="442"/>
        <v>0</v>
      </c>
      <c r="EY214" s="53">
        <f>'주택총조사(주택의종류)'!AZ200</f>
        <v>7.7911307737123653E-2</v>
      </c>
      <c r="EZ214" s="53">
        <f>'주택총조사(주택의종류)'!AS200</f>
        <v>0.73700271115246285</v>
      </c>
      <c r="FA214" s="53">
        <f>'주택총조사(주택의종류)'!BG200</f>
        <v>0.15886458292887273</v>
      </c>
      <c r="FB214" s="53">
        <f t="shared" si="443"/>
        <v>11.498552907159937</v>
      </c>
      <c r="FC214" s="54">
        <f t="shared" si="444"/>
        <v>0</v>
      </c>
      <c r="FD214" s="55">
        <v>0.4</v>
      </c>
      <c r="FE214" s="55">
        <v>0.6</v>
      </c>
      <c r="FF214" s="50">
        <f t="shared" si="445"/>
        <v>0</v>
      </c>
      <c r="FG214" s="82">
        <f t="shared" si="446"/>
        <v>0</v>
      </c>
      <c r="FH214" s="53">
        <v>3.9399999999999998E-2</v>
      </c>
      <c r="FI214" s="49">
        <v>30</v>
      </c>
      <c r="FJ214" s="55">
        <v>0.6</v>
      </c>
      <c r="FK214" s="55">
        <v>0.4</v>
      </c>
      <c r="FL214" s="49">
        <f t="shared" si="447"/>
        <v>0</v>
      </c>
      <c r="FM214" s="49">
        <f t="shared" si="448"/>
        <v>0</v>
      </c>
      <c r="FN214" s="58">
        <f t="shared" si="449"/>
        <v>0</v>
      </c>
      <c r="FO214" s="49">
        <f t="shared" si="468"/>
        <v>0</v>
      </c>
      <c r="FP214" s="131" t="s">
        <v>400</v>
      </c>
      <c r="FQ214" s="131" t="s">
        <v>400</v>
      </c>
      <c r="FR214" s="131">
        <v>115</v>
      </c>
      <c r="FS214" s="131">
        <v>221</v>
      </c>
      <c r="FT214" s="131">
        <v>155</v>
      </c>
      <c r="FU214" s="131">
        <v>88</v>
      </c>
      <c r="FV214" s="131">
        <v>66</v>
      </c>
      <c r="FW214" s="131">
        <v>137</v>
      </c>
      <c r="FX214" s="131">
        <v>104</v>
      </c>
      <c r="FY214" s="32">
        <f t="shared" si="450"/>
        <v>886</v>
      </c>
      <c r="FZ214" s="153">
        <v>0</v>
      </c>
      <c r="GA214" s="54">
        <f t="shared" si="451"/>
        <v>6.5241744032687956</v>
      </c>
      <c r="GB214" s="55">
        <v>0.3</v>
      </c>
      <c r="GC214" s="55">
        <f t="shared" si="452"/>
        <v>0</v>
      </c>
      <c r="GD214" s="50">
        <f t="shared" si="453"/>
        <v>0</v>
      </c>
      <c r="GE214" s="54">
        <f t="shared" si="454"/>
        <v>0.19952696981249834</v>
      </c>
      <c r="GF214" s="55">
        <v>0.7</v>
      </c>
      <c r="GG214" s="55">
        <f t="shared" si="455"/>
        <v>0</v>
      </c>
      <c r="GH214" s="50">
        <f t="shared" si="456"/>
        <v>0</v>
      </c>
      <c r="GI214" s="81">
        <f t="shared" si="469"/>
        <v>0</v>
      </c>
      <c r="GJ214" s="72">
        <f t="shared" si="457"/>
        <v>0</v>
      </c>
      <c r="GK214" s="72" t="e">
        <f t="shared" si="458"/>
        <v>#DIV/0!</v>
      </c>
      <c r="GL214" s="52">
        <f>SUM('주택총조사(주택의종류)'!AD200:AF200)</f>
        <v>1984</v>
      </c>
      <c r="GM214" s="52">
        <f>REPS미분양!I199</f>
        <v>0</v>
      </c>
      <c r="GN214" s="100">
        <f t="shared" si="459"/>
        <v>0</v>
      </c>
      <c r="GO214" s="55">
        <f t="shared" si="460"/>
        <v>1</v>
      </c>
      <c r="GP214" s="82" t="e">
        <f t="shared" si="461"/>
        <v>#DIV/0!</v>
      </c>
      <c r="GQ214" s="84" t="e">
        <f t="shared" si="462"/>
        <v>#DIV/0!</v>
      </c>
      <c r="GR214" s="151">
        <f>SUM('REPS분양물량+계획'!G199:I199)/3</f>
        <v>0</v>
      </c>
      <c r="GS214" s="106" t="e">
        <f t="shared" si="470"/>
        <v>#DIV/0!</v>
      </c>
      <c r="GT214" s="105" t="e">
        <f t="shared" si="463"/>
        <v>#DIV/0!</v>
      </c>
    </row>
    <row r="215" spans="1:202" s="49" customFormat="1" x14ac:dyDescent="0.4">
      <c r="A215" s="37" t="s">
        <v>259</v>
      </c>
      <c r="B215" s="37" t="s">
        <v>216</v>
      </c>
      <c r="C215" s="35">
        <f>'주택총조사(거처의종류, 일반,외국인가구, 전체)'!H201</f>
        <v>48828</v>
      </c>
      <c r="D215" s="35">
        <f>'주택총조사(거처의종류, 일반,외국인가구, 전체)'!K201</f>
        <v>55660</v>
      </c>
      <c r="E215" s="35">
        <f>'주택총조사(거처의종류, 일반,외국인가구, 전체)'!N201</f>
        <v>59494</v>
      </c>
      <c r="F215" s="35">
        <f>'주택총조사(거처의종류, 일반,외국인가구, 전체)'!Q201</f>
        <v>62254</v>
      </c>
      <c r="G215" s="35">
        <f>'주택총조사(거처의종류, 일반,외국인가구, 전체)'!T201</f>
        <v>67124</v>
      </c>
      <c r="H215" s="35">
        <f>'주택총조사(거처의종류, 일반,외국인가구, 전체)'!W201</f>
        <v>70881</v>
      </c>
      <c r="I215" s="207">
        <f t="shared" si="378"/>
        <v>3042</v>
      </c>
      <c r="J215" s="207">
        <f t="shared" si="378"/>
        <v>1685</v>
      </c>
      <c r="K215" s="207">
        <f t="shared" si="378"/>
        <v>1059</v>
      </c>
      <c r="L215" s="207">
        <f t="shared" si="378"/>
        <v>2436</v>
      </c>
      <c r="M215" s="207">
        <f t="shared" si="378"/>
        <v>1837</v>
      </c>
      <c r="N215" s="24">
        <f>'인구총조사(가구, 1인가구)'!D201</f>
        <v>17162</v>
      </c>
      <c r="O215" s="24">
        <f>'인구총조사(가구, 1인가구)'!E201</f>
        <v>20952</v>
      </c>
      <c r="P215" s="24">
        <f>'인구총조사(가구, 1인가구)'!F201</f>
        <v>23101</v>
      </c>
      <c r="Q215" s="24">
        <f>'인구총조사(가구, 1인가구)'!G201</f>
        <v>24802</v>
      </c>
      <c r="R215" s="24">
        <f>'인구총조사(가구, 1인가구)'!H201</f>
        <v>27236</v>
      </c>
      <c r="S215" s="24">
        <f>'인구총조사(가구, 1인가구)'!I201</f>
        <v>29156</v>
      </c>
      <c r="T215" s="52">
        <f t="shared" si="464"/>
        <v>3790</v>
      </c>
      <c r="U215" s="52">
        <f t="shared" si="382"/>
        <v>2149</v>
      </c>
      <c r="V215" s="52">
        <f t="shared" si="383"/>
        <v>1701</v>
      </c>
      <c r="W215" s="52">
        <f t="shared" si="384"/>
        <v>2434</v>
      </c>
      <c r="X215" s="52">
        <f t="shared" si="385"/>
        <v>1920</v>
      </c>
      <c r="Y215" s="53">
        <f>'주택총조사(거처의종류, 일반,외국인가구, 아파트)'!K201/'주택총조사(거처의종류, 일반,외국인가구, 전체)'!K201</f>
        <v>0.50271289974847289</v>
      </c>
      <c r="Z215" s="53">
        <f>'주택총조사(거처의종류, 일반,외국인가구, 아파트)'!N201/'주택총조사(거처의종류, 일반,외국인가구, 전체)'!N201</f>
        <v>0.50411806232561263</v>
      </c>
      <c r="AA215" s="53">
        <f>'주택총조사(거처의종류, 일반,외국인가구, 아파트)'!Q201/'주택총조사(거처의종류, 일반,외국인가구, 전체)'!Q201</f>
        <v>0.5039354900889903</v>
      </c>
      <c r="AB215" s="53">
        <f>'주택총조사(거처의종류, 일반,외국인가구, 아파트)'!T201/'주택총조사(거처의종류, 일반,외국인가구, 전체)'!T201</f>
        <v>0.52172099398128835</v>
      </c>
      <c r="AC215" s="53">
        <f>'주택총조사(거처의종류, 일반,외국인가구, 아파트)'!W201/'주택총조사(거처의종류, 일반,외국인가구, 전체)'!W201</f>
        <v>0.53148234364639324</v>
      </c>
      <c r="AD215" s="54">
        <f t="shared" si="465"/>
        <v>1529.2526410348546</v>
      </c>
      <c r="AE215" s="54">
        <f t="shared" si="386"/>
        <v>849.43893501865728</v>
      </c>
      <c r="AF215" s="54">
        <f t="shared" si="387"/>
        <v>533.66768400424075</v>
      </c>
      <c r="AG215" s="54">
        <f t="shared" si="388"/>
        <v>1270.9123413384184</v>
      </c>
      <c r="AH215" s="54">
        <f t="shared" si="389"/>
        <v>976.33306527842433</v>
      </c>
      <c r="AI215" s="54">
        <f t="shared" si="390"/>
        <v>1031.9209333349193</v>
      </c>
      <c r="AJ215" s="54">
        <f t="shared" si="466"/>
        <v>1905.2818900467123</v>
      </c>
      <c r="AK215" s="54">
        <f t="shared" si="391"/>
        <v>1083.3497159377416</v>
      </c>
      <c r="AL215" s="54">
        <f t="shared" si="392"/>
        <v>857.19426864137245</v>
      </c>
      <c r="AM215" s="54">
        <f t="shared" si="393"/>
        <v>1269.8688993504559</v>
      </c>
      <c r="AN215" s="54">
        <f t="shared" si="394"/>
        <v>1020.446099801075</v>
      </c>
      <c r="AO215" s="54">
        <f t="shared" si="395"/>
        <v>1227.2281747554712</v>
      </c>
      <c r="AP215" s="208">
        <f t="shared" si="379"/>
        <v>3434.5345310815669</v>
      </c>
      <c r="AQ215" s="208">
        <f t="shared" si="379"/>
        <v>1932.7886509563989</v>
      </c>
      <c r="AR215" s="208">
        <f t="shared" si="379"/>
        <v>1390.8619526456132</v>
      </c>
      <c r="AS215" s="208">
        <f t="shared" si="379"/>
        <v>2540.7812406888743</v>
      </c>
      <c r="AT215" s="208">
        <f t="shared" si="379"/>
        <v>1996.7791650794993</v>
      </c>
      <c r="AU215" s="50">
        <f t="shared" si="381"/>
        <v>2259.1491080903902</v>
      </c>
      <c r="AV215" s="52">
        <f>'주택총조사(거처의종류, 일반,외국인가구, 전체)'!I201</f>
        <v>1297</v>
      </c>
      <c r="AW215" s="52">
        <f>'주택총조사(거처의종류, 일반,외국인가구, 전체)'!L201</f>
        <v>1478</v>
      </c>
      <c r="AX215" s="52">
        <f>'주택총조사(거처의종류, 일반,외국인가구, 전체)'!O201</f>
        <v>1592</v>
      </c>
      <c r="AY215" s="52">
        <f>'주택총조사(거처의종류, 일반,외국인가구, 전체)'!R201</f>
        <v>1667</v>
      </c>
      <c r="AZ215" s="52">
        <f>'주택총조사(거처의종류, 일반,외국인가구, 전체)'!U201</f>
        <v>1801</v>
      </c>
      <c r="BA215" s="52">
        <f>'주택총조사(거처의종류, 일반,외국인가구, 전체)'!X201</f>
        <v>1933</v>
      </c>
      <c r="BB215" s="52">
        <f t="shared" si="467"/>
        <v>181</v>
      </c>
      <c r="BC215" s="52">
        <f t="shared" si="396"/>
        <v>114</v>
      </c>
      <c r="BD215" s="52">
        <f t="shared" si="397"/>
        <v>75</v>
      </c>
      <c r="BE215" s="52">
        <f t="shared" si="398"/>
        <v>134</v>
      </c>
      <c r="BF215" s="52">
        <f t="shared" si="399"/>
        <v>132</v>
      </c>
      <c r="BG215" s="53">
        <f>'주택총조사(거처의종류, 일반,외국인가구, 아파트)'!L201/'주택총조사(거처의종류, 일반,외국인가구, 전체)'!L201</f>
        <v>0.25778078484438433</v>
      </c>
      <c r="BH215" s="53">
        <f>'주택총조사(거처의종류, 일반,외국인가구, 아파트)'!O201/'주택총조사(거처의종류, 일반,외국인가구, 전체)'!O201</f>
        <v>0.27826633165829145</v>
      </c>
      <c r="BI215" s="53">
        <f>'주택총조사(거처의종류, 일반,외국인가구, 아파트)'!R201/'주택총조사(거처의종류, 일반,외국인가구, 전체)'!R201</f>
        <v>0.24955008998200359</v>
      </c>
      <c r="BJ215" s="53">
        <f>'주택총조사(거처의종류, 일반,외국인가구, 아파트)'!U201/'주택총조사(거처의종류, 일반,외국인가구, 전체)'!U201</f>
        <v>0.25263742365352582</v>
      </c>
      <c r="BK215" s="53">
        <f>'주택총조사(거처의종류, 일반,외국인가구, 아파트)'!X201/'주택총조사(거처의종류, 일반,외국인가구, 전체)'!X201</f>
        <v>0.26228660113812724</v>
      </c>
      <c r="BL215" s="54">
        <f t="shared" si="400"/>
        <v>46.658322056833562</v>
      </c>
      <c r="BM215" s="54">
        <f t="shared" si="401"/>
        <v>31.722361809045225</v>
      </c>
      <c r="BN215" s="54">
        <f t="shared" si="402"/>
        <v>18.71625674865027</v>
      </c>
      <c r="BO215" s="54">
        <f t="shared" si="403"/>
        <v>33.85341476957246</v>
      </c>
      <c r="BP215" s="54">
        <f t="shared" si="404"/>
        <v>34.621831350232796</v>
      </c>
      <c r="BQ215" s="50">
        <f t="shared" si="405"/>
        <v>33.114437346866865</v>
      </c>
      <c r="BR215" s="49">
        <f>REPS멸실!E200</f>
        <v>0</v>
      </c>
      <c r="BS215" s="49">
        <f>REPS멸실!F200</f>
        <v>0</v>
      </c>
      <c r="BT215" s="49">
        <f>REPS멸실!G200</f>
        <v>0</v>
      </c>
      <c r="BU215" s="49">
        <f>REPS멸실!H200</f>
        <v>0</v>
      </c>
      <c r="BV215" s="49">
        <f>REPS멸실!I200</f>
        <v>0</v>
      </c>
      <c r="BW215" s="51">
        <f t="shared" si="406"/>
        <v>0</v>
      </c>
      <c r="BX215" s="81">
        <f t="shared" si="407"/>
        <v>2292.2635454372571</v>
      </c>
      <c r="BY215" s="52">
        <f>SUM('주택소유통계(다주택자)'!Q201:R201)</f>
        <v>6342</v>
      </c>
      <c r="BZ215" s="52">
        <f>SUM('주택소유통계(다주택자)'!U201:V201)</f>
        <v>5969</v>
      </c>
      <c r="CA215" s="52">
        <f>SUM('주택소유통계(다주택자)'!Y201:Z201)</f>
        <v>6240</v>
      </c>
      <c r="CB215" s="52">
        <f>SUM('주택소유통계(다주택자)'!AC201:AD201)</f>
        <v>6677</v>
      </c>
      <c r="CC215" s="52">
        <f t="shared" si="408"/>
        <v>-373</v>
      </c>
      <c r="CD215" s="52">
        <f t="shared" si="409"/>
        <v>271</v>
      </c>
      <c r="CE215" s="52">
        <f t="shared" si="410"/>
        <v>437</v>
      </c>
      <c r="CF215" s="53">
        <f>'REPS거래량(외지인)'!D201/'REPS거래량(외지인)'!C201</f>
        <v>0.26948389331485972</v>
      </c>
      <c r="CG215" s="53">
        <f>'REPS거래량(외지인)'!I201/'REPS거래량(외지인)'!H201</f>
        <v>0.41203703703703703</v>
      </c>
      <c r="CH215" s="53">
        <f>'REPS거래량(외지인)'!N201/'REPS거래량(외지인)'!M201</f>
        <v>0.49207317073170731</v>
      </c>
      <c r="CI215" s="54">
        <f>REPS단위당실거래!G200</f>
        <v>1122</v>
      </c>
      <c r="CJ215" s="54">
        <f>REPS단위당실거래!H200</f>
        <v>1082.8</v>
      </c>
      <c r="CK215" s="54">
        <f>REPS단위당실거래!I200</f>
        <v>1128.9000000000001</v>
      </c>
      <c r="CL215" s="52">
        <v>1327</v>
      </c>
      <c r="CM215" s="52">
        <v>1469</v>
      </c>
      <c r="CN215" s="52">
        <v>1706</v>
      </c>
      <c r="CO215" s="53">
        <f t="shared" si="411"/>
        <v>0.84551620195930666</v>
      </c>
      <c r="CP215" s="53">
        <f t="shared" si="412"/>
        <v>0.73710006807351935</v>
      </c>
      <c r="CQ215" s="53">
        <f t="shared" si="413"/>
        <v>0.66172332942555689</v>
      </c>
      <c r="CR215" s="55">
        <v>0.2</v>
      </c>
      <c r="CS215" s="55">
        <v>0.3</v>
      </c>
      <c r="CT215" s="55">
        <v>0.5</v>
      </c>
      <c r="CU215" s="162">
        <f t="shared" si="414"/>
        <v>-16.997833648173124</v>
      </c>
      <c r="CV215" s="162">
        <f t="shared" si="415"/>
        <v>24.691828530368351</v>
      </c>
      <c r="CW215" s="162">
        <f t="shared" si="416"/>
        <v>71.147160863380321</v>
      </c>
      <c r="CX215" s="71">
        <f t="shared" si="417"/>
        <v>26.280385248525182</v>
      </c>
      <c r="CY215" s="158">
        <f>REPS분양물량!H200</f>
        <v>5346</v>
      </c>
      <c r="CZ215" s="158">
        <f>REPS분양물량!I200</f>
        <v>311</v>
      </c>
      <c r="DA215" s="158">
        <f>REPS분양물량!J200</f>
        <v>790</v>
      </c>
      <c r="DB215" s="52">
        <f>REPS미분양!F200</f>
        <v>75</v>
      </c>
      <c r="DC215" s="52">
        <f>REPS미분양!G200</f>
        <v>877</v>
      </c>
      <c r="DD215" s="52">
        <f>REPS미분양!H200</f>
        <v>333</v>
      </c>
      <c r="DE215" s="52">
        <f>REPS미분양!I200</f>
        <v>47</v>
      </c>
      <c r="DF215" s="52">
        <f t="shared" si="418"/>
        <v>5421</v>
      </c>
      <c r="DG215" s="52">
        <f t="shared" si="419"/>
        <v>1188</v>
      </c>
      <c r="DH215" s="52">
        <f t="shared" si="420"/>
        <v>1123</v>
      </c>
      <c r="DI215" s="52">
        <f t="shared" si="421"/>
        <v>4544</v>
      </c>
      <c r="DJ215" s="52">
        <f t="shared" si="422"/>
        <v>855</v>
      </c>
      <c r="DK215" s="52">
        <f t="shared" si="423"/>
        <v>1076</v>
      </c>
      <c r="DL215" s="142">
        <v>1122</v>
      </c>
      <c r="DM215" s="142">
        <v>1082.8</v>
      </c>
      <c r="DN215" s="142">
        <v>1128.9000000000001</v>
      </c>
      <c r="DO215" s="140">
        <f>'REPS분양가(분기단위)'!D200</f>
        <v>1327</v>
      </c>
      <c r="DP215" s="140">
        <f>'REPS분양가(분기단위)'!E200</f>
        <v>1469</v>
      </c>
      <c r="DQ215" s="140">
        <f>'REPS분양가(분기단위)'!F200</f>
        <v>1706</v>
      </c>
      <c r="DR215" s="53">
        <f t="shared" si="424"/>
        <v>0.84551620195930666</v>
      </c>
      <c r="DS215" s="53">
        <f t="shared" si="425"/>
        <v>0.73710006807351935</v>
      </c>
      <c r="DT215" s="53">
        <f t="shared" si="426"/>
        <v>0.66172332942555689</v>
      </c>
      <c r="DU215" s="53">
        <f>100%-종합!CF215</f>
        <v>0.73051610668514022</v>
      </c>
      <c r="DV215" s="53">
        <f>100%-종합!CG215</f>
        <v>0.58796296296296302</v>
      </c>
      <c r="DW215" s="53">
        <f>100%-종합!CH215</f>
        <v>0.50792682926829269</v>
      </c>
      <c r="DX215" s="55">
        <v>0.2</v>
      </c>
      <c r="DY215" s="55">
        <v>0.3</v>
      </c>
      <c r="DZ215" s="55">
        <v>0.5</v>
      </c>
      <c r="EA215" s="72">
        <f t="shared" si="427"/>
        <v>561.33231979021934</v>
      </c>
      <c r="EB215" s="72">
        <f t="shared" si="428"/>
        <v>111.16390401633764</v>
      </c>
      <c r="EC215" s="72">
        <f t="shared" si="429"/>
        <v>180.8255835215738</v>
      </c>
      <c r="ED215" s="71">
        <f t="shared" si="430"/>
        <v>284.44060244271026</v>
      </c>
      <c r="EE215" s="82">
        <f t="shared" si="431"/>
        <v>310.72098769123545</v>
      </c>
      <c r="EF215" s="88">
        <f t="shared" si="432"/>
        <v>2602.9845331284923</v>
      </c>
      <c r="EG215" s="54">
        <f>REPS단위당실거래!I200</f>
        <v>1128.9000000000001</v>
      </c>
      <c r="EH215" s="52">
        <f t="shared" si="433"/>
        <v>1706</v>
      </c>
      <c r="EI215" s="52">
        <f t="shared" si="434"/>
        <v>58000</v>
      </c>
      <c r="EJ215" s="49">
        <f t="shared" si="435"/>
        <v>31900.000000000004</v>
      </c>
      <c r="EK215" s="149">
        <v>18129</v>
      </c>
      <c r="EL215" s="55">
        <f t="shared" si="436"/>
        <v>0.63952353812834839</v>
      </c>
      <c r="EM215" s="55">
        <v>0.74</v>
      </c>
      <c r="EN215" s="55">
        <v>0.05</v>
      </c>
      <c r="EO215" s="71">
        <f t="shared" si="437"/>
        <v>428.97512224096664</v>
      </c>
      <c r="EP215" s="54">
        <f>REPS단위당실거래!I200</f>
        <v>1128.9000000000001</v>
      </c>
      <c r="EQ215" s="52">
        <f t="shared" si="438"/>
        <v>1706</v>
      </c>
      <c r="ER215" s="52">
        <f t="shared" si="439"/>
        <v>58000</v>
      </c>
      <c r="ES215" s="49">
        <f t="shared" si="440"/>
        <v>31900.000000000004</v>
      </c>
      <c r="ET215" s="149">
        <v>336</v>
      </c>
      <c r="EU215" s="55">
        <f t="shared" si="441"/>
        <v>0.63952353812834839</v>
      </c>
      <c r="EV215" s="55">
        <v>0.26</v>
      </c>
      <c r="EW215" s="55">
        <v>0.2</v>
      </c>
      <c r="EX215" s="50">
        <f t="shared" si="442"/>
        <v>11.173755258178504</v>
      </c>
      <c r="EY215" s="53">
        <f>'주택총조사(주택의종류)'!AZ201</f>
        <v>0.63800919892574792</v>
      </c>
      <c r="EZ215" s="53">
        <f>'주택총조사(주택의종류)'!AS201</f>
        <v>0.1589577584104635</v>
      </c>
      <c r="FA215" s="53">
        <f>'주택총조사(주택의종류)'!BG201</f>
        <v>0.18963493084323724</v>
      </c>
      <c r="FB215" s="53">
        <f t="shared" si="443"/>
        <v>0.54637564762490243</v>
      </c>
      <c r="FC215" s="54">
        <f t="shared" si="444"/>
        <v>240.48662799496927</v>
      </c>
      <c r="FD215" s="55">
        <v>0.4</v>
      </c>
      <c r="FE215" s="55">
        <v>0.6</v>
      </c>
      <c r="FF215" s="50">
        <f t="shared" si="445"/>
        <v>57.716790718792623</v>
      </c>
      <c r="FG215" s="82">
        <f t="shared" si="446"/>
        <v>497.86566821793781</v>
      </c>
      <c r="FH215" s="53">
        <v>3.9399999999999998E-2</v>
      </c>
      <c r="FI215" s="49">
        <v>30</v>
      </c>
      <c r="FJ215" s="55">
        <v>0.6</v>
      </c>
      <c r="FK215" s="55">
        <v>0.4</v>
      </c>
      <c r="FL215" s="49">
        <f t="shared" si="447"/>
        <v>58000</v>
      </c>
      <c r="FM215" s="49">
        <f t="shared" si="448"/>
        <v>34800</v>
      </c>
      <c r="FN215" s="58">
        <f t="shared" si="449"/>
        <v>-164.93902179865196</v>
      </c>
      <c r="FO215" s="49">
        <f t="shared" si="468"/>
        <v>4920</v>
      </c>
      <c r="FP215" s="131">
        <v>162</v>
      </c>
      <c r="FQ215" s="131">
        <v>522</v>
      </c>
      <c r="FR215" s="134">
        <v>4167</v>
      </c>
      <c r="FS215" s="134">
        <v>6662</v>
      </c>
      <c r="FT215" s="134">
        <v>4777</v>
      </c>
      <c r="FU215" s="134">
        <v>4157</v>
      </c>
      <c r="FV215" s="134">
        <v>3975</v>
      </c>
      <c r="FW215" s="134">
        <v>10017</v>
      </c>
      <c r="FX215" s="134">
        <v>9426</v>
      </c>
      <c r="FY215" s="32">
        <f t="shared" si="450"/>
        <v>43865</v>
      </c>
      <c r="FZ215" s="152">
        <f>(SUM(FU215:FX215)/FY215)+(FT215/FY215)*0.1</f>
        <v>0.63952353812834839</v>
      </c>
      <c r="GA215" s="54">
        <f t="shared" si="451"/>
        <v>1260.3426121023381</v>
      </c>
      <c r="GB215" s="55">
        <v>0.3</v>
      </c>
      <c r="GC215" s="55">
        <f t="shared" si="452"/>
        <v>0.63952353812834839</v>
      </c>
      <c r="GD215" s="50">
        <f t="shared" si="453"/>
        <v>241.80562996368354</v>
      </c>
      <c r="GE215" s="54">
        <f t="shared" si="454"/>
        <v>1031.9209333349193</v>
      </c>
      <c r="GF215" s="55">
        <v>0.7</v>
      </c>
      <c r="GG215" s="55">
        <f t="shared" si="455"/>
        <v>0.63952353812834839</v>
      </c>
      <c r="GH215" s="50">
        <f t="shared" si="456"/>
        <v>461.95640844853858</v>
      </c>
      <c r="GI215" s="81">
        <f t="shared" si="469"/>
        <v>703.76203841222218</v>
      </c>
      <c r="GJ215" s="72">
        <f t="shared" si="457"/>
        <v>26.280385248525182</v>
      </c>
      <c r="GK215" s="72">
        <f t="shared" si="458"/>
        <v>284.44060244271026</v>
      </c>
      <c r="GL215" s="52">
        <f>SUM('주택총조사(주택의종류)'!AD201:AF201)</f>
        <v>48380</v>
      </c>
      <c r="GM215" s="52">
        <f>REPS미분양!I200</f>
        <v>47</v>
      </c>
      <c r="GN215" s="100">
        <f t="shared" si="459"/>
        <v>9.714758164530798E-4</v>
      </c>
      <c r="GO215" s="55">
        <f t="shared" si="460"/>
        <v>1</v>
      </c>
      <c r="GP215" s="82">
        <f t="shared" si="461"/>
        <v>310.72098769123545</v>
      </c>
      <c r="GQ215" s="84">
        <f t="shared" si="462"/>
        <v>1512.3486943213954</v>
      </c>
      <c r="GR215" s="151">
        <f>SUM('REPS분양물량+계획'!G200:I200)/3</f>
        <v>1178.6666666666667</v>
      </c>
      <c r="GS215" s="106">
        <f t="shared" si="470"/>
        <v>0.77936171141771315</v>
      </c>
      <c r="GT215" s="105" t="str">
        <f t="shared" si="463"/>
        <v>A등급</v>
      </c>
    </row>
    <row r="216" spans="1:202" s="49" customFormat="1" x14ac:dyDescent="0.4">
      <c r="A216" s="37" t="s">
        <v>267</v>
      </c>
      <c r="B216" s="37" t="s">
        <v>267</v>
      </c>
      <c r="C216" s="35">
        <f>'주택총조사(거처의종류, 일반,외국인가구, 전체)'!H202</f>
        <v>737406</v>
      </c>
      <c r="D216" s="35">
        <f>'주택총조사(거처의종류, 일반,외국인가구, 전체)'!K202</f>
        <v>741026</v>
      </c>
      <c r="E216" s="35">
        <f>'주택총조사(거처의종류, 일반,외국인가구, 전체)'!N202</f>
        <v>761518</v>
      </c>
      <c r="F216" s="35">
        <f>'주택총조사(거처의종류, 일반,외국인가구, 전체)'!Q202</f>
        <v>777358</v>
      </c>
      <c r="G216" s="35">
        <f>'주택총조사(거처의종류, 일반,외국인가구, 전체)'!T202</f>
        <v>784645</v>
      </c>
      <c r="H216" s="35">
        <f>'주택총조사(거처의종류, 일반,외국인가구, 전체)'!W202</f>
        <v>793249</v>
      </c>
      <c r="I216" s="207">
        <f t="shared" si="378"/>
        <v>535</v>
      </c>
      <c r="J216" s="207">
        <f t="shared" si="378"/>
        <v>2006</v>
      </c>
      <c r="K216" s="207">
        <f t="shared" si="378"/>
        <v>-1635</v>
      </c>
      <c r="L216" s="207">
        <f t="shared" si="378"/>
        <v>-2034</v>
      </c>
      <c r="M216" s="207">
        <f t="shared" si="378"/>
        <v>-2550</v>
      </c>
      <c r="N216" s="24">
        <f>'인구총조사(가구, 1인가구)'!D202</f>
        <v>235062</v>
      </c>
      <c r="O216" s="24">
        <f>'인구총조사(가구, 1인가구)'!E202</f>
        <v>238147</v>
      </c>
      <c r="P216" s="24">
        <f>'인구총조사(가구, 1인가구)'!F202</f>
        <v>256633</v>
      </c>
      <c r="Q216" s="24">
        <f>'인구총조사(가구, 1인가구)'!G202</f>
        <v>274108</v>
      </c>
      <c r="R216" s="24">
        <f>'인구총조사(가구, 1인가구)'!H202</f>
        <v>283429</v>
      </c>
      <c r="S216" s="24">
        <f>'인구총조사(가구, 1인가구)'!I202</f>
        <v>294583</v>
      </c>
      <c r="T216" s="52">
        <f t="shared" si="464"/>
        <v>3085</v>
      </c>
      <c r="U216" s="52">
        <f t="shared" si="382"/>
        <v>18486</v>
      </c>
      <c r="V216" s="52">
        <f t="shared" si="383"/>
        <v>17475</v>
      </c>
      <c r="W216" s="52">
        <f t="shared" si="384"/>
        <v>9321</v>
      </c>
      <c r="X216" s="52">
        <f t="shared" si="385"/>
        <v>11154</v>
      </c>
      <c r="Y216" s="53">
        <f>'주택총조사(거처의종류, 일반,외국인가구, 아파트)'!K202/'주택총조사(거처의종류, 일반,외국인가구, 전체)'!K202</f>
        <v>0.39452057012844355</v>
      </c>
      <c r="Z216" s="53">
        <f>'주택총조사(거처의종류, 일반,외국인가구, 아파트)'!N202/'주택총조사(거처의종류, 일반,외국인가구, 전체)'!N202</f>
        <v>0.39797877397513914</v>
      </c>
      <c r="AA216" s="53">
        <f>'주택총조사(거처의종류, 일반,외국인가구, 아파트)'!Q202/'주택총조사(거처의종류, 일반,외국인가구, 전체)'!Q202</f>
        <v>0.40794074287522608</v>
      </c>
      <c r="AB216" s="53">
        <f>'주택총조사(거처의종류, 일반,외국인가구, 아파트)'!T202/'주택총조사(거처의종류, 일반,외국인가구, 전체)'!T202</f>
        <v>0.41535471455244094</v>
      </c>
      <c r="AC216" s="53">
        <f>'주택총조사(거처의종류, 일반,외국인가구, 아파트)'!W202/'주택총조사(거처의종류, 일반,외국인가구, 전체)'!W202</f>
        <v>0.42212974740592174</v>
      </c>
      <c r="AD216" s="54">
        <f t="shared" si="465"/>
        <v>211.0685050187173</v>
      </c>
      <c r="AE216" s="54">
        <f t="shared" si="386"/>
        <v>798.34542059412911</v>
      </c>
      <c r="AF216" s="54">
        <f t="shared" si="387"/>
        <v>-666.98311460099467</v>
      </c>
      <c r="AG216" s="54">
        <f t="shared" si="388"/>
        <v>-844.83148939966486</v>
      </c>
      <c r="AH216" s="54">
        <f t="shared" si="389"/>
        <v>-1076.4308558851005</v>
      </c>
      <c r="AI216" s="54">
        <f t="shared" si="390"/>
        <v>-315.76630685458269</v>
      </c>
      <c r="AJ216" s="54">
        <f t="shared" si="466"/>
        <v>1217.0959588462483</v>
      </c>
      <c r="AK216" s="54">
        <f t="shared" si="391"/>
        <v>7357.0356157044225</v>
      </c>
      <c r="AL216" s="54">
        <f t="shared" si="392"/>
        <v>7128.7644817445762</v>
      </c>
      <c r="AM216" s="54">
        <f t="shared" si="393"/>
        <v>3871.5212943433021</v>
      </c>
      <c r="AN216" s="54">
        <f t="shared" si="394"/>
        <v>4708.4352025656508</v>
      </c>
      <c r="AO216" s="54">
        <f t="shared" si="395"/>
        <v>4856.5705106408404</v>
      </c>
      <c r="AP216" s="208">
        <f t="shared" si="379"/>
        <v>1428.1644638649657</v>
      </c>
      <c r="AQ216" s="208">
        <f t="shared" si="379"/>
        <v>8155.3810362985514</v>
      </c>
      <c r="AR216" s="208">
        <f t="shared" si="379"/>
        <v>6461.7813671435815</v>
      </c>
      <c r="AS216" s="208">
        <f t="shared" si="379"/>
        <v>3026.6898049436372</v>
      </c>
      <c r="AT216" s="208">
        <f t="shared" si="379"/>
        <v>3632.00434668055</v>
      </c>
      <c r="AU216" s="50">
        <f t="shared" si="381"/>
        <v>4540.8042037862569</v>
      </c>
      <c r="AV216" s="52">
        <f>'주택총조사(거처의종류, 일반,외국인가구, 전체)'!I202</f>
        <v>9381</v>
      </c>
      <c r="AW216" s="52">
        <f>'주택총조사(거처의종류, 일반,외국인가구, 전체)'!L202</f>
        <v>10035</v>
      </c>
      <c r="AX216" s="52">
        <f>'주택총조사(거처의종류, 일반,외국인가구, 전체)'!O202</f>
        <v>10246</v>
      </c>
      <c r="AY216" s="52">
        <f>'주택총조사(거처의종류, 일반,외국인가구, 전체)'!R202</f>
        <v>10682</v>
      </c>
      <c r="AZ216" s="52">
        <f>'주택총조사(거처의종류, 일반,외국인가구, 전체)'!U202</f>
        <v>12084</v>
      </c>
      <c r="BA216" s="52">
        <f>'주택총조사(거처의종류, 일반,외국인가구, 전체)'!X202</f>
        <v>14515</v>
      </c>
      <c r="BB216" s="52">
        <f t="shared" si="467"/>
        <v>654</v>
      </c>
      <c r="BC216" s="52">
        <f t="shared" si="396"/>
        <v>211</v>
      </c>
      <c r="BD216" s="52">
        <f t="shared" si="397"/>
        <v>436</v>
      </c>
      <c r="BE216" s="52">
        <f t="shared" si="398"/>
        <v>1402</v>
      </c>
      <c r="BF216" s="52">
        <f t="shared" si="399"/>
        <v>2431</v>
      </c>
      <c r="BG216" s="53">
        <f>'주택총조사(거처의종류, 일반,외국인가구, 아파트)'!L202/'주택총조사(거처의종류, 일반,외국인가구, 전체)'!L202</f>
        <v>0.18395615346287991</v>
      </c>
      <c r="BH216" s="53">
        <f>'주택총조사(거처의종류, 일반,외국인가구, 아파트)'!O202/'주택총조사(거처의종류, 일반,외국인가구, 전체)'!O202</f>
        <v>0.19402693734140153</v>
      </c>
      <c r="BI216" s="53">
        <f>'주택총조사(거처의종류, 일반,외국인가구, 아파트)'!R202/'주택총조사(거처의종류, 일반,외국인가구, 전체)'!R202</f>
        <v>0.20099232353491855</v>
      </c>
      <c r="BJ216" s="53">
        <f>'주택총조사(거처의종류, 일반,외국인가구, 아파트)'!U202/'주택총조사(거처의종류, 일반,외국인가구, 전체)'!U202</f>
        <v>0.19803045349222112</v>
      </c>
      <c r="BK216" s="53">
        <f>'주택총조사(거처의종류, 일반,외국인가구, 아파트)'!X202/'주택총조사(거처의종류, 일반,외국인가구, 전체)'!X202</f>
        <v>0.20013778849466068</v>
      </c>
      <c r="BL216" s="54">
        <f t="shared" si="400"/>
        <v>120.30732436472346</v>
      </c>
      <c r="BM216" s="54">
        <f t="shared" si="401"/>
        <v>40.939683779035725</v>
      </c>
      <c r="BN216" s="54">
        <f t="shared" si="402"/>
        <v>87.632653061224488</v>
      </c>
      <c r="BO216" s="54">
        <f t="shared" si="403"/>
        <v>277.638695796094</v>
      </c>
      <c r="BP216" s="54">
        <f t="shared" si="404"/>
        <v>486.5349638305201</v>
      </c>
      <c r="BQ216" s="50">
        <f t="shared" si="405"/>
        <v>202.61066416631957</v>
      </c>
      <c r="BR216" s="49">
        <f>REPS멸실!E201</f>
        <v>0</v>
      </c>
      <c r="BS216" s="49">
        <f>REPS멸실!F201</f>
        <v>0</v>
      </c>
      <c r="BT216" s="49">
        <f>REPS멸실!G201</f>
        <v>0</v>
      </c>
      <c r="BU216" s="49">
        <f>REPS멸실!H201</f>
        <v>530</v>
      </c>
      <c r="BV216" s="49">
        <f>REPS멸실!I201</f>
        <v>0</v>
      </c>
      <c r="BW216" s="51">
        <f t="shared" si="406"/>
        <v>106</v>
      </c>
      <c r="BX216" s="81">
        <f t="shared" si="407"/>
        <v>4849.414867952577</v>
      </c>
      <c r="BY216" s="52">
        <f>SUM('주택소유통계(다주택자)'!Q202:R202)</f>
        <v>91530</v>
      </c>
      <c r="BZ216" s="52">
        <f>SUM('주택소유통계(다주택자)'!U202:V202)</f>
        <v>92947</v>
      </c>
      <c r="CA216" s="52">
        <f>SUM('주택소유통계(다주택자)'!Y202:Z202)</f>
        <v>94089</v>
      </c>
      <c r="CB216" s="52">
        <f>SUM('주택소유통계(다주택자)'!AC202:AD202)</f>
        <v>99682</v>
      </c>
      <c r="CC216" s="52">
        <f t="shared" si="408"/>
        <v>1417</v>
      </c>
      <c r="CD216" s="52">
        <f t="shared" si="409"/>
        <v>1142</v>
      </c>
      <c r="CE216" s="52">
        <f t="shared" si="410"/>
        <v>5593</v>
      </c>
      <c r="CF216" s="53">
        <f>'REPS거래량(외지인)'!D202/'REPS거래량(외지인)'!C202</f>
        <v>0.61516682637860443</v>
      </c>
      <c r="CG216" s="53">
        <f>'REPS거래량(외지인)'!I202/'REPS거래량(외지인)'!H202</f>
        <v>0.59728209249652953</v>
      </c>
      <c r="CH216" s="53">
        <f>'REPS거래량(외지인)'!N202/'REPS거래량(외지인)'!M202</f>
        <v>0.696584852273475</v>
      </c>
      <c r="CI216" s="54">
        <f>REPS단위당실거래!G201</f>
        <v>643.1</v>
      </c>
      <c r="CJ216" s="54">
        <f>REPS단위당실거래!H201</f>
        <v>647.4</v>
      </c>
      <c r="CK216" s="54">
        <f>REPS단위당실거래!I201</f>
        <v>650.1</v>
      </c>
      <c r="CL216" s="52">
        <v>1129</v>
      </c>
      <c r="CM216" s="52">
        <v>1378</v>
      </c>
      <c r="CN216" s="52">
        <v>1381</v>
      </c>
      <c r="CO216" s="53">
        <f t="shared" si="411"/>
        <v>0.56961913197519931</v>
      </c>
      <c r="CP216" s="53">
        <f t="shared" si="412"/>
        <v>0.46981132075471699</v>
      </c>
      <c r="CQ216" s="53">
        <f t="shared" si="413"/>
        <v>0.47074583635047068</v>
      </c>
      <c r="CR216" s="55">
        <v>0.2</v>
      </c>
      <c r="CS216" s="55">
        <v>0.3</v>
      </c>
      <c r="CT216" s="55">
        <v>0.5</v>
      </c>
      <c r="CU216" s="162">
        <f t="shared" si="414"/>
        <v>99.306418923731101</v>
      </c>
      <c r="CV216" s="162">
        <f t="shared" si="415"/>
        <v>96.136947881959316</v>
      </c>
      <c r="CW216" s="162">
        <f t="shared" si="416"/>
        <v>917.01267237707509</v>
      </c>
      <c r="CX216" s="71">
        <f t="shared" si="417"/>
        <v>370.81867972758846</v>
      </c>
      <c r="CY216" s="158">
        <f>REPS분양물량!H201</f>
        <v>14667</v>
      </c>
      <c r="CZ216" s="158">
        <f>REPS분양물량!I201</f>
        <v>5583</v>
      </c>
      <c r="DA216" s="158">
        <f>REPS분양물량!J201</f>
        <v>2214</v>
      </c>
      <c r="DB216" s="52">
        <f>REPS미분양!F201</f>
        <v>2163</v>
      </c>
      <c r="DC216" s="52">
        <f>REPS미분양!G201</f>
        <v>3029</v>
      </c>
      <c r="DD216" s="52">
        <f>REPS미분양!H201</f>
        <v>3618</v>
      </c>
      <c r="DE216" s="52">
        <f>REPS미분양!I201</f>
        <v>3598</v>
      </c>
      <c r="DF216" s="52">
        <f t="shared" si="418"/>
        <v>16830</v>
      </c>
      <c r="DG216" s="52">
        <f t="shared" si="419"/>
        <v>8612</v>
      </c>
      <c r="DH216" s="52">
        <f t="shared" si="420"/>
        <v>5832</v>
      </c>
      <c r="DI216" s="52">
        <f t="shared" si="421"/>
        <v>13801</v>
      </c>
      <c r="DJ216" s="52">
        <f t="shared" si="422"/>
        <v>4994</v>
      </c>
      <c r="DK216" s="52">
        <f t="shared" si="423"/>
        <v>2234</v>
      </c>
      <c r="DL216" s="141">
        <v>643.1</v>
      </c>
      <c r="DM216" s="141">
        <v>647.4</v>
      </c>
      <c r="DN216" s="141">
        <v>650.1</v>
      </c>
      <c r="DO216" s="140">
        <f>'REPS분양가(분기단위)'!D201</f>
        <v>1129</v>
      </c>
      <c r="DP216" s="140">
        <f>'REPS분양가(분기단위)'!E201</f>
        <v>1378</v>
      </c>
      <c r="DQ216" s="140">
        <f>'REPS분양가(분기단위)'!F201</f>
        <v>1381</v>
      </c>
      <c r="DR216" s="53">
        <f t="shared" si="424"/>
        <v>0.56961913197519931</v>
      </c>
      <c r="DS216" s="53">
        <f t="shared" si="425"/>
        <v>0.46981132075471699</v>
      </c>
      <c r="DT216" s="53">
        <f t="shared" si="426"/>
        <v>0.47074583635047068</v>
      </c>
      <c r="DU216" s="53">
        <f>100%-종합!CF216</f>
        <v>0.38483317362139557</v>
      </c>
      <c r="DV216" s="53">
        <f>100%-종합!CG216</f>
        <v>0.40271790750347047</v>
      </c>
      <c r="DW216" s="53">
        <f>100%-종합!CH216</f>
        <v>0.303415147726525</v>
      </c>
      <c r="DX216" s="55">
        <v>0.2</v>
      </c>
      <c r="DY216" s="55">
        <v>0.3</v>
      </c>
      <c r="DZ216" s="55">
        <v>0.5</v>
      </c>
      <c r="EA216" s="72">
        <f t="shared" si="427"/>
        <v>605.05885541286898</v>
      </c>
      <c r="EB216" s="72">
        <f t="shared" si="428"/>
        <v>283.46158544604367</v>
      </c>
      <c r="EC216" s="72">
        <f t="shared" si="429"/>
        <v>159.54269332284181</v>
      </c>
      <c r="ED216" s="71">
        <f t="shared" si="430"/>
        <v>349.35437806058485</v>
      </c>
      <c r="EE216" s="82">
        <f t="shared" si="431"/>
        <v>720.17305778817331</v>
      </c>
      <c r="EF216" s="88">
        <f t="shared" si="432"/>
        <v>5569.5879257407505</v>
      </c>
      <c r="EG216" s="54">
        <f>REPS단위당실거래!I201</f>
        <v>650.1</v>
      </c>
      <c r="EH216" s="52">
        <f t="shared" si="433"/>
        <v>1381</v>
      </c>
      <c r="EI216" s="52">
        <f t="shared" si="434"/>
        <v>47000</v>
      </c>
      <c r="EJ216" s="49">
        <f t="shared" si="435"/>
        <v>25850.000000000004</v>
      </c>
      <c r="EK216" s="149">
        <v>62673</v>
      </c>
      <c r="EL216" s="55">
        <f t="shared" si="436"/>
        <v>0.70431397845382304</v>
      </c>
      <c r="EM216" s="55">
        <v>0.74</v>
      </c>
      <c r="EN216" s="55">
        <v>0.05</v>
      </c>
      <c r="EO216" s="71">
        <f t="shared" si="437"/>
        <v>1633.2343889505487</v>
      </c>
      <c r="EP216" s="54">
        <f>REPS단위당실거래!I201</f>
        <v>650.1</v>
      </c>
      <c r="EQ216" s="52">
        <f t="shared" si="438"/>
        <v>1381</v>
      </c>
      <c r="ER216" s="52">
        <f t="shared" si="439"/>
        <v>47000</v>
      </c>
      <c r="ES216" s="49">
        <f t="shared" si="440"/>
        <v>25850.000000000004</v>
      </c>
      <c r="ET216" s="149">
        <v>22702</v>
      </c>
      <c r="EU216" s="55">
        <f t="shared" si="441"/>
        <v>0.70431397845382304</v>
      </c>
      <c r="EV216" s="55">
        <v>0.26</v>
      </c>
      <c r="EW216" s="55">
        <v>0.2</v>
      </c>
      <c r="EX216" s="50">
        <f t="shared" si="442"/>
        <v>831.44546882065197</v>
      </c>
      <c r="EY216" s="53">
        <f>'주택총조사(주택의종류)'!AZ202</f>
        <v>0.44792485285147138</v>
      </c>
      <c r="EZ216" s="53">
        <f>'주택총조사(주택의종류)'!AS202</f>
        <v>0.50178070140826303</v>
      </c>
      <c r="FA216" s="53">
        <f>'주택총조사(주택의종류)'!BG202</f>
        <v>3.4250827105540116E-2</v>
      </c>
      <c r="FB216" s="53">
        <f t="shared" si="443"/>
        <v>1.1966996809876662</v>
      </c>
      <c r="FC216" s="54">
        <f t="shared" si="444"/>
        <v>2949.4815995315225</v>
      </c>
      <c r="FD216" s="55">
        <v>0.4</v>
      </c>
      <c r="FE216" s="55">
        <v>0.6</v>
      </c>
      <c r="FF216" s="50">
        <f t="shared" si="445"/>
        <v>707.87558388756531</v>
      </c>
      <c r="FG216" s="82">
        <f t="shared" si="446"/>
        <v>3172.5554416587661</v>
      </c>
      <c r="FH216" s="53">
        <v>3.9399999999999998E-2</v>
      </c>
      <c r="FI216" s="49">
        <v>30</v>
      </c>
      <c r="FJ216" s="55">
        <v>0.6</v>
      </c>
      <c r="FK216" s="55">
        <v>0.4</v>
      </c>
      <c r="FL216" s="49">
        <f t="shared" si="447"/>
        <v>47000</v>
      </c>
      <c r="FM216" s="49">
        <f t="shared" si="448"/>
        <v>28200</v>
      </c>
      <c r="FN216" s="58">
        <f t="shared" si="449"/>
        <v>-133.65748318166624</v>
      </c>
      <c r="FO216" s="49">
        <f t="shared" si="468"/>
        <v>3960</v>
      </c>
      <c r="FP216" s="134">
        <v>1232</v>
      </c>
      <c r="FQ216" s="134">
        <v>4177</v>
      </c>
      <c r="FR216" s="134">
        <v>34319</v>
      </c>
      <c r="FS216" s="134">
        <v>53783</v>
      </c>
      <c r="FT216" s="134">
        <v>33926</v>
      </c>
      <c r="FU216" s="134">
        <v>29798</v>
      </c>
      <c r="FV216" s="134">
        <v>27792</v>
      </c>
      <c r="FW216" s="134">
        <v>66295</v>
      </c>
      <c r="FX216" s="134">
        <v>64929</v>
      </c>
      <c r="FY216" s="32">
        <f t="shared" si="450"/>
        <v>316251</v>
      </c>
      <c r="FZ216" s="152">
        <f>(SUM(FT216:FX216)/FY216)</f>
        <v>0.70431397845382304</v>
      </c>
      <c r="GA216" s="54">
        <f t="shared" si="451"/>
        <v>5059.1811748071596</v>
      </c>
      <c r="GB216" s="55">
        <v>0.3</v>
      </c>
      <c r="GC216" s="55">
        <f t="shared" si="452"/>
        <v>0.70431397845382304</v>
      </c>
      <c r="GD216" s="50">
        <f t="shared" si="453"/>
        <v>1068.975606284135</v>
      </c>
      <c r="GE216" s="54">
        <f t="shared" si="454"/>
        <v>-209.76630685458269</v>
      </c>
      <c r="GF216" s="55">
        <v>0.7</v>
      </c>
      <c r="GG216" s="55">
        <f t="shared" si="455"/>
        <v>0.70431397845382304</v>
      </c>
      <c r="GH216" s="50">
        <f t="shared" si="456"/>
        <v>-103.4189394884216</v>
      </c>
      <c r="GI216" s="81">
        <f t="shared" si="469"/>
        <v>965.55666679571334</v>
      </c>
      <c r="GJ216" s="72">
        <f t="shared" si="457"/>
        <v>370.81867972758846</v>
      </c>
      <c r="GK216" s="72">
        <f t="shared" si="458"/>
        <v>349.35437806058485</v>
      </c>
      <c r="GL216" s="52">
        <f>SUM('주택총조사(주택의종류)'!AD202:AF202)</f>
        <v>410890</v>
      </c>
      <c r="GM216" s="52">
        <f>REPS미분양!I201</f>
        <v>3598</v>
      </c>
      <c r="GN216" s="100">
        <f t="shared" si="459"/>
        <v>8.7566015235221104E-3</v>
      </c>
      <c r="GO216" s="55">
        <f t="shared" si="460"/>
        <v>0.8</v>
      </c>
      <c r="GP216" s="82">
        <f t="shared" si="461"/>
        <v>576.13844623053865</v>
      </c>
      <c r="GQ216" s="84">
        <f t="shared" si="462"/>
        <v>4714.250554685018</v>
      </c>
      <c r="GR216" s="151">
        <f>SUM('REPS분양물량+계획'!G201:I201)/3</f>
        <v>3762</v>
      </c>
      <c r="GS216" s="106">
        <f t="shared" si="470"/>
        <v>0.79800595160588739</v>
      </c>
      <c r="GT216" s="105" t="str">
        <f t="shared" si="463"/>
        <v>A등급</v>
      </c>
    </row>
    <row r="217" spans="1:202" s="49" customFormat="1" x14ac:dyDescent="0.4">
      <c r="A217" s="37" t="s">
        <v>267</v>
      </c>
      <c r="B217" s="37" t="s">
        <v>273</v>
      </c>
      <c r="C217" s="35">
        <f>'주택총조사(거처의종류, 일반,외국인가구, 전체)'!H203</f>
        <v>15012</v>
      </c>
      <c r="D217" s="35">
        <f>'주택총조사(거처의종류, 일반,외국인가구, 전체)'!K203</f>
        <v>14918</v>
      </c>
      <c r="E217" s="35">
        <f>'주택총조사(거처의종류, 일반,외국인가구, 전체)'!N203</f>
        <v>15250</v>
      </c>
      <c r="F217" s="35">
        <f>'주택총조사(거처의종류, 일반,외국인가구, 전체)'!Q203</f>
        <v>15358</v>
      </c>
      <c r="G217" s="35">
        <f>'주택총조사(거처의종류, 일반,외국인가구, 전체)'!T203</f>
        <v>15343</v>
      </c>
      <c r="H217" s="35">
        <f>'주택총조사(거처의종류, 일반,외국인가구, 전체)'!W203</f>
        <v>15392</v>
      </c>
      <c r="I217" s="207">
        <f t="shared" si="378"/>
        <v>-100</v>
      </c>
      <c r="J217" s="207">
        <f t="shared" si="378"/>
        <v>-45</v>
      </c>
      <c r="K217" s="207">
        <f t="shared" si="378"/>
        <v>-136</v>
      </c>
      <c r="L217" s="207">
        <f t="shared" si="378"/>
        <v>-169</v>
      </c>
      <c r="M217" s="207">
        <f t="shared" si="378"/>
        <v>-123</v>
      </c>
      <c r="N217" s="24">
        <f>'인구총조사(가구, 1인가구)'!D203</f>
        <v>5473</v>
      </c>
      <c r="O217" s="24">
        <f>'인구총조사(가구, 1인가구)'!E203</f>
        <v>5479</v>
      </c>
      <c r="P217" s="24">
        <f>'인구총조사(가구, 1인가구)'!F203</f>
        <v>5856</v>
      </c>
      <c r="Q217" s="24">
        <f>'인구총조사(가구, 1인가구)'!G203</f>
        <v>6100</v>
      </c>
      <c r="R217" s="24">
        <f>'인구총조사(가구, 1인가구)'!H203</f>
        <v>6254</v>
      </c>
      <c r="S217" s="24">
        <f>'인구총조사(가구, 1인가구)'!I203</f>
        <v>6426</v>
      </c>
      <c r="T217" s="52">
        <f t="shared" si="464"/>
        <v>6</v>
      </c>
      <c r="U217" s="52">
        <f t="shared" si="382"/>
        <v>377</v>
      </c>
      <c r="V217" s="52">
        <f t="shared" si="383"/>
        <v>244</v>
      </c>
      <c r="W217" s="52">
        <f t="shared" si="384"/>
        <v>154</v>
      </c>
      <c r="X217" s="52">
        <f t="shared" si="385"/>
        <v>172</v>
      </c>
      <c r="Y217" s="53">
        <f>'주택총조사(거처의종류, 일반,외국인가구, 아파트)'!K203/'주택총조사(거처의종류, 일반,외국인가구, 전체)'!K203</f>
        <v>9.7063949591098E-2</v>
      </c>
      <c r="Z217" s="53">
        <f>'주택총조사(거처의종류, 일반,외국인가구, 아파트)'!N203/'주택총조사(거처의종류, 일반,외국인가구, 전체)'!N203</f>
        <v>0.10944262295081968</v>
      </c>
      <c r="AA217" s="53">
        <f>'주택총조사(거처의종류, 일반,외국인가구, 아파트)'!Q203/'주택총조사(거처의종류, 일반,외국인가구, 전체)'!Q203</f>
        <v>0.11316577679385337</v>
      </c>
      <c r="AB217" s="53">
        <f>'주택총조사(거처의종류, 일반,외국인가구, 아파트)'!T203/'주택총조사(거처의종류, 일반,외국인가구, 전체)'!T203</f>
        <v>0.11686110930065828</v>
      </c>
      <c r="AC217" s="53">
        <f>'주택총조사(거처의종류, 일반,외국인가구, 아파트)'!W203/'주택총조사(거처의종류, 일반,외국인가구, 전체)'!W203</f>
        <v>0.12259615384615384</v>
      </c>
      <c r="AD217" s="54">
        <f t="shared" si="465"/>
        <v>-9.7063949591098009</v>
      </c>
      <c r="AE217" s="54">
        <f t="shared" si="386"/>
        <v>-4.9249180327868851</v>
      </c>
      <c r="AF217" s="54">
        <f t="shared" si="387"/>
        <v>-15.390545643964058</v>
      </c>
      <c r="AG217" s="54">
        <f t="shared" si="388"/>
        <v>-19.749527471811248</v>
      </c>
      <c r="AH217" s="54">
        <f t="shared" si="389"/>
        <v>-15.079326923076922</v>
      </c>
      <c r="AI217" s="54">
        <f t="shared" si="390"/>
        <v>-12.970142606149784</v>
      </c>
      <c r="AJ217" s="54">
        <f t="shared" si="466"/>
        <v>0.58238369754658803</v>
      </c>
      <c r="AK217" s="54">
        <f t="shared" si="391"/>
        <v>41.259868852459014</v>
      </c>
      <c r="AL217" s="54">
        <f t="shared" si="392"/>
        <v>27.612449537700222</v>
      </c>
      <c r="AM217" s="54">
        <f t="shared" si="393"/>
        <v>17.996610832301375</v>
      </c>
      <c r="AN217" s="54">
        <f t="shared" si="394"/>
        <v>21.08653846153846</v>
      </c>
      <c r="AO217" s="54">
        <f t="shared" si="395"/>
        <v>21.707570276309134</v>
      </c>
      <c r="AP217" s="208">
        <f t="shared" si="379"/>
        <v>-9.1240112615632132</v>
      </c>
      <c r="AQ217" s="208">
        <f t="shared" si="379"/>
        <v>36.33495081967213</v>
      </c>
      <c r="AR217" s="208">
        <f t="shared" si="379"/>
        <v>12.221903893736163</v>
      </c>
      <c r="AS217" s="208">
        <f t="shared" si="379"/>
        <v>-1.7529166395098734</v>
      </c>
      <c r="AT217" s="208">
        <f t="shared" si="379"/>
        <v>6.0072115384615383</v>
      </c>
      <c r="AU217" s="50">
        <f t="shared" si="381"/>
        <v>8.7374276701593505</v>
      </c>
      <c r="AV217" s="52">
        <f>'주택총조사(거처의종류, 일반,외국인가구, 전체)'!I203</f>
        <v>121</v>
      </c>
      <c r="AW217" s="52">
        <f>'주택총조사(거처의종류, 일반,외국인가구, 전체)'!L203</f>
        <v>120</v>
      </c>
      <c r="AX217" s="52">
        <f>'주택총조사(거처의종류, 일반,외국인가구, 전체)'!O203</f>
        <v>126</v>
      </c>
      <c r="AY217" s="52">
        <f>'주택총조사(거처의종류, 일반,외국인가구, 전체)'!R203</f>
        <v>134</v>
      </c>
      <c r="AZ217" s="52">
        <f>'주택총조사(거처의종류, 일반,외국인가구, 전체)'!U203</f>
        <v>134</v>
      </c>
      <c r="BA217" s="52">
        <f>'주택총조사(거처의종류, 일반,외국인가구, 전체)'!X203</f>
        <v>164</v>
      </c>
      <c r="BB217" s="52">
        <f t="shared" si="467"/>
        <v>-1</v>
      </c>
      <c r="BC217" s="52">
        <f t="shared" si="396"/>
        <v>6</v>
      </c>
      <c r="BD217" s="52">
        <f t="shared" si="397"/>
        <v>8</v>
      </c>
      <c r="BE217" s="52">
        <f t="shared" si="398"/>
        <v>0</v>
      </c>
      <c r="BF217" s="52">
        <f t="shared" si="399"/>
        <v>30</v>
      </c>
      <c r="BG217" s="53">
        <f>'주택총조사(거처의종류, 일반,외국인가구, 아파트)'!L203/'주택총조사(거처의종류, 일반,외국인가구, 전체)'!L203</f>
        <v>4.1666666666666664E-2</v>
      </c>
      <c r="BH217" s="53">
        <f>'주택총조사(거처의종류, 일반,외국인가구, 아파트)'!O203/'주택총조사(거처의종류, 일반,외국인가구, 전체)'!O203</f>
        <v>3.968253968253968E-2</v>
      </c>
      <c r="BI217" s="53">
        <f>'주택총조사(거처의종류, 일반,외국인가구, 아파트)'!R203/'주택총조사(거처의종류, 일반,외국인가구, 전체)'!R203</f>
        <v>5.9701492537313432E-2</v>
      </c>
      <c r="BJ217" s="53">
        <f>'주택총조사(거처의종류, 일반,외국인가구, 아파트)'!U203/'주택총조사(거처의종류, 일반,외국인가구, 전체)'!U203</f>
        <v>5.2238805970149252E-2</v>
      </c>
      <c r="BK217" s="53">
        <f>'주택총조사(거처의종류, 일반,외국인가구, 아파트)'!X203/'주택총조사(거처의종류, 일반,외국인가구, 전체)'!X203</f>
        <v>9.1463414634146339E-2</v>
      </c>
      <c r="BL217" s="54">
        <f t="shared" si="400"/>
        <v>-4.1666666666666664E-2</v>
      </c>
      <c r="BM217" s="54">
        <f t="shared" si="401"/>
        <v>0.23809523809523808</v>
      </c>
      <c r="BN217" s="54">
        <f t="shared" si="402"/>
        <v>0.47761194029850745</v>
      </c>
      <c r="BO217" s="54">
        <f t="shared" si="403"/>
        <v>0</v>
      </c>
      <c r="BP217" s="54">
        <f t="shared" si="404"/>
        <v>2.74390243902439</v>
      </c>
      <c r="BQ217" s="50">
        <f t="shared" si="405"/>
        <v>0.68358859015029372</v>
      </c>
      <c r="BR217" s="49">
        <f>REPS멸실!E202</f>
        <v>0</v>
      </c>
      <c r="BS217" s="49">
        <f>REPS멸실!F202</f>
        <v>0</v>
      </c>
      <c r="BT217" s="49">
        <f>REPS멸실!G202</f>
        <v>0</v>
      </c>
      <c r="BU217" s="49">
        <f>REPS멸실!H202</f>
        <v>0</v>
      </c>
      <c r="BV217" s="49">
        <f>REPS멸실!I202</f>
        <v>0</v>
      </c>
      <c r="BW217" s="51">
        <f t="shared" si="406"/>
        <v>0</v>
      </c>
      <c r="BX217" s="81">
        <f t="shared" si="407"/>
        <v>9.4210162603096439</v>
      </c>
      <c r="BY217" s="52">
        <f>SUM('주택소유통계(다주택자)'!Q203:R203)</f>
        <v>2211</v>
      </c>
      <c r="BZ217" s="52">
        <f>SUM('주택소유통계(다주택자)'!U203:V203)</f>
        <v>2242</v>
      </c>
      <c r="CA217" s="52">
        <f>SUM('주택소유통계(다주택자)'!Y203:Z203)</f>
        <v>2294</v>
      </c>
      <c r="CB217" s="52">
        <f>SUM('주택소유통계(다주택자)'!AC203:AD203)</f>
        <v>2320</v>
      </c>
      <c r="CC217" s="52">
        <f t="shared" si="408"/>
        <v>31</v>
      </c>
      <c r="CD217" s="52">
        <f t="shared" si="409"/>
        <v>52</v>
      </c>
      <c r="CE217" s="52">
        <f t="shared" si="410"/>
        <v>26</v>
      </c>
      <c r="CF217" s="53">
        <f>'REPS거래량(외지인)'!D203/'REPS거래량(외지인)'!C203</f>
        <v>0.79797979797979801</v>
      </c>
      <c r="CG217" s="53">
        <f>'REPS거래량(외지인)'!I203/'REPS거래량(외지인)'!H203</f>
        <v>0.78021978021978022</v>
      </c>
      <c r="CH217" s="53">
        <f>'REPS거래량(외지인)'!N203/'REPS거래량(외지인)'!M203</f>
        <v>0.94035087719298249</v>
      </c>
      <c r="CI217" s="54">
        <f>REPS단위당실거래!G202</f>
        <v>616.70000000000005</v>
      </c>
      <c r="CJ217" s="54">
        <f>REPS단위당실거래!H202</f>
        <v>669.8</v>
      </c>
      <c r="CK217" s="54">
        <f>REPS단위당실거래!I202</f>
        <v>672.3</v>
      </c>
      <c r="CL217" s="52">
        <v>0</v>
      </c>
      <c r="CM217" s="52">
        <v>0</v>
      </c>
      <c r="CN217" s="52">
        <v>0</v>
      </c>
      <c r="CO217" s="53">
        <v>0</v>
      </c>
      <c r="CP217" s="53">
        <v>0</v>
      </c>
      <c r="CQ217" s="53">
        <v>0</v>
      </c>
      <c r="CR217" s="55">
        <v>0.2</v>
      </c>
      <c r="CS217" s="55">
        <v>0.3</v>
      </c>
      <c r="CT217" s="55">
        <v>0.5</v>
      </c>
      <c r="CU217" s="162">
        <f t="shared" si="414"/>
        <v>0</v>
      </c>
      <c r="CV217" s="162">
        <f t="shared" si="415"/>
        <v>0</v>
      </c>
      <c r="CW217" s="162">
        <f t="shared" si="416"/>
        <v>0</v>
      </c>
      <c r="CX217" s="71">
        <f t="shared" si="417"/>
        <v>0</v>
      </c>
      <c r="CY217" s="158">
        <f>REPS분양물량!H202</f>
        <v>0</v>
      </c>
      <c r="CZ217" s="158">
        <f>REPS분양물량!I202</f>
        <v>226</v>
      </c>
      <c r="DA217" s="158">
        <f>REPS분양물량!J202</f>
        <v>0</v>
      </c>
      <c r="DB217" s="52">
        <f>REPS미분양!F202</f>
        <v>4</v>
      </c>
      <c r="DC217" s="52">
        <f>REPS미분양!G202</f>
        <v>0</v>
      </c>
      <c r="DD217" s="52">
        <f>REPS미분양!H202</f>
        <v>0</v>
      </c>
      <c r="DE217" s="52">
        <f>REPS미분양!I202</f>
        <v>0</v>
      </c>
      <c r="DF217" s="52">
        <f t="shared" si="418"/>
        <v>4</v>
      </c>
      <c r="DG217" s="52">
        <f t="shared" si="419"/>
        <v>226</v>
      </c>
      <c r="DH217" s="52">
        <f t="shared" si="420"/>
        <v>0</v>
      </c>
      <c r="DI217" s="52">
        <f t="shared" si="421"/>
        <v>4</v>
      </c>
      <c r="DJ217" s="52">
        <f t="shared" si="422"/>
        <v>226</v>
      </c>
      <c r="DK217" s="52">
        <f t="shared" si="423"/>
        <v>0</v>
      </c>
      <c r="DL217" s="141">
        <v>616.70000000000005</v>
      </c>
      <c r="DM217" s="141">
        <v>669.8</v>
      </c>
      <c r="DN217" s="141">
        <v>672.3</v>
      </c>
      <c r="DO217" s="140">
        <f>'REPS분양가(분기단위)'!D202</f>
        <v>0</v>
      </c>
      <c r="DP217" s="140">
        <f>'REPS분양가(분기단위)'!E202</f>
        <v>0</v>
      </c>
      <c r="DQ217" s="140">
        <f>'REPS분양가(분기단위)'!F202</f>
        <v>0</v>
      </c>
      <c r="DR217" s="53" t="e">
        <f t="shared" si="424"/>
        <v>#DIV/0!</v>
      </c>
      <c r="DS217" s="53" t="e">
        <f t="shared" si="425"/>
        <v>#DIV/0!</v>
      </c>
      <c r="DT217" s="53" t="e">
        <f t="shared" si="426"/>
        <v>#DIV/0!</v>
      </c>
      <c r="DU217" s="53">
        <f>100%-종합!CF217</f>
        <v>0.20202020202020199</v>
      </c>
      <c r="DV217" s="53">
        <f>100%-종합!CG217</f>
        <v>0.21978021978021978</v>
      </c>
      <c r="DW217" s="53">
        <f>100%-종합!CH217</f>
        <v>5.9649122807017507E-2</v>
      </c>
      <c r="DX217" s="55">
        <v>0.2</v>
      </c>
      <c r="DY217" s="55">
        <v>0.3</v>
      </c>
      <c r="DZ217" s="55">
        <v>0.5</v>
      </c>
      <c r="EA217" s="72" t="e">
        <f t="shared" si="427"/>
        <v>#DIV/0!</v>
      </c>
      <c r="EB217" s="72" t="e">
        <f t="shared" si="428"/>
        <v>#DIV/0!</v>
      </c>
      <c r="EC217" s="72" t="e">
        <f t="shared" si="429"/>
        <v>#DIV/0!</v>
      </c>
      <c r="ED217" s="71" t="e">
        <f t="shared" si="430"/>
        <v>#DIV/0!</v>
      </c>
      <c r="EE217" s="82" t="e">
        <f t="shared" si="431"/>
        <v>#DIV/0!</v>
      </c>
      <c r="EF217" s="88" t="e">
        <f t="shared" si="432"/>
        <v>#DIV/0!</v>
      </c>
      <c r="EG217" s="54">
        <f>REPS단위당실거래!I202</f>
        <v>672.3</v>
      </c>
      <c r="EH217" s="52">
        <f t="shared" si="433"/>
        <v>0</v>
      </c>
      <c r="EI217" s="52">
        <f t="shared" si="434"/>
        <v>0</v>
      </c>
      <c r="EJ217" s="49">
        <f t="shared" si="435"/>
        <v>0</v>
      </c>
      <c r="EK217" s="149">
        <v>0</v>
      </c>
      <c r="EL217" s="55">
        <f t="shared" si="436"/>
        <v>0</v>
      </c>
      <c r="EM217" s="55">
        <v>0.74</v>
      </c>
      <c r="EN217" s="55">
        <v>0.05</v>
      </c>
      <c r="EO217" s="71">
        <f t="shared" si="437"/>
        <v>0</v>
      </c>
      <c r="EP217" s="54">
        <f>REPS단위당실거래!I202</f>
        <v>672.3</v>
      </c>
      <c r="EQ217" s="52">
        <f t="shared" si="438"/>
        <v>0</v>
      </c>
      <c r="ER217" s="52">
        <f t="shared" si="439"/>
        <v>0</v>
      </c>
      <c r="ES217" s="49">
        <f t="shared" si="440"/>
        <v>0</v>
      </c>
      <c r="ET217" s="149">
        <v>0</v>
      </c>
      <c r="EU217" s="55">
        <f t="shared" si="441"/>
        <v>0</v>
      </c>
      <c r="EV217" s="55">
        <v>0.26</v>
      </c>
      <c r="EW217" s="55">
        <v>0.2</v>
      </c>
      <c r="EX217" s="50">
        <f t="shared" si="442"/>
        <v>0</v>
      </c>
      <c r="EY217" s="53">
        <f>'주택총조사(주택의종류)'!AZ203</f>
        <v>0.11850084858593571</v>
      </c>
      <c r="EZ217" s="53">
        <f>'주택총조사(주택의종류)'!AS203</f>
        <v>0.81026912332702961</v>
      </c>
      <c r="FA217" s="53">
        <f>'주택총조사(주택의종류)'!BG203</f>
        <v>5.3454986122562984E-2</v>
      </c>
      <c r="FB217" s="53">
        <f t="shared" si="443"/>
        <v>7.2887588549480125</v>
      </c>
      <c r="FC217" s="54">
        <f t="shared" si="444"/>
        <v>0</v>
      </c>
      <c r="FD217" s="55">
        <v>0.4</v>
      </c>
      <c r="FE217" s="55">
        <v>0.6</v>
      </c>
      <c r="FF217" s="50">
        <f t="shared" si="445"/>
        <v>0</v>
      </c>
      <c r="FG217" s="82">
        <f t="shared" si="446"/>
        <v>0</v>
      </c>
      <c r="FH217" s="53">
        <v>3.9399999999999998E-2</v>
      </c>
      <c r="FI217" s="49">
        <v>30</v>
      </c>
      <c r="FJ217" s="55">
        <v>0.6</v>
      </c>
      <c r="FK217" s="55">
        <v>0.4</v>
      </c>
      <c r="FL217" s="49">
        <f t="shared" si="447"/>
        <v>0</v>
      </c>
      <c r="FM217" s="49">
        <f t="shared" si="448"/>
        <v>0</v>
      </c>
      <c r="FN217" s="58">
        <f t="shared" si="449"/>
        <v>0</v>
      </c>
      <c r="FO217" s="49">
        <f t="shared" si="468"/>
        <v>0</v>
      </c>
      <c r="FP217" s="131" t="s">
        <v>400</v>
      </c>
      <c r="FQ217" s="131">
        <v>33</v>
      </c>
      <c r="FR217" s="131">
        <v>265</v>
      </c>
      <c r="FS217" s="131">
        <v>420</v>
      </c>
      <c r="FT217" s="131">
        <v>212</v>
      </c>
      <c r="FU217" s="131">
        <v>191</v>
      </c>
      <c r="FV217" s="131">
        <v>187</v>
      </c>
      <c r="FW217" s="131">
        <v>344</v>
      </c>
      <c r="FX217" s="131">
        <v>296</v>
      </c>
      <c r="FY217" s="32">
        <f t="shared" si="450"/>
        <v>1948</v>
      </c>
      <c r="FZ217" s="153">
        <v>0</v>
      </c>
      <c r="GA217" s="54">
        <f t="shared" si="451"/>
        <v>22.391158866459428</v>
      </c>
      <c r="GB217" s="55">
        <v>0.3</v>
      </c>
      <c r="GC217" s="55">
        <f t="shared" si="452"/>
        <v>0</v>
      </c>
      <c r="GD217" s="50">
        <f t="shared" si="453"/>
        <v>0</v>
      </c>
      <c r="GE217" s="54">
        <f t="shared" si="454"/>
        <v>-12.970142606149784</v>
      </c>
      <c r="GF217" s="55">
        <v>0.7</v>
      </c>
      <c r="GG217" s="55">
        <f t="shared" si="455"/>
        <v>0</v>
      </c>
      <c r="GH217" s="50">
        <f t="shared" si="456"/>
        <v>0</v>
      </c>
      <c r="GI217" s="81">
        <f t="shared" si="469"/>
        <v>0</v>
      </c>
      <c r="GJ217" s="72">
        <f t="shared" si="457"/>
        <v>0</v>
      </c>
      <c r="GK217" s="72" t="e">
        <f t="shared" si="458"/>
        <v>#DIV/0!</v>
      </c>
      <c r="GL217" s="52">
        <f>SUM('주택총조사(주택의종류)'!AD203:AF203)</f>
        <v>3308</v>
      </c>
      <c r="GM217" s="52">
        <f>REPS미분양!I202</f>
        <v>0</v>
      </c>
      <c r="GN217" s="100">
        <f t="shared" si="459"/>
        <v>0</v>
      </c>
      <c r="GO217" s="55">
        <f t="shared" si="460"/>
        <v>1</v>
      </c>
      <c r="GP217" s="82" t="e">
        <f t="shared" si="461"/>
        <v>#DIV/0!</v>
      </c>
      <c r="GQ217" s="84" t="e">
        <f t="shared" si="462"/>
        <v>#DIV/0!</v>
      </c>
      <c r="GR217" s="151">
        <f>SUM('REPS분양물량+계획'!G202:I202)/3</f>
        <v>0</v>
      </c>
      <c r="GS217" s="106" t="e">
        <f t="shared" si="470"/>
        <v>#DIV/0!</v>
      </c>
      <c r="GT217" s="105" t="e">
        <f t="shared" si="463"/>
        <v>#DIV/0!</v>
      </c>
    </row>
    <row r="218" spans="1:202" s="49" customFormat="1" x14ac:dyDescent="0.4">
      <c r="A218" s="37" t="s">
        <v>267</v>
      </c>
      <c r="B218" s="37" t="s">
        <v>289</v>
      </c>
      <c r="C218" s="35">
        <f>'주택총조사(거처의종류, 일반,외국인가구, 전체)'!H204</f>
        <v>28993</v>
      </c>
      <c r="D218" s="35">
        <f>'주택총조사(거처의종류, 일반,외국인가구, 전체)'!K204</f>
        <v>28933</v>
      </c>
      <c r="E218" s="35">
        <f>'주택총조사(거처의종류, 일반,외국인가구, 전체)'!N204</f>
        <v>29520</v>
      </c>
      <c r="F218" s="35">
        <f>'주택총조사(거처의종류, 일반,외국인가구, 전체)'!Q204</f>
        <v>29739</v>
      </c>
      <c r="G218" s="35">
        <f>'주택총조사(거처의종류, 일반,외국인가구, 전체)'!T204</f>
        <v>30107</v>
      </c>
      <c r="H218" s="35">
        <f>'주택총조사(거처의종류, 일반,외국인가구, 전체)'!W204</f>
        <v>30024</v>
      </c>
      <c r="I218" s="207">
        <f t="shared" si="378"/>
        <v>-99</v>
      </c>
      <c r="J218" s="207">
        <f t="shared" si="378"/>
        <v>-64</v>
      </c>
      <c r="K218" s="207">
        <f t="shared" si="378"/>
        <v>-314</v>
      </c>
      <c r="L218" s="207">
        <f t="shared" si="378"/>
        <v>-118</v>
      </c>
      <c r="M218" s="207">
        <f t="shared" si="378"/>
        <v>-213</v>
      </c>
      <c r="N218" s="24">
        <f>'인구총조사(가구, 1인가구)'!D204</f>
        <v>11115</v>
      </c>
      <c r="O218" s="24">
        <f>'인구총조사(가구, 1인가구)'!E204</f>
        <v>11154</v>
      </c>
      <c r="P218" s="24">
        <f>'인구총조사(가구, 1인가구)'!F204</f>
        <v>11805</v>
      </c>
      <c r="Q218" s="24">
        <f>'인구총조사(가구, 1인가구)'!G204</f>
        <v>12338</v>
      </c>
      <c r="R218" s="24">
        <f>'인구총조사(가구, 1인가구)'!H204</f>
        <v>12824</v>
      </c>
      <c r="S218" s="24">
        <f>'인구총조사(가구, 1인가구)'!I204</f>
        <v>12954</v>
      </c>
      <c r="T218" s="52">
        <f t="shared" si="464"/>
        <v>39</v>
      </c>
      <c r="U218" s="52">
        <f t="shared" si="382"/>
        <v>651</v>
      </c>
      <c r="V218" s="52">
        <f t="shared" si="383"/>
        <v>533</v>
      </c>
      <c r="W218" s="52">
        <f t="shared" si="384"/>
        <v>486</v>
      </c>
      <c r="X218" s="52">
        <f t="shared" si="385"/>
        <v>130</v>
      </c>
      <c r="Y218" s="53">
        <f>'주택총조사(거처의종류, 일반,외국인가구, 아파트)'!K204/'주택총조사(거처의종류, 일반,외국인가구, 전체)'!K204</f>
        <v>8.5577022776760103E-2</v>
      </c>
      <c r="Z218" s="53">
        <f>'주택총조사(거처의종류, 일반,외국인가구, 아파트)'!N204/'주택총조사(거처의종류, 일반,외국인가구, 전체)'!N204</f>
        <v>9.098915989159892E-2</v>
      </c>
      <c r="AA218" s="53">
        <f>'주택총조사(거처의종류, 일반,외국인가구, 아파트)'!Q204/'주택총조사(거처의종류, 일반,외국인가구, 전체)'!Q204</f>
        <v>9.3984330340630154E-2</v>
      </c>
      <c r="AB218" s="53">
        <f>'주택총조사(거처의종류, 일반,외국인가구, 아파트)'!T204/'주택총조사(거처의종류, 일반,외국인가구, 전체)'!T204</f>
        <v>0.10160427807486631</v>
      </c>
      <c r="AC218" s="53">
        <f>'주택총조사(거처의종류, 일반,외국인가구, 아파트)'!W204/'주택총조사(거처의종류, 일반,외국인가구, 전체)'!W204</f>
        <v>0.10275113242739142</v>
      </c>
      <c r="AD218" s="54">
        <f t="shared" si="465"/>
        <v>-8.4721252548992503</v>
      </c>
      <c r="AE218" s="54">
        <f t="shared" si="386"/>
        <v>-5.8233062330623309</v>
      </c>
      <c r="AF218" s="54">
        <f t="shared" si="387"/>
        <v>-29.511079726957867</v>
      </c>
      <c r="AG218" s="54">
        <f t="shared" si="388"/>
        <v>-11.989304812834225</v>
      </c>
      <c r="AH218" s="54">
        <f t="shared" si="389"/>
        <v>-21.885991207034373</v>
      </c>
      <c r="AI218" s="54">
        <f t="shared" si="390"/>
        <v>-15.536361446957608</v>
      </c>
      <c r="AJ218" s="54">
        <f t="shared" si="466"/>
        <v>3.3375038882936439</v>
      </c>
      <c r="AK218" s="54">
        <f t="shared" si="391"/>
        <v>59.233943089430895</v>
      </c>
      <c r="AL218" s="54">
        <f t="shared" si="392"/>
        <v>50.093648071555869</v>
      </c>
      <c r="AM218" s="54">
        <f t="shared" si="393"/>
        <v>49.37967914438503</v>
      </c>
      <c r="AN218" s="54">
        <f t="shared" si="394"/>
        <v>13.357647215560885</v>
      </c>
      <c r="AO218" s="54">
        <f t="shared" si="395"/>
        <v>35.080484281845266</v>
      </c>
      <c r="AP218" s="208">
        <f t="shared" si="379"/>
        <v>-5.1346213666056064</v>
      </c>
      <c r="AQ218" s="208">
        <f t="shared" si="379"/>
        <v>53.410636856368562</v>
      </c>
      <c r="AR218" s="208">
        <f t="shared" si="379"/>
        <v>20.582568344598002</v>
      </c>
      <c r="AS218" s="208">
        <f t="shared" si="379"/>
        <v>37.390374331550802</v>
      </c>
      <c r="AT218" s="208">
        <f t="shared" si="379"/>
        <v>-8.5283439914734878</v>
      </c>
      <c r="AU218" s="50">
        <f t="shared" si="381"/>
        <v>19.544122834887652</v>
      </c>
      <c r="AV218" s="52">
        <f>'주택총조사(거처의종류, 일반,외국인가구, 전체)'!I204</f>
        <v>299</v>
      </c>
      <c r="AW218" s="52">
        <f>'주택총조사(거처의종류, 일반,외국인가구, 전체)'!L204</f>
        <v>335</v>
      </c>
      <c r="AX218" s="52">
        <f>'주택총조사(거처의종류, 일반,외국인가구, 전체)'!O204</f>
        <v>303</v>
      </c>
      <c r="AY218" s="52">
        <f>'주택총조사(거처의종류, 일반,외국인가구, 전체)'!R204</f>
        <v>293</v>
      </c>
      <c r="AZ218" s="52">
        <f>'주택총조사(거처의종류, 일반,외국인가구, 전체)'!U204</f>
        <v>353</v>
      </c>
      <c r="BA218" s="52">
        <f>'주택총조사(거처의종류, 일반,외국인가구, 전체)'!X204</f>
        <v>466</v>
      </c>
      <c r="BB218" s="52">
        <f t="shared" si="467"/>
        <v>36</v>
      </c>
      <c r="BC218" s="52">
        <f t="shared" si="396"/>
        <v>-32</v>
      </c>
      <c r="BD218" s="52">
        <f t="shared" si="397"/>
        <v>-10</v>
      </c>
      <c r="BE218" s="52">
        <f t="shared" si="398"/>
        <v>60</v>
      </c>
      <c r="BF218" s="52">
        <f t="shared" si="399"/>
        <v>113</v>
      </c>
      <c r="BG218" s="53">
        <f>'주택총조사(거처의종류, 일반,외국인가구, 아파트)'!L204/'주택총조사(거처의종류, 일반,외국인가구, 전체)'!L204</f>
        <v>5.9701492537313432E-2</v>
      </c>
      <c r="BH218" s="53">
        <f>'주택총조사(거처의종류, 일반,외국인가구, 아파트)'!O204/'주택총조사(거처의종류, 일반,외국인가구, 전체)'!O204</f>
        <v>3.9603960396039604E-2</v>
      </c>
      <c r="BI218" s="53">
        <f>'주택총조사(거처의종류, 일반,외국인가구, 아파트)'!R204/'주택총조사(거처의종류, 일반,외국인가구, 전체)'!R204</f>
        <v>4.778156996587031E-2</v>
      </c>
      <c r="BJ218" s="53">
        <f>'주택총조사(거처의종류, 일반,외국인가구, 아파트)'!U204/'주택총조사(거처의종류, 일반,외국인가구, 전체)'!U204</f>
        <v>5.0991501416430593E-2</v>
      </c>
      <c r="BK218" s="53">
        <f>'주택총조사(거처의종류, 일반,외국인가구, 아파트)'!X204/'주택총조사(거처의종류, 일반,외국인가구, 전체)'!X204</f>
        <v>6.2231759656652362E-2</v>
      </c>
      <c r="BL218" s="54">
        <f t="shared" si="400"/>
        <v>2.1492537313432836</v>
      </c>
      <c r="BM218" s="54">
        <f t="shared" si="401"/>
        <v>-1.2673267326732673</v>
      </c>
      <c r="BN218" s="54">
        <f t="shared" si="402"/>
        <v>-0.47781569965870307</v>
      </c>
      <c r="BO218" s="54">
        <f t="shared" si="403"/>
        <v>3.0594900849858355</v>
      </c>
      <c r="BP218" s="54">
        <f t="shared" si="404"/>
        <v>7.0321888412017168</v>
      </c>
      <c r="BQ218" s="50">
        <f t="shared" si="405"/>
        <v>2.0991580450397729</v>
      </c>
      <c r="BR218" s="49">
        <f>REPS멸실!E203</f>
        <v>0</v>
      </c>
      <c r="BS218" s="49">
        <f>REPS멸실!F203</f>
        <v>0</v>
      </c>
      <c r="BT218" s="49">
        <f>REPS멸실!G203</f>
        <v>0</v>
      </c>
      <c r="BU218" s="49">
        <f>REPS멸실!H203</f>
        <v>0</v>
      </c>
      <c r="BV218" s="49">
        <f>REPS멸실!I203</f>
        <v>0</v>
      </c>
      <c r="BW218" s="51">
        <f t="shared" si="406"/>
        <v>0</v>
      </c>
      <c r="BX218" s="81">
        <f t="shared" si="407"/>
        <v>21.643280879927424</v>
      </c>
      <c r="BY218" s="52">
        <f>SUM('주택소유통계(다주택자)'!Q204:R204)</f>
        <v>4447</v>
      </c>
      <c r="BZ218" s="52">
        <f>SUM('주택소유통계(다주택자)'!U204:V204)</f>
        <v>4352</v>
      </c>
      <c r="CA218" s="52">
        <f>SUM('주택소유통계(다주택자)'!Y204:Z204)</f>
        <v>4312</v>
      </c>
      <c r="CB218" s="52">
        <f>SUM('주택소유통계(다주택자)'!AC204:AD204)</f>
        <v>4713</v>
      </c>
      <c r="CC218" s="52">
        <f t="shared" si="408"/>
        <v>-95</v>
      </c>
      <c r="CD218" s="52">
        <f t="shared" si="409"/>
        <v>-40</v>
      </c>
      <c r="CE218" s="52">
        <f t="shared" si="410"/>
        <v>401</v>
      </c>
      <c r="CF218" s="53">
        <f>'REPS거래량(외지인)'!D204/'REPS거래량(외지인)'!C204</f>
        <v>0.7078651685393258</v>
      </c>
      <c r="CG218" s="53">
        <f>'REPS거래량(외지인)'!I204/'REPS거래량(외지인)'!H204</f>
        <v>0.69124423963133641</v>
      </c>
      <c r="CH218" s="53">
        <f>'REPS거래량(외지인)'!N204/'REPS거래량(외지인)'!M204</f>
        <v>0.75568181818181823</v>
      </c>
      <c r="CI218" s="54">
        <f>REPS단위당실거래!G203</f>
        <v>502.6</v>
      </c>
      <c r="CJ218" s="54">
        <f>REPS단위당실거래!H203</f>
        <v>581.6</v>
      </c>
      <c r="CK218" s="54">
        <f>REPS단위당실거래!I203</f>
        <v>608.6</v>
      </c>
      <c r="CL218" s="52">
        <v>0</v>
      </c>
      <c r="CM218" s="52">
        <v>0</v>
      </c>
      <c r="CN218" s="52">
        <v>0</v>
      </c>
      <c r="CO218" s="53" t="e">
        <f t="shared" si="411"/>
        <v>#DIV/0!</v>
      </c>
      <c r="CP218" s="53" t="e">
        <f t="shared" si="412"/>
        <v>#DIV/0!</v>
      </c>
      <c r="CQ218" s="53" t="e">
        <f t="shared" si="413"/>
        <v>#DIV/0!</v>
      </c>
      <c r="CR218" s="55">
        <v>0.2</v>
      </c>
      <c r="CS218" s="55">
        <v>0.3</v>
      </c>
      <c r="CT218" s="55">
        <v>0.5</v>
      </c>
      <c r="CU218" s="162" t="e">
        <f t="shared" si="414"/>
        <v>#DIV/0!</v>
      </c>
      <c r="CV218" s="162" t="e">
        <f t="shared" si="415"/>
        <v>#DIV/0!</v>
      </c>
      <c r="CW218" s="162" t="e">
        <f t="shared" si="416"/>
        <v>#DIV/0!</v>
      </c>
      <c r="CX218" s="71" t="e">
        <f t="shared" si="417"/>
        <v>#DIV/0!</v>
      </c>
      <c r="CY218" s="158">
        <f>REPS분양물량!H203</f>
        <v>183</v>
      </c>
      <c r="CZ218" s="158">
        <f>REPS분양물량!I203</f>
        <v>0</v>
      </c>
      <c r="DA218" s="158">
        <f>REPS분양물량!J203</f>
        <v>0</v>
      </c>
      <c r="DB218" s="52">
        <f>REPS미분양!F203</f>
        <v>20</v>
      </c>
      <c r="DC218" s="52">
        <f>REPS미분양!G203</f>
        <v>19</v>
      </c>
      <c r="DD218" s="52">
        <f>REPS미분양!H203</f>
        <v>19</v>
      </c>
      <c r="DE218" s="52">
        <f>REPS미분양!I203</f>
        <v>12</v>
      </c>
      <c r="DF218" s="52">
        <f t="shared" si="418"/>
        <v>203</v>
      </c>
      <c r="DG218" s="52">
        <f t="shared" si="419"/>
        <v>19</v>
      </c>
      <c r="DH218" s="52">
        <f t="shared" si="420"/>
        <v>19</v>
      </c>
      <c r="DI218" s="52">
        <f t="shared" si="421"/>
        <v>184</v>
      </c>
      <c r="DJ218" s="52">
        <f t="shared" si="422"/>
        <v>0</v>
      </c>
      <c r="DK218" s="52">
        <f t="shared" si="423"/>
        <v>7</v>
      </c>
      <c r="DL218" s="141">
        <v>502.6</v>
      </c>
      <c r="DM218" s="141">
        <v>581.6</v>
      </c>
      <c r="DN218" s="141">
        <v>608.6</v>
      </c>
      <c r="DO218" s="140">
        <f>'REPS분양가(분기단위)'!D203</f>
        <v>0</v>
      </c>
      <c r="DP218" s="140">
        <f>'REPS분양가(분기단위)'!E203</f>
        <v>0</v>
      </c>
      <c r="DQ218" s="140">
        <f>'REPS분양가(분기단위)'!F203</f>
        <v>0</v>
      </c>
      <c r="DR218" s="53" t="e">
        <f t="shared" si="424"/>
        <v>#DIV/0!</v>
      </c>
      <c r="DS218" s="53" t="e">
        <f t="shared" si="425"/>
        <v>#DIV/0!</v>
      </c>
      <c r="DT218" s="53" t="e">
        <f t="shared" si="426"/>
        <v>#DIV/0!</v>
      </c>
      <c r="DU218" s="53">
        <f>100%-종합!CF218</f>
        <v>0.2921348314606742</v>
      </c>
      <c r="DV218" s="53">
        <f>100%-종합!CG218</f>
        <v>0.30875576036866359</v>
      </c>
      <c r="DW218" s="53">
        <f>100%-종합!CH218</f>
        <v>0.24431818181818177</v>
      </c>
      <c r="DX218" s="55">
        <v>0.2</v>
      </c>
      <c r="DY218" s="55">
        <v>0.3</v>
      </c>
      <c r="DZ218" s="55">
        <v>0.5</v>
      </c>
      <c r="EA218" s="72" t="e">
        <f t="shared" si="427"/>
        <v>#DIV/0!</v>
      </c>
      <c r="EB218" s="72" t="e">
        <f t="shared" si="428"/>
        <v>#DIV/0!</v>
      </c>
      <c r="EC218" s="72" t="e">
        <f t="shared" si="429"/>
        <v>#DIV/0!</v>
      </c>
      <c r="ED218" s="71" t="e">
        <f t="shared" si="430"/>
        <v>#DIV/0!</v>
      </c>
      <c r="EE218" s="82" t="e">
        <f t="shared" si="431"/>
        <v>#DIV/0!</v>
      </c>
      <c r="EF218" s="88" t="e">
        <f t="shared" si="432"/>
        <v>#DIV/0!</v>
      </c>
      <c r="EG218" s="54">
        <f>REPS단위당실거래!I203</f>
        <v>608.6</v>
      </c>
      <c r="EH218" s="52">
        <f t="shared" si="433"/>
        <v>0</v>
      </c>
      <c r="EI218" s="52">
        <f t="shared" si="434"/>
        <v>0</v>
      </c>
      <c r="EJ218" s="49">
        <f t="shared" si="435"/>
        <v>0</v>
      </c>
      <c r="EK218" s="149">
        <v>0</v>
      </c>
      <c r="EL218" s="55">
        <f t="shared" si="436"/>
        <v>0</v>
      </c>
      <c r="EM218" s="55">
        <v>0.74</v>
      </c>
      <c r="EN218" s="55">
        <v>0.05</v>
      </c>
      <c r="EO218" s="71">
        <f t="shared" si="437"/>
        <v>0</v>
      </c>
      <c r="EP218" s="54">
        <f>REPS단위당실거래!I203</f>
        <v>608.6</v>
      </c>
      <c r="EQ218" s="52">
        <f t="shared" si="438"/>
        <v>0</v>
      </c>
      <c r="ER218" s="52">
        <f t="shared" si="439"/>
        <v>0</v>
      </c>
      <c r="ES218" s="49">
        <f t="shared" si="440"/>
        <v>0</v>
      </c>
      <c r="ET218" s="149">
        <v>0</v>
      </c>
      <c r="EU218" s="55">
        <f t="shared" si="441"/>
        <v>0</v>
      </c>
      <c r="EV218" s="55">
        <v>0.26</v>
      </c>
      <c r="EW218" s="55">
        <v>0.2</v>
      </c>
      <c r="EX218" s="50">
        <f t="shared" si="442"/>
        <v>0</v>
      </c>
      <c r="EY218" s="53">
        <f>'주택총조사(주택의종류)'!AZ204</f>
        <v>0.10229638595339632</v>
      </c>
      <c r="EZ218" s="53">
        <f>'주택총조사(주택의종류)'!AS204</f>
        <v>0.82245278705905989</v>
      </c>
      <c r="FA218" s="53">
        <f>'주택총조사(주택의종류)'!BG204</f>
        <v>6.163629963074204E-2</v>
      </c>
      <c r="FB218" s="53">
        <f t="shared" si="443"/>
        <v>8.6424273785446424</v>
      </c>
      <c r="FC218" s="54">
        <f t="shared" si="444"/>
        <v>0</v>
      </c>
      <c r="FD218" s="55">
        <v>0.4</v>
      </c>
      <c r="FE218" s="55">
        <v>0.6</v>
      </c>
      <c r="FF218" s="50">
        <f t="shared" si="445"/>
        <v>0</v>
      </c>
      <c r="FG218" s="82">
        <f t="shared" si="446"/>
        <v>0</v>
      </c>
      <c r="FH218" s="53">
        <v>3.9399999999999998E-2</v>
      </c>
      <c r="FI218" s="49">
        <v>30</v>
      </c>
      <c r="FJ218" s="55">
        <v>0.6</v>
      </c>
      <c r="FK218" s="55">
        <v>0.4</v>
      </c>
      <c r="FL218" s="49">
        <f t="shared" si="447"/>
        <v>0</v>
      </c>
      <c r="FM218" s="49">
        <f t="shared" si="448"/>
        <v>0</v>
      </c>
      <c r="FN218" s="58">
        <f t="shared" si="449"/>
        <v>0</v>
      </c>
      <c r="FO218" s="49">
        <f t="shared" si="468"/>
        <v>0</v>
      </c>
      <c r="FP218" s="131" t="s">
        <v>400</v>
      </c>
      <c r="FQ218" s="131">
        <v>97</v>
      </c>
      <c r="FR218" s="131">
        <v>652</v>
      </c>
      <c r="FS218" s="131">
        <v>962</v>
      </c>
      <c r="FT218" s="131">
        <v>500</v>
      </c>
      <c r="FU218" s="131">
        <v>381</v>
      </c>
      <c r="FV218" s="131">
        <v>372</v>
      </c>
      <c r="FW218" s="131">
        <v>724</v>
      </c>
      <c r="FX218" s="131">
        <v>516</v>
      </c>
      <c r="FY218" s="32">
        <f t="shared" si="450"/>
        <v>4204</v>
      </c>
      <c r="FZ218" s="152">
        <v>0</v>
      </c>
      <c r="GA218" s="54">
        <f t="shared" si="451"/>
        <v>37.179642326885038</v>
      </c>
      <c r="GB218" s="55">
        <v>0.3</v>
      </c>
      <c r="GC218" s="55">
        <f t="shared" si="452"/>
        <v>0</v>
      </c>
      <c r="GD218" s="50">
        <f t="shared" si="453"/>
        <v>0</v>
      </c>
      <c r="GE218" s="54">
        <f t="shared" si="454"/>
        <v>-15.536361446957608</v>
      </c>
      <c r="GF218" s="55">
        <v>0.7</v>
      </c>
      <c r="GG218" s="55">
        <f t="shared" si="455"/>
        <v>0</v>
      </c>
      <c r="GH218" s="50">
        <f t="shared" si="456"/>
        <v>0</v>
      </c>
      <c r="GI218" s="81">
        <f t="shared" si="469"/>
        <v>0</v>
      </c>
      <c r="GJ218" s="72" t="e">
        <f t="shared" si="457"/>
        <v>#DIV/0!</v>
      </c>
      <c r="GK218" s="72" t="e">
        <f t="shared" si="458"/>
        <v>#DIV/0!</v>
      </c>
      <c r="GL218" s="52">
        <f>SUM('주택총조사(주택의종류)'!AD204:AF204)</f>
        <v>6108</v>
      </c>
      <c r="GM218" s="52">
        <f>REPS미분양!I203</f>
        <v>12</v>
      </c>
      <c r="GN218" s="100">
        <f t="shared" si="459"/>
        <v>1.9646365422396855E-3</v>
      </c>
      <c r="GO218" s="55">
        <f t="shared" si="460"/>
        <v>1</v>
      </c>
      <c r="GP218" s="82" t="e">
        <f t="shared" si="461"/>
        <v>#DIV/0!</v>
      </c>
      <c r="GQ218" s="84" t="e">
        <f t="shared" si="462"/>
        <v>#DIV/0!</v>
      </c>
      <c r="GR218" s="151">
        <f>SUM('REPS분양물량+계획'!G203:I203)/3</f>
        <v>0</v>
      </c>
      <c r="GS218" s="106" t="e">
        <f t="shared" si="470"/>
        <v>#DIV/0!</v>
      </c>
      <c r="GT218" s="105" t="e">
        <f t="shared" si="463"/>
        <v>#DIV/0!</v>
      </c>
    </row>
    <row r="219" spans="1:202" s="49" customFormat="1" x14ac:dyDescent="0.4">
      <c r="A219" s="37" t="s">
        <v>267</v>
      </c>
      <c r="B219" s="37" t="s">
        <v>287</v>
      </c>
      <c r="C219" s="35">
        <f>'주택총조사(거처의종류, 일반,외국인가구, 전체)'!H205</f>
        <v>12464</v>
      </c>
      <c r="D219" s="35">
        <f>'주택총조사(거처의종류, 일반,외국인가구, 전체)'!K205</f>
        <v>12630</v>
      </c>
      <c r="E219" s="35">
        <f>'주택총조사(거처의종류, 일반,외국인가구, 전체)'!N205</f>
        <v>12689</v>
      </c>
      <c r="F219" s="35">
        <f>'주택총조사(거처의종류, 일반,외국인가구, 전체)'!Q205</f>
        <v>12801</v>
      </c>
      <c r="G219" s="35">
        <f>'주택총조사(거처의종류, 일반,외국인가구, 전체)'!T205</f>
        <v>12901</v>
      </c>
      <c r="H219" s="35">
        <f>'주택총조사(거처의종류, 일반,외국인가구, 전체)'!W205</f>
        <v>13018</v>
      </c>
      <c r="I219" s="207">
        <f t="shared" si="378"/>
        <v>-56</v>
      </c>
      <c r="J219" s="207">
        <f t="shared" si="378"/>
        <v>-58</v>
      </c>
      <c r="K219" s="207">
        <f t="shared" si="378"/>
        <v>-126</v>
      </c>
      <c r="L219" s="207">
        <f t="shared" si="378"/>
        <v>-77</v>
      </c>
      <c r="M219" s="207">
        <f t="shared" si="378"/>
        <v>-37</v>
      </c>
      <c r="N219" s="24">
        <f>'인구총조사(가구, 1인가구)'!D205</f>
        <v>4939</v>
      </c>
      <c r="O219" s="24">
        <f>'인구총조사(가구, 1인가구)'!E205</f>
        <v>5161</v>
      </c>
      <c r="P219" s="24">
        <f>'인구총조사(가구, 1인가구)'!F205</f>
        <v>5278</v>
      </c>
      <c r="Q219" s="24">
        <f>'인구총조사(가구, 1인가구)'!G205</f>
        <v>5516</v>
      </c>
      <c r="R219" s="24">
        <f>'인구총조사(가구, 1인가구)'!H205</f>
        <v>5693</v>
      </c>
      <c r="S219" s="24">
        <f>'인구총조사(가구, 1인가구)'!I205</f>
        <v>5847</v>
      </c>
      <c r="T219" s="52">
        <f t="shared" si="464"/>
        <v>222</v>
      </c>
      <c r="U219" s="52">
        <f t="shared" si="382"/>
        <v>117</v>
      </c>
      <c r="V219" s="52">
        <f t="shared" si="383"/>
        <v>238</v>
      </c>
      <c r="W219" s="52">
        <f t="shared" si="384"/>
        <v>177</v>
      </c>
      <c r="X219" s="52">
        <f t="shared" si="385"/>
        <v>154</v>
      </c>
      <c r="Y219" s="53">
        <f>'주택총조사(거처의종류, 일반,외국인가구, 아파트)'!K205/'주택총조사(거처의종류, 일반,외국인가구, 전체)'!K205</f>
        <v>7.3079968329374509E-2</v>
      </c>
      <c r="Z219" s="53">
        <f>'주택총조사(거처의종류, 일반,외국인가구, 아파트)'!N205/'주택총조사(거처의종류, 일반,외국인가구, 전체)'!N205</f>
        <v>7.5971313736307042E-2</v>
      </c>
      <c r="AA219" s="53">
        <f>'주택총조사(거처의종류, 일반,외국인가구, 아파트)'!Q205/'주택총조사(거처의종류, 일반,외국인가구, 전체)'!Q205</f>
        <v>7.6400281228029054E-2</v>
      </c>
      <c r="AB219" s="53">
        <f>'주택총조사(거처의종류, 일반,외국인가구, 아파트)'!T205/'주택총조사(거처의종류, 일반,외국인가구, 전체)'!T205</f>
        <v>7.5265483295868532E-2</v>
      </c>
      <c r="AC219" s="53">
        <f>'주택총조사(거처의종류, 일반,외국인가구, 아파트)'!W205/'주택총조사(거처의종류, 일반,외국인가구, 전체)'!W205</f>
        <v>7.5741281302811492E-2</v>
      </c>
      <c r="AD219" s="54">
        <f t="shared" si="465"/>
        <v>-4.0924782264449728</v>
      </c>
      <c r="AE219" s="54">
        <f t="shared" si="386"/>
        <v>-4.4063361967058086</v>
      </c>
      <c r="AF219" s="54">
        <f t="shared" si="387"/>
        <v>-9.6264354347316612</v>
      </c>
      <c r="AG219" s="54">
        <f t="shared" si="388"/>
        <v>-5.7954422137818771</v>
      </c>
      <c r="AH219" s="54">
        <f t="shared" si="389"/>
        <v>-2.802427408204025</v>
      </c>
      <c r="AI219" s="54">
        <f t="shared" si="390"/>
        <v>-5.3446238959736689</v>
      </c>
      <c r="AJ219" s="54">
        <f t="shared" si="466"/>
        <v>16.22375296912114</v>
      </c>
      <c r="AK219" s="54">
        <f t="shared" si="391"/>
        <v>8.8886437071479243</v>
      </c>
      <c r="AL219" s="54">
        <f t="shared" si="392"/>
        <v>18.183266932270914</v>
      </c>
      <c r="AM219" s="54">
        <f t="shared" si="393"/>
        <v>13.321990543368731</v>
      </c>
      <c r="AN219" s="54">
        <f t="shared" si="394"/>
        <v>11.66415732063297</v>
      </c>
      <c r="AO219" s="54">
        <f t="shared" si="395"/>
        <v>13.656362294508336</v>
      </c>
      <c r="AP219" s="208">
        <f t="shared" si="379"/>
        <v>12.131274742676167</v>
      </c>
      <c r="AQ219" s="208">
        <f t="shared" si="379"/>
        <v>4.4823075104421157</v>
      </c>
      <c r="AR219" s="208">
        <f t="shared" si="379"/>
        <v>8.5568314975392532</v>
      </c>
      <c r="AS219" s="208">
        <f t="shared" si="379"/>
        <v>7.5265483295868538</v>
      </c>
      <c r="AT219" s="208">
        <f t="shared" si="379"/>
        <v>8.8617299124289453</v>
      </c>
      <c r="AU219" s="50">
        <f t="shared" si="381"/>
        <v>8.3117383985346667</v>
      </c>
      <c r="AV219" s="52">
        <f>'주택총조사(거처의종류, 일반,외국인가구, 전체)'!I205</f>
        <v>185</v>
      </c>
      <c r="AW219" s="52">
        <f>'주택총조사(거처의종류, 일반,외국인가구, 전체)'!L205</f>
        <v>125</v>
      </c>
      <c r="AX219" s="52">
        <f>'주택총조사(거처의종류, 일반,외국인가구, 전체)'!O205</f>
        <v>120</v>
      </c>
      <c r="AY219" s="52">
        <f>'주택총조사(거처의종류, 일반,외국인가구, 전체)'!R205</f>
        <v>117</v>
      </c>
      <c r="AZ219" s="52">
        <f>'주택총조사(거처의종류, 일반,외국인가구, 전체)'!U205</f>
        <v>129</v>
      </c>
      <c r="BA219" s="52">
        <f>'주택총조사(거처의종류, 일반,외국인가구, 전체)'!X205</f>
        <v>146</v>
      </c>
      <c r="BB219" s="52">
        <f t="shared" si="467"/>
        <v>-60</v>
      </c>
      <c r="BC219" s="52">
        <f t="shared" si="396"/>
        <v>-5</v>
      </c>
      <c r="BD219" s="52">
        <f t="shared" si="397"/>
        <v>-3</v>
      </c>
      <c r="BE219" s="52">
        <f t="shared" si="398"/>
        <v>12</v>
      </c>
      <c r="BF219" s="52">
        <f t="shared" si="399"/>
        <v>17</v>
      </c>
      <c r="BG219" s="53">
        <f>'주택총조사(거처의종류, 일반,외국인가구, 아파트)'!L205/'주택총조사(거처의종류, 일반,외국인가구, 전체)'!L205</f>
        <v>4.8000000000000001E-2</v>
      </c>
      <c r="BH219" s="53">
        <f>'주택총조사(거처의종류, 일반,외국인가구, 아파트)'!O205/'주택총조사(거처의종류, 일반,외국인가구, 전체)'!O205</f>
        <v>0.05</v>
      </c>
      <c r="BI219" s="53">
        <f>'주택총조사(거처의종류, 일반,외국인가구, 아파트)'!R205/'주택총조사(거처의종류, 일반,외국인가구, 전체)'!R205</f>
        <v>5.128205128205128E-2</v>
      </c>
      <c r="BJ219" s="53">
        <f>'주택총조사(거처의종류, 일반,외국인가구, 아파트)'!U205/'주택총조사(거처의종류, 일반,외국인가구, 전체)'!U205</f>
        <v>5.4263565891472867E-2</v>
      </c>
      <c r="BK219" s="53">
        <f>'주택총조사(거처의종류, 일반,외국인가구, 아파트)'!X205/'주택총조사(거처의종류, 일반,외국인가구, 전체)'!X205</f>
        <v>4.1095890410958902E-2</v>
      </c>
      <c r="BL219" s="54">
        <f t="shared" si="400"/>
        <v>-2.88</v>
      </c>
      <c r="BM219" s="54">
        <f t="shared" si="401"/>
        <v>-0.25</v>
      </c>
      <c r="BN219" s="54">
        <f t="shared" si="402"/>
        <v>-0.15384615384615385</v>
      </c>
      <c r="BO219" s="54">
        <f t="shared" si="403"/>
        <v>0.65116279069767447</v>
      </c>
      <c r="BP219" s="54">
        <f t="shared" si="404"/>
        <v>0.69863013698630128</v>
      </c>
      <c r="BQ219" s="50">
        <f t="shared" si="405"/>
        <v>-0.38681064523243563</v>
      </c>
      <c r="BR219" s="49">
        <f>REPS멸실!E204</f>
        <v>0</v>
      </c>
      <c r="BS219" s="49">
        <f>REPS멸실!F204</f>
        <v>0</v>
      </c>
      <c r="BT219" s="49">
        <f>REPS멸실!G204</f>
        <v>0</v>
      </c>
      <c r="BU219" s="49">
        <f>REPS멸실!H204</f>
        <v>0</v>
      </c>
      <c r="BV219" s="49">
        <f>REPS멸실!I204</f>
        <v>0</v>
      </c>
      <c r="BW219" s="51">
        <f t="shared" si="406"/>
        <v>0</v>
      </c>
      <c r="BX219" s="81">
        <f t="shared" si="407"/>
        <v>7.9249277533022306</v>
      </c>
      <c r="BY219" s="52">
        <f>SUM('주택소유통계(다주택자)'!Q205:R205)</f>
        <v>1659</v>
      </c>
      <c r="BZ219" s="52">
        <f>SUM('주택소유통계(다주택자)'!U205:V205)</f>
        <v>1652</v>
      </c>
      <c r="CA219" s="52">
        <f>SUM('주택소유통계(다주택자)'!Y205:Z205)</f>
        <v>1722</v>
      </c>
      <c r="CB219" s="52">
        <f>SUM('주택소유통계(다주택자)'!AC205:AD205)</f>
        <v>1827</v>
      </c>
      <c r="CC219" s="52">
        <f t="shared" si="408"/>
        <v>-7</v>
      </c>
      <c r="CD219" s="52">
        <f t="shared" si="409"/>
        <v>70</v>
      </c>
      <c r="CE219" s="52">
        <f t="shared" si="410"/>
        <v>105</v>
      </c>
      <c r="CF219" s="53">
        <f>'REPS거래량(외지인)'!D205/'REPS거래량(외지인)'!C205</f>
        <v>0.72727272727272729</v>
      </c>
      <c r="CG219" s="53">
        <f>'REPS거래량(외지인)'!I205/'REPS거래량(외지인)'!H205</f>
        <v>0.69444444444444442</v>
      </c>
      <c r="CH219" s="53">
        <f>'REPS거래량(외지인)'!N205/'REPS거래량(외지인)'!M205</f>
        <v>0.63829787234042556</v>
      </c>
      <c r="CI219" s="54">
        <f>REPS단위당실거래!G204</f>
        <v>503.1</v>
      </c>
      <c r="CJ219" s="54">
        <f>REPS단위당실거래!H204</f>
        <v>448.5</v>
      </c>
      <c r="CK219" s="54">
        <f>REPS단위당실거래!I204</f>
        <v>467.5</v>
      </c>
      <c r="CL219" s="52">
        <v>0</v>
      </c>
      <c r="CM219" s="52">
        <v>0</v>
      </c>
      <c r="CN219" s="52">
        <v>0</v>
      </c>
      <c r="CO219" s="53">
        <v>0</v>
      </c>
      <c r="CP219" s="53">
        <v>0</v>
      </c>
      <c r="CQ219" s="53">
        <v>0</v>
      </c>
      <c r="CR219" s="55">
        <v>0.2</v>
      </c>
      <c r="CS219" s="55">
        <v>0.3</v>
      </c>
      <c r="CT219" s="55">
        <v>0.5</v>
      </c>
      <c r="CU219" s="162">
        <f t="shared" si="414"/>
        <v>0</v>
      </c>
      <c r="CV219" s="162">
        <f t="shared" si="415"/>
        <v>0</v>
      </c>
      <c r="CW219" s="162">
        <f t="shared" si="416"/>
        <v>0</v>
      </c>
      <c r="CX219" s="71">
        <f t="shared" si="417"/>
        <v>0</v>
      </c>
      <c r="CY219" s="158">
        <f>REPS분양물량!H204</f>
        <v>0</v>
      </c>
      <c r="CZ219" s="158">
        <f>REPS분양물량!I204</f>
        <v>120</v>
      </c>
      <c r="DA219" s="158">
        <f>REPS분양물량!J204</f>
        <v>0</v>
      </c>
      <c r="DB219" s="52">
        <f>REPS미분양!F204</f>
        <v>0</v>
      </c>
      <c r="DC219" s="52">
        <f>REPS미분양!G204</f>
        <v>0</v>
      </c>
      <c r="DD219" s="52">
        <f>REPS미분양!H204</f>
        <v>0</v>
      </c>
      <c r="DE219" s="52">
        <f>REPS미분양!I204</f>
        <v>0</v>
      </c>
      <c r="DF219" s="52">
        <f t="shared" si="418"/>
        <v>0</v>
      </c>
      <c r="DG219" s="52">
        <f t="shared" si="419"/>
        <v>120</v>
      </c>
      <c r="DH219" s="52">
        <f t="shared" si="420"/>
        <v>0</v>
      </c>
      <c r="DI219" s="52">
        <f t="shared" si="421"/>
        <v>0</v>
      </c>
      <c r="DJ219" s="52">
        <f t="shared" si="422"/>
        <v>120</v>
      </c>
      <c r="DK219" s="52">
        <f t="shared" si="423"/>
        <v>0</v>
      </c>
      <c r="DL219" s="141">
        <v>503.1</v>
      </c>
      <c r="DM219" s="141">
        <v>448.5</v>
      </c>
      <c r="DN219" s="141">
        <v>467.5</v>
      </c>
      <c r="DO219" s="140">
        <f>'REPS분양가(분기단위)'!D204</f>
        <v>0</v>
      </c>
      <c r="DP219" s="140">
        <f>'REPS분양가(분기단위)'!E204</f>
        <v>0</v>
      </c>
      <c r="DQ219" s="140">
        <f>'REPS분양가(분기단위)'!F204</f>
        <v>0</v>
      </c>
      <c r="DR219" s="53" t="e">
        <f t="shared" si="424"/>
        <v>#DIV/0!</v>
      </c>
      <c r="DS219" s="53" t="e">
        <f t="shared" si="425"/>
        <v>#DIV/0!</v>
      </c>
      <c r="DT219" s="53" t="e">
        <f t="shared" si="426"/>
        <v>#DIV/0!</v>
      </c>
      <c r="DU219" s="53">
        <f>100%-종합!CF219</f>
        <v>0.27272727272727271</v>
      </c>
      <c r="DV219" s="53">
        <f>100%-종합!CG219</f>
        <v>0.30555555555555558</v>
      </c>
      <c r="DW219" s="53">
        <f>100%-종합!CH219</f>
        <v>0.36170212765957444</v>
      </c>
      <c r="DX219" s="55">
        <v>0.2</v>
      </c>
      <c r="DY219" s="55">
        <v>0.3</v>
      </c>
      <c r="DZ219" s="55">
        <v>0.5</v>
      </c>
      <c r="EA219" s="72" t="e">
        <f t="shared" si="427"/>
        <v>#DIV/0!</v>
      </c>
      <c r="EB219" s="72" t="e">
        <f t="shared" si="428"/>
        <v>#DIV/0!</v>
      </c>
      <c r="EC219" s="72" t="e">
        <f t="shared" si="429"/>
        <v>#DIV/0!</v>
      </c>
      <c r="ED219" s="71" t="e">
        <f t="shared" si="430"/>
        <v>#DIV/0!</v>
      </c>
      <c r="EE219" s="82" t="e">
        <f t="shared" si="431"/>
        <v>#DIV/0!</v>
      </c>
      <c r="EF219" s="88" t="e">
        <f t="shared" si="432"/>
        <v>#DIV/0!</v>
      </c>
      <c r="EG219" s="54">
        <f>REPS단위당실거래!I204</f>
        <v>467.5</v>
      </c>
      <c r="EH219" s="52">
        <f t="shared" si="433"/>
        <v>0</v>
      </c>
      <c r="EI219" s="52">
        <f t="shared" si="434"/>
        <v>0</v>
      </c>
      <c r="EJ219" s="49">
        <f t="shared" si="435"/>
        <v>0</v>
      </c>
      <c r="EK219" s="149">
        <v>0</v>
      </c>
      <c r="EL219" s="55">
        <f t="shared" si="436"/>
        <v>0</v>
      </c>
      <c r="EM219" s="55">
        <v>0.74</v>
      </c>
      <c r="EN219" s="55">
        <v>0.05</v>
      </c>
      <c r="EO219" s="71">
        <f t="shared" si="437"/>
        <v>0</v>
      </c>
      <c r="EP219" s="54">
        <f>REPS단위당실거래!I204</f>
        <v>467.5</v>
      </c>
      <c r="EQ219" s="52">
        <f t="shared" si="438"/>
        <v>0</v>
      </c>
      <c r="ER219" s="52">
        <f t="shared" si="439"/>
        <v>0</v>
      </c>
      <c r="ES219" s="49">
        <f t="shared" si="440"/>
        <v>0</v>
      </c>
      <c r="ET219" s="149">
        <v>0</v>
      </c>
      <c r="EU219" s="55">
        <f t="shared" si="441"/>
        <v>0</v>
      </c>
      <c r="EV219" s="55">
        <v>0.26</v>
      </c>
      <c r="EW219" s="55">
        <v>0.2</v>
      </c>
      <c r="EX219" s="50">
        <f t="shared" si="442"/>
        <v>0</v>
      </c>
      <c r="EY219" s="53">
        <f>'주택총조사(주택의종류)'!AZ205</f>
        <v>8.7480506463038593E-2</v>
      </c>
      <c r="EZ219" s="53">
        <f>'주택총조사(주택의종류)'!AS205</f>
        <v>0.85535371479068867</v>
      </c>
      <c r="FA219" s="53">
        <f>'주택총조사(주택의종류)'!BG205</f>
        <v>4.2597497128375905E-2</v>
      </c>
      <c r="FB219" s="53">
        <f t="shared" si="443"/>
        <v>10.264586342998118</v>
      </c>
      <c r="FC219" s="54">
        <f t="shared" si="444"/>
        <v>0</v>
      </c>
      <c r="FD219" s="55">
        <v>0.4</v>
      </c>
      <c r="FE219" s="55">
        <v>0.6</v>
      </c>
      <c r="FF219" s="50">
        <f t="shared" si="445"/>
        <v>0</v>
      </c>
      <c r="FG219" s="82">
        <f t="shared" si="446"/>
        <v>0</v>
      </c>
      <c r="FH219" s="53">
        <v>3.9399999999999998E-2</v>
      </c>
      <c r="FI219" s="49">
        <v>30</v>
      </c>
      <c r="FJ219" s="55">
        <v>0.6</v>
      </c>
      <c r="FK219" s="55">
        <v>0.4</v>
      </c>
      <c r="FL219" s="49">
        <f t="shared" si="447"/>
        <v>0</v>
      </c>
      <c r="FM219" s="49">
        <f t="shared" si="448"/>
        <v>0</v>
      </c>
      <c r="FN219" s="58">
        <f t="shared" si="449"/>
        <v>0</v>
      </c>
      <c r="FO219" s="49">
        <f t="shared" si="468"/>
        <v>0</v>
      </c>
      <c r="FP219" s="131" t="s">
        <v>400</v>
      </c>
      <c r="FQ219" s="131" t="s">
        <v>400</v>
      </c>
      <c r="FR219" s="131">
        <v>203</v>
      </c>
      <c r="FS219" s="131">
        <v>346</v>
      </c>
      <c r="FT219" s="131">
        <v>197</v>
      </c>
      <c r="FU219" s="131">
        <v>151</v>
      </c>
      <c r="FV219" s="131">
        <v>137</v>
      </c>
      <c r="FW219" s="131">
        <v>265</v>
      </c>
      <c r="FX219" s="131">
        <v>180</v>
      </c>
      <c r="FY219" s="32">
        <f t="shared" si="450"/>
        <v>1479</v>
      </c>
      <c r="FZ219" s="152">
        <v>0</v>
      </c>
      <c r="GA219" s="54">
        <f t="shared" si="451"/>
        <v>13.2695516492759</v>
      </c>
      <c r="GB219" s="55">
        <v>0.3</v>
      </c>
      <c r="GC219" s="55">
        <f t="shared" si="452"/>
        <v>0</v>
      </c>
      <c r="GD219" s="50">
        <f t="shared" si="453"/>
        <v>0</v>
      </c>
      <c r="GE219" s="54">
        <f t="shared" si="454"/>
        <v>-5.3446238959736689</v>
      </c>
      <c r="GF219" s="55">
        <v>0.7</v>
      </c>
      <c r="GG219" s="55">
        <f t="shared" si="455"/>
        <v>0</v>
      </c>
      <c r="GH219" s="50">
        <f t="shared" si="456"/>
        <v>0</v>
      </c>
      <c r="GI219" s="81">
        <f t="shared" si="469"/>
        <v>0</v>
      </c>
      <c r="GJ219" s="72">
        <f t="shared" si="457"/>
        <v>0</v>
      </c>
      <c r="GK219" s="72" t="e">
        <f t="shared" si="458"/>
        <v>#DIV/0!</v>
      </c>
      <c r="GL219" s="52">
        <f>SUM('주택총조사(주택의종류)'!AD205:AF205)</f>
        <v>1866</v>
      </c>
      <c r="GM219" s="52">
        <f>REPS미분양!I204</f>
        <v>0</v>
      </c>
      <c r="GN219" s="100">
        <f t="shared" si="459"/>
        <v>0</v>
      </c>
      <c r="GO219" s="55">
        <f t="shared" si="460"/>
        <v>1</v>
      </c>
      <c r="GP219" s="82" t="e">
        <f t="shared" si="461"/>
        <v>#DIV/0!</v>
      </c>
      <c r="GQ219" s="84" t="e">
        <f t="shared" si="462"/>
        <v>#DIV/0!</v>
      </c>
      <c r="GR219" s="151">
        <f>SUM('REPS분양물량+계획'!G204:I204)/3</f>
        <v>0</v>
      </c>
      <c r="GS219" s="106" t="e">
        <f t="shared" si="470"/>
        <v>#DIV/0!</v>
      </c>
      <c r="GT219" s="105" t="e">
        <f t="shared" si="463"/>
        <v>#DIV/0!</v>
      </c>
    </row>
    <row r="220" spans="1:202" s="49" customFormat="1" x14ac:dyDescent="0.4">
      <c r="A220" s="37" t="s">
        <v>267</v>
      </c>
      <c r="B220" s="37" t="s">
        <v>290</v>
      </c>
      <c r="C220" s="35">
        <f>'주택총조사(거처의종류, 일반,외국인가구, 전체)'!H206</f>
        <v>55698</v>
      </c>
      <c r="D220" s="35">
        <f>'주택총조사(거처의종류, 일반,외국인가구, 전체)'!K206</f>
        <v>56134</v>
      </c>
      <c r="E220" s="35">
        <f>'주택총조사(거처의종류, 일반,외국인가구, 전체)'!N206</f>
        <v>57752</v>
      </c>
      <c r="F220" s="35">
        <f>'주택총조사(거처의종류, 일반,외국인가구, 전체)'!Q206</f>
        <v>59376</v>
      </c>
      <c r="G220" s="35">
        <f>'주택총조사(거처의종류, 일반,외국인가구, 전체)'!T206</f>
        <v>61173</v>
      </c>
      <c r="H220" s="35">
        <f>'주택총조사(거처의종류, 일반,외국인가구, 전체)'!W206</f>
        <v>62702</v>
      </c>
      <c r="I220" s="207">
        <f t="shared" si="378"/>
        <v>149</v>
      </c>
      <c r="J220" s="207">
        <f t="shared" si="378"/>
        <v>377</v>
      </c>
      <c r="K220" s="207">
        <f t="shared" si="378"/>
        <v>120</v>
      </c>
      <c r="L220" s="207">
        <f t="shared" si="378"/>
        <v>721</v>
      </c>
      <c r="M220" s="207">
        <f t="shared" si="378"/>
        <v>210</v>
      </c>
      <c r="N220" s="24">
        <f>'인구총조사(가구, 1인가구)'!D206</f>
        <v>14748</v>
      </c>
      <c r="O220" s="24">
        <f>'인구총조사(가구, 1인가구)'!E206</f>
        <v>15035</v>
      </c>
      <c r="P220" s="24">
        <f>'인구총조사(가구, 1인가구)'!F206</f>
        <v>16276</v>
      </c>
      <c r="Q220" s="24">
        <f>'인구총조사(가구, 1인가구)'!G206</f>
        <v>17780</v>
      </c>
      <c r="R220" s="24">
        <f>'인구총조사(가구, 1인가구)'!H206</f>
        <v>18856</v>
      </c>
      <c r="S220" s="24">
        <f>'인구총조사(가구, 1인가구)'!I206</f>
        <v>20175</v>
      </c>
      <c r="T220" s="52">
        <f t="shared" si="464"/>
        <v>287</v>
      </c>
      <c r="U220" s="52">
        <f t="shared" si="382"/>
        <v>1241</v>
      </c>
      <c r="V220" s="52">
        <f t="shared" si="383"/>
        <v>1504</v>
      </c>
      <c r="W220" s="52">
        <f t="shared" si="384"/>
        <v>1076</v>
      </c>
      <c r="X220" s="52">
        <f t="shared" si="385"/>
        <v>1319</v>
      </c>
      <c r="Y220" s="53">
        <f>'주택총조사(거처의종류, 일반,외국인가구, 아파트)'!K206/'주택총조사(거처의종류, 일반,외국인가구, 전체)'!K206</f>
        <v>0.63482025154095556</v>
      </c>
      <c r="Z220" s="53">
        <f>'주택총조사(거처의종류, 일반,외국인가구, 아파트)'!N206/'주택총조사(거처의종류, 일반,외국인가구, 전체)'!N206</f>
        <v>0.62906912314725028</v>
      </c>
      <c r="AA220" s="53">
        <f>'주택총조사(거처의종류, 일반,외국인가구, 아파트)'!Q206/'주택총조사(거처의종류, 일반,외국인가구, 전체)'!Q206</f>
        <v>0.64194287254109406</v>
      </c>
      <c r="AB220" s="53">
        <f>'주택총조사(거처의종류, 일반,외국인가구, 아파트)'!T206/'주택총조사(거처의종류, 일반,외국인가구, 전체)'!T206</f>
        <v>0.65458617363869676</v>
      </c>
      <c r="AC220" s="53">
        <f>'주택총조사(거처의종류, 일반,외국인가구, 아파트)'!W206/'주택총조사(거처의종류, 일반,외국인가구, 전체)'!W206</f>
        <v>0.66356735032375358</v>
      </c>
      <c r="AD220" s="54">
        <f t="shared" si="465"/>
        <v>94.588217479602378</v>
      </c>
      <c r="AE220" s="54">
        <f t="shared" si="386"/>
        <v>237.15905942651335</v>
      </c>
      <c r="AF220" s="54">
        <f t="shared" si="387"/>
        <v>77.033144704931289</v>
      </c>
      <c r="AG220" s="54">
        <f t="shared" si="388"/>
        <v>471.95663119350036</v>
      </c>
      <c r="AH220" s="54">
        <f t="shared" si="389"/>
        <v>139.34914356798825</v>
      </c>
      <c r="AI220" s="54">
        <f t="shared" si="390"/>
        <v>204.01723927450712</v>
      </c>
      <c r="AJ220" s="54">
        <f t="shared" si="466"/>
        <v>182.19341219225424</v>
      </c>
      <c r="AK220" s="54">
        <f t="shared" si="391"/>
        <v>780.67478182573757</v>
      </c>
      <c r="AL220" s="54">
        <f t="shared" si="392"/>
        <v>965.48208030180547</v>
      </c>
      <c r="AM220" s="54">
        <f t="shared" si="393"/>
        <v>704.3347228352377</v>
      </c>
      <c r="AN220" s="54">
        <f t="shared" si="394"/>
        <v>875.24533507703097</v>
      </c>
      <c r="AO220" s="54">
        <f t="shared" si="395"/>
        <v>701.58606644641327</v>
      </c>
      <c r="AP220" s="208">
        <f t="shared" si="379"/>
        <v>276.78162967185665</v>
      </c>
      <c r="AQ220" s="208">
        <f t="shared" si="379"/>
        <v>1017.833841252251</v>
      </c>
      <c r="AR220" s="208">
        <f t="shared" si="379"/>
        <v>1042.5152250067367</v>
      </c>
      <c r="AS220" s="208">
        <f t="shared" si="379"/>
        <v>1176.2913540287382</v>
      </c>
      <c r="AT220" s="208">
        <f t="shared" si="379"/>
        <v>1014.5944786450192</v>
      </c>
      <c r="AU220" s="50">
        <f t="shared" si="381"/>
        <v>905.60330572092039</v>
      </c>
      <c r="AV220" s="52">
        <f>'주택총조사(거처의종류, 일반,외국인가구, 전체)'!I206</f>
        <v>503</v>
      </c>
      <c r="AW220" s="52">
        <f>'주택총조사(거처의종류, 일반,외국인가구, 전체)'!L206</f>
        <v>502</v>
      </c>
      <c r="AX220" s="52">
        <f>'주택총조사(거처의종류, 일반,외국인가구, 전체)'!O206</f>
        <v>528</v>
      </c>
      <c r="AY220" s="52">
        <f>'주택총조사(거처의종류, 일반,외국인가구, 전체)'!R206</f>
        <v>527</v>
      </c>
      <c r="AZ220" s="52">
        <f>'주택총조사(거처의종류, 일반,외국인가구, 전체)'!U206</f>
        <v>574</v>
      </c>
      <c r="BA220" s="52">
        <f>'주택총조사(거처의종류, 일반,외국인가구, 전체)'!X206</f>
        <v>674</v>
      </c>
      <c r="BB220" s="52">
        <f t="shared" si="467"/>
        <v>-1</v>
      </c>
      <c r="BC220" s="52">
        <f t="shared" si="396"/>
        <v>26</v>
      </c>
      <c r="BD220" s="52">
        <f t="shared" si="397"/>
        <v>-1</v>
      </c>
      <c r="BE220" s="52">
        <f t="shared" si="398"/>
        <v>47</v>
      </c>
      <c r="BF220" s="52">
        <f t="shared" si="399"/>
        <v>100</v>
      </c>
      <c r="BG220" s="53">
        <f>'주택총조사(거처의종류, 일반,외국인가구, 아파트)'!L206/'주택총조사(거처의종류, 일반,외국인가구, 전체)'!L206</f>
        <v>0.37848605577689243</v>
      </c>
      <c r="BH220" s="53">
        <f>'주택총조사(거처의종류, 일반,외국인가구, 아파트)'!O206/'주택총조사(거처의종류, 일반,외국인가구, 전체)'!O206</f>
        <v>0.41856060606060608</v>
      </c>
      <c r="BI220" s="53">
        <f>'주택총조사(거처의종류, 일반,외국인가구, 아파트)'!R206/'주택총조사(거처의종류, 일반,외국인가구, 전체)'!R206</f>
        <v>0.43074003795066412</v>
      </c>
      <c r="BJ220" s="53">
        <f>'주택총조사(거처의종류, 일반,외국인가구, 아파트)'!U206/'주택총조사(거처의종류, 일반,외국인가구, 전체)'!U206</f>
        <v>0.39895470383275261</v>
      </c>
      <c r="BK220" s="53">
        <f>'주택총조사(거처의종류, 일반,외국인가구, 아파트)'!X206/'주택총조사(거처의종류, 일반,외국인가구, 전체)'!X206</f>
        <v>0.37833827893175076</v>
      </c>
      <c r="BL220" s="54">
        <f t="shared" si="400"/>
        <v>-0.37848605577689243</v>
      </c>
      <c r="BM220" s="54">
        <f t="shared" si="401"/>
        <v>10.882575757575758</v>
      </c>
      <c r="BN220" s="54">
        <f t="shared" si="402"/>
        <v>-0.43074003795066412</v>
      </c>
      <c r="BO220" s="54">
        <f t="shared" si="403"/>
        <v>18.750871080139373</v>
      </c>
      <c r="BP220" s="54">
        <f t="shared" si="404"/>
        <v>37.833827893175076</v>
      </c>
      <c r="BQ220" s="50">
        <f t="shared" si="405"/>
        <v>13.33160972743253</v>
      </c>
      <c r="BR220" s="49">
        <f>REPS멸실!E205</f>
        <v>0</v>
      </c>
      <c r="BS220" s="49">
        <f>REPS멸실!F205</f>
        <v>0</v>
      </c>
      <c r="BT220" s="49">
        <f>REPS멸실!G205</f>
        <v>0</v>
      </c>
      <c r="BU220" s="49">
        <f>REPS멸실!H205</f>
        <v>0</v>
      </c>
      <c r="BV220" s="49">
        <f>REPS멸실!I205</f>
        <v>0</v>
      </c>
      <c r="BW220" s="51">
        <f t="shared" si="406"/>
        <v>0</v>
      </c>
      <c r="BX220" s="81">
        <f t="shared" si="407"/>
        <v>918.93491544835297</v>
      </c>
      <c r="BY220" s="52">
        <f>SUM('주택소유통계(다주택자)'!Q206:R206)</f>
        <v>6944</v>
      </c>
      <c r="BZ220" s="52">
        <f>SUM('주택소유통계(다주택자)'!U206:V206)</f>
        <v>7240</v>
      </c>
      <c r="CA220" s="52">
        <f>SUM('주택소유통계(다주택자)'!Y206:Z206)</f>
        <v>7475</v>
      </c>
      <c r="CB220" s="52">
        <f>SUM('주택소유통계(다주택자)'!AC206:AD206)</f>
        <v>7965</v>
      </c>
      <c r="CC220" s="52">
        <f t="shared" si="408"/>
        <v>296</v>
      </c>
      <c r="CD220" s="52">
        <f t="shared" si="409"/>
        <v>235</v>
      </c>
      <c r="CE220" s="52">
        <f t="shared" si="410"/>
        <v>490</v>
      </c>
      <c r="CF220" s="53">
        <f>'REPS거래량(외지인)'!D206/'REPS거래량(외지인)'!C206</f>
        <v>0.62145871006630504</v>
      </c>
      <c r="CG220" s="53">
        <f>'REPS거래량(외지인)'!I206/'REPS거래량(외지인)'!H206</f>
        <v>0.56315549475604199</v>
      </c>
      <c r="CH220" s="53">
        <f>'REPS거래량(외지인)'!N206/'REPS거래량(외지인)'!M206</f>
        <v>0.68099109562524196</v>
      </c>
      <c r="CI220" s="54">
        <f>REPS단위당실거래!G205</f>
        <v>426</v>
      </c>
      <c r="CJ220" s="54">
        <f>REPS단위당실거래!H205</f>
        <v>467.1</v>
      </c>
      <c r="CK220" s="54">
        <f>REPS단위당실거래!I205</f>
        <v>470.8</v>
      </c>
      <c r="CL220" s="52">
        <v>1094</v>
      </c>
      <c r="CM220" s="52">
        <v>1058</v>
      </c>
      <c r="CN220" s="52">
        <v>1311</v>
      </c>
      <c r="CO220" s="53">
        <f t="shared" si="411"/>
        <v>0.38939670932358317</v>
      </c>
      <c r="CP220" s="53">
        <f t="shared" si="412"/>
        <v>0.44149338374291119</v>
      </c>
      <c r="CQ220" s="53">
        <f t="shared" si="413"/>
        <v>0.35911517925247904</v>
      </c>
      <c r="CR220" s="55">
        <v>0.2</v>
      </c>
      <c r="CS220" s="55">
        <v>0.3</v>
      </c>
      <c r="CT220" s="55">
        <v>0.5</v>
      </c>
      <c r="CU220" s="162">
        <f t="shared" si="414"/>
        <v>14.326043419473638</v>
      </c>
      <c r="CV220" s="162">
        <f t="shared" si="415"/>
        <v>17.528374459204706</v>
      </c>
      <c r="CW220" s="162">
        <f t="shared" si="416"/>
        <v>59.915788646826208</v>
      </c>
      <c r="CX220" s="71">
        <f t="shared" si="417"/>
        <v>30.590068841834849</v>
      </c>
      <c r="CY220" s="158">
        <f>REPS분양물량!H205</f>
        <v>4001</v>
      </c>
      <c r="CZ220" s="158">
        <f>REPS분양물량!I205</f>
        <v>1064</v>
      </c>
      <c r="DA220" s="158">
        <f>REPS분양물량!J205</f>
        <v>717</v>
      </c>
      <c r="DB220" s="52">
        <f>REPS미분양!F205</f>
        <v>1193</v>
      </c>
      <c r="DC220" s="52">
        <f>REPS미분양!G205</f>
        <v>1258</v>
      </c>
      <c r="DD220" s="52">
        <f>REPS미분양!H205</f>
        <v>1612</v>
      </c>
      <c r="DE220" s="52">
        <f>REPS미분양!I205</f>
        <v>1372</v>
      </c>
      <c r="DF220" s="52">
        <f t="shared" si="418"/>
        <v>5194</v>
      </c>
      <c r="DG220" s="52">
        <f t="shared" si="419"/>
        <v>2322</v>
      </c>
      <c r="DH220" s="52">
        <f t="shared" si="420"/>
        <v>2329</v>
      </c>
      <c r="DI220" s="52">
        <f t="shared" si="421"/>
        <v>3936</v>
      </c>
      <c r="DJ220" s="52">
        <f t="shared" si="422"/>
        <v>710</v>
      </c>
      <c r="DK220" s="52">
        <f t="shared" si="423"/>
        <v>957</v>
      </c>
      <c r="DL220" s="141">
        <v>426</v>
      </c>
      <c r="DM220" s="141">
        <v>467.1</v>
      </c>
      <c r="DN220" s="141">
        <v>470.8</v>
      </c>
      <c r="DO220" s="140">
        <f>'REPS분양가(분기단위)'!D205</f>
        <v>1094</v>
      </c>
      <c r="DP220" s="140">
        <f>'REPS분양가(분기단위)'!E205</f>
        <v>1058</v>
      </c>
      <c r="DQ220" s="140">
        <f>'REPS분양가(분기단위)'!F205</f>
        <v>1311</v>
      </c>
      <c r="DR220" s="53">
        <f t="shared" si="424"/>
        <v>0.38939670932358317</v>
      </c>
      <c r="DS220" s="53">
        <f t="shared" si="425"/>
        <v>0.44149338374291119</v>
      </c>
      <c r="DT220" s="53">
        <f t="shared" si="426"/>
        <v>0.35911517925247904</v>
      </c>
      <c r="DU220" s="53">
        <f>100%-종합!CF220</f>
        <v>0.37854128993369496</v>
      </c>
      <c r="DV220" s="53">
        <f>100%-종합!CG220</f>
        <v>0.43684450524395801</v>
      </c>
      <c r="DW220" s="53">
        <f>100%-종합!CH220</f>
        <v>0.31900890437475804</v>
      </c>
      <c r="DX220" s="55">
        <v>0.2</v>
      </c>
      <c r="DY220" s="55">
        <v>0.3</v>
      </c>
      <c r="DZ220" s="55">
        <v>0.5</v>
      </c>
      <c r="EA220" s="72">
        <f t="shared" si="427"/>
        <v>116.03543113679414</v>
      </c>
      <c r="EB220" s="72">
        <f t="shared" si="428"/>
        <v>41.080023222196075</v>
      </c>
      <c r="EC220" s="72">
        <f t="shared" si="429"/>
        <v>54.817409731469006</v>
      </c>
      <c r="ED220" s="71">
        <f t="shared" si="430"/>
        <v>70.644288030153078</v>
      </c>
      <c r="EE220" s="82">
        <f t="shared" si="431"/>
        <v>101.23435687198793</v>
      </c>
      <c r="EF220" s="88">
        <f t="shared" si="432"/>
        <v>1020.169272320341</v>
      </c>
      <c r="EG220" s="54">
        <f>REPS단위당실거래!I205</f>
        <v>470.8</v>
      </c>
      <c r="EH220" s="52">
        <f t="shared" si="433"/>
        <v>1311</v>
      </c>
      <c r="EI220" s="52">
        <f t="shared" si="434"/>
        <v>44600</v>
      </c>
      <c r="EJ220" s="49">
        <f t="shared" si="435"/>
        <v>24530.000000000004</v>
      </c>
      <c r="EK220" s="149">
        <v>5420</v>
      </c>
      <c r="EL220" s="55">
        <f t="shared" si="436"/>
        <v>0.77945940787747214</v>
      </c>
      <c r="EM220" s="55">
        <v>0.74</v>
      </c>
      <c r="EN220" s="55">
        <v>0.05</v>
      </c>
      <c r="EO220" s="71">
        <f t="shared" si="437"/>
        <v>156.31278965574828</v>
      </c>
      <c r="EP220" s="54">
        <f>REPS단위당실거래!I205</f>
        <v>470.8</v>
      </c>
      <c r="EQ220" s="52">
        <f t="shared" si="438"/>
        <v>1311</v>
      </c>
      <c r="ER220" s="52">
        <f t="shared" si="439"/>
        <v>44600</v>
      </c>
      <c r="ES220" s="49">
        <f t="shared" si="440"/>
        <v>24530.000000000004</v>
      </c>
      <c r="ET220" s="149">
        <v>1084</v>
      </c>
      <c r="EU220" s="55">
        <f t="shared" si="441"/>
        <v>0.77945940787747214</v>
      </c>
      <c r="EV220" s="55">
        <v>0.26</v>
      </c>
      <c r="EW220" s="55">
        <v>0.2</v>
      </c>
      <c r="EX220" s="50">
        <f t="shared" si="442"/>
        <v>43.936567903237354</v>
      </c>
      <c r="EY220" s="53">
        <f>'주택총조사(주택의종류)'!AZ206</f>
        <v>0.70185894241581104</v>
      </c>
      <c r="EZ220" s="53">
        <f>'주택총조사(주택의종류)'!AS206</f>
        <v>0.22131017612281978</v>
      </c>
      <c r="FA220" s="53">
        <f>'주택총조사(주택의종류)'!BG206</f>
        <v>6.137744904328328E-2</v>
      </c>
      <c r="FB220" s="53">
        <f t="shared" si="443"/>
        <v>0.40276985599568943</v>
      </c>
      <c r="FC220" s="54">
        <f t="shared" si="444"/>
        <v>80.654404907261963</v>
      </c>
      <c r="FD220" s="55">
        <v>0.4</v>
      </c>
      <c r="FE220" s="55">
        <v>0.6</v>
      </c>
      <c r="FF220" s="50">
        <f t="shared" si="445"/>
        <v>19.35705717774287</v>
      </c>
      <c r="FG220" s="82">
        <f t="shared" si="446"/>
        <v>219.60641473672848</v>
      </c>
      <c r="FH220" s="53">
        <v>3.9399999999999998E-2</v>
      </c>
      <c r="FI220" s="49">
        <v>30</v>
      </c>
      <c r="FJ220" s="55">
        <v>0.6</v>
      </c>
      <c r="FK220" s="55">
        <v>0.4</v>
      </c>
      <c r="FL220" s="49">
        <f t="shared" si="447"/>
        <v>45000</v>
      </c>
      <c r="FM220" s="49">
        <f t="shared" si="448"/>
        <v>26700</v>
      </c>
      <c r="FN220" s="58">
        <f t="shared" si="449"/>
        <v>-126.54804258689677</v>
      </c>
      <c r="FO220" s="49">
        <f t="shared" si="468"/>
        <v>3840</v>
      </c>
      <c r="FP220" s="131">
        <v>128</v>
      </c>
      <c r="FQ220" s="131">
        <v>456</v>
      </c>
      <c r="FR220" s="134">
        <v>3498</v>
      </c>
      <c r="FS220" s="134">
        <v>6453</v>
      </c>
      <c r="FT220" s="134">
        <v>4542</v>
      </c>
      <c r="FU220" s="134">
        <v>3996</v>
      </c>
      <c r="FV220" s="134">
        <v>3551</v>
      </c>
      <c r="FW220" s="134">
        <v>9241</v>
      </c>
      <c r="FX220" s="134">
        <v>10052</v>
      </c>
      <c r="FY220" s="32">
        <f t="shared" si="450"/>
        <v>41917</v>
      </c>
      <c r="FZ220" s="152">
        <f>(SUM(FT220:FX220)/FY220)+(FS220/FY220)*0.2</f>
        <v>0.77945940787747214</v>
      </c>
      <c r="GA220" s="54">
        <f t="shared" si="451"/>
        <v>714.91767617384585</v>
      </c>
      <c r="GB220" s="55">
        <v>0.3</v>
      </c>
      <c r="GC220" s="55">
        <f t="shared" si="452"/>
        <v>0.77945940787747214</v>
      </c>
      <c r="GD220" s="50">
        <f t="shared" si="453"/>
        <v>167.17479256548128</v>
      </c>
      <c r="GE220" s="54">
        <f t="shared" si="454"/>
        <v>204.01723927450712</v>
      </c>
      <c r="GF220" s="55">
        <v>0.7</v>
      </c>
      <c r="GG220" s="55">
        <f t="shared" si="455"/>
        <v>0.77945940787747214</v>
      </c>
      <c r="GH220" s="50">
        <f t="shared" si="456"/>
        <v>111.31620956519269</v>
      </c>
      <c r="GI220" s="81">
        <f t="shared" si="469"/>
        <v>278.49100213067396</v>
      </c>
      <c r="GJ220" s="72">
        <f t="shared" si="457"/>
        <v>30.590068841834849</v>
      </c>
      <c r="GK220" s="72">
        <f t="shared" si="458"/>
        <v>70.644288030153078</v>
      </c>
      <c r="GL220" s="52">
        <f>SUM('주택총조사(주택의종류)'!AD206:AF206)</f>
        <v>51749</v>
      </c>
      <c r="GM220" s="52">
        <f>REPS미분양!I205</f>
        <v>1372</v>
      </c>
      <c r="GN220" s="100">
        <f t="shared" si="459"/>
        <v>2.6512589615258268E-2</v>
      </c>
      <c r="GO220" s="55">
        <f t="shared" si="460"/>
        <v>0.4</v>
      </c>
      <c r="GP220" s="82">
        <f t="shared" si="461"/>
        <v>40.493742748795171</v>
      </c>
      <c r="GQ220" s="84">
        <f t="shared" si="462"/>
        <v>538.59115961619761</v>
      </c>
      <c r="GR220" s="151">
        <f>SUM('REPS분양물량+계획'!G205:I205)/3</f>
        <v>308.33333333333331</v>
      </c>
      <c r="GS220" s="106">
        <f t="shared" si="470"/>
        <v>0.57248123707238896</v>
      </c>
      <c r="GT220" s="105" t="str">
        <f t="shared" si="463"/>
        <v>A등급</v>
      </c>
    </row>
    <row r="221" spans="1:202" s="49" customFormat="1" x14ac:dyDescent="0.4">
      <c r="A221" s="37" t="s">
        <v>267</v>
      </c>
      <c r="B221" s="37" t="s">
        <v>292</v>
      </c>
      <c r="C221" s="35">
        <f>'주택총조사(거처의종류, 일반,외국인가구, 전체)'!H207</f>
        <v>10839</v>
      </c>
      <c r="D221" s="35">
        <f>'주택총조사(거처의종류, 일반,외국인가구, 전체)'!K207</f>
        <v>10786</v>
      </c>
      <c r="E221" s="35">
        <f>'주택총조사(거처의종류, 일반,외국인가구, 전체)'!N207</f>
        <v>11009</v>
      </c>
      <c r="F221" s="35">
        <f>'주택총조사(거처의종류, 일반,외국인가구, 전체)'!Q207</f>
        <v>11160</v>
      </c>
      <c r="G221" s="35">
        <f>'주택총조사(거처의종류, 일반,외국인가구, 전체)'!T207</f>
        <v>11198</v>
      </c>
      <c r="H221" s="35">
        <f>'주택총조사(거처의종류, 일반,외국인가구, 전체)'!W207</f>
        <v>11254</v>
      </c>
      <c r="I221" s="207">
        <f t="shared" ref="I221:M272" si="471">D221-C221-T221</f>
        <v>-39</v>
      </c>
      <c r="J221" s="207">
        <f t="shared" si="471"/>
        <v>-42</v>
      </c>
      <c r="K221" s="207">
        <f t="shared" si="471"/>
        <v>-103</v>
      </c>
      <c r="L221" s="207">
        <f t="shared" si="471"/>
        <v>-14</v>
      </c>
      <c r="M221" s="207">
        <f t="shared" si="471"/>
        <v>-42</v>
      </c>
      <c r="N221" s="24">
        <f>'인구총조사(가구, 1인가구)'!D207</f>
        <v>3944</v>
      </c>
      <c r="O221" s="24">
        <f>'인구총조사(가구, 1인가구)'!E207</f>
        <v>3930</v>
      </c>
      <c r="P221" s="24">
        <f>'인구총조사(가구, 1인가구)'!F207</f>
        <v>4195</v>
      </c>
      <c r="Q221" s="24">
        <f>'인구총조사(가구, 1인가구)'!G207</f>
        <v>4449</v>
      </c>
      <c r="R221" s="24">
        <f>'인구총조사(가구, 1인가구)'!H207</f>
        <v>4501</v>
      </c>
      <c r="S221" s="24">
        <f>'인구총조사(가구, 1인가구)'!I207</f>
        <v>4599</v>
      </c>
      <c r="T221" s="52">
        <f t="shared" si="464"/>
        <v>-14</v>
      </c>
      <c r="U221" s="52">
        <f t="shared" si="382"/>
        <v>265</v>
      </c>
      <c r="V221" s="52">
        <f t="shared" si="383"/>
        <v>254</v>
      </c>
      <c r="W221" s="52">
        <f t="shared" si="384"/>
        <v>52</v>
      </c>
      <c r="X221" s="52">
        <f t="shared" si="385"/>
        <v>98</v>
      </c>
      <c r="Y221" s="53">
        <f>'주택총조사(거처의종류, 일반,외국인가구, 아파트)'!K207/'주택총조사(거처의종류, 일반,외국인가구, 전체)'!K207</f>
        <v>8.1030966067124052E-2</v>
      </c>
      <c r="Z221" s="53">
        <f>'주택총조사(거처의종류, 일반,외국인가구, 아파트)'!N207/'주택총조사(거처의종류, 일반,외국인가구, 전체)'!N207</f>
        <v>8.2568807339449546E-2</v>
      </c>
      <c r="AA221" s="53">
        <f>'주택총조사(거처의종류, 일반,외국인가구, 아파트)'!Q207/'주택총조사(거처의종류, 일반,외국인가구, 전체)'!Q207</f>
        <v>9.8207885304659501E-2</v>
      </c>
      <c r="AB221" s="53">
        <f>'주택총조사(거처의종류, 일반,외국인가구, 아파트)'!T207/'주택총조사(거처의종류, 일반,외국인가구, 전체)'!T207</f>
        <v>0.10019646365422397</v>
      </c>
      <c r="AC221" s="53">
        <f>'주택총조사(거처의종류, 일반,외국인가구, 아파트)'!W207/'주택총조사(거처의종류, 일반,외국인가구, 전체)'!W207</f>
        <v>0.1024524613470766</v>
      </c>
      <c r="AD221" s="54">
        <f t="shared" si="465"/>
        <v>-3.160207676617838</v>
      </c>
      <c r="AE221" s="54">
        <f t="shared" si="386"/>
        <v>-3.4678899082568808</v>
      </c>
      <c r="AF221" s="54">
        <f t="shared" si="387"/>
        <v>-10.115412186379929</v>
      </c>
      <c r="AG221" s="54">
        <f t="shared" si="388"/>
        <v>-1.4027504911591355</v>
      </c>
      <c r="AH221" s="54">
        <f t="shared" si="389"/>
        <v>-4.3030033765772169</v>
      </c>
      <c r="AI221" s="54">
        <f t="shared" si="390"/>
        <v>-4.4898527277981994</v>
      </c>
      <c r="AJ221" s="54">
        <f t="shared" si="466"/>
        <v>-1.1344335249397368</v>
      </c>
      <c r="AK221" s="54">
        <f t="shared" si="391"/>
        <v>21.88073394495413</v>
      </c>
      <c r="AL221" s="54">
        <f t="shared" si="392"/>
        <v>24.944802867383512</v>
      </c>
      <c r="AM221" s="54">
        <f t="shared" si="393"/>
        <v>5.2102161100196458</v>
      </c>
      <c r="AN221" s="54">
        <f t="shared" si="394"/>
        <v>10.040341212013507</v>
      </c>
      <c r="AO221" s="54">
        <f t="shared" si="395"/>
        <v>12.188332121886212</v>
      </c>
      <c r="AP221" s="208">
        <f t="shared" ref="AP221:AT272" si="472">AD221+AJ221</f>
        <v>-4.2946412015575746</v>
      </c>
      <c r="AQ221" s="208">
        <f t="shared" si="472"/>
        <v>18.412844036697251</v>
      </c>
      <c r="AR221" s="208">
        <f t="shared" si="472"/>
        <v>14.829390681003582</v>
      </c>
      <c r="AS221" s="208">
        <f t="shared" si="472"/>
        <v>3.80746561886051</v>
      </c>
      <c r="AT221" s="208">
        <f t="shared" si="472"/>
        <v>5.7373378354362901</v>
      </c>
      <c r="AU221" s="50">
        <f t="shared" si="381"/>
        <v>7.6984793940880127</v>
      </c>
      <c r="AV221" s="52">
        <f>'주택총조사(거처의종류, 일반,외국인가구, 전체)'!I207</f>
        <v>78</v>
      </c>
      <c r="AW221" s="52">
        <f>'주택총조사(거처의종류, 일반,외국인가구, 전체)'!L207</f>
        <v>73</v>
      </c>
      <c r="AX221" s="52">
        <f>'주택총조사(거처의종류, 일반,외국인가구, 전체)'!O207</f>
        <v>66</v>
      </c>
      <c r="AY221" s="52">
        <f>'주택총조사(거처의종류, 일반,외국인가구, 전체)'!R207</f>
        <v>68</v>
      </c>
      <c r="AZ221" s="52">
        <f>'주택총조사(거처의종류, 일반,외국인가구, 전체)'!U207</f>
        <v>73</v>
      </c>
      <c r="BA221" s="52">
        <f>'주택총조사(거처의종류, 일반,외국인가구, 전체)'!X207</f>
        <v>74</v>
      </c>
      <c r="BB221" s="52">
        <f t="shared" si="467"/>
        <v>-5</v>
      </c>
      <c r="BC221" s="52">
        <f t="shared" si="396"/>
        <v>-7</v>
      </c>
      <c r="BD221" s="52">
        <f t="shared" si="397"/>
        <v>2</v>
      </c>
      <c r="BE221" s="52">
        <f t="shared" si="398"/>
        <v>5</v>
      </c>
      <c r="BF221" s="52">
        <f t="shared" si="399"/>
        <v>1</v>
      </c>
      <c r="BG221" s="53">
        <f>'주택총조사(거처의종류, 일반,외국인가구, 아파트)'!L207/'주택총조사(거처의종류, 일반,외국인가구, 전체)'!L207</f>
        <v>0</v>
      </c>
      <c r="BH221" s="53">
        <f>'주택총조사(거처의종류, 일반,외국인가구, 아파트)'!O207/'주택총조사(거처의종류, 일반,외국인가구, 전체)'!O207</f>
        <v>0</v>
      </c>
      <c r="BI221" s="53">
        <f>'주택총조사(거처의종류, 일반,외국인가구, 아파트)'!R207/'주택총조사(거처의종류, 일반,외국인가구, 전체)'!R207</f>
        <v>0</v>
      </c>
      <c r="BJ221" s="53">
        <f>'주택총조사(거처의종류, 일반,외국인가구, 아파트)'!U207/'주택총조사(거처의종류, 일반,외국인가구, 전체)'!U207</f>
        <v>0</v>
      </c>
      <c r="BK221" s="53">
        <f>'주택총조사(거처의종류, 일반,외국인가구, 아파트)'!X207/'주택총조사(거처의종류, 일반,외국인가구, 전체)'!X207</f>
        <v>0</v>
      </c>
      <c r="BL221" s="54">
        <f t="shared" si="400"/>
        <v>0</v>
      </c>
      <c r="BM221" s="54">
        <f t="shared" si="401"/>
        <v>0</v>
      </c>
      <c r="BN221" s="54">
        <f t="shared" si="402"/>
        <v>0</v>
      </c>
      <c r="BO221" s="54">
        <f t="shared" si="403"/>
        <v>0</v>
      </c>
      <c r="BP221" s="54">
        <f t="shared" si="404"/>
        <v>0</v>
      </c>
      <c r="BQ221" s="50">
        <f t="shared" si="405"/>
        <v>0</v>
      </c>
      <c r="BR221" s="49">
        <f>REPS멸실!E206</f>
        <v>0</v>
      </c>
      <c r="BS221" s="49">
        <f>REPS멸실!F206</f>
        <v>0</v>
      </c>
      <c r="BT221" s="49">
        <f>REPS멸실!G206</f>
        <v>0</v>
      </c>
      <c r="BU221" s="49">
        <f>REPS멸실!H206</f>
        <v>0</v>
      </c>
      <c r="BV221" s="49">
        <f>REPS멸실!I206</f>
        <v>0</v>
      </c>
      <c r="BW221" s="51">
        <f t="shared" si="406"/>
        <v>0</v>
      </c>
      <c r="BX221" s="81">
        <f t="shared" si="407"/>
        <v>7.6984793940880127</v>
      </c>
      <c r="BY221" s="52">
        <f>SUM('주택소유통계(다주택자)'!Q207:R207)</f>
        <v>1410</v>
      </c>
      <c r="BZ221" s="52">
        <f>SUM('주택소유통계(다주택자)'!U207:V207)</f>
        <v>1423</v>
      </c>
      <c r="CA221" s="52">
        <f>SUM('주택소유통계(다주택자)'!Y207:Z207)</f>
        <v>1481</v>
      </c>
      <c r="CB221" s="52">
        <f>SUM('주택소유통계(다주택자)'!AC207:AD207)</f>
        <v>1518</v>
      </c>
      <c r="CC221" s="52">
        <f t="shared" si="408"/>
        <v>13</v>
      </c>
      <c r="CD221" s="52">
        <f t="shared" si="409"/>
        <v>58</v>
      </c>
      <c r="CE221" s="52">
        <f t="shared" si="410"/>
        <v>37</v>
      </c>
      <c r="CF221" s="53">
        <f>'REPS거래량(외지인)'!D207/'REPS거래량(외지인)'!C207</f>
        <v>0.70833333333333337</v>
      </c>
      <c r="CG221" s="53">
        <f>'REPS거래량(외지인)'!I207/'REPS거래량(외지인)'!H207</f>
        <v>0.69230769230769229</v>
      </c>
      <c r="CH221" s="53">
        <f>'REPS거래량(외지인)'!N207/'REPS거래량(외지인)'!M207</f>
        <v>0.5714285714285714</v>
      </c>
      <c r="CI221" s="54">
        <f>REPS단위당실거래!G206</f>
        <v>631.4</v>
      </c>
      <c r="CJ221" s="54">
        <f>REPS단위당실거래!H206</f>
        <v>573.20000000000005</v>
      </c>
      <c r="CK221" s="54">
        <f>REPS단위당실거래!I206</f>
        <v>669.8</v>
      </c>
      <c r="CL221" s="52">
        <v>0</v>
      </c>
      <c r="CM221" s="52">
        <v>0</v>
      </c>
      <c r="CN221" s="52">
        <v>0</v>
      </c>
      <c r="CO221" s="53" t="e">
        <f t="shared" si="411"/>
        <v>#DIV/0!</v>
      </c>
      <c r="CP221" s="53" t="e">
        <f t="shared" si="412"/>
        <v>#DIV/0!</v>
      </c>
      <c r="CQ221" s="53" t="e">
        <f t="shared" si="413"/>
        <v>#DIV/0!</v>
      </c>
      <c r="CR221" s="55">
        <v>0.2</v>
      </c>
      <c r="CS221" s="55">
        <v>0.3</v>
      </c>
      <c r="CT221" s="55">
        <v>0.5</v>
      </c>
      <c r="CU221" s="162" t="e">
        <f t="shared" si="414"/>
        <v>#DIV/0!</v>
      </c>
      <c r="CV221" s="162" t="e">
        <f t="shared" si="415"/>
        <v>#DIV/0!</v>
      </c>
      <c r="CW221" s="162" t="e">
        <f t="shared" si="416"/>
        <v>#DIV/0!</v>
      </c>
      <c r="CX221" s="71" t="e">
        <f t="shared" si="417"/>
        <v>#DIV/0!</v>
      </c>
      <c r="CY221" s="158">
        <f>REPS분양물량!H206</f>
        <v>0</v>
      </c>
      <c r="CZ221" s="158">
        <f>REPS분양물량!I206</f>
        <v>0</v>
      </c>
      <c r="DA221" s="158">
        <f>REPS분양물량!J206</f>
        <v>0</v>
      </c>
      <c r="DB221" s="52">
        <f>REPS미분양!F206</f>
        <v>1</v>
      </c>
      <c r="DC221" s="52">
        <f>REPS미분양!G206</f>
        <v>2</v>
      </c>
      <c r="DD221" s="52">
        <f>REPS미분양!H206</f>
        <v>5</v>
      </c>
      <c r="DE221" s="52">
        <f>REPS미분양!I206</f>
        <v>136</v>
      </c>
      <c r="DF221" s="52">
        <f t="shared" si="418"/>
        <v>1</v>
      </c>
      <c r="DG221" s="52">
        <f t="shared" si="419"/>
        <v>2</v>
      </c>
      <c r="DH221" s="52">
        <f t="shared" si="420"/>
        <v>5</v>
      </c>
      <c r="DI221" s="52">
        <f t="shared" si="421"/>
        <v>-1</v>
      </c>
      <c r="DJ221" s="52">
        <f t="shared" si="422"/>
        <v>-3</v>
      </c>
      <c r="DK221" s="52">
        <f t="shared" si="423"/>
        <v>-131</v>
      </c>
      <c r="DL221" s="141">
        <v>631.4</v>
      </c>
      <c r="DM221" s="141">
        <v>573.20000000000005</v>
      </c>
      <c r="DN221" s="141">
        <v>669.8</v>
      </c>
      <c r="DO221" s="140">
        <f>'REPS분양가(분기단위)'!D206</f>
        <v>0</v>
      </c>
      <c r="DP221" s="140">
        <f>'REPS분양가(분기단위)'!E206</f>
        <v>0</v>
      </c>
      <c r="DQ221" s="140">
        <f>'REPS분양가(분기단위)'!F206</f>
        <v>0</v>
      </c>
      <c r="DR221" s="53" t="e">
        <f t="shared" si="424"/>
        <v>#DIV/0!</v>
      </c>
      <c r="DS221" s="53" t="e">
        <f t="shared" si="425"/>
        <v>#DIV/0!</v>
      </c>
      <c r="DT221" s="53" t="e">
        <f t="shared" si="426"/>
        <v>#DIV/0!</v>
      </c>
      <c r="DU221" s="53">
        <f>100%-종합!CF221</f>
        <v>0.29166666666666663</v>
      </c>
      <c r="DV221" s="53">
        <f>100%-종합!CG221</f>
        <v>0.30769230769230771</v>
      </c>
      <c r="DW221" s="53">
        <f>100%-종합!CH221</f>
        <v>0.4285714285714286</v>
      </c>
      <c r="DX221" s="55">
        <v>0.2</v>
      </c>
      <c r="DY221" s="55">
        <v>0.3</v>
      </c>
      <c r="DZ221" s="55">
        <v>0.5</v>
      </c>
      <c r="EA221" s="72" t="e">
        <f t="shared" si="427"/>
        <v>#DIV/0!</v>
      </c>
      <c r="EB221" s="72" t="e">
        <f t="shared" si="428"/>
        <v>#DIV/0!</v>
      </c>
      <c r="EC221" s="72" t="e">
        <f t="shared" si="429"/>
        <v>#DIV/0!</v>
      </c>
      <c r="ED221" s="71" t="e">
        <f t="shared" si="430"/>
        <v>#DIV/0!</v>
      </c>
      <c r="EE221" s="82" t="e">
        <f t="shared" si="431"/>
        <v>#DIV/0!</v>
      </c>
      <c r="EF221" s="88" t="e">
        <f t="shared" si="432"/>
        <v>#DIV/0!</v>
      </c>
      <c r="EG221" s="54">
        <f>REPS단위당실거래!I206</f>
        <v>669.8</v>
      </c>
      <c r="EH221" s="52">
        <f t="shared" si="433"/>
        <v>0</v>
      </c>
      <c r="EI221" s="52">
        <f t="shared" si="434"/>
        <v>0</v>
      </c>
      <c r="EJ221" s="49">
        <f t="shared" si="435"/>
        <v>0</v>
      </c>
      <c r="EK221" s="149">
        <v>0</v>
      </c>
      <c r="EL221" s="55">
        <f t="shared" si="436"/>
        <v>0</v>
      </c>
      <c r="EM221" s="55">
        <v>0.74</v>
      </c>
      <c r="EN221" s="55">
        <v>0.05</v>
      </c>
      <c r="EO221" s="71">
        <f t="shared" si="437"/>
        <v>0</v>
      </c>
      <c r="EP221" s="54">
        <f>REPS단위당실거래!I206</f>
        <v>669.8</v>
      </c>
      <c r="EQ221" s="52">
        <f t="shared" si="438"/>
        <v>0</v>
      </c>
      <c r="ER221" s="52">
        <f t="shared" si="439"/>
        <v>0</v>
      </c>
      <c r="ES221" s="49">
        <f t="shared" si="440"/>
        <v>0</v>
      </c>
      <c r="ET221" s="149">
        <v>0</v>
      </c>
      <c r="EU221" s="55">
        <f t="shared" si="441"/>
        <v>0</v>
      </c>
      <c r="EV221" s="55">
        <v>0.26</v>
      </c>
      <c r="EW221" s="55">
        <v>0.2</v>
      </c>
      <c r="EX221" s="50">
        <f t="shared" si="442"/>
        <v>0</v>
      </c>
      <c r="EY221" s="53">
        <f>'주택총조사(주택의종류)'!AZ207</f>
        <v>9.7565439726006398E-2</v>
      </c>
      <c r="EZ221" s="53">
        <f>'주택총조사(주택의종류)'!AS207</f>
        <v>0.85283209650150216</v>
      </c>
      <c r="FA221" s="53">
        <f>'주택총조사(주택의종류)'!BG207</f>
        <v>3.2498759607153205E-2</v>
      </c>
      <c r="FB221" s="53">
        <f t="shared" si="443"/>
        <v>9.0742260640133967</v>
      </c>
      <c r="FC221" s="54">
        <f t="shared" si="444"/>
        <v>0</v>
      </c>
      <c r="FD221" s="55">
        <v>0.4</v>
      </c>
      <c r="FE221" s="55">
        <v>0.6</v>
      </c>
      <c r="FF221" s="50">
        <f t="shared" si="445"/>
        <v>0</v>
      </c>
      <c r="FG221" s="82">
        <f t="shared" si="446"/>
        <v>0</v>
      </c>
      <c r="FH221" s="53">
        <v>3.9399999999999998E-2</v>
      </c>
      <c r="FI221" s="49">
        <v>30</v>
      </c>
      <c r="FJ221" s="55">
        <v>0.6</v>
      </c>
      <c r="FK221" s="55">
        <v>0.4</v>
      </c>
      <c r="FL221" s="49">
        <f t="shared" si="447"/>
        <v>0</v>
      </c>
      <c r="FM221" s="49">
        <f t="shared" si="448"/>
        <v>0</v>
      </c>
      <c r="FN221" s="58">
        <f t="shared" si="449"/>
        <v>0</v>
      </c>
      <c r="FO221" s="49">
        <f t="shared" si="468"/>
        <v>0</v>
      </c>
      <c r="FP221" s="131" t="s">
        <v>400</v>
      </c>
      <c r="FQ221" s="131" t="s">
        <v>400</v>
      </c>
      <c r="FR221" s="131">
        <v>186</v>
      </c>
      <c r="FS221" s="131">
        <v>339</v>
      </c>
      <c r="FT221" s="131">
        <v>168</v>
      </c>
      <c r="FU221" s="131">
        <v>129</v>
      </c>
      <c r="FV221" s="131">
        <v>122</v>
      </c>
      <c r="FW221" s="131">
        <v>221</v>
      </c>
      <c r="FX221" s="131">
        <v>165</v>
      </c>
      <c r="FY221" s="32">
        <f t="shared" si="450"/>
        <v>1330</v>
      </c>
      <c r="FZ221" s="152">
        <v>0</v>
      </c>
      <c r="GA221" s="54">
        <f t="shared" si="451"/>
        <v>12.188332121886212</v>
      </c>
      <c r="GB221" s="55">
        <v>0.3</v>
      </c>
      <c r="GC221" s="55">
        <f t="shared" si="452"/>
        <v>0</v>
      </c>
      <c r="GD221" s="50">
        <f t="shared" si="453"/>
        <v>0</v>
      </c>
      <c r="GE221" s="54">
        <f t="shared" si="454"/>
        <v>-4.4898527277981994</v>
      </c>
      <c r="GF221" s="55">
        <v>0.7</v>
      </c>
      <c r="GG221" s="55">
        <f t="shared" si="455"/>
        <v>0</v>
      </c>
      <c r="GH221" s="50">
        <f t="shared" si="456"/>
        <v>0</v>
      </c>
      <c r="GI221" s="81">
        <f t="shared" si="469"/>
        <v>0</v>
      </c>
      <c r="GJ221" s="72" t="e">
        <f t="shared" si="457"/>
        <v>#DIV/0!</v>
      </c>
      <c r="GK221" s="72" t="e">
        <f t="shared" si="458"/>
        <v>#DIV/0!</v>
      </c>
      <c r="GL221" s="52">
        <f>SUM('주택총조사(주택의종류)'!AD207:AF207)</f>
        <v>1725</v>
      </c>
      <c r="GM221" s="52">
        <f>REPS미분양!I206</f>
        <v>136</v>
      </c>
      <c r="GN221" s="100">
        <f t="shared" si="459"/>
        <v>7.8840579710144923E-2</v>
      </c>
      <c r="GO221" s="55">
        <f t="shared" si="460"/>
        <v>0.4</v>
      </c>
      <c r="GP221" s="82" t="e">
        <f t="shared" si="461"/>
        <v>#DIV/0!</v>
      </c>
      <c r="GQ221" s="84" t="e">
        <f t="shared" si="462"/>
        <v>#DIV/0!</v>
      </c>
      <c r="GR221" s="151">
        <f>SUM('REPS분양물량+계획'!G206:I206)/3</f>
        <v>0</v>
      </c>
      <c r="GS221" s="106" t="e">
        <f t="shared" si="470"/>
        <v>#DIV/0!</v>
      </c>
      <c r="GT221" s="105" t="e">
        <f t="shared" si="463"/>
        <v>#DIV/0!</v>
      </c>
    </row>
    <row r="222" spans="1:202" s="49" customFormat="1" x14ac:dyDescent="0.4">
      <c r="A222" s="37" t="s">
        <v>267</v>
      </c>
      <c r="B222" s="37" t="s">
        <v>291</v>
      </c>
      <c r="C222" s="35">
        <f>'주택총조사(거처의종류, 일반,외국인가구, 전체)'!H208</f>
        <v>45864</v>
      </c>
      <c r="D222" s="35">
        <f>'주택총조사(거처의종류, 일반,외국인가구, 전체)'!K208</f>
        <v>46928</v>
      </c>
      <c r="E222" s="35">
        <f>'주택총조사(거처의종류, 일반,외국인가구, 전체)'!N208</f>
        <v>48497</v>
      </c>
      <c r="F222" s="35">
        <f>'주택총조사(거처의종류, 일반,외국인가구, 전체)'!Q208</f>
        <v>50270</v>
      </c>
      <c r="G222" s="35">
        <f>'주택총조사(거처의종류, 일반,외국인가구, 전체)'!T208</f>
        <v>50878</v>
      </c>
      <c r="H222" s="35">
        <f>'주택총조사(거처의종류, 일반,외국인가구, 전체)'!W208</f>
        <v>52082</v>
      </c>
      <c r="I222" s="207">
        <f t="shared" si="471"/>
        <v>644</v>
      </c>
      <c r="J222" s="207">
        <f t="shared" si="471"/>
        <v>471</v>
      </c>
      <c r="K222" s="207">
        <f t="shared" si="471"/>
        <v>580</v>
      </c>
      <c r="L222" s="207">
        <f t="shared" si="471"/>
        <v>-90</v>
      </c>
      <c r="M222" s="207">
        <f t="shared" si="471"/>
        <v>165</v>
      </c>
      <c r="N222" s="24">
        <f>'인구총조사(가구, 1인가구)'!D208</f>
        <v>16460</v>
      </c>
      <c r="O222" s="24">
        <f>'인구총조사(가구, 1인가구)'!E208</f>
        <v>16880</v>
      </c>
      <c r="P222" s="24">
        <f>'인구총조사(가구, 1인가구)'!F208</f>
        <v>17978</v>
      </c>
      <c r="Q222" s="24">
        <f>'인구총조사(가구, 1인가구)'!G208</f>
        <v>19171</v>
      </c>
      <c r="R222" s="24">
        <f>'인구총조사(가구, 1인가구)'!H208</f>
        <v>19869</v>
      </c>
      <c r="S222" s="24">
        <f>'인구총조사(가구, 1인가구)'!I208</f>
        <v>20908</v>
      </c>
      <c r="T222" s="52">
        <f t="shared" si="464"/>
        <v>420</v>
      </c>
      <c r="U222" s="52">
        <f t="shared" si="382"/>
        <v>1098</v>
      </c>
      <c r="V222" s="52">
        <f t="shared" si="383"/>
        <v>1193</v>
      </c>
      <c r="W222" s="52">
        <f t="shared" si="384"/>
        <v>698</v>
      </c>
      <c r="X222" s="52">
        <f t="shared" si="385"/>
        <v>1039</v>
      </c>
      <c r="Y222" s="53">
        <f>'주택총조사(거처의종류, 일반,외국인가구, 아파트)'!K208/'주택총조사(거처의종류, 일반,외국인가구, 전체)'!K208</f>
        <v>0.43257756563245825</v>
      </c>
      <c r="Z222" s="53">
        <f>'주택총조사(거처의종류, 일반,외국인가구, 아파트)'!N208/'주택총조사(거처의종류, 일반,외국인가구, 전체)'!N208</f>
        <v>0.4455327133637132</v>
      </c>
      <c r="AA222" s="53">
        <f>'주택총조사(거처의종류, 일반,외국인가구, 아파트)'!Q208/'주택총조사(거처의종류, 일반,외국인가구, 전체)'!Q208</f>
        <v>0.46671971354684705</v>
      </c>
      <c r="AB222" s="53">
        <f>'주택총조사(거처의종류, 일반,외국인가구, 아파트)'!T208/'주택총조사(거처의종류, 일반,외국인가구, 전체)'!T208</f>
        <v>0.46894532017767993</v>
      </c>
      <c r="AC222" s="53">
        <f>'주택총조사(거처의종류, 일반,외국인가구, 아파트)'!W208/'주택총조사(거처의종류, 일반,외국인가구, 전체)'!W208</f>
        <v>0.48583003724895357</v>
      </c>
      <c r="AD222" s="54">
        <f t="shared" si="465"/>
        <v>278.5799522673031</v>
      </c>
      <c r="AE222" s="54">
        <f t="shared" si="386"/>
        <v>209.8459079943089</v>
      </c>
      <c r="AF222" s="54">
        <f t="shared" si="387"/>
        <v>270.69743385717129</v>
      </c>
      <c r="AG222" s="54">
        <f t="shared" si="388"/>
        <v>-42.205078815991193</v>
      </c>
      <c r="AH222" s="54">
        <f t="shared" si="389"/>
        <v>80.161956146077344</v>
      </c>
      <c r="AI222" s="54">
        <f t="shared" si="390"/>
        <v>159.4160342897739</v>
      </c>
      <c r="AJ222" s="54">
        <f t="shared" si="466"/>
        <v>181.68257756563247</v>
      </c>
      <c r="AK222" s="54">
        <f t="shared" si="391"/>
        <v>489.19491927335707</v>
      </c>
      <c r="AL222" s="54">
        <f t="shared" si="392"/>
        <v>556.79661826138852</v>
      </c>
      <c r="AM222" s="54">
        <f t="shared" si="393"/>
        <v>327.32383348402061</v>
      </c>
      <c r="AN222" s="54">
        <f t="shared" si="394"/>
        <v>504.77740870166275</v>
      </c>
      <c r="AO222" s="54">
        <f t="shared" si="395"/>
        <v>411.95507145721228</v>
      </c>
      <c r="AP222" s="208">
        <f t="shared" si="472"/>
        <v>460.26252983293557</v>
      </c>
      <c r="AQ222" s="208">
        <f t="shared" si="472"/>
        <v>699.04082726766592</v>
      </c>
      <c r="AR222" s="208">
        <f t="shared" si="472"/>
        <v>827.49405211855981</v>
      </c>
      <c r="AS222" s="208">
        <f t="shared" si="472"/>
        <v>285.1187546680294</v>
      </c>
      <c r="AT222" s="208">
        <f t="shared" si="472"/>
        <v>584.93936484774008</v>
      </c>
      <c r="AU222" s="50">
        <f t="shared" si="381"/>
        <v>571.37110574698613</v>
      </c>
      <c r="AV222" s="52">
        <f>'주택총조사(거처의종류, 일반,외국인가구, 전체)'!I208</f>
        <v>591</v>
      </c>
      <c r="AW222" s="52">
        <f>'주택총조사(거처의종류, 일반,외국인가구, 전체)'!L208</f>
        <v>647</v>
      </c>
      <c r="AX222" s="52">
        <f>'주택총조사(거처의종류, 일반,외국인가구, 전체)'!O208</f>
        <v>691</v>
      </c>
      <c r="AY222" s="52">
        <f>'주택총조사(거처의종류, 일반,외국인가구, 전체)'!R208</f>
        <v>794</v>
      </c>
      <c r="AZ222" s="52">
        <f>'주택총조사(거처의종류, 일반,외국인가구, 전체)'!U208</f>
        <v>859</v>
      </c>
      <c r="BA222" s="52">
        <f>'주택총조사(거처의종류, 일반,외국인가구, 전체)'!X208</f>
        <v>986</v>
      </c>
      <c r="BB222" s="52">
        <f t="shared" si="467"/>
        <v>56</v>
      </c>
      <c r="BC222" s="52">
        <f t="shared" si="396"/>
        <v>44</v>
      </c>
      <c r="BD222" s="52">
        <f t="shared" si="397"/>
        <v>103</v>
      </c>
      <c r="BE222" s="52">
        <f t="shared" si="398"/>
        <v>65</v>
      </c>
      <c r="BF222" s="52">
        <f t="shared" si="399"/>
        <v>127</v>
      </c>
      <c r="BG222" s="53">
        <f>'주택총조사(거처의종류, 일반,외국인가구, 아파트)'!L208/'주택총조사(거처의종류, 일반,외국인가구, 전체)'!L208</f>
        <v>0.24574961360123648</v>
      </c>
      <c r="BH222" s="53">
        <f>'주택총조사(거처의종류, 일반,외국인가구, 아파트)'!O208/'주택총조사(거처의종류, 일반,외국인가구, 전체)'!O208</f>
        <v>0.28219971056439941</v>
      </c>
      <c r="BI222" s="53">
        <f>'주택총조사(거처의종류, 일반,외국인가구, 아파트)'!R208/'주택총조사(거처의종류, 일반,외국인가구, 전체)'!R208</f>
        <v>0.31989924433249373</v>
      </c>
      <c r="BJ222" s="53">
        <f>'주택총조사(거처의종류, 일반,외국인가구, 아파트)'!U208/'주택총조사(거처의종류, 일반,외국인가구, 전체)'!U208</f>
        <v>0.32479627473806755</v>
      </c>
      <c r="BK222" s="53">
        <f>'주택총조사(거처의종류, 일반,외국인가구, 아파트)'!X208/'주택총조사(거처의종류, 일반,외국인가구, 전체)'!X208</f>
        <v>0.32454361054766734</v>
      </c>
      <c r="BL222" s="54">
        <f t="shared" si="400"/>
        <v>13.761978361669243</v>
      </c>
      <c r="BM222" s="54">
        <f t="shared" si="401"/>
        <v>12.416787264833573</v>
      </c>
      <c r="BN222" s="54">
        <f t="shared" si="402"/>
        <v>32.949622166246854</v>
      </c>
      <c r="BO222" s="54">
        <f t="shared" si="403"/>
        <v>21.111757857974389</v>
      </c>
      <c r="BP222" s="54">
        <f t="shared" si="404"/>
        <v>41.217038539553755</v>
      </c>
      <c r="BQ222" s="50">
        <f t="shared" si="405"/>
        <v>24.291436838055564</v>
      </c>
      <c r="BR222" s="49">
        <f>REPS멸실!E207</f>
        <v>0</v>
      </c>
      <c r="BS222" s="49">
        <f>REPS멸실!F207</f>
        <v>0</v>
      </c>
      <c r="BT222" s="49">
        <f>REPS멸실!G207</f>
        <v>0</v>
      </c>
      <c r="BU222" s="49">
        <f>REPS멸실!H207</f>
        <v>0</v>
      </c>
      <c r="BV222" s="49">
        <f>REPS멸실!I207</f>
        <v>0</v>
      </c>
      <c r="BW222" s="51">
        <f t="shared" si="406"/>
        <v>0</v>
      </c>
      <c r="BX222" s="81">
        <f t="shared" si="407"/>
        <v>595.66254258504171</v>
      </c>
      <c r="BY222" s="52">
        <f>SUM('주택소유통계(다주택자)'!Q208:R208)</f>
        <v>5876</v>
      </c>
      <c r="BZ222" s="52">
        <f>SUM('주택소유통계(다주택자)'!U208:V208)</f>
        <v>6012</v>
      </c>
      <c r="CA222" s="52">
        <f>SUM('주택소유통계(다주택자)'!Y208:Z208)</f>
        <v>6008</v>
      </c>
      <c r="CB222" s="52">
        <f>SUM('주택소유통계(다주택자)'!AC208:AD208)</f>
        <v>6364</v>
      </c>
      <c r="CC222" s="52">
        <f t="shared" si="408"/>
        <v>136</v>
      </c>
      <c r="CD222" s="52">
        <f t="shared" si="409"/>
        <v>-4</v>
      </c>
      <c r="CE222" s="52">
        <f t="shared" si="410"/>
        <v>356</v>
      </c>
      <c r="CF222" s="53">
        <f>'REPS거래량(외지인)'!D208/'REPS거래량(외지인)'!C208</f>
        <v>0.58949343339587246</v>
      </c>
      <c r="CG222" s="53">
        <f>'REPS거래량(외지인)'!I208/'REPS거래량(외지인)'!H208</f>
        <v>0.49759615384615385</v>
      </c>
      <c r="CH222" s="53">
        <f>'REPS거래량(외지인)'!N208/'REPS거래량(외지인)'!M208</f>
        <v>0.62363636363636366</v>
      </c>
      <c r="CI222" s="54">
        <f>REPS단위당실거래!G207</f>
        <v>804.5</v>
      </c>
      <c r="CJ222" s="54">
        <f>REPS단위당실거래!H207</f>
        <v>756.7</v>
      </c>
      <c r="CK222" s="54">
        <f>REPS단위당실거래!I207</f>
        <v>741.9</v>
      </c>
      <c r="CL222" s="52">
        <v>0</v>
      </c>
      <c r="CM222" s="52">
        <v>0</v>
      </c>
      <c r="CN222" s="52">
        <v>0</v>
      </c>
      <c r="CO222" s="53" t="e">
        <f t="shared" si="411"/>
        <v>#DIV/0!</v>
      </c>
      <c r="CP222" s="53" t="e">
        <f t="shared" si="412"/>
        <v>#DIV/0!</v>
      </c>
      <c r="CQ222" s="53" t="e">
        <f t="shared" si="413"/>
        <v>#DIV/0!</v>
      </c>
      <c r="CR222" s="55">
        <v>0.2</v>
      </c>
      <c r="CS222" s="55">
        <v>0.3</v>
      </c>
      <c r="CT222" s="55">
        <v>0.5</v>
      </c>
      <c r="CU222" s="162" t="e">
        <f t="shared" si="414"/>
        <v>#DIV/0!</v>
      </c>
      <c r="CV222" s="162" t="e">
        <f t="shared" si="415"/>
        <v>#DIV/0!</v>
      </c>
      <c r="CW222" s="162" t="e">
        <f t="shared" si="416"/>
        <v>#DIV/0!</v>
      </c>
      <c r="CX222" s="71" t="e">
        <f t="shared" si="417"/>
        <v>#DIV/0!</v>
      </c>
      <c r="CY222" s="158">
        <f>REPS분양물량!H207</f>
        <v>1865</v>
      </c>
      <c r="CZ222" s="158">
        <f>REPS분양물량!I207</f>
        <v>0</v>
      </c>
      <c r="DA222" s="158">
        <f>REPS분양물량!J207</f>
        <v>0</v>
      </c>
      <c r="DB222" s="52">
        <f>REPS미분양!F207</f>
        <v>0</v>
      </c>
      <c r="DC222" s="52">
        <f>REPS미분양!G207</f>
        <v>130</v>
      </c>
      <c r="DD222" s="52">
        <f>REPS미분양!H207</f>
        <v>129</v>
      </c>
      <c r="DE222" s="52">
        <f>REPS미분양!I207</f>
        <v>112</v>
      </c>
      <c r="DF222" s="52">
        <f t="shared" si="418"/>
        <v>1865</v>
      </c>
      <c r="DG222" s="52">
        <f t="shared" si="419"/>
        <v>130</v>
      </c>
      <c r="DH222" s="52">
        <f t="shared" si="420"/>
        <v>129</v>
      </c>
      <c r="DI222" s="52">
        <f t="shared" si="421"/>
        <v>1735</v>
      </c>
      <c r="DJ222" s="52">
        <f t="shared" si="422"/>
        <v>1</v>
      </c>
      <c r="DK222" s="52">
        <f t="shared" si="423"/>
        <v>17</v>
      </c>
      <c r="DL222" s="141">
        <v>804.5</v>
      </c>
      <c r="DM222" s="141">
        <v>756.7</v>
      </c>
      <c r="DN222" s="141">
        <v>741.9</v>
      </c>
      <c r="DO222" s="140">
        <f>'REPS분양가(분기단위)'!D207</f>
        <v>0</v>
      </c>
      <c r="DP222" s="140">
        <f>'REPS분양가(분기단위)'!E207</f>
        <v>0</v>
      </c>
      <c r="DQ222" s="140">
        <f>'REPS분양가(분기단위)'!F207</f>
        <v>0</v>
      </c>
      <c r="DR222" s="53" t="e">
        <f t="shared" si="424"/>
        <v>#DIV/0!</v>
      </c>
      <c r="DS222" s="53" t="e">
        <f t="shared" si="425"/>
        <v>#DIV/0!</v>
      </c>
      <c r="DT222" s="53" t="e">
        <f t="shared" si="426"/>
        <v>#DIV/0!</v>
      </c>
      <c r="DU222" s="53">
        <f>100%-종합!CF222</f>
        <v>0.41050656660412754</v>
      </c>
      <c r="DV222" s="53">
        <f>100%-종합!CG222</f>
        <v>0.50240384615384615</v>
      </c>
      <c r="DW222" s="53">
        <f>100%-종합!CH222</f>
        <v>0.37636363636363634</v>
      </c>
      <c r="DX222" s="55">
        <v>0.2</v>
      </c>
      <c r="DY222" s="55">
        <v>0.3</v>
      </c>
      <c r="DZ222" s="55">
        <v>0.5</v>
      </c>
      <c r="EA222" s="72" t="e">
        <f t="shared" si="427"/>
        <v>#DIV/0!</v>
      </c>
      <c r="EB222" s="72" t="e">
        <f t="shared" si="428"/>
        <v>#DIV/0!</v>
      </c>
      <c r="EC222" s="72" t="e">
        <f t="shared" si="429"/>
        <v>#DIV/0!</v>
      </c>
      <c r="ED222" s="71" t="e">
        <f t="shared" si="430"/>
        <v>#DIV/0!</v>
      </c>
      <c r="EE222" s="82" t="e">
        <f t="shared" si="431"/>
        <v>#DIV/0!</v>
      </c>
      <c r="EF222" s="88" t="e">
        <f t="shared" si="432"/>
        <v>#DIV/0!</v>
      </c>
      <c r="EG222" s="54">
        <f>REPS단위당실거래!I207</f>
        <v>741.9</v>
      </c>
      <c r="EH222" s="52">
        <f t="shared" si="433"/>
        <v>0</v>
      </c>
      <c r="EI222" s="52">
        <f t="shared" si="434"/>
        <v>0</v>
      </c>
      <c r="EJ222" s="49">
        <f t="shared" si="435"/>
        <v>0</v>
      </c>
      <c r="EK222" s="149">
        <v>0</v>
      </c>
      <c r="EL222" s="55">
        <f t="shared" si="436"/>
        <v>0</v>
      </c>
      <c r="EM222" s="55">
        <v>0.74</v>
      </c>
      <c r="EN222" s="55">
        <v>0.05</v>
      </c>
      <c r="EO222" s="71">
        <f t="shared" si="437"/>
        <v>0</v>
      </c>
      <c r="EP222" s="54">
        <f>REPS단위당실거래!I207</f>
        <v>741.9</v>
      </c>
      <c r="EQ222" s="52">
        <f t="shared" si="438"/>
        <v>0</v>
      </c>
      <c r="ER222" s="52">
        <f t="shared" si="439"/>
        <v>0</v>
      </c>
      <c r="ES222" s="49">
        <f t="shared" si="440"/>
        <v>0</v>
      </c>
      <c r="ET222" s="149">
        <v>0</v>
      </c>
      <c r="EU222" s="55">
        <f t="shared" si="441"/>
        <v>0</v>
      </c>
      <c r="EV222" s="55">
        <v>0.26</v>
      </c>
      <c r="EW222" s="55">
        <v>0.2</v>
      </c>
      <c r="EX222" s="50">
        <f t="shared" si="442"/>
        <v>0</v>
      </c>
      <c r="EY222" s="53">
        <f>'주택총조사(주택의종류)'!AZ208</f>
        <v>0.5205759928869883</v>
      </c>
      <c r="EZ222" s="53">
        <f>'주택총조사(주택의종류)'!AS208</f>
        <v>0.45242668137833586</v>
      </c>
      <c r="FA222" s="53">
        <f>'주택총조사(주택의종류)'!BG208</f>
        <v>1.8465331214593938E-2</v>
      </c>
      <c r="FB222" s="53">
        <f t="shared" si="443"/>
        <v>0.90455960133980973</v>
      </c>
      <c r="FC222" s="54">
        <f t="shared" si="444"/>
        <v>0</v>
      </c>
      <c r="FD222" s="55">
        <v>0.4</v>
      </c>
      <c r="FE222" s="55">
        <v>0.6</v>
      </c>
      <c r="FF222" s="50">
        <f t="shared" si="445"/>
        <v>0</v>
      </c>
      <c r="FG222" s="82">
        <f t="shared" si="446"/>
        <v>0</v>
      </c>
      <c r="FH222" s="53">
        <v>3.9399999999999998E-2</v>
      </c>
      <c r="FI222" s="49">
        <v>30</v>
      </c>
      <c r="FJ222" s="55">
        <v>0.6</v>
      </c>
      <c r="FK222" s="55">
        <v>0.4</v>
      </c>
      <c r="FL222" s="49">
        <f t="shared" si="447"/>
        <v>0</v>
      </c>
      <c r="FM222" s="49">
        <f t="shared" si="448"/>
        <v>0</v>
      </c>
      <c r="FN222" s="58">
        <f t="shared" si="449"/>
        <v>0</v>
      </c>
      <c r="FO222" s="49">
        <f t="shared" si="468"/>
        <v>0</v>
      </c>
      <c r="FP222" s="132">
        <v>117</v>
      </c>
      <c r="FQ222" s="131">
        <v>362</v>
      </c>
      <c r="FR222" s="134">
        <v>2604</v>
      </c>
      <c r="FS222" s="134">
        <v>4054</v>
      </c>
      <c r="FT222" s="134">
        <v>2631</v>
      </c>
      <c r="FU222" s="134">
        <v>2467</v>
      </c>
      <c r="FV222" s="134">
        <v>2269</v>
      </c>
      <c r="FW222" s="134">
        <v>5184</v>
      </c>
      <c r="FX222" s="134">
        <v>4664</v>
      </c>
      <c r="FY222" s="32">
        <f t="shared" si="450"/>
        <v>24352</v>
      </c>
      <c r="FZ222" s="152">
        <v>0</v>
      </c>
      <c r="GA222" s="54">
        <f t="shared" si="451"/>
        <v>436.24650829526786</v>
      </c>
      <c r="GB222" s="55">
        <v>0.3</v>
      </c>
      <c r="GC222" s="55">
        <f t="shared" si="452"/>
        <v>0</v>
      </c>
      <c r="GD222" s="50">
        <f t="shared" si="453"/>
        <v>0</v>
      </c>
      <c r="GE222" s="54">
        <f t="shared" si="454"/>
        <v>159.4160342897739</v>
      </c>
      <c r="GF222" s="55">
        <v>0.7</v>
      </c>
      <c r="GG222" s="55">
        <f t="shared" si="455"/>
        <v>0</v>
      </c>
      <c r="GH222" s="50">
        <f t="shared" si="456"/>
        <v>0</v>
      </c>
      <c r="GI222" s="81">
        <f t="shared" si="469"/>
        <v>0</v>
      </c>
      <c r="GJ222" s="72" t="e">
        <f t="shared" si="457"/>
        <v>#DIV/0!</v>
      </c>
      <c r="GK222" s="72" t="e">
        <f t="shared" si="458"/>
        <v>#DIV/0!</v>
      </c>
      <c r="GL222" s="52">
        <f>SUM('주택총조사(주택의종류)'!AD208:AF208)</f>
        <v>29805</v>
      </c>
      <c r="GM222" s="52">
        <f>REPS미분양!I207</f>
        <v>112</v>
      </c>
      <c r="GN222" s="100">
        <f t="shared" si="459"/>
        <v>3.7577587653078344E-3</v>
      </c>
      <c r="GO222" s="55">
        <f t="shared" si="460"/>
        <v>1</v>
      </c>
      <c r="GP222" s="82" t="e">
        <f t="shared" si="461"/>
        <v>#DIV/0!</v>
      </c>
      <c r="GQ222" s="84" t="e">
        <f t="shared" si="462"/>
        <v>#DIV/0!</v>
      </c>
      <c r="GR222" s="151">
        <f>SUM('REPS분양물량+계획'!G207:I207)/3</f>
        <v>0</v>
      </c>
      <c r="GS222" s="106" t="e">
        <f t="shared" si="470"/>
        <v>#DIV/0!</v>
      </c>
      <c r="GT222" s="105" t="e">
        <f t="shared" si="463"/>
        <v>#DIV/0!</v>
      </c>
    </row>
    <row r="223" spans="1:202" s="49" customFormat="1" x14ac:dyDescent="0.4">
      <c r="A223" s="37" t="s">
        <v>267</v>
      </c>
      <c r="B223" s="37" t="s">
        <v>279</v>
      </c>
      <c r="C223" s="35">
        <f>'주택총조사(거처의종류, 일반,외국인가구, 전체)'!H209</f>
        <v>17730</v>
      </c>
      <c r="D223" s="35">
        <f>'주택총조사(거처의종류, 일반,외국인가구, 전체)'!K209</f>
        <v>17663</v>
      </c>
      <c r="E223" s="35">
        <f>'주택총조사(거처의종류, 일반,외국인가구, 전체)'!N209</f>
        <v>18034</v>
      </c>
      <c r="F223" s="35">
        <f>'주택총조사(거처의종류, 일반,외국인가구, 전체)'!Q209</f>
        <v>18704</v>
      </c>
      <c r="G223" s="35">
        <f>'주택총조사(거처의종류, 일반,외국인가구, 전체)'!T209</f>
        <v>18842</v>
      </c>
      <c r="H223" s="35">
        <f>'주택총조사(거처의종류, 일반,외국인가구, 전체)'!W209</f>
        <v>19234</v>
      </c>
      <c r="I223" s="207">
        <f t="shared" si="471"/>
        <v>6</v>
      </c>
      <c r="J223" s="207">
        <f t="shared" si="471"/>
        <v>45</v>
      </c>
      <c r="K223" s="207">
        <f t="shared" si="471"/>
        <v>264</v>
      </c>
      <c r="L223" s="207">
        <f t="shared" si="471"/>
        <v>-57</v>
      </c>
      <c r="M223" s="207">
        <f t="shared" si="471"/>
        <v>-286</v>
      </c>
      <c r="N223" s="24">
        <f>'인구총조사(가구, 1인가구)'!D209</f>
        <v>5390</v>
      </c>
      <c r="O223" s="24">
        <f>'인구총조사(가구, 1인가구)'!E209</f>
        <v>5317</v>
      </c>
      <c r="P223" s="24">
        <f>'인구총조사(가구, 1인가구)'!F209</f>
        <v>5643</v>
      </c>
      <c r="Q223" s="24">
        <f>'인구총조사(가구, 1인가구)'!G209</f>
        <v>6049</v>
      </c>
      <c r="R223" s="24">
        <f>'인구총조사(가구, 1인가구)'!H209</f>
        <v>6244</v>
      </c>
      <c r="S223" s="24">
        <f>'인구총조사(가구, 1인가구)'!I209</f>
        <v>6922</v>
      </c>
      <c r="T223" s="52">
        <f t="shared" si="464"/>
        <v>-73</v>
      </c>
      <c r="U223" s="52">
        <f t="shared" si="382"/>
        <v>326</v>
      </c>
      <c r="V223" s="52">
        <f t="shared" si="383"/>
        <v>406</v>
      </c>
      <c r="W223" s="52">
        <f t="shared" si="384"/>
        <v>195</v>
      </c>
      <c r="X223" s="52">
        <f t="shared" si="385"/>
        <v>678</v>
      </c>
      <c r="Y223" s="53">
        <f>'주택총조사(거처의종류, 일반,외국인가구, 아파트)'!K209/'주택총조사(거처의종류, 일반,외국인가구, 전체)'!K209</f>
        <v>9.0528222838702377E-2</v>
      </c>
      <c r="Z223" s="53">
        <f>'주택총조사(거처의종류, 일반,외국인가구, 아파트)'!N209/'주택총조사(거처의종류, 일반,외국인가구, 전체)'!N209</f>
        <v>8.9054009093933684E-2</v>
      </c>
      <c r="AA223" s="53">
        <f>'주택총조사(거처의종류, 일반,외국인가구, 아파트)'!Q209/'주택총조사(거처의종류, 일반,외국인가구, 전체)'!Q209</f>
        <v>0.11922583404619333</v>
      </c>
      <c r="AB223" s="53">
        <f>'주택총조사(거처의종류, 일반,외국인가구, 아파트)'!T209/'주택총조사(거처의종류, 일반,외국인가구, 전체)'!T209</f>
        <v>0.11543360577433394</v>
      </c>
      <c r="AC223" s="53">
        <f>'주택총조사(거처의종류, 일반,외국인가구, 아파트)'!W209/'주택총조사(거처의종류, 일반,외국인가구, 전체)'!W209</f>
        <v>0.11526463554122908</v>
      </c>
      <c r="AD223" s="54">
        <f t="shared" si="465"/>
        <v>0.54316933703221426</v>
      </c>
      <c r="AE223" s="54">
        <f t="shared" si="386"/>
        <v>4.0074304092270161</v>
      </c>
      <c r="AF223" s="54">
        <f t="shared" si="387"/>
        <v>31.475620188195037</v>
      </c>
      <c r="AG223" s="54">
        <f t="shared" si="388"/>
        <v>-6.5797155291370348</v>
      </c>
      <c r="AH223" s="54">
        <f t="shared" si="389"/>
        <v>-32.965685764791516</v>
      </c>
      <c r="AI223" s="54">
        <f t="shared" si="390"/>
        <v>-0.7038362718948562</v>
      </c>
      <c r="AJ223" s="54">
        <f t="shared" si="466"/>
        <v>-6.6085602672252737</v>
      </c>
      <c r="AK223" s="54">
        <f t="shared" si="391"/>
        <v>29.03160696462238</v>
      </c>
      <c r="AL223" s="54">
        <f t="shared" si="392"/>
        <v>48.405688622754489</v>
      </c>
      <c r="AM223" s="54">
        <f t="shared" si="393"/>
        <v>22.509553125995119</v>
      </c>
      <c r="AN223" s="54">
        <f t="shared" si="394"/>
        <v>78.149422896953311</v>
      </c>
      <c r="AO223" s="54">
        <f t="shared" si="395"/>
        <v>34.297542268620006</v>
      </c>
      <c r="AP223" s="208">
        <f t="shared" si="472"/>
        <v>-6.0653909301930593</v>
      </c>
      <c r="AQ223" s="208">
        <f t="shared" si="472"/>
        <v>33.039037373849396</v>
      </c>
      <c r="AR223" s="208">
        <f t="shared" si="472"/>
        <v>79.88130881094952</v>
      </c>
      <c r="AS223" s="208">
        <f t="shared" si="472"/>
        <v>15.929837596858084</v>
      </c>
      <c r="AT223" s="208">
        <f t="shared" si="472"/>
        <v>45.183737132161795</v>
      </c>
      <c r="AU223" s="50">
        <f t="shared" si="381"/>
        <v>33.593705996725149</v>
      </c>
      <c r="AV223" s="52">
        <f>'주택총조사(거처의종류, 일반,외국인가구, 전체)'!I209</f>
        <v>279</v>
      </c>
      <c r="AW223" s="52">
        <f>'주택총조사(거처의종류, 일반,외국인가구, 전체)'!L209</f>
        <v>275</v>
      </c>
      <c r="AX223" s="52">
        <f>'주택총조사(거처의종류, 일반,외국인가구, 전체)'!O209</f>
        <v>264</v>
      </c>
      <c r="AY223" s="52">
        <f>'주택총조사(거처의종류, 일반,외국인가구, 전체)'!R209</f>
        <v>259</v>
      </c>
      <c r="AZ223" s="52">
        <f>'주택총조사(거처의종류, 일반,외국인가구, 전체)'!U209</f>
        <v>246</v>
      </c>
      <c r="BA223" s="52">
        <f>'주택총조사(거처의종류, 일반,외국인가구, 전체)'!X209</f>
        <v>333</v>
      </c>
      <c r="BB223" s="52">
        <f t="shared" si="467"/>
        <v>-4</v>
      </c>
      <c r="BC223" s="52">
        <f t="shared" si="396"/>
        <v>-11</v>
      </c>
      <c r="BD223" s="52">
        <f t="shared" si="397"/>
        <v>-5</v>
      </c>
      <c r="BE223" s="52">
        <f t="shared" si="398"/>
        <v>-13</v>
      </c>
      <c r="BF223" s="52">
        <f t="shared" si="399"/>
        <v>87</v>
      </c>
      <c r="BG223" s="53">
        <f>'주택총조사(거처의종류, 일반,외국인가구, 아파트)'!L209/'주택총조사(거처의종류, 일반,외국인가구, 전체)'!L209</f>
        <v>2.5454545454545455E-2</v>
      </c>
      <c r="BH223" s="53">
        <f>'주택총조사(거처의종류, 일반,외국인가구, 아파트)'!O209/'주택총조사(거처의종류, 일반,외국인가구, 전체)'!O209</f>
        <v>2.6515151515151516E-2</v>
      </c>
      <c r="BI223" s="53">
        <f>'주택총조사(거처의종류, 일반,외국인가구, 아파트)'!R209/'주택총조사(거처의종류, 일반,외국인가구, 전체)'!R209</f>
        <v>2.7027027027027029E-2</v>
      </c>
      <c r="BJ223" s="53">
        <f>'주택총조사(거처의종류, 일반,외국인가구, 아파트)'!U209/'주택총조사(거처의종류, 일반,외국인가구, 전체)'!U209</f>
        <v>3.6585365853658534E-2</v>
      </c>
      <c r="BK223" s="53">
        <f>'주택총조사(거처의종류, 일반,외국인가구, 아파트)'!X209/'주택총조사(거처의종류, 일반,외국인가구, 전체)'!X209</f>
        <v>3.003003003003003E-2</v>
      </c>
      <c r="BL223" s="54">
        <f t="shared" si="400"/>
        <v>-0.10181818181818182</v>
      </c>
      <c r="BM223" s="54">
        <f t="shared" si="401"/>
        <v>-0.29166666666666669</v>
      </c>
      <c r="BN223" s="54">
        <f t="shared" si="402"/>
        <v>-0.13513513513513514</v>
      </c>
      <c r="BO223" s="54">
        <f t="shared" si="403"/>
        <v>-0.47560975609756095</v>
      </c>
      <c r="BP223" s="54">
        <f t="shared" si="404"/>
        <v>2.6126126126126126</v>
      </c>
      <c r="BQ223" s="50">
        <f t="shared" si="405"/>
        <v>0.32167657457901361</v>
      </c>
      <c r="BR223" s="49">
        <f>REPS멸실!E208</f>
        <v>0</v>
      </c>
      <c r="BS223" s="49">
        <f>REPS멸실!F208</f>
        <v>0</v>
      </c>
      <c r="BT223" s="49">
        <f>REPS멸실!G208</f>
        <v>0</v>
      </c>
      <c r="BU223" s="49">
        <f>REPS멸실!H208</f>
        <v>0</v>
      </c>
      <c r="BV223" s="49">
        <f>REPS멸실!I208</f>
        <v>0</v>
      </c>
      <c r="BW223" s="51">
        <f t="shared" si="406"/>
        <v>0</v>
      </c>
      <c r="BX223" s="81">
        <f t="shared" si="407"/>
        <v>33.915382571304164</v>
      </c>
      <c r="BY223" s="52">
        <f>SUM('주택소유통계(다주택자)'!Q209:R209)</f>
        <v>2406</v>
      </c>
      <c r="BZ223" s="52">
        <f>SUM('주택소유통계(다주택자)'!U209:V209)</f>
        <v>2581</v>
      </c>
      <c r="CA223" s="52">
        <f>SUM('주택소유통계(다주택자)'!Y209:Z209)</f>
        <v>2596</v>
      </c>
      <c r="CB223" s="52">
        <f>SUM('주택소유통계(다주택자)'!AC209:AD209)</f>
        <v>2807</v>
      </c>
      <c r="CC223" s="52">
        <f t="shared" si="408"/>
        <v>175</v>
      </c>
      <c r="CD223" s="52">
        <f t="shared" si="409"/>
        <v>15</v>
      </c>
      <c r="CE223" s="52">
        <f t="shared" si="410"/>
        <v>211</v>
      </c>
      <c r="CF223" s="53">
        <f>'REPS거래량(외지인)'!D209/'REPS거래량(외지인)'!C209</f>
        <v>0.64864864864864868</v>
      </c>
      <c r="CG223" s="53">
        <f>'REPS거래량(외지인)'!I209/'REPS거래량(외지인)'!H209</f>
        <v>0.73333333333333328</v>
      </c>
      <c r="CH223" s="53">
        <f>'REPS거래량(외지인)'!N209/'REPS거래량(외지인)'!M209</f>
        <v>0.69090909090909092</v>
      </c>
      <c r="CI223" s="54">
        <f>REPS단위당실거래!G208</f>
        <v>696.5</v>
      </c>
      <c r="CJ223" s="54">
        <f>REPS단위당실거래!H208</f>
        <v>732.4</v>
      </c>
      <c r="CK223" s="54">
        <f>REPS단위당실거래!I208</f>
        <v>714.1</v>
      </c>
      <c r="CL223" s="52">
        <v>1326</v>
      </c>
      <c r="CM223" s="52">
        <v>1392.3</v>
      </c>
      <c r="CN223" s="52">
        <v>1461.915</v>
      </c>
      <c r="CO223" s="53">
        <v>0</v>
      </c>
      <c r="CP223" s="53">
        <v>0</v>
      </c>
      <c r="CQ223" s="53">
        <f t="shared" si="413"/>
        <v>0.4884688918302364</v>
      </c>
      <c r="CR223" s="55">
        <v>0.2</v>
      </c>
      <c r="CS223" s="55">
        <v>0.3</v>
      </c>
      <c r="CT223" s="55">
        <v>0.5</v>
      </c>
      <c r="CU223" s="162">
        <f t="shared" si="414"/>
        <v>0</v>
      </c>
      <c r="CV223" s="162">
        <f t="shared" si="415"/>
        <v>0</v>
      </c>
      <c r="CW223" s="162">
        <f t="shared" si="416"/>
        <v>35.604941588134871</v>
      </c>
      <c r="CX223" s="71">
        <f t="shared" si="417"/>
        <v>11.868313862711624</v>
      </c>
      <c r="CY223" s="158">
        <f>REPS분양물량!H208</f>
        <v>0</v>
      </c>
      <c r="CZ223" s="158">
        <f>REPS분양물량!I208</f>
        <v>224</v>
      </c>
      <c r="DA223" s="158">
        <f>REPS분양물량!J208</f>
        <v>0</v>
      </c>
      <c r="DB223" s="52">
        <f>REPS미분양!F208</f>
        <v>0</v>
      </c>
      <c r="DC223" s="52">
        <f>REPS미분양!G208</f>
        <v>0</v>
      </c>
      <c r="DD223" s="52">
        <f>REPS미분양!H208</f>
        <v>36</v>
      </c>
      <c r="DE223" s="52">
        <f>REPS미분양!I208</f>
        <v>26</v>
      </c>
      <c r="DF223" s="52">
        <f t="shared" si="418"/>
        <v>0</v>
      </c>
      <c r="DG223" s="52">
        <f t="shared" si="419"/>
        <v>224</v>
      </c>
      <c r="DH223" s="52">
        <f t="shared" si="420"/>
        <v>36</v>
      </c>
      <c r="DI223" s="52">
        <f t="shared" si="421"/>
        <v>0</v>
      </c>
      <c r="DJ223" s="52">
        <f t="shared" si="422"/>
        <v>188</v>
      </c>
      <c r="DK223" s="52">
        <f t="shared" si="423"/>
        <v>10</v>
      </c>
      <c r="DL223" s="141">
        <v>696.5</v>
      </c>
      <c r="DM223" s="141">
        <v>732.4</v>
      </c>
      <c r="DN223" s="141">
        <v>714.1</v>
      </c>
      <c r="DO223" s="140">
        <f>'REPS분양가(분기단위)'!D208</f>
        <v>1326</v>
      </c>
      <c r="DP223" s="144">
        <f>DO223*1.05</f>
        <v>1392.3</v>
      </c>
      <c r="DQ223" s="144">
        <f>DP223*1.05</f>
        <v>1461.915</v>
      </c>
      <c r="DR223" s="53">
        <f t="shared" si="424"/>
        <v>0.52526395173453999</v>
      </c>
      <c r="DS223" s="53">
        <f t="shared" si="425"/>
        <v>0.52603605544782017</v>
      </c>
      <c r="DT223" s="53">
        <f t="shared" si="426"/>
        <v>0.4884688918302364</v>
      </c>
      <c r="DU223" s="53">
        <f>100%-종합!CF223</f>
        <v>0.35135135135135132</v>
      </c>
      <c r="DV223" s="53">
        <f>100%-종합!CG223</f>
        <v>0.26666666666666672</v>
      </c>
      <c r="DW223" s="53">
        <f>100%-종합!CH223</f>
        <v>0.30909090909090908</v>
      </c>
      <c r="DX223" s="55">
        <v>0.2</v>
      </c>
      <c r="DY223" s="55">
        <v>0.3</v>
      </c>
      <c r="DZ223" s="55">
        <v>0.5</v>
      </c>
      <c r="EA223" s="72">
        <f t="shared" si="427"/>
        <v>0</v>
      </c>
      <c r="EB223" s="72">
        <f t="shared" si="428"/>
        <v>7.911582273935216</v>
      </c>
      <c r="EC223" s="72">
        <f t="shared" si="429"/>
        <v>0.7549064691921834</v>
      </c>
      <c r="ED223" s="71">
        <f t="shared" si="430"/>
        <v>2.8888295810424665</v>
      </c>
      <c r="EE223" s="82">
        <f t="shared" si="431"/>
        <v>14.75714344375409</v>
      </c>
      <c r="EF223" s="88">
        <f t="shared" si="432"/>
        <v>48.672526015058253</v>
      </c>
      <c r="EG223" s="54">
        <f>REPS단위당실거래!I208</f>
        <v>714.1</v>
      </c>
      <c r="EH223" s="52">
        <f t="shared" si="433"/>
        <v>1461.915</v>
      </c>
      <c r="EI223" s="52">
        <f t="shared" si="434"/>
        <v>49700</v>
      </c>
      <c r="EJ223" s="49">
        <f t="shared" si="435"/>
        <v>27335.000000000004</v>
      </c>
      <c r="EK223" s="149">
        <v>602</v>
      </c>
      <c r="EL223" s="55">
        <f t="shared" si="436"/>
        <v>0.62868719611021073</v>
      </c>
      <c r="EM223" s="55">
        <v>0.74</v>
      </c>
      <c r="EN223" s="55">
        <v>0.05</v>
      </c>
      <c r="EO223" s="71">
        <f t="shared" si="437"/>
        <v>14.003378606158833</v>
      </c>
      <c r="EP223" s="54">
        <f>REPS단위당실거래!I208</f>
        <v>714.1</v>
      </c>
      <c r="EQ223" s="52">
        <f t="shared" si="438"/>
        <v>1461.915</v>
      </c>
      <c r="ER223" s="52">
        <f t="shared" si="439"/>
        <v>49700</v>
      </c>
      <c r="ES223" s="49">
        <f t="shared" si="440"/>
        <v>27335.000000000004</v>
      </c>
      <c r="ET223" s="149">
        <v>0</v>
      </c>
      <c r="EU223" s="55">
        <f t="shared" si="441"/>
        <v>0.62868719611021073</v>
      </c>
      <c r="EV223" s="55">
        <v>0.26</v>
      </c>
      <c r="EW223" s="55">
        <v>0.2</v>
      </c>
      <c r="EX223" s="50">
        <f t="shared" si="442"/>
        <v>0</v>
      </c>
      <c r="EY223" s="53">
        <f>'주택총조사(주택의종류)'!AZ209</f>
        <v>0.11177401011974383</v>
      </c>
      <c r="EZ223" s="53">
        <f>'주택총조사(주택의종류)'!AS209</f>
        <v>0.8415665585668235</v>
      </c>
      <c r="FA223" s="53">
        <f>'주택총조사(주택의종류)'!BG209</f>
        <v>2.9054016779104002E-2</v>
      </c>
      <c r="FB223" s="53">
        <f t="shared" si="443"/>
        <v>7.7891146109299383</v>
      </c>
      <c r="FC223" s="54">
        <f t="shared" si="444"/>
        <v>109.07392090361547</v>
      </c>
      <c r="FD223" s="55">
        <v>0.4</v>
      </c>
      <c r="FE223" s="55">
        <v>0.6</v>
      </c>
      <c r="FF223" s="50">
        <f t="shared" si="445"/>
        <v>26.177741016867714</v>
      </c>
      <c r="FG223" s="82">
        <f t="shared" si="446"/>
        <v>40.181119623026547</v>
      </c>
      <c r="FH223" s="53">
        <v>3.9399999999999998E-2</v>
      </c>
      <c r="FI223" s="49">
        <v>30</v>
      </c>
      <c r="FJ223" s="55">
        <v>0.6</v>
      </c>
      <c r="FK223" s="55">
        <v>0.4</v>
      </c>
      <c r="FL223" s="49">
        <f t="shared" si="447"/>
        <v>50000</v>
      </c>
      <c r="FM223" s="49">
        <f t="shared" si="448"/>
        <v>29800</v>
      </c>
      <c r="FN223" s="58">
        <f t="shared" si="449"/>
        <v>-141.24088648275369</v>
      </c>
      <c r="FO223" s="49">
        <f t="shared" si="468"/>
        <v>4200</v>
      </c>
      <c r="FP223" s="131" t="s">
        <v>400</v>
      </c>
      <c r="FQ223" s="131">
        <v>40</v>
      </c>
      <c r="FR223" s="131">
        <v>321</v>
      </c>
      <c r="FS223" s="131">
        <v>499</v>
      </c>
      <c r="FT223" s="131">
        <v>282</v>
      </c>
      <c r="FU223" s="131">
        <v>233</v>
      </c>
      <c r="FV223" s="131">
        <v>238</v>
      </c>
      <c r="FW223" s="131">
        <v>498</v>
      </c>
      <c r="FX223" s="131">
        <v>357</v>
      </c>
      <c r="FY223" s="32">
        <f t="shared" si="450"/>
        <v>2468</v>
      </c>
      <c r="FZ223" s="152">
        <f>(SUM(FU223:FX223)/FY223)+(FT223/FY223)*0.8</f>
        <v>0.62868719611021073</v>
      </c>
      <c r="GA223" s="54">
        <f t="shared" si="451"/>
        <v>34.619218843199022</v>
      </c>
      <c r="GB223" s="55">
        <v>0.3</v>
      </c>
      <c r="GC223" s="55">
        <f t="shared" si="452"/>
        <v>0.62868719611021073</v>
      </c>
      <c r="GD223" s="50">
        <f t="shared" si="453"/>
        <v>6.5293978878169705</v>
      </c>
      <c r="GE223" s="54">
        <f t="shared" si="454"/>
        <v>-0.7038362718948562</v>
      </c>
      <c r="GF223" s="55">
        <v>0.7</v>
      </c>
      <c r="GG223" s="55">
        <f t="shared" si="455"/>
        <v>0.62868719611021073</v>
      </c>
      <c r="GH223" s="50">
        <f t="shared" si="456"/>
        <v>-0.3097449966087687</v>
      </c>
      <c r="GI223" s="81">
        <f t="shared" si="469"/>
        <v>6.2196528912082014</v>
      </c>
      <c r="GJ223" s="72">
        <f t="shared" si="457"/>
        <v>11.868313862711624</v>
      </c>
      <c r="GK223" s="72">
        <f t="shared" si="458"/>
        <v>2.8888295810424665</v>
      </c>
      <c r="GL223" s="52">
        <f>SUM('주택총조사(주택의종류)'!AD209:AF209)</f>
        <v>3181</v>
      </c>
      <c r="GM223" s="52">
        <f>REPS미분양!I208</f>
        <v>26</v>
      </c>
      <c r="GN223" s="100">
        <f t="shared" si="459"/>
        <v>8.1735303363722096E-3</v>
      </c>
      <c r="GO223" s="55">
        <f t="shared" si="460"/>
        <v>0.8</v>
      </c>
      <c r="GP223" s="82">
        <f t="shared" si="461"/>
        <v>11.805714755003272</v>
      </c>
      <c r="GQ223" s="84">
        <f t="shared" si="462"/>
        <v>58.206487269238018</v>
      </c>
      <c r="GR223" s="151">
        <f>SUM('REPS분양물량+계획'!G208:I208)/3</f>
        <v>74.666666666666671</v>
      </c>
      <c r="GS223" s="106">
        <f t="shared" si="470"/>
        <v>1.282789430691651</v>
      </c>
      <c r="GT223" s="105" t="str">
        <f t="shared" si="463"/>
        <v>B등급</v>
      </c>
    </row>
    <row r="224" spans="1:202" s="49" customFormat="1" x14ac:dyDescent="0.4">
      <c r="A224" s="37" t="s">
        <v>267</v>
      </c>
      <c r="B224" s="37" t="s">
        <v>282</v>
      </c>
      <c r="C224" s="35">
        <f>'주택총조사(거처의종류, 일반,외국인가구, 전체)'!H210</f>
        <v>93021</v>
      </c>
      <c r="D224" s="35">
        <f>'주택총조사(거처의종류, 일반,외국인가구, 전체)'!K210</f>
        <v>92846</v>
      </c>
      <c r="E224" s="35">
        <f>'주택총조사(거처의종류, 일반,외국인가구, 전체)'!N210</f>
        <v>94391</v>
      </c>
      <c r="F224" s="35">
        <f>'주택총조사(거처의종류, 일반,외국인가구, 전체)'!Q210</f>
        <v>95442</v>
      </c>
      <c r="G224" s="35">
        <f>'주택총조사(거처의종류, 일반,외국인가구, 전체)'!T210</f>
        <v>95985</v>
      </c>
      <c r="H224" s="35">
        <f>'주택총조사(거처의종류, 일반,외국인가구, 전체)'!W210</f>
        <v>96911</v>
      </c>
      <c r="I224" s="207">
        <f t="shared" si="471"/>
        <v>-550</v>
      </c>
      <c r="J224" s="207">
        <f t="shared" si="471"/>
        <v>-1288</v>
      </c>
      <c r="K224" s="207">
        <f t="shared" si="471"/>
        <v>-1054</v>
      </c>
      <c r="L224" s="207">
        <f t="shared" si="471"/>
        <v>-693</v>
      </c>
      <c r="M224" s="207">
        <f t="shared" si="471"/>
        <v>-794</v>
      </c>
      <c r="N224" s="24">
        <f>'인구총조사(가구, 1인가구)'!D210</f>
        <v>28628</v>
      </c>
      <c r="O224" s="24">
        <f>'인구총조사(가구, 1인가구)'!E210</f>
        <v>29003</v>
      </c>
      <c r="P224" s="24">
        <f>'인구총조사(가구, 1인가구)'!F210</f>
        <v>31836</v>
      </c>
      <c r="Q224" s="24">
        <f>'인구총조사(가구, 1인가구)'!G210</f>
        <v>33941</v>
      </c>
      <c r="R224" s="24">
        <f>'인구총조사(가구, 1인가구)'!H210</f>
        <v>35177</v>
      </c>
      <c r="S224" s="24">
        <f>'인구총조사(가구, 1인가구)'!I210</f>
        <v>36897</v>
      </c>
      <c r="T224" s="52">
        <f t="shared" si="464"/>
        <v>375</v>
      </c>
      <c r="U224" s="52">
        <f t="shared" si="382"/>
        <v>2833</v>
      </c>
      <c r="V224" s="52">
        <f t="shared" si="383"/>
        <v>2105</v>
      </c>
      <c r="W224" s="52">
        <f t="shared" si="384"/>
        <v>1236</v>
      </c>
      <c r="X224" s="52">
        <f t="shared" si="385"/>
        <v>1720</v>
      </c>
      <c r="Y224" s="53">
        <f>'주택총조사(거처의종류, 일반,외국인가구, 아파트)'!K210/'주택총조사(거처의종류, 일반,외국인가구, 전체)'!K210</f>
        <v>0.60783447859897033</v>
      </c>
      <c r="Z224" s="53">
        <f>'주택총조사(거처의종류, 일반,외국인가구, 아파트)'!N210/'주택총조사(거처의종류, 일반,외국인가구, 전체)'!N210</f>
        <v>0.61270671992033143</v>
      </c>
      <c r="AA224" s="53">
        <f>'주택총조사(거처의종류, 일반,외국인가구, 아파트)'!Q210/'주택총조사(거처의종류, 일반,외국인가구, 전체)'!Q210</f>
        <v>0.62421156304352376</v>
      </c>
      <c r="AB224" s="53">
        <f>'주택총조사(거처의종류, 일반,외국인가구, 아파트)'!T210/'주택총조사(거처의종류, 일반,외국인가구, 전체)'!T210</f>
        <v>0.63617231859144663</v>
      </c>
      <c r="AC224" s="53">
        <f>'주택총조사(거처의종류, 일반,외국인가구, 아파트)'!W210/'주택총조사(거처의종류, 일반,외국인가구, 전체)'!W210</f>
        <v>0.64068062449051189</v>
      </c>
      <c r="AD224" s="54">
        <f t="shared" si="465"/>
        <v>-334.30896322943369</v>
      </c>
      <c r="AE224" s="54">
        <f t="shared" si="386"/>
        <v>-789.16625525738687</v>
      </c>
      <c r="AF224" s="54">
        <f t="shared" si="387"/>
        <v>-657.91898744787409</v>
      </c>
      <c r="AG224" s="54">
        <f t="shared" si="388"/>
        <v>-440.8674167838725</v>
      </c>
      <c r="AH224" s="54">
        <f t="shared" si="389"/>
        <v>-508.70041584546641</v>
      </c>
      <c r="AI224" s="54">
        <f t="shared" si="390"/>
        <v>-546.1924077128067</v>
      </c>
      <c r="AJ224" s="54">
        <f t="shared" si="466"/>
        <v>227.93792947461387</v>
      </c>
      <c r="AK224" s="54">
        <f t="shared" si="391"/>
        <v>1735.798137534299</v>
      </c>
      <c r="AL224" s="54">
        <f t="shared" si="392"/>
        <v>1313.9653402066176</v>
      </c>
      <c r="AM224" s="54">
        <f t="shared" si="393"/>
        <v>786.30898577902803</v>
      </c>
      <c r="AN224" s="54">
        <f t="shared" si="394"/>
        <v>1101.9706741236805</v>
      </c>
      <c r="AO224" s="54">
        <f t="shared" si="395"/>
        <v>1033.1962134236478</v>
      </c>
      <c r="AP224" s="208">
        <f t="shared" si="472"/>
        <v>-106.37103375481982</v>
      </c>
      <c r="AQ224" s="208">
        <f t="shared" si="472"/>
        <v>946.63188227691217</v>
      </c>
      <c r="AR224" s="208">
        <f t="shared" si="472"/>
        <v>656.04635275874352</v>
      </c>
      <c r="AS224" s="208">
        <f t="shared" si="472"/>
        <v>345.44156899515554</v>
      </c>
      <c r="AT224" s="208">
        <f t="shared" si="472"/>
        <v>593.2702582782141</v>
      </c>
      <c r="AU224" s="50">
        <f t="shared" si="381"/>
        <v>487.00380571084105</v>
      </c>
      <c r="AV224" s="52">
        <f>'주택총조사(거처의종류, 일반,외국인가구, 전체)'!I210</f>
        <v>935</v>
      </c>
      <c r="AW224" s="52">
        <f>'주택총조사(거처의종류, 일반,외국인가구, 전체)'!L210</f>
        <v>989</v>
      </c>
      <c r="AX224" s="52">
        <f>'주택총조사(거처의종류, 일반,외국인가구, 전체)'!O210</f>
        <v>1018</v>
      </c>
      <c r="AY224" s="52">
        <f>'주택총조사(거처의종류, 일반,외국인가구, 전체)'!R210</f>
        <v>1053</v>
      </c>
      <c r="AZ224" s="52">
        <f>'주택총조사(거처의종류, 일반,외국인가구, 전체)'!U210</f>
        <v>1168</v>
      </c>
      <c r="BA224" s="52">
        <f>'주택총조사(거처의종류, 일반,외국인가구, 전체)'!X210</f>
        <v>1410</v>
      </c>
      <c r="BB224" s="52">
        <f t="shared" si="467"/>
        <v>54</v>
      </c>
      <c r="BC224" s="52">
        <f t="shared" si="396"/>
        <v>29</v>
      </c>
      <c r="BD224" s="52">
        <f t="shared" si="397"/>
        <v>35</v>
      </c>
      <c r="BE224" s="52">
        <f t="shared" si="398"/>
        <v>115</v>
      </c>
      <c r="BF224" s="52">
        <f t="shared" si="399"/>
        <v>242</v>
      </c>
      <c r="BG224" s="53">
        <f>'주택총조사(거처의종류, 일반,외국인가구, 아파트)'!L210/'주택총조사(거처의종류, 일반,외국인가구, 전체)'!L210</f>
        <v>0.26794742163801821</v>
      </c>
      <c r="BH224" s="53">
        <f>'주택총조사(거처의종류, 일반,외국인가구, 아파트)'!O210/'주택총조사(거처의종류, 일반,외국인가구, 전체)'!O210</f>
        <v>0.28290766208251472</v>
      </c>
      <c r="BI224" s="53">
        <f>'주택총조사(거처의종류, 일반,외국인가구, 아파트)'!R210/'주택총조사(거처의종류, 일반,외국인가구, 전체)'!R210</f>
        <v>0.27445394112060778</v>
      </c>
      <c r="BJ224" s="53">
        <f>'주택총조사(거처의종류, 일반,외국인가구, 아파트)'!U210/'주택총조사(거처의종류, 일반,외국인가구, 전체)'!U210</f>
        <v>0.26284246575342468</v>
      </c>
      <c r="BK224" s="53">
        <f>'주택총조사(거처의종류, 일반,외국인가구, 아파트)'!X210/'주택총조사(거처의종류, 일반,외국인가구, 전체)'!X210</f>
        <v>0.2148936170212766</v>
      </c>
      <c r="BL224" s="54">
        <f t="shared" si="400"/>
        <v>14.469160768452983</v>
      </c>
      <c r="BM224" s="54">
        <f t="shared" si="401"/>
        <v>8.2043222003929266</v>
      </c>
      <c r="BN224" s="54">
        <f t="shared" si="402"/>
        <v>9.6058879392212724</v>
      </c>
      <c r="BO224" s="54">
        <f t="shared" si="403"/>
        <v>30.226883561643838</v>
      </c>
      <c r="BP224" s="54">
        <f t="shared" si="404"/>
        <v>52.004255319148939</v>
      </c>
      <c r="BQ224" s="50">
        <f t="shared" si="405"/>
        <v>22.902101957771993</v>
      </c>
      <c r="BR224" s="49">
        <f>REPS멸실!E209</f>
        <v>0</v>
      </c>
      <c r="BS224" s="49">
        <f>REPS멸실!F209</f>
        <v>0</v>
      </c>
      <c r="BT224" s="49">
        <f>REPS멸실!G209</f>
        <v>0</v>
      </c>
      <c r="BU224" s="49">
        <f>REPS멸실!H209</f>
        <v>0</v>
      </c>
      <c r="BV224" s="49">
        <f>REPS멸실!I209</f>
        <v>0</v>
      </c>
      <c r="BW224" s="51">
        <f t="shared" si="406"/>
        <v>0</v>
      </c>
      <c r="BX224" s="81">
        <f t="shared" si="407"/>
        <v>509.90590766861305</v>
      </c>
      <c r="BY224" s="52">
        <f>SUM('주택소유통계(다주택자)'!Q210:R210)</f>
        <v>7830</v>
      </c>
      <c r="BZ224" s="52">
        <f>SUM('주택소유통계(다주택자)'!U210:V210)</f>
        <v>8166</v>
      </c>
      <c r="CA224" s="52">
        <f>SUM('주택소유통계(다주택자)'!Y210:Z210)</f>
        <v>8080</v>
      </c>
      <c r="CB224" s="52">
        <f>SUM('주택소유통계(다주택자)'!AC210:AD210)</f>
        <v>8311</v>
      </c>
      <c r="CC224" s="52">
        <f t="shared" si="408"/>
        <v>336</v>
      </c>
      <c r="CD224" s="52">
        <f t="shared" si="409"/>
        <v>-86</v>
      </c>
      <c r="CE224" s="52">
        <f t="shared" si="410"/>
        <v>231</v>
      </c>
      <c r="CF224" s="53">
        <f>'REPS거래량(외지인)'!D210/'REPS거래량(외지인)'!C210</f>
        <v>0.52904849039341262</v>
      </c>
      <c r="CG224" s="53">
        <f>'REPS거래량(외지인)'!I210/'REPS거래량(외지인)'!H210</f>
        <v>0.52515295717199184</v>
      </c>
      <c r="CH224" s="53">
        <f>'REPS거래량(외지인)'!N210/'REPS거래량(외지인)'!M210</f>
        <v>0.66720911310008135</v>
      </c>
      <c r="CI224" s="54">
        <f>REPS단위당실거래!G209</f>
        <v>538.4</v>
      </c>
      <c r="CJ224" s="54">
        <f>REPS단위당실거래!H209</f>
        <v>533.1</v>
      </c>
      <c r="CK224" s="54">
        <f>REPS단위당실거래!I209</f>
        <v>539.70000000000005</v>
      </c>
      <c r="CL224" s="52">
        <v>1080.2924999999998</v>
      </c>
      <c r="CM224" s="52">
        <v>1137.1499999999999</v>
      </c>
      <c r="CN224" s="52">
        <v>1197</v>
      </c>
      <c r="CO224" s="53">
        <f t="shared" si="411"/>
        <v>0.49838353964319854</v>
      </c>
      <c r="CP224" s="53">
        <f t="shared" si="412"/>
        <v>0.46880358791716142</v>
      </c>
      <c r="CQ224" s="53">
        <f t="shared" si="413"/>
        <v>0.45087719298245615</v>
      </c>
      <c r="CR224" s="55">
        <v>0.2</v>
      </c>
      <c r="CS224" s="55">
        <v>0.3</v>
      </c>
      <c r="CT224" s="55">
        <v>0.5</v>
      </c>
      <c r="CU224" s="162">
        <f t="shared" si="414"/>
        <v>17.718560783962729</v>
      </c>
      <c r="CV224" s="162">
        <f t="shared" si="415"/>
        <v>-6.3517946356104593</v>
      </c>
      <c r="CW224" s="162">
        <f t="shared" si="416"/>
        <v>34.745792471414504</v>
      </c>
      <c r="CX224" s="71">
        <f t="shared" si="417"/>
        <v>15.370852873255592</v>
      </c>
      <c r="CY224" s="158">
        <f>REPS분양물량!H209</f>
        <v>0</v>
      </c>
      <c r="CZ224" s="158">
        <f>REPS분양물량!I209</f>
        <v>0</v>
      </c>
      <c r="DA224" s="158">
        <f>REPS분양물량!J209</f>
        <v>0</v>
      </c>
      <c r="DB224" s="52">
        <f>REPS미분양!F209</f>
        <v>256</v>
      </c>
      <c r="DC224" s="52">
        <f>REPS미분양!G209</f>
        <v>250</v>
      </c>
      <c r="DD224" s="52">
        <f>REPS미분양!H209</f>
        <v>247</v>
      </c>
      <c r="DE224" s="52">
        <f>REPS미분양!I209</f>
        <v>251</v>
      </c>
      <c r="DF224" s="52">
        <f t="shared" si="418"/>
        <v>256</v>
      </c>
      <c r="DG224" s="52">
        <f t="shared" si="419"/>
        <v>250</v>
      </c>
      <c r="DH224" s="52">
        <f t="shared" si="420"/>
        <v>247</v>
      </c>
      <c r="DI224" s="52">
        <f t="shared" si="421"/>
        <v>6</v>
      </c>
      <c r="DJ224" s="52">
        <f t="shared" si="422"/>
        <v>3</v>
      </c>
      <c r="DK224" s="52">
        <f t="shared" si="423"/>
        <v>-4</v>
      </c>
      <c r="DL224" s="141">
        <v>538.4</v>
      </c>
      <c r="DM224" s="141">
        <v>533.1</v>
      </c>
      <c r="DN224" s="141">
        <v>539.70000000000005</v>
      </c>
      <c r="DO224" s="145">
        <f>DP224*0.95</f>
        <v>1080.2924999999998</v>
      </c>
      <c r="DP224" s="145">
        <f>DQ224*0.95</f>
        <v>1137.1499999999999</v>
      </c>
      <c r="DQ224" s="140">
        <f>'REPS분양가(분기단위)'!F209</f>
        <v>1197</v>
      </c>
      <c r="DR224" s="53">
        <f t="shared" si="424"/>
        <v>0.49838353964319854</v>
      </c>
      <c r="DS224" s="53">
        <f t="shared" si="425"/>
        <v>0.46880358791716142</v>
      </c>
      <c r="DT224" s="53">
        <f t="shared" si="426"/>
        <v>0.45087719298245615</v>
      </c>
      <c r="DU224" s="53">
        <f>100%-종합!CF224</f>
        <v>0.47095150960658738</v>
      </c>
      <c r="DV224" s="53">
        <f>100%-종합!CG224</f>
        <v>0.47484704282800816</v>
      </c>
      <c r="DW224" s="53">
        <f>100%-종합!CH224</f>
        <v>0.33279088689991865</v>
      </c>
      <c r="DX224" s="55">
        <v>0.2</v>
      </c>
      <c r="DY224" s="55">
        <v>0.3</v>
      </c>
      <c r="DZ224" s="55">
        <v>0.5</v>
      </c>
      <c r="EA224" s="72">
        <f t="shared" si="427"/>
        <v>0.28165737642964661</v>
      </c>
      <c r="EB224" s="72">
        <f t="shared" si="428"/>
        <v>0.2003489976506618</v>
      </c>
      <c r="EC224" s="72">
        <f t="shared" si="429"/>
        <v>-0.30009564187115473</v>
      </c>
      <c r="ED224" s="71">
        <f t="shared" si="430"/>
        <v>6.0636910736384574E-2</v>
      </c>
      <c r="EE224" s="82">
        <f t="shared" si="431"/>
        <v>15.431489783991976</v>
      </c>
      <c r="EF224" s="88">
        <f t="shared" si="432"/>
        <v>525.33739745260505</v>
      </c>
      <c r="EG224" s="54">
        <f>REPS단위당실거래!I209</f>
        <v>539.70000000000005</v>
      </c>
      <c r="EH224" s="52">
        <f t="shared" si="433"/>
        <v>1197</v>
      </c>
      <c r="EI224" s="52">
        <f t="shared" si="434"/>
        <v>40700</v>
      </c>
      <c r="EJ224" s="49">
        <f t="shared" si="435"/>
        <v>22385</v>
      </c>
      <c r="EK224" s="149">
        <v>9652</v>
      </c>
      <c r="EL224" s="55">
        <f t="shared" si="436"/>
        <v>0.91417931879535141</v>
      </c>
      <c r="EM224" s="55">
        <v>0.74</v>
      </c>
      <c r="EN224" s="55">
        <v>0.05</v>
      </c>
      <c r="EO224" s="71">
        <f t="shared" si="437"/>
        <v>326.47537504547108</v>
      </c>
      <c r="EP224" s="54">
        <f>REPS단위당실거래!I209</f>
        <v>539.70000000000005</v>
      </c>
      <c r="EQ224" s="52">
        <f t="shared" si="438"/>
        <v>1197</v>
      </c>
      <c r="ER224" s="52">
        <f t="shared" si="439"/>
        <v>40700</v>
      </c>
      <c r="ES224" s="49">
        <f t="shared" si="440"/>
        <v>22385</v>
      </c>
      <c r="ET224" s="149">
        <v>3610</v>
      </c>
      <c r="EU224" s="55">
        <f t="shared" si="441"/>
        <v>0.91417931879535141</v>
      </c>
      <c r="EV224" s="55">
        <v>0.26</v>
      </c>
      <c r="EW224" s="55">
        <v>0.2</v>
      </c>
      <c r="EX224" s="50">
        <f t="shared" si="442"/>
        <v>171.60974172426339</v>
      </c>
      <c r="EY224" s="53">
        <f>'주택총조사(주택의종류)'!AZ210</f>
        <v>0.7189634038685252</v>
      </c>
      <c r="EZ224" s="53">
        <f>'주택총조사(주택의종류)'!AS210</f>
        <v>0.22696100626852159</v>
      </c>
      <c r="FA224" s="53">
        <f>'주택총조사(주택의종류)'!BG210</f>
        <v>3.6612571107769727E-2</v>
      </c>
      <c r="FB224" s="53">
        <f t="shared" si="443"/>
        <v>0.36660221641057311</v>
      </c>
      <c r="FC224" s="54">
        <f t="shared" si="444"/>
        <v>182.59910776890376</v>
      </c>
      <c r="FD224" s="55">
        <v>0.4</v>
      </c>
      <c r="FE224" s="55">
        <v>0.6</v>
      </c>
      <c r="FF224" s="50">
        <f t="shared" si="445"/>
        <v>43.823785864536902</v>
      </c>
      <c r="FG224" s="82">
        <f t="shared" si="446"/>
        <v>541.90890263427139</v>
      </c>
      <c r="FH224" s="53">
        <v>3.9399999999999998E-2</v>
      </c>
      <c r="FI224" s="49">
        <v>30</v>
      </c>
      <c r="FJ224" s="55">
        <v>0.6</v>
      </c>
      <c r="FK224" s="55">
        <v>0.4</v>
      </c>
      <c r="FL224" s="49">
        <f t="shared" si="447"/>
        <v>41000</v>
      </c>
      <c r="FM224" s="49">
        <f t="shared" si="448"/>
        <v>24400</v>
      </c>
      <c r="FN224" s="58">
        <f t="shared" si="449"/>
        <v>-115.64690034158357</v>
      </c>
      <c r="FO224" s="49">
        <f t="shared" si="468"/>
        <v>3480</v>
      </c>
      <c r="FP224" s="131">
        <v>227</v>
      </c>
      <c r="FQ224" s="131">
        <v>795</v>
      </c>
      <c r="FR224" s="134">
        <v>6921</v>
      </c>
      <c r="FS224" s="134">
        <v>9846</v>
      </c>
      <c r="FT224" s="134">
        <v>5699</v>
      </c>
      <c r="FU224" s="134">
        <v>5127</v>
      </c>
      <c r="FV224" s="134">
        <v>4736</v>
      </c>
      <c r="FW224" s="134">
        <v>10487</v>
      </c>
      <c r="FX224" s="134">
        <v>8393</v>
      </c>
      <c r="FY224" s="32">
        <f t="shared" si="450"/>
        <v>52231</v>
      </c>
      <c r="FZ224" s="152">
        <f>(SUM(FS224:FX224)/FY224)+(FR224/FY224)*0.5</f>
        <v>0.91417931879535141</v>
      </c>
      <c r="GA224" s="54">
        <f t="shared" si="451"/>
        <v>1056.0983153814198</v>
      </c>
      <c r="GB224" s="55">
        <v>0.3</v>
      </c>
      <c r="GC224" s="55">
        <f t="shared" si="452"/>
        <v>0.91417931879535141</v>
      </c>
      <c r="GD224" s="50">
        <f t="shared" si="453"/>
        <v>289.63897156089138</v>
      </c>
      <c r="GE224" s="54">
        <f t="shared" si="454"/>
        <v>-546.1924077128067</v>
      </c>
      <c r="GF224" s="55">
        <v>0.7</v>
      </c>
      <c r="GG224" s="55">
        <f t="shared" si="455"/>
        <v>0.91417931879535141</v>
      </c>
      <c r="GH224" s="50">
        <f t="shared" si="456"/>
        <v>-349.5224622498605</v>
      </c>
      <c r="GI224" s="81">
        <f t="shared" si="469"/>
        <v>-59.883490688969118</v>
      </c>
      <c r="GJ224" s="72">
        <f t="shared" si="457"/>
        <v>15.370852873255592</v>
      </c>
      <c r="GK224" s="72">
        <f t="shared" si="458"/>
        <v>6.0636910736384574E-2</v>
      </c>
      <c r="GL224" s="52">
        <f>SUM('주택총조사(주택의종류)'!AD210:AF210)</f>
        <v>74685</v>
      </c>
      <c r="GM224" s="52">
        <f>REPS미분양!I209</f>
        <v>251</v>
      </c>
      <c r="GN224" s="100">
        <f t="shared" si="459"/>
        <v>3.36078195086028E-3</v>
      </c>
      <c r="GO224" s="55">
        <f t="shared" si="460"/>
        <v>1</v>
      </c>
      <c r="GP224" s="82">
        <f t="shared" si="461"/>
        <v>15.431489783991976</v>
      </c>
      <c r="GQ224" s="84">
        <f t="shared" si="462"/>
        <v>497.45690172929426</v>
      </c>
      <c r="GR224" s="151">
        <f>SUM('REPS분양물량+계획'!G209:I209)/3</f>
        <v>23.333333333333332</v>
      </c>
      <c r="GS224" s="106">
        <f t="shared" si="470"/>
        <v>4.6905235915353422E-2</v>
      </c>
      <c r="GT224" s="105" t="str">
        <f t="shared" si="463"/>
        <v>S등급</v>
      </c>
    </row>
    <row r="225" spans="1:202" s="49" customFormat="1" x14ac:dyDescent="0.4">
      <c r="A225" s="37" t="s">
        <v>267</v>
      </c>
      <c r="B225" s="37" t="s">
        <v>281</v>
      </c>
      <c r="C225" s="35">
        <f>'주택총조사(거처의종류, 일반,외국인가구, 전체)'!H211</f>
        <v>31570</v>
      </c>
      <c r="D225" s="35">
        <f>'주택총조사(거처의종류, 일반,외국인가구, 전체)'!K211</f>
        <v>32078</v>
      </c>
      <c r="E225" s="35">
        <f>'주택총조사(거처의종류, 일반,외국인가구, 전체)'!N211</f>
        <v>35628</v>
      </c>
      <c r="F225" s="35">
        <f>'주택총조사(거처의종류, 일반,외국인가구, 전체)'!Q211</f>
        <v>37294</v>
      </c>
      <c r="G225" s="35">
        <f>'주택총조사(거처의종류, 일반,외국인가구, 전체)'!T211</f>
        <v>37810</v>
      </c>
      <c r="H225" s="35">
        <f>'주택총조사(거처의종류, 일반,외국인가구, 전체)'!W211</f>
        <v>38330</v>
      </c>
      <c r="I225" s="207">
        <f t="shared" si="471"/>
        <v>-45</v>
      </c>
      <c r="J225" s="207">
        <f t="shared" si="471"/>
        <v>1333</v>
      </c>
      <c r="K225" s="207">
        <f t="shared" si="471"/>
        <v>1456</v>
      </c>
      <c r="L225" s="207">
        <f t="shared" si="471"/>
        <v>88</v>
      </c>
      <c r="M225" s="207">
        <f t="shared" si="471"/>
        <v>12</v>
      </c>
      <c r="N225" s="24">
        <f>'인구총조사(가구, 1인가구)'!D211</f>
        <v>10167</v>
      </c>
      <c r="O225" s="24">
        <f>'인구총조사(가구, 1인가구)'!E211</f>
        <v>10720</v>
      </c>
      <c r="P225" s="24">
        <f>'인구총조사(가구, 1인가구)'!F211</f>
        <v>12937</v>
      </c>
      <c r="Q225" s="24">
        <f>'인구총조사(가구, 1인가구)'!G211</f>
        <v>13147</v>
      </c>
      <c r="R225" s="24">
        <f>'인구총조사(가구, 1인가구)'!H211</f>
        <v>13575</v>
      </c>
      <c r="S225" s="24">
        <f>'인구총조사(가구, 1인가구)'!I211</f>
        <v>14083</v>
      </c>
      <c r="T225" s="52">
        <f t="shared" si="464"/>
        <v>553</v>
      </c>
      <c r="U225" s="52">
        <f t="shared" si="382"/>
        <v>2217</v>
      </c>
      <c r="V225" s="52">
        <f t="shared" si="383"/>
        <v>210</v>
      </c>
      <c r="W225" s="52">
        <f t="shared" si="384"/>
        <v>428</v>
      </c>
      <c r="X225" s="52">
        <f t="shared" si="385"/>
        <v>508</v>
      </c>
      <c r="Y225" s="53">
        <f>'주택총조사(거처의종류, 일반,외국인가구, 아파트)'!K211/'주택총조사(거처의종류, 일반,외국인가구, 전체)'!K211</f>
        <v>0.34815138100879106</v>
      </c>
      <c r="Z225" s="53">
        <f>'주택총조사(거처의종류, 일반,외국인가구, 아파트)'!N211/'주택총조사(거처의종류, 일반,외국인가구, 전체)'!N211</f>
        <v>0.35747165151004828</v>
      </c>
      <c r="AA225" s="53">
        <f>'주택총조사(거처의종류, 일반,외국인가구, 아파트)'!Q211/'주택총조사(거처의종류, 일반,외국인가구, 전체)'!Q211</f>
        <v>0.39338767630181798</v>
      </c>
      <c r="AB225" s="53">
        <f>'주택총조사(거처의종류, 일반,외국인가구, 아파트)'!T211/'주택총조사(거처의종류, 일반,외국인가구, 전체)'!T211</f>
        <v>0.39378471303887863</v>
      </c>
      <c r="AC225" s="53">
        <f>'주택총조사(거처의종류, 일반,외국인가구, 아파트)'!W211/'주택총조사(거처의종류, 일반,외국인가구, 전체)'!W211</f>
        <v>0.39290373075919643</v>
      </c>
      <c r="AD225" s="54">
        <f t="shared" si="465"/>
        <v>-15.666812145395598</v>
      </c>
      <c r="AE225" s="54">
        <f t="shared" si="386"/>
        <v>476.50971146289436</v>
      </c>
      <c r="AF225" s="54">
        <f t="shared" si="387"/>
        <v>572.77245669544698</v>
      </c>
      <c r="AG225" s="54">
        <f t="shared" si="388"/>
        <v>34.653054747421322</v>
      </c>
      <c r="AH225" s="54">
        <f t="shared" si="389"/>
        <v>4.714844769110357</v>
      </c>
      <c r="AI225" s="54">
        <f t="shared" si="390"/>
        <v>214.59665110589549</v>
      </c>
      <c r="AJ225" s="54">
        <f t="shared" si="466"/>
        <v>192.52771369786146</v>
      </c>
      <c r="AK225" s="54">
        <f t="shared" si="391"/>
        <v>792.51465139777702</v>
      </c>
      <c r="AL225" s="54">
        <f t="shared" si="392"/>
        <v>82.611412023381774</v>
      </c>
      <c r="AM225" s="54">
        <f t="shared" si="393"/>
        <v>168.53985718064004</v>
      </c>
      <c r="AN225" s="54">
        <f t="shared" si="394"/>
        <v>199.5950952256718</v>
      </c>
      <c r="AO225" s="54">
        <f t="shared" si="395"/>
        <v>287.15774590506646</v>
      </c>
      <c r="AP225" s="208">
        <f t="shared" si="472"/>
        <v>176.86090155246586</v>
      </c>
      <c r="AQ225" s="208">
        <f t="shared" si="472"/>
        <v>1269.0243628606713</v>
      </c>
      <c r="AR225" s="208">
        <f t="shared" si="472"/>
        <v>655.38386871882881</v>
      </c>
      <c r="AS225" s="208">
        <f t="shared" si="472"/>
        <v>203.19291192806136</v>
      </c>
      <c r="AT225" s="208">
        <f t="shared" si="472"/>
        <v>204.30993999478216</v>
      </c>
      <c r="AU225" s="50">
        <f t="shared" si="381"/>
        <v>501.75439701096184</v>
      </c>
      <c r="AV225" s="52">
        <f>'주택총조사(거처의종류, 일반,외국인가구, 전체)'!I211</f>
        <v>300</v>
      </c>
      <c r="AW225" s="52">
        <f>'주택총조사(거처의종류, 일반,외국인가구, 전체)'!L211</f>
        <v>406</v>
      </c>
      <c r="AX225" s="52">
        <f>'주택총조사(거처의종류, 일반,외국인가구, 전체)'!O211</f>
        <v>409</v>
      </c>
      <c r="AY225" s="52">
        <f>'주택총조사(거처의종류, 일반,외국인가구, 전체)'!R211</f>
        <v>453</v>
      </c>
      <c r="AZ225" s="52">
        <f>'주택총조사(거처의종류, 일반,외국인가구, 전체)'!U211</f>
        <v>516</v>
      </c>
      <c r="BA225" s="52">
        <f>'주택총조사(거처의종류, 일반,외국인가구, 전체)'!X211</f>
        <v>545</v>
      </c>
      <c r="BB225" s="52">
        <f t="shared" si="467"/>
        <v>106</v>
      </c>
      <c r="BC225" s="52">
        <f t="shared" si="396"/>
        <v>3</v>
      </c>
      <c r="BD225" s="52">
        <f t="shared" si="397"/>
        <v>44</v>
      </c>
      <c r="BE225" s="52">
        <f t="shared" si="398"/>
        <v>63</v>
      </c>
      <c r="BF225" s="52">
        <f t="shared" si="399"/>
        <v>29</v>
      </c>
      <c r="BG225" s="53">
        <f>'주택총조사(거처의종류, 일반,외국인가구, 아파트)'!L211/'주택총조사(거처의종류, 일반,외국인가구, 전체)'!L211</f>
        <v>0.12561576354679804</v>
      </c>
      <c r="BH225" s="53">
        <f>'주택총조사(거처의종류, 일반,외국인가구, 아파트)'!O211/'주택총조사(거처의종류, 일반,외국인가구, 전체)'!O211</f>
        <v>0.11491442542787286</v>
      </c>
      <c r="BI225" s="53">
        <f>'주택총조사(거처의종류, 일반,외국인가구, 아파트)'!R211/'주택총조사(거처의종류, 일반,외국인가구, 전체)'!R211</f>
        <v>9.713024282560706E-2</v>
      </c>
      <c r="BJ225" s="53">
        <f>'주택총조사(거처의종류, 일반,외국인가구, 아파트)'!U211/'주택총조사(거처의종류, 일반,외국인가구, 전체)'!U211</f>
        <v>0.10271317829457365</v>
      </c>
      <c r="BK225" s="53">
        <f>'주택총조사(거처의종류, 일반,외국인가구, 아파트)'!X211/'주택총조사(거처의종류, 일반,외국인가구, 전체)'!X211</f>
        <v>8.990825688073395E-2</v>
      </c>
      <c r="BL225" s="54">
        <f t="shared" si="400"/>
        <v>13.315270935960593</v>
      </c>
      <c r="BM225" s="54">
        <f t="shared" si="401"/>
        <v>0.34474327628361856</v>
      </c>
      <c r="BN225" s="54">
        <f t="shared" si="402"/>
        <v>4.2737306843267104</v>
      </c>
      <c r="BO225" s="54">
        <f t="shared" si="403"/>
        <v>6.4709302325581399</v>
      </c>
      <c r="BP225" s="54">
        <f t="shared" si="404"/>
        <v>2.6073394495412847</v>
      </c>
      <c r="BQ225" s="50">
        <f t="shared" si="405"/>
        <v>5.4024029157340694</v>
      </c>
      <c r="BR225" s="49">
        <f>REPS멸실!E210</f>
        <v>0</v>
      </c>
      <c r="BS225" s="49">
        <f>REPS멸실!F210</f>
        <v>0</v>
      </c>
      <c r="BT225" s="49">
        <f>REPS멸실!G210</f>
        <v>0</v>
      </c>
      <c r="BU225" s="49">
        <f>REPS멸실!H210</f>
        <v>0</v>
      </c>
      <c r="BV225" s="49">
        <f>REPS멸실!I210</f>
        <v>0</v>
      </c>
      <c r="BW225" s="51">
        <f t="shared" si="406"/>
        <v>0</v>
      </c>
      <c r="BX225" s="81">
        <f t="shared" si="407"/>
        <v>507.1567999266959</v>
      </c>
      <c r="BY225" s="52">
        <f>SUM('주택소유통계(다주택자)'!Q211:R211)</f>
        <v>4242</v>
      </c>
      <c r="BZ225" s="52">
        <f>SUM('주택소유통계(다주택자)'!U211:V211)</f>
        <v>4697</v>
      </c>
      <c r="CA225" s="52">
        <f>SUM('주택소유통계(다주택자)'!Y211:Z211)</f>
        <v>4494</v>
      </c>
      <c r="CB225" s="52">
        <f>SUM('주택소유통계(다주택자)'!AC211:AD211)</f>
        <v>4760</v>
      </c>
      <c r="CC225" s="52">
        <f t="shared" si="408"/>
        <v>455</v>
      </c>
      <c r="CD225" s="52">
        <f t="shared" si="409"/>
        <v>-203</v>
      </c>
      <c r="CE225" s="52">
        <f t="shared" si="410"/>
        <v>266</v>
      </c>
      <c r="CF225" s="53">
        <f>'REPS거래량(외지인)'!D211/'REPS거래량(외지인)'!C211</f>
        <v>0.31321260898725689</v>
      </c>
      <c r="CG225" s="53">
        <f>'REPS거래량(외지인)'!I211/'REPS거래량(외지인)'!H211</f>
        <v>0.2893258426966292</v>
      </c>
      <c r="CH225" s="53">
        <f>'REPS거래량(외지인)'!N211/'REPS거래량(외지인)'!M211</f>
        <v>0.49324324324324326</v>
      </c>
      <c r="CI225" s="54">
        <f>REPS단위당실거래!G210</f>
        <v>852.4</v>
      </c>
      <c r="CJ225" s="54">
        <f>REPS단위당실거래!H210</f>
        <v>778.4</v>
      </c>
      <c r="CK225" s="54">
        <f>REPS단위당실거래!I210</f>
        <v>788.3</v>
      </c>
      <c r="CL225" s="52">
        <v>1057</v>
      </c>
      <c r="CM225" s="52">
        <v>1109.8500000000001</v>
      </c>
      <c r="CN225" s="52">
        <v>0</v>
      </c>
      <c r="CO225" s="53">
        <f t="shared" si="411"/>
        <v>0.80643330179754014</v>
      </c>
      <c r="CP225" s="53">
        <f t="shared" si="412"/>
        <v>0.70135603910438338</v>
      </c>
      <c r="CQ225" s="53" t="e">
        <f t="shared" si="413"/>
        <v>#DIV/0!</v>
      </c>
      <c r="CR225" s="55">
        <v>0.2</v>
      </c>
      <c r="CS225" s="55">
        <v>0.3</v>
      </c>
      <c r="CT225" s="55">
        <v>0.5</v>
      </c>
      <c r="CU225" s="162">
        <f t="shared" si="414"/>
        <v>22.985242137149612</v>
      </c>
      <c r="CV225" s="162">
        <f t="shared" si="415"/>
        <v>-12.357854006994565</v>
      </c>
      <c r="CW225" s="162" t="e">
        <f t="shared" si="416"/>
        <v>#DIV/0!</v>
      </c>
      <c r="CX225" s="71" t="e">
        <f t="shared" si="417"/>
        <v>#DIV/0!</v>
      </c>
      <c r="CY225" s="158">
        <f>REPS분양물량!H210</f>
        <v>2406</v>
      </c>
      <c r="CZ225" s="158">
        <f>REPS분양물량!I210</f>
        <v>0</v>
      </c>
      <c r="DA225" s="158">
        <f>REPS분양물량!J210</f>
        <v>0</v>
      </c>
      <c r="DB225" s="52">
        <f>REPS미분양!F210</f>
        <v>0</v>
      </c>
      <c r="DC225" s="52">
        <f>REPS미분양!G210</f>
        <v>39</v>
      </c>
      <c r="DD225" s="52">
        <f>REPS미분양!H210</f>
        <v>36</v>
      </c>
      <c r="DE225" s="52">
        <f>REPS미분양!I210</f>
        <v>36</v>
      </c>
      <c r="DF225" s="52">
        <f t="shared" si="418"/>
        <v>2406</v>
      </c>
      <c r="DG225" s="52">
        <f t="shared" si="419"/>
        <v>39</v>
      </c>
      <c r="DH225" s="52">
        <f t="shared" si="420"/>
        <v>36</v>
      </c>
      <c r="DI225" s="52">
        <f t="shared" si="421"/>
        <v>2367</v>
      </c>
      <c r="DJ225" s="52">
        <f t="shared" si="422"/>
        <v>3</v>
      </c>
      <c r="DK225" s="52">
        <f t="shared" si="423"/>
        <v>0</v>
      </c>
      <c r="DL225" s="141">
        <v>852.4</v>
      </c>
      <c r="DM225" s="141">
        <v>778.4</v>
      </c>
      <c r="DN225" s="141">
        <v>788.3</v>
      </c>
      <c r="DO225" s="140">
        <f>'REPS분양가(분기단위)'!D210</f>
        <v>1057</v>
      </c>
      <c r="DP225" s="144">
        <f>DO225*1.05</f>
        <v>1109.8500000000001</v>
      </c>
      <c r="DQ225" s="140">
        <f>'REPS분양가(분기단위)'!F210</f>
        <v>0</v>
      </c>
      <c r="DR225" s="53">
        <f t="shared" si="424"/>
        <v>0.80643330179754014</v>
      </c>
      <c r="DS225" s="53">
        <f t="shared" si="425"/>
        <v>0.70135603910438338</v>
      </c>
      <c r="DT225" s="53" t="e">
        <f t="shared" si="426"/>
        <v>#DIV/0!</v>
      </c>
      <c r="DU225" s="53">
        <f>100%-종합!CF225</f>
        <v>0.68678739101274311</v>
      </c>
      <c r="DV225" s="53">
        <f>100%-종합!CG225</f>
        <v>0.7106741573033708</v>
      </c>
      <c r="DW225" s="53">
        <f>100%-종합!CH225</f>
        <v>0.5067567567567568</v>
      </c>
      <c r="DX225" s="55">
        <v>0.2</v>
      </c>
      <c r="DY225" s="55">
        <v>0.3</v>
      </c>
      <c r="DZ225" s="55">
        <v>0.5</v>
      </c>
      <c r="EA225" s="72">
        <f t="shared" si="427"/>
        <v>262.19174894209152</v>
      </c>
      <c r="EB225" s="72">
        <f t="shared" si="428"/>
        <v>0.44859205085412385</v>
      </c>
      <c r="EC225" s="72" t="e">
        <f t="shared" si="429"/>
        <v>#DIV/0!</v>
      </c>
      <c r="ED225" s="71" t="e">
        <f t="shared" si="430"/>
        <v>#DIV/0!</v>
      </c>
      <c r="EE225" s="82" t="e">
        <f t="shared" si="431"/>
        <v>#DIV/0!</v>
      </c>
      <c r="EF225" s="88" t="e">
        <f t="shared" si="432"/>
        <v>#DIV/0!</v>
      </c>
      <c r="EG225" s="54">
        <f>REPS단위당실거래!I210</f>
        <v>788.3</v>
      </c>
      <c r="EH225" s="52">
        <f t="shared" si="433"/>
        <v>0</v>
      </c>
      <c r="EI225" s="52">
        <f t="shared" si="434"/>
        <v>0</v>
      </c>
      <c r="EJ225" s="49">
        <f t="shared" si="435"/>
        <v>0</v>
      </c>
      <c r="EK225" s="149">
        <v>0</v>
      </c>
      <c r="EL225" s="55">
        <f t="shared" si="436"/>
        <v>0</v>
      </c>
      <c r="EM225" s="55">
        <v>0.74</v>
      </c>
      <c r="EN225" s="55">
        <v>0.05</v>
      </c>
      <c r="EO225" s="71">
        <f t="shared" si="437"/>
        <v>0</v>
      </c>
      <c r="EP225" s="54">
        <f>REPS단위당실거래!I210</f>
        <v>788.3</v>
      </c>
      <c r="EQ225" s="52">
        <f t="shared" si="438"/>
        <v>0</v>
      </c>
      <c r="ER225" s="52">
        <f t="shared" si="439"/>
        <v>0</v>
      </c>
      <c r="ES225" s="49">
        <f t="shared" si="440"/>
        <v>0</v>
      </c>
      <c r="ET225" s="149">
        <v>0</v>
      </c>
      <c r="EU225" s="55">
        <f t="shared" si="441"/>
        <v>0</v>
      </c>
      <c r="EV225" s="55">
        <v>0.26</v>
      </c>
      <c r="EW225" s="55">
        <v>0.2</v>
      </c>
      <c r="EX225" s="50">
        <f t="shared" si="442"/>
        <v>0</v>
      </c>
      <c r="EY225" s="53">
        <f>'주택총조사(주택의종류)'!AZ211</f>
        <v>0.42924356308268263</v>
      </c>
      <c r="EZ225" s="53">
        <f>'주택총조사(주택의종류)'!AS211</f>
        <v>0.53376378408076131</v>
      </c>
      <c r="FA225" s="53">
        <f>'주택총조사(주택의종류)'!BG211</f>
        <v>2.4354727100192448E-2</v>
      </c>
      <c r="FB225" s="53">
        <f t="shared" si="443"/>
        <v>1.3002373458386534</v>
      </c>
      <c r="FC225" s="54">
        <f t="shared" si="444"/>
        <v>0</v>
      </c>
      <c r="FD225" s="55">
        <v>0.4</v>
      </c>
      <c r="FE225" s="55">
        <v>0.6</v>
      </c>
      <c r="FF225" s="50">
        <f t="shared" si="445"/>
        <v>0</v>
      </c>
      <c r="FG225" s="82">
        <f t="shared" si="446"/>
        <v>0</v>
      </c>
      <c r="FH225" s="53">
        <v>3.9399999999999998E-2</v>
      </c>
      <c r="FI225" s="49">
        <v>30</v>
      </c>
      <c r="FJ225" s="55">
        <v>0.6</v>
      </c>
      <c r="FK225" s="55">
        <v>0.4</v>
      </c>
      <c r="FL225" s="49">
        <f t="shared" si="447"/>
        <v>0</v>
      </c>
      <c r="FM225" s="49">
        <f t="shared" si="448"/>
        <v>0</v>
      </c>
      <c r="FN225" s="58">
        <f t="shared" si="449"/>
        <v>0</v>
      </c>
      <c r="FO225" s="49">
        <f t="shared" si="468"/>
        <v>0</v>
      </c>
      <c r="FP225" s="131">
        <v>63</v>
      </c>
      <c r="FQ225" s="131">
        <v>240</v>
      </c>
      <c r="FR225" s="134">
        <v>1410</v>
      </c>
      <c r="FS225" s="134">
        <v>2516</v>
      </c>
      <c r="FT225" s="134">
        <v>1941</v>
      </c>
      <c r="FU225" s="134">
        <v>1674</v>
      </c>
      <c r="FV225" s="134">
        <v>1500</v>
      </c>
      <c r="FW225" s="134">
        <v>3972</v>
      </c>
      <c r="FX225" s="134">
        <v>4298</v>
      </c>
      <c r="FY225" s="32">
        <f t="shared" si="450"/>
        <v>17614</v>
      </c>
      <c r="FZ225" s="152">
        <v>0</v>
      </c>
      <c r="GA225" s="54">
        <f t="shared" si="451"/>
        <v>292.56014882080052</v>
      </c>
      <c r="GB225" s="55">
        <v>0.3</v>
      </c>
      <c r="GC225" s="55">
        <f t="shared" si="452"/>
        <v>0</v>
      </c>
      <c r="GD225" s="50">
        <f t="shared" si="453"/>
        <v>0</v>
      </c>
      <c r="GE225" s="54">
        <f t="shared" si="454"/>
        <v>214.59665110589549</v>
      </c>
      <c r="GF225" s="55">
        <v>0.7</v>
      </c>
      <c r="GG225" s="55">
        <f t="shared" si="455"/>
        <v>0</v>
      </c>
      <c r="GH225" s="50">
        <f t="shared" si="456"/>
        <v>0</v>
      </c>
      <c r="GI225" s="81">
        <f t="shared" si="469"/>
        <v>0</v>
      </c>
      <c r="GJ225" s="72" t="e">
        <f t="shared" si="457"/>
        <v>#DIV/0!</v>
      </c>
      <c r="GK225" s="72" t="e">
        <f t="shared" si="458"/>
        <v>#DIV/0!</v>
      </c>
      <c r="GL225" s="52">
        <f>SUM('주택총조사(주택의종류)'!AD211:AF211)</f>
        <v>17728</v>
      </c>
      <c r="GM225" s="52">
        <f>REPS미분양!I210</f>
        <v>36</v>
      </c>
      <c r="GN225" s="100">
        <f t="shared" si="459"/>
        <v>2.0306859205776171E-3</v>
      </c>
      <c r="GO225" s="55">
        <f t="shared" si="460"/>
        <v>1</v>
      </c>
      <c r="GP225" s="82" t="e">
        <f t="shared" si="461"/>
        <v>#DIV/0!</v>
      </c>
      <c r="GQ225" s="84" t="e">
        <f t="shared" si="462"/>
        <v>#DIV/0!</v>
      </c>
      <c r="GR225" s="151">
        <f>SUM('REPS분양물량+계획'!G210:I210)/3</f>
        <v>264.33333333333331</v>
      </c>
      <c r="GS225" s="106" t="e">
        <f t="shared" si="470"/>
        <v>#DIV/0!</v>
      </c>
      <c r="GT225" s="105" t="e">
        <f t="shared" si="463"/>
        <v>#DIV/0!</v>
      </c>
    </row>
    <row r="226" spans="1:202" s="49" customFormat="1" x14ac:dyDescent="0.4">
      <c r="A226" s="37" t="s">
        <v>267</v>
      </c>
      <c r="B226" s="37" t="s">
        <v>293</v>
      </c>
      <c r="C226" s="35">
        <f>'주택총조사(거처의종류, 일반,외국인가구, 전체)'!H212</f>
        <v>17970</v>
      </c>
      <c r="D226" s="35">
        <f>'주택총조사(거처의종류, 일반,외국인가구, 전체)'!K212</f>
        <v>17708</v>
      </c>
      <c r="E226" s="35">
        <f>'주택총조사(거처의종류, 일반,외국인가구, 전체)'!N212</f>
        <v>17862</v>
      </c>
      <c r="F226" s="35">
        <f>'주택총조사(거처의종류, 일반,외국인가구, 전체)'!Q212</f>
        <v>18065</v>
      </c>
      <c r="G226" s="35">
        <f>'주택총조사(거처의종류, 일반,외국인가구, 전체)'!T212</f>
        <v>18073</v>
      </c>
      <c r="H226" s="35">
        <f>'주택총조사(거처의종류, 일반,외국인가구, 전체)'!W212</f>
        <v>17986</v>
      </c>
      <c r="I226" s="207">
        <f t="shared" si="471"/>
        <v>-194</v>
      </c>
      <c r="J226" s="207">
        <f t="shared" si="471"/>
        <v>-47</v>
      </c>
      <c r="K226" s="207">
        <f t="shared" si="471"/>
        <v>-203</v>
      </c>
      <c r="L226" s="207">
        <f t="shared" si="471"/>
        <v>-173</v>
      </c>
      <c r="M226" s="207">
        <f t="shared" si="471"/>
        <v>-145</v>
      </c>
      <c r="N226" s="24">
        <f>'인구총조사(가구, 1인가구)'!D212</f>
        <v>6874</v>
      </c>
      <c r="O226" s="24">
        <f>'인구총조사(가구, 1인가구)'!E212</f>
        <v>6806</v>
      </c>
      <c r="P226" s="24">
        <f>'인구총조사(가구, 1인가구)'!F212</f>
        <v>7007</v>
      </c>
      <c r="Q226" s="24">
        <f>'인구총조사(가구, 1인가구)'!G212</f>
        <v>7413</v>
      </c>
      <c r="R226" s="24">
        <f>'인구총조사(가구, 1인가구)'!H212</f>
        <v>7594</v>
      </c>
      <c r="S226" s="24">
        <f>'인구총조사(가구, 1인가구)'!I212</f>
        <v>7652</v>
      </c>
      <c r="T226" s="52">
        <f t="shared" si="464"/>
        <v>-68</v>
      </c>
      <c r="U226" s="52">
        <f t="shared" si="382"/>
        <v>201</v>
      </c>
      <c r="V226" s="52">
        <f t="shared" si="383"/>
        <v>406</v>
      </c>
      <c r="W226" s="52">
        <f t="shared" si="384"/>
        <v>181</v>
      </c>
      <c r="X226" s="52">
        <f t="shared" si="385"/>
        <v>58</v>
      </c>
      <c r="Y226" s="53">
        <f>'주택총조사(거처의종류, 일반,외국인가구, 아파트)'!K212/'주택총조사(거처의종류, 일반,외국인가구, 전체)'!K212</f>
        <v>0.10944206008583691</v>
      </c>
      <c r="Z226" s="53">
        <f>'주택총조사(거처의종류, 일반,외국인가구, 아파트)'!N212/'주택총조사(거처의종류, 일반,외국인가구, 전체)'!N212</f>
        <v>0.10984212294255963</v>
      </c>
      <c r="AA226" s="53">
        <f>'주택총조사(거처의종류, 일반,외국인가구, 아파트)'!Q212/'주택총조사(거처의종류, 일반,외국인가구, 전체)'!Q212</f>
        <v>0.11674508718516469</v>
      </c>
      <c r="AB226" s="53">
        <f>'주택총조사(거처의종류, 일반,외국인가구, 아파트)'!T212/'주택총조사(거처의종류, 일반,외국인가구, 전체)'!T212</f>
        <v>0.11724672162894927</v>
      </c>
      <c r="AC226" s="53">
        <f>'주택총조사(거처의종류, 일반,외국인가구, 아파트)'!W212/'주택총조사(거처의종류, 일반,외국인가구, 전체)'!W212</f>
        <v>0.11731346602913377</v>
      </c>
      <c r="AD226" s="54">
        <f t="shared" si="465"/>
        <v>-21.231759656652361</v>
      </c>
      <c r="AE226" s="54">
        <f t="shared" si="386"/>
        <v>-5.1625797783003025</v>
      </c>
      <c r="AF226" s="54">
        <f t="shared" si="387"/>
        <v>-23.699252698588431</v>
      </c>
      <c r="AG226" s="54">
        <f t="shared" si="388"/>
        <v>-20.283682841808222</v>
      </c>
      <c r="AH226" s="54">
        <f t="shared" si="389"/>
        <v>-17.010452574224395</v>
      </c>
      <c r="AI226" s="54">
        <f t="shared" si="390"/>
        <v>-17.477545509914741</v>
      </c>
      <c r="AJ226" s="54">
        <f t="shared" si="466"/>
        <v>-7.4420600858369106</v>
      </c>
      <c r="AK226" s="54">
        <f t="shared" si="391"/>
        <v>22.078266711454486</v>
      </c>
      <c r="AL226" s="54">
        <f t="shared" si="392"/>
        <v>47.398505397176862</v>
      </c>
      <c r="AM226" s="54">
        <f t="shared" si="393"/>
        <v>21.221656614839816</v>
      </c>
      <c r="AN226" s="54">
        <f t="shared" si="394"/>
        <v>6.8041810296897589</v>
      </c>
      <c r="AO226" s="54">
        <f t="shared" si="395"/>
        <v>18.012109933464803</v>
      </c>
      <c r="AP226" s="208">
        <f t="shared" si="472"/>
        <v>-28.673819742489272</v>
      </c>
      <c r="AQ226" s="208">
        <f t="shared" si="472"/>
        <v>16.915686933154184</v>
      </c>
      <c r="AR226" s="208">
        <f t="shared" si="472"/>
        <v>23.699252698588431</v>
      </c>
      <c r="AS226" s="208">
        <f t="shared" si="472"/>
        <v>0.93797377303159379</v>
      </c>
      <c r="AT226" s="208">
        <f t="shared" si="472"/>
        <v>-10.206271544534637</v>
      </c>
      <c r="AU226" s="50">
        <f t="shared" si="381"/>
        <v>0.53456442355006006</v>
      </c>
      <c r="AV226" s="52">
        <f>'주택총조사(거처의종류, 일반,외국인가구, 전체)'!I212</f>
        <v>95</v>
      </c>
      <c r="AW226" s="52">
        <f>'주택총조사(거처의종류, 일반,외국인가구, 전체)'!L212</f>
        <v>103</v>
      </c>
      <c r="AX226" s="52">
        <f>'주택총조사(거처의종류, 일반,외국인가구, 전체)'!O212</f>
        <v>91</v>
      </c>
      <c r="AY226" s="52">
        <f>'주택총조사(거처의종류, 일반,외국인가구, 전체)'!R212</f>
        <v>109</v>
      </c>
      <c r="AZ226" s="52">
        <f>'주택총조사(거처의종류, 일반,외국인가구, 전체)'!U212</f>
        <v>106</v>
      </c>
      <c r="BA226" s="52">
        <f>'주택총조사(거처의종류, 일반,외국인가구, 전체)'!X212</f>
        <v>162</v>
      </c>
      <c r="BB226" s="52">
        <f t="shared" si="467"/>
        <v>8</v>
      </c>
      <c r="BC226" s="52">
        <f t="shared" si="396"/>
        <v>-12</v>
      </c>
      <c r="BD226" s="52">
        <f t="shared" si="397"/>
        <v>18</v>
      </c>
      <c r="BE226" s="52">
        <f t="shared" si="398"/>
        <v>-3</v>
      </c>
      <c r="BF226" s="52">
        <f t="shared" si="399"/>
        <v>56</v>
      </c>
      <c r="BG226" s="53">
        <f>'주택총조사(거처의종류, 일반,외국인가구, 아파트)'!L212/'주택총조사(거처의종류, 일반,외국인가구, 전체)'!L212</f>
        <v>5.8252427184466021E-2</v>
      </c>
      <c r="BH226" s="53">
        <f>'주택총조사(거처의종류, 일반,외국인가구, 아파트)'!O212/'주택총조사(거처의종류, 일반,외국인가구, 전체)'!O212</f>
        <v>8.7912087912087919E-2</v>
      </c>
      <c r="BI226" s="53">
        <f>'주택총조사(거처의종류, 일반,외국인가구, 아파트)'!R212/'주택총조사(거처의종류, 일반,외국인가구, 전체)'!R212</f>
        <v>8.2568807339449546E-2</v>
      </c>
      <c r="BJ226" s="53">
        <f>'주택총조사(거처의종류, 일반,외국인가구, 아파트)'!U212/'주택총조사(거처의종류, 일반,외국인가구, 전체)'!U212</f>
        <v>7.5471698113207544E-2</v>
      </c>
      <c r="BK226" s="53">
        <f>'주택총조사(거처의종류, 일반,외국인가구, 아파트)'!X212/'주택총조사(거처의종류, 일반,외국인가구, 전체)'!X212</f>
        <v>7.407407407407407E-2</v>
      </c>
      <c r="BL226" s="54">
        <f t="shared" si="400"/>
        <v>0.46601941747572817</v>
      </c>
      <c r="BM226" s="54">
        <f t="shared" si="401"/>
        <v>-1.054945054945055</v>
      </c>
      <c r="BN226" s="54">
        <f t="shared" si="402"/>
        <v>1.4862385321100917</v>
      </c>
      <c r="BO226" s="54">
        <f t="shared" si="403"/>
        <v>-0.22641509433962265</v>
      </c>
      <c r="BP226" s="54">
        <f t="shared" si="404"/>
        <v>4.1481481481481479</v>
      </c>
      <c r="BQ226" s="50">
        <f t="shared" si="405"/>
        <v>0.96380918968985796</v>
      </c>
      <c r="BR226" s="49">
        <f>REPS멸실!E211</f>
        <v>0</v>
      </c>
      <c r="BS226" s="49">
        <f>REPS멸실!F211</f>
        <v>0</v>
      </c>
      <c r="BT226" s="49">
        <f>REPS멸실!G211</f>
        <v>0</v>
      </c>
      <c r="BU226" s="49">
        <f>REPS멸실!H211</f>
        <v>0</v>
      </c>
      <c r="BV226" s="49">
        <f>REPS멸실!I211</f>
        <v>0</v>
      </c>
      <c r="BW226" s="51">
        <f t="shared" si="406"/>
        <v>0</v>
      </c>
      <c r="BX226" s="81">
        <f t="shared" si="407"/>
        <v>1.4983736132399179</v>
      </c>
      <c r="BY226" s="52">
        <f>SUM('주택소유통계(다주택자)'!Q212:R212)</f>
        <v>2551</v>
      </c>
      <c r="BZ226" s="52">
        <f>SUM('주택소유통계(다주택자)'!U212:V212)</f>
        <v>2565</v>
      </c>
      <c r="CA226" s="52">
        <f>SUM('주택소유통계(다주택자)'!Y212:Z212)</f>
        <v>2620</v>
      </c>
      <c r="CB226" s="52">
        <f>SUM('주택소유통계(다주택자)'!AC212:AD212)</f>
        <v>2780</v>
      </c>
      <c r="CC226" s="52">
        <f t="shared" si="408"/>
        <v>14</v>
      </c>
      <c r="CD226" s="52">
        <f t="shared" si="409"/>
        <v>55</v>
      </c>
      <c r="CE226" s="52">
        <f t="shared" si="410"/>
        <v>160</v>
      </c>
      <c r="CF226" s="53">
        <f>'REPS거래량(외지인)'!D212/'REPS거래량(외지인)'!C212</f>
        <v>0.73542600896860988</v>
      </c>
      <c r="CG226" s="53">
        <f>'REPS거래량(외지인)'!I212/'REPS거래량(외지인)'!H212</f>
        <v>0.72093023255813948</v>
      </c>
      <c r="CH226" s="53">
        <f>'REPS거래량(외지인)'!N212/'REPS거래량(외지인)'!M212</f>
        <v>0.69724770642201839</v>
      </c>
      <c r="CI226" s="54">
        <f>REPS단위당실거래!G211</f>
        <v>460.6</v>
      </c>
      <c r="CJ226" s="54">
        <f>REPS단위당실거래!H211</f>
        <v>482.5</v>
      </c>
      <c r="CK226" s="54">
        <f>REPS단위당실거래!I211</f>
        <v>499.7</v>
      </c>
      <c r="CL226" s="52">
        <v>0</v>
      </c>
      <c r="CM226" s="52">
        <v>0</v>
      </c>
      <c r="CN226" s="52">
        <v>0</v>
      </c>
      <c r="CO226" s="53">
        <v>0</v>
      </c>
      <c r="CP226" s="53">
        <v>0</v>
      </c>
      <c r="CQ226" s="53">
        <v>0</v>
      </c>
      <c r="CR226" s="55">
        <v>0.2</v>
      </c>
      <c r="CS226" s="55">
        <v>0.3</v>
      </c>
      <c r="CT226" s="55">
        <v>0.5</v>
      </c>
      <c r="CU226" s="162">
        <f t="shared" si="414"/>
        <v>0</v>
      </c>
      <c r="CV226" s="162">
        <f t="shared" si="415"/>
        <v>0</v>
      </c>
      <c r="CW226" s="162">
        <f t="shared" si="416"/>
        <v>0</v>
      </c>
      <c r="CX226" s="71">
        <f t="shared" si="417"/>
        <v>0</v>
      </c>
      <c r="CY226" s="158">
        <f>REPS분양물량!H211</f>
        <v>0</v>
      </c>
      <c r="CZ226" s="158">
        <f>REPS분양물량!I211</f>
        <v>0</v>
      </c>
      <c r="DA226" s="158">
        <f>REPS분양물량!J211</f>
        <v>0</v>
      </c>
      <c r="DB226" s="52">
        <f>REPS미분양!F211</f>
        <v>0</v>
      </c>
      <c r="DC226" s="52">
        <f>REPS미분양!G211</f>
        <v>0</v>
      </c>
      <c r="DD226" s="52">
        <f>REPS미분양!H211</f>
        <v>0</v>
      </c>
      <c r="DE226" s="52">
        <f>REPS미분양!I211</f>
        <v>0</v>
      </c>
      <c r="DF226" s="52">
        <f t="shared" si="418"/>
        <v>0</v>
      </c>
      <c r="DG226" s="52">
        <f t="shared" si="419"/>
        <v>0</v>
      </c>
      <c r="DH226" s="52">
        <f t="shared" si="420"/>
        <v>0</v>
      </c>
      <c r="DI226" s="52">
        <f t="shared" si="421"/>
        <v>0</v>
      </c>
      <c r="DJ226" s="52">
        <f t="shared" si="422"/>
        <v>0</v>
      </c>
      <c r="DK226" s="52">
        <f t="shared" si="423"/>
        <v>0</v>
      </c>
      <c r="DL226" s="141">
        <v>460.6</v>
      </c>
      <c r="DM226" s="141">
        <v>482.5</v>
      </c>
      <c r="DN226" s="141">
        <v>499.7</v>
      </c>
      <c r="DO226" s="140">
        <f>'REPS분양가(분기단위)'!D211</f>
        <v>0</v>
      </c>
      <c r="DP226" s="140">
        <f>'REPS분양가(분기단위)'!E211</f>
        <v>0</v>
      </c>
      <c r="DQ226" s="140">
        <f>'REPS분양가(분기단위)'!F211</f>
        <v>0</v>
      </c>
      <c r="DR226" s="53" t="e">
        <f t="shared" si="424"/>
        <v>#DIV/0!</v>
      </c>
      <c r="DS226" s="53" t="e">
        <f t="shared" si="425"/>
        <v>#DIV/0!</v>
      </c>
      <c r="DT226" s="53" t="e">
        <f t="shared" si="426"/>
        <v>#DIV/0!</v>
      </c>
      <c r="DU226" s="53">
        <f>100%-종합!CF226</f>
        <v>0.26457399103139012</v>
      </c>
      <c r="DV226" s="53">
        <f>100%-종합!CG226</f>
        <v>0.27906976744186052</v>
      </c>
      <c r="DW226" s="53">
        <f>100%-종합!CH226</f>
        <v>0.30275229357798161</v>
      </c>
      <c r="DX226" s="55">
        <v>0.2</v>
      </c>
      <c r="DY226" s="55">
        <v>0.3</v>
      </c>
      <c r="DZ226" s="55">
        <v>0.5</v>
      </c>
      <c r="EA226" s="72" t="e">
        <f t="shared" si="427"/>
        <v>#DIV/0!</v>
      </c>
      <c r="EB226" s="72" t="e">
        <f t="shared" si="428"/>
        <v>#DIV/0!</v>
      </c>
      <c r="EC226" s="72" t="e">
        <f t="shared" si="429"/>
        <v>#DIV/0!</v>
      </c>
      <c r="ED226" s="71" t="e">
        <f t="shared" si="430"/>
        <v>#DIV/0!</v>
      </c>
      <c r="EE226" s="82" t="e">
        <f t="shared" si="431"/>
        <v>#DIV/0!</v>
      </c>
      <c r="EF226" s="88" t="e">
        <f t="shared" si="432"/>
        <v>#DIV/0!</v>
      </c>
      <c r="EG226" s="54">
        <f>REPS단위당실거래!I211</f>
        <v>499.7</v>
      </c>
      <c r="EH226" s="52">
        <f t="shared" si="433"/>
        <v>0</v>
      </c>
      <c r="EI226" s="52">
        <f t="shared" si="434"/>
        <v>0</v>
      </c>
      <c r="EJ226" s="49">
        <f t="shared" si="435"/>
        <v>0</v>
      </c>
      <c r="EK226" s="149">
        <v>0</v>
      </c>
      <c r="EL226" s="55">
        <f t="shared" si="436"/>
        <v>0</v>
      </c>
      <c r="EM226" s="55">
        <v>0.74</v>
      </c>
      <c r="EN226" s="55">
        <v>0.05</v>
      </c>
      <c r="EO226" s="71">
        <f t="shared" si="437"/>
        <v>0</v>
      </c>
      <c r="EP226" s="54">
        <f>REPS단위당실거래!I211</f>
        <v>499.7</v>
      </c>
      <c r="EQ226" s="52">
        <f t="shared" si="438"/>
        <v>0</v>
      </c>
      <c r="ER226" s="52">
        <f t="shared" si="439"/>
        <v>0</v>
      </c>
      <c r="ES226" s="49">
        <f t="shared" si="440"/>
        <v>0</v>
      </c>
      <c r="ET226" s="149">
        <v>0</v>
      </c>
      <c r="EU226" s="55">
        <f t="shared" si="441"/>
        <v>0</v>
      </c>
      <c r="EV226" s="55">
        <v>0.26</v>
      </c>
      <c r="EW226" s="55">
        <v>0.2</v>
      </c>
      <c r="EX226" s="50">
        <f t="shared" si="442"/>
        <v>0</v>
      </c>
      <c r="EY226" s="53">
        <f>'주택총조사(주택의종류)'!AZ212</f>
        <v>0.12763436063963388</v>
      </c>
      <c r="EZ226" s="53">
        <f>'주택총조사(주택의종류)'!AS212</f>
        <v>0.83126606584217022</v>
      </c>
      <c r="FA226" s="53">
        <f>'주택총조사(주택의종류)'!BG212</f>
        <v>3.1124310748608323E-2</v>
      </c>
      <c r="FB226" s="53">
        <f t="shared" si="443"/>
        <v>6.7567257928738611</v>
      </c>
      <c r="FC226" s="54">
        <f t="shared" si="444"/>
        <v>0</v>
      </c>
      <c r="FD226" s="55">
        <v>0.4</v>
      </c>
      <c r="FE226" s="55">
        <v>0.6</v>
      </c>
      <c r="FF226" s="50">
        <f t="shared" si="445"/>
        <v>0</v>
      </c>
      <c r="FG226" s="82">
        <f t="shared" si="446"/>
        <v>0</v>
      </c>
      <c r="FH226" s="53">
        <v>3.9399999999999998E-2</v>
      </c>
      <c r="FI226" s="49">
        <v>30</v>
      </c>
      <c r="FJ226" s="55">
        <v>0.6</v>
      </c>
      <c r="FK226" s="55">
        <v>0.4</v>
      </c>
      <c r="FL226" s="49">
        <f t="shared" si="447"/>
        <v>0</v>
      </c>
      <c r="FM226" s="49">
        <f t="shared" si="448"/>
        <v>0</v>
      </c>
      <c r="FN226" s="58">
        <f t="shared" si="449"/>
        <v>0</v>
      </c>
      <c r="FO226" s="49">
        <f t="shared" si="468"/>
        <v>0</v>
      </c>
      <c r="FP226" s="131" t="s">
        <v>400</v>
      </c>
      <c r="FQ226" s="131">
        <v>45</v>
      </c>
      <c r="FR226" s="131">
        <v>421</v>
      </c>
      <c r="FS226" s="131">
        <v>516</v>
      </c>
      <c r="FT226" s="131">
        <v>270</v>
      </c>
      <c r="FU226" s="131">
        <v>206</v>
      </c>
      <c r="FV226" s="131">
        <v>174</v>
      </c>
      <c r="FW226" s="131">
        <v>327</v>
      </c>
      <c r="FX226" s="131">
        <v>236</v>
      </c>
      <c r="FY226" s="32">
        <f t="shared" si="450"/>
        <v>2195</v>
      </c>
      <c r="FZ226" s="153">
        <v>0</v>
      </c>
      <c r="GA226" s="54">
        <f t="shared" si="451"/>
        <v>18.975919123154661</v>
      </c>
      <c r="GB226" s="55">
        <v>0.3</v>
      </c>
      <c r="GC226" s="55">
        <f t="shared" si="452"/>
        <v>0</v>
      </c>
      <c r="GD226" s="50">
        <f t="shared" si="453"/>
        <v>0</v>
      </c>
      <c r="GE226" s="54">
        <f t="shared" si="454"/>
        <v>-17.477545509914741</v>
      </c>
      <c r="GF226" s="55">
        <v>0.7</v>
      </c>
      <c r="GG226" s="55">
        <f t="shared" si="455"/>
        <v>0</v>
      </c>
      <c r="GH226" s="50">
        <f t="shared" si="456"/>
        <v>0</v>
      </c>
      <c r="GI226" s="81">
        <f t="shared" si="469"/>
        <v>0</v>
      </c>
      <c r="GJ226" s="72">
        <f t="shared" si="457"/>
        <v>0</v>
      </c>
      <c r="GK226" s="72" t="e">
        <f t="shared" si="458"/>
        <v>#DIV/0!</v>
      </c>
      <c r="GL226" s="52">
        <f>SUM('주택총조사(주택의종류)'!AD212:AF212)</f>
        <v>3205</v>
      </c>
      <c r="GM226" s="52">
        <f>REPS미분양!I211</f>
        <v>0</v>
      </c>
      <c r="GN226" s="100">
        <f t="shared" si="459"/>
        <v>0</v>
      </c>
      <c r="GO226" s="55">
        <f t="shared" si="460"/>
        <v>1</v>
      </c>
      <c r="GP226" s="82" t="e">
        <f t="shared" si="461"/>
        <v>#DIV/0!</v>
      </c>
      <c r="GQ226" s="84" t="e">
        <f t="shared" si="462"/>
        <v>#DIV/0!</v>
      </c>
      <c r="GR226" s="151">
        <f>SUM('REPS분양물량+계획'!G211:I211)/3</f>
        <v>0</v>
      </c>
      <c r="GS226" s="106" t="e">
        <f t="shared" si="470"/>
        <v>#DIV/0!</v>
      </c>
      <c r="GT226" s="105" t="e">
        <f t="shared" si="463"/>
        <v>#DIV/0!</v>
      </c>
    </row>
    <row r="227" spans="1:202" s="49" customFormat="1" x14ac:dyDescent="0.4">
      <c r="A227" s="37" t="s">
        <v>267</v>
      </c>
      <c r="B227" s="37" t="s">
        <v>294</v>
      </c>
      <c r="C227" s="35">
        <f>'주택총조사(거처의종류, 일반,외국인가구, 전체)'!H213</f>
        <v>104561</v>
      </c>
      <c r="D227" s="35">
        <f>'주택총조사(거처의종류, 일반,외국인가구, 전체)'!K213</f>
        <v>106414</v>
      </c>
      <c r="E227" s="35">
        <f>'주택총조사(거처의종류, 일반,외국인가구, 전체)'!N213</f>
        <v>110112</v>
      </c>
      <c r="F227" s="35">
        <f>'주택총조사(거처의종류, 일반,외국인가구, 전체)'!Q213</f>
        <v>114166</v>
      </c>
      <c r="G227" s="35">
        <f>'주택총조사(거처의종류, 일반,외국인가구, 전체)'!T213</f>
        <v>114578</v>
      </c>
      <c r="H227" s="35">
        <f>'주택총조사(거처의종류, 일반,외국인가구, 전체)'!W213</f>
        <v>116484</v>
      </c>
      <c r="I227" s="207">
        <f t="shared" si="471"/>
        <v>1174</v>
      </c>
      <c r="J227" s="207">
        <f t="shared" si="471"/>
        <v>932</v>
      </c>
      <c r="K227" s="207">
        <f t="shared" si="471"/>
        <v>261</v>
      </c>
      <c r="L227" s="207">
        <f t="shared" si="471"/>
        <v>-304</v>
      </c>
      <c r="M227" s="207">
        <f t="shared" si="471"/>
        <v>-5</v>
      </c>
      <c r="N227" s="24">
        <f>'인구총조사(가구, 1인가구)'!D213</f>
        <v>28502</v>
      </c>
      <c r="O227" s="24">
        <f>'인구총조사(가구, 1인가구)'!E213</f>
        <v>29181</v>
      </c>
      <c r="P227" s="24">
        <f>'인구총조사(가구, 1인가구)'!F213</f>
        <v>31947</v>
      </c>
      <c r="Q227" s="24">
        <f>'인구총조사(가구, 1인가구)'!G213</f>
        <v>35740</v>
      </c>
      <c r="R227" s="24">
        <f>'인구총조사(가구, 1인가구)'!H213</f>
        <v>36456</v>
      </c>
      <c r="S227" s="24">
        <f>'인구총조사(가구, 1인가구)'!I213</f>
        <v>38367</v>
      </c>
      <c r="T227" s="52">
        <f t="shared" si="464"/>
        <v>679</v>
      </c>
      <c r="U227" s="52">
        <f t="shared" si="382"/>
        <v>2766</v>
      </c>
      <c r="V227" s="52">
        <f t="shared" si="383"/>
        <v>3793</v>
      </c>
      <c r="W227" s="52">
        <f t="shared" si="384"/>
        <v>716</v>
      </c>
      <c r="X227" s="52">
        <f t="shared" si="385"/>
        <v>1911</v>
      </c>
      <c r="Y227" s="53">
        <f>'주택총조사(거처의종류, 일반,외국인가구, 아파트)'!K213/'주택총조사(거처의종류, 일반,외국인가구, 전체)'!K213</f>
        <v>0.61352829514913454</v>
      </c>
      <c r="Z227" s="53">
        <f>'주택총조사(거처의종류, 일반,외국인가구, 아파트)'!N213/'주택총조사(거처의종류, 일반,외국인가구, 전체)'!N213</f>
        <v>0.61638150247021217</v>
      </c>
      <c r="AA227" s="53">
        <f>'주택총조사(거처의종류, 일반,외국인가구, 아파트)'!Q213/'주택총조사(거처의종류, 일반,외국인가구, 전체)'!Q213</f>
        <v>0.62012332918732371</v>
      </c>
      <c r="AB227" s="53">
        <f>'주택총조사(거처의종류, 일반,외국인가구, 아파트)'!T213/'주택총조사(거처의종류, 일반,외국인가구, 전체)'!T213</f>
        <v>0.62986786294052954</v>
      </c>
      <c r="AC227" s="53">
        <f>'주택총조사(거처의종류, 일반,외국인가구, 아파트)'!W213/'주택총조사(거처의종류, 일반,외국인가구, 전체)'!W213</f>
        <v>0.6390062154458982</v>
      </c>
      <c r="AD227" s="54">
        <f t="shared" si="465"/>
        <v>720.28221850508396</v>
      </c>
      <c r="AE227" s="54">
        <f t="shared" si="386"/>
        <v>574.46756030223776</v>
      </c>
      <c r="AF227" s="54">
        <f t="shared" si="387"/>
        <v>161.85218891789148</v>
      </c>
      <c r="AG227" s="54">
        <f t="shared" si="388"/>
        <v>-191.47983033392097</v>
      </c>
      <c r="AH227" s="54">
        <f t="shared" si="389"/>
        <v>-3.195031077229491</v>
      </c>
      <c r="AI227" s="54">
        <f t="shared" si="390"/>
        <v>252.38542126281254</v>
      </c>
      <c r="AJ227" s="54">
        <f t="shared" si="466"/>
        <v>416.58571240626236</v>
      </c>
      <c r="AK227" s="54">
        <f t="shared" si="391"/>
        <v>1704.911235832607</v>
      </c>
      <c r="AL227" s="54">
        <f t="shared" si="392"/>
        <v>2352.1277876075187</v>
      </c>
      <c r="AM227" s="54">
        <f t="shared" si="393"/>
        <v>450.98538986541917</v>
      </c>
      <c r="AN227" s="54">
        <f t="shared" si="394"/>
        <v>1221.1408777171114</v>
      </c>
      <c r="AO227" s="54">
        <f t="shared" si="395"/>
        <v>1229.1502006857838</v>
      </c>
      <c r="AP227" s="208">
        <f t="shared" si="472"/>
        <v>1136.8679309113463</v>
      </c>
      <c r="AQ227" s="208">
        <f t="shared" si="472"/>
        <v>2279.3787961348448</v>
      </c>
      <c r="AR227" s="208">
        <f t="shared" si="472"/>
        <v>2513.9799765254102</v>
      </c>
      <c r="AS227" s="208">
        <f t="shared" si="472"/>
        <v>259.50555953149819</v>
      </c>
      <c r="AT227" s="208">
        <f t="shared" si="472"/>
        <v>1217.9458466398819</v>
      </c>
      <c r="AU227" s="50">
        <f t="shared" si="381"/>
        <v>1481.5356219485961</v>
      </c>
      <c r="AV227" s="52">
        <f>'주택총조사(거처의종류, 일반,외국인가구, 전체)'!I213</f>
        <v>547</v>
      </c>
      <c r="AW227" s="52">
        <f>'주택총조사(거처의종류, 일반,외국인가구, 전체)'!L213</f>
        <v>638</v>
      </c>
      <c r="AX227" s="52">
        <f>'주택총조사(거처의종류, 일반,외국인가구, 전체)'!O213</f>
        <v>652</v>
      </c>
      <c r="AY227" s="52">
        <f>'주택총조사(거처의종류, 일반,외국인가구, 전체)'!R213</f>
        <v>716</v>
      </c>
      <c r="AZ227" s="52">
        <f>'주택총조사(거처의종류, 일반,외국인가구, 전체)'!U213</f>
        <v>881</v>
      </c>
      <c r="BA227" s="52">
        <f>'주택총조사(거처의종류, 일반,외국인가구, 전체)'!X213</f>
        <v>959</v>
      </c>
      <c r="BB227" s="52">
        <f t="shared" si="467"/>
        <v>91</v>
      </c>
      <c r="BC227" s="52">
        <f t="shared" si="396"/>
        <v>14</v>
      </c>
      <c r="BD227" s="52">
        <f t="shared" si="397"/>
        <v>64</v>
      </c>
      <c r="BE227" s="52">
        <f t="shared" si="398"/>
        <v>165</v>
      </c>
      <c r="BF227" s="52">
        <f t="shared" si="399"/>
        <v>78</v>
      </c>
      <c r="BG227" s="53">
        <f>'주택총조사(거처의종류, 일반,외국인가구, 아파트)'!L213/'주택총조사(거처의종류, 일반,외국인가구, 전체)'!L213</f>
        <v>0.2304075235109718</v>
      </c>
      <c r="BH227" s="53">
        <f>'주택총조사(거처의종류, 일반,외국인가구, 아파트)'!O213/'주택총조사(거처의종류, 일반,외국인가구, 전체)'!O213</f>
        <v>0.22392638036809817</v>
      </c>
      <c r="BI227" s="53">
        <f>'주택총조사(거처의종류, 일반,외국인가구, 아파트)'!R213/'주택총조사(거처의종류, 일반,외국인가구, 전체)'!R213</f>
        <v>0.21229050279329609</v>
      </c>
      <c r="BJ227" s="53">
        <f>'주택총조사(거처의종류, 일반,외국인가구, 아파트)'!U213/'주택총조사(거처의종류, 일반,외국인가구, 전체)'!U213</f>
        <v>0.20090805902383654</v>
      </c>
      <c r="BK227" s="53">
        <f>'주택총조사(거처의종류, 일반,외국인가구, 아파트)'!X213/'주택총조사(거처의종류, 일반,외국인가구, 전체)'!X213</f>
        <v>0.19186652763295098</v>
      </c>
      <c r="BL227" s="54">
        <f t="shared" si="400"/>
        <v>20.967084639498434</v>
      </c>
      <c r="BM227" s="54">
        <f t="shared" si="401"/>
        <v>3.1349693251533743</v>
      </c>
      <c r="BN227" s="54">
        <f t="shared" si="402"/>
        <v>13.58659217877095</v>
      </c>
      <c r="BO227" s="54">
        <f t="shared" si="403"/>
        <v>33.149829738933029</v>
      </c>
      <c r="BP227" s="54">
        <f t="shared" si="404"/>
        <v>14.965589155370177</v>
      </c>
      <c r="BQ227" s="50">
        <f t="shared" si="405"/>
        <v>17.160813007545194</v>
      </c>
      <c r="BR227" s="49">
        <f>REPS멸실!E212</f>
        <v>0</v>
      </c>
      <c r="BS227" s="49">
        <f>REPS멸실!F212</f>
        <v>0</v>
      </c>
      <c r="BT227" s="49">
        <f>REPS멸실!G212</f>
        <v>0</v>
      </c>
      <c r="BU227" s="49">
        <f>REPS멸실!H212</f>
        <v>0</v>
      </c>
      <c r="BV227" s="49">
        <f>REPS멸실!I212</f>
        <v>0</v>
      </c>
      <c r="BW227" s="51">
        <f t="shared" si="406"/>
        <v>0</v>
      </c>
      <c r="BX227" s="81">
        <f t="shared" si="407"/>
        <v>1498.6964349561413</v>
      </c>
      <c r="BY227" s="52">
        <f>SUM('주택소유통계(다주택자)'!Q213:R213)</f>
        <v>12740</v>
      </c>
      <c r="BZ227" s="52">
        <f>SUM('주택소유통계(다주택자)'!U213:V213)</f>
        <v>12860</v>
      </c>
      <c r="CA227" s="52">
        <f>SUM('주택소유통계(다주택자)'!Y213:Z213)</f>
        <v>12873</v>
      </c>
      <c r="CB227" s="52">
        <f>SUM('주택소유통계(다주택자)'!AC213:AD213)</f>
        <v>13818</v>
      </c>
      <c r="CC227" s="52">
        <f t="shared" si="408"/>
        <v>120</v>
      </c>
      <c r="CD227" s="52">
        <f t="shared" si="409"/>
        <v>13</v>
      </c>
      <c r="CE227" s="52">
        <f t="shared" si="410"/>
        <v>945</v>
      </c>
      <c r="CF227" s="53">
        <f>'REPS거래량(외지인)'!D213/'REPS거래량(외지인)'!C213</f>
        <v>0.61973816717019137</v>
      </c>
      <c r="CG227" s="53">
        <f>'REPS거래량(외지인)'!I213/'REPS거래량(외지인)'!H213</f>
        <v>0.60476501305483032</v>
      </c>
      <c r="CH227" s="53">
        <f>'REPS거래량(외지인)'!N213/'REPS거래량(외지인)'!M213</f>
        <v>0.73333333333333328</v>
      </c>
      <c r="CI227" s="54">
        <f>REPS단위당실거래!G212</f>
        <v>711.4</v>
      </c>
      <c r="CJ227" s="54">
        <f>REPS단위당실거래!H212</f>
        <v>738.8</v>
      </c>
      <c r="CK227" s="54">
        <f>REPS단위당실거래!I212</f>
        <v>739</v>
      </c>
      <c r="CL227" s="52">
        <v>1445.8999999999999</v>
      </c>
      <c r="CM227" s="52">
        <v>1522</v>
      </c>
      <c r="CN227" s="52">
        <v>1408</v>
      </c>
      <c r="CO227" s="53">
        <v>0</v>
      </c>
      <c r="CP227" s="53">
        <f t="shared" si="412"/>
        <v>0.48541392904073583</v>
      </c>
      <c r="CQ227" s="53">
        <f t="shared" si="413"/>
        <v>0.52485795454545459</v>
      </c>
      <c r="CR227" s="55">
        <v>0.2</v>
      </c>
      <c r="CS227" s="55">
        <v>0.3</v>
      </c>
      <c r="CT227" s="55">
        <v>0.5</v>
      </c>
      <c r="CU227" s="162">
        <f t="shared" si="414"/>
        <v>0</v>
      </c>
      <c r="CV227" s="162">
        <f t="shared" si="415"/>
        <v>1.1448893084199365</v>
      </c>
      <c r="CW227" s="162">
        <f t="shared" si="416"/>
        <v>181.86328125</v>
      </c>
      <c r="CX227" s="71">
        <f t="shared" si="417"/>
        <v>61.002723519473314</v>
      </c>
      <c r="CY227" s="158">
        <f>REPS분양물량!H212</f>
        <v>3335</v>
      </c>
      <c r="CZ227" s="158">
        <f>REPS분양물량!I212</f>
        <v>0</v>
      </c>
      <c r="DA227" s="158">
        <f>REPS분양물량!J212</f>
        <v>0</v>
      </c>
      <c r="DB227" s="52">
        <f>REPS미분양!F212</f>
        <v>0</v>
      </c>
      <c r="DC227" s="52">
        <f>REPS미분양!G212</f>
        <v>372</v>
      </c>
      <c r="DD227" s="52">
        <f>REPS미분양!H212</f>
        <v>330</v>
      </c>
      <c r="DE227" s="52">
        <f>REPS미분양!I212</f>
        <v>277</v>
      </c>
      <c r="DF227" s="52">
        <f t="shared" si="418"/>
        <v>3335</v>
      </c>
      <c r="DG227" s="52">
        <f t="shared" si="419"/>
        <v>372</v>
      </c>
      <c r="DH227" s="52">
        <f t="shared" si="420"/>
        <v>330</v>
      </c>
      <c r="DI227" s="52">
        <f t="shared" si="421"/>
        <v>2963</v>
      </c>
      <c r="DJ227" s="52">
        <f t="shared" si="422"/>
        <v>42</v>
      </c>
      <c r="DK227" s="52">
        <f t="shared" si="423"/>
        <v>53</v>
      </c>
      <c r="DL227" s="141">
        <v>711.4</v>
      </c>
      <c r="DM227" s="141">
        <v>738.8</v>
      </c>
      <c r="DN227" s="141">
        <v>739</v>
      </c>
      <c r="DO227" s="145">
        <f>DP227*0.95</f>
        <v>1445.8999999999999</v>
      </c>
      <c r="DP227" s="140">
        <f>'REPS분양가(분기단위)'!E212</f>
        <v>1522</v>
      </c>
      <c r="DQ227" s="140">
        <f>'REPS분양가(분기단위)'!F212</f>
        <v>1408</v>
      </c>
      <c r="DR227" s="53">
        <f t="shared" si="424"/>
        <v>0.49201189570509718</v>
      </c>
      <c r="DS227" s="53">
        <f t="shared" si="425"/>
        <v>0.48541392904073583</v>
      </c>
      <c r="DT227" s="53">
        <f t="shared" si="426"/>
        <v>0.52485795454545459</v>
      </c>
      <c r="DU227" s="53">
        <f>100%-종합!CF227</f>
        <v>0.38026183282980863</v>
      </c>
      <c r="DV227" s="53">
        <f>100%-종합!CG227</f>
        <v>0.39523498694516968</v>
      </c>
      <c r="DW227" s="53">
        <f>100%-종합!CH227</f>
        <v>0.26666666666666672</v>
      </c>
      <c r="DX227" s="55">
        <v>0.2</v>
      </c>
      <c r="DY227" s="55">
        <v>0.3</v>
      </c>
      <c r="DZ227" s="55">
        <v>0.5</v>
      </c>
      <c r="EA227" s="72">
        <f t="shared" si="427"/>
        <v>110.87151638619517</v>
      </c>
      <c r="EB227" s="72">
        <f t="shared" si="428"/>
        <v>2.4173423556334761</v>
      </c>
      <c r="EC227" s="72">
        <f t="shared" si="429"/>
        <v>3.708996212121213</v>
      </c>
      <c r="ED227" s="71">
        <f t="shared" si="430"/>
        <v>38.999284984649954</v>
      </c>
      <c r="EE227" s="82">
        <f t="shared" si="431"/>
        <v>100.00200850412327</v>
      </c>
      <c r="EF227" s="88">
        <f t="shared" si="432"/>
        <v>1598.6984434602646</v>
      </c>
      <c r="EG227" s="54">
        <f>REPS단위당실거래!I212</f>
        <v>739</v>
      </c>
      <c r="EH227" s="52">
        <f t="shared" si="433"/>
        <v>1408</v>
      </c>
      <c r="EI227" s="52">
        <f t="shared" si="434"/>
        <v>47900</v>
      </c>
      <c r="EJ227" s="49">
        <f t="shared" si="435"/>
        <v>26345.000000000004</v>
      </c>
      <c r="EK227" s="156">
        <v>18220</v>
      </c>
      <c r="EL227" s="55">
        <f t="shared" si="436"/>
        <v>0.73397481414928922</v>
      </c>
      <c r="EM227" s="55">
        <v>0.74</v>
      </c>
      <c r="EN227" s="55">
        <v>0.05</v>
      </c>
      <c r="EO227" s="71">
        <f t="shared" si="437"/>
        <v>494.80178121060192</v>
      </c>
      <c r="EP227" s="54">
        <f>REPS단위당실거래!I212</f>
        <v>739</v>
      </c>
      <c r="EQ227" s="52">
        <f t="shared" si="438"/>
        <v>1408</v>
      </c>
      <c r="ER227" s="52">
        <f t="shared" si="439"/>
        <v>47900</v>
      </c>
      <c r="ES227" s="49">
        <f t="shared" si="440"/>
        <v>26345.000000000004</v>
      </c>
      <c r="ET227" s="156">
        <v>9171</v>
      </c>
      <c r="EU227" s="55">
        <f t="shared" si="441"/>
        <v>0.73397481414928922</v>
      </c>
      <c r="EV227" s="55">
        <v>0.26</v>
      </c>
      <c r="EW227" s="55">
        <v>0.2</v>
      </c>
      <c r="EX227" s="50">
        <f t="shared" si="442"/>
        <v>350.02671706928288</v>
      </c>
      <c r="EY227" s="53">
        <f>'주택총조사(주택의종류)'!AZ213</f>
        <v>0.67187701577754688</v>
      </c>
      <c r="EZ227" s="53">
        <f>'주택총조사(주택의종류)'!AS213</f>
        <v>0.28431157356651787</v>
      </c>
      <c r="FA227" s="53">
        <f>'주택총조사(주택의종류)'!BG213</f>
        <v>2.7808435715065603E-2</v>
      </c>
      <c r="FB227" s="53">
        <f t="shared" si="443"/>
        <v>0.46454931773544089</v>
      </c>
      <c r="FC227" s="54">
        <f t="shared" si="444"/>
        <v>392.46450247937759</v>
      </c>
      <c r="FD227" s="55">
        <v>0.4</v>
      </c>
      <c r="FE227" s="55">
        <v>0.6</v>
      </c>
      <c r="FF227" s="50">
        <f t="shared" si="445"/>
        <v>94.191480595050621</v>
      </c>
      <c r="FG227" s="82">
        <f t="shared" si="446"/>
        <v>939.01997887493542</v>
      </c>
      <c r="FH227" s="53">
        <v>3.9399999999999998E-2</v>
      </c>
      <c r="FI227" s="49">
        <v>30</v>
      </c>
      <c r="FJ227" s="55">
        <v>0.6</v>
      </c>
      <c r="FK227" s="55">
        <v>0.4</v>
      </c>
      <c r="FL227" s="49">
        <f t="shared" si="447"/>
        <v>48000</v>
      </c>
      <c r="FM227" s="49">
        <f t="shared" si="448"/>
        <v>28700</v>
      </c>
      <c r="FN227" s="58">
        <f t="shared" si="449"/>
        <v>-136.02729671325608</v>
      </c>
      <c r="FO227" s="49">
        <f t="shared" si="468"/>
        <v>4080</v>
      </c>
      <c r="FP227" s="131">
        <v>226</v>
      </c>
      <c r="FQ227" s="131">
        <v>743</v>
      </c>
      <c r="FR227" s="134">
        <v>6068</v>
      </c>
      <c r="FS227" s="134">
        <v>10618</v>
      </c>
      <c r="FT227" s="134">
        <v>7026</v>
      </c>
      <c r="FU227" s="134">
        <v>6044</v>
      </c>
      <c r="FV227" s="134">
        <v>6133</v>
      </c>
      <c r="FW227" s="134">
        <v>15865</v>
      </c>
      <c r="FX227" s="134">
        <v>16284</v>
      </c>
      <c r="FY227" s="32">
        <f t="shared" si="450"/>
        <v>69007</v>
      </c>
      <c r="FZ227" s="152">
        <f>(SUM(FU227:FX227)/FY227)+(FT227/FY227)*0.9</f>
        <v>0.73397481414928922</v>
      </c>
      <c r="GA227" s="54">
        <f t="shared" si="451"/>
        <v>1246.311013693329</v>
      </c>
      <c r="GB227" s="55">
        <v>0.3</v>
      </c>
      <c r="GC227" s="55">
        <f t="shared" si="452"/>
        <v>0.73397481414928922</v>
      </c>
      <c r="GD227" s="50">
        <f t="shared" si="453"/>
        <v>274.42826839433201</v>
      </c>
      <c r="GE227" s="54">
        <f t="shared" si="454"/>
        <v>252.38542126281254</v>
      </c>
      <c r="GF227" s="55">
        <v>0.7</v>
      </c>
      <c r="GG227" s="55">
        <f t="shared" si="455"/>
        <v>0.73397481414928922</v>
      </c>
      <c r="GH227" s="50">
        <f t="shared" si="456"/>
        <v>129.67117986575403</v>
      </c>
      <c r="GI227" s="81">
        <f t="shared" si="469"/>
        <v>404.09944826008604</v>
      </c>
      <c r="GJ227" s="72">
        <f t="shared" si="457"/>
        <v>61.002723519473314</v>
      </c>
      <c r="GK227" s="72">
        <f t="shared" si="458"/>
        <v>38.999284984649954</v>
      </c>
      <c r="GL227" s="52">
        <f>SUM('주택총조사(주택의종류)'!AD213:AF213)</f>
        <v>82958</v>
      </c>
      <c r="GM227" s="52">
        <f>REPS미분양!I212</f>
        <v>277</v>
      </c>
      <c r="GN227" s="100">
        <f t="shared" si="459"/>
        <v>3.3390390317992237E-3</v>
      </c>
      <c r="GO227" s="55">
        <f t="shared" si="460"/>
        <v>1</v>
      </c>
      <c r="GP227" s="82">
        <f t="shared" si="461"/>
        <v>100.00200850412327</v>
      </c>
      <c r="GQ227" s="84">
        <f t="shared" si="462"/>
        <v>1443.1214356391447</v>
      </c>
      <c r="GR227" s="151">
        <f>SUM('REPS분양물량+계획'!G212:I212)/3</f>
        <v>1159</v>
      </c>
      <c r="GS227" s="106">
        <f t="shared" si="470"/>
        <v>0.80312021662036359</v>
      </c>
      <c r="GT227" s="105" t="str">
        <f t="shared" si="463"/>
        <v>A등급</v>
      </c>
    </row>
    <row r="228" spans="1:202" s="49" customFormat="1" x14ac:dyDescent="0.4">
      <c r="A228" s="37" t="s">
        <v>267</v>
      </c>
      <c r="B228" s="37" t="s">
        <v>288</v>
      </c>
      <c r="C228" s="35">
        <f>'주택총조사(거처의종류, 일반,외국인가구, 전체)'!H214</f>
        <v>16572</v>
      </c>
      <c r="D228" s="35">
        <f>'주택총조사(거처의종류, 일반,외국인가구, 전체)'!K214</f>
        <v>16481</v>
      </c>
      <c r="E228" s="35">
        <f>'주택총조사(거처의종류, 일반,외국인가구, 전체)'!N214</f>
        <v>16742</v>
      </c>
      <c r="F228" s="35">
        <f>'주택총조사(거처의종류, 일반,외국인가구, 전체)'!Q214</f>
        <v>16798</v>
      </c>
      <c r="G228" s="35">
        <f>'주택총조사(거처의종류, 일반,외국인가구, 전체)'!T214</f>
        <v>16946</v>
      </c>
      <c r="H228" s="35">
        <f>'주택총조사(거처의종류, 일반,외국인가구, 전체)'!W214</f>
        <v>17055</v>
      </c>
      <c r="I228" s="207">
        <f t="shared" si="471"/>
        <v>-92</v>
      </c>
      <c r="J228" s="207">
        <f t="shared" si="471"/>
        <v>26</v>
      </c>
      <c r="K228" s="207">
        <f t="shared" si="471"/>
        <v>-343</v>
      </c>
      <c r="L228" s="207">
        <f t="shared" si="471"/>
        <v>-37</v>
      </c>
      <c r="M228" s="207">
        <f t="shared" si="471"/>
        <v>148</v>
      </c>
      <c r="N228" s="24">
        <f>'인구총조사(가구, 1인가구)'!D214</f>
        <v>6350</v>
      </c>
      <c r="O228" s="24">
        <f>'인구총조사(가구, 1인가구)'!E214</f>
        <v>6351</v>
      </c>
      <c r="P228" s="24">
        <f>'인구총조사(가구, 1인가구)'!F214</f>
        <v>6586</v>
      </c>
      <c r="Q228" s="24">
        <f>'인구총조사(가구, 1인가구)'!G214</f>
        <v>6985</v>
      </c>
      <c r="R228" s="24">
        <f>'인구총조사(가구, 1인가구)'!H214</f>
        <v>7170</v>
      </c>
      <c r="S228" s="24">
        <f>'인구총조사(가구, 1인가구)'!I214</f>
        <v>7131</v>
      </c>
      <c r="T228" s="52">
        <f t="shared" si="464"/>
        <v>1</v>
      </c>
      <c r="U228" s="52">
        <f t="shared" si="382"/>
        <v>235</v>
      </c>
      <c r="V228" s="52">
        <f t="shared" si="383"/>
        <v>399</v>
      </c>
      <c r="W228" s="52">
        <f t="shared" si="384"/>
        <v>185</v>
      </c>
      <c r="X228" s="52">
        <f t="shared" si="385"/>
        <v>-39</v>
      </c>
      <c r="Y228" s="53">
        <f>'주택총조사(거처의종류, 일반,외국인가구, 아파트)'!K214/'주택총조사(거처의종류, 일반,외국인가구, 전체)'!K214</f>
        <v>7.2811115830350099E-4</v>
      </c>
      <c r="Z228" s="53">
        <f>'주택총조사(거처의종류, 일반,외국인가구, 아파트)'!N214/'주택총조사(거처의종류, 일반,외국인가구, 전체)'!N214</f>
        <v>7.7649026400668979E-4</v>
      </c>
      <c r="AA228" s="53">
        <f>'주택총조사(거처의종류, 일반,외국인가구, 아파트)'!Q214/'주택총조사(거처의종류, 일반,외국인가구, 전체)'!Q214</f>
        <v>1.4882724133825455E-3</v>
      </c>
      <c r="AB228" s="53">
        <f>'주택총조사(거처의종류, 일반,외국인가구, 아파트)'!T214/'주택총조사(거처의종류, 일반,외국인가구, 전체)'!T214</f>
        <v>8.2615366458161222E-4</v>
      </c>
      <c r="AC228" s="53">
        <f>'주택총조사(거처의종류, 일반,외국인가구, 아파트)'!W214/'주택총조사(거처의종류, 일반,외국인가구, 전체)'!W214</f>
        <v>4.9252418645558491E-3</v>
      </c>
      <c r="AD228" s="54">
        <f t="shared" si="465"/>
        <v>-6.6986226563922086E-2</v>
      </c>
      <c r="AE228" s="54">
        <f t="shared" si="386"/>
        <v>2.0188746864173934E-2</v>
      </c>
      <c r="AF228" s="54">
        <f t="shared" si="387"/>
        <v>-0.51047743779021315</v>
      </c>
      <c r="AG228" s="54">
        <f t="shared" si="388"/>
        <v>-3.0567685589519653E-2</v>
      </c>
      <c r="AH228" s="54">
        <f t="shared" si="389"/>
        <v>0.72893579595426572</v>
      </c>
      <c r="AI228" s="54">
        <f t="shared" si="390"/>
        <v>2.8218638574956968E-2</v>
      </c>
      <c r="AJ228" s="54">
        <f t="shared" si="466"/>
        <v>7.2811115830350099E-4</v>
      </c>
      <c r="AK228" s="54">
        <f t="shared" si="391"/>
        <v>0.1824752120415721</v>
      </c>
      <c r="AL228" s="54">
        <f t="shared" si="392"/>
        <v>0.59382069293963569</v>
      </c>
      <c r="AM228" s="54">
        <f t="shared" si="393"/>
        <v>0.15283842794759825</v>
      </c>
      <c r="AN228" s="54">
        <f t="shared" si="394"/>
        <v>-0.19208443271767811</v>
      </c>
      <c r="AO228" s="54">
        <f t="shared" si="395"/>
        <v>0.14755560227388628</v>
      </c>
      <c r="AP228" s="208">
        <f t="shared" si="472"/>
        <v>-6.6258115405618587E-2</v>
      </c>
      <c r="AQ228" s="208">
        <f t="shared" si="472"/>
        <v>0.20266395890574604</v>
      </c>
      <c r="AR228" s="208">
        <f t="shared" si="472"/>
        <v>8.3343255149422535E-2</v>
      </c>
      <c r="AS228" s="208">
        <f t="shared" si="472"/>
        <v>0.1222707423580786</v>
      </c>
      <c r="AT228" s="208">
        <f t="shared" si="472"/>
        <v>0.53685136323658766</v>
      </c>
      <c r="AU228" s="50">
        <f t="shared" si="381"/>
        <v>0.17577424084884324</v>
      </c>
      <c r="AV228" s="52">
        <f>'주택총조사(거처의종류, 일반,외국인가구, 전체)'!I214</f>
        <v>217</v>
      </c>
      <c r="AW228" s="52">
        <f>'주택총조사(거처의종류, 일반,외국인가구, 전체)'!L214</f>
        <v>232</v>
      </c>
      <c r="AX228" s="52">
        <f>'주택총조사(거처의종류, 일반,외국인가구, 전체)'!O214</f>
        <v>221</v>
      </c>
      <c r="AY228" s="52">
        <f>'주택총조사(거처의종류, 일반,외국인가구, 전체)'!R214</f>
        <v>237</v>
      </c>
      <c r="AZ228" s="52">
        <f>'주택총조사(거처의종류, 일반,외국인가구, 전체)'!U214</f>
        <v>251</v>
      </c>
      <c r="BA228" s="52">
        <f>'주택총조사(거처의종류, 일반,외국인가구, 전체)'!X214</f>
        <v>330</v>
      </c>
      <c r="BB228" s="52">
        <f t="shared" si="467"/>
        <v>15</v>
      </c>
      <c r="BC228" s="52">
        <f t="shared" si="396"/>
        <v>-11</v>
      </c>
      <c r="BD228" s="52">
        <f t="shared" si="397"/>
        <v>16</v>
      </c>
      <c r="BE228" s="52">
        <f t="shared" si="398"/>
        <v>14</v>
      </c>
      <c r="BF228" s="52">
        <f t="shared" si="399"/>
        <v>79</v>
      </c>
      <c r="BG228" s="53">
        <f>'주택총조사(거처의종류, 일반,외국인가구, 아파트)'!L214/'주택총조사(거처의종류, 일반,외국인가구, 전체)'!L214</f>
        <v>0</v>
      </c>
      <c r="BH228" s="53">
        <f>'주택총조사(거처의종류, 일반,외국인가구, 아파트)'!O214/'주택총조사(거처의종류, 일반,외국인가구, 전체)'!O214</f>
        <v>0</v>
      </c>
      <c r="BI228" s="53">
        <f>'주택총조사(거처의종류, 일반,외국인가구, 아파트)'!R214/'주택총조사(거처의종류, 일반,외국인가구, 전체)'!R214</f>
        <v>0</v>
      </c>
      <c r="BJ228" s="53">
        <f>'주택총조사(거처의종류, 일반,외국인가구, 아파트)'!U214/'주택총조사(거처의종류, 일반,외국인가구, 전체)'!U214</f>
        <v>0</v>
      </c>
      <c r="BK228" s="53">
        <f>'주택총조사(거처의종류, 일반,외국인가구, 아파트)'!X214/'주택총조사(거처의종류, 일반,외국인가구, 전체)'!X214</f>
        <v>0</v>
      </c>
      <c r="BL228" s="54">
        <f t="shared" si="400"/>
        <v>0</v>
      </c>
      <c r="BM228" s="54">
        <f t="shared" si="401"/>
        <v>0</v>
      </c>
      <c r="BN228" s="54">
        <f t="shared" si="402"/>
        <v>0</v>
      </c>
      <c r="BO228" s="54">
        <f t="shared" si="403"/>
        <v>0</v>
      </c>
      <c r="BP228" s="54">
        <f t="shared" si="404"/>
        <v>0</v>
      </c>
      <c r="BQ228" s="50">
        <f t="shared" si="405"/>
        <v>0</v>
      </c>
      <c r="BR228" s="49">
        <f>REPS멸실!E213</f>
        <v>0</v>
      </c>
      <c r="BS228" s="49">
        <f>REPS멸실!F213</f>
        <v>0</v>
      </c>
      <c r="BT228" s="49">
        <f>REPS멸실!G213</f>
        <v>0</v>
      </c>
      <c r="BU228" s="49">
        <f>REPS멸실!H213</f>
        <v>0</v>
      </c>
      <c r="BV228" s="49">
        <f>REPS멸실!I213</f>
        <v>0</v>
      </c>
      <c r="BW228" s="51">
        <f t="shared" si="406"/>
        <v>0</v>
      </c>
      <c r="BX228" s="81">
        <f t="shared" si="407"/>
        <v>0.17577424084884324</v>
      </c>
      <c r="BY228" s="52">
        <f>SUM('주택소유통계(다주택자)'!Q214:R214)</f>
        <v>2127</v>
      </c>
      <c r="BZ228" s="52">
        <f>SUM('주택소유통계(다주택자)'!U214:V214)</f>
        <v>2214</v>
      </c>
      <c r="CA228" s="52">
        <f>SUM('주택소유통계(다주택자)'!Y214:Z214)</f>
        <v>2251</v>
      </c>
      <c r="CB228" s="52">
        <f>SUM('주택소유통계(다주택자)'!AC214:AD214)</f>
        <v>2470</v>
      </c>
      <c r="CC228" s="52">
        <f t="shared" si="408"/>
        <v>87</v>
      </c>
      <c r="CD228" s="52">
        <f t="shared" si="409"/>
        <v>37</v>
      </c>
      <c r="CE228" s="52">
        <f t="shared" si="410"/>
        <v>219</v>
      </c>
      <c r="CF228" s="53">
        <f>'REPS거래량(외지인)'!D214/'REPS거래량(외지인)'!C214</f>
        <v>0</v>
      </c>
      <c r="CG228" s="53">
        <f>'REPS거래량(외지인)'!I214/'REPS거래량(외지인)'!H214</f>
        <v>0.75</v>
      </c>
      <c r="CH228" s="53">
        <f>'REPS거래량(외지인)'!N214/'REPS거래량(외지인)'!M214</f>
        <v>1</v>
      </c>
      <c r="CI228" s="54">
        <f>REPS단위당실거래!G213</f>
        <v>0</v>
      </c>
      <c r="CJ228" s="54">
        <f>REPS단위당실거래!H213</f>
        <v>0</v>
      </c>
      <c r="CK228" s="54">
        <f>REPS단위당실거래!I213</f>
        <v>0</v>
      </c>
      <c r="CL228" s="52">
        <v>0</v>
      </c>
      <c r="CM228" s="52">
        <v>0</v>
      </c>
      <c r="CN228" s="52">
        <v>0</v>
      </c>
      <c r="CO228" s="53">
        <v>0</v>
      </c>
      <c r="CP228" s="53">
        <v>0</v>
      </c>
      <c r="CQ228" s="53">
        <v>0</v>
      </c>
      <c r="CR228" s="55">
        <v>0.2</v>
      </c>
      <c r="CS228" s="55">
        <v>0.3</v>
      </c>
      <c r="CT228" s="55">
        <v>0.5</v>
      </c>
      <c r="CU228" s="162">
        <f t="shared" si="414"/>
        <v>0</v>
      </c>
      <c r="CV228" s="162">
        <f t="shared" si="415"/>
        <v>0</v>
      </c>
      <c r="CW228" s="162">
        <f t="shared" si="416"/>
        <v>0</v>
      </c>
      <c r="CX228" s="71">
        <f t="shared" si="417"/>
        <v>0</v>
      </c>
      <c r="CY228" s="158">
        <f>REPS분양물량!H213</f>
        <v>0</v>
      </c>
      <c r="CZ228" s="158">
        <f>REPS분양물량!I213</f>
        <v>0</v>
      </c>
      <c r="DA228" s="158">
        <f>REPS분양물량!J213</f>
        <v>0</v>
      </c>
      <c r="DB228" s="52">
        <f>REPS미분양!F213</f>
        <v>0</v>
      </c>
      <c r="DC228" s="52">
        <f>REPS미분양!G213</f>
        <v>0</v>
      </c>
      <c r="DD228" s="52">
        <f>REPS미분양!H213</f>
        <v>0</v>
      </c>
      <c r="DE228" s="52">
        <f>REPS미분양!I213</f>
        <v>0</v>
      </c>
      <c r="DF228" s="52">
        <f t="shared" si="418"/>
        <v>0</v>
      </c>
      <c r="DG228" s="52">
        <f t="shared" si="419"/>
        <v>0</v>
      </c>
      <c r="DH228" s="52">
        <f t="shared" si="420"/>
        <v>0</v>
      </c>
      <c r="DI228" s="52">
        <f t="shared" si="421"/>
        <v>0</v>
      </c>
      <c r="DJ228" s="52">
        <f t="shared" si="422"/>
        <v>0</v>
      </c>
      <c r="DK228" s="52">
        <f t="shared" si="423"/>
        <v>0</v>
      </c>
      <c r="DL228" s="141"/>
      <c r="DM228" s="141"/>
      <c r="DN228" s="141"/>
      <c r="DO228" s="140">
        <f>'REPS분양가(분기단위)'!D213</f>
        <v>0</v>
      </c>
      <c r="DP228" s="140">
        <f>'REPS분양가(분기단위)'!E213</f>
        <v>0</v>
      </c>
      <c r="DQ228" s="140">
        <f>'REPS분양가(분기단위)'!F213</f>
        <v>0</v>
      </c>
      <c r="DR228" s="53" t="e">
        <f t="shared" si="424"/>
        <v>#DIV/0!</v>
      </c>
      <c r="DS228" s="53" t="e">
        <f t="shared" si="425"/>
        <v>#DIV/0!</v>
      </c>
      <c r="DT228" s="53" t="e">
        <f t="shared" si="426"/>
        <v>#DIV/0!</v>
      </c>
      <c r="DU228" s="53">
        <f>100%-종합!CF228</f>
        <v>1</v>
      </c>
      <c r="DV228" s="53">
        <f>100%-종합!CG228</f>
        <v>0.25</v>
      </c>
      <c r="DW228" s="53">
        <f>100%-종합!CH228</f>
        <v>0</v>
      </c>
      <c r="DX228" s="55">
        <v>0.2</v>
      </c>
      <c r="DY228" s="55">
        <v>0.3</v>
      </c>
      <c r="DZ228" s="55">
        <v>0.5</v>
      </c>
      <c r="EA228" s="72" t="e">
        <f t="shared" si="427"/>
        <v>#DIV/0!</v>
      </c>
      <c r="EB228" s="72" t="e">
        <f t="shared" si="428"/>
        <v>#DIV/0!</v>
      </c>
      <c r="EC228" s="72" t="e">
        <f t="shared" si="429"/>
        <v>#DIV/0!</v>
      </c>
      <c r="ED228" s="71" t="e">
        <f t="shared" si="430"/>
        <v>#DIV/0!</v>
      </c>
      <c r="EE228" s="82" t="e">
        <f t="shared" si="431"/>
        <v>#DIV/0!</v>
      </c>
      <c r="EF228" s="88" t="e">
        <f t="shared" si="432"/>
        <v>#DIV/0!</v>
      </c>
      <c r="EG228" s="54">
        <f>REPS단위당실거래!I213</f>
        <v>0</v>
      </c>
      <c r="EH228" s="52">
        <f t="shared" si="433"/>
        <v>0</v>
      </c>
      <c r="EI228" s="52">
        <f t="shared" si="434"/>
        <v>0</v>
      </c>
      <c r="EJ228" s="49">
        <f t="shared" si="435"/>
        <v>0</v>
      </c>
      <c r="EK228" s="149">
        <v>0</v>
      </c>
      <c r="EL228" s="55">
        <f t="shared" si="436"/>
        <v>0</v>
      </c>
      <c r="EM228" s="55">
        <v>0.74</v>
      </c>
      <c r="EN228" s="55">
        <v>0.05</v>
      </c>
      <c r="EO228" s="71">
        <f t="shared" si="437"/>
        <v>0</v>
      </c>
      <c r="EP228" s="54">
        <f>REPS단위당실거래!I213</f>
        <v>0</v>
      </c>
      <c r="EQ228" s="52">
        <f t="shared" si="438"/>
        <v>0</v>
      </c>
      <c r="ER228" s="52">
        <f t="shared" si="439"/>
        <v>0</v>
      </c>
      <c r="ES228" s="49">
        <f t="shared" si="440"/>
        <v>0</v>
      </c>
      <c r="ET228" s="149">
        <v>0</v>
      </c>
      <c r="EU228" s="55">
        <f t="shared" si="441"/>
        <v>0</v>
      </c>
      <c r="EV228" s="55">
        <v>0.26</v>
      </c>
      <c r="EW228" s="55">
        <v>0.2</v>
      </c>
      <c r="EX228" s="50">
        <f t="shared" si="442"/>
        <v>0</v>
      </c>
      <c r="EY228" s="53">
        <f>'주택총조사(주택의종류)'!AZ214</f>
        <v>1.6580458752972747E-3</v>
      </c>
      <c r="EZ228" s="53">
        <f>'주택총조사(주택의종류)'!AS214</f>
        <v>0.97405170973094002</v>
      </c>
      <c r="FA228" s="53">
        <f>'주택총조사(주택의종류)'!BG214</f>
        <v>9.4937099759023185E-3</v>
      </c>
      <c r="FB228" s="53">
        <f t="shared" si="443"/>
        <v>593.19554082332024</v>
      </c>
      <c r="FC228" s="54">
        <f t="shared" si="444"/>
        <v>0</v>
      </c>
      <c r="FD228" s="55">
        <v>0.4</v>
      </c>
      <c r="FE228" s="55">
        <v>0.6</v>
      </c>
      <c r="FF228" s="50">
        <f t="shared" si="445"/>
        <v>0</v>
      </c>
      <c r="FG228" s="82">
        <f t="shared" si="446"/>
        <v>0</v>
      </c>
      <c r="FH228" s="53">
        <v>3.9399999999999998E-2</v>
      </c>
      <c r="FI228" s="49">
        <v>30</v>
      </c>
      <c r="FJ228" s="55">
        <v>0.6</v>
      </c>
      <c r="FK228" s="55">
        <v>0.4</v>
      </c>
      <c r="FL228" s="49">
        <f t="shared" si="447"/>
        <v>0</v>
      </c>
      <c r="FM228" s="49">
        <f t="shared" si="448"/>
        <v>0</v>
      </c>
      <c r="FN228" s="58">
        <f t="shared" si="449"/>
        <v>0</v>
      </c>
      <c r="FO228" s="49">
        <f t="shared" si="468"/>
        <v>0</v>
      </c>
      <c r="FP228" s="131" t="s">
        <v>400</v>
      </c>
      <c r="FQ228" s="131" t="s">
        <v>400</v>
      </c>
      <c r="FR228" s="131">
        <v>79</v>
      </c>
      <c r="FS228" s="131">
        <v>91</v>
      </c>
      <c r="FT228" s="131">
        <v>44</v>
      </c>
      <c r="FU228" s="131">
        <v>34</v>
      </c>
      <c r="FV228" s="131" t="s">
        <v>400</v>
      </c>
      <c r="FW228" s="131" t="s">
        <v>400</v>
      </c>
      <c r="FX228" s="131" t="s">
        <v>400</v>
      </c>
      <c r="FY228" s="32">
        <f t="shared" si="450"/>
        <v>248</v>
      </c>
      <c r="FZ228" s="153">
        <v>0</v>
      </c>
      <c r="GA228" s="54">
        <f t="shared" si="451"/>
        <v>0.14755560227388628</v>
      </c>
      <c r="GB228" s="55">
        <v>0.3</v>
      </c>
      <c r="GC228" s="55">
        <f t="shared" si="452"/>
        <v>0</v>
      </c>
      <c r="GD228" s="50">
        <f t="shared" si="453"/>
        <v>0</v>
      </c>
      <c r="GE228" s="54">
        <f t="shared" si="454"/>
        <v>2.8218638574956968E-2</v>
      </c>
      <c r="GF228" s="55">
        <v>0.7</v>
      </c>
      <c r="GG228" s="55">
        <f t="shared" si="455"/>
        <v>0</v>
      </c>
      <c r="GH228" s="50">
        <f t="shared" si="456"/>
        <v>0</v>
      </c>
      <c r="GI228" s="81">
        <f t="shared" si="469"/>
        <v>0</v>
      </c>
      <c r="GJ228" s="72">
        <f t="shared" si="457"/>
        <v>0</v>
      </c>
      <c r="GK228" s="72" t="e">
        <f t="shared" si="458"/>
        <v>#DIV/0!</v>
      </c>
      <c r="GL228" s="52">
        <f>SUM('주택총조사(주택의종류)'!AD214:AF214)</f>
        <v>218</v>
      </c>
      <c r="GM228" s="52">
        <f>REPS미분양!I213</f>
        <v>0</v>
      </c>
      <c r="GN228" s="100">
        <f t="shared" si="459"/>
        <v>0</v>
      </c>
      <c r="GO228" s="55">
        <f t="shared" si="460"/>
        <v>1</v>
      </c>
      <c r="GP228" s="82" t="e">
        <f t="shared" si="461"/>
        <v>#DIV/0!</v>
      </c>
      <c r="GQ228" s="84" t="e">
        <f t="shared" si="462"/>
        <v>#DIV/0!</v>
      </c>
      <c r="GR228" s="151">
        <f>SUM('REPS분양물량+계획'!G213:I213)/3</f>
        <v>0</v>
      </c>
      <c r="GS228" s="106" t="e">
        <f t="shared" si="470"/>
        <v>#DIV/0!</v>
      </c>
      <c r="GT228" s="105" t="e">
        <f t="shared" si="463"/>
        <v>#DIV/0!</v>
      </c>
    </row>
    <row r="229" spans="1:202" s="49" customFormat="1" x14ac:dyDescent="0.4">
      <c r="A229" s="37" t="s">
        <v>267</v>
      </c>
      <c r="B229" s="37" t="s">
        <v>276</v>
      </c>
      <c r="C229" s="35">
        <f>'주택총조사(거처의종류, 일반,외국인가구, 전체)'!H215</f>
        <v>108824</v>
      </c>
      <c r="D229" s="35">
        <f>'주택총조사(거처의종류, 일반,외국인가구, 전체)'!K215</f>
        <v>109473</v>
      </c>
      <c r="E229" s="35">
        <f>'주택총조사(거처의종류, 일반,외국인가구, 전체)'!N215</f>
        <v>112397</v>
      </c>
      <c r="F229" s="35">
        <f>'주택총조사(거처의종류, 일반,외국인가구, 전체)'!Q215</f>
        <v>114112</v>
      </c>
      <c r="G229" s="35">
        <f>'주택총조사(거처의종류, 일반,외국인가구, 전체)'!T215</f>
        <v>115438</v>
      </c>
      <c r="H229" s="35">
        <f>'주택총조사(거처의종류, 일반,외국인가구, 전체)'!W215</f>
        <v>116299</v>
      </c>
      <c r="I229" s="207">
        <f t="shared" si="471"/>
        <v>157</v>
      </c>
      <c r="J229" s="207">
        <f t="shared" si="471"/>
        <v>503</v>
      </c>
      <c r="K229" s="207">
        <f t="shared" si="471"/>
        <v>-797</v>
      </c>
      <c r="L229" s="207">
        <f t="shared" si="471"/>
        <v>-162</v>
      </c>
      <c r="M229" s="207">
        <f t="shared" si="471"/>
        <v>-472</v>
      </c>
      <c r="N229" s="24">
        <f>'인구총조사(가구, 1인가구)'!D215</f>
        <v>31159</v>
      </c>
      <c r="O229" s="24">
        <f>'인구총조사(가구, 1인가구)'!E215</f>
        <v>31651</v>
      </c>
      <c r="P229" s="24">
        <f>'인구총조사(가구, 1인가구)'!F215</f>
        <v>34072</v>
      </c>
      <c r="Q229" s="24">
        <f>'인구총조사(가구, 1인가구)'!G215</f>
        <v>36584</v>
      </c>
      <c r="R229" s="24">
        <f>'인구총조사(가구, 1인가구)'!H215</f>
        <v>38072</v>
      </c>
      <c r="S229" s="24">
        <f>'인구총조사(가구, 1인가구)'!I215</f>
        <v>39405</v>
      </c>
      <c r="T229" s="52">
        <f t="shared" si="464"/>
        <v>492</v>
      </c>
      <c r="U229" s="52">
        <f t="shared" si="382"/>
        <v>2421</v>
      </c>
      <c r="V229" s="52">
        <f t="shared" si="383"/>
        <v>2512</v>
      </c>
      <c r="W229" s="52">
        <f t="shared" si="384"/>
        <v>1488</v>
      </c>
      <c r="X229" s="52">
        <f t="shared" si="385"/>
        <v>1333</v>
      </c>
      <c r="Y229" s="53">
        <f>'주택총조사(거처의종류, 일반,외국인가구, 아파트)'!K215/'주택총조사(거처의종류, 일반,외국인가구, 전체)'!K215</f>
        <v>0.55189864167420277</v>
      </c>
      <c r="Z229" s="53">
        <f>'주택총조사(거처의종류, 일반,외국인가구, 아파트)'!N215/'주택총조사(거처의종류, 일반,외국인가구, 전체)'!N215</f>
        <v>0.54432947498598716</v>
      </c>
      <c r="AA229" s="53">
        <f>'주택총조사(거처의종류, 일반,외국인가구, 아파트)'!Q215/'주택총조사(거처의종류, 일반,외국인가구, 전체)'!Q215</f>
        <v>0.54302790241166576</v>
      </c>
      <c r="AB229" s="53">
        <f>'주택총조사(거처의종류, 일반,외국인가구, 아파트)'!T215/'주택총조사(거처의종류, 일반,외국인가구, 전체)'!T215</f>
        <v>0.55366517091425704</v>
      </c>
      <c r="AC229" s="53">
        <f>'주택총조사(거처의종류, 일반,외국인가구, 아파트)'!W215/'주택총조사(거처의종류, 일반,외국인가구, 전체)'!W215</f>
        <v>0.55899018908159137</v>
      </c>
      <c r="AD229" s="54">
        <f t="shared" si="465"/>
        <v>86.648086742849841</v>
      </c>
      <c r="AE229" s="54">
        <f t="shared" si="386"/>
        <v>273.79772591795154</v>
      </c>
      <c r="AF229" s="54">
        <f t="shared" si="387"/>
        <v>-432.79323822209761</v>
      </c>
      <c r="AG229" s="54">
        <f t="shared" si="388"/>
        <v>-89.693757688109642</v>
      </c>
      <c r="AH229" s="54">
        <f t="shared" si="389"/>
        <v>-263.84336924651114</v>
      </c>
      <c r="AI229" s="54">
        <f t="shared" si="390"/>
        <v>-85.176910499183407</v>
      </c>
      <c r="AJ229" s="54">
        <f t="shared" si="466"/>
        <v>271.53413170370777</v>
      </c>
      <c r="AK229" s="54">
        <f t="shared" si="391"/>
        <v>1317.8216589410749</v>
      </c>
      <c r="AL229" s="54">
        <f t="shared" si="392"/>
        <v>1364.0860908581044</v>
      </c>
      <c r="AM229" s="54">
        <f t="shared" si="393"/>
        <v>823.85377432041446</v>
      </c>
      <c r="AN229" s="54">
        <f t="shared" si="394"/>
        <v>745.13392204576132</v>
      </c>
      <c r="AO229" s="54">
        <f t="shared" si="395"/>
        <v>904.48591557381258</v>
      </c>
      <c r="AP229" s="208">
        <f t="shared" si="472"/>
        <v>358.18221844655761</v>
      </c>
      <c r="AQ229" s="208">
        <f t="shared" si="472"/>
        <v>1591.6193848590265</v>
      </c>
      <c r="AR229" s="208">
        <f t="shared" si="472"/>
        <v>931.29285263600673</v>
      </c>
      <c r="AS229" s="208">
        <f t="shared" si="472"/>
        <v>734.16001663230486</v>
      </c>
      <c r="AT229" s="208">
        <f t="shared" si="472"/>
        <v>481.29055279925018</v>
      </c>
      <c r="AU229" s="50">
        <f t="shared" si="381"/>
        <v>819.30900507462923</v>
      </c>
      <c r="AV229" s="52">
        <f>'주택총조사(거처의종류, 일반,외국인가구, 전체)'!I215</f>
        <v>1137</v>
      </c>
      <c r="AW229" s="52">
        <f>'주택총조사(거처의종류, 일반,외국인가구, 전체)'!L215</f>
        <v>1256</v>
      </c>
      <c r="AX229" s="52">
        <f>'주택총조사(거처의종류, 일반,외국인가구, 전체)'!O215</f>
        <v>1288</v>
      </c>
      <c r="AY229" s="52">
        <f>'주택총조사(거처의종류, 일반,외국인가구, 전체)'!R215</f>
        <v>1421</v>
      </c>
      <c r="AZ229" s="52">
        <f>'주택총조사(거처의종류, 일반,외국인가구, 전체)'!U215</f>
        <v>1721</v>
      </c>
      <c r="BA229" s="52">
        <f>'주택총조사(거처의종류, 일반,외국인가구, 전체)'!X215</f>
        <v>1946</v>
      </c>
      <c r="BB229" s="52">
        <f t="shared" si="467"/>
        <v>119</v>
      </c>
      <c r="BC229" s="52">
        <f t="shared" si="396"/>
        <v>32</v>
      </c>
      <c r="BD229" s="52">
        <f t="shared" si="397"/>
        <v>133</v>
      </c>
      <c r="BE229" s="52">
        <f t="shared" si="398"/>
        <v>300</v>
      </c>
      <c r="BF229" s="52">
        <f t="shared" si="399"/>
        <v>225</v>
      </c>
      <c r="BG229" s="53">
        <f>'주택총조사(거처의종류, 일반,외국인가구, 아파트)'!L215/'주택총조사(거처의종류, 일반,외국인가구, 전체)'!L215</f>
        <v>0.18869426751592358</v>
      </c>
      <c r="BH229" s="53">
        <f>'주택총조사(거처의종류, 일반,외국인가구, 아파트)'!O215/'주택총조사(거처의종류, 일반,외국인가구, 전체)'!O215</f>
        <v>0.19099378881987578</v>
      </c>
      <c r="BI229" s="53">
        <f>'주택총조사(거처의종류, 일반,외국인가구, 아파트)'!R215/'주택총조사(거처의종류, 일반,외국인가구, 전체)'!R215</f>
        <v>0.16678395496129486</v>
      </c>
      <c r="BJ229" s="53">
        <f>'주택총조사(거처의종류, 일반,외국인가구, 아파트)'!U215/'주택총조사(거처의종류, 일반,외국인가구, 전체)'!U215</f>
        <v>0.14410226612434632</v>
      </c>
      <c r="BK229" s="53">
        <f>'주택총조사(거처의종류, 일반,외국인가구, 아파트)'!X215/'주택총조사(거처의종류, 일반,외국인가구, 전체)'!X215</f>
        <v>0.14902363823227133</v>
      </c>
      <c r="BL229" s="54">
        <f t="shared" si="400"/>
        <v>22.454617834394906</v>
      </c>
      <c r="BM229" s="54">
        <f t="shared" si="401"/>
        <v>6.1118012422360248</v>
      </c>
      <c r="BN229" s="54">
        <f t="shared" si="402"/>
        <v>22.182266009852217</v>
      </c>
      <c r="BO229" s="54">
        <f t="shared" si="403"/>
        <v>43.230679837303896</v>
      </c>
      <c r="BP229" s="54">
        <f t="shared" si="404"/>
        <v>33.530318602261048</v>
      </c>
      <c r="BQ229" s="50">
        <f t="shared" si="405"/>
        <v>25.501936705209619</v>
      </c>
      <c r="BR229" s="49">
        <f>REPS멸실!E214</f>
        <v>0</v>
      </c>
      <c r="BS229" s="49">
        <f>REPS멸실!F214</f>
        <v>0</v>
      </c>
      <c r="BT229" s="49">
        <f>REPS멸실!G214</f>
        <v>0</v>
      </c>
      <c r="BU229" s="49">
        <f>REPS멸실!H214</f>
        <v>530</v>
      </c>
      <c r="BV229" s="49">
        <f>REPS멸실!I214</f>
        <v>0</v>
      </c>
      <c r="BW229" s="51">
        <f t="shared" si="406"/>
        <v>106</v>
      </c>
      <c r="BX229" s="81">
        <f t="shared" si="407"/>
        <v>950.8109417798388</v>
      </c>
      <c r="BY229" s="52">
        <f>SUM('주택소유통계(다주택자)'!Q215:R215)</f>
        <v>12443</v>
      </c>
      <c r="BZ229" s="52">
        <f>SUM('주택소유통계(다주택자)'!U215:V215)</f>
        <v>12515</v>
      </c>
      <c r="CA229" s="52">
        <f>SUM('주택소유통계(다주택자)'!Y215:Z215)</f>
        <v>13125</v>
      </c>
      <c r="CB229" s="52">
        <f>SUM('주택소유통계(다주택자)'!AC215:AD215)</f>
        <v>13849</v>
      </c>
      <c r="CC229" s="52">
        <f t="shared" si="408"/>
        <v>72</v>
      </c>
      <c r="CD229" s="52">
        <f t="shared" si="409"/>
        <v>610</v>
      </c>
      <c r="CE229" s="52">
        <f t="shared" si="410"/>
        <v>724</v>
      </c>
      <c r="CF229" s="53">
        <f>'REPS거래량(외지인)'!D215/'REPS거래량(외지인)'!C215</f>
        <v>0.8464541314248536</v>
      </c>
      <c r="CG229" s="53">
        <f>'REPS거래량(외지인)'!I215/'REPS거래량(외지인)'!H215</f>
        <v>0.83815028901734101</v>
      </c>
      <c r="CH229" s="53">
        <f>'REPS거래량(외지인)'!N215/'REPS거래량(외지인)'!M215</f>
        <v>0.84692346173086541</v>
      </c>
      <c r="CI229" s="54">
        <f>REPS단위당실거래!G214</f>
        <v>740</v>
      </c>
      <c r="CJ229" s="54">
        <f>REPS단위당실거래!H214</f>
        <v>745.5</v>
      </c>
      <c r="CK229" s="54">
        <f>REPS단위당실거래!I214</f>
        <v>752.1</v>
      </c>
      <c r="CL229" s="52">
        <v>1562</v>
      </c>
      <c r="CM229" s="52">
        <v>1434</v>
      </c>
      <c r="CN229" s="52">
        <v>1505.7</v>
      </c>
      <c r="CO229" s="53">
        <f t="shared" si="411"/>
        <v>0.47375160051216392</v>
      </c>
      <c r="CP229" s="53">
        <f t="shared" si="412"/>
        <v>0.51987447698744771</v>
      </c>
      <c r="CQ229" s="53">
        <f t="shared" si="413"/>
        <v>0.49950189280733215</v>
      </c>
      <c r="CR229" s="55">
        <v>0.2</v>
      </c>
      <c r="CS229" s="55">
        <v>0.3</v>
      </c>
      <c r="CT229" s="55">
        <v>0.5</v>
      </c>
      <c r="CU229" s="162">
        <f t="shared" si="414"/>
        <v>5.7745295931262746</v>
      </c>
      <c r="CV229" s="162">
        <f t="shared" si="415"/>
        <v>79.739128594577593</v>
      </c>
      <c r="CW229" s="162">
        <f t="shared" si="416"/>
        <v>153.14043373549694</v>
      </c>
      <c r="CX229" s="71">
        <f t="shared" si="417"/>
        <v>79.551363974400275</v>
      </c>
      <c r="CY229" s="158">
        <f>REPS분양물량!H214</f>
        <v>600</v>
      </c>
      <c r="CZ229" s="158">
        <f>REPS분양물량!I214</f>
        <v>0</v>
      </c>
      <c r="DA229" s="158">
        <f>REPS분양물량!J214</f>
        <v>1272</v>
      </c>
      <c r="DB229" s="52">
        <f>REPS미분양!F214</f>
        <v>245</v>
      </c>
      <c r="DC229" s="52">
        <f>REPS미분양!G214</f>
        <v>214</v>
      </c>
      <c r="DD229" s="52">
        <f>REPS미분양!H214</f>
        <v>513</v>
      </c>
      <c r="DE229" s="52">
        <f>REPS미분양!I214</f>
        <v>516</v>
      </c>
      <c r="DF229" s="52">
        <f t="shared" si="418"/>
        <v>845</v>
      </c>
      <c r="DG229" s="52">
        <f t="shared" si="419"/>
        <v>214</v>
      </c>
      <c r="DH229" s="52">
        <f t="shared" si="420"/>
        <v>1785</v>
      </c>
      <c r="DI229" s="52">
        <f t="shared" si="421"/>
        <v>631</v>
      </c>
      <c r="DJ229" s="52">
        <f t="shared" si="422"/>
        <v>-299</v>
      </c>
      <c r="DK229" s="52">
        <f t="shared" si="423"/>
        <v>1269</v>
      </c>
      <c r="DL229" s="141">
        <v>740</v>
      </c>
      <c r="DM229" s="141">
        <v>745.5</v>
      </c>
      <c r="DN229" s="141">
        <v>752.1</v>
      </c>
      <c r="DO229" s="140">
        <f>'REPS분양가(분기단위)'!D214</f>
        <v>1562</v>
      </c>
      <c r="DP229" s="140">
        <f>'REPS분양가(분기단위)'!E214</f>
        <v>1434</v>
      </c>
      <c r="DQ229" s="144">
        <f>DP229*1.05</f>
        <v>1505.7</v>
      </c>
      <c r="DR229" s="53">
        <f t="shared" si="424"/>
        <v>0.47375160051216392</v>
      </c>
      <c r="DS229" s="53">
        <f t="shared" si="425"/>
        <v>0.51987447698744771</v>
      </c>
      <c r="DT229" s="53">
        <f t="shared" si="426"/>
        <v>0.49950189280733215</v>
      </c>
      <c r="DU229" s="53">
        <f>100%-종합!CF229</f>
        <v>0.1535458685751464</v>
      </c>
      <c r="DV229" s="53">
        <f>100%-종합!CG229</f>
        <v>0.16184971098265899</v>
      </c>
      <c r="DW229" s="53">
        <f>100%-종합!CH229</f>
        <v>0.15307653826913459</v>
      </c>
      <c r="DX229" s="55">
        <v>0.2</v>
      </c>
      <c r="DY229" s="55">
        <v>0.3</v>
      </c>
      <c r="DZ229" s="55">
        <v>0.5</v>
      </c>
      <c r="EA229" s="72">
        <f t="shared" si="427"/>
        <v>9.1801162448756539</v>
      </c>
      <c r="EB229" s="72">
        <f t="shared" si="428"/>
        <v>-7.5474955861368427</v>
      </c>
      <c r="EC229" s="72">
        <f t="shared" si="429"/>
        <v>48.515152076935067</v>
      </c>
      <c r="ED229" s="71">
        <f t="shared" si="430"/>
        <v>16.715924245224624</v>
      </c>
      <c r="EE229" s="82">
        <f t="shared" si="431"/>
        <v>96.267288219624902</v>
      </c>
      <c r="EF229" s="88">
        <f t="shared" si="432"/>
        <v>1047.0782299994637</v>
      </c>
      <c r="EG229" s="54">
        <f>REPS단위당실거래!I214</f>
        <v>752.1</v>
      </c>
      <c r="EH229" s="52">
        <f t="shared" si="433"/>
        <v>1505.7</v>
      </c>
      <c r="EI229" s="52">
        <f t="shared" si="434"/>
        <v>51200</v>
      </c>
      <c r="EJ229" s="49">
        <f t="shared" si="435"/>
        <v>28160.000000000004</v>
      </c>
      <c r="EK229" s="156">
        <v>16902</v>
      </c>
      <c r="EL229" s="55">
        <f t="shared" si="436"/>
        <v>0.694111664626894</v>
      </c>
      <c r="EM229" s="55">
        <v>0.74</v>
      </c>
      <c r="EN229" s="55">
        <v>0.05</v>
      </c>
      <c r="EO229" s="71">
        <f t="shared" si="437"/>
        <v>434.07938815437922</v>
      </c>
      <c r="EP229" s="54">
        <f>REPS단위당실거래!I214</f>
        <v>752.1</v>
      </c>
      <c r="EQ229" s="52">
        <f t="shared" si="438"/>
        <v>1505.7</v>
      </c>
      <c r="ER229" s="52">
        <f t="shared" si="439"/>
        <v>51200</v>
      </c>
      <c r="ES229" s="49">
        <f t="shared" si="440"/>
        <v>28160.000000000004</v>
      </c>
      <c r="ET229" s="156">
        <v>6643</v>
      </c>
      <c r="EU229" s="55">
        <f t="shared" si="441"/>
        <v>0.694111664626894</v>
      </c>
      <c r="EV229" s="55">
        <v>0.26</v>
      </c>
      <c r="EW229" s="55">
        <v>0.2</v>
      </c>
      <c r="EX229" s="50">
        <f t="shared" si="442"/>
        <v>239.77115698205577</v>
      </c>
      <c r="EY229" s="53">
        <f>'주택총조사(주택의종류)'!AZ215</f>
        <v>0.61442989815799187</v>
      </c>
      <c r="EZ229" s="53">
        <f>'주택총조사(주택의종류)'!AS215</f>
        <v>0.33429170062271563</v>
      </c>
      <c r="FA229" s="53">
        <f>'주택총조사(주택의종류)'!BG215</f>
        <v>2.865349571500907E-2</v>
      </c>
      <c r="FB229" s="53">
        <f t="shared" si="443"/>
        <v>0.59070236885575278</v>
      </c>
      <c r="FC229" s="54">
        <f t="shared" si="444"/>
        <v>398.04511326683252</v>
      </c>
      <c r="FD229" s="55">
        <v>0.4</v>
      </c>
      <c r="FE229" s="55">
        <v>0.6</v>
      </c>
      <c r="FF229" s="50">
        <f t="shared" si="445"/>
        <v>95.530827184039808</v>
      </c>
      <c r="FG229" s="82">
        <f t="shared" si="446"/>
        <v>769.38137232047484</v>
      </c>
      <c r="FH229" s="53">
        <v>3.9399999999999998E-2</v>
      </c>
      <c r="FI229" s="49">
        <v>30</v>
      </c>
      <c r="FJ229" s="55">
        <v>0.6</v>
      </c>
      <c r="FK229" s="55">
        <v>0.4</v>
      </c>
      <c r="FL229" s="49">
        <f t="shared" si="447"/>
        <v>51000</v>
      </c>
      <c r="FM229" s="49">
        <f t="shared" si="448"/>
        <v>30700</v>
      </c>
      <c r="FN229" s="58">
        <f t="shared" si="449"/>
        <v>-145.50655083961539</v>
      </c>
      <c r="FO229" s="49">
        <f t="shared" si="468"/>
        <v>4320</v>
      </c>
      <c r="FP229" s="131">
        <v>200</v>
      </c>
      <c r="FQ229" s="131">
        <v>590</v>
      </c>
      <c r="FR229" s="134">
        <v>6203</v>
      </c>
      <c r="FS229" s="134">
        <v>8996</v>
      </c>
      <c r="FT229" s="134">
        <v>5855</v>
      </c>
      <c r="FU229" s="134">
        <v>5358</v>
      </c>
      <c r="FV229" s="134">
        <v>4864</v>
      </c>
      <c r="FW229" s="134">
        <v>12032</v>
      </c>
      <c r="FX229" s="134">
        <v>13915</v>
      </c>
      <c r="FY229" s="32">
        <f t="shared" si="450"/>
        <v>58013</v>
      </c>
      <c r="FZ229" s="152">
        <f>(SUM(FU229:FX229)/FY229)+(FT229/FY229)*0.7</f>
        <v>0.694111664626894</v>
      </c>
      <c r="GA229" s="54">
        <f t="shared" si="451"/>
        <v>929.98785227902215</v>
      </c>
      <c r="GB229" s="55">
        <v>0.3</v>
      </c>
      <c r="GC229" s="55">
        <f t="shared" si="452"/>
        <v>0.694111664626894</v>
      </c>
      <c r="GD229" s="50">
        <f t="shared" si="453"/>
        <v>193.65462486845459</v>
      </c>
      <c r="GE229" s="54">
        <f t="shared" si="454"/>
        <v>20.823089500816593</v>
      </c>
      <c r="GF229" s="55">
        <v>0.7</v>
      </c>
      <c r="GG229" s="55">
        <f t="shared" si="455"/>
        <v>0.694111664626894</v>
      </c>
      <c r="GH229" s="50">
        <f t="shared" si="456"/>
        <v>10.117484521260623</v>
      </c>
      <c r="GI229" s="81">
        <f t="shared" si="469"/>
        <v>203.77210938971521</v>
      </c>
      <c r="GJ229" s="72">
        <f t="shared" si="457"/>
        <v>79.551363974400275</v>
      </c>
      <c r="GK229" s="72">
        <f t="shared" si="458"/>
        <v>16.715924245224624</v>
      </c>
      <c r="GL229" s="52">
        <f>SUM('주택총조사(주택의종류)'!AD215:AF215)</f>
        <v>78061</v>
      </c>
      <c r="GM229" s="52">
        <f>REPS미분양!I214</f>
        <v>516</v>
      </c>
      <c r="GN229" s="100">
        <f t="shared" si="459"/>
        <v>6.6102150882002535E-3</v>
      </c>
      <c r="GO229" s="55">
        <f t="shared" si="460"/>
        <v>0.8</v>
      </c>
      <c r="GP229" s="82">
        <f t="shared" si="461"/>
        <v>77.013830575699927</v>
      </c>
      <c r="GQ229" s="84">
        <f t="shared" si="462"/>
        <v>1050.1673122858899</v>
      </c>
      <c r="GR229" s="151">
        <f>SUM('REPS분양물량+계획'!G214:I214)/3</f>
        <v>516.66666666666663</v>
      </c>
      <c r="GS229" s="106">
        <f t="shared" si="470"/>
        <v>0.49198509668144486</v>
      </c>
      <c r="GT229" s="105" t="str">
        <f t="shared" si="463"/>
        <v>S등급</v>
      </c>
    </row>
    <row r="230" spans="1:202" s="49" customFormat="1" x14ac:dyDescent="0.4">
      <c r="A230" s="37" t="s">
        <v>267</v>
      </c>
      <c r="B230" s="37" t="s">
        <v>283</v>
      </c>
      <c r="C230" s="35">
        <f>'주택총조사(거처의종류, 일반,외국인가구, 전체)'!H216</f>
        <v>21324</v>
      </c>
      <c r="D230" s="35">
        <f>'주택총조사(거처의종류, 일반,외국인가구, 전체)'!K216</f>
        <v>21345</v>
      </c>
      <c r="E230" s="35">
        <f>'주택총조사(거처의종류, 일반,외국인가구, 전체)'!N216</f>
        <v>21780</v>
      </c>
      <c r="F230" s="35">
        <f>'주택총조사(거처의종류, 일반,외국인가구, 전체)'!Q216</f>
        <v>21957</v>
      </c>
      <c r="G230" s="35">
        <f>'주택총조사(거처의종류, 일반,외국인가구, 전체)'!T216</f>
        <v>22451</v>
      </c>
      <c r="H230" s="35">
        <f>'주택총조사(거처의종류, 일반,외국인가구, 전체)'!W216</f>
        <v>22526</v>
      </c>
      <c r="I230" s="207">
        <f t="shared" si="471"/>
        <v>-24</v>
      </c>
      <c r="J230" s="207">
        <f t="shared" si="471"/>
        <v>62</v>
      </c>
      <c r="K230" s="207">
        <f t="shared" si="471"/>
        <v>-187</v>
      </c>
      <c r="L230" s="207">
        <f t="shared" si="471"/>
        <v>100</v>
      </c>
      <c r="M230" s="207">
        <f t="shared" si="471"/>
        <v>-96</v>
      </c>
      <c r="N230" s="24">
        <f>'인구총조사(가구, 1인가구)'!D216</f>
        <v>7216</v>
      </c>
      <c r="O230" s="24">
        <f>'인구총조사(가구, 1인가구)'!E216</f>
        <v>7261</v>
      </c>
      <c r="P230" s="24">
        <f>'인구총조사(가구, 1인가구)'!F216</f>
        <v>7634</v>
      </c>
      <c r="Q230" s="24">
        <f>'인구총조사(가구, 1인가구)'!G216</f>
        <v>7998</v>
      </c>
      <c r="R230" s="24">
        <f>'인구총조사(가구, 1인가구)'!H216</f>
        <v>8392</v>
      </c>
      <c r="S230" s="24">
        <f>'인구총조사(가구, 1인가구)'!I216</f>
        <v>8563</v>
      </c>
      <c r="T230" s="52">
        <f t="shared" si="464"/>
        <v>45</v>
      </c>
      <c r="U230" s="52">
        <f t="shared" si="382"/>
        <v>373</v>
      </c>
      <c r="V230" s="52">
        <f t="shared" si="383"/>
        <v>364</v>
      </c>
      <c r="W230" s="52">
        <f t="shared" si="384"/>
        <v>394</v>
      </c>
      <c r="X230" s="52">
        <f t="shared" si="385"/>
        <v>171</v>
      </c>
      <c r="Y230" s="53">
        <f>'주택총조사(거처의종류, 일반,외국인가구, 아파트)'!K216/'주택총조사(거처의종류, 일반,외국인가구, 전체)'!K216</f>
        <v>0.21246193487936285</v>
      </c>
      <c r="Z230" s="53">
        <f>'주택총조사(거처의종류, 일반,외국인가구, 아파트)'!N216/'주택총조사(거처의종류, 일반,외국인가구, 전체)'!N216</f>
        <v>0.21317722681359044</v>
      </c>
      <c r="AA230" s="53">
        <f>'주택총조사(거처의종류, 일반,외국인가구, 아파트)'!Q216/'주택총조사(거처의종류, 일반,외국인가구, 전체)'!Q216</f>
        <v>0.21154984742906591</v>
      </c>
      <c r="AB230" s="53">
        <f>'주택총조사(거처의종류, 일반,외국인가구, 아파트)'!T216/'주택총조사(거처의종류, 일반,외국인가구, 전체)'!T216</f>
        <v>0.22618146185025165</v>
      </c>
      <c r="AC230" s="53">
        <f>'주택총조사(거처의종류, 일반,외국인가구, 아파트)'!W216/'주택총조사(거처의종류, 일반,외국인가구, 전체)'!W216</f>
        <v>0.23062239190269024</v>
      </c>
      <c r="AD230" s="54">
        <f t="shared" si="465"/>
        <v>-5.0990864371047087</v>
      </c>
      <c r="AE230" s="54">
        <f t="shared" si="386"/>
        <v>13.216988062442608</v>
      </c>
      <c r="AF230" s="54">
        <f t="shared" si="387"/>
        <v>-39.559821469235324</v>
      </c>
      <c r="AG230" s="54">
        <f t="shared" si="388"/>
        <v>22.618146185025164</v>
      </c>
      <c r="AH230" s="54">
        <f t="shared" si="389"/>
        <v>-22.139749622658265</v>
      </c>
      <c r="AI230" s="54">
        <f t="shared" si="390"/>
        <v>-6.1927046563061046</v>
      </c>
      <c r="AJ230" s="54">
        <f t="shared" si="466"/>
        <v>9.5607870695713277</v>
      </c>
      <c r="AK230" s="54">
        <f t="shared" si="391"/>
        <v>79.51510560146923</v>
      </c>
      <c r="AL230" s="54">
        <f t="shared" si="392"/>
        <v>77.004144464179987</v>
      </c>
      <c r="AM230" s="54">
        <f t="shared" si="393"/>
        <v>89.115495968999156</v>
      </c>
      <c r="AN230" s="54">
        <f t="shared" si="394"/>
        <v>39.436429015360034</v>
      </c>
      <c r="AO230" s="54">
        <f t="shared" si="395"/>
        <v>58.926392423915942</v>
      </c>
      <c r="AP230" s="208">
        <f t="shared" si="472"/>
        <v>4.4617006324666191</v>
      </c>
      <c r="AQ230" s="208">
        <f t="shared" si="472"/>
        <v>92.73209366391184</v>
      </c>
      <c r="AR230" s="208">
        <f t="shared" si="472"/>
        <v>37.444322994944663</v>
      </c>
      <c r="AS230" s="208">
        <f t="shared" si="472"/>
        <v>111.73364215402432</v>
      </c>
      <c r="AT230" s="208">
        <f t="shared" si="472"/>
        <v>17.296679392701769</v>
      </c>
      <c r="AU230" s="50">
        <f t="shared" si="381"/>
        <v>52.733687767609844</v>
      </c>
      <c r="AV230" s="52">
        <f>'주택총조사(거처의종류, 일반,외국인가구, 전체)'!I216</f>
        <v>266</v>
      </c>
      <c r="AW230" s="52">
        <f>'주택총조사(거처의종류, 일반,외국인가구, 전체)'!L216</f>
        <v>279</v>
      </c>
      <c r="AX230" s="52">
        <f>'주택총조사(거처의종류, 일반,외국인가구, 전체)'!O216</f>
        <v>283</v>
      </c>
      <c r="AY230" s="52">
        <f>'주택총조사(거처의종류, 일반,외국인가구, 전체)'!R216</f>
        <v>289</v>
      </c>
      <c r="AZ230" s="52">
        <f>'주택총조사(거처의종류, 일반,외국인가구, 전체)'!U216</f>
        <v>319</v>
      </c>
      <c r="BA230" s="52">
        <f>'주택총조사(거처의종류, 일반,외국인가구, 전체)'!X216</f>
        <v>363</v>
      </c>
      <c r="BB230" s="52">
        <f t="shared" si="467"/>
        <v>13</v>
      </c>
      <c r="BC230" s="52">
        <f t="shared" si="396"/>
        <v>4</v>
      </c>
      <c r="BD230" s="52">
        <f t="shared" si="397"/>
        <v>6</v>
      </c>
      <c r="BE230" s="52">
        <f t="shared" si="398"/>
        <v>30</v>
      </c>
      <c r="BF230" s="52">
        <f t="shared" si="399"/>
        <v>44</v>
      </c>
      <c r="BG230" s="53">
        <f>'주택총조사(거처의종류, 일반,외국인가구, 아파트)'!L216/'주택총조사(거처의종류, 일반,외국인가구, 전체)'!L216</f>
        <v>7.5268817204301078E-2</v>
      </c>
      <c r="BH230" s="53">
        <f>'주택총조사(거처의종류, 일반,외국인가구, 아파트)'!O216/'주택총조사(거처의종류, 일반,외국인가구, 전체)'!O216</f>
        <v>5.6537102473498232E-2</v>
      </c>
      <c r="BI230" s="53">
        <f>'주택총조사(거처의종류, 일반,외국인가구, 아파트)'!R216/'주택총조사(거처의종류, 일반,외국인가구, 전체)'!R216</f>
        <v>6.9204152249134954E-2</v>
      </c>
      <c r="BJ230" s="53">
        <f>'주택총조사(거처의종류, 일반,외국인가구, 아파트)'!U216/'주택총조사(거처의종류, 일반,외국인가구, 전체)'!U216</f>
        <v>8.7774294670846395E-2</v>
      </c>
      <c r="BK230" s="53">
        <f>'주택총조사(거처의종류, 일반,외국인가구, 아파트)'!X216/'주택총조사(거처의종류, 일반,외국인가구, 전체)'!X216</f>
        <v>0.10743801652892562</v>
      </c>
      <c r="BL230" s="54">
        <f t="shared" si="400"/>
        <v>0.978494623655914</v>
      </c>
      <c r="BM230" s="54">
        <f t="shared" si="401"/>
        <v>0.22614840989399293</v>
      </c>
      <c r="BN230" s="54">
        <f t="shared" si="402"/>
        <v>0.41522491349480972</v>
      </c>
      <c r="BO230" s="54">
        <f t="shared" si="403"/>
        <v>2.6332288401253918</v>
      </c>
      <c r="BP230" s="54">
        <f t="shared" si="404"/>
        <v>4.7272727272727275</v>
      </c>
      <c r="BQ230" s="50">
        <f t="shared" si="405"/>
        <v>1.7960739028885668</v>
      </c>
      <c r="BR230" s="49">
        <f>REPS멸실!E215</f>
        <v>0</v>
      </c>
      <c r="BS230" s="49">
        <f>REPS멸실!F215</f>
        <v>0</v>
      </c>
      <c r="BT230" s="49">
        <f>REPS멸실!G215</f>
        <v>0</v>
      </c>
      <c r="BU230" s="49">
        <f>REPS멸실!H215</f>
        <v>0</v>
      </c>
      <c r="BV230" s="49">
        <f>REPS멸실!I215</f>
        <v>0</v>
      </c>
      <c r="BW230" s="51">
        <f t="shared" si="406"/>
        <v>0</v>
      </c>
      <c r="BX230" s="81">
        <f t="shared" si="407"/>
        <v>54.529761670498409</v>
      </c>
      <c r="BY230" s="52">
        <f>SUM('주택소유통계(다주택자)'!Q216:R216)</f>
        <v>4080</v>
      </c>
      <c r="BZ230" s="52">
        <f>SUM('주택소유통계(다주택자)'!U216:V216)</f>
        <v>3961</v>
      </c>
      <c r="CA230" s="52">
        <f>SUM('주택소유통계(다주택자)'!Y216:Z216)</f>
        <v>3924</v>
      </c>
      <c r="CB230" s="52">
        <f>SUM('주택소유통계(다주택자)'!AC216:AD216)</f>
        <v>4123</v>
      </c>
      <c r="CC230" s="52">
        <f t="shared" si="408"/>
        <v>-119</v>
      </c>
      <c r="CD230" s="52">
        <f t="shared" si="409"/>
        <v>-37</v>
      </c>
      <c r="CE230" s="52">
        <f t="shared" si="410"/>
        <v>199</v>
      </c>
      <c r="CF230" s="53">
        <f>'REPS거래량(외지인)'!D216/'REPS거래량(외지인)'!C216</f>
        <v>0.73897058823529416</v>
      </c>
      <c r="CG230" s="53">
        <f>'REPS거래량(외지인)'!I216/'REPS거래량(외지인)'!H216</f>
        <v>0.7439613526570048</v>
      </c>
      <c r="CH230" s="53">
        <f>'REPS거래량(외지인)'!N216/'REPS거래량(외지인)'!M216</f>
        <v>0.73717948717948723</v>
      </c>
      <c r="CI230" s="54">
        <f>REPS단위당실거래!G215</f>
        <v>493.5</v>
      </c>
      <c r="CJ230" s="54">
        <f>REPS단위당실거래!H215</f>
        <v>521.70000000000005</v>
      </c>
      <c r="CK230" s="54">
        <f>REPS단위당실거래!I215</f>
        <v>558.20000000000005</v>
      </c>
      <c r="CL230" s="52">
        <v>0</v>
      </c>
      <c r="CM230" s="52">
        <v>0</v>
      </c>
      <c r="CN230" s="52">
        <v>0</v>
      </c>
      <c r="CO230" s="53">
        <v>0</v>
      </c>
      <c r="CP230" s="53" t="e">
        <f t="shared" si="412"/>
        <v>#DIV/0!</v>
      </c>
      <c r="CQ230" s="53" t="e">
        <f t="shared" si="413"/>
        <v>#DIV/0!</v>
      </c>
      <c r="CR230" s="55">
        <v>0.2</v>
      </c>
      <c r="CS230" s="55">
        <v>0.3</v>
      </c>
      <c r="CT230" s="55">
        <v>0.5</v>
      </c>
      <c r="CU230" s="162">
        <f t="shared" si="414"/>
        <v>0</v>
      </c>
      <c r="CV230" s="162" t="e">
        <f t="shared" si="415"/>
        <v>#DIV/0!</v>
      </c>
      <c r="CW230" s="162" t="e">
        <f t="shared" si="416"/>
        <v>#DIV/0!</v>
      </c>
      <c r="CX230" s="71" t="e">
        <f t="shared" si="417"/>
        <v>#DIV/0!</v>
      </c>
      <c r="CY230" s="158">
        <f>REPS분양물량!H215</f>
        <v>793</v>
      </c>
      <c r="CZ230" s="158">
        <f>REPS분양물량!I215</f>
        <v>0</v>
      </c>
      <c r="DA230" s="158">
        <f>REPS분양물량!J215</f>
        <v>0</v>
      </c>
      <c r="DB230" s="52">
        <f>REPS미분양!F215</f>
        <v>0</v>
      </c>
      <c r="DC230" s="52">
        <f>REPS미분양!G215</f>
        <v>0</v>
      </c>
      <c r="DD230" s="52">
        <f>REPS미분양!H215</f>
        <v>0</v>
      </c>
      <c r="DE230" s="52">
        <f>REPS미분양!I215</f>
        <v>0</v>
      </c>
      <c r="DF230" s="52">
        <f t="shared" si="418"/>
        <v>793</v>
      </c>
      <c r="DG230" s="52">
        <f t="shared" si="419"/>
        <v>0</v>
      </c>
      <c r="DH230" s="52">
        <f t="shared" si="420"/>
        <v>0</v>
      </c>
      <c r="DI230" s="52">
        <f t="shared" si="421"/>
        <v>793</v>
      </c>
      <c r="DJ230" s="52">
        <f t="shared" si="422"/>
        <v>0</v>
      </c>
      <c r="DK230" s="52">
        <f t="shared" si="423"/>
        <v>0</v>
      </c>
      <c r="DL230" s="141">
        <v>493.5</v>
      </c>
      <c r="DM230" s="141">
        <v>521.70000000000005</v>
      </c>
      <c r="DN230" s="141">
        <v>558.20000000000005</v>
      </c>
      <c r="DO230" s="140">
        <f>'REPS분양가(분기단위)'!D215</f>
        <v>0</v>
      </c>
      <c r="DP230" s="140">
        <f>'REPS분양가(분기단위)'!E215</f>
        <v>0</v>
      </c>
      <c r="DQ230" s="140">
        <f>'REPS분양가(분기단위)'!F215</f>
        <v>0</v>
      </c>
      <c r="DR230" s="53" t="e">
        <f t="shared" si="424"/>
        <v>#DIV/0!</v>
      </c>
      <c r="DS230" s="53" t="e">
        <f t="shared" si="425"/>
        <v>#DIV/0!</v>
      </c>
      <c r="DT230" s="53" t="e">
        <f t="shared" si="426"/>
        <v>#DIV/0!</v>
      </c>
      <c r="DU230" s="53">
        <f>100%-종합!CF230</f>
        <v>0.26102941176470584</v>
      </c>
      <c r="DV230" s="53">
        <f>100%-종합!CG230</f>
        <v>0.2560386473429952</v>
      </c>
      <c r="DW230" s="53">
        <f>100%-종합!CH230</f>
        <v>0.26282051282051277</v>
      </c>
      <c r="DX230" s="55">
        <v>0.2</v>
      </c>
      <c r="DY230" s="55">
        <v>0.3</v>
      </c>
      <c r="DZ230" s="55">
        <v>0.5</v>
      </c>
      <c r="EA230" s="72" t="e">
        <f t="shared" si="427"/>
        <v>#DIV/0!</v>
      </c>
      <c r="EB230" s="72" t="e">
        <f t="shared" si="428"/>
        <v>#DIV/0!</v>
      </c>
      <c r="EC230" s="72" t="e">
        <f t="shared" si="429"/>
        <v>#DIV/0!</v>
      </c>
      <c r="ED230" s="71" t="e">
        <f t="shared" si="430"/>
        <v>#DIV/0!</v>
      </c>
      <c r="EE230" s="82" t="e">
        <f t="shared" si="431"/>
        <v>#DIV/0!</v>
      </c>
      <c r="EF230" s="88" t="e">
        <f t="shared" si="432"/>
        <v>#DIV/0!</v>
      </c>
      <c r="EG230" s="54">
        <f>REPS단위당실거래!I215</f>
        <v>558.20000000000005</v>
      </c>
      <c r="EH230" s="52">
        <f t="shared" si="433"/>
        <v>0</v>
      </c>
      <c r="EI230" s="52">
        <f t="shared" si="434"/>
        <v>0</v>
      </c>
      <c r="EJ230" s="49">
        <f t="shared" si="435"/>
        <v>0</v>
      </c>
      <c r="EK230" s="149">
        <v>0</v>
      </c>
      <c r="EL230" s="55">
        <f t="shared" si="436"/>
        <v>0</v>
      </c>
      <c r="EM230" s="55">
        <v>0.74</v>
      </c>
      <c r="EN230" s="55">
        <v>0.05</v>
      </c>
      <c r="EO230" s="71">
        <f t="shared" si="437"/>
        <v>0</v>
      </c>
      <c r="EP230" s="54">
        <f>REPS단위당실거래!I215</f>
        <v>558.20000000000005</v>
      </c>
      <c r="EQ230" s="52">
        <f t="shared" si="438"/>
        <v>0</v>
      </c>
      <c r="ER230" s="52">
        <f t="shared" si="439"/>
        <v>0</v>
      </c>
      <c r="ES230" s="49">
        <f t="shared" si="440"/>
        <v>0</v>
      </c>
      <c r="ET230" s="149">
        <v>0</v>
      </c>
      <c r="EU230" s="55">
        <f t="shared" si="441"/>
        <v>0</v>
      </c>
      <c r="EV230" s="55">
        <v>0.26</v>
      </c>
      <c r="EW230" s="55">
        <v>0.2</v>
      </c>
      <c r="EX230" s="50">
        <f t="shared" si="442"/>
        <v>0</v>
      </c>
      <c r="EY230" s="53">
        <f>'주택총조사(주택의종류)'!AZ216</f>
        <v>0.25717508071087142</v>
      </c>
      <c r="EZ230" s="53">
        <f>'주택총조사(주택의종류)'!AS216</f>
        <v>0.67170912655431692</v>
      </c>
      <c r="FA230" s="53">
        <f>'주택총조사(주택의종류)'!BG216</f>
        <v>5.4960994087419536E-2</v>
      </c>
      <c r="FB230" s="53">
        <f t="shared" si="443"/>
        <v>2.8255852730097666</v>
      </c>
      <c r="FC230" s="54">
        <f t="shared" si="444"/>
        <v>0</v>
      </c>
      <c r="FD230" s="55">
        <v>0.4</v>
      </c>
      <c r="FE230" s="55">
        <v>0.6</v>
      </c>
      <c r="FF230" s="50">
        <f t="shared" si="445"/>
        <v>0</v>
      </c>
      <c r="FG230" s="82">
        <f t="shared" si="446"/>
        <v>0</v>
      </c>
      <c r="FH230" s="53">
        <v>3.9399999999999998E-2</v>
      </c>
      <c r="FI230" s="49">
        <v>30</v>
      </c>
      <c r="FJ230" s="55">
        <v>0.6</v>
      </c>
      <c r="FK230" s="55">
        <v>0.4</v>
      </c>
      <c r="FL230" s="49">
        <f t="shared" si="447"/>
        <v>0</v>
      </c>
      <c r="FM230" s="49">
        <f t="shared" si="448"/>
        <v>0</v>
      </c>
      <c r="FN230" s="58">
        <f t="shared" si="449"/>
        <v>0</v>
      </c>
      <c r="FO230" s="49">
        <f t="shared" si="468"/>
        <v>0</v>
      </c>
      <c r="FP230" s="131" t="s">
        <v>400</v>
      </c>
      <c r="FQ230" s="131">
        <v>94</v>
      </c>
      <c r="FR230" s="131">
        <v>677</v>
      </c>
      <c r="FS230" s="134">
        <v>1077</v>
      </c>
      <c r="FT230" s="131">
        <v>526</v>
      </c>
      <c r="FU230" s="131">
        <v>462</v>
      </c>
      <c r="FV230" s="131">
        <v>400</v>
      </c>
      <c r="FW230" s="131">
        <v>827</v>
      </c>
      <c r="FX230" s="131">
        <v>610</v>
      </c>
      <c r="FY230" s="32">
        <f t="shared" si="450"/>
        <v>4673</v>
      </c>
      <c r="FZ230" s="152">
        <v>0</v>
      </c>
      <c r="GA230" s="54">
        <f t="shared" si="451"/>
        <v>60.722466326804508</v>
      </c>
      <c r="GB230" s="55">
        <v>0.3</v>
      </c>
      <c r="GC230" s="55">
        <f t="shared" si="452"/>
        <v>0</v>
      </c>
      <c r="GD230" s="50">
        <f t="shared" si="453"/>
        <v>0</v>
      </c>
      <c r="GE230" s="54">
        <f t="shared" si="454"/>
        <v>-6.1927046563061046</v>
      </c>
      <c r="GF230" s="55">
        <v>0.7</v>
      </c>
      <c r="GG230" s="55">
        <f t="shared" si="455"/>
        <v>0</v>
      </c>
      <c r="GH230" s="50">
        <f t="shared" si="456"/>
        <v>0</v>
      </c>
      <c r="GI230" s="81">
        <f t="shared" si="469"/>
        <v>0</v>
      </c>
      <c r="GJ230" s="72" t="e">
        <f t="shared" si="457"/>
        <v>#DIV/0!</v>
      </c>
      <c r="GK230" s="72" t="e">
        <f t="shared" si="458"/>
        <v>#DIV/0!</v>
      </c>
      <c r="GL230" s="52">
        <f>SUM('주택총조사(주택의종류)'!AD216:AF216)</f>
        <v>7924</v>
      </c>
      <c r="GM230" s="52">
        <f>REPS미분양!I215</f>
        <v>0</v>
      </c>
      <c r="GN230" s="100">
        <f t="shared" si="459"/>
        <v>0</v>
      </c>
      <c r="GO230" s="55">
        <f t="shared" si="460"/>
        <v>1</v>
      </c>
      <c r="GP230" s="82" t="e">
        <f t="shared" si="461"/>
        <v>#DIV/0!</v>
      </c>
      <c r="GQ230" s="84" t="e">
        <f t="shared" si="462"/>
        <v>#DIV/0!</v>
      </c>
      <c r="GR230" s="151">
        <f>SUM('REPS분양물량+계획'!G215:I215)/3</f>
        <v>0</v>
      </c>
      <c r="GS230" s="106" t="e">
        <f t="shared" si="470"/>
        <v>#DIV/0!</v>
      </c>
      <c r="GT230" s="105" t="e">
        <f t="shared" si="463"/>
        <v>#DIV/0!</v>
      </c>
    </row>
    <row r="231" spans="1:202" s="49" customFormat="1" x14ac:dyDescent="0.4">
      <c r="A231" s="37" t="s">
        <v>267</v>
      </c>
      <c r="B231" s="37" t="s">
        <v>285</v>
      </c>
      <c r="C231" s="35">
        <f>'주택총조사(거처의종류, 일반,외국인가구, 전체)'!H217</f>
        <v>22736</v>
      </c>
      <c r="D231" s="35">
        <f>'주택총조사(거처의종류, 일반,외국인가구, 전체)'!K217</f>
        <v>22747</v>
      </c>
      <c r="E231" s="35">
        <f>'주택총조사(거처의종류, 일반,외국인가구, 전체)'!N217</f>
        <v>23534</v>
      </c>
      <c r="F231" s="35">
        <f>'주택총조사(거처의종류, 일반,외국인가구, 전체)'!Q217</f>
        <v>24003</v>
      </c>
      <c r="G231" s="35">
        <f>'주택총조사(거처의종류, 일반,외국인가구, 전체)'!T217</f>
        <v>24392</v>
      </c>
      <c r="H231" s="35">
        <f>'주택총조사(거처의종류, 일반,외국인가구, 전체)'!W217</f>
        <v>24977</v>
      </c>
      <c r="I231" s="207">
        <f t="shared" si="471"/>
        <v>80</v>
      </c>
      <c r="J231" s="207">
        <f t="shared" si="471"/>
        <v>-115</v>
      </c>
      <c r="K231" s="207">
        <f t="shared" si="471"/>
        <v>-108</v>
      </c>
      <c r="L231" s="207">
        <f t="shared" si="471"/>
        <v>-11</v>
      </c>
      <c r="M231" s="207">
        <f t="shared" si="471"/>
        <v>146</v>
      </c>
      <c r="N231" s="24">
        <f>'인구총조사(가구, 1인가구)'!D217</f>
        <v>8287</v>
      </c>
      <c r="O231" s="24">
        <f>'인구총조사(가구, 1인가구)'!E217</f>
        <v>8218</v>
      </c>
      <c r="P231" s="24">
        <f>'인구총조사(가구, 1인가구)'!F217</f>
        <v>9120</v>
      </c>
      <c r="Q231" s="24">
        <f>'인구총조사(가구, 1인가구)'!G217</f>
        <v>9697</v>
      </c>
      <c r="R231" s="24">
        <f>'인구총조사(가구, 1인가구)'!H217</f>
        <v>10097</v>
      </c>
      <c r="S231" s="24">
        <f>'인구총조사(가구, 1인가구)'!I217</f>
        <v>10536</v>
      </c>
      <c r="T231" s="52">
        <f t="shared" si="464"/>
        <v>-69</v>
      </c>
      <c r="U231" s="52">
        <f t="shared" si="382"/>
        <v>902</v>
      </c>
      <c r="V231" s="52">
        <f t="shared" si="383"/>
        <v>577</v>
      </c>
      <c r="W231" s="52">
        <f t="shared" si="384"/>
        <v>400</v>
      </c>
      <c r="X231" s="52">
        <f t="shared" si="385"/>
        <v>439</v>
      </c>
      <c r="Y231" s="53">
        <f>'주택총조사(거처의종류, 일반,외국인가구, 아파트)'!K217/'주택총조사(거처의종류, 일반,외국인가구, 전체)'!K217</f>
        <v>0.28610366202136545</v>
      </c>
      <c r="Z231" s="53">
        <f>'주택총조사(거처의종류, 일반,외국인가구, 아파트)'!N217/'주택총조사(거처의종류, 일반,외국인가구, 전체)'!N217</f>
        <v>0.28975099855528175</v>
      </c>
      <c r="AA231" s="53">
        <f>'주택총조사(거처의종류, 일반,외국인가구, 아파트)'!Q217/'주택총조사(거처의종류, 일반,외국인가구, 전체)'!Q217</f>
        <v>0.30162896304628589</v>
      </c>
      <c r="AB231" s="53">
        <f>'주택총조사(거처의종류, 일반,외국인가구, 아파트)'!T217/'주택총조사(거처의종류, 일반,외국인가구, 전체)'!T217</f>
        <v>0.30567399147261398</v>
      </c>
      <c r="AC231" s="53">
        <f>'주택총조사(거처의종류, 일반,외국인가구, 아파트)'!W217/'주택총조사(거처의종류, 일반,외국인가구, 전체)'!W217</f>
        <v>0.31861312407414821</v>
      </c>
      <c r="AD231" s="54">
        <f t="shared" si="465"/>
        <v>22.888292961709237</v>
      </c>
      <c r="AE231" s="54">
        <f t="shared" si="386"/>
        <v>-33.321364833857402</v>
      </c>
      <c r="AF231" s="54">
        <f t="shared" si="387"/>
        <v>-32.575928008998879</v>
      </c>
      <c r="AG231" s="54">
        <f t="shared" si="388"/>
        <v>-3.3624139061987539</v>
      </c>
      <c r="AH231" s="54">
        <f t="shared" si="389"/>
        <v>46.517516114825639</v>
      </c>
      <c r="AI231" s="54">
        <f t="shared" si="390"/>
        <v>2.9220465495967574E-2</v>
      </c>
      <c r="AJ231" s="54">
        <f t="shared" si="466"/>
        <v>-19.741152679474215</v>
      </c>
      <c r="AK231" s="54">
        <f t="shared" si="391"/>
        <v>261.35540069686414</v>
      </c>
      <c r="AL231" s="54">
        <f t="shared" si="392"/>
        <v>174.03991167770695</v>
      </c>
      <c r="AM231" s="54">
        <f t="shared" si="393"/>
        <v>122.26959658904559</v>
      </c>
      <c r="AN231" s="54">
        <f t="shared" si="394"/>
        <v>139.87116146855107</v>
      </c>
      <c r="AO231" s="54">
        <f t="shared" si="395"/>
        <v>135.5589835505387</v>
      </c>
      <c r="AP231" s="208">
        <f t="shared" si="472"/>
        <v>3.1471402822350214</v>
      </c>
      <c r="AQ231" s="208">
        <f t="shared" si="472"/>
        <v>228.03403586300675</v>
      </c>
      <c r="AR231" s="208">
        <f t="shared" si="472"/>
        <v>141.46398366870807</v>
      </c>
      <c r="AS231" s="208">
        <f t="shared" si="472"/>
        <v>118.90718268284684</v>
      </c>
      <c r="AT231" s="208">
        <f t="shared" si="472"/>
        <v>186.3886775833767</v>
      </c>
      <c r="AU231" s="50">
        <f t="shared" si="381"/>
        <v>135.58820401603467</v>
      </c>
      <c r="AV231" s="52">
        <f>'주택총조사(거처의종류, 일반,외국인가구, 전체)'!I217</f>
        <v>1464</v>
      </c>
      <c r="AW231" s="52">
        <f>'주택총조사(거처의종류, 일반,외국인가구, 전체)'!L217</f>
        <v>1628</v>
      </c>
      <c r="AX231" s="52">
        <f>'주택총조사(거처의종류, 일반,외국인가구, 전체)'!O217</f>
        <v>1726</v>
      </c>
      <c r="AY231" s="52">
        <f>'주택총조사(거처의종류, 일반,외국인가구, 전체)'!R217</f>
        <v>1762</v>
      </c>
      <c r="AZ231" s="52">
        <f>'주택총조사(거처의종류, 일반,외국인가구, 전체)'!U217</f>
        <v>2007</v>
      </c>
      <c r="BA231" s="52">
        <f>'주택총조사(거처의종류, 일반,외국인가구, 전체)'!X217</f>
        <v>2498</v>
      </c>
      <c r="BB231" s="52">
        <f t="shared" si="467"/>
        <v>164</v>
      </c>
      <c r="BC231" s="52">
        <f t="shared" si="396"/>
        <v>98</v>
      </c>
      <c r="BD231" s="52">
        <f t="shared" si="397"/>
        <v>36</v>
      </c>
      <c r="BE231" s="52">
        <f t="shared" si="398"/>
        <v>245</v>
      </c>
      <c r="BF231" s="52">
        <f t="shared" si="399"/>
        <v>491</v>
      </c>
      <c r="BG231" s="53">
        <f>'주택총조사(거처의종류, 일반,외국인가구, 아파트)'!L217/'주택총조사(거처의종류, 일반,외국인가구, 전체)'!L217</f>
        <v>0.35380835380835379</v>
      </c>
      <c r="BH231" s="53">
        <f>'주택총조사(거처의종류, 일반,외국인가구, 아파트)'!O217/'주택총조사(거처의종류, 일반,외국인가구, 전체)'!O217</f>
        <v>0.37543453070683663</v>
      </c>
      <c r="BI231" s="53">
        <f>'주택총조사(거처의종류, 일반,외국인가구, 아파트)'!R217/'주택총조사(거처의종류, 일반,외국인가구, 전체)'!R217</f>
        <v>0.41032917139614072</v>
      </c>
      <c r="BJ231" s="53">
        <f>'주택총조사(거처의종류, 일반,외국인가구, 아파트)'!U217/'주택총조사(거처의종류, 일반,외국인가구, 전체)'!U217</f>
        <v>0.4170403587443946</v>
      </c>
      <c r="BK231" s="53">
        <f>'주택총조사(거처의종류, 일반,외국인가구, 아파트)'!X217/'주택총조사(거처의종류, 일반,외국인가구, 전체)'!X217</f>
        <v>0.46997598078462771</v>
      </c>
      <c r="BL231" s="54">
        <f t="shared" si="400"/>
        <v>58.024570024570025</v>
      </c>
      <c r="BM231" s="54">
        <f t="shared" si="401"/>
        <v>36.792584009269987</v>
      </c>
      <c r="BN231" s="54">
        <f t="shared" si="402"/>
        <v>14.771850170261066</v>
      </c>
      <c r="BO231" s="54">
        <f t="shared" si="403"/>
        <v>102.17488789237667</v>
      </c>
      <c r="BP231" s="54">
        <f t="shared" si="404"/>
        <v>230.75820656525221</v>
      </c>
      <c r="BQ231" s="50">
        <f t="shared" si="405"/>
        <v>88.504419732345994</v>
      </c>
      <c r="BR231" s="49">
        <f>REPS멸실!E216</f>
        <v>0</v>
      </c>
      <c r="BS231" s="49">
        <f>REPS멸실!F216</f>
        <v>0</v>
      </c>
      <c r="BT231" s="49">
        <f>REPS멸실!G216</f>
        <v>0</v>
      </c>
      <c r="BU231" s="49">
        <f>REPS멸실!H216</f>
        <v>0</v>
      </c>
      <c r="BV231" s="49">
        <f>REPS멸실!I216</f>
        <v>0</v>
      </c>
      <c r="BW231" s="51">
        <f t="shared" si="406"/>
        <v>0</v>
      </c>
      <c r="BX231" s="81">
        <f t="shared" si="407"/>
        <v>224.09262374838067</v>
      </c>
      <c r="BY231" s="52">
        <f>SUM('주택소유통계(다주택자)'!Q217:R217)</f>
        <v>2655</v>
      </c>
      <c r="BZ231" s="52">
        <f>SUM('주택소유통계(다주택자)'!U217:V217)</f>
        <v>2675</v>
      </c>
      <c r="CA231" s="52">
        <f>SUM('주택소유통계(다주택자)'!Y217:Z217)</f>
        <v>2765</v>
      </c>
      <c r="CB231" s="52">
        <f>SUM('주택소유통계(다주택자)'!AC217:AD217)</f>
        <v>2866</v>
      </c>
      <c r="CC231" s="52">
        <f t="shared" si="408"/>
        <v>20</v>
      </c>
      <c r="CD231" s="52">
        <f t="shared" si="409"/>
        <v>90</v>
      </c>
      <c r="CE231" s="52">
        <f t="shared" si="410"/>
        <v>101</v>
      </c>
      <c r="CF231" s="53">
        <f>'REPS거래량(외지인)'!D217/'REPS거래량(외지인)'!C217</f>
        <v>0.49921259842519683</v>
      </c>
      <c r="CG231" s="53">
        <f>'REPS거래량(외지인)'!I217/'REPS거래량(외지인)'!H217</f>
        <v>0.48066298342541436</v>
      </c>
      <c r="CH231" s="53">
        <f>'REPS거래량(외지인)'!N217/'REPS거래량(외지인)'!M217</f>
        <v>0.38971807628524047</v>
      </c>
      <c r="CI231" s="54">
        <f>REPS단위당실거래!G216</f>
        <v>289.2</v>
      </c>
      <c r="CJ231" s="54">
        <f>REPS단위당실거래!H216</f>
        <v>305</v>
      </c>
      <c r="CK231" s="54">
        <f>REPS단위당실거래!I216</f>
        <v>326.8</v>
      </c>
      <c r="CL231" s="52">
        <v>0</v>
      </c>
      <c r="CM231" s="52">
        <v>0</v>
      </c>
      <c r="CN231" s="52">
        <v>0</v>
      </c>
      <c r="CO231" s="53">
        <v>0</v>
      </c>
      <c r="CP231" s="53">
        <v>0</v>
      </c>
      <c r="CQ231" s="53">
        <v>0</v>
      </c>
      <c r="CR231" s="55">
        <v>0.2</v>
      </c>
      <c r="CS231" s="55">
        <v>0.3</v>
      </c>
      <c r="CT231" s="55">
        <v>0.5</v>
      </c>
      <c r="CU231" s="162">
        <f t="shared" si="414"/>
        <v>0</v>
      </c>
      <c r="CV231" s="162">
        <f t="shared" si="415"/>
        <v>0</v>
      </c>
      <c r="CW231" s="162">
        <f t="shared" si="416"/>
        <v>0</v>
      </c>
      <c r="CX231" s="71">
        <f t="shared" si="417"/>
        <v>0</v>
      </c>
      <c r="CY231" s="158">
        <f>REPS분양물량!H216</f>
        <v>240</v>
      </c>
      <c r="CZ231" s="158">
        <f>REPS분양물량!I216</f>
        <v>0</v>
      </c>
      <c r="DA231" s="158">
        <f>REPS분양물량!J216</f>
        <v>0</v>
      </c>
      <c r="DB231" s="52">
        <f>REPS미분양!F216</f>
        <v>355</v>
      </c>
      <c r="DC231" s="52">
        <f>REPS미분양!G216</f>
        <v>357</v>
      </c>
      <c r="DD231" s="52">
        <f>REPS미분양!H216</f>
        <v>259</v>
      </c>
      <c r="DE231" s="52">
        <f>REPS미분양!I216</f>
        <v>357</v>
      </c>
      <c r="DF231" s="52">
        <f t="shared" si="418"/>
        <v>595</v>
      </c>
      <c r="DG231" s="52">
        <f t="shared" si="419"/>
        <v>357</v>
      </c>
      <c r="DH231" s="52">
        <f t="shared" si="420"/>
        <v>259</v>
      </c>
      <c r="DI231" s="52">
        <f t="shared" si="421"/>
        <v>238</v>
      </c>
      <c r="DJ231" s="52">
        <f t="shared" si="422"/>
        <v>98</v>
      </c>
      <c r="DK231" s="52">
        <f t="shared" si="423"/>
        <v>-98</v>
      </c>
      <c r="DL231" s="141">
        <v>289.2</v>
      </c>
      <c r="DM231" s="141">
        <v>305</v>
      </c>
      <c r="DN231" s="141">
        <v>326.8</v>
      </c>
      <c r="DO231" s="140">
        <f>'REPS분양가(분기단위)'!D216</f>
        <v>0</v>
      </c>
      <c r="DP231" s="140">
        <f>'REPS분양가(분기단위)'!E216</f>
        <v>0</v>
      </c>
      <c r="DQ231" s="140">
        <f>'REPS분양가(분기단위)'!F216</f>
        <v>0</v>
      </c>
      <c r="DR231" s="53" t="e">
        <f t="shared" si="424"/>
        <v>#DIV/0!</v>
      </c>
      <c r="DS231" s="53" t="e">
        <f t="shared" si="425"/>
        <v>#DIV/0!</v>
      </c>
      <c r="DT231" s="53" t="e">
        <f t="shared" si="426"/>
        <v>#DIV/0!</v>
      </c>
      <c r="DU231" s="53">
        <f>100%-종합!CF231</f>
        <v>0.50078740157480317</v>
      </c>
      <c r="DV231" s="53">
        <f>100%-종합!CG231</f>
        <v>0.51933701657458564</v>
      </c>
      <c r="DW231" s="53">
        <f>100%-종합!CH231</f>
        <v>0.61028192371475953</v>
      </c>
      <c r="DX231" s="55">
        <v>0.2</v>
      </c>
      <c r="DY231" s="55">
        <v>0.3</v>
      </c>
      <c r="DZ231" s="55">
        <v>0.5</v>
      </c>
      <c r="EA231" s="72" t="e">
        <f t="shared" si="427"/>
        <v>#DIV/0!</v>
      </c>
      <c r="EB231" s="72" t="e">
        <f t="shared" si="428"/>
        <v>#DIV/0!</v>
      </c>
      <c r="EC231" s="72" t="e">
        <f t="shared" si="429"/>
        <v>#DIV/0!</v>
      </c>
      <c r="ED231" s="71" t="e">
        <f t="shared" si="430"/>
        <v>#DIV/0!</v>
      </c>
      <c r="EE231" s="82" t="e">
        <f t="shared" si="431"/>
        <v>#DIV/0!</v>
      </c>
      <c r="EF231" s="88" t="e">
        <f t="shared" si="432"/>
        <v>#DIV/0!</v>
      </c>
      <c r="EG231" s="54">
        <f>REPS단위당실거래!I216</f>
        <v>326.8</v>
      </c>
      <c r="EH231" s="52">
        <f t="shared" si="433"/>
        <v>0</v>
      </c>
      <c r="EI231" s="52">
        <f t="shared" si="434"/>
        <v>0</v>
      </c>
      <c r="EJ231" s="49">
        <f t="shared" si="435"/>
        <v>0</v>
      </c>
      <c r="EK231" s="149">
        <v>0</v>
      </c>
      <c r="EL231" s="55">
        <f t="shared" si="436"/>
        <v>0</v>
      </c>
      <c r="EM231" s="55">
        <v>0.74</v>
      </c>
      <c r="EN231" s="55">
        <v>0.05</v>
      </c>
      <c r="EO231" s="71">
        <f t="shared" si="437"/>
        <v>0</v>
      </c>
      <c r="EP231" s="54">
        <f>REPS단위당실거래!I216</f>
        <v>326.8</v>
      </c>
      <c r="EQ231" s="52">
        <f t="shared" si="438"/>
        <v>0</v>
      </c>
      <c r="ER231" s="52">
        <f t="shared" si="439"/>
        <v>0</v>
      </c>
      <c r="ES231" s="49">
        <f t="shared" si="440"/>
        <v>0</v>
      </c>
      <c r="ET231" s="149">
        <v>0</v>
      </c>
      <c r="EU231" s="55">
        <f t="shared" si="441"/>
        <v>0</v>
      </c>
      <c r="EV231" s="55">
        <v>0.26</v>
      </c>
      <c r="EW231" s="55">
        <v>0.2</v>
      </c>
      <c r="EX231" s="50">
        <f t="shared" si="442"/>
        <v>0</v>
      </c>
      <c r="EY231" s="53">
        <f>'주택총조사(주택의종류)'!AZ217</f>
        <v>0.38528412352392827</v>
      </c>
      <c r="EZ231" s="53">
        <f>'주택총조사(주택의종류)'!AS217</f>
        <v>0.56669825931205753</v>
      </c>
      <c r="FA231" s="53">
        <f>'주택총조사(주택의종류)'!BG217</f>
        <v>3.7016355255145024E-2</v>
      </c>
      <c r="FB231" s="53">
        <f t="shared" si="443"/>
        <v>1.5669335373735132</v>
      </c>
      <c r="FC231" s="54">
        <f t="shared" si="444"/>
        <v>0</v>
      </c>
      <c r="FD231" s="55">
        <v>0.4</v>
      </c>
      <c r="FE231" s="55">
        <v>0.6</v>
      </c>
      <c r="FF231" s="50">
        <f t="shared" si="445"/>
        <v>0</v>
      </c>
      <c r="FG231" s="82">
        <f t="shared" si="446"/>
        <v>0</v>
      </c>
      <c r="FH231" s="53">
        <v>3.9399999999999998E-2</v>
      </c>
      <c r="FI231" s="49">
        <v>30</v>
      </c>
      <c r="FJ231" s="55">
        <v>0.6</v>
      </c>
      <c r="FK231" s="55">
        <v>0.4</v>
      </c>
      <c r="FL231" s="49">
        <f t="shared" si="447"/>
        <v>0</v>
      </c>
      <c r="FM231" s="49">
        <f t="shared" si="448"/>
        <v>0</v>
      </c>
      <c r="FN231" s="58">
        <f t="shared" si="449"/>
        <v>0</v>
      </c>
      <c r="FO231" s="49">
        <f t="shared" si="468"/>
        <v>0</v>
      </c>
      <c r="FP231" s="131">
        <v>36</v>
      </c>
      <c r="FQ231" s="131">
        <v>124</v>
      </c>
      <c r="FR231" s="131">
        <v>903</v>
      </c>
      <c r="FS231" s="134">
        <v>1608</v>
      </c>
      <c r="FT231" s="134">
        <v>1024</v>
      </c>
      <c r="FU231" s="131">
        <v>773</v>
      </c>
      <c r="FV231" s="131">
        <v>687</v>
      </c>
      <c r="FW231" s="134">
        <v>1378</v>
      </c>
      <c r="FX231" s="134">
        <v>1188</v>
      </c>
      <c r="FY231" s="32">
        <f t="shared" si="450"/>
        <v>7721</v>
      </c>
      <c r="FZ231" s="153">
        <v>0</v>
      </c>
      <c r="GA231" s="54">
        <f t="shared" si="451"/>
        <v>224.06340328288468</v>
      </c>
      <c r="GB231" s="55">
        <v>0.3</v>
      </c>
      <c r="GC231" s="55">
        <f t="shared" si="452"/>
        <v>0</v>
      </c>
      <c r="GD231" s="50">
        <f t="shared" si="453"/>
        <v>0</v>
      </c>
      <c r="GE231" s="54">
        <f t="shared" si="454"/>
        <v>2.9220465495967574E-2</v>
      </c>
      <c r="GF231" s="55">
        <v>0.7</v>
      </c>
      <c r="GG231" s="55">
        <f t="shared" si="455"/>
        <v>0</v>
      </c>
      <c r="GH231" s="50">
        <f t="shared" si="456"/>
        <v>0</v>
      </c>
      <c r="GI231" s="81">
        <f t="shared" si="469"/>
        <v>0</v>
      </c>
      <c r="GJ231" s="72">
        <f t="shared" si="457"/>
        <v>0</v>
      </c>
      <c r="GK231" s="72" t="e">
        <f t="shared" si="458"/>
        <v>#DIV/0!</v>
      </c>
      <c r="GL231" s="52">
        <f>SUM('주택총조사(주택의종류)'!AD217:AF217)</f>
        <v>11720</v>
      </c>
      <c r="GM231" s="52">
        <f>REPS미분양!I216</f>
        <v>357</v>
      </c>
      <c r="GN231" s="100">
        <f t="shared" si="459"/>
        <v>3.0460750853242322E-2</v>
      </c>
      <c r="GO231" s="55">
        <f t="shared" si="460"/>
        <v>0.4</v>
      </c>
      <c r="GP231" s="82" t="e">
        <f t="shared" si="461"/>
        <v>#DIV/0!</v>
      </c>
      <c r="GQ231" s="84" t="e">
        <f t="shared" si="462"/>
        <v>#DIV/0!</v>
      </c>
      <c r="GR231" s="151">
        <f>SUM('REPS분양물량+계획'!G216:I216)/3</f>
        <v>0</v>
      </c>
      <c r="GS231" s="106" t="e">
        <f t="shared" si="470"/>
        <v>#DIV/0!</v>
      </c>
      <c r="GT231" s="105" t="e">
        <f t="shared" si="463"/>
        <v>#DIV/0!</v>
      </c>
    </row>
    <row r="232" spans="1:202" s="49" customFormat="1" x14ac:dyDescent="0.4">
      <c r="A232" s="37" t="s">
        <v>267</v>
      </c>
      <c r="B232" s="37" t="s">
        <v>275</v>
      </c>
      <c r="C232" s="35">
        <f>'주택총조사(거처의종류, 일반,외국인가구, 전체)'!H218</f>
        <v>20922</v>
      </c>
      <c r="D232" s="35">
        <f>'주택총조사(거처의종류, 일반,외국인가구, 전체)'!K218</f>
        <v>20810</v>
      </c>
      <c r="E232" s="35">
        <f>'주택총조사(거처의종류, 일반,외국인가구, 전체)'!N218</f>
        <v>21234</v>
      </c>
      <c r="F232" s="35">
        <f>'주택총조사(거처의종류, 일반,외국인가구, 전체)'!Q218</f>
        <v>21304</v>
      </c>
      <c r="G232" s="35">
        <f>'주택총조사(거처의종류, 일반,외국인가구, 전체)'!T218</f>
        <v>21221</v>
      </c>
      <c r="H232" s="35">
        <f>'주택총조사(거처의종류, 일반,외국인가구, 전체)'!W218</f>
        <v>21172</v>
      </c>
      <c r="I232" s="207">
        <f t="shared" si="471"/>
        <v>-57</v>
      </c>
      <c r="J232" s="207">
        <f t="shared" si="471"/>
        <v>-9</v>
      </c>
      <c r="K232" s="207">
        <f t="shared" si="471"/>
        <v>-270</v>
      </c>
      <c r="L232" s="207">
        <f t="shared" si="471"/>
        <v>-280</v>
      </c>
      <c r="M232" s="207">
        <f t="shared" si="471"/>
        <v>-182</v>
      </c>
      <c r="N232" s="24">
        <f>'인구총조사(가구, 1인가구)'!D218</f>
        <v>7104</v>
      </c>
      <c r="O232" s="24">
        <f>'인구총조사(가구, 1인가구)'!E218</f>
        <v>7049</v>
      </c>
      <c r="P232" s="24">
        <f>'인구총조사(가구, 1인가구)'!F218</f>
        <v>7482</v>
      </c>
      <c r="Q232" s="24">
        <f>'인구총조사(가구, 1인가구)'!G218</f>
        <v>7822</v>
      </c>
      <c r="R232" s="24">
        <f>'인구총조사(가구, 1인가구)'!H218</f>
        <v>8019</v>
      </c>
      <c r="S232" s="24">
        <f>'인구총조사(가구, 1인가구)'!I218</f>
        <v>8152</v>
      </c>
      <c r="T232" s="52">
        <f t="shared" si="464"/>
        <v>-55</v>
      </c>
      <c r="U232" s="52">
        <f t="shared" si="382"/>
        <v>433</v>
      </c>
      <c r="V232" s="52">
        <f t="shared" si="383"/>
        <v>340</v>
      </c>
      <c r="W232" s="52">
        <f t="shared" si="384"/>
        <v>197</v>
      </c>
      <c r="X232" s="52">
        <f t="shared" si="385"/>
        <v>133</v>
      </c>
      <c r="Y232" s="53">
        <f>'주택총조사(거처의종류, 일반,외국인가구, 아파트)'!K218/'주택총조사(거처의종류, 일반,외국인가구, 전체)'!K218</f>
        <v>8.0634310427679004E-2</v>
      </c>
      <c r="Z232" s="53">
        <f>'주택총조사(거처의종류, 일반,외국인가구, 아파트)'!N218/'주택총조사(거처의종류, 일반,외국인가구, 전체)'!N218</f>
        <v>9.1739662804935479E-2</v>
      </c>
      <c r="AA232" s="53">
        <f>'주택총조사(거처의종류, 일반,외국인가구, 아파트)'!Q218/'주택총조사(거처의종류, 일반,외국인가구, 전체)'!Q218</f>
        <v>9.6366879459256483E-2</v>
      </c>
      <c r="AB232" s="53">
        <f>'주택총조사(거처의종류, 일반,외국인가구, 아파트)'!T218/'주택총조사(거처의종류, 일반,외국인가구, 전체)'!T218</f>
        <v>9.8251731775128415E-2</v>
      </c>
      <c r="AC232" s="53">
        <f>'주택총조사(거처의종류, 일반,외국인가구, 아파트)'!W218/'주택총조사(거처의종류, 일반,외국인가구, 전체)'!W218</f>
        <v>9.8620819950878513E-2</v>
      </c>
      <c r="AD232" s="54">
        <f t="shared" si="465"/>
        <v>-4.5961556943777033</v>
      </c>
      <c r="AE232" s="54">
        <f t="shared" si="386"/>
        <v>-0.82565696524441934</v>
      </c>
      <c r="AF232" s="54">
        <f t="shared" si="387"/>
        <v>-26.019057453999249</v>
      </c>
      <c r="AG232" s="54">
        <f t="shared" si="388"/>
        <v>-27.510484897035955</v>
      </c>
      <c r="AH232" s="54">
        <f t="shared" si="389"/>
        <v>-17.94898923105989</v>
      </c>
      <c r="AI232" s="54">
        <f t="shared" si="390"/>
        <v>-15.380068848343445</v>
      </c>
      <c r="AJ232" s="54">
        <f t="shared" si="466"/>
        <v>-4.4348870735223453</v>
      </c>
      <c r="AK232" s="54">
        <f t="shared" si="391"/>
        <v>39.72327399453706</v>
      </c>
      <c r="AL232" s="54">
        <f t="shared" si="392"/>
        <v>32.764739016147203</v>
      </c>
      <c r="AM232" s="54">
        <f t="shared" si="393"/>
        <v>19.355591159700296</v>
      </c>
      <c r="AN232" s="54">
        <f t="shared" si="394"/>
        <v>13.116569053466842</v>
      </c>
      <c r="AO232" s="54">
        <f t="shared" si="395"/>
        <v>20.105057230065814</v>
      </c>
      <c r="AP232" s="208">
        <f t="shared" si="472"/>
        <v>-9.0310427679000487</v>
      </c>
      <c r="AQ232" s="208">
        <f t="shared" si="472"/>
        <v>38.89761702929264</v>
      </c>
      <c r="AR232" s="208">
        <f t="shared" si="472"/>
        <v>6.7456815621479542</v>
      </c>
      <c r="AS232" s="208">
        <f t="shared" si="472"/>
        <v>-8.1548937373356587</v>
      </c>
      <c r="AT232" s="208">
        <f t="shared" si="472"/>
        <v>-4.8324201775930486</v>
      </c>
      <c r="AU232" s="50">
        <f t="shared" si="381"/>
        <v>4.724988381722369</v>
      </c>
      <c r="AV232" s="52">
        <f>'주택총조사(거처의종류, 일반,외국인가구, 전체)'!I218</f>
        <v>641</v>
      </c>
      <c r="AW232" s="52">
        <f>'주택총조사(거처의종류, 일반,외국인가구, 전체)'!L218</f>
        <v>695</v>
      </c>
      <c r="AX232" s="52">
        <f>'주택총조사(거처의종류, 일반,외국인가구, 전체)'!O218</f>
        <v>741</v>
      </c>
      <c r="AY232" s="52">
        <f>'주택총조사(거처의종류, 일반,외국인가구, 전체)'!R218</f>
        <v>716</v>
      </c>
      <c r="AZ232" s="52">
        <f>'주택총조사(거처의종류, 일반,외국인가구, 전체)'!U218</f>
        <v>827</v>
      </c>
      <c r="BA232" s="52">
        <f>'주택총조사(거처의종류, 일반,외국인가구, 전체)'!X218</f>
        <v>1138</v>
      </c>
      <c r="BB232" s="52">
        <f t="shared" si="467"/>
        <v>54</v>
      </c>
      <c r="BC232" s="52">
        <f t="shared" si="396"/>
        <v>46</v>
      </c>
      <c r="BD232" s="52">
        <f t="shared" si="397"/>
        <v>-25</v>
      </c>
      <c r="BE232" s="52">
        <f t="shared" si="398"/>
        <v>111</v>
      </c>
      <c r="BF232" s="52">
        <f t="shared" si="399"/>
        <v>311</v>
      </c>
      <c r="BG232" s="53">
        <f>'주택총조사(거처의종류, 일반,외국인가구, 아파트)'!L218/'주택총조사(거처의종류, 일반,외국인가구, 전체)'!L218</f>
        <v>8.6330935251798559E-3</v>
      </c>
      <c r="BH232" s="53">
        <f>'주택총조사(거처의종류, 일반,외국인가구, 아파트)'!O218/'주택총조사(거처의종류, 일반,외국인가구, 전체)'!O218</f>
        <v>8.0971659919028341E-3</v>
      </c>
      <c r="BI232" s="53">
        <f>'주택총조사(거처의종류, 일반,외국인가구, 아파트)'!R218/'주택총조사(거처의종류, 일반,외국인가구, 전체)'!R218</f>
        <v>1.11731843575419E-2</v>
      </c>
      <c r="BJ232" s="53">
        <f>'주택총조사(거처의종류, 일반,외국인가구, 아파트)'!U218/'주택총조사(거처의종류, 일반,외국인가구, 전체)'!U218</f>
        <v>1.3301088270858524E-2</v>
      </c>
      <c r="BK232" s="53">
        <f>'주택총조사(거처의종류, 일반,외국인가구, 아파트)'!X218/'주택총조사(거처의종류, 일반,외국인가구, 전체)'!X218</f>
        <v>1.2302284710017574E-2</v>
      </c>
      <c r="BL232" s="54">
        <f t="shared" si="400"/>
        <v>0.4661870503597122</v>
      </c>
      <c r="BM232" s="54">
        <f t="shared" si="401"/>
        <v>0.37246963562753038</v>
      </c>
      <c r="BN232" s="54">
        <f t="shared" si="402"/>
        <v>-0.27932960893854747</v>
      </c>
      <c r="BO232" s="54">
        <f t="shared" si="403"/>
        <v>1.4764207980652961</v>
      </c>
      <c r="BP232" s="54">
        <f t="shared" si="404"/>
        <v>3.8260105448154658</v>
      </c>
      <c r="BQ232" s="50">
        <f t="shared" si="405"/>
        <v>1.1723516839858914</v>
      </c>
      <c r="BR232" s="49">
        <f>REPS멸실!E217</f>
        <v>0</v>
      </c>
      <c r="BS232" s="49">
        <f>REPS멸실!F217</f>
        <v>0</v>
      </c>
      <c r="BT232" s="49">
        <f>REPS멸실!G217</f>
        <v>0</v>
      </c>
      <c r="BU232" s="49">
        <f>REPS멸실!H217</f>
        <v>0</v>
      </c>
      <c r="BV232" s="49">
        <f>REPS멸실!I217</f>
        <v>0</v>
      </c>
      <c r="BW232" s="51">
        <f t="shared" si="406"/>
        <v>0</v>
      </c>
      <c r="BX232" s="81">
        <f t="shared" si="407"/>
        <v>5.89734006570826</v>
      </c>
      <c r="BY232" s="52">
        <f>SUM('주택소유통계(다주택자)'!Q218:R218)</f>
        <v>2752</v>
      </c>
      <c r="BZ232" s="52">
        <f>SUM('주택소유통계(다주택자)'!U218:V218)</f>
        <v>2673</v>
      </c>
      <c r="CA232" s="52">
        <f>SUM('주택소유통계(다주택자)'!Y218:Z218)</f>
        <v>2719</v>
      </c>
      <c r="CB232" s="52">
        <f>SUM('주택소유통계(다주택자)'!AC218:AD218)</f>
        <v>2909</v>
      </c>
      <c r="CC232" s="52">
        <f t="shared" si="408"/>
        <v>-79</v>
      </c>
      <c r="CD232" s="52">
        <f t="shared" si="409"/>
        <v>46</v>
      </c>
      <c r="CE232" s="52">
        <f t="shared" si="410"/>
        <v>190</v>
      </c>
      <c r="CF232" s="53">
        <f>'REPS거래량(외지인)'!D218/'REPS거래량(외지인)'!C218</f>
        <v>0.87368421052631584</v>
      </c>
      <c r="CG232" s="53">
        <f>'REPS거래량(외지인)'!I218/'REPS거래량(외지인)'!H218</f>
        <v>0.84285714285714286</v>
      </c>
      <c r="CH232" s="53">
        <f>'REPS거래량(외지인)'!N218/'REPS거래량(외지인)'!M218</f>
        <v>0.84722222222222221</v>
      </c>
      <c r="CI232" s="54">
        <f>REPS단위당실거래!G217</f>
        <v>701.2</v>
      </c>
      <c r="CJ232" s="54">
        <f>REPS단위당실거래!H217</f>
        <v>702.6</v>
      </c>
      <c r="CK232" s="54">
        <f>REPS단위당실거래!I217</f>
        <v>687.1</v>
      </c>
      <c r="CL232" s="52">
        <v>0</v>
      </c>
      <c r="CM232" s="52">
        <v>0</v>
      </c>
      <c r="CN232" s="52">
        <v>0</v>
      </c>
      <c r="CO232" s="53">
        <v>0</v>
      </c>
      <c r="CP232" s="53">
        <v>0</v>
      </c>
      <c r="CQ232" s="53">
        <v>0</v>
      </c>
      <c r="CR232" s="55">
        <v>0.2</v>
      </c>
      <c r="CS232" s="55">
        <v>0.3</v>
      </c>
      <c r="CT232" s="55">
        <v>0.5</v>
      </c>
      <c r="CU232" s="162">
        <f t="shared" si="414"/>
        <v>0</v>
      </c>
      <c r="CV232" s="162">
        <f t="shared" si="415"/>
        <v>0</v>
      </c>
      <c r="CW232" s="162">
        <f t="shared" si="416"/>
        <v>0</v>
      </c>
      <c r="CX232" s="71">
        <f t="shared" si="417"/>
        <v>0</v>
      </c>
      <c r="CY232" s="158">
        <f>REPS분양물량!H217</f>
        <v>0</v>
      </c>
      <c r="CZ232" s="158">
        <f>REPS분양물량!I217</f>
        <v>0</v>
      </c>
      <c r="DA232" s="158">
        <f>REPS분양물량!J217</f>
        <v>0</v>
      </c>
      <c r="DB232" s="52">
        <f>REPS미분양!F217</f>
        <v>0</v>
      </c>
      <c r="DC232" s="52">
        <f>REPS미분양!G217</f>
        <v>0</v>
      </c>
      <c r="DD232" s="52">
        <f>REPS미분양!H217</f>
        <v>0</v>
      </c>
      <c r="DE232" s="52">
        <f>REPS미분양!I217</f>
        <v>0</v>
      </c>
      <c r="DF232" s="52">
        <f t="shared" si="418"/>
        <v>0</v>
      </c>
      <c r="DG232" s="52">
        <f t="shared" si="419"/>
        <v>0</v>
      </c>
      <c r="DH232" s="52">
        <f t="shared" si="420"/>
        <v>0</v>
      </c>
      <c r="DI232" s="52">
        <f t="shared" si="421"/>
        <v>0</v>
      </c>
      <c r="DJ232" s="52">
        <f t="shared" si="422"/>
        <v>0</v>
      </c>
      <c r="DK232" s="52">
        <f t="shared" si="423"/>
        <v>0</v>
      </c>
      <c r="DL232" s="141">
        <v>701.2</v>
      </c>
      <c r="DM232" s="141">
        <v>702.6</v>
      </c>
      <c r="DN232" s="141">
        <v>687.1</v>
      </c>
      <c r="DO232" s="140">
        <f>'REPS분양가(분기단위)'!D217</f>
        <v>0</v>
      </c>
      <c r="DP232" s="140">
        <f>'REPS분양가(분기단위)'!E217</f>
        <v>0</v>
      </c>
      <c r="DQ232" s="140">
        <f>'REPS분양가(분기단위)'!F217</f>
        <v>0</v>
      </c>
      <c r="DR232" s="53" t="e">
        <f t="shared" si="424"/>
        <v>#DIV/0!</v>
      </c>
      <c r="DS232" s="53" t="e">
        <f t="shared" si="425"/>
        <v>#DIV/0!</v>
      </c>
      <c r="DT232" s="53" t="e">
        <f t="shared" si="426"/>
        <v>#DIV/0!</v>
      </c>
      <c r="DU232" s="53">
        <f>100%-종합!CF232</f>
        <v>0.12631578947368416</v>
      </c>
      <c r="DV232" s="53">
        <f>100%-종합!CG232</f>
        <v>0.15714285714285714</v>
      </c>
      <c r="DW232" s="53">
        <f>100%-종합!CH232</f>
        <v>0.15277777777777779</v>
      </c>
      <c r="DX232" s="55">
        <v>0.2</v>
      </c>
      <c r="DY232" s="55">
        <v>0.3</v>
      </c>
      <c r="DZ232" s="55">
        <v>0.5</v>
      </c>
      <c r="EA232" s="72" t="e">
        <f t="shared" si="427"/>
        <v>#DIV/0!</v>
      </c>
      <c r="EB232" s="72" t="e">
        <f t="shared" si="428"/>
        <v>#DIV/0!</v>
      </c>
      <c r="EC232" s="72" t="e">
        <f t="shared" si="429"/>
        <v>#DIV/0!</v>
      </c>
      <c r="ED232" s="71" t="e">
        <f t="shared" si="430"/>
        <v>#DIV/0!</v>
      </c>
      <c r="EE232" s="82" t="e">
        <f t="shared" si="431"/>
        <v>#DIV/0!</v>
      </c>
      <c r="EF232" s="88" t="e">
        <f t="shared" si="432"/>
        <v>#DIV/0!</v>
      </c>
      <c r="EG232" s="54">
        <f>REPS단위당실거래!I217</f>
        <v>687.1</v>
      </c>
      <c r="EH232" s="52">
        <f t="shared" si="433"/>
        <v>0</v>
      </c>
      <c r="EI232" s="52">
        <f t="shared" si="434"/>
        <v>0</v>
      </c>
      <c r="EJ232" s="49">
        <f t="shared" si="435"/>
        <v>0</v>
      </c>
      <c r="EK232" s="149">
        <v>0</v>
      </c>
      <c r="EL232" s="55">
        <f t="shared" si="436"/>
        <v>0</v>
      </c>
      <c r="EM232" s="55">
        <v>0.74</v>
      </c>
      <c r="EN232" s="55">
        <v>0.05</v>
      </c>
      <c r="EO232" s="71">
        <f t="shared" si="437"/>
        <v>0</v>
      </c>
      <c r="EP232" s="54">
        <f>REPS단위당실거래!I217</f>
        <v>687.1</v>
      </c>
      <c r="EQ232" s="52">
        <f t="shared" si="438"/>
        <v>0</v>
      </c>
      <c r="ER232" s="52">
        <f t="shared" si="439"/>
        <v>0</v>
      </c>
      <c r="ES232" s="49">
        <f t="shared" si="440"/>
        <v>0</v>
      </c>
      <c r="ET232" s="149">
        <v>0</v>
      </c>
      <c r="EU232" s="55">
        <f t="shared" si="441"/>
        <v>0</v>
      </c>
      <c r="EV232" s="55">
        <v>0.26</v>
      </c>
      <c r="EW232" s="55">
        <v>0.2</v>
      </c>
      <c r="EX232" s="50">
        <f t="shared" si="442"/>
        <v>0</v>
      </c>
      <c r="EY232" s="53">
        <f>'주택총조사(주택의종류)'!AZ218</f>
        <v>0.10426874809011441</v>
      </c>
      <c r="EZ232" s="53">
        <f>'주택총조사(주택의종류)'!AS218</f>
        <v>0.82691159130514935</v>
      </c>
      <c r="FA232" s="53">
        <f>'주택총조사(주택의종류)'!BG218</f>
        <v>4.5233139967241674E-2</v>
      </c>
      <c r="FB232" s="53">
        <f t="shared" si="443"/>
        <v>8.3643924689556908</v>
      </c>
      <c r="FC232" s="54">
        <f t="shared" si="444"/>
        <v>0</v>
      </c>
      <c r="FD232" s="55">
        <v>0.4</v>
      </c>
      <c r="FE232" s="55">
        <v>0.6</v>
      </c>
      <c r="FF232" s="50">
        <f t="shared" si="445"/>
        <v>0</v>
      </c>
      <c r="FG232" s="82">
        <f t="shared" si="446"/>
        <v>0</v>
      </c>
      <c r="FH232" s="53">
        <v>3.9399999999999998E-2</v>
      </c>
      <c r="FI232" s="49">
        <v>30</v>
      </c>
      <c r="FJ232" s="55">
        <v>0.6</v>
      </c>
      <c r="FK232" s="55">
        <v>0.4</v>
      </c>
      <c r="FL232" s="49">
        <f t="shared" si="447"/>
        <v>0</v>
      </c>
      <c r="FM232" s="49">
        <f t="shared" si="448"/>
        <v>0</v>
      </c>
      <c r="FN232" s="58">
        <f t="shared" si="449"/>
        <v>0</v>
      </c>
      <c r="FO232" s="49">
        <f t="shared" si="468"/>
        <v>0</v>
      </c>
      <c r="FP232" s="131" t="s">
        <v>400</v>
      </c>
      <c r="FQ232" s="131">
        <v>49</v>
      </c>
      <c r="FR232" s="131">
        <v>340</v>
      </c>
      <c r="FS232" s="131">
        <v>547</v>
      </c>
      <c r="FT232" s="131">
        <v>304</v>
      </c>
      <c r="FU232" s="131">
        <v>251</v>
      </c>
      <c r="FV232" s="131">
        <v>227</v>
      </c>
      <c r="FW232" s="131">
        <v>496</v>
      </c>
      <c r="FX232" s="131">
        <v>407</v>
      </c>
      <c r="FY232" s="32">
        <f t="shared" si="450"/>
        <v>2621</v>
      </c>
      <c r="FZ232" s="153">
        <v>0</v>
      </c>
      <c r="GA232" s="54">
        <f t="shared" si="451"/>
        <v>21.277408914051705</v>
      </c>
      <c r="GB232" s="55">
        <v>0.3</v>
      </c>
      <c r="GC232" s="55">
        <f t="shared" si="452"/>
        <v>0</v>
      </c>
      <c r="GD232" s="50">
        <f t="shared" si="453"/>
        <v>0</v>
      </c>
      <c r="GE232" s="54">
        <f t="shared" si="454"/>
        <v>-15.380068848343445</v>
      </c>
      <c r="GF232" s="55">
        <v>0.7</v>
      </c>
      <c r="GG232" s="55">
        <f t="shared" si="455"/>
        <v>0</v>
      </c>
      <c r="GH232" s="50">
        <f t="shared" si="456"/>
        <v>0</v>
      </c>
      <c r="GI232" s="81">
        <f t="shared" si="469"/>
        <v>0</v>
      </c>
      <c r="GJ232" s="72">
        <f t="shared" si="457"/>
        <v>0</v>
      </c>
      <c r="GK232" s="72" t="e">
        <f t="shared" si="458"/>
        <v>#DIV/0!</v>
      </c>
      <c r="GL232" s="52">
        <f>SUM('주택총조사(주택의종류)'!AD218:AF218)</f>
        <v>3585</v>
      </c>
      <c r="GM232" s="52">
        <f>REPS미분양!I217</f>
        <v>0</v>
      </c>
      <c r="GN232" s="100">
        <f t="shared" si="459"/>
        <v>0</v>
      </c>
      <c r="GO232" s="55">
        <f t="shared" si="460"/>
        <v>1</v>
      </c>
      <c r="GP232" s="82" t="e">
        <f t="shared" si="461"/>
        <v>#DIV/0!</v>
      </c>
      <c r="GQ232" s="84" t="e">
        <f t="shared" si="462"/>
        <v>#DIV/0!</v>
      </c>
      <c r="GR232" s="151">
        <f>SUM('REPS분양물량+계획'!G217:I217)/3</f>
        <v>0</v>
      </c>
      <c r="GS232" s="106" t="e">
        <f t="shared" si="470"/>
        <v>#DIV/0!</v>
      </c>
      <c r="GT232" s="105" t="e">
        <f t="shared" si="463"/>
        <v>#DIV/0!</v>
      </c>
    </row>
    <row r="233" spans="1:202" s="49" customFormat="1" x14ac:dyDescent="0.4">
      <c r="A233" s="37" t="s">
        <v>267</v>
      </c>
      <c r="B233" s="37" t="s">
        <v>278</v>
      </c>
      <c r="C233" s="35">
        <f>'주택총조사(거처의종류, 일반,외국인가구, 전체)'!H219</f>
        <v>16850</v>
      </c>
      <c r="D233" s="35">
        <f>'주택총조사(거처의종류, 일반,외국인가구, 전체)'!K219</f>
        <v>17059</v>
      </c>
      <c r="E233" s="35">
        <f>'주택총조사(거처의종류, 일반,외국인가구, 전체)'!N219</f>
        <v>17291</v>
      </c>
      <c r="F233" s="35">
        <f>'주택총조사(거처의종류, 일반,외국인가구, 전체)'!Q219</f>
        <v>17551</v>
      </c>
      <c r="G233" s="35">
        <f>'주택총조사(거처의종류, 일반,외국인가구, 전체)'!T219</f>
        <v>17739</v>
      </c>
      <c r="H233" s="35">
        <f>'주택총조사(거처의종류, 일반,외국인가구, 전체)'!W219</f>
        <v>17903</v>
      </c>
      <c r="I233" s="207">
        <f t="shared" si="471"/>
        <v>45</v>
      </c>
      <c r="J233" s="207">
        <f t="shared" si="471"/>
        <v>-29</v>
      </c>
      <c r="K233" s="207">
        <f t="shared" si="471"/>
        <v>-63</v>
      </c>
      <c r="L233" s="207">
        <f t="shared" si="471"/>
        <v>-51</v>
      </c>
      <c r="M233" s="207">
        <f t="shared" si="471"/>
        <v>-254</v>
      </c>
      <c r="N233" s="24">
        <f>'인구총조사(가구, 1인가구)'!D219</f>
        <v>4981</v>
      </c>
      <c r="O233" s="24">
        <f>'인구총조사(가구, 1인가구)'!E219</f>
        <v>5145</v>
      </c>
      <c r="P233" s="24">
        <f>'인구총조사(가구, 1인가구)'!F219</f>
        <v>5406</v>
      </c>
      <c r="Q233" s="24">
        <f>'인구총조사(가구, 1인가구)'!G219</f>
        <v>5729</v>
      </c>
      <c r="R233" s="24">
        <f>'인구총조사(가구, 1인가구)'!H219</f>
        <v>5968</v>
      </c>
      <c r="S233" s="24">
        <f>'인구총조사(가구, 1인가구)'!I219</f>
        <v>6386</v>
      </c>
      <c r="T233" s="52">
        <f t="shared" si="464"/>
        <v>164</v>
      </c>
      <c r="U233" s="52">
        <f t="shared" si="382"/>
        <v>261</v>
      </c>
      <c r="V233" s="52">
        <f t="shared" si="383"/>
        <v>323</v>
      </c>
      <c r="W233" s="52">
        <f t="shared" si="384"/>
        <v>239</v>
      </c>
      <c r="X233" s="52">
        <f t="shared" si="385"/>
        <v>418</v>
      </c>
      <c r="Y233" s="53">
        <f>'주택총조사(거처의종류, 일반,외국인가구, 아파트)'!K219/'주택총조사(거처의종류, 일반,외국인가구, 전체)'!K219</f>
        <v>0.18793598686910135</v>
      </c>
      <c r="Z233" s="53">
        <f>'주택총조사(거처의종류, 일반,외국인가구, 아파트)'!N219/'주택총조사(거처의종류, 일반,외국인가구, 전체)'!N219</f>
        <v>0.18304320166560639</v>
      </c>
      <c r="AA233" s="53">
        <f>'주택총조사(거처의종류, 일반,외국인가구, 아파트)'!Q219/'주택총조사(거처의종류, 일반,외국인가구, 전체)'!Q219</f>
        <v>0.18870719617115833</v>
      </c>
      <c r="AB233" s="53">
        <f>'주택총조사(거처의종류, 일반,외국인가구, 아파트)'!T219/'주택총조사(거처의종류, 일반,외국인가구, 전체)'!T219</f>
        <v>0.18715823890861943</v>
      </c>
      <c r="AC233" s="53">
        <f>'주택총조사(거처의종류, 일반,외국인가구, 아파트)'!W219/'주택총조사(거처의종류, 일반,외국인가구, 전체)'!W219</f>
        <v>0.19488353907166397</v>
      </c>
      <c r="AD233" s="54">
        <f t="shared" si="465"/>
        <v>8.4571194091095609</v>
      </c>
      <c r="AE233" s="54">
        <f t="shared" si="386"/>
        <v>-5.308252848302585</v>
      </c>
      <c r="AF233" s="54">
        <f t="shared" si="387"/>
        <v>-11.888553358782975</v>
      </c>
      <c r="AG233" s="54">
        <f t="shared" si="388"/>
        <v>-9.5450701843395915</v>
      </c>
      <c r="AH233" s="54">
        <f t="shared" si="389"/>
        <v>-49.500418924202648</v>
      </c>
      <c r="AI233" s="54">
        <f t="shared" si="390"/>
        <v>-13.55703518130365</v>
      </c>
      <c r="AJ233" s="54">
        <f t="shared" si="466"/>
        <v>30.82150184653262</v>
      </c>
      <c r="AK233" s="54">
        <f t="shared" si="391"/>
        <v>47.774275634723267</v>
      </c>
      <c r="AL233" s="54">
        <f t="shared" si="392"/>
        <v>60.952424363284138</v>
      </c>
      <c r="AM233" s="54">
        <f t="shared" si="393"/>
        <v>44.730819099160044</v>
      </c>
      <c r="AN233" s="54">
        <f t="shared" si="394"/>
        <v>81.461319331955536</v>
      </c>
      <c r="AO233" s="54">
        <f t="shared" si="395"/>
        <v>53.148068055131127</v>
      </c>
      <c r="AP233" s="208">
        <f t="shared" si="472"/>
        <v>39.278621255642179</v>
      </c>
      <c r="AQ233" s="208">
        <f t="shared" si="472"/>
        <v>42.46602278642068</v>
      </c>
      <c r="AR233" s="208">
        <f t="shared" si="472"/>
        <v>49.063871004501166</v>
      </c>
      <c r="AS233" s="208">
        <f t="shared" si="472"/>
        <v>35.185748914820451</v>
      </c>
      <c r="AT233" s="208">
        <f t="shared" si="472"/>
        <v>31.960900407752888</v>
      </c>
      <c r="AU233" s="50">
        <f t="shared" si="381"/>
        <v>39.591032873827473</v>
      </c>
      <c r="AV233" s="52">
        <f>'주택총조사(거처의종류, 일반,외국인가구, 전체)'!I219</f>
        <v>268</v>
      </c>
      <c r="AW233" s="52">
        <f>'주택총조사(거처의종류, 일반,외국인가구, 전체)'!L219</f>
        <v>278</v>
      </c>
      <c r="AX233" s="52">
        <f>'주택총조사(거처의종류, 일반,외국인가구, 전체)'!O219</f>
        <v>261</v>
      </c>
      <c r="AY233" s="52">
        <f>'주택총조사(거처의종류, 일반,외국인가구, 전체)'!R219</f>
        <v>254</v>
      </c>
      <c r="AZ233" s="52">
        <f>'주택총조사(거처의종류, 일반,외국인가구, 전체)'!U219</f>
        <v>266</v>
      </c>
      <c r="BA233" s="52">
        <f>'주택총조사(거처의종류, 일반,외국인가구, 전체)'!X219</f>
        <v>300</v>
      </c>
      <c r="BB233" s="52">
        <f t="shared" si="467"/>
        <v>10</v>
      </c>
      <c r="BC233" s="52">
        <f t="shared" si="396"/>
        <v>-17</v>
      </c>
      <c r="BD233" s="52">
        <f t="shared" si="397"/>
        <v>-7</v>
      </c>
      <c r="BE233" s="52">
        <f t="shared" si="398"/>
        <v>12</v>
      </c>
      <c r="BF233" s="52">
        <f t="shared" si="399"/>
        <v>34</v>
      </c>
      <c r="BG233" s="53">
        <f>'주택총조사(거처의종류, 일반,외국인가구, 아파트)'!L219/'주택총조사(거처의종류, 일반,외국인가구, 전체)'!L219</f>
        <v>0.11151079136690648</v>
      </c>
      <c r="BH233" s="53">
        <f>'주택총조사(거처의종류, 일반,외국인가구, 아파트)'!O219/'주택총조사(거처의종류, 일반,외국인가구, 전체)'!O219</f>
        <v>9.5785440613026823E-2</v>
      </c>
      <c r="BI233" s="53">
        <f>'주택총조사(거처의종류, 일반,외국인가구, 아파트)'!R219/'주택총조사(거처의종류, 일반,외국인가구, 전체)'!R219</f>
        <v>8.6614173228346455E-2</v>
      </c>
      <c r="BJ233" s="53">
        <f>'주택총조사(거처의종류, 일반,외국인가구, 아파트)'!U219/'주택총조사(거처의종류, 일반,외국인가구, 전체)'!U219</f>
        <v>0.12030075187969924</v>
      </c>
      <c r="BK233" s="53">
        <f>'주택총조사(거처의종류, 일반,외국인가구, 아파트)'!X219/'주택총조사(거처의종류, 일반,외국인가구, 전체)'!X219</f>
        <v>0.13333333333333333</v>
      </c>
      <c r="BL233" s="54">
        <f t="shared" si="400"/>
        <v>1.1151079136690647</v>
      </c>
      <c r="BM233" s="54">
        <f t="shared" si="401"/>
        <v>-1.6283524904214559</v>
      </c>
      <c r="BN233" s="54">
        <f t="shared" si="402"/>
        <v>-0.60629921259842523</v>
      </c>
      <c r="BO233" s="54">
        <f t="shared" si="403"/>
        <v>1.4436090225563909</v>
      </c>
      <c r="BP233" s="54">
        <f t="shared" si="404"/>
        <v>4.5333333333333332</v>
      </c>
      <c r="BQ233" s="50">
        <f t="shared" si="405"/>
        <v>0.9714797133077816</v>
      </c>
      <c r="BR233" s="49">
        <f>REPS멸실!E218</f>
        <v>0</v>
      </c>
      <c r="BS233" s="49">
        <f>REPS멸실!F218</f>
        <v>0</v>
      </c>
      <c r="BT233" s="49">
        <f>REPS멸실!G218</f>
        <v>0</v>
      </c>
      <c r="BU233" s="49">
        <f>REPS멸실!H218</f>
        <v>0</v>
      </c>
      <c r="BV233" s="49">
        <f>REPS멸실!I218</f>
        <v>0</v>
      </c>
      <c r="BW233" s="51">
        <f t="shared" si="406"/>
        <v>0</v>
      </c>
      <c r="BX233" s="81">
        <f t="shared" si="407"/>
        <v>40.562512587135252</v>
      </c>
      <c r="BY233" s="52">
        <f>SUM('주택소유통계(다주택자)'!Q219:R219)</f>
        <v>2026</v>
      </c>
      <c r="BZ233" s="52">
        <f>SUM('주택소유통계(다주택자)'!U219:V219)</f>
        <v>2034</v>
      </c>
      <c r="CA233" s="52">
        <f>SUM('주택소유통계(다주택자)'!Y219:Z219)</f>
        <v>2130</v>
      </c>
      <c r="CB233" s="52">
        <f>SUM('주택소유통계(다주택자)'!AC219:AD219)</f>
        <v>2282</v>
      </c>
      <c r="CC233" s="52">
        <f t="shared" si="408"/>
        <v>8</v>
      </c>
      <c r="CD233" s="52">
        <f t="shared" si="409"/>
        <v>96</v>
      </c>
      <c r="CE233" s="52">
        <f t="shared" si="410"/>
        <v>152</v>
      </c>
      <c r="CF233" s="53">
        <f>'REPS거래량(외지인)'!D219/'REPS거래량(외지인)'!C219</f>
        <v>0.60344827586206895</v>
      </c>
      <c r="CG233" s="53">
        <f>'REPS거래량(외지인)'!I219/'REPS거래량(외지인)'!H219</f>
        <v>0.67088607594936711</v>
      </c>
      <c r="CH233" s="53">
        <f>'REPS거래량(외지인)'!N219/'REPS거래량(외지인)'!M219</f>
        <v>0.69117647058823528</v>
      </c>
      <c r="CI233" s="54">
        <f>REPS단위당실거래!G218</f>
        <v>470.2</v>
      </c>
      <c r="CJ233" s="54">
        <f>REPS단위당실거래!H218</f>
        <v>427.7</v>
      </c>
      <c r="CK233" s="54">
        <f>REPS단위당실거래!I218</f>
        <v>429.4</v>
      </c>
      <c r="CL233" s="52">
        <v>1042</v>
      </c>
      <c r="CM233" s="52">
        <v>1389</v>
      </c>
      <c r="CN233" s="52">
        <v>1458.45</v>
      </c>
      <c r="CO233" s="53">
        <f t="shared" si="411"/>
        <v>0.45124760076775433</v>
      </c>
      <c r="CP233" s="53">
        <f t="shared" si="412"/>
        <v>0.30791936645068396</v>
      </c>
      <c r="CQ233" s="53">
        <f t="shared" si="413"/>
        <v>0.29442216051287323</v>
      </c>
      <c r="CR233" s="55">
        <v>0.2</v>
      </c>
      <c r="CS233" s="55">
        <v>0.3</v>
      </c>
      <c r="CT233" s="55">
        <v>0.5</v>
      </c>
      <c r="CU233" s="162">
        <f t="shared" si="414"/>
        <v>0.43568733867231457</v>
      </c>
      <c r="CV233" s="162">
        <f t="shared" si="415"/>
        <v>5.9494698854471393</v>
      </c>
      <c r="CW233" s="162">
        <f t="shared" si="416"/>
        <v>15.465822902235047</v>
      </c>
      <c r="CX233" s="71">
        <f t="shared" si="417"/>
        <v>7.283660042118167</v>
      </c>
      <c r="CY233" s="158">
        <f>REPS분양물량!H218</f>
        <v>70</v>
      </c>
      <c r="CZ233" s="158">
        <f>REPS분양물량!I218</f>
        <v>3949</v>
      </c>
      <c r="DA233" s="158">
        <f>REPS분양물량!J218</f>
        <v>180</v>
      </c>
      <c r="DB233" s="52">
        <f>REPS미분양!F218</f>
        <v>0</v>
      </c>
      <c r="DC233" s="52">
        <f>REPS미분양!G218</f>
        <v>63</v>
      </c>
      <c r="DD233" s="52">
        <f>REPS미분양!H218</f>
        <v>64</v>
      </c>
      <c r="DE233" s="52">
        <f>REPS미분양!I218</f>
        <v>67</v>
      </c>
      <c r="DF233" s="52">
        <f t="shared" si="418"/>
        <v>70</v>
      </c>
      <c r="DG233" s="52">
        <f t="shared" si="419"/>
        <v>4012</v>
      </c>
      <c r="DH233" s="52">
        <f t="shared" si="420"/>
        <v>244</v>
      </c>
      <c r="DI233" s="52">
        <f t="shared" si="421"/>
        <v>7</v>
      </c>
      <c r="DJ233" s="52">
        <f t="shared" si="422"/>
        <v>3948</v>
      </c>
      <c r="DK233" s="52">
        <f t="shared" si="423"/>
        <v>177</v>
      </c>
      <c r="DL233" s="141">
        <v>470.2</v>
      </c>
      <c r="DM233" s="141">
        <v>427.7</v>
      </c>
      <c r="DN233" s="141">
        <v>429.4</v>
      </c>
      <c r="DO233" s="140">
        <f>'REPS분양가(분기단위)'!D218</f>
        <v>1042</v>
      </c>
      <c r="DP233" s="140">
        <f>'REPS분양가(분기단위)'!E218</f>
        <v>1389</v>
      </c>
      <c r="DQ233" s="144">
        <f>DP233*1.05</f>
        <v>1458.45</v>
      </c>
      <c r="DR233" s="53">
        <f t="shared" si="424"/>
        <v>0.45124760076775433</v>
      </c>
      <c r="DS233" s="53">
        <f t="shared" si="425"/>
        <v>0.30791936645068396</v>
      </c>
      <c r="DT233" s="53">
        <f t="shared" si="426"/>
        <v>0.29442216051287323</v>
      </c>
      <c r="DU233" s="53">
        <f>100%-종합!CF233</f>
        <v>0.39655172413793105</v>
      </c>
      <c r="DV233" s="53">
        <f>100%-종합!CG233</f>
        <v>0.32911392405063289</v>
      </c>
      <c r="DW233" s="53">
        <f>100%-종합!CH233</f>
        <v>0.30882352941176472</v>
      </c>
      <c r="DX233" s="55">
        <v>0.2</v>
      </c>
      <c r="DY233" s="55">
        <v>0.3</v>
      </c>
      <c r="DZ233" s="55">
        <v>0.5</v>
      </c>
      <c r="EA233" s="72">
        <f t="shared" si="427"/>
        <v>0.2505202197365809</v>
      </c>
      <c r="EB233" s="72">
        <f t="shared" si="428"/>
        <v>120.02774858517648</v>
      </c>
      <c r="EC233" s="72">
        <f t="shared" si="429"/>
        <v>8.0468174310761018</v>
      </c>
      <c r="ED233" s="71">
        <f t="shared" si="430"/>
        <v>42.775028745329728</v>
      </c>
      <c r="EE233" s="82">
        <f t="shared" si="431"/>
        <v>50.058688787447892</v>
      </c>
      <c r="EF233" s="88">
        <f t="shared" si="432"/>
        <v>90.621201374583137</v>
      </c>
      <c r="EG233" s="54">
        <f>REPS단위당실거래!I218</f>
        <v>429.4</v>
      </c>
      <c r="EH233" s="52">
        <f t="shared" si="433"/>
        <v>1458.45</v>
      </c>
      <c r="EI233" s="52">
        <f t="shared" si="434"/>
        <v>49600</v>
      </c>
      <c r="EJ233" s="49">
        <f t="shared" si="435"/>
        <v>27280.000000000004</v>
      </c>
      <c r="EK233" s="149">
        <v>163</v>
      </c>
      <c r="EL233" s="55">
        <f t="shared" si="436"/>
        <v>0.58274948483956435</v>
      </c>
      <c r="EM233" s="55">
        <v>0.74</v>
      </c>
      <c r="EN233" s="55">
        <v>0.05</v>
      </c>
      <c r="EO233" s="71">
        <f t="shared" si="437"/>
        <v>3.5145621430674128</v>
      </c>
      <c r="EP233" s="54">
        <f>REPS단위당실거래!I218</f>
        <v>429.4</v>
      </c>
      <c r="EQ233" s="52">
        <f t="shared" si="438"/>
        <v>1458.45</v>
      </c>
      <c r="ER233" s="52">
        <f t="shared" si="439"/>
        <v>49600</v>
      </c>
      <c r="ES233" s="49">
        <f t="shared" si="440"/>
        <v>27280.000000000004</v>
      </c>
      <c r="ET233" s="149">
        <v>0</v>
      </c>
      <c r="EU233" s="55">
        <f t="shared" si="441"/>
        <v>0.58274948483956435</v>
      </c>
      <c r="EV233" s="55">
        <v>0.26</v>
      </c>
      <c r="EW233" s="55">
        <v>0.2</v>
      </c>
      <c r="EX233" s="50">
        <f t="shared" si="442"/>
        <v>0</v>
      </c>
      <c r="EY233" s="53">
        <f>'주택총조사(주택의종류)'!AZ219</f>
        <v>0.22502153864905478</v>
      </c>
      <c r="EZ233" s="53">
        <f>'주택총조사(주택의종류)'!AS219</f>
        <v>0.73003403410195922</v>
      </c>
      <c r="FA233" s="53">
        <f>'주택총조사(주택의종류)'!BG219</f>
        <v>3.0592101272979455E-2</v>
      </c>
      <c r="FB233" s="53">
        <f t="shared" si="443"/>
        <v>3.3802370206045773</v>
      </c>
      <c r="FC233" s="54">
        <f t="shared" si="444"/>
        <v>11.880053067211829</v>
      </c>
      <c r="FD233" s="55">
        <v>0.4</v>
      </c>
      <c r="FE233" s="55">
        <v>0.6</v>
      </c>
      <c r="FF233" s="50">
        <f t="shared" si="445"/>
        <v>2.8512127361308388</v>
      </c>
      <c r="FG233" s="82">
        <f t="shared" si="446"/>
        <v>6.365774879198252</v>
      </c>
      <c r="FH233" s="53">
        <v>3.9399999999999998E-2</v>
      </c>
      <c r="FI233" s="49">
        <v>30</v>
      </c>
      <c r="FJ233" s="55">
        <v>0.6</v>
      </c>
      <c r="FK233" s="55">
        <v>0.4</v>
      </c>
      <c r="FL233" s="49">
        <f t="shared" si="447"/>
        <v>50000</v>
      </c>
      <c r="FM233" s="49">
        <f t="shared" si="448"/>
        <v>29800</v>
      </c>
      <c r="FN233" s="58">
        <f t="shared" si="449"/>
        <v>-141.24088648275369</v>
      </c>
      <c r="FO233" s="49">
        <f t="shared" si="468"/>
        <v>4200</v>
      </c>
      <c r="FP233" s="131" t="s">
        <v>400</v>
      </c>
      <c r="FQ233" s="131">
        <v>67</v>
      </c>
      <c r="FR233" s="131">
        <v>478</v>
      </c>
      <c r="FS233" s="131">
        <v>790</v>
      </c>
      <c r="FT233" s="131">
        <v>412</v>
      </c>
      <c r="FU233" s="131">
        <v>325</v>
      </c>
      <c r="FV233" s="131">
        <v>316</v>
      </c>
      <c r="FW233" s="131">
        <v>584</v>
      </c>
      <c r="FX233" s="131">
        <v>425</v>
      </c>
      <c r="FY233" s="32">
        <f t="shared" si="450"/>
        <v>3397</v>
      </c>
      <c r="FZ233" s="152">
        <f>(SUM(FU233:FX233)/FY233)+(FT233/FY233)*0.8</f>
        <v>0.58274948483956435</v>
      </c>
      <c r="GA233" s="54">
        <f t="shared" si="451"/>
        <v>54.119547768438906</v>
      </c>
      <c r="GB233" s="55">
        <v>0.3</v>
      </c>
      <c r="GC233" s="55">
        <f t="shared" si="452"/>
        <v>0.58274948483956435</v>
      </c>
      <c r="GD233" s="50">
        <f t="shared" si="453"/>
        <v>9.4614415745423912</v>
      </c>
      <c r="GE233" s="54">
        <f t="shared" si="454"/>
        <v>-13.55703518130365</v>
      </c>
      <c r="GF233" s="55">
        <v>0.7</v>
      </c>
      <c r="GG233" s="55">
        <f t="shared" si="455"/>
        <v>0.58274948483956435</v>
      </c>
      <c r="GH233" s="50">
        <f t="shared" si="456"/>
        <v>-5.5302486874995855</v>
      </c>
      <c r="GI233" s="81">
        <f t="shared" si="469"/>
        <v>3.9311928870428057</v>
      </c>
      <c r="GJ233" s="72">
        <f t="shared" si="457"/>
        <v>7.283660042118167</v>
      </c>
      <c r="GK233" s="72">
        <f t="shared" si="458"/>
        <v>42.775028745329728</v>
      </c>
      <c r="GL233" s="52">
        <f>SUM('주택총조사(주택의종류)'!AD219:AF219)</f>
        <v>5217</v>
      </c>
      <c r="GM233" s="52">
        <f>REPS미분양!I218</f>
        <v>67</v>
      </c>
      <c r="GN233" s="100">
        <f t="shared" si="459"/>
        <v>1.284262986390646E-2</v>
      </c>
      <c r="GO233" s="55">
        <f t="shared" si="460"/>
        <v>0.6</v>
      </c>
      <c r="GP233" s="82">
        <f t="shared" si="461"/>
        <v>30.035213272468734</v>
      </c>
      <c r="GQ233" s="84">
        <f t="shared" si="462"/>
        <v>40.332181038709791</v>
      </c>
      <c r="GR233" s="151">
        <f>SUM('REPS분양물량+계획'!G218:I218)/3</f>
        <v>1181.6666666666667</v>
      </c>
      <c r="GS233" s="106">
        <f t="shared" si="470"/>
        <v>29.298357694381401</v>
      </c>
      <c r="GT233" s="105" t="str">
        <f t="shared" si="463"/>
        <v>C등급</v>
      </c>
    </row>
    <row r="234" spans="1:202" s="49" customFormat="1" x14ac:dyDescent="0.4">
      <c r="A234" s="37" t="s">
        <v>267</v>
      </c>
      <c r="B234" s="37" t="s">
        <v>274</v>
      </c>
      <c r="C234" s="35">
        <f>'주택총조사(거처의종류, 일반,외국인가구, 전체)'!H220</f>
        <v>16356</v>
      </c>
      <c r="D234" s="35">
        <f>'주택총조사(거처의종류, 일반,외국인가구, 전체)'!K220</f>
        <v>16350</v>
      </c>
      <c r="E234" s="35">
        <f>'주택총조사(거처의종류, 일반,외국인가구, 전체)'!N220</f>
        <v>16484</v>
      </c>
      <c r="F234" s="35">
        <f>'주택총조사(거처의종류, 일반,외국인가구, 전체)'!Q220</f>
        <v>16533</v>
      </c>
      <c r="G234" s="35">
        <f>'주택총조사(거처의종류, 일반,외국인가구, 전체)'!T220</f>
        <v>16470</v>
      </c>
      <c r="H234" s="35">
        <f>'주택총조사(거처의종류, 일반,외국인가구, 전체)'!W220</f>
        <v>16463</v>
      </c>
      <c r="I234" s="207">
        <f t="shared" si="471"/>
        <v>-85</v>
      </c>
      <c r="J234" s="207">
        <f t="shared" si="471"/>
        <v>-93</v>
      </c>
      <c r="K234" s="207">
        <f t="shared" si="471"/>
        <v>-190</v>
      </c>
      <c r="L234" s="207">
        <f t="shared" si="471"/>
        <v>-200</v>
      </c>
      <c r="M234" s="207">
        <f t="shared" si="471"/>
        <v>-139</v>
      </c>
      <c r="N234" s="24">
        <f>'인구총조사(가구, 1인가구)'!D220</f>
        <v>5999</v>
      </c>
      <c r="O234" s="24">
        <f>'인구총조사(가구, 1인가구)'!E220</f>
        <v>6078</v>
      </c>
      <c r="P234" s="24">
        <f>'인구총조사(가구, 1인가구)'!F220</f>
        <v>6305</v>
      </c>
      <c r="Q234" s="24">
        <f>'인구총조사(가구, 1인가구)'!G220</f>
        <v>6544</v>
      </c>
      <c r="R234" s="24">
        <f>'인구총조사(가구, 1인가구)'!H220</f>
        <v>6681</v>
      </c>
      <c r="S234" s="24">
        <f>'인구총조사(가구, 1인가구)'!I220</f>
        <v>6813</v>
      </c>
      <c r="T234" s="52">
        <f t="shared" si="464"/>
        <v>79</v>
      </c>
      <c r="U234" s="52">
        <f t="shared" si="382"/>
        <v>227</v>
      </c>
      <c r="V234" s="52">
        <f t="shared" si="383"/>
        <v>239</v>
      </c>
      <c r="W234" s="52">
        <f t="shared" si="384"/>
        <v>137</v>
      </c>
      <c r="X234" s="52">
        <f t="shared" si="385"/>
        <v>132</v>
      </c>
      <c r="Y234" s="53">
        <f>'주택총조사(거처의종류, 일반,외국인가구, 아파트)'!K220/'주택총조사(거처의종류, 일반,외국인가구, 전체)'!K220</f>
        <v>0.12770642201834861</v>
      </c>
      <c r="Z234" s="53">
        <f>'주택총조사(거처의종류, 일반,외국인가구, 아파트)'!N220/'주택총조사(거처의종류, 일반,외국인가구, 전체)'!N220</f>
        <v>0.13036884251395292</v>
      </c>
      <c r="AA234" s="53">
        <f>'주택총조사(거처의종류, 일반,외국인가구, 아파트)'!Q220/'주택총조사(거처의종류, 일반,외국인가구, 전체)'!Q220</f>
        <v>0.13016391459505233</v>
      </c>
      <c r="AB234" s="53">
        <f>'주택총조사(거처의종류, 일반,외국인가구, 아파트)'!T220/'주택총조사(거처의종류, 일반,외국인가구, 전체)'!T220</f>
        <v>0.13060109289617486</v>
      </c>
      <c r="AC234" s="53">
        <f>'주택총조사(거처의종류, 일반,외국인가구, 아파트)'!W220/'주택총조사(거처의종류, 일반,외국인가구, 전체)'!W220</f>
        <v>0.13229666524934702</v>
      </c>
      <c r="AD234" s="54">
        <f t="shared" si="465"/>
        <v>-10.855045871559632</v>
      </c>
      <c r="AE234" s="54">
        <f t="shared" si="386"/>
        <v>-12.124302353797622</v>
      </c>
      <c r="AF234" s="54">
        <f t="shared" si="387"/>
        <v>-24.731143773059944</v>
      </c>
      <c r="AG234" s="54">
        <f t="shared" si="388"/>
        <v>-26.120218579234972</v>
      </c>
      <c r="AH234" s="54">
        <f t="shared" si="389"/>
        <v>-18.389236469659235</v>
      </c>
      <c r="AI234" s="54">
        <f t="shared" si="390"/>
        <v>-18.443989409462283</v>
      </c>
      <c r="AJ234" s="54">
        <f t="shared" si="466"/>
        <v>10.08880733944954</v>
      </c>
      <c r="AK234" s="54">
        <f t="shared" si="391"/>
        <v>29.593727250667314</v>
      </c>
      <c r="AL234" s="54">
        <f t="shared" si="392"/>
        <v>31.109175588217507</v>
      </c>
      <c r="AM234" s="54">
        <f t="shared" si="393"/>
        <v>17.892349726775954</v>
      </c>
      <c r="AN234" s="54">
        <f t="shared" si="394"/>
        <v>17.463159812913808</v>
      </c>
      <c r="AO234" s="54">
        <f t="shared" si="395"/>
        <v>21.229443943604821</v>
      </c>
      <c r="AP234" s="208">
        <f t="shared" si="472"/>
        <v>-0.76623853211009241</v>
      </c>
      <c r="AQ234" s="208">
        <f t="shared" si="472"/>
        <v>17.46942489686969</v>
      </c>
      <c r="AR234" s="208">
        <f t="shared" si="472"/>
        <v>6.3780318151575628</v>
      </c>
      <c r="AS234" s="208">
        <f t="shared" si="472"/>
        <v>-8.227868852459018</v>
      </c>
      <c r="AT234" s="208">
        <f t="shared" si="472"/>
        <v>-0.92607665674542616</v>
      </c>
      <c r="AU234" s="50">
        <f t="shared" si="381"/>
        <v>2.7854545341425427</v>
      </c>
      <c r="AV234" s="52">
        <f>'주택총조사(거처의종류, 일반,외국인가구, 전체)'!I220</f>
        <v>138</v>
      </c>
      <c r="AW234" s="52">
        <f>'주택총조사(거처의종류, 일반,외국인가구, 전체)'!L220</f>
        <v>130</v>
      </c>
      <c r="AX234" s="52">
        <f>'주택총조사(거처의종류, 일반,외국인가구, 전체)'!O220</f>
        <v>143</v>
      </c>
      <c r="AY234" s="52">
        <f>'주택총조사(거처의종류, 일반,외국인가구, 전체)'!R220</f>
        <v>136</v>
      </c>
      <c r="AZ234" s="52">
        <f>'주택총조사(거처의종류, 일반,외국인가구, 전체)'!U220</f>
        <v>146</v>
      </c>
      <c r="BA234" s="52">
        <f>'주택총조사(거처의종류, 일반,외국인가구, 전체)'!X220</f>
        <v>176</v>
      </c>
      <c r="BB234" s="52">
        <f t="shared" si="467"/>
        <v>-8</v>
      </c>
      <c r="BC234" s="52">
        <f t="shared" si="396"/>
        <v>13</v>
      </c>
      <c r="BD234" s="52">
        <f t="shared" si="397"/>
        <v>-7</v>
      </c>
      <c r="BE234" s="52">
        <f t="shared" si="398"/>
        <v>10</v>
      </c>
      <c r="BF234" s="52">
        <f t="shared" si="399"/>
        <v>30</v>
      </c>
      <c r="BG234" s="53">
        <f>'주택총조사(거처의종류, 일반,외국인가구, 아파트)'!L220/'주택총조사(거처의종류, 일반,외국인가구, 전체)'!L220</f>
        <v>5.3846153846153849E-2</v>
      </c>
      <c r="BH234" s="53">
        <f>'주택총조사(거처의종류, 일반,외국인가구, 아파트)'!O220/'주택총조사(거처의종류, 일반,외국인가구, 전체)'!O220</f>
        <v>4.195804195804196E-2</v>
      </c>
      <c r="BI234" s="53">
        <f>'주택총조사(거처의종류, 일반,외국인가구, 아파트)'!R220/'주택총조사(거처의종류, 일반,외국인가구, 전체)'!R220</f>
        <v>5.8823529411764705E-2</v>
      </c>
      <c r="BJ234" s="53">
        <f>'주택총조사(거처의종류, 일반,외국인가구, 아파트)'!U220/'주택총조사(거처의종류, 일반,외국인가구, 전체)'!U220</f>
        <v>5.4794520547945202E-2</v>
      </c>
      <c r="BK234" s="53">
        <f>'주택총조사(거처의종류, 일반,외국인가구, 아파트)'!X220/'주택총조사(거처의종류, 일반,외국인가구, 전체)'!X220</f>
        <v>7.9545454545454544E-2</v>
      </c>
      <c r="BL234" s="54">
        <f t="shared" si="400"/>
        <v>-0.43076923076923079</v>
      </c>
      <c r="BM234" s="54">
        <f t="shared" si="401"/>
        <v>0.54545454545454553</v>
      </c>
      <c r="BN234" s="54">
        <f t="shared" si="402"/>
        <v>-0.41176470588235292</v>
      </c>
      <c r="BO234" s="54">
        <f t="shared" si="403"/>
        <v>0.54794520547945202</v>
      </c>
      <c r="BP234" s="54">
        <f t="shared" si="404"/>
        <v>2.3863636363636362</v>
      </c>
      <c r="BQ234" s="50">
        <f t="shared" si="405"/>
        <v>0.52744589012920995</v>
      </c>
      <c r="BR234" s="49">
        <f>REPS멸실!E219</f>
        <v>0</v>
      </c>
      <c r="BS234" s="49">
        <f>REPS멸실!F219</f>
        <v>0</v>
      </c>
      <c r="BT234" s="49">
        <f>REPS멸실!G219</f>
        <v>0</v>
      </c>
      <c r="BU234" s="49">
        <f>REPS멸실!H219</f>
        <v>0</v>
      </c>
      <c r="BV234" s="49">
        <f>REPS멸실!I219</f>
        <v>0</v>
      </c>
      <c r="BW234" s="51">
        <f t="shared" si="406"/>
        <v>0</v>
      </c>
      <c r="BX234" s="81">
        <f t="shared" si="407"/>
        <v>3.3129004242717528</v>
      </c>
      <c r="BY234" s="52">
        <f>SUM('주택소유통계(다주택자)'!Q220:R220)</f>
        <v>2252</v>
      </c>
      <c r="BZ234" s="52">
        <f>SUM('주택소유통계(다주택자)'!U220:V220)</f>
        <v>2262</v>
      </c>
      <c r="CA234" s="52">
        <f>SUM('주택소유통계(다주택자)'!Y220:Z220)</f>
        <v>2362</v>
      </c>
      <c r="CB234" s="52">
        <f>SUM('주택소유통계(다주택자)'!AC220:AD220)</f>
        <v>2557</v>
      </c>
      <c r="CC234" s="52">
        <f t="shared" si="408"/>
        <v>10</v>
      </c>
      <c r="CD234" s="52">
        <f t="shared" si="409"/>
        <v>100</v>
      </c>
      <c r="CE234" s="52">
        <f t="shared" si="410"/>
        <v>195</v>
      </c>
      <c r="CF234" s="53">
        <f>'REPS거래량(외지인)'!D220/'REPS거래량(외지인)'!C220</f>
        <v>0.74233128834355833</v>
      </c>
      <c r="CG234" s="53">
        <f>'REPS거래량(외지인)'!I220/'REPS거래량(외지인)'!H220</f>
        <v>0.74489795918367352</v>
      </c>
      <c r="CH234" s="53">
        <f>'REPS거래량(외지인)'!N220/'REPS거래량(외지인)'!M220</f>
        <v>0.65909090909090906</v>
      </c>
      <c r="CI234" s="54">
        <f>REPS단위당실거래!G219</f>
        <v>568.1</v>
      </c>
      <c r="CJ234" s="54">
        <f>REPS단위당실거래!H219</f>
        <v>567.20000000000005</v>
      </c>
      <c r="CK234" s="54">
        <f>REPS단위당실거래!I219</f>
        <v>538.29999999999995</v>
      </c>
      <c r="CL234" s="52">
        <v>874.94999999999993</v>
      </c>
      <c r="CM234" s="52">
        <v>921</v>
      </c>
      <c r="CN234" s="52">
        <v>967.05000000000007</v>
      </c>
      <c r="CO234" s="53">
        <v>0</v>
      </c>
      <c r="CP234" s="53">
        <f t="shared" si="412"/>
        <v>0.61585233441910969</v>
      </c>
      <c r="CQ234" s="53">
        <f t="shared" si="413"/>
        <v>0.55664133188563147</v>
      </c>
      <c r="CR234" s="55">
        <v>0.2</v>
      </c>
      <c r="CS234" s="55">
        <v>0.3</v>
      </c>
      <c r="CT234" s="55">
        <v>0.5</v>
      </c>
      <c r="CU234" s="162">
        <f t="shared" si="414"/>
        <v>0</v>
      </c>
      <c r="CV234" s="162">
        <f t="shared" si="415"/>
        <v>13.762414412018879</v>
      </c>
      <c r="CW234" s="162">
        <f t="shared" si="416"/>
        <v>35.77053104333234</v>
      </c>
      <c r="CX234" s="71">
        <f t="shared" si="417"/>
        <v>16.510981818450407</v>
      </c>
      <c r="CY234" s="158">
        <f>REPS분양물량!H219</f>
        <v>239</v>
      </c>
      <c r="CZ234" s="158">
        <f>REPS분양물량!I219</f>
        <v>0</v>
      </c>
      <c r="DA234" s="158">
        <f>REPS분양물량!J219</f>
        <v>45</v>
      </c>
      <c r="DB234" s="52">
        <f>REPS미분양!F219</f>
        <v>0</v>
      </c>
      <c r="DC234" s="52">
        <f>REPS미분양!G219</f>
        <v>95</v>
      </c>
      <c r="DD234" s="52">
        <f>REPS미분양!H219</f>
        <v>63</v>
      </c>
      <c r="DE234" s="52">
        <f>REPS미분양!I219</f>
        <v>90</v>
      </c>
      <c r="DF234" s="52">
        <f t="shared" si="418"/>
        <v>239</v>
      </c>
      <c r="DG234" s="52">
        <f t="shared" si="419"/>
        <v>95</v>
      </c>
      <c r="DH234" s="52">
        <f t="shared" si="420"/>
        <v>108</v>
      </c>
      <c r="DI234" s="52">
        <f t="shared" si="421"/>
        <v>144</v>
      </c>
      <c r="DJ234" s="52">
        <f t="shared" si="422"/>
        <v>32</v>
      </c>
      <c r="DK234" s="52">
        <f t="shared" si="423"/>
        <v>18</v>
      </c>
      <c r="DL234" s="141">
        <v>568.1</v>
      </c>
      <c r="DM234" s="141">
        <v>567.20000000000005</v>
      </c>
      <c r="DN234" s="141">
        <v>538.29999999999995</v>
      </c>
      <c r="DO234" s="145">
        <f>DP234*0.95</f>
        <v>874.94999999999993</v>
      </c>
      <c r="DP234" s="140">
        <f>'REPS분양가(분기단위)'!E219</f>
        <v>921</v>
      </c>
      <c r="DQ234" s="144">
        <f>DP234*1.05</f>
        <v>967.05000000000007</v>
      </c>
      <c r="DR234" s="53">
        <f t="shared" si="424"/>
        <v>0.64929424538545066</v>
      </c>
      <c r="DS234" s="53">
        <f t="shared" si="425"/>
        <v>0.61585233441910969</v>
      </c>
      <c r="DT234" s="53">
        <f t="shared" si="426"/>
        <v>0.55664133188563147</v>
      </c>
      <c r="DU234" s="53">
        <f>100%-종합!CF234</f>
        <v>0.25766871165644167</v>
      </c>
      <c r="DV234" s="53">
        <f>100%-종합!CG234</f>
        <v>0.25510204081632648</v>
      </c>
      <c r="DW234" s="53">
        <f>100%-종합!CH234</f>
        <v>0.34090909090909094</v>
      </c>
      <c r="DX234" s="55">
        <v>0.2</v>
      </c>
      <c r="DY234" s="55">
        <v>0.3</v>
      </c>
      <c r="DZ234" s="55">
        <v>0.5</v>
      </c>
      <c r="EA234" s="72">
        <f t="shared" si="427"/>
        <v>4.8183209767990256</v>
      </c>
      <c r="EB234" s="72">
        <f t="shared" si="428"/>
        <v>1.5082097985774112</v>
      </c>
      <c r="EC234" s="72">
        <f t="shared" si="429"/>
        <v>1.707876813740006</v>
      </c>
      <c r="ED234" s="71">
        <f t="shared" si="430"/>
        <v>2.6781358630388143</v>
      </c>
      <c r="EE234" s="82">
        <f t="shared" si="431"/>
        <v>19.189117681489222</v>
      </c>
      <c r="EF234" s="88">
        <f t="shared" si="432"/>
        <v>22.502018105760975</v>
      </c>
      <c r="EG234" s="54">
        <f>REPS단위당실거래!I219</f>
        <v>538.29999999999995</v>
      </c>
      <c r="EH234" s="52">
        <f t="shared" si="433"/>
        <v>967.05000000000007</v>
      </c>
      <c r="EI234" s="52">
        <f t="shared" si="434"/>
        <v>32900</v>
      </c>
      <c r="EJ234" s="49">
        <f t="shared" si="435"/>
        <v>18095</v>
      </c>
      <c r="EK234" s="149">
        <v>361</v>
      </c>
      <c r="EL234" s="55">
        <f t="shared" si="436"/>
        <v>0.88934579439252337</v>
      </c>
      <c r="EM234" s="55">
        <v>0.74</v>
      </c>
      <c r="EN234" s="55">
        <v>0.05</v>
      </c>
      <c r="EO234" s="71">
        <f t="shared" si="437"/>
        <v>11.878991775700936</v>
      </c>
      <c r="EP234" s="54">
        <f>REPS단위당실거래!I219</f>
        <v>538.29999999999995</v>
      </c>
      <c r="EQ234" s="52">
        <f t="shared" si="438"/>
        <v>967.05000000000007</v>
      </c>
      <c r="ER234" s="52">
        <f t="shared" si="439"/>
        <v>32900</v>
      </c>
      <c r="ES234" s="49">
        <f t="shared" si="440"/>
        <v>18095</v>
      </c>
      <c r="ET234" s="149">
        <v>155</v>
      </c>
      <c r="EU234" s="55">
        <f t="shared" si="441"/>
        <v>0.88934579439252337</v>
      </c>
      <c r="EV234" s="55">
        <v>0.26</v>
      </c>
      <c r="EW234" s="55">
        <v>0.2</v>
      </c>
      <c r="EX234" s="50">
        <f t="shared" si="442"/>
        <v>7.168127102803739</v>
      </c>
      <c r="EY234" s="53">
        <f>'주택총조사(주택의종류)'!AZ220</f>
        <v>0.1408780797257331</v>
      </c>
      <c r="EZ234" s="53">
        <f>'주택총조사(주택의종류)'!AS220</f>
        <v>0.79209361384698307</v>
      </c>
      <c r="FA234" s="53">
        <f>'주택총조사(주택의종류)'!BG220</f>
        <v>5.004491532439026E-2</v>
      </c>
      <c r="FB234" s="53">
        <f t="shared" si="443"/>
        <v>5.9777825678124037</v>
      </c>
      <c r="FC234" s="54">
        <f t="shared" si="444"/>
        <v>113.85953519897579</v>
      </c>
      <c r="FD234" s="55">
        <v>0.4</v>
      </c>
      <c r="FE234" s="55">
        <v>0.6</v>
      </c>
      <c r="FF234" s="50">
        <f t="shared" si="445"/>
        <v>27.326288447754191</v>
      </c>
      <c r="FG234" s="82">
        <f t="shared" si="446"/>
        <v>46.373407326258871</v>
      </c>
      <c r="FH234" s="53">
        <v>3.9399999999999998E-2</v>
      </c>
      <c r="FI234" s="49">
        <v>30</v>
      </c>
      <c r="FJ234" s="55">
        <v>0.6</v>
      </c>
      <c r="FK234" s="55">
        <v>0.4</v>
      </c>
      <c r="FL234" s="49">
        <f t="shared" si="447"/>
        <v>33000</v>
      </c>
      <c r="FM234" s="49">
        <f t="shared" si="448"/>
        <v>19700</v>
      </c>
      <c r="FN234" s="58">
        <f t="shared" si="449"/>
        <v>-93.370653144639192</v>
      </c>
      <c r="FO234" s="49">
        <f t="shared" si="468"/>
        <v>2760</v>
      </c>
      <c r="FP234" s="131" t="s">
        <v>400</v>
      </c>
      <c r="FQ234" s="131">
        <v>53</v>
      </c>
      <c r="FR234" s="131">
        <v>405</v>
      </c>
      <c r="FS234" s="131">
        <v>525</v>
      </c>
      <c r="FT234" s="131">
        <v>344</v>
      </c>
      <c r="FU234" s="131">
        <v>265</v>
      </c>
      <c r="FV234" s="131">
        <v>218</v>
      </c>
      <c r="FW234" s="131">
        <v>483</v>
      </c>
      <c r="FX234" s="131">
        <v>382</v>
      </c>
      <c r="FY234" s="32">
        <f t="shared" si="450"/>
        <v>2675</v>
      </c>
      <c r="FZ234" s="152">
        <f>(SUM(FS234:FX234)/FY234)+(FR234/FY234)*0.4</f>
        <v>0.88934579439252337</v>
      </c>
      <c r="GA234" s="54">
        <f t="shared" si="451"/>
        <v>21.756889833734032</v>
      </c>
      <c r="GB234" s="55">
        <v>0.3</v>
      </c>
      <c r="GC234" s="55">
        <f t="shared" si="452"/>
        <v>0.88934579439252337</v>
      </c>
      <c r="GD234" s="50">
        <f t="shared" si="453"/>
        <v>5.8048195418078423</v>
      </c>
      <c r="GE234" s="54">
        <f t="shared" si="454"/>
        <v>-18.443989409462283</v>
      </c>
      <c r="GF234" s="55">
        <v>0.7</v>
      </c>
      <c r="GG234" s="55">
        <f t="shared" si="455"/>
        <v>0.88934579439252337</v>
      </c>
      <c r="GH234" s="50">
        <f t="shared" si="456"/>
        <v>-11.482159089187864</v>
      </c>
      <c r="GI234" s="81">
        <f t="shared" si="469"/>
        <v>-5.6773395473800212</v>
      </c>
      <c r="GJ234" s="72">
        <f t="shared" si="457"/>
        <v>16.510981818450407</v>
      </c>
      <c r="GK234" s="72">
        <f t="shared" si="458"/>
        <v>2.6781358630388143</v>
      </c>
      <c r="GL234" s="52">
        <f>SUM('주택총조사(주택의종류)'!AD220:AF220)</f>
        <v>3412</v>
      </c>
      <c r="GM234" s="52">
        <f>REPS미분양!I219</f>
        <v>90</v>
      </c>
      <c r="GN234" s="100">
        <f t="shared" si="459"/>
        <v>2.6377491207502931E-2</v>
      </c>
      <c r="GO234" s="55">
        <f t="shared" si="460"/>
        <v>0.4</v>
      </c>
      <c r="GP234" s="82">
        <f t="shared" si="461"/>
        <v>7.6756470725956891</v>
      </c>
      <c r="GQ234" s="84">
        <f t="shared" si="462"/>
        <v>48.371714851474536</v>
      </c>
      <c r="GR234" s="151">
        <f>SUM('REPS분양물량+계획'!G219:I219)/3</f>
        <v>15</v>
      </c>
      <c r="GS234" s="106">
        <f t="shared" si="470"/>
        <v>0.31009857818887621</v>
      </c>
      <c r="GT234" s="105" t="str">
        <f t="shared" si="463"/>
        <v>S등급</v>
      </c>
    </row>
    <row r="235" spans="1:202" s="49" customFormat="1" x14ac:dyDescent="0.4">
      <c r="A235" s="37" t="s">
        <v>267</v>
      </c>
      <c r="B235" s="37" t="s">
        <v>280</v>
      </c>
      <c r="C235" s="35">
        <f>'주택총조사(거처의종류, 일반,외국인가구, 전체)'!H221</f>
        <v>13185</v>
      </c>
      <c r="D235" s="35">
        <f>'주택총조사(거처의종류, 일반,외국인가구, 전체)'!K221</f>
        <v>13090</v>
      </c>
      <c r="E235" s="35">
        <f>'주택총조사(거처의종류, 일반,외국인가구, 전체)'!N221</f>
        <v>13400</v>
      </c>
      <c r="F235" s="35">
        <f>'주택총조사(거처의종류, 일반,외국인가구, 전체)'!Q221</f>
        <v>13616</v>
      </c>
      <c r="G235" s="35">
        <f>'주택총조사(거처의종류, 일반,외국인가구, 전체)'!T221</f>
        <v>13616</v>
      </c>
      <c r="H235" s="35">
        <f>'주택총조사(거처의종류, 일반,외국인가구, 전체)'!W221</f>
        <v>13647</v>
      </c>
      <c r="I235" s="207">
        <f t="shared" si="471"/>
        <v>-34</v>
      </c>
      <c r="J235" s="207">
        <f t="shared" si="471"/>
        <v>-3</v>
      </c>
      <c r="K235" s="207">
        <f t="shared" si="471"/>
        <v>-7</v>
      </c>
      <c r="L235" s="207">
        <f t="shared" si="471"/>
        <v>-141</v>
      </c>
      <c r="M235" s="207">
        <f t="shared" si="471"/>
        <v>-106</v>
      </c>
      <c r="N235" s="24">
        <f>'인구총조사(가구, 1인가구)'!D221</f>
        <v>4954</v>
      </c>
      <c r="O235" s="24">
        <f>'인구총조사(가구, 1인가구)'!E221</f>
        <v>4893</v>
      </c>
      <c r="P235" s="24">
        <f>'인구총조사(가구, 1인가구)'!F221</f>
        <v>5206</v>
      </c>
      <c r="Q235" s="24">
        <f>'인구총조사(가구, 1인가구)'!G221</f>
        <v>5429</v>
      </c>
      <c r="R235" s="24">
        <f>'인구총조사(가구, 1인가구)'!H221</f>
        <v>5570</v>
      </c>
      <c r="S235" s="24">
        <f>'인구총조사(가구, 1인가구)'!I221</f>
        <v>5707</v>
      </c>
      <c r="T235" s="52">
        <f t="shared" si="464"/>
        <v>-61</v>
      </c>
      <c r="U235" s="52">
        <f t="shared" si="382"/>
        <v>313</v>
      </c>
      <c r="V235" s="52">
        <f t="shared" si="383"/>
        <v>223</v>
      </c>
      <c r="W235" s="52">
        <f t="shared" si="384"/>
        <v>141</v>
      </c>
      <c r="X235" s="52">
        <f t="shared" si="385"/>
        <v>137</v>
      </c>
      <c r="Y235" s="53">
        <f>'주택총조사(거처의종류, 일반,외국인가구, 아파트)'!K221/'주택총조사(거처의종류, 일반,외국인가구, 전체)'!K221</f>
        <v>6.3712757830404892E-2</v>
      </c>
      <c r="Z235" s="53">
        <f>'주택총조사(거처의종류, 일반,외국인가구, 아파트)'!N221/'주택총조사(거처의종류, 일반,외국인가구, 전체)'!N221</f>
        <v>8.843283582089552E-2</v>
      </c>
      <c r="AA235" s="53">
        <f>'주택총조사(거처의종류, 일반,외국인가구, 아파트)'!Q221/'주택총조사(거처의종류, 일반,외국인가구, 전체)'!Q221</f>
        <v>9.319917743830787E-2</v>
      </c>
      <c r="AB235" s="53">
        <f>'주택총조사(거처의종류, 일반,외국인가구, 아파트)'!T221/'주택총조사(거처의종류, 일반,외국인가구, 전체)'!T221</f>
        <v>9.2317861339600474E-2</v>
      </c>
      <c r="AC235" s="53">
        <f>'주택총조사(거처의종류, 일반,외국인가구, 아파트)'!W221/'주택총조사(거처의종류, 일반,외국인가구, 전체)'!W221</f>
        <v>9.232798417234557E-2</v>
      </c>
      <c r="AD235" s="54">
        <f t="shared" si="465"/>
        <v>-2.1662337662337663</v>
      </c>
      <c r="AE235" s="54">
        <f t="shared" si="386"/>
        <v>-0.26529850746268657</v>
      </c>
      <c r="AF235" s="54">
        <f t="shared" si="387"/>
        <v>-0.65239424206815511</v>
      </c>
      <c r="AG235" s="54">
        <f t="shared" si="388"/>
        <v>-13.016818448883667</v>
      </c>
      <c r="AH235" s="54">
        <f t="shared" si="389"/>
        <v>-9.7867663222686296</v>
      </c>
      <c r="AI235" s="54">
        <f t="shared" si="390"/>
        <v>-5.1775022573833809</v>
      </c>
      <c r="AJ235" s="54">
        <f t="shared" si="466"/>
        <v>-3.8864782276546985</v>
      </c>
      <c r="AK235" s="54">
        <f t="shared" si="391"/>
        <v>27.679477611940296</v>
      </c>
      <c r="AL235" s="54">
        <f t="shared" si="392"/>
        <v>20.783416568742656</v>
      </c>
      <c r="AM235" s="54">
        <f t="shared" si="393"/>
        <v>13.016818448883667</v>
      </c>
      <c r="AN235" s="54">
        <f t="shared" si="394"/>
        <v>12.648933831611343</v>
      </c>
      <c r="AO235" s="54">
        <f t="shared" si="395"/>
        <v>14.048433646704652</v>
      </c>
      <c r="AP235" s="208">
        <f t="shared" si="472"/>
        <v>-6.0527119938884653</v>
      </c>
      <c r="AQ235" s="208">
        <f t="shared" si="472"/>
        <v>27.414179104477611</v>
      </c>
      <c r="AR235" s="208">
        <f t="shared" si="472"/>
        <v>20.131022326674501</v>
      </c>
      <c r="AS235" s="208">
        <f t="shared" si="472"/>
        <v>0</v>
      </c>
      <c r="AT235" s="208">
        <f t="shared" si="472"/>
        <v>2.8621675093427132</v>
      </c>
      <c r="AU235" s="50">
        <f t="shared" si="381"/>
        <v>8.8709313893212709</v>
      </c>
      <c r="AV235" s="52">
        <f>'주택총조사(거처의종류, 일반,외국인가구, 전체)'!I221</f>
        <v>451</v>
      </c>
      <c r="AW235" s="52">
        <f>'주택총조사(거처의종류, 일반,외국인가구, 전체)'!L221</f>
        <v>495</v>
      </c>
      <c r="AX235" s="52">
        <f>'주택총조사(거처의종류, 일반,외국인가구, 전체)'!O221</f>
        <v>468</v>
      </c>
      <c r="AY235" s="52">
        <f>'주택총조사(거처의종류, 일반,외국인가구, 전체)'!R221</f>
        <v>457</v>
      </c>
      <c r="AZ235" s="52">
        <f>'주택총조사(거처의종류, 일반,외국인가구, 전체)'!U221</f>
        <v>505</v>
      </c>
      <c r="BA235" s="52">
        <f>'주택총조사(거처의종류, 일반,외국인가구, 전체)'!X221</f>
        <v>594</v>
      </c>
      <c r="BB235" s="52">
        <f t="shared" si="467"/>
        <v>44</v>
      </c>
      <c r="BC235" s="52">
        <f t="shared" si="396"/>
        <v>-27</v>
      </c>
      <c r="BD235" s="52">
        <f t="shared" si="397"/>
        <v>-11</v>
      </c>
      <c r="BE235" s="52">
        <f t="shared" si="398"/>
        <v>48</v>
      </c>
      <c r="BF235" s="52">
        <f t="shared" si="399"/>
        <v>89</v>
      </c>
      <c r="BG235" s="53">
        <f>'주택총조사(거처의종류, 일반,외국인가구, 아파트)'!L221/'주택총조사(거처의종류, 일반,외국인가구, 전체)'!L221</f>
        <v>1.2121212121212121E-2</v>
      </c>
      <c r="BH235" s="53">
        <f>'주택총조사(거처의종류, 일반,외국인가구, 아파트)'!O221/'주택총조사(거처의종류, 일반,외국인가구, 전체)'!O221</f>
        <v>1.0683760683760684E-2</v>
      </c>
      <c r="BI235" s="53">
        <f>'주택총조사(거처의종류, 일반,외국인가구, 아파트)'!R221/'주택총조사(거처의종류, 일반,외국인가구, 전체)'!R221</f>
        <v>2.4070021881838075E-2</v>
      </c>
      <c r="BJ235" s="53">
        <f>'주택총조사(거처의종류, 일반,외국인가구, 아파트)'!U221/'주택총조사(거처의종류, 일반,외국인가구, 전체)'!U221</f>
        <v>1.782178217821782E-2</v>
      </c>
      <c r="BK235" s="53">
        <f>'주택총조사(거처의종류, 일반,외국인가구, 아파트)'!X221/'주택총조사(거처의종류, 일반,외국인가구, 전체)'!X221</f>
        <v>1.5151515151515152E-2</v>
      </c>
      <c r="BL235" s="54">
        <f t="shared" si="400"/>
        <v>0.53333333333333333</v>
      </c>
      <c r="BM235" s="54">
        <f t="shared" si="401"/>
        <v>-0.28846153846153849</v>
      </c>
      <c r="BN235" s="54">
        <f t="shared" si="402"/>
        <v>-0.26477024070021882</v>
      </c>
      <c r="BO235" s="54">
        <f t="shared" si="403"/>
        <v>0.85544554455445532</v>
      </c>
      <c r="BP235" s="54">
        <f t="shared" si="404"/>
        <v>1.3484848484848486</v>
      </c>
      <c r="BQ235" s="50">
        <f t="shared" si="405"/>
        <v>0.43680638944217598</v>
      </c>
      <c r="BR235" s="49">
        <f>REPS멸실!E220</f>
        <v>0</v>
      </c>
      <c r="BS235" s="49">
        <f>REPS멸실!F220</f>
        <v>0</v>
      </c>
      <c r="BT235" s="49">
        <f>REPS멸실!G220</f>
        <v>0</v>
      </c>
      <c r="BU235" s="49">
        <f>REPS멸실!H220</f>
        <v>0</v>
      </c>
      <c r="BV235" s="49">
        <f>REPS멸실!I220</f>
        <v>0</v>
      </c>
      <c r="BW235" s="51">
        <f t="shared" si="406"/>
        <v>0</v>
      </c>
      <c r="BX235" s="81">
        <f t="shared" si="407"/>
        <v>9.3077377787634461</v>
      </c>
      <c r="BY235" s="52">
        <f>SUM('주택소유통계(다주택자)'!Q221:R221)</f>
        <v>1786</v>
      </c>
      <c r="BZ235" s="52">
        <f>SUM('주택소유통계(다주택자)'!U221:V221)</f>
        <v>1791</v>
      </c>
      <c r="CA235" s="52">
        <f>SUM('주택소유통계(다주택자)'!Y221:Z221)</f>
        <v>1781</v>
      </c>
      <c r="CB235" s="52">
        <f>SUM('주택소유통계(다주택자)'!AC221:AD221)</f>
        <v>1831</v>
      </c>
      <c r="CC235" s="52">
        <f t="shared" si="408"/>
        <v>5</v>
      </c>
      <c r="CD235" s="52">
        <f t="shared" si="409"/>
        <v>-10</v>
      </c>
      <c r="CE235" s="52">
        <f t="shared" si="410"/>
        <v>50</v>
      </c>
      <c r="CF235" s="53">
        <f>'REPS거래량(외지인)'!D221/'REPS거래량(외지인)'!C221</f>
        <v>0.82758620689655171</v>
      </c>
      <c r="CG235" s="53">
        <f>'REPS거래량(외지인)'!I221/'REPS거래량(외지인)'!H221</f>
        <v>0.81818181818181823</v>
      </c>
      <c r="CH235" s="53">
        <f>'REPS거래량(외지인)'!N221/'REPS거래량(외지인)'!M221</f>
        <v>0.83783783783783783</v>
      </c>
      <c r="CI235" s="54">
        <f>REPS단위당실거래!G220</f>
        <v>535.5</v>
      </c>
      <c r="CJ235" s="54">
        <f>REPS단위당실거래!H220</f>
        <v>571.70000000000005</v>
      </c>
      <c r="CK235" s="54">
        <f>REPS단위당실거래!I220</f>
        <v>590.1</v>
      </c>
      <c r="CL235" s="52">
        <v>0</v>
      </c>
      <c r="CM235" s="52">
        <v>0</v>
      </c>
      <c r="CN235" s="52">
        <v>0</v>
      </c>
      <c r="CO235" s="53">
        <v>0</v>
      </c>
      <c r="CP235" s="53">
        <v>0</v>
      </c>
      <c r="CQ235" s="53">
        <v>0</v>
      </c>
      <c r="CR235" s="55">
        <v>0.2</v>
      </c>
      <c r="CS235" s="55">
        <v>0.3</v>
      </c>
      <c r="CT235" s="55">
        <v>0.5</v>
      </c>
      <c r="CU235" s="162">
        <f t="shared" si="414"/>
        <v>0</v>
      </c>
      <c r="CV235" s="162">
        <f t="shared" si="415"/>
        <v>0</v>
      </c>
      <c r="CW235" s="162">
        <f t="shared" si="416"/>
        <v>0</v>
      </c>
      <c r="CX235" s="71">
        <f t="shared" si="417"/>
        <v>0</v>
      </c>
      <c r="CY235" s="158">
        <f>REPS분양물량!H220</f>
        <v>0</v>
      </c>
      <c r="CZ235" s="158">
        <f>REPS분양물량!I220</f>
        <v>0</v>
      </c>
      <c r="DA235" s="158">
        <f>REPS분양물량!J220</f>
        <v>0</v>
      </c>
      <c r="DB235" s="52">
        <f>REPS미분양!F220</f>
        <v>0</v>
      </c>
      <c r="DC235" s="52">
        <f>REPS미분양!G220</f>
        <v>0</v>
      </c>
      <c r="DD235" s="52">
        <f>REPS미분양!H220</f>
        <v>0</v>
      </c>
      <c r="DE235" s="52">
        <f>REPS미분양!I220</f>
        <v>0</v>
      </c>
      <c r="DF235" s="52">
        <f t="shared" si="418"/>
        <v>0</v>
      </c>
      <c r="DG235" s="52">
        <f t="shared" si="419"/>
        <v>0</v>
      </c>
      <c r="DH235" s="52">
        <f t="shared" si="420"/>
        <v>0</v>
      </c>
      <c r="DI235" s="52">
        <f t="shared" si="421"/>
        <v>0</v>
      </c>
      <c r="DJ235" s="52">
        <f t="shared" si="422"/>
        <v>0</v>
      </c>
      <c r="DK235" s="52">
        <f t="shared" si="423"/>
        <v>0</v>
      </c>
      <c r="DL235" s="141">
        <v>535.5</v>
      </c>
      <c r="DM235" s="141">
        <v>571.70000000000005</v>
      </c>
      <c r="DN235" s="141">
        <v>590.1</v>
      </c>
      <c r="DO235" s="140">
        <f>'REPS분양가(분기단위)'!D220</f>
        <v>0</v>
      </c>
      <c r="DP235" s="140">
        <f>'REPS분양가(분기단위)'!E220</f>
        <v>0</v>
      </c>
      <c r="DQ235" s="140">
        <f>'REPS분양가(분기단위)'!F220</f>
        <v>0</v>
      </c>
      <c r="DR235" s="53" t="e">
        <f t="shared" si="424"/>
        <v>#DIV/0!</v>
      </c>
      <c r="DS235" s="53" t="e">
        <f t="shared" si="425"/>
        <v>#DIV/0!</v>
      </c>
      <c r="DT235" s="53" t="e">
        <f t="shared" si="426"/>
        <v>#DIV/0!</v>
      </c>
      <c r="DU235" s="53">
        <f>100%-종합!CF235</f>
        <v>0.17241379310344829</v>
      </c>
      <c r="DV235" s="53">
        <f>100%-종합!CG235</f>
        <v>0.18181818181818177</v>
      </c>
      <c r="DW235" s="53">
        <f>100%-종합!CH235</f>
        <v>0.16216216216216217</v>
      </c>
      <c r="DX235" s="55">
        <v>0.2</v>
      </c>
      <c r="DY235" s="55">
        <v>0.3</v>
      </c>
      <c r="DZ235" s="55">
        <v>0.5</v>
      </c>
      <c r="EA235" s="72" t="e">
        <f t="shared" si="427"/>
        <v>#DIV/0!</v>
      </c>
      <c r="EB235" s="72" t="e">
        <f t="shared" si="428"/>
        <v>#DIV/0!</v>
      </c>
      <c r="EC235" s="72" t="e">
        <f t="shared" si="429"/>
        <v>#DIV/0!</v>
      </c>
      <c r="ED235" s="71" t="e">
        <f t="shared" si="430"/>
        <v>#DIV/0!</v>
      </c>
      <c r="EE235" s="82" t="e">
        <f t="shared" si="431"/>
        <v>#DIV/0!</v>
      </c>
      <c r="EF235" s="88" t="e">
        <f t="shared" si="432"/>
        <v>#DIV/0!</v>
      </c>
      <c r="EG235" s="54">
        <f>REPS단위당실거래!I220</f>
        <v>590.1</v>
      </c>
      <c r="EH235" s="52">
        <f t="shared" si="433"/>
        <v>0</v>
      </c>
      <c r="EI235" s="52">
        <f t="shared" si="434"/>
        <v>0</v>
      </c>
      <c r="EJ235" s="49">
        <f t="shared" si="435"/>
        <v>0</v>
      </c>
      <c r="EK235" s="149">
        <v>0</v>
      </c>
      <c r="EL235" s="55">
        <f t="shared" si="436"/>
        <v>0</v>
      </c>
      <c r="EM235" s="55">
        <v>0.74</v>
      </c>
      <c r="EN235" s="55">
        <v>0.05</v>
      </c>
      <c r="EO235" s="71">
        <f t="shared" si="437"/>
        <v>0</v>
      </c>
      <c r="EP235" s="54">
        <f>REPS단위당실거래!I220</f>
        <v>590.1</v>
      </c>
      <c r="EQ235" s="52">
        <f t="shared" si="438"/>
        <v>0</v>
      </c>
      <c r="ER235" s="52">
        <f t="shared" si="439"/>
        <v>0</v>
      </c>
      <c r="ES235" s="49">
        <f t="shared" si="440"/>
        <v>0</v>
      </c>
      <c r="ET235" s="149">
        <v>0</v>
      </c>
      <c r="EU235" s="55">
        <f t="shared" si="441"/>
        <v>0</v>
      </c>
      <c r="EV235" s="55">
        <v>0.26</v>
      </c>
      <c r="EW235" s="55">
        <v>0.2</v>
      </c>
      <c r="EX235" s="50">
        <f t="shared" si="442"/>
        <v>0</v>
      </c>
      <c r="EY235" s="53">
        <f>'주택총조사(주택의종류)'!AZ221</f>
        <v>8.521120283215379E-2</v>
      </c>
      <c r="EZ235" s="53">
        <f>'주택총조사(주택의종류)'!AS221</f>
        <v>0.86220062431589928</v>
      </c>
      <c r="FA235" s="53">
        <f>'주택총조사(주택의종류)'!BG221</f>
        <v>3.7640653540051694E-2</v>
      </c>
      <c r="FB235" s="53">
        <f t="shared" si="443"/>
        <v>10.56012880874864</v>
      </c>
      <c r="FC235" s="54">
        <f t="shared" si="444"/>
        <v>0</v>
      </c>
      <c r="FD235" s="55">
        <v>0.4</v>
      </c>
      <c r="FE235" s="55">
        <v>0.6</v>
      </c>
      <c r="FF235" s="50">
        <f t="shared" si="445"/>
        <v>0</v>
      </c>
      <c r="FG235" s="82">
        <f t="shared" si="446"/>
        <v>0</v>
      </c>
      <c r="FH235" s="53">
        <v>3.9399999999999998E-2</v>
      </c>
      <c r="FI235" s="49">
        <v>30</v>
      </c>
      <c r="FJ235" s="55">
        <v>0.6</v>
      </c>
      <c r="FK235" s="55">
        <v>0.4</v>
      </c>
      <c r="FL235" s="49">
        <f t="shared" si="447"/>
        <v>0</v>
      </c>
      <c r="FM235" s="49">
        <f t="shared" si="448"/>
        <v>0</v>
      </c>
      <c r="FN235" s="58">
        <f t="shared" si="449"/>
        <v>0</v>
      </c>
      <c r="FO235" s="49">
        <f t="shared" si="468"/>
        <v>0</v>
      </c>
      <c r="FP235" s="131" t="s">
        <v>400</v>
      </c>
      <c r="FQ235" s="131">
        <v>36</v>
      </c>
      <c r="FR235" s="131">
        <v>231</v>
      </c>
      <c r="FS235" s="131">
        <v>387</v>
      </c>
      <c r="FT235" s="131">
        <v>219</v>
      </c>
      <c r="FU235" s="131">
        <v>155</v>
      </c>
      <c r="FV235" s="131">
        <v>136</v>
      </c>
      <c r="FW235" s="131">
        <v>278</v>
      </c>
      <c r="FX235" s="131">
        <v>223</v>
      </c>
      <c r="FY235" s="32">
        <f t="shared" si="450"/>
        <v>1665</v>
      </c>
      <c r="FZ235" s="153">
        <v>0</v>
      </c>
      <c r="GA235" s="54">
        <f t="shared" si="451"/>
        <v>14.485240036146827</v>
      </c>
      <c r="GB235" s="55">
        <v>0.3</v>
      </c>
      <c r="GC235" s="55">
        <f t="shared" si="452"/>
        <v>0</v>
      </c>
      <c r="GD235" s="50">
        <f t="shared" si="453"/>
        <v>0</v>
      </c>
      <c r="GE235" s="54">
        <f t="shared" si="454"/>
        <v>-5.1775022573833809</v>
      </c>
      <c r="GF235" s="55">
        <v>0.7</v>
      </c>
      <c r="GG235" s="55">
        <f t="shared" si="455"/>
        <v>0</v>
      </c>
      <c r="GH235" s="50">
        <f t="shared" si="456"/>
        <v>0</v>
      </c>
      <c r="GI235" s="81">
        <f t="shared" si="469"/>
        <v>0</v>
      </c>
      <c r="GJ235" s="72">
        <f t="shared" si="457"/>
        <v>0</v>
      </c>
      <c r="GK235" s="72" t="e">
        <f t="shared" si="458"/>
        <v>#DIV/0!</v>
      </c>
      <c r="GL235" s="52">
        <f>SUM('주택총조사(주택의종류)'!AD221:AF221)</f>
        <v>1956</v>
      </c>
      <c r="GM235" s="52">
        <f>REPS미분양!I220</f>
        <v>0</v>
      </c>
      <c r="GN235" s="100">
        <f t="shared" si="459"/>
        <v>0</v>
      </c>
      <c r="GO235" s="55">
        <f t="shared" si="460"/>
        <v>1</v>
      </c>
      <c r="GP235" s="82" t="e">
        <f t="shared" si="461"/>
        <v>#DIV/0!</v>
      </c>
      <c r="GQ235" s="84" t="e">
        <f t="shared" si="462"/>
        <v>#DIV/0!</v>
      </c>
      <c r="GR235" s="151">
        <f>SUM('REPS분양물량+계획'!G220:I220)/3</f>
        <v>0</v>
      </c>
      <c r="GS235" s="106" t="e">
        <f t="shared" si="470"/>
        <v>#DIV/0!</v>
      </c>
      <c r="GT235" s="105" t="e">
        <f t="shared" si="463"/>
        <v>#DIV/0!</v>
      </c>
    </row>
    <row r="236" spans="1:202" s="49" customFormat="1" x14ac:dyDescent="0.4">
      <c r="A236" s="37" t="s">
        <v>267</v>
      </c>
      <c r="B236" s="37" t="s">
        <v>284</v>
      </c>
      <c r="C236" s="35">
        <f>'주택총조사(거처의종류, 일반,외국인가구, 전체)'!H222</f>
        <v>13412</v>
      </c>
      <c r="D236" s="35">
        <f>'주택총조사(거처의종류, 일반,외국인가구, 전체)'!K222</f>
        <v>13434</v>
      </c>
      <c r="E236" s="35">
        <f>'주택총조사(거처의종류, 일반,외국인가구, 전체)'!N222</f>
        <v>13538</v>
      </c>
      <c r="F236" s="35">
        <f>'주택총조사(거처의종류, 일반,외국인가구, 전체)'!Q222</f>
        <v>13724</v>
      </c>
      <c r="G236" s="35">
        <f>'주택총조사(거처의종류, 일반,외국인가구, 전체)'!T222</f>
        <v>13772</v>
      </c>
      <c r="H236" s="35">
        <f>'주택총조사(거처의종류, 일반,외국인가구, 전체)'!W222</f>
        <v>13808</v>
      </c>
      <c r="I236" s="207">
        <f t="shared" si="471"/>
        <v>-29</v>
      </c>
      <c r="J236" s="207">
        <f t="shared" si="471"/>
        <v>-81</v>
      </c>
      <c r="K236" s="207">
        <f t="shared" si="471"/>
        <v>-114</v>
      </c>
      <c r="L236" s="207">
        <f t="shared" si="471"/>
        <v>-29</v>
      </c>
      <c r="M236" s="207">
        <f t="shared" si="471"/>
        <v>0</v>
      </c>
      <c r="N236" s="24">
        <f>'인구총조사(가구, 1인가구)'!D222</f>
        <v>4948</v>
      </c>
      <c r="O236" s="24">
        <f>'인구총조사(가구, 1인가구)'!E222</f>
        <v>4999</v>
      </c>
      <c r="P236" s="24">
        <f>'인구총조사(가구, 1인가구)'!F222</f>
        <v>5184</v>
      </c>
      <c r="Q236" s="24">
        <f>'인구총조사(가구, 1인가구)'!G222</f>
        <v>5484</v>
      </c>
      <c r="R236" s="24">
        <f>'인구총조사(가구, 1인가구)'!H222</f>
        <v>5561</v>
      </c>
      <c r="S236" s="24">
        <f>'인구총조사(가구, 1인가구)'!I222</f>
        <v>5597</v>
      </c>
      <c r="T236" s="52">
        <f t="shared" si="464"/>
        <v>51</v>
      </c>
      <c r="U236" s="52">
        <f t="shared" si="382"/>
        <v>185</v>
      </c>
      <c r="V236" s="52">
        <f t="shared" si="383"/>
        <v>300</v>
      </c>
      <c r="W236" s="52">
        <f t="shared" si="384"/>
        <v>77</v>
      </c>
      <c r="X236" s="52">
        <f t="shared" si="385"/>
        <v>36</v>
      </c>
      <c r="Y236" s="53">
        <f>'주택총조사(거처의종류, 일반,외국인가구, 아파트)'!K222/'주택총조사(거처의종류, 일반,외국인가구, 전체)'!K222</f>
        <v>5.5605180884323362E-2</v>
      </c>
      <c r="Z236" s="53">
        <f>'주택총조사(거처의종류, 일반,외국인가구, 아파트)'!N222/'주택총조사(거처의종류, 일반,외국인가구, 전체)'!N222</f>
        <v>5.7246269759196333E-2</v>
      </c>
      <c r="AA236" s="53">
        <f>'주택총조사(거처의종류, 일반,외국인가구, 아파트)'!Q222/'주택총조사(거처의종류, 일반,외국인가구, 전체)'!Q222</f>
        <v>6.4704167881084226E-2</v>
      </c>
      <c r="AB236" s="53">
        <f>'주택총조사(거처의종류, 일반,외국인가구, 아파트)'!T222/'주택총조사(거처의종류, 일반,외국인가구, 전체)'!T222</f>
        <v>7.3046761545164096E-2</v>
      </c>
      <c r="AC236" s="53">
        <f>'주택총조사(거처의종류, 일반,외국인가구, 아파트)'!W222/'주택총조사(거처의종류, 일반,외국인가구, 전체)'!W222</f>
        <v>7.7563731170336034E-2</v>
      </c>
      <c r="AD236" s="54">
        <f t="shared" si="465"/>
        <v>-1.6125502456453775</v>
      </c>
      <c r="AE236" s="54">
        <f t="shared" si="386"/>
        <v>-4.6369478504949031</v>
      </c>
      <c r="AF236" s="54">
        <f t="shared" si="387"/>
        <v>-7.3762751384436021</v>
      </c>
      <c r="AG236" s="54">
        <f t="shared" si="388"/>
        <v>-2.1183560848097587</v>
      </c>
      <c r="AH236" s="54">
        <f t="shared" si="389"/>
        <v>0</v>
      </c>
      <c r="AI236" s="54">
        <f t="shared" si="390"/>
        <v>-3.1488258638787281</v>
      </c>
      <c r="AJ236" s="54">
        <f t="shared" si="466"/>
        <v>2.8358642251004915</v>
      </c>
      <c r="AK236" s="54">
        <f t="shared" si="391"/>
        <v>10.590559905451322</v>
      </c>
      <c r="AL236" s="54">
        <f t="shared" si="392"/>
        <v>19.411250364325269</v>
      </c>
      <c r="AM236" s="54">
        <f t="shared" si="393"/>
        <v>5.6246006389776353</v>
      </c>
      <c r="AN236" s="54">
        <f t="shared" si="394"/>
        <v>2.7922943221320971</v>
      </c>
      <c r="AO236" s="54">
        <f t="shared" si="395"/>
        <v>8.2509138911973618</v>
      </c>
      <c r="AP236" s="208">
        <f t="shared" si="472"/>
        <v>1.223313979455114</v>
      </c>
      <c r="AQ236" s="208">
        <f t="shared" si="472"/>
        <v>5.9536120549564187</v>
      </c>
      <c r="AR236" s="208">
        <f t="shared" si="472"/>
        <v>12.034975225881666</v>
      </c>
      <c r="AS236" s="208">
        <f t="shared" si="472"/>
        <v>3.5062445541678766</v>
      </c>
      <c r="AT236" s="208">
        <f t="shared" si="472"/>
        <v>2.7922943221320971</v>
      </c>
      <c r="AU236" s="50">
        <f t="shared" si="381"/>
        <v>5.1020880273186346</v>
      </c>
      <c r="AV236" s="52">
        <f>'주택총조사(거처의종류, 일반,외국인가구, 전체)'!I222</f>
        <v>173</v>
      </c>
      <c r="AW236" s="52">
        <f>'주택총조사(거처의종류, 일반,외국인가구, 전체)'!L222</f>
        <v>178</v>
      </c>
      <c r="AX236" s="52">
        <f>'주택총조사(거처의종류, 일반,외국인가구, 전체)'!O222</f>
        <v>146</v>
      </c>
      <c r="AY236" s="52">
        <f>'주택총조사(거처의종류, 일반,외국인가구, 전체)'!R222</f>
        <v>152</v>
      </c>
      <c r="AZ236" s="52">
        <f>'주택총조사(거처의종류, 일반,외국인가구, 전체)'!U222</f>
        <v>172</v>
      </c>
      <c r="BA236" s="52">
        <f>'주택총조사(거처의종류, 일반,외국인가구, 전체)'!X222</f>
        <v>231</v>
      </c>
      <c r="BB236" s="52">
        <f t="shared" si="467"/>
        <v>5</v>
      </c>
      <c r="BC236" s="52">
        <f t="shared" si="396"/>
        <v>-32</v>
      </c>
      <c r="BD236" s="52">
        <f t="shared" si="397"/>
        <v>6</v>
      </c>
      <c r="BE236" s="52">
        <f t="shared" si="398"/>
        <v>20</v>
      </c>
      <c r="BF236" s="52">
        <f t="shared" si="399"/>
        <v>59</v>
      </c>
      <c r="BG236" s="53">
        <f>'주택총조사(거처의종류, 일반,외국인가구, 아파트)'!L222/'주택총조사(거처의종류, 일반,외국인가구, 전체)'!L222</f>
        <v>0</v>
      </c>
      <c r="BH236" s="53">
        <f>'주택총조사(거처의종류, 일반,외국인가구, 아파트)'!O222/'주택총조사(거처의종류, 일반,외국인가구, 전체)'!O222</f>
        <v>0</v>
      </c>
      <c r="BI236" s="53">
        <f>'주택총조사(거처의종류, 일반,외국인가구, 아파트)'!R222/'주택총조사(거처의종류, 일반,외국인가구, 전체)'!R222</f>
        <v>0</v>
      </c>
      <c r="BJ236" s="53">
        <f>'주택총조사(거처의종류, 일반,외국인가구, 아파트)'!U222/'주택총조사(거처의종류, 일반,외국인가구, 전체)'!U222</f>
        <v>0</v>
      </c>
      <c r="BK236" s="53">
        <f>'주택총조사(거처의종류, 일반,외국인가구, 아파트)'!X222/'주택총조사(거처의종류, 일반,외국인가구, 전체)'!X222</f>
        <v>0</v>
      </c>
      <c r="BL236" s="54">
        <f t="shared" si="400"/>
        <v>0</v>
      </c>
      <c r="BM236" s="54">
        <f t="shared" si="401"/>
        <v>0</v>
      </c>
      <c r="BN236" s="54">
        <f t="shared" si="402"/>
        <v>0</v>
      </c>
      <c r="BO236" s="54">
        <f t="shared" si="403"/>
        <v>0</v>
      </c>
      <c r="BP236" s="54">
        <f t="shared" si="404"/>
        <v>0</v>
      </c>
      <c r="BQ236" s="50">
        <f t="shared" si="405"/>
        <v>0</v>
      </c>
      <c r="BR236" s="49">
        <f>REPS멸실!E221</f>
        <v>0</v>
      </c>
      <c r="BS236" s="49">
        <f>REPS멸실!F221</f>
        <v>0</v>
      </c>
      <c r="BT236" s="49">
        <f>REPS멸실!G221</f>
        <v>0</v>
      </c>
      <c r="BU236" s="49">
        <f>REPS멸실!H221</f>
        <v>0</v>
      </c>
      <c r="BV236" s="49">
        <f>REPS멸실!I221</f>
        <v>0</v>
      </c>
      <c r="BW236" s="51">
        <f t="shared" si="406"/>
        <v>0</v>
      </c>
      <c r="BX236" s="81">
        <f t="shared" si="407"/>
        <v>5.1020880273186346</v>
      </c>
      <c r="BY236" s="52">
        <f>SUM('주택소유통계(다주택자)'!Q222:R222)</f>
        <v>2414</v>
      </c>
      <c r="BZ236" s="52">
        <f>SUM('주택소유통계(다주택자)'!U222:V222)</f>
        <v>2293</v>
      </c>
      <c r="CA236" s="52">
        <f>SUM('주택소유통계(다주택자)'!Y222:Z222)</f>
        <v>2265</v>
      </c>
      <c r="CB236" s="52">
        <f>SUM('주택소유통계(다주택자)'!AC222:AD222)</f>
        <v>2355</v>
      </c>
      <c r="CC236" s="52">
        <f t="shared" si="408"/>
        <v>-121</v>
      </c>
      <c r="CD236" s="52">
        <f t="shared" si="409"/>
        <v>-28</v>
      </c>
      <c r="CE236" s="52">
        <f t="shared" si="410"/>
        <v>90</v>
      </c>
      <c r="CF236" s="53">
        <f>'REPS거래량(외지인)'!D222/'REPS거래량(외지인)'!C222</f>
        <v>0.78431372549019607</v>
      </c>
      <c r="CG236" s="53">
        <f>'REPS거래량(외지인)'!I222/'REPS거래량(외지인)'!H222</f>
        <v>0.66666666666666663</v>
      </c>
      <c r="CH236" s="53">
        <f>'REPS거래량(외지인)'!N222/'REPS거래량(외지인)'!M222</f>
        <v>0.68292682926829273</v>
      </c>
      <c r="CI236" s="54">
        <f>REPS단위당실거래!G221</f>
        <v>538.6</v>
      </c>
      <c r="CJ236" s="54">
        <f>REPS단위당실거래!H221</f>
        <v>570.20000000000005</v>
      </c>
      <c r="CK236" s="54">
        <f>REPS단위당실거래!I221</f>
        <v>637.20000000000005</v>
      </c>
      <c r="CL236" s="52">
        <v>935</v>
      </c>
      <c r="CM236" s="52">
        <v>981.75</v>
      </c>
      <c r="CN236" s="52">
        <v>1030.8375000000001</v>
      </c>
      <c r="CO236" s="53">
        <v>0</v>
      </c>
      <c r="CP236" s="53">
        <f t="shared" si="412"/>
        <v>0.58079959256429847</v>
      </c>
      <c r="CQ236" s="53">
        <f t="shared" si="413"/>
        <v>0.6181381643566517</v>
      </c>
      <c r="CR236" s="55">
        <v>0.2</v>
      </c>
      <c r="CS236" s="55">
        <v>0.3</v>
      </c>
      <c r="CT236" s="55">
        <v>0.5</v>
      </c>
      <c r="CU236" s="162">
        <f t="shared" si="414"/>
        <v>0</v>
      </c>
      <c r="CV236" s="162">
        <f t="shared" si="415"/>
        <v>-3.2524777183600713</v>
      </c>
      <c r="CW236" s="162">
        <f t="shared" si="416"/>
        <v>18.996441148521491</v>
      </c>
      <c r="CX236" s="71">
        <f t="shared" si="417"/>
        <v>5.2479878100538064</v>
      </c>
      <c r="CY236" s="158">
        <f>REPS분양물량!H221</f>
        <v>232</v>
      </c>
      <c r="CZ236" s="158">
        <f>REPS분양물량!I221</f>
        <v>0</v>
      </c>
      <c r="DA236" s="158">
        <f>REPS분양물량!J221</f>
        <v>0</v>
      </c>
      <c r="DB236" s="52">
        <f>REPS미분양!F221</f>
        <v>87</v>
      </c>
      <c r="DC236" s="52">
        <f>REPS미분양!G221</f>
        <v>80</v>
      </c>
      <c r="DD236" s="52">
        <f>REPS미분양!H221</f>
        <v>168</v>
      </c>
      <c r="DE236" s="52">
        <f>REPS미분양!I221</f>
        <v>171</v>
      </c>
      <c r="DF236" s="52">
        <f t="shared" si="418"/>
        <v>319</v>
      </c>
      <c r="DG236" s="52">
        <f t="shared" si="419"/>
        <v>80</v>
      </c>
      <c r="DH236" s="52">
        <f t="shared" si="420"/>
        <v>168</v>
      </c>
      <c r="DI236" s="52">
        <f t="shared" si="421"/>
        <v>239</v>
      </c>
      <c r="DJ236" s="52">
        <f t="shared" si="422"/>
        <v>-88</v>
      </c>
      <c r="DK236" s="52">
        <f t="shared" si="423"/>
        <v>-3</v>
      </c>
      <c r="DL236" s="141">
        <v>538.6</v>
      </c>
      <c r="DM236" s="141">
        <v>570.20000000000005</v>
      </c>
      <c r="DN236" s="141">
        <v>637.20000000000005</v>
      </c>
      <c r="DO236" s="140">
        <f>'REPS분양가(분기단위)'!D221</f>
        <v>935</v>
      </c>
      <c r="DP236" s="144">
        <f t="shared" ref="DP236:DP237" si="473">DO236*1.05</f>
        <v>981.75</v>
      </c>
      <c r="DQ236" s="144">
        <f>DP236*1.05</f>
        <v>1030.8375000000001</v>
      </c>
      <c r="DR236" s="53">
        <f t="shared" si="424"/>
        <v>0.57604278074866311</v>
      </c>
      <c r="DS236" s="53">
        <f t="shared" si="425"/>
        <v>0.58079959256429847</v>
      </c>
      <c r="DT236" s="53">
        <f t="shared" si="426"/>
        <v>0.6181381643566517</v>
      </c>
      <c r="DU236" s="53">
        <f>100%-종합!CF236</f>
        <v>0.21568627450980393</v>
      </c>
      <c r="DV236" s="53">
        <f>100%-종합!CG236</f>
        <v>0.33333333333333337</v>
      </c>
      <c r="DW236" s="53">
        <f>100%-종합!CH236</f>
        <v>0.31707317073170727</v>
      </c>
      <c r="DX236" s="55">
        <v>0.2</v>
      </c>
      <c r="DY236" s="55">
        <v>0.3</v>
      </c>
      <c r="DZ236" s="55">
        <v>0.5</v>
      </c>
      <c r="EA236" s="72">
        <f t="shared" si="427"/>
        <v>5.938888119953865</v>
      </c>
      <c r="EB236" s="72">
        <f t="shared" si="428"/>
        <v>-5.1110364145658274</v>
      </c>
      <c r="EC236" s="72">
        <f t="shared" si="429"/>
        <v>-0.29399254158426114</v>
      </c>
      <c r="ED236" s="71">
        <f t="shared" si="430"/>
        <v>0.17795305460125885</v>
      </c>
      <c r="EE236" s="82">
        <f t="shared" si="431"/>
        <v>5.4259408646550655</v>
      </c>
      <c r="EF236" s="88">
        <f t="shared" si="432"/>
        <v>10.528028891973701</v>
      </c>
      <c r="EG236" s="54">
        <f>REPS단위당실거래!I221</f>
        <v>637.20000000000005</v>
      </c>
      <c r="EH236" s="52">
        <f t="shared" si="433"/>
        <v>1030.8375000000001</v>
      </c>
      <c r="EI236" s="52">
        <f t="shared" si="434"/>
        <v>35000</v>
      </c>
      <c r="EJ236" s="49">
        <f t="shared" si="435"/>
        <v>19250</v>
      </c>
      <c r="EK236" s="149">
        <v>406</v>
      </c>
      <c r="EL236" s="55">
        <f t="shared" si="436"/>
        <v>0.84492481203007519</v>
      </c>
      <c r="EM236" s="55">
        <v>0.74</v>
      </c>
      <c r="EN236" s="55">
        <v>0.05</v>
      </c>
      <c r="EO236" s="71">
        <f t="shared" si="437"/>
        <v>12.69246052631579</v>
      </c>
      <c r="EP236" s="54">
        <f>REPS단위당실거래!I221</f>
        <v>637.20000000000005</v>
      </c>
      <c r="EQ236" s="52">
        <f t="shared" si="438"/>
        <v>1030.8375000000001</v>
      </c>
      <c r="ER236" s="52">
        <f t="shared" si="439"/>
        <v>35000</v>
      </c>
      <c r="ES236" s="49">
        <f t="shared" si="440"/>
        <v>19250</v>
      </c>
      <c r="ET236" s="149">
        <v>259</v>
      </c>
      <c r="EU236" s="55">
        <f t="shared" si="441"/>
        <v>0.84492481203007519</v>
      </c>
      <c r="EV236" s="55">
        <v>0.26</v>
      </c>
      <c r="EW236" s="55">
        <v>0.2</v>
      </c>
      <c r="EX236" s="50">
        <f t="shared" si="442"/>
        <v>11.379447368421054</v>
      </c>
      <c r="EY236" s="53">
        <f>'주택총조사(주택의종류)'!AZ222</f>
        <v>7.0755862023689192E-2</v>
      </c>
      <c r="EZ236" s="53">
        <f>'주택총조사(주택의종류)'!AS222</f>
        <v>0.89127616701307844</v>
      </c>
      <c r="FA236" s="53">
        <f>'주택총조사(주택의종류)'!BG222</f>
        <v>2.3477671036380342E-2</v>
      </c>
      <c r="FB236" s="53">
        <f t="shared" si="443"/>
        <v>12.928311688764353</v>
      </c>
      <c r="FC236" s="54">
        <f t="shared" si="444"/>
        <v>311.20912820638529</v>
      </c>
      <c r="FD236" s="55">
        <v>0.4</v>
      </c>
      <c r="FE236" s="55">
        <v>0.6</v>
      </c>
      <c r="FF236" s="50">
        <f t="shared" si="445"/>
        <v>74.690190769532464</v>
      </c>
      <c r="FG236" s="82">
        <f t="shared" si="446"/>
        <v>98.762098664269303</v>
      </c>
      <c r="FH236" s="53">
        <v>3.9399999999999998E-2</v>
      </c>
      <c r="FI236" s="49">
        <v>30</v>
      </c>
      <c r="FJ236" s="55">
        <v>0.6</v>
      </c>
      <c r="FK236" s="55">
        <v>0.4</v>
      </c>
      <c r="FL236" s="49">
        <f t="shared" si="447"/>
        <v>35000</v>
      </c>
      <c r="FM236" s="49">
        <f t="shared" si="448"/>
        <v>21000</v>
      </c>
      <c r="FN236" s="58">
        <f t="shared" si="449"/>
        <v>-99.532168326772734</v>
      </c>
      <c r="FO236" s="49">
        <f t="shared" si="468"/>
        <v>3000</v>
      </c>
      <c r="FP236" s="131" t="s">
        <v>400</v>
      </c>
      <c r="FQ236" s="131" t="s">
        <v>400</v>
      </c>
      <c r="FR236" s="131">
        <v>165</v>
      </c>
      <c r="FS236" s="131">
        <v>271</v>
      </c>
      <c r="FT236" s="131">
        <v>114</v>
      </c>
      <c r="FU236" s="131">
        <v>93</v>
      </c>
      <c r="FV236" s="131">
        <v>96</v>
      </c>
      <c r="FW236" s="131">
        <v>183</v>
      </c>
      <c r="FX236" s="131">
        <v>142</v>
      </c>
      <c r="FY236" s="32">
        <f t="shared" si="450"/>
        <v>1064</v>
      </c>
      <c r="FZ236" s="152">
        <f>(SUM(FS236:FX236)/FY236)</f>
        <v>0.84492481203007519</v>
      </c>
      <c r="GA236" s="54">
        <f t="shared" si="451"/>
        <v>8.2509138911973618</v>
      </c>
      <c r="GB236" s="55">
        <v>0.3</v>
      </c>
      <c r="GC236" s="55">
        <f t="shared" si="452"/>
        <v>0.84492481203007519</v>
      </c>
      <c r="GD236" s="50">
        <f t="shared" si="453"/>
        <v>2.09142056057888</v>
      </c>
      <c r="GE236" s="54">
        <f t="shared" si="454"/>
        <v>-3.1488258638787281</v>
      </c>
      <c r="GF236" s="55">
        <v>0.7</v>
      </c>
      <c r="GG236" s="55">
        <f t="shared" si="455"/>
        <v>0.84492481203007519</v>
      </c>
      <c r="GH236" s="50">
        <f t="shared" si="456"/>
        <v>-1.8623647708072215</v>
      </c>
      <c r="GI236" s="81">
        <f t="shared" si="469"/>
        <v>0.22905578977165852</v>
      </c>
      <c r="GJ236" s="72">
        <f t="shared" si="457"/>
        <v>5.2479878100538064</v>
      </c>
      <c r="GK236" s="72">
        <f t="shared" si="458"/>
        <v>0.17795305460125885</v>
      </c>
      <c r="GL236" s="52">
        <f>SUM('주택총조사(주택의종류)'!AD222:AF222)</f>
        <v>1756</v>
      </c>
      <c r="GM236" s="52">
        <f>REPS미분양!I221</f>
        <v>171</v>
      </c>
      <c r="GN236" s="100">
        <f t="shared" si="459"/>
        <v>9.7380410022779043E-2</v>
      </c>
      <c r="GO236" s="55">
        <f t="shared" si="460"/>
        <v>0.4</v>
      </c>
      <c r="GP236" s="82">
        <f t="shared" si="461"/>
        <v>2.1703763458620262</v>
      </c>
      <c r="GQ236" s="84">
        <f t="shared" si="462"/>
        <v>101.16153079990299</v>
      </c>
      <c r="GR236" s="151">
        <f>SUM('REPS분양물량+계획'!G221:I221)/3</f>
        <v>0</v>
      </c>
      <c r="GS236" s="106">
        <f t="shared" si="470"/>
        <v>0</v>
      </c>
      <c r="GT236" s="105" t="str">
        <f t="shared" si="463"/>
        <v>S등급</v>
      </c>
    </row>
    <row r="237" spans="1:202" s="49" customFormat="1" x14ac:dyDescent="0.4">
      <c r="A237" s="37" t="s">
        <v>267</v>
      </c>
      <c r="B237" s="37" t="s">
        <v>277</v>
      </c>
      <c r="C237" s="35">
        <f>'주택총조사(거처의종류, 일반,외국인가구, 전체)'!H223</f>
        <v>28634</v>
      </c>
      <c r="D237" s="35">
        <f>'주택총조사(거처의종류, 일반,외국인가구, 전체)'!K223</f>
        <v>28491</v>
      </c>
      <c r="E237" s="35">
        <f>'주택총조사(거처의종류, 일반,외국인가구, 전체)'!N223</f>
        <v>29031</v>
      </c>
      <c r="F237" s="35">
        <f>'주택총조사(거처의종류, 일반,외국인가구, 전체)'!Q223</f>
        <v>29265</v>
      </c>
      <c r="G237" s="35">
        <f>'주택총조사(거처의종류, 일반,외국인가구, 전체)'!T223</f>
        <v>29277</v>
      </c>
      <c r="H237" s="35">
        <f>'주택총조사(거처의종류, 일반,외국인가구, 전체)'!W223</f>
        <v>29232</v>
      </c>
      <c r="I237" s="207">
        <f t="shared" si="471"/>
        <v>-134</v>
      </c>
      <c r="J237" s="207">
        <f t="shared" si="471"/>
        <v>68</v>
      </c>
      <c r="K237" s="207">
        <f t="shared" si="471"/>
        <v>-428</v>
      </c>
      <c r="L237" s="207">
        <f t="shared" si="471"/>
        <v>-273</v>
      </c>
      <c r="M237" s="207">
        <f t="shared" si="471"/>
        <v>-171</v>
      </c>
      <c r="N237" s="24">
        <f>'인구총조사(가구, 1인가구)'!D223</f>
        <v>9862</v>
      </c>
      <c r="O237" s="24">
        <f>'인구총조사(가구, 1인가구)'!E223</f>
        <v>9853</v>
      </c>
      <c r="P237" s="24">
        <f>'인구총조사(가구, 1인가구)'!F223</f>
        <v>10325</v>
      </c>
      <c r="Q237" s="24">
        <f>'인구총조사(가구, 1인가구)'!G223</f>
        <v>10987</v>
      </c>
      <c r="R237" s="24">
        <f>'인구총조사(가구, 1인가구)'!H223</f>
        <v>11272</v>
      </c>
      <c r="S237" s="24">
        <f>'인구총조사(가구, 1인가구)'!I223</f>
        <v>11398</v>
      </c>
      <c r="T237" s="52">
        <f t="shared" si="464"/>
        <v>-9</v>
      </c>
      <c r="U237" s="52">
        <f t="shared" si="382"/>
        <v>472</v>
      </c>
      <c r="V237" s="52">
        <f t="shared" si="383"/>
        <v>662</v>
      </c>
      <c r="W237" s="52">
        <f t="shared" si="384"/>
        <v>285</v>
      </c>
      <c r="X237" s="52">
        <f t="shared" si="385"/>
        <v>126</v>
      </c>
      <c r="Y237" s="53">
        <f>'주택총조사(거처의종류, 일반,외국인가구, 아파트)'!K223/'주택총조사(거처의종류, 일반,외국인가구, 전체)'!K223</f>
        <v>0.1524341019971219</v>
      </c>
      <c r="Z237" s="53">
        <f>'주택총조사(거처의종류, 일반,외국인가구, 아파트)'!N223/'주택총조사(거처의종류, 일반,외국인가구, 전체)'!N223</f>
        <v>0.1637215390444697</v>
      </c>
      <c r="AA237" s="53">
        <f>'주택총조사(거처의종류, 일반,외국인가구, 아파트)'!Q223/'주택총조사(거처의종류, 일반,외국인가구, 전체)'!Q223</f>
        <v>0.16842644797539724</v>
      </c>
      <c r="AB237" s="53">
        <f>'주택총조사(거처의종류, 일반,외국인가구, 아파트)'!T223/'주택총조사(거처의종류, 일반,외국인가구, 전체)'!T223</f>
        <v>0.17061174300645557</v>
      </c>
      <c r="AC237" s="53">
        <f>'주택총조사(거처의종류, 일반,외국인가구, 아파트)'!W223/'주택총조사(거처의종류, 일반,외국인가구, 전체)'!W223</f>
        <v>0.17299534756431309</v>
      </c>
      <c r="AD237" s="54">
        <f t="shared" si="465"/>
        <v>-20.426169667614335</v>
      </c>
      <c r="AE237" s="54">
        <f t="shared" si="386"/>
        <v>11.13306465502394</v>
      </c>
      <c r="AF237" s="54">
        <f t="shared" si="387"/>
        <v>-72.086519733470013</v>
      </c>
      <c r="AG237" s="54">
        <f t="shared" si="388"/>
        <v>-46.577005840762368</v>
      </c>
      <c r="AH237" s="54">
        <f t="shared" si="389"/>
        <v>-29.582204433497537</v>
      </c>
      <c r="AI237" s="54">
        <f t="shared" si="390"/>
        <v>-31.507767004064068</v>
      </c>
      <c r="AJ237" s="54">
        <f t="shared" si="466"/>
        <v>-1.371906917974097</v>
      </c>
      <c r="AK237" s="54">
        <f t="shared" si="391"/>
        <v>77.276566428989696</v>
      </c>
      <c r="AL237" s="54">
        <f t="shared" si="392"/>
        <v>111.49830855971297</v>
      </c>
      <c r="AM237" s="54">
        <f t="shared" si="393"/>
        <v>48.624346756839834</v>
      </c>
      <c r="AN237" s="54">
        <f t="shared" si="394"/>
        <v>21.797413793103448</v>
      </c>
      <c r="AO237" s="54">
        <f t="shared" si="395"/>
        <v>51.564945724134361</v>
      </c>
      <c r="AP237" s="208">
        <f t="shared" si="472"/>
        <v>-21.798076585588433</v>
      </c>
      <c r="AQ237" s="208">
        <f t="shared" si="472"/>
        <v>88.40963108401364</v>
      </c>
      <c r="AR237" s="208">
        <f t="shared" si="472"/>
        <v>39.411788826242955</v>
      </c>
      <c r="AS237" s="208">
        <f t="shared" si="472"/>
        <v>2.0473409160774665</v>
      </c>
      <c r="AT237" s="208">
        <f t="shared" si="472"/>
        <v>-7.784790640394089</v>
      </c>
      <c r="AU237" s="50">
        <f t="shared" si="381"/>
        <v>20.057178720070308</v>
      </c>
      <c r="AV237" s="52">
        <f>'주택총조사(거처의종류, 일반,외국인가구, 전체)'!I223</f>
        <v>446</v>
      </c>
      <c r="AW237" s="52">
        <f>'주택총조사(거처의종류, 일반,외국인가구, 전체)'!L223</f>
        <v>395</v>
      </c>
      <c r="AX237" s="52">
        <f>'주택총조사(거처의종류, 일반,외국인가구, 전체)'!O223</f>
        <v>471</v>
      </c>
      <c r="AY237" s="52">
        <f>'주택총조사(거처의종류, 일반,외국인가구, 전체)'!R223</f>
        <v>473</v>
      </c>
      <c r="AZ237" s="52">
        <f>'주택총조사(거처의종류, 일반,외국인가구, 전체)'!U223</f>
        <v>557</v>
      </c>
      <c r="BA237" s="52">
        <f>'주택총조사(거처의종류, 일반,외국인가구, 전체)'!X223</f>
        <v>722</v>
      </c>
      <c r="BB237" s="52">
        <f t="shared" si="467"/>
        <v>-51</v>
      </c>
      <c r="BC237" s="52">
        <f t="shared" si="396"/>
        <v>76</v>
      </c>
      <c r="BD237" s="52">
        <f t="shared" si="397"/>
        <v>2</v>
      </c>
      <c r="BE237" s="52">
        <f t="shared" si="398"/>
        <v>84</v>
      </c>
      <c r="BF237" s="52">
        <f t="shared" si="399"/>
        <v>165</v>
      </c>
      <c r="BG237" s="53">
        <f>'주택총조사(거처의종류, 일반,외국인가구, 아파트)'!L223/'주택총조사(거처의종류, 일반,외국인가구, 전체)'!L223</f>
        <v>5.0632911392405063E-2</v>
      </c>
      <c r="BH237" s="53">
        <f>'주택총조사(거처의종류, 일반,외국인가구, 아파트)'!O223/'주택총조사(거처의종류, 일반,외국인가구, 전체)'!O223</f>
        <v>5.5201698513800426E-2</v>
      </c>
      <c r="BI237" s="53">
        <f>'주택총조사(거처의종류, 일반,외국인가구, 아파트)'!R223/'주택총조사(거처의종류, 일반,외국인가구, 전체)'!R223</f>
        <v>6.13107822410148E-2</v>
      </c>
      <c r="BJ237" s="53">
        <f>'주택총조사(거처의종류, 일반,외국인가구, 아파트)'!U223/'주택총조사(거처의종류, 일반,외국인가구, 전체)'!U223</f>
        <v>4.4883303411131059E-2</v>
      </c>
      <c r="BK237" s="53">
        <f>'주택총조사(거처의종류, 일반,외국인가구, 아파트)'!X223/'주택총조사(거처의종류, 일반,외국인가구, 전체)'!X223</f>
        <v>4.5706371191135735E-2</v>
      </c>
      <c r="BL237" s="54">
        <f t="shared" si="400"/>
        <v>-2.5822784810126582</v>
      </c>
      <c r="BM237" s="54">
        <f t="shared" si="401"/>
        <v>4.1953290870488322</v>
      </c>
      <c r="BN237" s="54">
        <f t="shared" si="402"/>
        <v>0.1226215644820296</v>
      </c>
      <c r="BO237" s="54">
        <f t="shared" si="403"/>
        <v>3.7701974865350092</v>
      </c>
      <c r="BP237" s="54">
        <f t="shared" si="404"/>
        <v>7.5415512465373959</v>
      </c>
      <c r="BQ237" s="50">
        <f t="shared" si="405"/>
        <v>2.6094841807181219</v>
      </c>
      <c r="BR237" s="49">
        <f>REPS멸실!E222</f>
        <v>0</v>
      </c>
      <c r="BS237" s="49">
        <f>REPS멸실!F222</f>
        <v>0</v>
      </c>
      <c r="BT237" s="49">
        <f>REPS멸실!G222</f>
        <v>0</v>
      </c>
      <c r="BU237" s="49">
        <f>REPS멸실!H222</f>
        <v>0</v>
      </c>
      <c r="BV237" s="49">
        <f>REPS멸실!I222</f>
        <v>0</v>
      </c>
      <c r="BW237" s="51">
        <f t="shared" si="406"/>
        <v>0</v>
      </c>
      <c r="BX237" s="81">
        <f t="shared" si="407"/>
        <v>22.666662900788431</v>
      </c>
      <c r="BY237" s="52">
        <f>SUM('주택소유통계(다주택자)'!Q223:R223)</f>
        <v>3571</v>
      </c>
      <c r="BZ237" s="52">
        <f>SUM('주택소유통계(다주택자)'!U223:V223)</f>
        <v>3610</v>
      </c>
      <c r="CA237" s="52">
        <f>SUM('주택소유통계(다주택자)'!Y223:Z223)</f>
        <v>3663</v>
      </c>
      <c r="CB237" s="52">
        <f>SUM('주택소유통계(다주택자)'!AC223:AD223)</f>
        <v>3971</v>
      </c>
      <c r="CC237" s="52">
        <f t="shared" si="408"/>
        <v>39</v>
      </c>
      <c r="CD237" s="52">
        <f t="shared" si="409"/>
        <v>53</v>
      </c>
      <c r="CE237" s="52">
        <f t="shared" si="410"/>
        <v>308</v>
      </c>
      <c r="CF237" s="53">
        <f>'REPS거래량(외지인)'!D223/'REPS거래량(외지인)'!C223</f>
        <v>0.73537604456824512</v>
      </c>
      <c r="CG237" s="53">
        <f>'REPS거래량(외지인)'!I223/'REPS거래량(외지인)'!H223</f>
        <v>0.7539936102236422</v>
      </c>
      <c r="CH237" s="53">
        <f>'REPS거래량(외지인)'!N223/'REPS거래량(외지인)'!M223</f>
        <v>0.78853046594982079</v>
      </c>
      <c r="CI237" s="54">
        <f>REPS단위당실거래!G222</f>
        <v>583.29999999999995</v>
      </c>
      <c r="CJ237" s="54">
        <f>REPS단위당실거래!H222</f>
        <v>594.9</v>
      </c>
      <c r="CK237" s="54">
        <f>REPS단위당실거래!I222</f>
        <v>579.79999999999995</v>
      </c>
      <c r="CL237" s="52">
        <v>898</v>
      </c>
      <c r="CM237" s="52">
        <v>942.90000000000009</v>
      </c>
      <c r="CN237" s="52">
        <v>990.04500000000019</v>
      </c>
      <c r="CO237" s="53">
        <v>0</v>
      </c>
      <c r="CP237" s="53">
        <f t="shared" si="412"/>
        <v>0.63092586700604514</v>
      </c>
      <c r="CQ237" s="53">
        <f t="shared" si="413"/>
        <v>0.58562994611356034</v>
      </c>
      <c r="CR237" s="55">
        <v>0.2</v>
      </c>
      <c r="CS237" s="55">
        <v>0.3</v>
      </c>
      <c r="CT237" s="55">
        <v>0.5</v>
      </c>
      <c r="CU237" s="162">
        <f t="shared" si="414"/>
        <v>0</v>
      </c>
      <c r="CV237" s="162">
        <f t="shared" si="415"/>
        <v>7.563853748733175</v>
      </c>
      <c r="CW237" s="162">
        <f t="shared" si="416"/>
        <v>71.115206359596499</v>
      </c>
      <c r="CX237" s="71">
        <f t="shared" si="417"/>
        <v>26.226353369443228</v>
      </c>
      <c r="CY237" s="158">
        <f>REPS분양물량!H222</f>
        <v>60</v>
      </c>
      <c r="CZ237" s="158">
        <f>REPS분양물량!I222</f>
        <v>0</v>
      </c>
      <c r="DA237" s="158">
        <f>REPS분양물량!J222</f>
        <v>0</v>
      </c>
      <c r="DB237" s="52">
        <f>REPS미분양!F222</f>
        <v>2</v>
      </c>
      <c r="DC237" s="52">
        <f>REPS미분양!G222</f>
        <v>31</v>
      </c>
      <c r="DD237" s="52">
        <f>REPS미분양!H222</f>
        <v>18</v>
      </c>
      <c r="DE237" s="52">
        <f>REPS미분양!I222</f>
        <v>5</v>
      </c>
      <c r="DF237" s="52">
        <f t="shared" si="418"/>
        <v>62</v>
      </c>
      <c r="DG237" s="52">
        <f t="shared" si="419"/>
        <v>31</v>
      </c>
      <c r="DH237" s="52">
        <f t="shared" si="420"/>
        <v>18</v>
      </c>
      <c r="DI237" s="52">
        <f t="shared" si="421"/>
        <v>31</v>
      </c>
      <c r="DJ237" s="52">
        <f t="shared" si="422"/>
        <v>13</v>
      </c>
      <c r="DK237" s="52">
        <f t="shared" si="423"/>
        <v>13</v>
      </c>
      <c r="DL237" s="141">
        <v>583.29999999999995</v>
      </c>
      <c r="DM237" s="141">
        <v>594.9</v>
      </c>
      <c r="DN237" s="141">
        <v>579.79999999999995</v>
      </c>
      <c r="DO237" s="140">
        <f>'REPS분양가(분기단위)'!D222</f>
        <v>898</v>
      </c>
      <c r="DP237" s="144">
        <f t="shared" si="473"/>
        <v>942.90000000000009</v>
      </c>
      <c r="DQ237" s="144">
        <f>DP237*1.05</f>
        <v>990.04500000000019</v>
      </c>
      <c r="DR237" s="53">
        <f t="shared" si="424"/>
        <v>0.64955456570155901</v>
      </c>
      <c r="DS237" s="53">
        <f t="shared" si="425"/>
        <v>0.63092586700604514</v>
      </c>
      <c r="DT237" s="53">
        <f t="shared" si="426"/>
        <v>0.58562994611356034</v>
      </c>
      <c r="DU237" s="53">
        <f>100%-종합!CF237</f>
        <v>0.26462395543175488</v>
      </c>
      <c r="DV237" s="53">
        <f>100%-종합!CG237</f>
        <v>0.2460063897763578</v>
      </c>
      <c r="DW237" s="53">
        <f>100%-종합!CH237</f>
        <v>0.21146953405017921</v>
      </c>
      <c r="DX237" s="55">
        <v>0.2</v>
      </c>
      <c r="DY237" s="55">
        <v>0.3</v>
      </c>
      <c r="DZ237" s="55">
        <v>0.5</v>
      </c>
      <c r="EA237" s="72">
        <f t="shared" si="427"/>
        <v>1.0657037303571539</v>
      </c>
      <c r="EB237" s="72">
        <f t="shared" si="428"/>
        <v>0.60532599955883482</v>
      </c>
      <c r="EC237" s="72">
        <f t="shared" si="429"/>
        <v>0.80497879689802998</v>
      </c>
      <c r="ED237" s="71">
        <f t="shared" si="430"/>
        <v>0.82533617560467298</v>
      </c>
      <c r="EE237" s="82">
        <f t="shared" si="431"/>
        <v>27.0516895450479</v>
      </c>
      <c r="EF237" s="88">
        <f t="shared" si="432"/>
        <v>49.718352445836331</v>
      </c>
      <c r="EG237" s="54">
        <f>REPS단위당실거래!I222</f>
        <v>579.79999999999995</v>
      </c>
      <c r="EH237" s="52">
        <f t="shared" si="433"/>
        <v>990.04500000000019</v>
      </c>
      <c r="EI237" s="52">
        <f t="shared" si="434"/>
        <v>33700</v>
      </c>
      <c r="EJ237" s="49">
        <f t="shared" si="435"/>
        <v>18535</v>
      </c>
      <c r="EK237" s="149">
        <v>1457</v>
      </c>
      <c r="EL237" s="55">
        <f t="shared" si="436"/>
        <v>0.86159435776875404</v>
      </c>
      <c r="EM237" s="55">
        <v>0.74</v>
      </c>
      <c r="EN237" s="55">
        <v>0.05</v>
      </c>
      <c r="EO237" s="71">
        <f t="shared" si="437"/>
        <v>46.447690232955765</v>
      </c>
      <c r="EP237" s="54">
        <f>REPS단위당실거래!I222</f>
        <v>579.79999999999995</v>
      </c>
      <c r="EQ237" s="52">
        <f t="shared" si="438"/>
        <v>990.04500000000019</v>
      </c>
      <c r="ER237" s="52">
        <f t="shared" si="439"/>
        <v>33700</v>
      </c>
      <c r="ES237" s="49">
        <f t="shared" si="440"/>
        <v>18535</v>
      </c>
      <c r="ET237" s="149">
        <v>313</v>
      </c>
      <c r="EU237" s="55">
        <f t="shared" si="441"/>
        <v>0.86159435776875404</v>
      </c>
      <c r="EV237" s="55">
        <v>0.26</v>
      </c>
      <c r="EW237" s="55">
        <v>0.2</v>
      </c>
      <c r="EX237" s="50">
        <f t="shared" si="442"/>
        <v>14.023309767044243</v>
      </c>
      <c r="EY237" s="53">
        <f>'주택총조사(주택의종류)'!AZ223</f>
        <v>0.17839030541408063</v>
      </c>
      <c r="EZ237" s="53">
        <f>'주택총조사(주택의종류)'!AS223</f>
        <v>0.78256177970757468</v>
      </c>
      <c r="FA237" s="53">
        <f>'주택총조사(주택의종류)'!BG223</f>
        <v>2.1486293519459344E-2</v>
      </c>
      <c r="FB237" s="53">
        <f t="shared" si="443"/>
        <v>4.5072408579640744</v>
      </c>
      <c r="FC237" s="54">
        <f t="shared" si="444"/>
        <v>272.55736192194558</v>
      </c>
      <c r="FD237" s="55">
        <v>0.4</v>
      </c>
      <c r="FE237" s="55">
        <v>0.6</v>
      </c>
      <c r="FF237" s="50">
        <f t="shared" si="445"/>
        <v>65.41376686126695</v>
      </c>
      <c r="FG237" s="82">
        <f t="shared" si="446"/>
        <v>125.88476686126695</v>
      </c>
      <c r="FH237" s="53">
        <v>3.9399999999999998E-2</v>
      </c>
      <c r="FI237" s="49">
        <v>30</v>
      </c>
      <c r="FJ237" s="55">
        <v>0.6</v>
      </c>
      <c r="FK237" s="55">
        <v>0.4</v>
      </c>
      <c r="FL237" s="49">
        <f t="shared" si="447"/>
        <v>34000</v>
      </c>
      <c r="FM237" s="49">
        <f t="shared" si="448"/>
        <v>20200</v>
      </c>
      <c r="FN237" s="58">
        <f t="shared" si="449"/>
        <v>-95.740466676229019</v>
      </c>
      <c r="FO237" s="49">
        <f t="shared" si="468"/>
        <v>2880</v>
      </c>
      <c r="FP237" s="131" t="s">
        <v>400</v>
      </c>
      <c r="FQ237" s="131">
        <v>86</v>
      </c>
      <c r="FR237" s="131">
        <v>702</v>
      </c>
      <c r="FS237" s="131">
        <v>958</v>
      </c>
      <c r="FT237" s="131">
        <v>553</v>
      </c>
      <c r="FU237" s="131">
        <v>458</v>
      </c>
      <c r="FV237" s="131">
        <v>423</v>
      </c>
      <c r="FW237" s="131">
        <v>857</v>
      </c>
      <c r="FX237" s="131">
        <v>642</v>
      </c>
      <c r="FY237" s="32">
        <f t="shared" si="450"/>
        <v>4679</v>
      </c>
      <c r="FZ237" s="152">
        <f>(SUM(FS237:FX237)/FY237)+(FR237/FY237)*0.2</f>
        <v>0.86159435776875404</v>
      </c>
      <c r="GA237" s="54">
        <f t="shared" si="451"/>
        <v>54.174429904852481</v>
      </c>
      <c r="GB237" s="55">
        <v>0.3</v>
      </c>
      <c r="GC237" s="55">
        <f t="shared" si="452"/>
        <v>0.86159435776875404</v>
      </c>
      <c r="GD237" s="50">
        <f t="shared" si="453"/>
        <v>14.002914942407926</v>
      </c>
      <c r="GE237" s="54">
        <f t="shared" si="454"/>
        <v>-31.507767004064068</v>
      </c>
      <c r="GF237" s="55">
        <v>0.7</v>
      </c>
      <c r="GG237" s="55">
        <f t="shared" si="455"/>
        <v>0.86159435776875404</v>
      </c>
      <c r="GH237" s="50">
        <f t="shared" si="456"/>
        <v>-19.002839993615883</v>
      </c>
      <c r="GI237" s="81">
        <f t="shared" si="469"/>
        <v>-4.9999250512079563</v>
      </c>
      <c r="GJ237" s="72">
        <f t="shared" si="457"/>
        <v>26.226353369443228</v>
      </c>
      <c r="GK237" s="72">
        <f t="shared" si="458"/>
        <v>0.82533617560467298</v>
      </c>
      <c r="GL237" s="52">
        <f>SUM('주택총조사(주택의종류)'!AD223:AF223)</f>
        <v>6534</v>
      </c>
      <c r="GM237" s="52">
        <f>REPS미분양!I222</f>
        <v>5</v>
      </c>
      <c r="GN237" s="100">
        <f t="shared" si="459"/>
        <v>7.6522803795531073E-4</v>
      </c>
      <c r="GO237" s="55">
        <f t="shared" si="460"/>
        <v>1</v>
      </c>
      <c r="GP237" s="82">
        <f t="shared" si="461"/>
        <v>27.0516895450479</v>
      </c>
      <c r="GQ237" s="84">
        <f t="shared" si="462"/>
        <v>147.93653135510689</v>
      </c>
      <c r="GR237" s="151">
        <f>SUM('REPS분양물량+계획'!G222:I222)/3</f>
        <v>98</v>
      </c>
      <c r="GS237" s="106">
        <f t="shared" si="470"/>
        <v>0.66244624706497124</v>
      </c>
      <c r="GT237" s="105" t="str">
        <f t="shared" si="463"/>
        <v>A등급</v>
      </c>
    </row>
    <row r="238" spans="1:202" s="49" customFormat="1" x14ac:dyDescent="0.4">
      <c r="A238" s="37" t="s">
        <v>267</v>
      </c>
      <c r="B238" s="37" t="s">
        <v>286</v>
      </c>
      <c r="C238" s="35">
        <f>'주택총조사(거처의종류, 일반,외국인가구, 전체)'!H224</f>
        <v>24869</v>
      </c>
      <c r="D238" s="35">
        <f>'주택총조사(거처의종류, 일반,외국인가구, 전체)'!K224</f>
        <v>24708</v>
      </c>
      <c r="E238" s="35">
        <f>'주택총조사(거처의종류, 일반,외국인가구, 전체)'!N224</f>
        <v>25343</v>
      </c>
      <c r="F238" s="35">
        <f>'주택총조사(거처의종류, 일반,외국인가구, 전체)'!Q224</f>
        <v>26120</v>
      </c>
      <c r="G238" s="35">
        <f>'주택총조사(거처의종류, 일반,외국인가구, 전체)'!T224</f>
        <v>26435</v>
      </c>
      <c r="H238" s="35">
        <f>'주택총조사(거처의종류, 일반,외국인가구, 전체)'!W224</f>
        <v>26750</v>
      </c>
      <c r="I238" s="207">
        <f t="shared" si="471"/>
        <v>-182</v>
      </c>
      <c r="J238" s="207">
        <f t="shared" si="471"/>
        <v>63</v>
      </c>
      <c r="K238" s="207">
        <f t="shared" si="471"/>
        <v>127</v>
      </c>
      <c r="L238" s="207">
        <f t="shared" si="471"/>
        <v>-64</v>
      </c>
      <c r="M238" s="207">
        <f t="shared" si="471"/>
        <v>-166</v>
      </c>
      <c r="N238" s="24">
        <f>'인구총조사(가구, 1인가구)'!D224</f>
        <v>7962</v>
      </c>
      <c r="O238" s="24">
        <f>'인구총조사(가구, 1인가구)'!E224</f>
        <v>7983</v>
      </c>
      <c r="P238" s="24">
        <f>'인구총조사(가구, 1인가구)'!F224</f>
        <v>8555</v>
      </c>
      <c r="Q238" s="24">
        <f>'인구총조사(가구, 1인가구)'!G224</f>
        <v>9205</v>
      </c>
      <c r="R238" s="24">
        <f>'인구총조사(가구, 1인가구)'!H224</f>
        <v>9584</v>
      </c>
      <c r="S238" s="24">
        <f>'인구총조사(가구, 1인가구)'!I224</f>
        <v>10065</v>
      </c>
      <c r="T238" s="52">
        <f t="shared" si="464"/>
        <v>21</v>
      </c>
      <c r="U238" s="52">
        <f t="shared" si="382"/>
        <v>572</v>
      </c>
      <c r="V238" s="52">
        <f t="shared" si="383"/>
        <v>650</v>
      </c>
      <c r="W238" s="52">
        <f t="shared" si="384"/>
        <v>379</v>
      </c>
      <c r="X238" s="52">
        <f t="shared" si="385"/>
        <v>481</v>
      </c>
      <c r="Y238" s="53">
        <f>'주택총조사(거처의종류, 일반,외국인가구, 아파트)'!K224/'주택총조사(거처의종류, 일반,외국인가구, 전체)'!K224</f>
        <v>0.40055852355512384</v>
      </c>
      <c r="Z238" s="53">
        <f>'주택총조사(거처의종류, 일반,외국인가구, 아파트)'!N224/'주택총조사(거처의종류, 일반,외국인가구, 전체)'!N224</f>
        <v>0.40496389535571953</v>
      </c>
      <c r="AA238" s="53">
        <f>'주택총조사(거처의종류, 일반,외국인가구, 아파트)'!Q224/'주택총조사(거처의종류, 일반,외국인가구, 전체)'!Q224</f>
        <v>0.42377488514548239</v>
      </c>
      <c r="AB238" s="53">
        <f>'주택총조사(거처의종류, 일반,외국인가구, 아파트)'!T224/'주택총조사(거처의종류, 일반,외국인가구, 전체)'!T224</f>
        <v>0.43003593720446376</v>
      </c>
      <c r="AC238" s="53">
        <f>'주택총조사(거처의종류, 일반,외국인가구, 아파트)'!W224/'주택총조사(거처의종류, 일반,외국인가구, 전체)'!W224</f>
        <v>0.43114018691588785</v>
      </c>
      <c r="AD238" s="54">
        <f t="shared" si="465"/>
        <v>-72.901651287032536</v>
      </c>
      <c r="AE238" s="54">
        <f t="shared" si="386"/>
        <v>25.512725407410329</v>
      </c>
      <c r="AF238" s="54">
        <f t="shared" si="387"/>
        <v>53.819410413476263</v>
      </c>
      <c r="AG238" s="54">
        <f t="shared" si="388"/>
        <v>-27.522299981085681</v>
      </c>
      <c r="AH238" s="54">
        <f t="shared" si="389"/>
        <v>-71.569271028037377</v>
      </c>
      <c r="AI238" s="54">
        <f t="shared" si="390"/>
        <v>-18.532217295053801</v>
      </c>
      <c r="AJ238" s="54">
        <f t="shared" si="466"/>
        <v>8.4117289946576008</v>
      </c>
      <c r="AK238" s="54">
        <f t="shared" si="391"/>
        <v>231.63934814347158</v>
      </c>
      <c r="AL238" s="54">
        <f t="shared" si="392"/>
        <v>275.45367534456358</v>
      </c>
      <c r="AM238" s="54">
        <f t="shared" si="393"/>
        <v>162.98362020049177</v>
      </c>
      <c r="AN238" s="54">
        <f t="shared" si="394"/>
        <v>207.37842990654207</v>
      </c>
      <c r="AO238" s="54">
        <f t="shared" si="395"/>
        <v>177.17336051794533</v>
      </c>
      <c r="AP238" s="208">
        <f t="shared" si="472"/>
        <v>-64.489922292374928</v>
      </c>
      <c r="AQ238" s="208">
        <f t="shared" si="472"/>
        <v>257.15207355088194</v>
      </c>
      <c r="AR238" s="208">
        <f t="shared" si="472"/>
        <v>329.27308575803983</v>
      </c>
      <c r="AS238" s="208">
        <f t="shared" si="472"/>
        <v>135.4613202194061</v>
      </c>
      <c r="AT238" s="208">
        <f t="shared" si="472"/>
        <v>135.80915887850469</v>
      </c>
      <c r="AU238" s="50">
        <f t="shared" si="381"/>
        <v>158.64114322289154</v>
      </c>
      <c r="AV238" s="52">
        <f>'주택총조사(거처의종류, 일반,외국인가구, 전체)'!I224</f>
        <v>247</v>
      </c>
      <c r="AW238" s="52">
        <f>'주택총조사(거처의종류, 일반,외국인가구, 전체)'!L224</f>
        <v>256</v>
      </c>
      <c r="AX238" s="52">
        <f>'주택총조사(거처의종류, 일반,외국인가구, 전체)'!O224</f>
        <v>230</v>
      </c>
      <c r="AY238" s="52">
        <f>'주택총조사(거처의종류, 일반,외국인가구, 전체)'!R224</f>
        <v>262</v>
      </c>
      <c r="AZ238" s="52">
        <f>'주택총조사(거처의종류, 일반,외국인가구, 전체)'!U224</f>
        <v>274</v>
      </c>
      <c r="BA238" s="52">
        <f>'주택총조사(거처의종류, 일반,외국인가구, 전체)'!X224</f>
        <v>298</v>
      </c>
      <c r="BB238" s="52">
        <f t="shared" si="467"/>
        <v>9</v>
      </c>
      <c r="BC238" s="52">
        <f t="shared" si="396"/>
        <v>-26</v>
      </c>
      <c r="BD238" s="52">
        <f t="shared" si="397"/>
        <v>32</v>
      </c>
      <c r="BE238" s="52">
        <f t="shared" si="398"/>
        <v>12</v>
      </c>
      <c r="BF238" s="52">
        <f t="shared" si="399"/>
        <v>24</v>
      </c>
      <c r="BG238" s="53">
        <f>'주택총조사(거처의종류, 일반,외국인가구, 아파트)'!L224/'주택총조사(거처의종류, 일반,외국인가구, 전체)'!L224</f>
        <v>0.31640625</v>
      </c>
      <c r="BH238" s="53">
        <f>'주택총조사(거처의종류, 일반,외국인가구, 아파트)'!O224/'주택총조사(거처의종류, 일반,외국인가구, 전체)'!O224</f>
        <v>0.3</v>
      </c>
      <c r="BI238" s="53">
        <f>'주택총조사(거처의종류, 일반,외국인가구, 아파트)'!R224/'주택총조사(거처의종류, 일반,외국인가구, 전체)'!R224</f>
        <v>0.2862595419847328</v>
      </c>
      <c r="BJ238" s="53">
        <f>'주택총조사(거처의종류, 일반,외국인가구, 아파트)'!U224/'주택총조사(거처의종류, 일반,외국인가구, 전체)'!U224</f>
        <v>0.34671532846715331</v>
      </c>
      <c r="BK238" s="53">
        <f>'주택총조사(거처의종류, 일반,외국인가구, 아파트)'!X224/'주택총조사(거처의종류, 일반,외국인가구, 전체)'!X224</f>
        <v>0.34563758389261745</v>
      </c>
      <c r="BL238" s="54">
        <f t="shared" si="400"/>
        <v>2.84765625</v>
      </c>
      <c r="BM238" s="54">
        <f t="shared" si="401"/>
        <v>-7.8</v>
      </c>
      <c r="BN238" s="54">
        <f t="shared" si="402"/>
        <v>9.1603053435114496</v>
      </c>
      <c r="BO238" s="54">
        <f t="shared" si="403"/>
        <v>4.1605839416058394</v>
      </c>
      <c r="BP238" s="54">
        <f t="shared" si="404"/>
        <v>8.2953020134228197</v>
      </c>
      <c r="BQ238" s="50">
        <f t="shared" si="405"/>
        <v>3.3327695097080214</v>
      </c>
      <c r="BR238" s="49">
        <f>REPS멸실!E223</f>
        <v>0</v>
      </c>
      <c r="BS238" s="49">
        <f>REPS멸실!F223</f>
        <v>0</v>
      </c>
      <c r="BT238" s="49">
        <f>REPS멸실!G223</f>
        <v>0</v>
      </c>
      <c r="BU238" s="49">
        <f>REPS멸실!H223</f>
        <v>0</v>
      </c>
      <c r="BV238" s="49">
        <f>REPS멸실!I223</f>
        <v>0</v>
      </c>
      <c r="BW238" s="51">
        <f t="shared" si="406"/>
        <v>0</v>
      </c>
      <c r="BX238" s="81">
        <f t="shared" si="407"/>
        <v>161.97391273259956</v>
      </c>
      <c r="BY238" s="52">
        <f>SUM('주택소유통계(다주택자)'!Q224:R224)</f>
        <v>3108</v>
      </c>
      <c r="BZ238" s="52">
        <f>SUM('주택소유통계(다주택자)'!U224:V224)</f>
        <v>3129</v>
      </c>
      <c r="CA238" s="52">
        <f>SUM('주택소유통계(다주택자)'!Y224:Z224)</f>
        <v>3149</v>
      </c>
      <c r="CB238" s="52">
        <f>SUM('주택소유통계(다주택자)'!AC224:AD224)</f>
        <v>3286</v>
      </c>
      <c r="CC238" s="52">
        <f t="shared" si="408"/>
        <v>21</v>
      </c>
      <c r="CD238" s="52">
        <f t="shared" si="409"/>
        <v>20</v>
      </c>
      <c r="CE238" s="52">
        <f t="shared" si="410"/>
        <v>137</v>
      </c>
      <c r="CF238" s="53">
        <f>'REPS거래량(외지인)'!D224/'REPS거래량(외지인)'!C224</f>
        <v>0.60759493670886078</v>
      </c>
      <c r="CG238" s="53">
        <f>'REPS거래량(외지인)'!I224/'REPS거래량(외지인)'!H224</f>
        <v>0.5914221218961625</v>
      </c>
      <c r="CH238" s="53">
        <f>'REPS거래량(외지인)'!N224/'REPS거래량(외지인)'!M224</f>
        <v>0.61049723756906082</v>
      </c>
      <c r="CI238" s="54">
        <f>REPS단위당실거래!G223</f>
        <v>566.29999999999995</v>
      </c>
      <c r="CJ238" s="54">
        <f>REPS단위당실거래!H223</f>
        <v>586.5</v>
      </c>
      <c r="CK238" s="54">
        <f>REPS단위당실거래!I223</f>
        <v>610.5</v>
      </c>
      <c r="CL238" s="52">
        <v>1176</v>
      </c>
      <c r="CM238" s="52">
        <v>971</v>
      </c>
      <c r="CN238" s="52">
        <v>1019.5500000000001</v>
      </c>
      <c r="CO238" s="53">
        <v>0</v>
      </c>
      <c r="CP238" s="53">
        <f t="shared" si="412"/>
        <v>0.60401647785787849</v>
      </c>
      <c r="CQ238" s="53">
        <f t="shared" si="413"/>
        <v>0.59879358540532579</v>
      </c>
      <c r="CR238" s="55">
        <v>0.2</v>
      </c>
      <c r="CS238" s="55">
        <v>0.3</v>
      </c>
      <c r="CT238" s="55">
        <v>0.5</v>
      </c>
      <c r="CU238" s="162">
        <f t="shared" si="414"/>
        <v>0</v>
      </c>
      <c r="CV238" s="162">
        <f t="shared" si="415"/>
        <v>2.1433722419697174</v>
      </c>
      <c r="CW238" s="162">
        <f t="shared" si="416"/>
        <v>25.040985338835704</v>
      </c>
      <c r="CX238" s="71">
        <f t="shared" si="417"/>
        <v>9.06145252693514</v>
      </c>
      <c r="CY238" s="158">
        <f>REPS분양물량!H223</f>
        <v>643</v>
      </c>
      <c r="CZ238" s="158">
        <f>REPS분양물량!I223</f>
        <v>0</v>
      </c>
      <c r="DA238" s="158">
        <f>REPS분양물량!J223</f>
        <v>0</v>
      </c>
      <c r="DB238" s="52">
        <f>REPS미분양!F223</f>
        <v>0</v>
      </c>
      <c r="DC238" s="52">
        <f>REPS미분양!G223</f>
        <v>119</v>
      </c>
      <c r="DD238" s="52">
        <f>REPS미분양!H223</f>
        <v>119</v>
      </c>
      <c r="DE238" s="52">
        <f>REPS미분양!I223</f>
        <v>170</v>
      </c>
      <c r="DF238" s="52">
        <f t="shared" si="418"/>
        <v>643</v>
      </c>
      <c r="DG238" s="52">
        <f t="shared" si="419"/>
        <v>119</v>
      </c>
      <c r="DH238" s="52">
        <f t="shared" si="420"/>
        <v>119</v>
      </c>
      <c r="DI238" s="52">
        <f t="shared" si="421"/>
        <v>524</v>
      </c>
      <c r="DJ238" s="52">
        <f t="shared" si="422"/>
        <v>0</v>
      </c>
      <c r="DK238" s="52">
        <f t="shared" si="423"/>
        <v>-51</v>
      </c>
      <c r="DL238" s="141">
        <v>566.29999999999995</v>
      </c>
      <c r="DM238" s="141">
        <v>586.5</v>
      </c>
      <c r="DN238" s="141">
        <v>610.5</v>
      </c>
      <c r="DO238" s="140">
        <f>'REPS분양가(분기단위)'!D223</f>
        <v>1176</v>
      </c>
      <c r="DP238" s="140">
        <f>'REPS분양가(분기단위)'!E223</f>
        <v>971</v>
      </c>
      <c r="DQ238" s="144">
        <f>DP238*1.05</f>
        <v>1019.5500000000001</v>
      </c>
      <c r="DR238" s="53">
        <f t="shared" si="424"/>
        <v>0.481547619047619</v>
      </c>
      <c r="DS238" s="53">
        <f t="shared" si="425"/>
        <v>0.60401647785787849</v>
      </c>
      <c r="DT238" s="53">
        <f t="shared" si="426"/>
        <v>0.59879358540532579</v>
      </c>
      <c r="DU238" s="53">
        <f>100%-종합!CF238</f>
        <v>0.39240506329113922</v>
      </c>
      <c r="DV238" s="53">
        <f>100%-종합!CG238</f>
        <v>0.4085778781038375</v>
      </c>
      <c r="DW238" s="53">
        <f>100%-종합!CH238</f>
        <v>0.38950276243093918</v>
      </c>
      <c r="DX238" s="55">
        <v>0.2</v>
      </c>
      <c r="DY238" s="55">
        <v>0.3</v>
      </c>
      <c r="DZ238" s="55">
        <v>0.5</v>
      </c>
      <c r="EA238" s="72">
        <f t="shared" si="427"/>
        <v>19.80318866787221</v>
      </c>
      <c r="EB238" s="72">
        <f t="shared" si="428"/>
        <v>0</v>
      </c>
      <c r="EC238" s="72">
        <f t="shared" si="429"/>
        <v>-5.9474097688531726</v>
      </c>
      <c r="ED238" s="71">
        <f t="shared" si="430"/>
        <v>4.618592966339679</v>
      </c>
      <c r="EE238" s="82">
        <f t="shared" si="431"/>
        <v>13.680045493274818</v>
      </c>
      <c r="EF238" s="88">
        <f t="shared" si="432"/>
        <v>175.65395822587436</v>
      </c>
      <c r="EG238" s="54">
        <f>REPS단위당실거래!I223</f>
        <v>610.5</v>
      </c>
      <c r="EH238" s="52">
        <f t="shared" si="433"/>
        <v>1019.5500000000001</v>
      </c>
      <c r="EI238" s="52">
        <f t="shared" si="434"/>
        <v>34700</v>
      </c>
      <c r="EJ238" s="49">
        <f t="shared" si="435"/>
        <v>19085</v>
      </c>
      <c r="EK238" s="149">
        <v>2352</v>
      </c>
      <c r="EL238" s="55">
        <f t="shared" si="436"/>
        <v>0.63686936504891623</v>
      </c>
      <c r="EM238" s="55">
        <v>0.74</v>
      </c>
      <c r="EN238" s="55">
        <v>0.05</v>
      </c>
      <c r="EO238" s="71">
        <f t="shared" si="437"/>
        <v>55.422919624016885</v>
      </c>
      <c r="EP238" s="54">
        <f>REPS단위당실거래!I223</f>
        <v>610.5</v>
      </c>
      <c r="EQ238" s="52">
        <f t="shared" si="438"/>
        <v>1019.5500000000001</v>
      </c>
      <c r="ER238" s="52">
        <f t="shared" si="439"/>
        <v>34700</v>
      </c>
      <c r="ES238" s="49">
        <f t="shared" si="440"/>
        <v>19085</v>
      </c>
      <c r="ET238" s="149">
        <v>1513</v>
      </c>
      <c r="EU238" s="55">
        <f t="shared" si="441"/>
        <v>0.63686936504891623</v>
      </c>
      <c r="EV238" s="55">
        <v>0.26</v>
      </c>
      <c r="EW238" s="55">
        <v>0.2</v>
      </c>
      <c r="EX238" s="50">
        <f t="shared" si="442"/>
        <v>50.106334164588539</v>
      </c>
      <c r="EY238" s="53">
        <f>'주택총조사(주택의종류)'!AZ224</f>
        <v>0.44386172766930321</v>
      </c>
      <c r="EZ238" s="53">
        <f>'주택총조사(주택의종류)'!AS224</f>
        <v>0.53327131195773947</v>
      </c>
      <c r="FA238" s="53">
        <f>'주택총조사(주택의종류)'!BG224</f>
        <v>1.2731008341010352E-2</v>
      </c>
      <c r="FB238" s="53">
        <f t="shared" si="443"/>
        <v>1.230118044116536</v>
      </c>
      <c r="FC238" s="54">
        <f t="shared" si="444"/>
        <v>129.81343926751686</v>
      </c>
      <c r="FD238" s="55">
        <v>0.4</v>
      </c>
      <c r="FE238" s="55">
        <v>0.6</v>
      </c>
      <c r="FF238" s="50">
        <f t="shared" si="445"/>
        <v>31.155225424204044</v>
      </c>
      <c r="FG238" s="82">
        <f t="shared" si="446"/>
        <v>136.68447921280946</v>
      </c>
      <c r="FH238" s="53">
        <v>3.9399999999999998E-2</v>
      </c>
      <c r="FI238" s="49">
        <v>30</v>
      </c>
      <c r="FJ238" s="55">
        <v>0.6</v>
      </c>
      <c r="FK238" s="55">
        <v>0.4</v>
      </c>
      <c r="FL238" s="49">
        <f t="shared" si="447"/>
        <v>35000</v>
      </c>
      <c r="FM238" s="49">
        <f t="shared" si="448"/>
        <v>20800</v>
      </c>
      <c r="FN238" s="58">
        <f t="shared" si="449"/>
        <v>-98.584242914136809</v>
      </c>
      <c r="FO238" s="49">
        <f t="shared" si="468"/>
        <v>3000</v>
      </c>
      <c r="FP238" s="132">
        <v>61</v>
      </c>
      <c r="FQ238" s="131">
        <v>174</v>
      </c>
      <c r="FR238" s="134">
        <v>1587</v>
      </c>
      <c r="FS238" s="134">
        <v>1964</v>
      </c>
      <c r="FT238" s="134">
        <v>1063</v>
      </c>
      <c r="FU238" s="134">
        <v>1025</v>
      </c>
      <c r="FV238" s="131">
        <v>993</v>
      </c>
      <c r="FW238" s="134">
        <v>2026</v>
      </c>
      <c r="FX238" s="134">
        <v>1533</v>
      </c>
      <c r="FY238" s="32">
        <f t="shared" si="450"/>
        <v>10426</v>
      </c>
      <c r="FZ238" s="152">
        <f>(SUM(FT238:FX238)/FY238)</f>
        <v>0.63686936504891623</v>
      </c>
      <c r="GA238" s="54">
        <f t="shared" si="451"/>
        <v>180.50613002765334</v>
      </c>
      <c r="GB238" s="55">
        <v>0.3</v>
      </c>
      <c r="GC238" s="55">
        <f t="shared" si="452"/>
        <v>0.63686936504891623</v>
      </c>
      <c r="GD238" s="50">
        <f t="shared" si="453"/>
        <v>34.487647325444605</v>
      </c>
      <c r="GE238" s="54">
        <f t="shared" si="454"/>
        <v>-18.532217295053801</v>
      </c>
      <c r="GF238" s="55">
        <v>0.7</v>
      </c>
      <c r="GG238" s="55">
        <f t="shared" si="455"/>
        <v>0.63686936504891623</v>
      </c>
      <c r="GH238" s="50">
        <f t="shared" si="456"/>
        <v>-8.2618210231546207</v>
      </c>
      <c r="GI238" s="81">
        <f t="shared" si="469"/>
        <v>26.225826302289985</v>
      </c>
      <c r="GJ238" s="72">
        <f t="shared" si="457"/>
        <v>9.06145252693514</v>
      </c>
      <c r="GK238" s="72">
        <f t="shared" si="458"/>
        <v>4.618592966339679</v>
      </c>
      <c r="GL238" s="52">
        <f>SUM('주택총조사(주택의종류)'!AD224:AF224)</f>
        <v>14189</v>
      </c>
      <c r="GM238" s="52">
        <f>REPS미분양!I223</f>
        <v>170</v>
      </c>
      <c r="GN238" s="100">
        <f t="shared" si="459"/>
        <v>1.1981112129114102E-2</v>
      </c>
      <c r="GO238" s="55">
        <f t="shared" si="460"/>
        <v>0.6</v>
      </c>
      <c r="GP238" s="82">
        <f t="shared" si="461"/>
        <v>8.2080272959648912</v>
      </c>
      <c r="GQ238" s="84">
        <f t="shared" si="462"/>
        <v>171.11833281106433</v>
      </c>
      <c r="GR238" s="151">
        <f>SUM('REPS분양물량+계획'!G223:I223)/3</f>
        <v>121</v>
      </c>
      <c r="GS238" s="106">
        <f t="shared" si="470"/>
        <v>0.70711301362197621</v>
      </c>
      <c r="GT238" s="105" t="str">
        <f t="shared" si="463"/>
        <v>A등급</v>
      </c>
    </row>
    <row r="239" spans="1:202" s="49" customFormat="1" x14ac:dyDescent="0.4">
      <c r="A239" s="37" t="s">
        <v>268</v>
      </c>
      <c r="B239" s="37" t="s">
        <v>268</v>
      </c>
      <c r="C239" s="35">
        <f>'주택총조사(거처의종류, 일반,외국인가구, 전체)'!H225</f>
        <v>732980</v>
      </c>
      <c r="D239" s="35">
        <f>'주택총조사(거처의종류, 일반,외국인가구, 전체)'!K225</f>
        <v>738307</v>
      </c>
      <c r="E239" s="35">
        <f>'주택총조사(거처의종류, 일반,외국인가구, 전체)'!N225</f>
        <v>755575</v>
      </c>
      <c r="F239" s="35">
        <f>'주택총조사(거처의종류, 일반,외국인가구, 전체)'!Q225</f>
        <v>772471</v>
      </c>
      <c r="G239" s="35">
        <f>'주택총조사(거처의종류, 일반,외국인가구, 전체)'!T225</f>
        <v>777680</v>
      </c>
      <c r="H239" s="35">
        <f>'주택총조사(거처의종류, 일반,외국인가구, 전체)'!W225</f>
        <v>786775</v>
      </c>
      <c r="I239" s="207">
        <f t="shared" si="471"/>
        <v>-832</v>
      </c>
      <c r="J239" s="207">
        <f t="shared" si="471"/>
        <v>745</v>
      </c>
      <c r="K239" s="207">
        <f t="shared" si="471"/>
        <v>-3988</v>
      </c>
      <c r="L239" s="207">
        <f t="shared" si="471"/>
        <v>-3251</v>
      </c>
      <c r="M239" s="207">
        <f t="shared" si="471"/>
        <v>-3091</v>
      </c>
      <c r="N239" s="24">
        <f>'인구총조사(가구, 1인가구)'!D225</f>
        <v>232587</v>
      </c>
      <c r="O239" s="24">
        <f>'인구총조사(가구, 1인가구)'!E225</f>
        <v>238746</v>
      </c>
      <c r="P239" s="24">
        <f>'인구총조사(가구, 1인가구)'!F225</f>
        <v>255269</v>
      </c>
      <c r="Q239" s="24">
        <f>'인구총조사(가구, 1인가구)'!G225</f>
        <v>276153</v>
      </c>
      <c r="R239" s="24">
        <f>'인구총조사(가구, 1인가구)'!H225</f>
        <v>284613</v>
      </c>
      <c r="S239" s="24">
        <f>'인구총조사(가구, 1인가구)'!I225</f>
        <v>296799</v>
      </c>
      <c r="T239" s="52">
        <f t="shared" si="464"/>
        <v>6159</v>
      </c>
      <c r="U239" s="52">
        <f t="shared" si="382"/>
        <v>16523</v>
      </c>
      <c r="V239" s="52">
        <f t="shared" si="383"/>
        <v>20884</v>
      </c>
      <c r="W239" s="52">
        <f t="shared" si="384"/>
        <v>8460</v>
      </c>
      <c r="X239" s="52">
        <f t="shared" si="385"/>
        <v>12186</v>
      </c>
      <c r="Y239" s="53">
        <f>'주택총조사(거처의종류, 일반,외국인가구, 아파트)'!K225/'주택총조사(거처의종류, 일반,외국인가구, 전체)'!K225</f>
        <v>0.47879676069710836</v>
      </c>
      <c r="Z239" s="53">
        <f>'주택총조사(거처의종류, 일반,외국인가구, 아파트)'!N225/'주택총조사(거처의종류, 일반,외국인가구, 전체)'!N225</f>
        <v>0.48424709658207327</v>
      </c>
      <c r="AA239" s="53">
        <f>'주택총조사(거처의종류, 일반,외국인가구, 아파트)'!Q225/'주택총조사(거처의종류, 일반,외국인가구, 전체)'!Q225</f>
        <v>0.48849341917042838</v>
      </c>
      <c r="AB239" s="53">
        <f>'주택총조사(거처의종류, 일반,외국인가구, 아파트)'!T225/'주택총조사(거처의종류, 일반,외국인가구, 전체)'!T225</f>
        <v>0.49353204402839213</v>
      </c>
      <c r="AC239" s="53">
        <f>'주택총조사(거처의종류, 일반,외국인가구, 아파트)'!W225/'주택총조사(거처의종류, 일반,외국인가구, 전체)'!W225</f>
        <v>0.49965110736868862</v>
      </c>
      <c r="AD239" s="54">
        <f t="shared" si="465"/>
        <v>-398.35890489999417</v>
      </c>
      <c r="AE239" s="54">
        <f t="shared" si="386"/>
        <v>360.76408695364461</v>
      </c>
      <c r="AF239" s="54">
        <f t="shared" si="387"/>
        <v>-1948.1117556516683</v>
      </c>
      <c r="AG239" s="54">
        <f t="shared" si="388"/>
        <v>-1604.4726751363028</v>
      </c>
      <c r="AH239" s="54">
        <f t="shared" si="389"/>
        <v>-1544.4215728766164</v>
      </c>
      <c r="AI239" s="54">
        <f t="shared" si="390"/>
        <v>-1026.9201643221875</v>
      </c>
      <c r="AJ239" s="54">
        <f t="shared" si="466"/>
        <v>2948.9092491334904</v>
      </c>
      <c r="AK239" s="54">
        <f t="shared" si="391"/>
        <v>8001.2147768255963</v>
      </c>
      <c r="AL239" s="54">
        <f t="shared" si="392"/>
        <v>10201.696565955226</v>
      </c>
      <c r="AM239" s="54">
        <f t="shared" si="393"/>
        <v>4175.281092480197</v>
      </c>
      <c r="AN239" s="54">
        <f t="shared" si="394"/>
        <v>6088.7483943948391</v>
      </c>
      <c r="AO239" s="54">
        <f t="shared" si="395"/>
        <v>6283.1700157578698</v>
      </c>
      <c r="AP239" s="208">
        <f t="shared" si="472"/>
        <v>2550.5503442334962</v>
      </c>
      <c r="AQ239" s="208">
        <f t="shared" si="472"/>
        <v>8361.9788637792408</v>
      </c>
      <c r="AR239" s="208">
        <f t="shared" si="472"/>
        <v>8253.5848103035569</v>
      </c>
      <c r="AS239" s="208">
        <f t="shared" si="472"/>
        <v>2570.8084173438942</v>
      </c>
      <c r="AT239" s="208">
        <f t="shared" si="472"/>
        <v>4544.3268215182225</v>
      </c>
      <c r="AU239" s="50">
        <f t="shared" si="381"/>
        <v>5256.2498514356821</v>
      </c>
      <c r="AV239" s="52">
        <f>'주택총조사(거처의종류, 일반,외국인가구, 전체)'!I225</f>
        <v>9650</v>
      </c>
      <c r="AW239" s="52">
        <f>'주택총조사(거처의종류, 일반,외국인가구, 전체)'!L225</f>
        <v>10563</v>
      </c>
      <c r="AX239" s="52">
        <f>'주택총조사(거처의종류, 일반,외국인가구, 전체)'!O225</f>
        <v>11520</v>
      </c>
      <c r="AY239" s="52">
        <f>'주택총조사(거처의종류, 일반,외국인가구, 전체)'!R225</f>
        <v>12013</v>
      </c>
      <c r="AZ239" s="52">
        <f>'주택총조사(거처의종류, 일반,외국인가구, 전체)'!U225</f>
        <v>13286</v>
      </c>
      <c r="BA239" s="52">
        <f>'주택총조사(거처의종류, 일반,외국인가구, 전체)'!X225</f>
        <v>15000</v>
      </c>
      <c r="BB239" s="52">
        <f t="shared" si="467"/>
        <v>913</v>
      </c>
      <c r="BC239" s="52">
        <f t="shared" si="396"/>
        <v>957</v>
      </c>
      <c r="BD239" s="52">
        <f t="shared" si="397"/>
        <v>493</v>
      </c>
      <c r="BE239" s="52">
        <f t="shared" si="398"/>
        <v>1273</v>
      </c>
      <c r="BF239" s="52">
        <f t="shared" si="399"/>
        <v>1714</v>
      </c>
      <c r="BG239" s="53">
        <f>'주택총조사(거처의종류, 일반,외국인가구, 아파트)'!L225/'주택총조사(거처의종류, 일반,외국인가구, 전체)'!L225</f>
        <v>0.14086907128656631</v>
      </c>
      <c r="BH239" s="53">
        <f>'주택총조사(거처의종류, 일반,외국인가구, 아파트)'!O225/'주택총조사(거처의종류, 일반,외국인가구, 전체)'!O225</f>
        <v>0.13359375000000001</v>
      </c>
      <c r="BI239" s="53">
        <f>'주택총조사(거처의종류, 일반,외국인가구, 아파트)'!R225/'주택총조사(거처의종류, 일반,외국인가구, 전체)'!R225</f>
        <v>0.13693498709731125</v>
      </c>
      <c r="BJ239" s="53">
        <f>'주택총조사(거처의종류, 일반,외국인가구, 아파트)'!U225/'주택총조사(거처의종류, 일반,외국인가구, 전체)'!U225</f>
        <v>0.13517988860454613</v>
      </c>
      <c r="BK239" s="53">
        <f>'주택총조사(거처의종류, 일반,외국인가구, 아파트)'!X225/'주택총조사(거처의종류, 일반,외국인가구, 전체)'!X225</f>
        <v>0.13566666666666666</v>
      </c>
      <c r="BL239" s="54">
        <f t="shared" si="400"/>
        <v>128.61346208463505</v>
      </c>
      <c r="BM239" s="54">
        <f t="shared" si="401"/>
        <v>127.84921875000001</v>
      </c>
      <c r="BN239" s="54">
        <f t="shared" si="402"/>
        <v>67.508948638974445</v>
      </c>
      <c r="BO239" s="54">
        <f t="shared" si="403"/>
        <v>172.08399819358723</v>
      </c>
      <c r="BP239" s="54">
        <f t="shared" si="404"/>
        <v>232.53266666666664</v>
      </c>
      <c r="BQ239" s="50">
        <f t="shared" si="405"/>
        <v>145.71765886677267</v>
      </c>
      <c r="BR239" s="49">
        <f>REPS멸실!E224</f>
        <v>710</v>
      </c>
      <c r="BS239" s="49">
        <f>REPS멸실!F224</f>
        <v>780</v>
      </c>
      <c r="BT239" s="49">
        <f>REPS멸실!G224</f>
        <v>0</v>
      </c>
      <c r="BU239" s="49">
        <f>REPS멸실!H224</f>
        <v>480</v>
      </c>
      <c r="BV239" s="49">
        <f>REPS멸실!I224</f>
        <v>430</v>
      </c>
      <c r="BW239" s="51">
        <f t="shared" si="406"/>
        <v>480</v>
      </c>
      <c r="BX239" s="81">
        <f t="shared" si="407"/>
        <v>5881.9675103024547</v>
      </c>
      <c r="BY239" s="52">
        <f>SUM('주택소유통계(다주택자)'!Q225:R225)</f>
        <v>84164</v>
      </c>
      <c r="BZ239" s="52">
        <f>SUM('주택소유통계(다주택자)'!U225:V225)</f>
        <v>83864</v>
      </c>
      <c r="CA239" s="52">
        <f>SUM('주택소유통계(다주택자)'!Y225:Z225)</f>
        <v>83796</v>
      </c>
      <c r="CB239" s="52">
        <f>SUM('주택소유통계(다주택자)'!AC225:AD225)</f>
        <v>87850</v>
      </c>
      <c r="CC239" s="52">
        <f t="shared" si="408"/>
        <v>-300</v>
      </c>
      <c r="CD239" s="52">
        <f t="shared" si="409"/>
        <v>-68</v>
      </c>
      <c r="CE239" s="52">
        <f t="shared" si="410"/>
        <v>4054</v>
      </c>
      <c r="CF239" s="53">
        <f>'REPS거래량(외지인)'!D225/'REPS거래량(외지인)'!C225</f>
        <v>0.53058165100939436</v>
      </c>
      <c r="CG239" s="53">
        <f>'REPS거래량(외지인)'!I225/'REPS거래량(외지인)'!H225</f>
        <v>0.54020651650526996</v>
      </c>
      <c r="CH239" s="53">
        <f>'REPS거래량(외지인)'!N225/'REPS거래량(외지인)'!M225</f>
        <v>0.64927870744373917</v>
      </c>
      <c r="CI239" s="54">
        <f>REPS단위당실거래!G224</f>
        <v>696.6</v>
      </c>
      <c r="CJ239" s="54">
        <f>REPS단위당실거래!H224</f>
        <v>685.2</v>
      </c>
      <c r="CK239" s="54">
        <f>REPS단위당실거래!I224</f>
        <v>709.9</v>
      </c>
      <c r="CL239" s="52">
        <v>1116</v>
      </c>
      <c r="CM239" s="52">
        <v>1278</v>
      </c>
      <c r="CN239" s="52">
        <v>1424</v>
      </c>
      <c r="CO239" s="53">
        <f t="shared" si="411"/>
        <v>0.62419354838709684</v>
      </c>
      <c r="CP239" s="53">
        <f t="shared" si="412"/>
        <v>0.53615023474178403</v>
      </c>
      <c r="CQ239" s="53">
        <f t="shared" si="413"/>
        <v>0.49852528089887638</v>
      </c>
      <c r="CR239" s="55">
        <v>0.2</v>
      </c>
      <c r="CS239" s="55">
        <v>0.3</v>
      </c>
      <c r="CT239" s="55">
        <v>0.5</v>
      </c>
      <c r="CU239" s="162">
        <f t="shared" si="414"/>
        <v>-19.87113860715829</v>
      </c>
      <c r="CV239" s="162">
        <f t="shared" si="415"/>
        <v>-5.9084897529201754</v>
      </c>
      <c r="CW239" s="162">
        <f t="shared" si="416"/>
        <v>656.10310997037027</v>
      </c>
      <c r="CX239" s="71">
        <f t="shared" si="417"/>
        <v>210.10782720343059</v>
      </c>
      <c r="CY239" s="158">
        <f>REPS분양물량!H224</f>
        <v>11019</v>
      </c>
      <c r="CZ239" s="158">
        <f>REPS분양물량!I224</f>
        <v>4648</v>
      </c>
      <c r="DA239" s="158">
        <f>REPS분양물량!J224</f>
        <v>4715</v>
      </c>
      <c r="DB239" s="52">
        <f>REPS미분양!F224</f>
        <v>133</v>
      </c>
      <c r="DC239" s="52">
        <f>REPS미분양!G224</f>
        <v>2520</v>
      </c>
      <c r="DD239" s="52">
        <f>REPS미분양!H224</f>
        <v>3075</v>
      </c>
      <c r="DE239" s="52">
        <f>REPS미분양!I224</f>
        <v>2743</v>
      </c>
      <c r="DF239" s="52">
        <f t="shared" si="418"/>
        <v>11152</v>
      </c>
      <c r="DG239" s="52">
        <f t="shared" si="419"/>
        <v>7168</v>
      </c>
      <c r="DH239" s="52">
        <f t="shared" si="420"/>
        <v>7790</v>
      </c>
      <c r="DI239" s="52">
        <f t="shared" si="421"/>
        <v>8632</v>
      </c>
      <c r="DJ239" s="52">
        <f t="shared" si="422"/>
        <v>4093</v>
      </c>
      <c r="DK239" s="52">
        <f t="shared" si="423"/>
        <v>5047</v>
      </c>
      <c r="DL239" s="141">
        <v>696.6</v>
      </c>
      <c r="DM239" s="141">
        <v>685.2</v>
      </c>
      <c r="DN239" s="141">
        <v>709.9</v>
      </c>
      <c r="DO239" s="140">
        <f>'REPS분양가(분기단위)'!D224</f>
        <v>1116</v>
      </c>
      <c r="DP239" s="140">
        <f>'REPS분양가(분기단위)'!E224</f>
        <v>1278</v>
      </c>
      <c r="DQ239" s="140">
        <f>'REPS분양가(분기단위)'!F224</f>
        <v>1424</v>
      </c>
      <c r="DR239" s="53">
        <f t="shared" si="424"/>
        <v>0.62419354838709684</v>
      </c>
      <c r="DS239" s="53">
        <f t="shared" si="425"/>
        <v>0.53615023474178403</v>
      </c>
      <c r="DT239" s="53">
        <f t="shared" si="426"/>
        <v>0.49852528089887638</v>
      </c>
      <c r="DU239" s="53">
        <f>100%-종합!CF239</f>
        <v>0.46941834899060564</v>
      </c>
      <c r="DV239" s="53">
        <f>100%-종합!CG239</f>
        <v>0.45979348349473004</v>
      </c>
      <c r="DW239" s="53">
        <f>100%-종합!CH239</f>
        <v>0.35072129255626083</v>
      </c>
      <c r="DX239" s="55">
        <v>0.2</v>
      </c>
      <c r="DY239" s="55">
        <v>0.3</v>
      </c>
      <c r="DZ239" s="55">
        <v>0.5</v>
      </c>
      <c r="EA239" s="72">
        <f t="shared" si="427"/>
        <v>505.84884707884959</v>
      </c>
      <c r="EB239" s="72">
        <f t="shared" si="428"/>
        <v>302.69992384675601</v>
      </c>
      <c r="EC239" s="72">
        <f t="shared" si="429"/>
        <v>441.21739784795483</v>
      </c>
      <c r="ED239" s="71">
        <f t="shared" si="430"/>
        <v>416.58872292452014</v>
      </c>
      <c r="EE239" s="82">
        <f t="shared" si="431"/>
        <v>626.69655012795079</v>
      </c>
      <c r="EF239" s="88">
        <f t="shared" si="432"/>
        <v>6508.6640604304057</v>
      </c>
      <c r="EG239" s="54">
        <f>REPS단위당실거래!I224</f>
        <v>709.9</v>
      </c>
      <c r="EH239" s="52">
        <f t="shared" si="433"/>
        <v>1424</v>
      </c>
      <c r="EI239" s="52">
        <f t="shared" si="434"/>
        <v>48400</v>
      </c>
      <c r="EJ239" s="49">
        <f t="shared" si="435"/>
        <v>26620.000000000004</v>
      </c>
      <c r="EK239" s="149">
        <v>77680</v>
      </c>
      <c r="EL239" s="55">
        <f t="shared" si="436"/>
        <v>0.67537344386552045</v>
      </c>
      <c r="EM239" s="55">
        <v>0.74</v>
      </c>
      <c r="EN239" s="55">
        <v>0.05</v>
      </c>
      <c r="EO239" s="71">
        <f t="shared" si="437"/>
        <v>1941.1313374205242</v>
      </c>
      <c r="EP239" s="54">
        <f>REPS단위당실거래!I224</f>
        <v>709.9</v>
      </c>
      <c r="EQ239" s="52">
        <f t="shared" si="438"/>
        <v>1424</v>
      </c>
      <c r="ER239" s="52">
        <f t="shared" si="439"/>
        <v>48400</v>
      </c>
      <c r="ES239" s="49">
        <f t="shared" si="440"/>
        <v>26620.000000000004</v>
      </c>
      <c r="ET239" s="149">
        <v>43628</v>
      </c>
      <c r="EU239" s="55">
        <f t="shared" si="441"/>
        <v>0.67537344386552045</v>
      </c>
      <c r="EV239" s="55">
        <v>0.26</v>
      </c>
      <c r="EW239" s="55">
        <v>0.2</v>
      </c>
      <c r="EX239" s="50">
        <f t="shared" si="442"/>
        <v>1532.1900156661764</v>
      </c>
      <c r="EY239" s="53">
        <f>'주택총조사(주택의종류)'!AZ225</f>
        <v>0.56044252120736249</v>
      </c>
      <c r="EZ239" s="53">
        <f>'주택총조사(주택의종류)'!AS225</f>
        <v>0.38135348858782436</v>
      </c>
      <c r="FA239" s="53">
        <f>'주택총조사(주택의종류)'!BG225</f>
        <v>4.3571444620270024E-2</v>
      </c>
      <c r="FB239" s="53">
        <f t="shared" si="443"/>
        <v>0.75819538512652063</v>
      </c>
      <c r="FC239" s="54">
        <f t="shared" si="444"/>
        <v>2633.4562209717387</v>
      </c>
      <c r="FD239" s="55">
        <v>0.4</v>
      </c>
      <c r="FE239" s="55">
        <v>0.6</v>
      </c>
      <c r="FF239" s="50">
        <f t="shared" si="445"/>
        <v>632.02949303321725</v>
      </c>
      <c r="FG239" s="82">
        <f t="shared" si="446"/>
        <v>4105.3508461199181</v>
      </c>
      <c r="FH239" s="53">
        <v>3.9399999999999998E-2</v>
      </c>
      <c r="FI239" s="49">
        <v>30</v>
      </c>
      <c r="FJ239" s="55">
        <v>0.6</v>
      </c>
      <c r="FK239" s="55">
        <v>0.4</v>
      </c>
      <c r="FL239" s="49">
        <f t="shared" si="447"/>
        <v>48000</v>
      </c>
      <c r="FM239" s="49">
        <f t="shared" si="448"/>
        <v>29000</v>
      </c>
      <c r="FN239" s="58">
        <f t="shared" si="449"/>
        <v>-137.44918483220997</v>
      </c>
      <c r="FO239" s="49">
        <f t="shared" si="468"/>
        <v>4080</v>
      </c>
      <c r="FP239" s="134">
        <v>1498</v>
      </c>
      <c r="FQ239" s="134">
        <v>4953</v>
      </c>
      <c r="FR239" s="134">
        <v>43754</v>
      </c>
      <c r="FS239" s="134">
        <v>60412</v>
      </c>
      <c r="FT239" s="134">
        <v>36496</v>
      </c>
      <c r="FU239" s="134">
        <v>33157</v>
      </c>
      <c r="FV239" s="134">
        <v>31258</v>
      </c>
      <c r="FW239" s="134">
        <v>72078</v>
      </c>
      <c r="FX239" s="134">
        <v>68388</v>
      </c>
      <c r="FY239" s="32">
        <f t="shared" si="450"/>
        <v>351994</v>
      </c>
      <c r="FZ239" s="152">
        <f>(SUM(FU239:FX239)/FY239)+(FT239/FY239)*0.9</f>
        <v>0.67537344386552045</v>
      </c>
      <c r="GA239" s="54">
        <f t="shared" si="451"/>
        <v>6428.8876746246424</v>
      </c>
      <c r="GB239" s="55">
        <v>0.3</v>
      </c>
      <c r="GC239" s="55">
        <f t="shared" si="452"/>
        <v>0.67537344386552045</v>
      </c>
      <c r="GD239" s="50">
        <f t="shared" si="453"/>
        <v>1302.5700027107525</v>
      </c>
      <c r="GE239" s="54">
        <f t="shared" si="454"/>
        <v>-546.92016432218747</v>
      </c>
      <c r="GF239" s="55">
        <v>0.7</v>
      </c>
      <c r="GG239" s="55">
        <f t="shared" si="455"/>
        <v>0.67537344386552045</v>
      </c>
      <c r="GH239" s="50">
        <f t="shared" si="456"/>
        <v>-258.56274842844044</v>
      </c>
      <c r="GI239" s="81">
        <f t="shared" si="469"/>
        <v>1044.007254282312</v>
      </c>
      <c r="GJ239" s="72">
        <f t="shared" si="457"/>
        <v>210.10782720343059</v>
      </c>
      <c r="GK239" s="72">
        <f t="shared" si="458"/>
        <v>416.58872292452014</v>
      </c>
      <c r="GL239" s="52">
        <f>SUM('주택총조사(주택의종류)'!AD225:AF225)</f>
        <v>465362</v>
      </c>
      <c r="GM239" s="52">
        <f>REPS미분양!I224</f>
        <v>2743</v>
      </c>
      <c r="GN239" s="100">
        <f t="shared" si="459"/>
        <v>5.8943360222794301E-3</v>
      </c>
      <c r="GO239" s="55">
        <f t="shared" si="460"/>
        <v>0.8</v>
      </c>
      <c r="GP239" s="82">
        <f t="shared" si="461"/>
        <v>501.35724010236066</v>
      </c>
      <c r="GQ239" s="84">
        <f t="shared" si="462"/>
        <v>5650.7153405045901</v>
      </c>
      <c r="GR239" s="151">
        <f>SUM('REPS분양물량+계획'!G224:I224)/3</f>
        <v>4287.333333333333</v>
      </c>
      <c r="GS239" s="106">
        <f t="shared" si="470"/>
        <v>0.75872399775680233</v>
      </c>
      <c r="GT239" s="105" t="str">
        <f t="shared" si="463"/>
        <v>A등급</v>
      </c>
    </row>
    <row r="240" spans="1:202" s="49" customFormat="1" x14ac:dyDescent="0.4">
      <c r="A240" s="37" t="s">
        <v>268</v>
      </c>
      <c r="B240" s="37" t="s">
        <v>301</v>
      </c>
      <c r="C240" s="35">
        <f>'주택총조사(거처의종류, 일반,외국인가구, 전체)'!H226</f>
        <v>23647</v>
      </c>
      <c r="D240" s="35">
        <f>'주택총조사(거처의종류, 일반,외국인가구, 전체)'!K226</f>
        <v>23540</v>
      </c>
      <c r="E240" s="35">
        <f>'주택총조사(거처의종류, 일반,외국인가구, 전체)'!N226</f>
        <v>23512</v>
      </c>
      <c r="F240" s="35">
        <f>'주택총조사(거처의종류, 일반,외국인가구, 전체)'!Q226</f>
        <v>23648</v>
      </c>
      <c r="G240" s="35">
        <f>'주택총조사(거처의종류, 일반,외국인가구, 전체)'!T226</f>
        <v>23836</v>
      </c>
      <c r="H240" s="35">
        <f>'주택총조사(거처의종류, 일반,외국인가구, 전체)'!W226</f>
        <v>23871</v>
      </c>
      <c r="I240" s="207">
        <f t="shared" si="471"/>
        <v>-184</v>
      </c>
      <c r="J240" s="207">
        <f t="shared" si="471"/>
        <v>-28</v>
      </c>
      <c r="K240" s="207">
        <f t="shared" si="471"/>
        <v>-339</v>
      </c>
      <c r="L240" s="207">
        <f t="shared" si="471"/>
        <v>-179</v>
      </c>
      <c r="M240" s="207">
        <f t="shared" si="471"/>
        <v>-227</v>
      </c>
      <c r="N240" s="24">
        <f>'인구총조사(가구, 1인가구)'!D226</f>
        <v>8249</v>
      </c>
      <c r="O240" s="24">
        <f>'인구총조사(가구, 1인가구)'!E226</f>
        <v>8326</v>
      </c>
      <c r="P240" s="24">
        <f>'인구총조사(가구, 1인가구)'!F226</f>
        <v>8326</v>
      </c>
      <c r="Q240" s="24">
        <f>'인구총조사(가구, 1인가구)'!G226</f>
        <v>8801</v>
      </c>
      <c r="R240" s="24">
        <f>'인구총조사(가구, 1인가구)'!H226</f>
        <v>9168</v>
      </c>
      <c r="S240" s="24">
        <f>'인구총조사(가구, 1인가구)'!I226</f>
        <v>9430</v>
      </c>
      <c r="T240" s="52">
        <f t="shared" si="464"/>
        <v>77</v>
      </c>
      <c r="U240" s="52">
        <f t="shared" si="382"/>
        <v>0</v>
      </c>
      <c r="V240" s="52">
        <f t="shared" si="383"/>
        <v>475</v>
      </c>
      <c r="W240" s="52">
        <f t="shared" si="384"/>
        <v>367</v>
      </c>
      <c r="X240" s="52">
        <f t="shared" si="385"/>
        <v>262</v>
      </c>
      <c r="Y240" s="53">
        <f>'주택총조사(거처의종류, 일반,외국인가구, 아파트)'!K226/'주택총조사(거처의종류, 일반,외국인가구, 전체)'!K226</f>
        <v>0.13920985556499574</v>
      </c>
      <c r="Z240" s="53">
        <f>'주택총조사(거처의종류, 일반,외국인가구, 아파트)'!N226/'주택총조사(거처의종류, 일반,외국인가구, 전체)'!N226</f>
        <v>0.13248553929908133</v>
      </c>
      <c r="AA240" s="53">
        <f>'주택총조사(거처의종류, 일반,외국인가구, 아파트)'!Q226/'주택총조사(거처의종류, 일반,외국인가구, 전체)'!Q226</f>
        <v>0.13895466847090662</v>
      </c>
      <c r="AB240" s="53">
        <f>'주택총조사(거처의종류, 일반,외국인가구, 아파트)'!T226/'주택총조사(거처의종류, 일반,외국인가구, 전체)'!T226</f>
        <v>0.14259942943446888</v>
      </c>
      <c r="AC240" s="53">
        <f>'주택총조사(거처의종류, 일반,외국인가구, 아파트)'!W226/'주택총조사(거처의종류, 일반,외국인가구, 전체)'!W226</f>
        <v>0.14724980101378241</v>
      </c>
      <c r="AD240" s="54">
        <f t="shared" si="465"/>
        <v>-25.614613423959216</v>
      </c>
      <c r="AE240" s="54">
        <f t="shared" si="386"/>
        <v>-3.7095951003742771</v>
      </c>
      <c r="AF240" s="54">
        <f t="shared" si="387"/>
        <v>-47.105632611637347</v>
      </c>
      <c r="AG240" s="54">
        <f t="shared" si="388"/>
        <v>-25.525297868769929</v>
      </c>
      <c r="AH240" s="54">
        <f t="shared" si="389"/>
        <v>-33.425704830128609</v>
      </c>
      <c r="AI240" s="54">
        <f t="shared" si="390"/>
        <v>-27.076168766973876</v>
      </c>
      <c r="AJ240" s="54">
        <f t="shared" si="466"/>
        <v>10.719158878504672</v>
      </c>
      <c r="AK240" s="54">
        <f t="shared" si="391"/>
        <v>0</v>
      </c>
      <c r="AL240" s="54">
        <f t="shared" si="392"/>
        <v>66.003467523680641</v>
      </c>
      <c r="AM240" s="54">
        <f t="shared" si="393"/>
        <v>52.333990602450079</v>
      </c>
      <c r="AN240" s="54">
        <f t="shared" si="394"/>
        <v>38.579447865610987</v>
      </c>
      <c r="AO240" s="54">
        <f t="shared" si="395"/>
        <v>33.527212974049277</v>
      </c>
      <c r="AP240" s="208">
        <f t="shared" si="472"/>
        <v>-14.895454545454545</v>
      </c>
      <c r="AQ240" s="208">
        <f t="shared" si="472"/>
        <v>-3.7095951003742771</v>
      </c>
      <c r="AR240" s="208">
        <f t="shared" si="472"/>
        <v>18.897834912043294</v>
      </c>
      <c r="AS240" s="208">
        <f t="shared" si="472"/>
        <v>26.80869273368015</v>
      </c>
      <c r="AT240" s="208">
        <f t="shared" si="472"/>
        <v>5.1537430354823783</v>
      </c>
      <c r="AU240" s="50">
        <f t="shared" si="381"/>
        <v>6.4510442070754008</v>
      </c>
      <c r="AV240" s="52">
        <f>'주택총조사(거처의종류, 일반,외국인가구, 전체)'!I226</f>
        <v>310</v>
      </c>
      <c r="AW240" s="52">
        <f>'주택총조사(거처의종류, 일반,외국인가구, 전체)'!L226</f>
        <v>307</v>
      </c>
      <c r="AX240" s="52">
        <f>'주택총조사(거처의종류, 일반,외국인가구, 전체)'!O226</f>
        <v>305</v>
      </c>
      <c r="AY240" s="52">
        <f>'주택총조사(거처의종류, 일반,외국인가구, 전체)'!R226</f>
        <v>318</v>
      </c>
      <c r="AZ240" s="52">
        <f>'주택총조사(거처의종류, 일반,외국인가구, 전체)'!U226</f>
        <v>379</v>
      </c>
      <c r="BA240" s="52">
        <f>'주택총조사(거처의종류, 일반,외국인가구, 전체)'!X226</f>
        <v>497</v>
      </c>
      <c r="BB240" s="52">
        <f t="shared" si="467"/>
        <v>-3</v>
      </c>
      <c r="BC240" s="52">
        <f t="shared" si="396"/>
        <v>-2</v>
      </c>
      <c r="BD240" s="52">
        <f t="shared" si="397"/>
        <v>13</v>
      </c>
      <c r="BE240" s="52">
        <f t="shared" si="398"/>
        <v>61</v>
      </c>
      <c r="BF240" s="52">
        <f t="shared" si="399"/>
        <v>118</v>
      </c>
      <c r="BG240" s="53">
        <f>'주택총조사(거처의종류, 일반,외국인가구, 아파트)'!L226/'주택총조사(거처의종류, 일반,외국인가구, 전체)'!L226</f>
        <v>4.5602605863192182E-2</v>
      </c>
      <c r="BH240" s="53">
        <f>'주택총조사(거처의종류, 일반,외국인가구, 아파트)'!O226/'주택총조사(거처의종류, 일반,외국인가구, 전체)'!O226</f>
        <v>3.9344262295081971E-2</v>
      </c>
      <c r="BI240" s="53">
        <f>'주택총조사(거처의종류, 일반,외국인가구, 아파트)'!R226/'주택총조사(거처의종류, 일반,외국인가구, 전체)'!R226</f>
        <v>5.6603773584905662E-2</v>
      </c>
      <c r="BJ240" s="53">
        <f>'주택총조사(거처의종류, 일반,외국인가구, 아파트)'!U226/'주택총조사(거처의종류, 일반,외국인가구, 전체)'!U226</f>
        <v>5.5408970976253295E-2</v>
      </c>
      <c r="BK240" s="53">
        <f>'주택총조사(거처의종류, 일반,외국인가구, 아파트)'!X226/'주택총조사(거처의종류, 일반,외국인가구, 전체)'!X226</f>
        <v>6.6398390342052319E-2</v>
      </c>
      <c r="BL240" s="54">
        <f t="shared" si="400"/>
        <v>-0.13680781758957655</v>
      </c>
      <c r="BM240" s="54">
        <f t="shared" si="401"/>
        <v>-7.8688524590163941E-2</v>
      </c>
      <c r="BN240" s="54">
        <f t="shared" si="402"/>
        <v>0.73584905660377364</v>
      </c>
      <c r="BO240" s="54">
        <f t="shared" si="403"/>
        <v>3.3799472295514512</v>
      </c>
      <c r="BP240" s="54">
        <f t="shared" si="404"/>
        <v>7.8350100603621735</v>
      </c>
      <c r="BQ240" s="50">
        <f t="shared" si="405"/>
        <v>2.3470620008675316</v>
      </c>
      <c r="BR240" s="49">
        <f>REPS멸실!E225</f>
        <v>0</v>
      </c>
      <c r="BS240" s="49">
        <f>REPS멸실!F225</f>
        <v>0</v>
      </c>
      <c r="BT240" s="49">
        <f>REPS멸실!G225</f>
        <v>0</v>
      </c>
      <c r="BU240" s="49">
        <f>REPS멸실!H225</f>
        <v>0</v>
      </c>
      <c r="BV240" s="49">
        <f>REPS멸실!I225</f>
        <v>0</v>
      </c>
      <c r="BW240" s="51">
        <f t="shared" si="406"/>
        <v>0</v>
      </c>
      <c r="BX240" s="81">
        <f t="shared" si="407"/>
        <v>8.7981062079429329</v>
      </c>
      <c r="BY240" s="52">
        <f>SUM('주택소유통계(다주택자)'!Q226:R226)</f>
        <v>4218</v>
      </c>
      <c r="BZ240" s="52">
        <f>SUM('주택소유통계(다주택자)'!U226:V226)</f>
        <v>4079</v>
      </c>
      <c r="CA240" s="52">
        <f>SUM('주택소유통계(다주택자)'!Y226:Z226)</f>
        <v>4039</v>
      </c>
      <c r="CB240" s="52">
        <f>SUM('주택소유통계(다주택자)'!AC226:AD226)</f>
        <v>4293</v>
      </c>
      <c r="CC240" s="52">
        <f t="shared" si="408"/>
        <v>-139</v>
      </c>
      <c r="CD240" s="52">
        <f t="shared" si="409"/>
        <v>-40</v>
      </c>
      <c r="CE240" s="52">
        <f t="shared" si="410"/>
        <v>254</v>
      </c>
      <c r="CF240" s="53">
        <f>'REPS거래량(외지인)'!D226/'REPS거래량(외지인)'!C226</f>
        <v>0.78804347826086951</v>
      </c>
      <c r="CG240" s="53">
        <f>'REPS거래량(외지인)'!I226/'REPS거래량(외지인)'!H226</f>
        <v>0.7931034482758621</v>
      </c>
      <c r="CH240" s="53">
        <f>'REPS거래량(외지인)'!N226/'REPS거래량(외지인)'!M226</f>
        <v>0.80172413793103448</v>
      </c>
      <c r="CI240" s="54">
        <f>REPS단위당실거래!G225</f>
        <v>620</v>
      </c>
      <c r="CJ240" s="54">
        <f>REPS단위당실거래!H225</f>
        <v>624.70000000000005</v>
      </c>
      <c r="CK240" s="54">
        <f>REPS단위당실거래!I225</f>
        <v>652.9</v>
      </c>
      <c r="CL240" s="52">
        <v>1012.6999999999999</v>
      </c>
      <c r="CM240" s="52">
        <v>1066</v>
      </c>
      <c r="CN240" s="52">
        <v>1119.3</v>
      </c>
      <c r="CO240" s="53">
        <v>0</v>
      </c>
      <c r="CP240" s="53">
        <v>0</v>
      </c>
      <c r="CQ240" s="53">
        <f t="shared" si="413"/>
        <v>0.58331099794514429</v>
      </c>
      <c r="CR240" s="55">
        <v>0.2</v>
      </c>
      <c r="CS240" s="55">
        <v>0.3</v>
      </c>
      <c r="CT240" s="55">
        <v>0.5</v>
      </c>
      <c r="CU240" s="162">
        <f t="shared" si="414"/>
        <v>0</v>
      </c>
      <c r="CV240" s="162">
        <f t="shared" si="415"/>
        <v>0</v>
      </c>
      <c r="CW240" s="162">
        <f t="shared" si="416"/>
        <v>59.392122385604303</v>
      </c>
      <c r="CX240" s="71">
        <f t="shared" si="417"/>
        <v>19.797374128534766</v>
      </c>
      <c r="CY240" s="158">
        <f>REPS분양물량!H225</f>
        <v>398</v>
      </c>
      <c r="CZ240" s="158">
        <f>REPS분양물량!I225</f>
        <v>206</v>
      </c>
      <c r="DA240" s="158">
        <f>REPS분양물량!J225</f>
        <v>0</v>
      </c>
      <c r="DB240" s="52">
        <f>REPS미분양!F225</f>
        <v>0</v>
      </c>
      <c r="DC240" s="52">
        <f>REPS미분양!G225</f>
        <v>0</v>
      </c>
      <c r="DD240" s="52">
        <f>REPS미분양!H225</f>
        <v>0</v>
      </c>
      <c r="DE240" s="52">
        <f>REPS미분양!I225</f>
        <v>0</v>
      </c>
      <c r="DF240" s="52">
        <f t="shared" si="418"/>
        <v>398</v>
      </c>
      <c r="DG240" s="52">
        <f t="shared" si="419"/>
        <v>206</v>
      </c>
      <c r="DH240" s="52">
        <f t="shared" si="420"/>
        <v>0</v>
      </c>
      <c r="DI240" s="52">
        <f t="shared" si="421"/>
        <v>398</v>
      </c>
      <c r="DJ240" s="52">
        <f t="shared" si="422"/>
        <v>206</v>
      </c>
      <c r="DK240" s="52">
        <f t="shared" si="423"/>
        <v>0</v>
      </c>
      <c r="DL240" s="141">
        <v>620</v>
      </c>
      <c r="DM240" s="141">
        <v>624.70000000000005</v>
      </c>
      <c r="DN240" s="141">
        <v>652.9</v>
      </c>
      <c r="DO240" s="145">
        <f>DP240*0.95</f>
        <v>1012.6999999999999</v>
      </c>
      <c r="DP240" s="140">
        <f>'REPS분양가(분기단위)'!E225</f>
        <v>1066</v>
      </c>
      <c r="DQ240" s="144">
        <f>DP240*1.05</f>
        <v>1119.3</v>
      </c>
      <c r="DR240" s="53">
        <f t="shared" si="424"/>
        <v>0.61222474572923868</v>
      </c>
      <c r="DS240" s="53">
        <f t="shared" si="425"/>
        <v>0.58602251407129458</v>
      </c>
      <c r="DT240" s="53">
        <f t="shared" si="426"/>
        <v>0.58331099794514429</v>
      </c>
      <c r="DU240" s="53">
        <f>100%-종합!CF240</f>
        <v>0.21195652173913049</v>
      </c>
      <c r="DV240" s="53">
        <f>100%-종합!CG240</f>
        <v>0.2068965517241379</v>
      </c>
      <c r="DW240" s="53">
        <f>100%-종합!CH240</f>
        <v>0.19827586206896552</v>
      </c>
      <c r="DX240" s="55">
        <v>0.2</v>
      </c>
      <c r="DY240" s="55">
        <v>0.3</v>
      </c>
      <c r="DZ240" s="55">
        <v>0.5</v>
      </c>
      <c r="EA240" s="72">
        <f t="shared" si="427"/>
        <v>10.329296199140485</v>
      </c>
      <c r="EB240" s="72">
        <f t="shared" si="428"/>
        <v>7.4930051109529652</v>
      </c>
      <c r="EC240" s="72">
        <f t="shared" si="429"/>
        <v>0</v>
      </c>
      <c r="ED240" s="71">
        <f t="shared" si="430"/>
        <v>5.9407671033644833</v>
      </c>
      <c r="EE240" s="82">
        <f t="shared" si="431"/>
        <v>25.738141231899249</v>
      </c>
      <c r="EF240" s="88">
        <f t="shared" si="432"/>
        <v>34.536247439842185</v>
      </c>
      <c r="EG240" s="54">
        <f>REPS단위당실거래!I225</f>
        <v>652.9</v>
      </c>
      <c r="EH240" s="52">
        <f t="shared" si="433"/>
        <v>1119.3</v>
      </c>
      <c r="EI240" s="52">
        <f t="shared" si="434"/>
        <v>38100</v>
      </c>
      <c r="EJ240" s="49">
        <f t="shared" si="435"/>
        <v>20955</v>
      </c>
      <c r="EK240" s="149">
        <v>682</v>
      </c>
      <c r="EL240" s="55">
        <f t="shared" si="436"/>
        <v>0.80645333333333336</v>
      </c>
      <c r="EM240" s="55">
        <v>0.74</v>
      </c>
      <c r="EN240" s="55">
        <v>0.05</v>
      </c>
      <c r="EO240" s="71">
        <f t="shared" si="437"/>
        <v>20.350043413333335</v>
      </c>
      <c r="EP240" s="54">
        <f>REPS단위당실거래!I225</f>
        <v>652.9</v>
      </c>
      <c r="EQ240" s="52">
        <f t="shared" si="438"/>
        <v>1119.3</v>
      </c>
      <c r="ER240" s="52">
        <f t="shared" si="439"/>
        <v>38100</v>
      </c>
      <c r="ES240" s="49">
        <f t="shared" si="440"/>
        <v>20955</v>
      </c>
      <c r="ET240" s="149">
        <v>332</v>
      </c>
      <c r="EU240" s="55">
        <f t="shared" si="441"/>
        <v>0.80645333333333336</v>
      </c>
      <c r="EV240" s="55">
        <v>0.26</v>
      </c>
      <c r="EW240" s="55">
        <v>0.2</v>
      </c>
      <c r="EX240" s="50">
        <f t="shared" si="442"/>
        <v>13.922610346666668</v>
      </c>
      <c r="EY240" s="53">
        <f>'주택총조사(주택의종류)'!AZ226</f>
        <v>0.14954493410476241</v>
      </c>
      <c r="EZ240" s="53">
        <f>'주택총조사(주택의종류)'!AS226</f>
        <v>0.77492082858082567</v>
      </c>
      <c r="FA240" s="53">
        <f>'주택총조사(주택의종류)'!BG226</f>
        <v>6.0507609942246951E-2</v>
      </c>
      <c r="FB240" s="53">
        <f t="shared" si="443"/>
        <v>5.5864710063519798</v>
      </c>
      <c r="FC240" s="54">
        <f t="shared" si="444"/>
        <v>191.46318654098019</v>
      </c>
      <c r="FD240" s="55">
        <v>0.4</v>
      </c>
      <c r="FE240" s="55">
        <v>0.6</v>
      </c>
      <c r="FF240" s="50">
        <f t="shared" si="445"/>
        <v>45.951164769835252</v>
      </c>
      <c r="FG240" s="82">
        <f t="shared" si="446"/>
        <v>80.223818529835256</v>
      </c>
      <c r="FH240" s="53">
        <v>3.9399999999999998E-2</v>
      </c>
      <c r="FI240" s="49">
        <v>30</v>
      </c>
      <c r="FJ240" s="55">
        <v>0.6</v>
      </c>
      <c r="FK240" s="55">
        <v>0.4</v>
      </c>
      <c r="FL240" s="49">
        <f t="shared" si="447"/>
        <v>38000</v>
      </c>
      <c r="FM240" s="49">
        <f t="shared" si="448"/>
        <v>22800</v>
      </c>
      <c r="FN240" s="58">
        <f t="shared" si="449"/>
        <v>-108.06349704049613</v>
      </c>
      <c r="FO240" s="49">
        <f t="shared" si="468"/>
        <v>3240</v>
      </c>
      <c r="FP240" s="131" t="s">
        <v>400</v>
      </c>
      <c r="FQ240" s="131">
        <v>63</v>
      </c>
      <c r="FR240" s="131">
        <v>496</v>
      </c>
      <c r="FS240" s="131">
        <v>834</v>
      </c>
      <c r="FT240" s="131">
        <v>408</v>
      </c>
      <c r="FU240" s="131">
        <v>373</v>
      </c>
      <c r="FV240" s="131">
        <v>305</v>
      </c>
      <c r="FW240" s="131">
        <v>707</v>
      </c>
      <c r="FX240" s="131">
        <v>564</v>
      </c>
      <c r="FY240" s="32">
        <f t="shared" si="450"/>
        <v>3750</v>
      </c>
      <c r="FZ240" s="152">
        <f>(SUM(FT240:FX240)/FY240)+(FS240/FY240)*0.8</f>
        <v>0.80645333333333336</v>
      </c>
      <c r="GA240" s="54">
        <f t="shared" si="451"/>
        <v>35.874274974916808</v>
      </c>
      <c r="GB240" s="55">
        <v>0.3</v>
      </c>
      <c r="GC240" s="55">
        <f t="shared" si="452"/>
        <v>0.80645333333333336</v>
      </c>
      <c r="GD240" s="50">
        <f t="shared" si="453"/>
        <v>8.6792785903314726</v>
      </c>
      <c r="GE240" s="54">
        <f t="shared" si="454"/>
        <v>-27.076168766973876</v>
      </c>
      <c r="GF240" s="55">
        <v>0.7</v>
      </c>
      <c r="GG240" s="55">
        <f t="shared" si="455"/>
        <v>0.80645333333333336</v>
      </c>
      <c r="GH240" s="50">
        <f t="shared" si="456"/>
        <v>-15.284966589215381</v>
      </c>
      <c r="GI240" s="81">
        <f t="shared" si="469"/>
        <v>-6.6056879988839086</v>
      </c>
      <c r="GJ240" s="72">
        <f t="shared" si="457"/>
        <v>19.797374128534766</v>
      </c>
      <c r="GK240" s="72">
        <f t="shared" si="458"/>
        <v>5.9407671033644833</v>
      </c>
      <c r="GL240" s="52">
        <f>SUM('주택총조사(주택의종류)'!AD226:AF226)</f>
        <v>5583</v>
      </c>
      <c r="GM240" s="52">
        <f>REPS미분양!I225</f>
        <v>0</v>
      </c>
      <c r="GN240" s="100">
        <f t="shared" si="459"/>
        <v>0</v>
      </c>
      <c r="GO240" s="55">
        <f t="shared" si="460"/>
        <v>1</v>
      </c>
      <c r="GP240" s="82">
        <f t="shared" si="461"/>
        <v>25.738141231899249</v>
      </c>
      <c r="GQ240" s="84">
        <f t="shared" si="462"/>
        <v>99.356271762850596</v>
      </c>
      <c r="GR240" s="151">
        <f>SUM('REPS분양물량+계획'!G225:I225)/3</f>
        <v>68.666666666666671</v>
      </c>
      <c r="GS240" s="106">
        <f t="shared" si="470"/>
        <v>0.6911155727598588</v>
      </c>
      <c r="GT240" s="105" t="str">
        <f t="shared" si="463"/>
        <v>A등급</v>
      </c>
    </row>
    <row r="241" spans="1:202" s="49" customFormat="1" x14ac:dyDescent="0.4">
      <c r="A241" s="37" t="s">
        <v>268</v>
      </c>
      <c r="B241" s="37" t="s">
        <v>308</v>
      </c>
      <c r="C241" s="35">
        <f>'주택총조사(거처의종류, 일반,외국인가구, 전체)'!H227</f>
        <v>108539</v>
      </c>
      <c r="D241" s="35">
        <f>'주택총조사(거처의종류, 일반,외국인가구, 전체)'!K227</f>
        <v>108999</v>
      </c>
      <c r="E241" s="35">
        <f>'주택총조사(거처의종류, 일반,외국인가구, 전체)'!N227</f>
        <v>111817</v>
      </c>
      <c r="F241" s="35">
        <f>'주택총조사(거처의종류, 일반,외국인가구, 전체)'!Q227</f>
        <v>114276</v>
      </c>
      <c r="G241" s="35">
        <f>'주택총조사(거처의종류, 일반,외국인가구, 전체)'!T227</f>
        <v>115636</v>
      </c>
      <c r="H241" s="35">
        <f>'주택총조사(거처의종류, 일반,외국인가구, 전체)'!W227</f>
        <v>116911</v>
      </c>
      <c r="I241" s="207">
        <f t="shared" si="471"/>
        <v>-118</v>
      </c>
      <c r="J241" s="207">
        <f t="shared" si="471"/>
        <v>-121</v>
      </c>
      <c r="K241" s="207">
        <f t="shared" si="471"/>
        <v>-421</v>
      </c>
      <c r="L241" s="207">
        <f t="shared" si="471"/>
        <v>-467</v>
      </c>
      <c r="M241" s="207">
        <f t="shared" si="471"/>
        <v>-757</v>
      </c>
      <c r="N241" s="24">
        <f>'인구총조사(가구, 1인가구)'!D227</f>
        <v>33802</v>
      </c>
      <c r="O241" s="24">
        <f>'인구총조사(가구, 1인가구)'!E227</f>
        <v>34380</v>
      </c>
      <c r="P241" s="24">
        <f>'인구총조사(가구, 1인가구)'!F227</f>
        <v>37319</v>
      </c>
      <c r="Q241" s="24">
        <f>'인구총조사(가구, 1인가구)'!G227</f>
        <v>40199</v>
      </c>
      <c r="R241" s="24">
        <f>'인구총조사(가구, 1인가구)'!H227</f>
        <v>42026</v>
      </c>
      <c r="S241" s="24">
        <f>'인구총조사(가구, 1인가구)'!I227</f>
        <v>44058</v>
      </c>
      <c r="T241" s="52">
        <f t="shared" si="464"/>
        <v>578</v>
      </c>
      <c r="U241" s="52">
        <f t="shared" si="382"/>
        <v>2939</v>
      </c>
      <c r="V241" s="52">
        <f t="shared" si="383"/>
        <v>2880</v>
      </c>
      <c r="W241" s="52">
        <f t="shared" si="384"/>
        <v>1827</v>
      </c>
      <c r="X241" s="52">
        <f t="shared" si="385"/>
        <v>2032</v>
      </c>
      <c r="Y241" s="53">
        <f>'주택총조사(거처의종류, 일반,외국인가구, 아파트)'!K227/'주택총조사(거처의종류, 일반,외국인가구, 전체)'!K227</f>
        <v>0.59818897421077255</v>
      </c>
      <c r="Z241" s="53">
        <f>'주택총조사(거처의종류, 일반,외국인가구, 아파트)'!N227/'주택총조사(거처의종류, 일반,외국인가구, 전체)'!N227</f>
        <v>0.60211774595991663</v>
      </c>
      <c r="AA241" s="53">
        <f>'주택총조사(거처의종류, 일반,외국인가구, 아파트)'!Q227/'주택총조사(거처의종류, 일반,외국인가구, 전체)'!Q227</f>
        <v>0.60351254856662817</v>
      </c>
      <c r="AB241" s="53">
        <f>'주택총조사(거처의종류, 일반,외국인가구, 아파트)'!T227/'주택총조사(거처의종류, 일반,외국인가구, 전체)'!T227</f>
        <v>0.60939499809747832</v>
      </c>
      <c r="AC241" s="53">
        <f>'주택총조사(거처의종류, 일반,외국인가구, 아파트)'!W227/'주택총조사(거처의종류, 일반,외국인가구, 전체)'!W227</f>
        <v>0.61460427162542441</v>
      </c>
      <c r="AD241" s="54">
        <f t="shared" si="465"/>
        <v>-70.586298956871161</v>
      </c>
      <c r="AE241" s="54">
        <f t="shared" si="386"/>
        <v>-72.856247261149917</v>
      </c>
      <c r="AF241" s="54">
        <f t="shared" si="387"/>
        <v>-254.07878294655046</v>
      </c>
      <c r="AG241" s="54">
        <f t="shared" si="388"/>
        <v>-284.58746411152237</v>
      </c>
      <c r="AH241" s="54">
        <f t="shared" si="389"/>
        <v>-465.2554336204463</v>
      </c>
      <c r="AI241" s="54">
        <f t="shared" si="390"/>
        <v>-229.47284537930801</v>
      </c>
      <c r="AJ241" s="54">
        <f t="shared" si="466"/>
        <v>345.75322709382652</v>
      </c>
      <c r="AK241" s="54">
        <f t="shared" si="391"/>
        <v>1769.624055376195</v>
      </c>
      <c r="AL241" s="54">
        <f t="shared" si="392"/>
        <v>1738.1161398718891</v>
      </c>
      <c r="AM241" s="54">
        <f t="shared" si="393"/>
        <v>1113.364661524093</v>
      </c>
      <c r="AN241" s="54">
        <f t="shared" si="394"/>
        <v>1248.8758799428624</v>
      </c>
      <c r="AO241" s="54">
        <f t="shared" si="395"/>
        <v>1243.1467927617732</v>
      </c>
      <c r="AP241" s="208">
        <f t="shared" si="472"/>
        <v>275.16692813695533</v>
      </c>
      <c r="AQ241" s="208">
        <f t="shared" si="472"/>
        <v>1696.767808115045</v>
      </c>
      <c r="AR241" s="208">
        <f t="shared" si="472"/>
        <v>1484.0373569253386</v>
      </c>
      <c r="AS241" s="208">
        <f t="shared" si="472"/>
        <v>828.77719741257056</v>
      </c>
      <c r="AT241" s="208">
        <f t="shared" si="472"/>
        <v>783.62044632241611</v>
      </c>
      <c r="AU241" s="50">
        <f t="shared" si="381"/>
        <v>1013.6739473824651</v>
      </c>
      <c r="AV241" s="52">
        <f>'주택총조사(거처의종류, 일반,외국인가구, 전체)'!I227</f>
        <v>1836</v>
      </c>
      <c r="AW241" s="52">
        <f>'주택총조사(거처의종류, 일반,외국인가구, 전체)'!L227</f>
        <v>1967</v>
      </c>
      <c r="AX241" s="52">
        <f>'주택총조사(거처의종류, 일반,외국인가구, 전체)'!O227</f>
        <v>2238</v>
      </c>
      <c r="AY241" s="52">
        <f>'주택총조사(거처의종류, 일반,외국인가구, 전체)'!R227</f>
        <v>2373</v>
      </c>
      <c r="AZ241" s="52">
        <f>'주택총조사(거처의종류, 일반,외국인가구, 전체)'!U227</f>
        <v>2601</v>
      </c>
      <c r="BA241" s="52">
        <f>'주택총조사(거처의종류, 일반,외국인가구, 전체)'!X227</f>
        <v>3083</v>
      </c>
      <c r="BB241" s="52">
        <f t="shared" si="467"/>
        <v>131</v>
      </c>
      <c r="BC241" s="52">
        <f t="shared" si="396"/>
        <v>271</v>
      </c>
      <c r="BD241" s="52">
        <f t="shared" si="397"/>
        <v>135</v>
      </c>
      <c r="BE241" s="52">
        <f t="shared" si="398"/>
        <v>228</v>
      </c>
      <c r="BF241" s="52">
        <f t="shared" si="399"/>
        <v>482</v>
      </c>
      <c r="BG241" s="53">
        <f>'주택총조사(거처의종류, 일반,외국인가구, 아파트)'!L227/'주택총조사(거처의종류, 일반,외국인가구, 전체)'!L227</f>
        <v>0.20030503304524658</v>
      </c>
      <c r="BH241" s="53">
        <f>'주택총조사(거처의종류, 일반,외국인가구, 아파트)'!O227/'주택총조사(거처의종류, 일반,외국인가구, 전체)'!O227</f>
        <v>0.1872207327971403</v>
      </c>
      <c r="BI241" s="53">
        <f>'주택총조사(거처의종류, 일반,외국인가구, 아파트)'!R227/'주택총조사(거처의종류, 일반,외국인가구, 전체)'!R227</f>
        <v>0.18078381795195955</v>
      </c>
      <c r="BJ241" s="53">
        <f>'주택총조사(거처의종류, 일반,외국인가구, 아파트)'!U227/'주택총조사(거처의종류, 일반,외국인가구, 전체)'!U227</f>
        <v>0.18146866589773164</v>
      </c>
      <c r="BK241" s="53">
        <f>'주택총조사(거처의종류, 일반,외국인가구, 아파트)'!X227/'주택총조사(거처의종류, 일반,외국인가구, 전체)'!X227</f>
        <v>0.16931560168666884</v>
      </c>
      <c r="BL241" s="54">
        <f t="shared" si="400"/>
        <v>26.239959328927302</v>
      </c>
      <c r="BM241" s="54">
        <f t="shared" si="401"/>
        <v>50.736818588025024</v>
      </c>
      <c r="BN241" s="54">
        <f t="shared" si="402"/>
        <v>24.405815423514539</v>
      </c>
      <c r="BO241" s="54">
        <f t="shared" si="403"/>
        <v>41.374855824682811</v>
      </c>
      <c r="BP241" s="54">
        <f t="shared" si="404"/>
        <v>81.610120012974377</v>
      </c>
      <c r="BQ241" s="50">
        <f t="shared" si="405"/>
        <v>44.87351383562482</v>
      </c>
      <c r="BR241" s="49">
        <f>REPS멸실!E226</f>
        <v>0</v>
      </c>
      <c r="BS241" s="49">
        <f>REPS멸실!F226</f>
        <v>780</v>
      </c>
      <c r="BT241" s="49">
        <f>REPS멸실!G226</f>
        <v>0</v>
      </c>
      <c r="BU241" s="49">
        <f>REPS멸실!H226</f>
        <v>0</v>
      </c>
      <c r="BV241" s="49">
        <f>REPS멸실!I226</f>
        <v>100</v>
      </c>
      <c r="BW241" s="51">
        <f t="shared" si="406"/>
        <v>176</v>
      </c>
      <c r="BX241" s="81">
        <f t="shared" si="407"/>
        <v>1234.5474612180899</v>
      </c>
      <c r="BY241" s="52">
        <f>SUM('주택소유통계(다주택자)'!Q227:R227)</f>
        <v>12449</v>
      </c>
      <c r="BZ241" s="52">
        <f>SUM('주택소유통계(다주택자)'!U227:V227)</f>
        <v>12257</v>
      </c>
      <c r="CA241" s="52">
        <f>SUM('주택소유통계(다주택자)'!Y227:Z227)</f>
        <v>12435</v>
      </c>
      <c r="CB241" s="52">
        <f>SUM('주택소유통계(다주택자)'!AC227:AD227)</f>
        <v>12916</v>
      </c>
      <c r="CC241" s="52">
        <f t="shared" si="408"/>
        <v>-192</v>
      </c>
      <c r="CD241" s="52">
        <f t="shared" si="409"/>
        <v>178</v>
      </c>
      <c r="CE241" s="52">
        <f t="shared" si="410"/>
        <v>481</v>
      </c>
      <c r="CF241" s="53">
        <f>'REPS거래량(외지인)'!D227/'REPS거래량(외지인)'!C227</f>
        <v>0.55510031082226619</v>
      </c>
      <c r="CG241" s="53">
        <f>'REPS거래량(외지인)'!I227/'REPS거래량(외지인)'!H227</f>
        <v>0.53941145559642667</v>
      </c>
      <c r="CH241" s="53">
        <f>'REPS거래량(외지인)'!N227/'REPS거래량(외지인)'!M227</f>
        <v>0.71976808393152958</v>
      </c>
      <c r="CI241" s="54">
        <f>REPS단위당실거래!G226</f>
        <v>567</v>
      </c>
      <c r="CJ241" s="54">
        <f>REPS단위당실거래!H226</f>
        <v>547.1</v>
      </c>
      <c r="CK241" s="54">
        <f>REPS단위당실거래!I226</f>
        <v>532.9</v>
      </c>
      <c r="CL241" s="52">
        <v>1140</v>
      </c>
      <c r="CM241" s="52">
        <v>1253</v>
      </c>
      <c r="CN241" s="52">
        <v>1181</v>
      </c>
      <c r="CO241" s="53">
        <f t="shared" si="411"/>
        <v>0.49736842105263157</v>
      </c>
      <c r="CP241" s="53">
        <f t="shared" si="412"/>
        <v>0.43663208300079809</v>
      </c>
      <c r="CQ241" s="53">
        <f t="shared" si="413"/>
        <v>0.45122777307366635</v>
      </c>
      <c r="CR241" s="55">
        <v>0.2</v>
      </c>
      <c r="CS241" s="55">
        <v>0.3</v>
      </c>
      <c r="CT241" s="55">
        <v>0.5</v>
      </c>
      <c r="CU241" s="162">
        <f t="shared" si="414"/>
        <v>-10.60183162058863</v>
      </c>
      <c r="CV241" s="162">
        <f t="shared" si="415"/>
        <v>12.577000153913319</v>
      </c>
      <c r="CW241" s="162">
        <f t="shared" si="416"/>
        <v>78.109433588882695</v>
      </c>
      <c r="CX241" s="71">
        <f t="shared" si="417"/>
        <v>26.69486737406913</v>
      </c>
      <c r="CY241" s="158">
        <f>REPS분양물량!H226</f>
        <v>3974</v>
      </c>
      <c r="CZ241" s="158">
        <f>REPS분양물량!I226</f>
        <v>1796</v>
      </c>
      <c r="DA241" s="158">
        <f>REPS분양물량!J226</f>
        <v>378</v>
      </c>
      <c r="DB241" s="52">
        <f>REPS미분양!F226</f>
        <v>3</v>
      </c>
      <c r="DC241" s="52">
        <f>REPS미분양!G226</f>
        <v>1244</v>
      </c>
      <c r="DD241" s="52">
        <f>REPS미분양!H226</f>
        <v>1630</v>
      </c>
      <c r="DE241" s="52">
        <f>REPS미분양!I226</f>
        <v>1164</v>
      </c>
      <c r="DF241" s="52">
        <f t="shared" si="418"/>
        <v>3977</v>
      </c>
      <c r="DG241" s="52">
        <f t="shared" si="419"/>
        <v>3040</v>
      </c>
      <c r="DH241" s="52">
        <f t="shared" si="420"/>
        <v>2008</v>
      </c>
      <c r="DI241" s="52">
        <f t="shared" si="421"/>
        <v>2733</v>
      </c>
      <c r="DJ241" s="52">
        <f t="shared" si="422"/>
        <v>1410</v>
      </c>
      <c r="DK241" s="52">
        <f t="shared" si="423"/>
        <v>844</v>
      </c>
      <c r="DL241" s="141">
        <v>567</v>
      </c>
      <c r="DM241" s="141">
        <v>547.1</v>
      </c>
      <c r="DN241" s="141">
        <v>532.9</v>
      </c>
      <c r="DO241" s="140">
        <f>'REPS분양가(분기단위)'!D226</f>
        <v>1140</v>
      </c>
      <c r="DP241" s="140">
        <f>'REPS분양가(분기단위)'!E226</f>
        <v>1253</v>
      </c>
      <c r="DQ241" s="140">
        <f>'REPS분양가(분기단위)'!F226</f>
        <v>1181</v>
      </c>
      <c r="DR241" s="53">
        <f t="shared" si="424"/>
        <v>0.49736842105263157</v>
      </c>
      <c r="DS241" s="53">
        <f t="shared" si="425"/>
        <v>0.43663208300079809</v>
      </c>
      <c r="DT241" s="53">
        <f t="shared" si="426"/>
        <v>0.45122777307366635</v>
      </c>
      <c r="DU241" s="53">
        <f>100%-종합!CF241</f>
        <v>0.44489968917773381</v>
      </c>
      <c r="DV241" s="53">
        <f>100%-종합!CG241</f>
        <v>0.46058854440357333</v>
      </c>
      <c r="DW241" s="53">
        <f>100%-종합!CH241</f>
        <v>0.28023191606847042</v>
      </c>
      <c r="DX241" s="55">
        <v>0.2</v>
      </c>
      <c r="DY241" s="55">
        <v>0.3</v>
      </c>
      <c r="DZ241" s="55">
        <v>0.5</v>
      </c>
      <c r="EA241" s="72">
        <f t="shared" si="427"/>
        <v>120.95113197305216</v>
      </c>
      <c r="EB241" s="72">
        <f t="shared" si="428"/>
        <v>85.068572137327592</v>
      </c>
      <c r="EC241" s="72">
        <f t="shared" si="429"/>
        <v>53.361234688195331</v>
      </c>
      <c r="ED241" s="71">
        <f t="shared" si="430"/>
        <v>86.460312932858358</v>
      </c>
      <c r="EE241" s="82">
        <f t="shared" si="431"/>
        <v>113.15518030692749</v>
      </c>
      <c r="EF241" s="88">
        <f t="shared" si="432"/>
        <v>1347.7026415250175</v>
      </c>
      <c r="EG241" s="54">
        <f>REPS단위당실거래!I226</f>
        <v>532.9</v>
      </c>
      <c r="EH241" s="52">
        <f t="shared" si="433"/>
        <v>1181</v>
      </c>
      <c r="EI241" s="52">
        <f t="shared" si="434"/>
        <v>40200</v>
      </c>
      <c r="EJ241" s="49">
        <f t="shared" si="435"/>
        <v>22110</v>
      </c>
      <c r="EK241" s="156">
        <v>15636</v>
      </c>
      <c r="EL241" s="55">
        <f t="shared" si="436"/>
        <v>0.76989828803194416</v>
      </c>
      <c r="EM241" s="55">
        <v>0.74</v>
      </c>
      <c r="EN241" s="55">
        <v>0.05</v>
      </c>
      <c r="EO241" s="71">
        <f t="shared" si="437"/>
        <v>445.41079637169673</v>
      </c>
      <c r="EP241" s="54">
        <f>REPS단위당실거래!I226</f>
        <v>532.9</v>
      </c>
      <c r="EQ241" s="52">
        <f t="shared" si="438"/>
        <v>1181</v>
      </c>
      <c r="ER241" s="52">
        <f t="shared" si="439"/>
        <v>40200</v>
      </c>
      <c r="ES241" s="49">
        <f t="shared" si="440"/>
        <v>22110</v>
      </c>
      <c r="ET241" s="156">
        <v>7472</v>
      </c>
      <c r="EU241" s="55">
        <f t="shared" si="441"/>
        <v>0.76989828803194416</v>
      </c>
      <c r="EV241" s="55">
        <v>0.26</v>
      </c>
      <c r="EW241" s="55">
        <v>0.2</v>
      </c>
      <c r="EX241" s="50">
        <f t="shared" si="442"/>
        <v>299.13936042508374</v>
      </c>
      <c r="EY241" s="53">
        <f>'주택총조사(주택의종류)'!AZ227</f>
        <v>0.68383453551086792</v>
      </c>
      <c r="EZ241" s="53">
        <f>'주택총조사(주택의종류)'!AS227</f>
        <v>0.25114593834871995</v>
      </c>
      <c r="FA241" s="53">
        <f>'주택총조사(주택의종류)'!BG227</f>
        <v>4.9233197015467502E-2</v>
      </c>
      <c r="FB241" s="53">
        <f t="shared" si="443"/>
        <v>0.43925704211441319</v>
      </c>
      <c r="FC241" s="54">
        <f t="shared" si="444"/>
        <v>327.04889958037631</v>
      </c>
      <c r="FD241" s="55">
        <v>0.4</v>
      </c>
      <c r="FE241" s="55">
        <v>0.6</v>
      </c>
      <c r="FF241" s="50">
        <f t="shared" si="445"/>
        <v>78.491735899290319</v>
      </c>
      <c r="FG241" s="82">
        <f t="shared" si="446"/>
        <v>823.04189269607082</v>
      </c>
      <c r="FH241" s="53">
        <v>3.9399999999999998E-2</v>
      </c>
      <c r="FI241" s="49">
        <v>30</v>
      </c>
      <c r="FJ241" s="55">
        <v>0.6</v>
      </c>
      <c r="FK241" s="55">
        <v>0.4</v>
      </c>
      <c r="FL241" s="49">
        <f t="shared" si="447"/>
        <v>40000</v>
      </c>
      <c r="FM241" s="49">
        <f t="shared" si="448"/>
        <v>24100</v>
      </c>
      <c r="FN241" s="58">
        <f t="shared" si="449"/>
        <v>-114.22501222262966</v>
      </c>
      <c r="FO241" s="49">
        <f t="shared" si="468"/>
        <v>3480</v>
      </c>
      <c r="FP241" s="132">
        <v>289</v>
      </c>
      <c r="FQ241" s="131">
        <v>860</v>
      </c>
      <c r="FR241" s="134">
        <v>8158</v>
      </c>
      <c r="FS241" s="134">
        <v>10660</v>
      </c>
      <c r="FT241" s="134">
        <v>6563</v>
      </c>
      <c r="FU241" s="134">
        <v>6275</v>
      </c>
      <c r="FV241" s="134">
        <v>5646</v>
      </c>
      <c r="FW241" s="134">
        <v>13347</v>
      </c>
      <c r="FX241" s="134">
        <v>11813</v>
      </c>
      <c r="FY241" s="32">
        <f t="shared" si="450"/>
        <v>63611</v>
      </c>
      <c r="FZ241" s="152">
        <f>(SUM(FT241:FX241)/FY241)+(FS241/FY241)*0.5</f>
        <v>0.76989828803194416</v>
      </c>
      <c r="GA241" s="54">
        <f t="shared" si="451"/>
        <v>1288.0203065973981</v>
      </c>
      <c r="GB241" s="55">
        <v>0.3</v>
      </c>
      <c r="GC241" s="55">
        <f t="shared" si="452"/>
        <v>0.76989828803194416</v>
      </c>
      <c r="GD241" s="50">
        <f t="shared" si="453"/>
        <v>297.49338869991499</v>
      </c>
      <c r="GE241" s="54">
        <f t="shared" si="454"/>
        <v>-53.472845379308012</v>
      </c>
      <c r="GF241" s="55">
        <v>0.7</v>
      </c>
      <c r="GG241" s="55">
        <f t="shared" si="455"/>
        <v>0.76989828803194416</v>
      </c>
      <c r="GH241" s="50">
        <f t="shared" si="456"/>
        <v>-28.818056479608266</v>
      </c>
      <c r="GI241" s="81">
        <f t="shared" si="469"/>
        <v>268.6753322203067</v>
      </c>
      <c r="GJ241" s="72">
        <f t="shared" si="457"/>
        <v>26.69486737406913</v>
      </c>
      <c r="GK241" s="72">
        <f t="shared" si="458"/>
        <v>86.460312932858358</v>
      </c>
      <c r="GL241" s="52">
        <f>SUM('주택총조사(주택의종류)'!AD227:AF227)</f>
        <v>88498</v>
      </c>
      <c r="GM241" s="52">
        <f>REPS미분양!I226</f>
        <v>1164</v>
      </c>
      <c r="GN241" s="100">
        <f t="shared" si="459"/>
        <v>1.3152839612194626E-2</v>
      </c>
      <c r="GO241" s="55">
        <f t="shared" si="460"/>
        <v>0.6</v>
      </c>
      <c r="GP241" s="82">
        <f t="shared" si="461"/>
        <v>67.893108184156489</v>
      </c>
      <c r="GQ241" s="84">
        <f t="shared" si="462"/>
        <v>1159.610333100534</v>
      </c>
      <c r="GR241" s="151">
        <f>SUM('REPS분양물량+계획'!G226:I226)/3</f>
        <v>640.33333333333337</v>
      </c>
      <c r="GS241" s="106">
        <f t="shared" si="470"/>
        <v>0.55219698812205975</v>
      </c>
      <c r="GT241" s="105" t="str">
        <f t="shared" si="463"/>
        <v>A등급</v>
      </c>
    </row>
    <row r="242" spans="1:202" s="49" customFormat="1" x14ac:dyDescent="0.4">
      <c r="A242" s="37" t="s">
        <v>268</v>
      </c>
      <c r="B242" s="37" t="s">
        <v>305</v>
      </c>
      <c r="C242" s="35">
        <f>'주택총조사(거처의종류, 일반,외국인가구, 전체)'!H228</f>
        <v>34621</v>
      </c>
      <c r="D242" s="35">
        <f>'주택총조사(거처의종류, 일반,외국인가구, 전체)'!K228</f>
        <v>34491</v>
      </c>
      <c r="E242" s="35">
        <f>'주택총조사(거처의종류, 일반,외국인가구, 전체)'!N228</f>
        <v>34697</v>
      </c>
      <c r="F242" s="35">
        <f>'주택총조사(거처의종류, 일반,외국인가구, 전체)'!Q228</f>
        <v>35113</v>
      </c>
      <c r="G242" s="35">
        <f>'주택총조사(거처의종류, 일반,외국인가구, 전체)'!T228</f>
        <v>35702</v>
      </c>
      <c r="H242" s="35">
        <f>'주택총조사(거처의종류, 일반,외국인가구, 전체)'!W228</f>
        <v>36483</v>
      </c>
      <c r="I242" s="207">
        <f t="shared" si="471"/>
        <v>-231</v>
      </c>
      <c r="J242" s="207">
        <f t="shared" si="471"/>
        <v>-12</v>
      </c>
      <c r="K242" s="207">
        <f t="shared" si="471"/>
        <v>-462</v>
      </c>
      <c r="L242" s="207">
        <f t="shared" si="471"/>
        <v>44</v>
      </c>
      <c r="M242" s="207">
        <f t="shared" si="471"/>
        <v>13</v>
      </c>
      <c r="N242" s="24">
        <f>'인구총조사(가구, 1인가구)'!D228</f>
        <v>11360</v>
      </c>
      <c r="O242" s="24">
        <f>'인구총조사(가구, 1인가구)'!E228</f>
        <v>11461</v>
      </c>
      <c r="P242" s="24">
        <f>'인구총조사(가구, 1인가구)'!F228</f>
        <v>11679</v>
      </c>
      <c r="Q242" s="24">
        <f>'인구총조사(가구, 1인가구)'!G228</f>
        <v>12557</v>
      </c>
      <c r="R242" s="24">
        <f>'인구총조사(가구, 1인가구)'!H228</f>
        <v>13102</v>
      </c>
      <c r="S242" s="24">
        <f>'인구총조사(가구, 1인가구)'!I228</f>
        <v>13870</v>
      </c>
      <c r="T242" s="52">
        <f t="shared" si="464"/>
        <v>101</v>
      </c>
      <c r="U242" s="52">
        <f t="shared" si="382"/>
        <v>218</v>
      </c>
      <c r="V242" s="52">
        <f t="shared" si="383"/>
        <v>878</v>
      </c>
      <c r="W242" s="52">
        <f t="shared" si="384"/>
        <v>545</v>
      </c>
      <c r="X242" s="52">
        <f t="shared" si="385"/>
        <v>768</v>
      </c>
      <c r="Y242" s="53">
        <f>'주택총조사(거처의종류, 일반,외국인가구, 아파트)'!K228/'주택총조사(거처의종류, 일반,외국인가구, 전체)'!K228</f>
        <v>0.27091125221072165</v>
      </c>
      <c r="Z242" s="53">
        <f>'주택총조사(거처의종류, 일반,외국인가구, 아파트)'!N228/'주택총조사(거처의종류, 일반,외국인가구, 전체)'!N228</f>
        <v>0.26987924028013949</v>
      </c>
      <c r="AA242" s="53">
        <f>'주택총조사(거처의종류, 일반,외국인가구, 아파트)'!Q228/'주택총조사(거처의종류, 일반,외국인가구, 전체)'!Q228</f>
        <v>0.28012417053512945</v>
      </c>
      <c r="AB242" s="53">
        <f>'주택총조사(거처의종류, 일반,외국인가구, 아파트)'!T228/'주택총조사(거처의종류, 일반,외국인가구, 전체)'!T228</f>
        <v>0.28676264635034454</v>
      </c>
      <c r="AC242" s="53">
        <f>'주택총조사(거처의종류, 일반,외국인가구, 아파트)'!W228/'주택총조사(거처의종류, 일반,외국인가구, 전체)'!W228</f>
        <v>0.29350656470136777</v>
      </c>
      <c r="AD242" s="54">
        <f t="shared" si="465"/>
        <v>-62.580499260676703</v>
      </c>
      <c r="AE242" s="54">
        <f t="shared" si="386"/>
        <v>-3.2385508833616736</v>
      </c>
      <c r="AF242" s="54">
        <f t="shared" si="387"/>
        <v>-129.41736678722981</v>
      </c>
      <c r="AG242" s="54">
        <f t="shared" si="388"/>
        <v>12.617556439415161</v>
      </c>
      <c r="AH242" s="54">
        <f t="shared" si="389"/>
        <v>3.8155853411177811</v>
      </c>
      <c r="AI242" s="54">
        <f t="shared" si="390"/>
        <v>-35.760655030147049</v>
      </c>
      <c r="AJ242" s="54">
        <f t="shared" si="466"/>
        <v>27.362036473282888</v>
      </c>
      <c r="AK242" s="54">
        <f t="shared" si="391"/>
        <v>58.833674381070409</v>
      </c>
      <c r="AL242" s="54">
        <f t="shared" si="392"/>
        <v>245.94902172984365</v>
      </c>
      <c r="AM242" s="54">
        <f t="shared" si="393"/>
        <v>156.28564226093778</v>
      </c>
      <c r="AN242" s="54">
        <f t="shared" si="394"/>
        <v>225.41304169065046</v>
      </c>
      <c r="AO242" s="54">
        <f t="shared" si="395"/>
        <v>142.76868330715703</v>
      </c>
      <c r="AP242" s="208">
        <f t="shared" si="472"/>
        <v>-35.218462787393818</v>
      </c>
      <c r="AQ242" s="208">
        <f t="shared" si="472"/>
        <v>55.595123497708734</v>
      </c>
      <c r="AR242" s="208">
        <f t="shared" si="472"/>
        <v>116.53165494261384</v>
      </c>
      <c r="AS242" s="208">
        <f t="shared" si="472"/>
        <v>168.90319870035293</v>
      </c>
      <c r="AT242" s="208">
        <f t="shared" si="472"/>
        <v>229.22862703176824</v>
      </c>
      <c r="AU242" s="50">
        <f t="shared" si="381"/>
        <v>107.00802827701</v>
      </c>
      <c r="AV242" s="52">
        <f>'주택총조사(거처의종류, 일반,외국인가구, 전체)'!I228</f>
        <v>459</v>
      </c>
      <c r="AW242" s="52">
        <f>'주택총조사(거처의종류, 일반,외국인가구, 전체)'!L228</f>
        <v>476</v>
      </c>
      <c r="AX242" s="52">
        <f>'주택총조사(거처의종류, 일반,외국인가구, 전체)'!O228</f>
        <v>493</v>
      </c>
      <c r="AY242" s="52">
        <f>'주택총조사(거처의종류, 일반,외국인가구, 전체)'!R228</f>
        <v>493</v>
      </c>
      <c r="AZ242" s="52">
        <f>'주택총조사(거처의종류, 일반,외국인가구, 전체)'!U228</f>
        <v>504</v>
      </c>
      <c r="BA242" s="52">
        <f>'주택총조사(거처의종류, 일반,외국인가구, 전체)'!X228</f>
        <v>648</v>
      </c>
      <c r="BB242" s="52">
        <f t="shared" si="467"/>
        <v>17</v>
      </c>
      <c r="BC242" s="52">
        <f t="shared" si="396"/>
        <v>17</v>
      </c>
      <c r="BD242" s="52">
        <f t="shared" si="397"/>
        <v>0</v>
      </c>
      <c r="BE242" s="52">
        <f t="shared" si="398"/>
        <v>11</v>
      </c>
      <c r="BF242" s="52">
        <f t="shared" si="399"/>
        <v>144</v>
      </c>
      <c r="BG242" s="53">
        <f>'주택총조사(거처의종류, 일반,외국인가구, 아파트)'!L228/'주택총조사(거처의종류, 일반,외국인가구, 전체)'!L228</f>
        <v>0.16596638655462184</v>
      </c>
      <c r="BH242" s="53">
        <f>'주택총조사(거처의종류, 일반,외국인가구, 아파트)'!O228/'주택총조사(거처의종류, 일반,외국인가구, 전체)'!O228</f>
        <v>0.16024340770791076</v>
      </c>
      <c r="BI242" s="53">
        <f>'주택총조사(거처의종류, 일반,외국인가구, 아파트)'!R228/'주택총조사(거처의종류, 일반,외국인가구, 전체)'!R228</f>
        <v>0.17849898580121704</v>
      </c>
      <c r="BJ242" s="53">
        <f>'주택총조사(거처의종류, 일반,외국인가구, 아파트)'!U228/'주택총조사(거처의종류, 일반,외국인가구, 전체)'!U228</f>
        <v>0.17261904761904762</v>
      </c>
      <c r="BK242" s="53">
        <f>'주택총조사(거처의종류, 일반,외국인가구, 아파트)'!X228/'주택총조사(거처의종류, 일반,외국인가구, 전체)'!X228</f>
        <v>0.15895061728395063</v>
      </c>
      <c r="BL242" s="54">
        <f t="shared" si="400"/>
        <v>2.8214285714285712</v>
      </c>
      <c r="BM242" s="54">
        <f t="shared" si="401"/>
        <v>2.7241379310344831</v>
      </c>
      <c r="BN242" s="54">
        <f t="shared" si="402"/>
        <v>0</v>
      </c>
      <c r="BO242" s="54">
        <f t="shared" si="403"/>
        <v>1.8988095238095237</v>
      </c>
      <c r="BP242" s="54">
        <f t="shared" si="404"/>
        <v>22.888888888888889</v>
      </c>
      <c r="BQ242" s="50">
        <f t="shared" si="405"/>
        <v>6.0666529830322933</v>
      </c>
      <c r="BR242" s="49">
        <f>REPS멸실!E227</f>
        <v>0</v>
      </c>
      <c r="BS242" s="49">
        <f>REPS멸실!F227</f>
        <v>0</v>
      </c>
      <c r="BT242" s="49">
        <f>REPS멸실!G227</f>
        <v>0</v>
      </c>
      <c r="BU242" s="49">
        <f>REPS멸실!H227</f>
        <v>0</v>
      </c>
      <c r="BV242" s="49">
        <f>REPS멸실!I227</f>
        <v>0</v>
      </c>
      <c r="BW242" s="51">
        <f t="shared" si="406"/>
        <v>0</v>
      </c>
      <c r="BX242" s="81">
        <f t="shared" si="407"/>
        <v>113.0746812600423</v>
      </c>
      <c r="BY242" s="52">
        <f>SUM('주택소유통계(다주택자)'!Q228:R228)</f>
        <v>3687</v>
      </c>
      <c r="BZ242" s="52">
        <f>SUM('주택소유통계(다주택자)'!U228:V228)</f>
        <v>3725</v>
      </c>
      <c r="CA242" s="52">
        <f>SUM('주택소유통계(다주택자)'!Y228:Z228)</f>
        <v>3713</v>
      </c>
      <c r="CB242" s="52">
        <f>SUM('주택소유통계(다주택자)'!AC228:AD228)</f>
        <v>3933</v>
      </c>
      <c r="CC242" s="52">
        <f t="shared" si="408"/>
        <v>38</v>
      </c>
      <c r="CD242" s="52">
        <f t="shared" si="409"/>
        <v>-12</v>
      </c>
      <c r="CE242" s="52">
        <f t="shared" si="410"/>
        <v>220</v>
      </c>
      <c r="CF242" s="53">
        <f>'REPS거래량(외지인)'!D228/'REPS거래량(외지인)'!C228</f>
        <v>0.69340463458110513</v>
      </c>
      <c r="CG242" s="53">
        <f>'REPS거래량(외지인)'!I228/'REPS거래량(외지인)'!H228</f>
        <v>0.61818181818181817</v>
      </c>
      <c r="CH242" s="53">
        <f>'REPS거래량(외지인)'!N228/'REPS거래량(외지인)'!M228</f>
        <v>0.68258426966292129</v>
      </c>
      <c r="CI242" s="54">
        <f>REPS단위당실거래!G227</f>
        <v>474.8</v>
      </c>
      <c r="CJ242" s="54">
        <f>REPS단위당실거래!H227</f>
        <v>485.5</v>
      </c>
      <c r="CK242" s="54">
        <f>REPS단위당실거래!I227</f>
        <v>497.7</v>
      </c>
      <c r="CL242" s="52">
        <v>901</v>
      </c>
      <c r="CM242" s="52">
        <v>1046</v>
      </c>
      <c r="CN242" s="52">
        <v>1098.3</v>
      </c>
      <c r="CO242" s="53">
        <f t="shared" si="411"/>
        <v>0.5269700332963374</v>
      </c>
      <c r="CP242" s="53">
        <f t="shared" si="412"/>
        <v>0.46414913957934989</v>
      </c>
      <c r="CQ242" s="53">
        <f t="shared" si="413"/>
        <v>0.45315487571701724</v>
      </c>
      <c r="CR242" s="55">
        <v>0.2</v>
      </c>
      <c r="CS242" s="55">
        <v>0.3</v>
      </c>
      <c r="CT242" s="55">
        <v>0.5</v>
      </c>
      <c r="CU242" s="162">
        <f t="shared" si="414"/>
        <v>2.7770663216351017</v>
      </c>
      <c r="CV242" s="162">
        <f t="shared" si="415"/>
        <v>-1.0329428124456805</v>
      </c>
      <c r="CW242" s="162">
        <f t="shared" si="416"/>
        <v>34.024802887404128</v>
      </c>
      <c r="CX242" s="71">
        <f t="shared" si="417"/>
        <v>11.922975465531183</v>
      </c>
      <c r="CY242" s="158">
        <f>REPS분양물량!H227</f>
        <v>951</v>
      </c>
      <c r="CZ242" s="158">
        <f>REPS분양물량!I227</f>
        <v>120</v>
      </c>
      <c r="DA242" s="158">
        <f>REPS분양물량!J227</f>
        <v>648</v>
      </c>
      <c r="DB242" s="52">
        <f>REPS미분양!F227</f>
        <v>0</v>
      </c>
      <c r="DC242" s="52">
        <f>REPS미분양!G227</f>
        <v>141</v>
      </c>
      <c r="DD242" s="52">
        <f>REPS미분양!H227</f>
        <v>183</v>
      </c>
      <c r="DE242" s="52">
        <f>REPS미분양!I227</f>
        <v>108</v>
      </c>
      <c r="DF242" s="52">
        <f t="shared" si="418"/>
        <v>951</v>
      </c>
      <c r="DG242" s="52">
        <f t="shared" si="419"/>
        <v>261</v>
      </c>
      <c r="DH242" s="52">
        <f t="shared" si="420"/>
        <v>831</v>
      </c>
      <c r="DI242" s="52">
        <f t="shared" si="421"/>
        <v>810</v>
      </c>
      <c r="DJ242" s="52">
        <f t="shared" si="422"/>
        <v>78</v>
      </c>
      <c r="DK242" s="52">
        <f t="shared" si="423"/>
        <v>723</v>
      </c>
      <c r="DL242" s="141">
        <v>474.8</v>
      </c>
      <c r="DM242" s="141">
        <v>485.5</v>
      </c>
      <c r="DN242" s="141">
        <v>497.7</v>
      </c>
      <c r="DO242" s="140">
        <f>'REPS분양가(분기단위)'!D227</f>
        <v>901</v>
      </c>
      <c r="DP242" s="140">
        <f>'REPS분양가(분기단위)'!E227</f>
        <v>1046</v>
      </c>
      <c r="DQ242" s="144">
        <f>DP242*1.05</f>
        <v>1098.3</v>
      </c>
      <c r="DR242" s="53">
        <f t="shared" si="424"/>
        <v>0.5269700332963374</v>
      </c>
      <c r="DS242" s="53">
        <f t="shared" si="425"/>
        <v>0.46414913957934989</v>
      </c>
      <c r="DT242" s="53">
        <f t="shared" si="426"/>
        <v>0.45315487571701724</v>
      </c>
      <c r="DU242" s="53">
        <f>100%-종합!CF242</f>
        <v>0.30659536541889487</v>
      </c>
      <c r="DV242" s="53">
        <f>100%-종합!CG242</f>
        <v>0.38181818181818183</v>
      </c>
      <c r="DW242" s="53">
        <f>100%-종합!CH242</f>
        <v>0.31741573033707871</v>
      </c>
      <c r="DX242" s="55">
        <v>0.2</v>
      </c>
      <c r="DY242" s="55">
        <v>0.3</v>
      </c>
      <c r="DZ242" s="55">
        <v>0.5</v>
      </c>
      <c r="EA242" s="72">
        <f t="shared" si="427"/>
        <v>26.173784327574239</v>
      </c>
      <c r="EB242" s="72">
        <f t="shared" si="428"/>
        <v>4.1469615852598647</v>
      </c>
      <c r="EC242" s="72">
        <f t="shared" si="429"/>
        <v>51.997612628096348</v>
      </c>
      <c r="ED242" s="71">
        <f t="shared" si="430"/>
        <v>27.43945284697682</v>
      </c>
      <c r="EE242" s="82">
        <f t="shared" si="431"/>
        <v>39.362428312508001</v>
      </c>
      <c r="EF242" s="88">
        <f t="shared" si="432"/>
        <v>152.4371095725503</v>
      </c>
      <c r="EG242" s="54">
        <f>REPS단위당실거래!I227</f>
        <v>497.7</v>
      </c>
      <c r="EH242" s="52">
        <f t="shared" si="433"/>
        <v>1098.3</v>
      </c>
      <c r="EI242" s="52">
        <f t="shared" si="434"/>
        <v>37300</v>
      </c>
      <c r="EJ242" s="49">
        <f t="shared" si="435"/>
        <v>20515</v>
      </c>
      <c r="EK242" s="149">
        <v>1979</v>
      </c>
      <c r="EL242" s="55">
        <f t="shared" si="436"/>
        <v>0.76192683664214444</v>
      </c>
      <c r="EM242" s="55">
        <v>0.74</v>
      </c>
      <c r="EN242" s="55">
        <v>0.05</v>
      </c>
      <c r="EO242" s="71">
        <f t="shared" si="437"/>
        <v>55.790568759447744</v>
      </c>
      <c r="EP242" s="54">
        <f>REPS단위당실거래!I227</f>
        <v>497.7</v>
      </c>
      <c r="EQ242" s="52">
        <f t="shared" si="438"/>
        <v>1098.3</v>
      </c>
      <c r="ER242" s="52">
        <f t="shared" si="439"/>
        <v>37300</v>
      </c>
      <c r="ES242" s="49">
        <f t="shared" si="440"/>
        <v>20515</v>
      </c>
      <c r="ET242" s="149">
        <v>740</v>
      </c>
      <c r="EU242" s="55">
        <f t="shared" si="441"/>
        <v>0.76192683664214444</v>
      </c>
      <c r="EV242" s="55">
        <v>0.26</v>
      </c>
      <c r="EW242" s="55">
        <v>0.2</v>
      </c>
      <c r="EX242" s="50">
        <f t="shared" si="442"/>
        <v>29.318944673989719</v>
      </c>
      <c r="EY242" s="53">
        <f>'주택총조사(주택의종류)'!AZ228</f>
        <v>0.31005962293468248</v>
      </c>
      <c r="EZ242" s="53">
        <f>'주택총조사(주택의종류)'!AS228</f>
        <v>0.644657299124894</v>
      </c>
      <c r="FA242" s="53">
        <f>'주택총조사(주택의종류)'!BG228</f>
        <v>3.3186732887029217E-2</v>
      </c>
      <c r="FB242" s="53">
        <f t="shared" si="443"/>
        <v>2.1861731804876725</v>
      </c>
      <c r="FC242" s="54">
        <f t="shared" si="444"/>
        <v>186.06413567253625</v>
      </c>
      <c r="FD242" s="55">
        <v>0.4</v>
      </c>
      <c r="FE242" s="55">
        <v>0.6</v>
      </c>
      <c r="FF242" s="50">
        <f t="shared" si="445"/>
        <v>44.655392561408696</v>
      </c>
      <c r="FG242" s="82">
        <f t="shared" si="446"/>
        <v>129.76490599484615</v>
      </c>
      <c r="FH242" s="53">
        <v>3.9399999999999998E-2</v>
      </c>
      <c r="FI242" s="49">
        <v>30</v>
      </c>
      <c r="FJ242" s="55">
        <v>0.6</v>
      </c>
      <c r="FK242" s="55">
        <v>0.4</v>
      </c>
      <c r="FL242" s="49">
        <f t="shared" si="447"/>
        <v>37000</v>
      </c>
      <c r="FM242" s="49">
        <f t="shared" si="448"/>
        <v>22400</v>
      </c>
      <c r="FN242" s="58">
        <f t="shared" si="449"/>
        <v>-106.16764621522427</v>
      </c>
      <c r="FO242" s="49">
        <f t="shared" si="468"/>
        <v>3240</v>
      </c>
      <c r="FP242" s="131">
        <v>76</v>
      </c>
      <c r="FQ242" s="131">
        <v>187</v>
      </c>
      <c r="FR242" s="134">
        <v>1689</v>
      </c>
      <c r="FS242" s="134">
        <v>2052</v>
      </c>
      <c r="FT242" s="134">
        <v>1137</v>
      </c>
      <c r="FU242" s="131">
        <v>965</v>
      </c>
      <c r="FV242" s="131">
        <v>886</v>
      </c>
      <c r="FW242" s="134">
        <v>1760</v>
      </c>
      <c r="FX242" s="134">
        <v>1171</v>
      </c>
      <c r="FY242" s="32">
        <f t="shared" si="450"/>
        <v>9923</v>
      </c>
      <c r="FZ242" s="152">
        <f>(SUM(FT242:FX242)/FY242)+(FS242/FY242)*0.8</f>
        <v>0.76192683664214444</v>
      </c>
      <c r="GA242" s="54">
        <f t="shared" si="451"/>
        <v>148.83533629018933</v>
      </c>
      <c r="GB242" s="55">
        <v>0.3</v>
      </c>
      <c r="GC242" s="55">
        <f t="shared" si="452"/>
        <v>0.76192683664214444</v>
      </c>
      <c r="GD242" s="50">
        <f t="shared" si="453"/>
        <v>34.020491088046114</v>
      </c>
      <c r="GE242" s="54">
        <f t="shared" si="454"/>
        <v>-35.760655030147049</v>
      </c>
      <c r="GF242" s="55">
        <v>0.7</v>
      </c>
      <c r="GG242" s="55">
        <f t="shared" si="455"/>
        <v>0.76192683664214444</v>
      </c>
      <c r="GH242" s="50">
        <f t="shared" si="456"/>
        <v>-19.072901934359649</v>
      </c>
      <c r="GI242" s="81">
        <f t="shared" si="469"/>
        <v>14.947589153686465</v>
      </c>
      <c r="GJ242" s="72">
        <f t="shared" si="457"/>
        <v>11.922975465531183</v>
      </c>
      <c r="GK242" s="72">
        <f t="shared" si="458"/>
        <v>27.43945284697682</v>
      </c>
      <c r="GL242" s="52">
        <f>SUM('주택총조사(주택의종류)'!AD228:AF228)</f>
        <v>13694</v>
      </c>
      <c r="GM242" s="52">
        <f>REPS미분양!I227</f>
        <v>108</v>
      </c>
      <c r="GN242" s="100">
        <f t="shared" si="459"/>
        <v>7.8866656930042349E-3</v>
      </c>
      <c r="GO242" s="55">
        <f t="shared" si="460"/>
        <v>0.8</v>
      </c>
      <c r="GP242" s="82">
        <f t="shared" si="461"/>
        <v>31.489942650006402</v>
      </c>
      <c r="GQ242" s="84">
        <f t="shared" si="462"/>
        <v>176.20243779853902</v>
      </c>
      <c r="GR242" s="151">
        <f>SUM('REPS분양물량+계획'!G227:I227)/3</f>
        <v>216</v>
      </c>
      <c r="GS242" s="106">
        <f t="shared" si="470"/>
        <v>1.2258627218708715</v>
      </c>
      <c r="GT242" s="105" t="str">
        <f t="shared" si="463"/>
        <v>B등급</v>
      </c>
    </row>
    <row r="243" spans="1:202" s="49" customFormat="1" x14ac:dyDescent="0.4">
      <c r="A243" s="37" t="s">
        <v>268</v>
      </c>
      <c r="B243" s="37" t="s">
        <v>297</v>
      </c>
      <c r="C243" s="35">
        <f>'주택총조사(거처의종류, 일반,외국인가구, 전체)'!H229</f>
        <v>33135</v>
      </c>
      <c r="D243" s="35">
        <f>'주택총조사(거처의종류, 일반,외국인가구, 전체)'!K229</f>
        <v>33242</v>
      </c>
      <c r="E243" s="35">
        <f>'주택총조사(거처의종류, 일반,외국인가구, 전체)'!N229</f>
        <v>33974</v>
      </c>
      <c r="F243" s="35">
        <f>'주택총조사(거처의종류, 일반,외국인가구, 전체)'!Q229</f>
        <v>34386</v>
      </c>
      <c r="G243" s="35">
        <f>'주택총조사(거처의종류, 일반,외국인가구, 전체)'!T229</f>
        <v>34509</v>
      </c>
      <c r="H243" s="35">
        <f>'주택총조사(거처의종류, 일반,외국인가구, 전체)'!W229</f>
        <v>34712</v>
      </c>
      <c r="I243" s="207">
        <f t="shared" si="471"/>
        <v>54</v>
      </c>
      <c r="J243" s="207">
        <f t="shared" si="471"/>
        <v>206</v>
      </c>
      <c r="K243" s="207">
        <f t="shared" si="471"/>
        <v>-351</v>
      </c>
      <c r="L243" s="207">
        <f t="shared" si="471"/>
        <v>-316</v>
      </c>
      <c r="M243" s="207">
        <f t="shared" si="471"/>
        <v>-210</v>
      </c>
      <c r="N243" s="24">
        <f>'인구총조사(가구, 1인가구)'!D229</f>
        <v>10825</v>
      </c>
      <c r="O243" s="24">
        <f>'인구총조사(가구, 1인가구)'!E229</f>
        <v>10878</v>
      </c>
      <c r="P243" s="24">
        <f>'인구총조사(가구, 1인가구)'!F229</f>
        <v>11404</v>
      </c>
      <c r="Q243" s="24">
        <f>'인구총조사(가구, 1인가구)'!G229</f>
        <v>12167</v>
      </c>
      <c r="R243" s="24">
        <f>'인구총조사(가구, 1인가구)'!H229</f>
        <v>12606</v>
      </c>
      <c r="S243" s="24">
        <f>'인구총조사(가구, 1인가구)'!I229</f>
        <v>13019</v>
      </c>
      <c r="T243" s="52">
        <f t="shared" si="464"/>
        <v>53</v>
      </c>
      <c r="U243" s="52">
        <f t="shared" si="382"/>
        <v>526</v>
      </c>
      <c r="V243" s="52">
        <f t="shared" si="383"/>
        <v>763</v>
      </c>
      <c r="W243" s="52">
        <f t="shared" si="384"/>
        <v>439</v>
      </c>
      <c r="X243" s="52">
        <f t="shared" si="385"/>
        <v>413</v>
      </c>
      <c r="Y243" s="53">
        <f>'주택총조사(거처의종류, 일반,외국인가구, 아파트)'!K229/'주택총조사(거처의종류, 일반,외국인가구, 전체)'!K229</f>
        <v>0.31493291619036157</v>
      </c>
      <c r="Z243" s="53">
        <f>'주택총조사(거처의종류, 일반,외국인가구, 아파트)'!N229/'주택총조사(거처의종류, 일반,외국인가구, 전체)'!N229</f>
        <v>0.32495437687643491</v>
      </c>
      <c r="AA243" s="53">
        <f>'주택총조사(거처의종류, 일반,외국인가구, 아파트)'!Q229/'주택총조사(거처의종류, 일반,외국인가구, 전체)'!Q229</f>
        <v>0.32678997266329318</v>
      </c>
      <c r="AB243" s="53">
        <f>'주택총조사(거처의종류, 일반,외국인가구, 아파트)'!T229/'주택총조사(거처의종류, 일반,외국인가구, 전체)'!T229</f>
        <v>0.32594395664899012</v>
      </c>
      <c r="AC243" s="53">
        <f>'주택총조사(거처의종류, 일반,외국인가구, 아파트)'!W229/'주택총조사(거처의종류, 일반,외국인가구, 전체)'!W229</f>
        <v>0.33423599907812862</v>
      </c>
      <c r="AD243" s="54">
        <f t="shared" si="465"/>
        <v>17.006377474279525</v>
      </c>
      <c r="AE243" s="54">
        <f t="shared" si="386"/>
        <v>66.940601636545594</v>
      </c>
      <c r="AF243" s="54">
        <f t="shared" si="387"/>
        <v>-114.70328040481591</v>
      </c>
      <c r="AG243" s="54">
        <f t="shared" si="388"/>
        <v>-102.99829030108087</v>
      </c>
      <c r="AH243" s="54">
        <f t="shared" si="389"/>
        <v>-70.189559806407004</v>
      </c>
      <c r="AI243" s="54">
        <f t="shared" si="390"/>
        <v>-40.788830280295734</v>
      </c>
      <c r="AJ243" s="54">
        <f t="shared" si="466"/>
        <v>16.691444558089163</v>
      </c>
      <c r="AK243" s="54">
        <f t="shared" si="391"/>
        <v>170.92600223700475</v>
      </c>
      <c r="AL243" s="54">
        <f t="shared" si="392"/>
        <v>249.3407491420927</v>
      </c>
      <c r="AM243" s="54">
        <f t="shared" si="393"/>
        <v>143.08939696890667</v>
      </c>
      <c r="AN243" s="54">
        <f t="shared" si="394"/>
        <v>138.03946761926713</v>
      </c>
      <c r="AO243" s="54">
        <f t="shared" si="395"/>
        <v>143.61741210507211</v>
      </c>
      <c r="AP243" s="208">
        <f t="shared" si="472"/>
        <v>33.697822032368691</v>
      </c>
      <c r="AQ243" s="208">
        <f t="shared" si="472"/>
        <v>237.86660387355033</v>
      </c>
      <c r="AR243" s="208">
        <f t="shared" si="472"/>
        <v>134.63746873727678</v>
      </c>
      <c r="AS243" s="208">
        <f t="shared" si="472"/>
        <v>40.091106667825798</v>
      </c>
      <c r="AT243" s="208">
        <f t="shared" si="472"/>
        <v>67.849907812860124</v>
      </c>
      <c r="AU243" s="50">
        <f t="shared" si="381"/>
        <v>102.82858182477635</v>
      </c>
      <c r="AV243" s="52">
        <f>'주택총조사(거처의종류, 일반,외국인가구, 전체)'!I229</f>
        <v>306</v>
      </c>
      <c r="AW243" s="52">
        <f>'주택총조사(거처의종류, 일반,외국인가구, 전체)'!L229</f>
        <v>334</v>
      </c>
      <c r="AX243" s="52">
        <f>'주택총조사(거처의종류, 일반,외국인가구, 전체)'!O229</f>
        <v>326</v>
      </c>
      <c r="AY243" s="52">
        <f>'주택총조사(거처의종류, 일반,외국인가구, 전체)'!R229</f>
        <v>322</v>
      </c>
      <c r="AZ243" s="52">
        <f>'주택총조사(거처의종류, 일반,외국인가구, 전체)'!U229</f>
        <v>335</v>
      </c>
      <c r="BA243" s="52">
        <f>'주택총조사(거처의종류, 일반,외국인가구, 전체)'!X229</f>
        <v>402</v>
      </c>
      <c r="BB243" s="52">
        <f t="shared" si="467"/>
        <v>28</v>
      </c>
      <c r="BC243" s="52">
        <f t="shared" si="396"/>
        <v>-8</v>
      </c>
      <c r="BD243" s="52">
        <f t="shared" si="397"/>
        <v>-4</v>
      </c>
      <c r="BE243" s="52">
        <f t="shared" si="398"/>
        <v>13</v>
      </c>
      <c r="BF243" s="52">
        <f t="shared" si="399"/>
        <v>67</v>
      </c>
      <c r="BG243" s="53">
        <f>'주택총조사(거처의종류, 일반,외국인가구, 아파트)'!L229/'주택총조사(거처의종류, 일반,외국인가구, 전체)'!L229</f>
        <v>0.15568862275449102</v>
      </c>
      <c r="BH243" s="53">
        <f>'주택총조사(거처의종류, 일반,외국인가구, 아파트)'!O229/'주택총조사(거처의종류, 일반,외국인가구, 전체)'!O229</f>
        <v>0.13496932515337423</v>
      </c>
      <c r="BI243" s="53">
        <f>'주택총조사(거처의종류, 일반,외국인가구, 아파트)'!R229/'주택총조사(거처의종류, 일반,외국인가구, 전체)'!R229</f>
        <v>0.12732919254658384</v>
      </c>
      <c r="BJ243" s="53">
        <f>'주택총조사(거처의종류, 일반,외국인가구, 아파트)'!U229/'주택총조사(거처의종류, 일반,외국인가구, 전체)'!U229</f>
        <v>0.14925373134328357</v>
      </c>
      <c r="BK243" s="53">
        <f>'주택총조사(거처의종류, 일반,외국인가구, 아파트)'!X229/'주택총조사(거처의종류, 일반,외국인가구, 전체)'!X229</f>
        <v>0.13184079601990051</v>
      </c>
      <c r="BL243" s="54">
        <f t="shared" si="400"/>
        <v>4.3592814371257482</v>
      </c>
      <c r="BM243" s="54">
        <f t="shared" si="401"/>
        <v>-1.0797546012269938</v>
      </c>
      <c r="BN243" s="54">
        <f t="shared" si="402"/>
        <v>-0.50931677018633537</v>
      </c>
      <c r="BO243" s="54">
        <f t="shared" si="403"/>
        <v>1.9402985074626864</v>
      </c>
      <c r="BP243" s="54">
        <f t="shared" si="404"/>
        <v>8.8333333333333339</v>
      </c>
      <c r="BQ243" s="50">
        <f t="shared" si="405"/>
        <v>2.7087683813016881</v>
      </c>
      <c r="BR243" s="49">
        <f>REPS멸실!E228</f>
        <v>0</v>
      </c>
      <c r="BS243" s="49">
        <f>REPS멸실!F228</f>
        <v>0</v>
      </c>
      <c r="BT243" s="49">
        <f>REPS멸실!G228</f>
        <v>0</v>
      </c>
      <c r="BU243" s="49">
        <f>REPS멸실!H228</f>
        <v>0</v>
      </c>
      <c r="BV243" s="49">
        <f>REPS멸실!I228</f>
        <v>0</v>
      </c>
      <c r="BW243" s="51">
        <f t="shared" si="406"/>
        <v>0</v>
      </c>
      <c r="BX243" s="81">
        <f t="shared" si="407"/>
        <v>105.53735020607803</v>
      </c>
      <c r="BY243" s="52">
        <f>SUM('주택소유통계(다주택자)'!Q229:R229)</f>
        <v>3387</v>
      </c>
      <c r="BZ243" s="52">
        <f>SUM('주택소유통계(다주택자)'!U229:V229)</f>
        <v>3425</v>
      </c>
      <c r="CA243" s="52">
        <f>SUM('주택소유통계(다주택자)'!Y229:Z229)</f>
        <v>3476</v>
      </c>
      <c r="CB243" s="52">
        <f>SUM('주택소유통계(다주택자)'!AC229:AD229)</f>
        <v>3671</v>
      </c>
      <c r="CC243" s="52">
        <f t="shared" si="408"/>
        <v>38</v>
      </c>
      <c r="CD243" s="52">
        <f t="shared" si="409"/>
        <v>51</v>
      </c>
      <c r="CE243" s="52">
        <f t="shared" si="410"/>
        <v>195</v>
      </c>
      <c r="CF243" s="53">
        <f>'REPS거래량(외지인)'!D229/'REPS거래량(외지인)'!C229</f>
        <v>0.70808678500986189</v>
      </c>
      <c r="CG243" s="53">
        <f>'REPS거래량(외지인)'!I229/'REPS거래량(외지인)'!H229</f>
        <v>0.77611940298507465</v>
      </c>
      <c r="CH243" s="53">
        <f>'REPS거래량(외지인)'!N229/'REPS거래량(외지인)'!M229</f>
        <v>0.76142131979695427</v>
      </c>
      <c r="CI243" s="54">
        <f>REPS단위당실거래!G228</f>
        <v>555.1</v>
      </c>
      <c r="CJ243" s="54">
        <f>REPS단위당실거래!H228</f>
        <v>555.29999999999995</v>
      </c>
      <c r="CK243" s="54">
        <f>REPS단위당실거래!I228</f>
        <v>573.9</v>
      </c>
      <c r="CL243" s="52">
        <v>990.94499999999982</v>
      </c>
      <c r="CM243" s="52">
        <v>1043.0999999999999</v>
      </c>
      <c r="CN243" s="52">
        <v>1098</v>
      </c>
      <c r="CO243" s="53">
        <f t="shared" si="411"/>
        <v>0.56017236072637744</v>
      </c>
      <c r="CP243" s="53">
        <f t="shared" si="412"/>
        <v>0.53235547886108714</v>
      </c>
      <c r="CQ243" s="53">
        <f t="shared" si="413"/>
        <v>0.52267759562841531</v>
      </c>
      <c r="CR243" s="55">
        <v>0.2</v>
      </c>
      <c r="CS243" s="55">
        <v>0.3</v>
      </c>
      <c r="CT243" s="55">
        <v>0.5</v>
      </c>
      <c r="CU243" s="162">
        <f t="shared" si="414"/>
        <v>3.014544909281752</v>
      </c>
      <c r="CV243" s="162">
        <f t="shared" si="415"/>
        <v>6.3215226713713566</v>
      </c>
      <c r="CW243" s="162">
        <f t="shared" si="416"/>
        <v>38.802841807439457</v>
      </c>
      <c r="CX243" s="71">
        <f t="shared" si="417"/>
        <v>16.046303129364187</v>
      </c>
      <c r="CY243" s="158">
        <f>REPS분양물량!H228</f>
        <v>359</v>
      </c>
      <c r="CZ243" s="158">
        <f>REPS분양물량!I228</f>
        <v>0</v>
      </c>
      <c r="DA243" s="158">
        <f>REPS분양물량!J228</f>
        <v>0</v>
      </c>
      <c r="DB243" s="52">
        <f>REPS미분양!F228</f>
        <v>0</v>
      </c>
      <c r="DC243" s="52">
        <f>REPS미분양!G228</f>
        <v>7</v>
      </c>
      <c r="DD243" s="52">
        <f>REPS미분양!H228</f>
        <v>7</v>
      </c>
      <c r="DE243" s="52">
        <f>REPS미분양!I228</f>
        <v>122</v>
      </c>
      <c r="DF243" s="52">
        <f t="shared" si="418"/>
        <v>359</v>
      </c>
      <c r="DG243" s="52">
        <f t="shared" si="419"/>
        <v>7</v>
      </c>
      <c r="DH243" s="52">
        <f t="shared" si="420"/>
        <v>7</v>
      </c>
      <c r="DI243" s="52">
        <f t="shared" si="421"/>
        <v>352</v>
      </c>
      <c r="DJ243" s="52">
        <f t="shared" si="422"/>
        <v>0</v>
      </c>
      <c r="DK243" s="52">
        <f t="shared" si="423"/>
        <v>-115</v>
      </c>
      <c r="DL243" s="141">
        <v>555.1</v>
      </c>
      <c r="DM243" s="141">
        <v>555.29999999999995</v>
      </c>
      <c r="DN243" s="141">
        <v>573.9</v>
      </c>
      <c r="DO243" s="145">
        <f>DP243*0.95</f>
        <v>990.94499999999982</v>
      </c>
      <c r="DP243" s="145">
        <f>DQ243*0.95</f>
        <v>1043.0999999999999</v>
      </c>
      <c r="DQ243" s="140">
        <f>'REPS분양가(분기단위)'!F228</f>
        <v>1098</v>
      </c>
      <c r="DR243" s="53">
        <f t="shared" si="424"/>
        <v>0.56017236072637744</v>
      </c>
      <c r="DS243" s="53">
        <f t="shared" si="425"/>
        <v>0.53235547886108714</v>
      </c>
      <c r="DT243" s="53">
        <f t="shared" si="426"/>
        <v>0.52267759562841531</v>
      </c>
      <c r="DU243" s="53">
        <f>100%-종합!CF243</f>
        <v>0.29191321499013811</v>
      </c>
      <c r="DV243" s="53">
        <f>100%-종합!CG243</f>
        <v>0.22388059701492535</v>
      </c>
      <c r="DW243" s="53">
        <f>100%-종합!CH243</f>
        <v>0.23857868020304573</v>
      </c>
      <c r="DX243" s="55">
        <v>0.2</v>
      </c>
      <c r="DY243" s="55">
        <v>0.3</v>
      </c>
      <c r="DZ243" s="55">
        <v>0.5</v>
      </c>
      <c r="EA243" s="72">
        <f t="shared" si="427"/>
        <v>11.511928719684956</v>
      </c>
      <c r="EB243" s="72">
        <f t="shared" si="428"/>
        <v>0</v>
      </c>
      <c r="EC243" s="72">
        <f t="shared" si="429"/>
        <v>-7.1702345288618918</v>
      </c>
      <c r="ED243" s="71">
        <f t="shared" si="430"/>
        <v>1.4472313969410215</v>
      </c>
      <c r="EE243" s="82">
        <f t="shared" si="431"/>
        <v>17.493534526305208</v>
      </c>
      <c r="EF243" s="88">
        <f t="shared" si="432"/>
        <v>123.03088473238324</v>
      </c>
      <c r="EG243" s="54">
        <f>REPS단위당실거래!I228</f>
        <v>573.9</v>
      </c>
      <c r="EH243" s="52">
        <f t="shared" si="433"/>
        <v>1098</v>
      </c>
      <c r="EI243" s="52">
        <f t="shared" si="434"/>
        <v>37300</v>
      </c>
      <c r="EJ243" s="49">
        <f t="shared" si="435"/>
        <v>20515</v>
      </c>
      <c r="EK243" s="149">
        <v>1994</v>
      </c>
      <c r="EL243" s="55">
        <f t="shared" si="436"/>
        <v>0.80064351282293933</v>
      </c>
      <c r="EM243" s="55">
        <v>0.74</v>
      </c>
      <c r="EN243" s="55">
        <v>0.05</v>
      </c>
      <c r="EO243" s="71">
        <f t="shared" si="437"/>
        <v>59.06987708905082</v>
      </c>
      <c r="EP243" s="54">
        <f>REPS단위당실거래!I228</f>
        <v>573.9</v>
      </c>
      <c r="EQ243" s="52">
        <f t="shared" si="438"/>
        <v>1098</v>
      </c>
      <c r="ER243" s="52">
        <f t="shared" si="439"/>
        <v>37300</v>
      </c>
      <c r="ES243" s="49">
        <f t="shared" si="440"/>
        <v>20515</v>
      </c>
      <c r="ET243" s="149">
        <v>370</v>
      </c>
      <c r="EU243" s="55">
        <f t="shared" si="441"/>
        <v>0.80064351282293933</v>
      </c>
      <c r="EV243" s="55">
        <v>0.26</v>
      </c>
      <c r="EW243" s="55">
        <v>0.2</v>
      </c>
      <c r="EX243" s="50">
        <f t="shared" si="442"/>
        <v>15.404381186713355</v>
      </c>
      <c r="EY243" s="53">
        <f>'주택총조사(주택의종류)'!AZ229</f>
        <v>0.36847373565235375</v>
      </c>
      <c r="EZ243" s="53">
        <f>'주택총조사(주택의종류)'!AS229</f>
        <v>0.59463790303692632</v>
      </c>
      <c r="FA243" s="53">
        <f>'주택총조사(주택의종류)'!BG229</f>
        <v>1.9190505537938416E-2</v>
      </c>
      <c r="FB243" s="53">
        <f t="shared" si="443"/>
        <v>1.6658674667493731</v>
      </c>
      <c r="FC243" s="54">
        <f t="shared" si="444"/>
        <v>124.0642439718858</v>
      </c>
      <c r="FD243" s="55">
        <v>0.4</v>
      </c>
      <c r="FE243" s="55">
        <v>0.6</v>
      </c>
      <c r="FF243" s="50">
        <f t="shared" si="445"/>
        <v>29.775418553252592</v>
      </c>
      <c r="FG243" s="82">
        <f t="shared" si="446"/>
        <v>104.24967682901676</v>
      </c>
      <c r="FH243" s="53">
        <v>3.9399999999999998E-2</v>
      </c>
      <c r="FI243" s="49">
        <v>30</v>
      </c>
      <c r="FJ243" s="55">
        <v>0.6</v>
      </c>
      <c r="FK243" s="55">
        <v>0.4</v>
      </c>
      <c r="FL243" s="49">
        <f t="shared" si="447"/>
        <v>37000</v>
      </c>
      <c r="FM243" s="49">
        <f t="shared" si="448"/>
        <v>22400</v>
      </c>
      <c r="FN243" s="58">
        <f t="shared" si="449"/>
        <v>-106.16764621522427</v>
      </c>
      <c r="FO243" s="49">
        <f t="shared" si="468"/>
        <v>3240</v>
      </c>
      <c r="FP243" s="131">
        <v>49</v>
      </c>
      <c r="FQ243" s="131">
        <v>187</v>
      </c>
      <c r="FR243" s="134">
        <v>1459</v>
      </c>
      <c r="FS243" s="134">
        <v>2058</v>
      </c>
      <c r="FT243" s="134">
        <v>1130</v>
      </c>
      <c r="FU243" s="131">
        <v>980</v>
      </c>
      <c r="FV243" s="131">
        <v>973</v>
      </c>
      <c r="FW243" s="134">
        <v>2151</v>
      </c>
      <c r="FX243" s="134">
        <v>1580</v>
      </c>
      <c r="FY243" s="32">
        <f t="shared" si="450"/>
        <v>10567</v>
      </c>
      <c r="FZ243" s="152">
        <f>(SUM(FT243:FX243)/FY243)+(FS243/FY243)*0.8</f>
        <v>0.80064351282293933</v>
      </c>
      <c r="GA243" s="54">
        <f t="shared" si="451"/>
        <v>146.3261804863738</v>
      </c>
      <c r="GB243" s="55">
        <v>0.3</v>
      </c>
      <c r="GC243" s="55">
        <f t="shared" si="452"/>
        <v>0.80064351282293933</v>
      </c>
      <c r="GD243" s="50">
        <f t="shared" si="453"/>
        <v>35.146532148772131</v>
      </c>
      <c r="GE243" s="54">
        <f t="shared" si="454"/>
        <v>-40.788830280295734</v>
      </c>
      <c r="GF243" s="55">
        <v>0.7</v>
      </c>
      <c r="GG243" s="55">
        <f t="shared" si="455"/>
        <v>0.80064351282293933</v>
      </c>
      <c r="GH243" s="50">
        <f t="shared" si="456"/>
        <v>-22.860118651688257</v>
      </c>
      <c r="GI243" s="81">
        <f t="shared" si="469"/>
        <v>12.286413497083874</v>
      </c>
      <c r="GJ243" s="72">
        <f t="shared" si="457"/>
        <v>16.046303129364187</v>
      </c>
      <c r="GK243" s="72">
        <f t="shared" si="458"/>
        <v>1.4472313969410215</v>
      </c>
      <c r="GL243" s="52">
        <f>SUM('주택총조사(주택의종류)'!AD229:AF229)</f>
        <v>13834</v>
      </c>
      <c r="GM243" s="52">
        <f>REPS미분양!I228</f>
        <v>122</v>
      </c>
      <c r="GN243" s="100">
        <f t="shared" si="459"/>
        <v>8.8188521035130838E-3</v>
      </c>
      <c r="GO243" s="55">
        <f t="shared" si="460"/>
        <v>0.8</v>
      </c>
      <c r="GP243" s="82">
        <f t="shared" si="461"/>
        <v>13.994827621044166</v>
      </c>
      <c r="GQ243" s="84">
        <f t="shared" si="462"/>
        <v>130.53091794714481</v>
      </c>
      <c r="GR243" s="151">
        <f>SUM('REPS분양물량+계획'!G228:I228)/3</f>
        <v>38.333333333333336</v>
      </c>
      <c r="GS243" s="106">
        <f t="shared" si="470"/>
        <v>0.293672441259131</v>
      </c>
      <c r="GT243" s="105" t="str">
        <f t="shared" si="463"/>
        <v>S등급</v>
      </c>
    </row>
    <row r="244" spans="1:202" s="49" customFormat="1" x14ac:dyDescent="0.4">
      <c r="A244" s="37" t="s">
        <v>268</v>
      </c>
      <c r="B244" s="37" t="s">
        <v>295</v>
      </c>
      <c r="C244" s="35">
        <f>'주택총조사(거처의종류, 일반,외국인가구, 전체)'!H230</f>
        <v>10251</v>
      </c>
      <c r="D244" s="35">
        <f>'주택총조사(거처의종류, 일반,외국인가구, 전체)'!K230</f>
        <v>10296</v>
      </c>
      <c r="E244" s="35">
        <f>'주택총조사(거처의종류, 일반,외국인가구, 전체)'!N230</f>
        <v>10469</v>
      </c>
      <c r="F244" s="35">
        <f>'주택총조사(거처의종류, 일반,외국인가구, 전체)'!Q230</f>
        <v>10669</v>
      </c>
      <c r="G244" s="35">
        <f>'주택총조사(거처의종류, 일반,외국인가구, 전체)'!T230</f>
        <v>10770</v>
      </c>
      <c r="H244" s="35">
        <f>'주택총조사(거처의종류, 일반,외국인가구, 전체)'!W230</f>
        <v>10864</v>
      </c>
      <c r="I244" s="207">
        <f t="shared" si="471"/>
        <v>9</v>
      </c>
      <c r="J244" s="207">
        <f t="shared" si="471"/>
        <v>31</v>
      </c>
      <c r="K244" s="207">
        <f t="shared" si="471"/>
        <v>-129</v>
      </c>
      <c r="L244" s="207">
        <f t="shared" si="471"/>
        <v>-20</v>
      </c>
      <c r="M244" s="207">
        <f t="shared" si="471"/>
        <v>-45</v>
      </c>
      <c r="N244" s="24">
        <f>'인구총조사(가구, 1인가구)'!D230</f>
        <v>3570</v>
      </c>
      <c r="O244" s="24">
        <f>'인구총조사(가구, 1인가구)'!E230</f>
        <v>3606</v>
      </c>
      <c r="P244" s="24">
        <f>'인구총조사(가구, 1인가구)'!F230</f>
        <v>3748</v>
      </c>
      <c r="Q244" s="24">
        <f>'인구총조사(가구, 1인가구)'!G230</f>
        <v>4077</v>
      </c>
      <c r="R244" s="24">
        <f>'인구총조사(가구, 1인가구)'!H230</f>
        <v>4198</v>
      </c>
      <c r="S244" s="24">
        <f>'인구총조사(가구, 1인가구)'!I230</f>
        <v>4337</v>
      </c>
      <c r="T244" s="52">
        <f t="shared" si="464"/>
        <v>36</v>
      </c>
      <c r="U244" s="52">
        <f t="shared" si="382"/>
        <v>142</v>
      </c>
      <c r="V244" s="52">
        <f t="shared" si="383"/>
        <v>329</v>
      </c>
      <c r="W244" s="52">
        <f t="shared" si="384"/>
        <v>121</v>
      </c>
      <c r="X244" s="52">
        <f t="shared" si="385"/>
        <v>139</v>
      </c>
      <c r="Y244" s="53">
        <f>'주택총조사(거처의종류, 일반,외국인가구, 아파트)'!K230/'주택총조사(거처의종류, 일반,외국인가구, 전체)'!K230</f>
        <v>0.11994949494949494</v>
      </c>
      <c r="Z244" s="53">
        <f>'주택총조사(거처의종류, 일반,외국인가구, 아파트)'!N230/'주택총조사(거처의종류, 일반,외국인가구, 전체)'!N230</f>
        <v>0.12981182538924443</v>
      </c>
      <c r="AA244" s="53">
        <f>'주택총조사(거처의종류, 일반,외국인가구, 아파트)'!Q230/'주택총조사(거처의종류, 일반,외국인가구, 전체)'!Q230</f>
        <v>0.13234604930171526</v>
      </c>
      <c r="AB244" s="53">
        <f>'주택총조사(거처의종류, 일반,외국인가구, 아파트)'!T230/'주택총조사(거처의종류, 일반,외국인가구, 전체)'!T230</f>
        <v>0.13444753946146704</v>
      </c>
      <c r="AC244" s="53">
        <f>'주택총조사(거처의종류, 일반,외국인가구, 아파트)'!W230/'주택총조사(거처의종류, 일반,외국인가구, 전체)'!W230</f>
        <v>0.14442194403534608</v>
      </c>
      <c r="AD244" s="54">
        <f t="shared" si="465"/>
        <v>1.0795454545454546</v>
      </c>
      <c r="AE244" s="54">
        <f t="shared" si="386"/>
        <v>4.0241665870665777</v>
      </c>
      <c r="AF244" s="54">
        <f t="shared" si="387"/>
        <v>-17.072640359921269</v>
      </c>
      <c r="AG244" s="54">
        <f t="shared" si="388"/>
        <v>-2.6889507892293407</v>
      </c>
      <c r="AH244" s="54">
        <f t="shared" si="389"/>
        <v>-6.4989874815905742</v>
      </c>
      <c r="AI244" s="54">
        <f t="shared" si="390"/>
        <v>-4.2313733178258301</v>
      </c>
      <c r="AJ244" s="54">
        <f t="shared" si="466"/>
        <v>4.3181818181818183</v>
      </c>
      <c r="AK244" s="54">
        <f t="shared" si="391"/>
        <v>18.433279205272708</v>
      </c>
      <c r="AL244" s="54">
        <f t="shared" si="392"/>
        <v>43.541850220264323</v>
      </c>
      <c r="AM244" s="54">
        <f t="shared" si="393"/>
        <v>16.268152274837512</v>
      </c>
      <c r="AN244" s="54">
        <f t="shared" si="394"/>
        <v>20.074650220913107</v>
      </c>
      <c r="AO244" s="54">
        <f t="shared" si="395"/>
        <v>20.527222747893894</v>
      </c>
      <c r="AP244" s="208">
        <f t="shared" si="472"/>
        <v>5.3977272727272734</v>
      </c>
      <c r="AQ244" s="208">
        <f t="shared" si="472"/>
        <v>22.457445792339286</v>
      </c>
      <c r="AR244" s="208">
        <f t="shared" si="472"/>
        <v>26.469209860343053</v>
      </c>
      <c r="AS244" s="208">
        <f t="shared" si="472"/>
        <v>13.57920148560817</v>
      </c>
      <c r="AT244" s="208">
        <f t="shared" si="472"/>
        <v>13.575662739322532</v>
      </c>
      <c r="AU244" s="50">
        <f t="shared" si="381"/>
        <v>16.295849430068063</v>
      </c>
      <c r="AV244" s="52">
        <f>'주택총조사(거처의종류, 일반,외국인가구, 전체)'!I230</f>
        <v>60</v>
      </c>
      <c r="AW244" s="52">
        <f>'주택총조사(거처의종류, 일반,외국인가구, 전체)'!L230</f>
        <v>54</v>
      </c>
      <c r="AX244" s="52">
        <f>'주택총조사(거처의종류, 일반,외국인가구, 전체)'!O230</f>
        <v>59</v>
      </c>
      <c r="AY244" s="52">
        <f>'주택총조사(거처의종류, 일반,외국인가구, 전체)'!R230</f>
        <v>60</v>
      </c>
      <c r="AZ244" s="52">
        <f>'주택총조사(거처의종류, 일반,외국인가구, 전체)'!U230</f>
        <v>91</v>
      </c>
      <c r="BA244" s="52">
        <f>'주택총조사(거처의종류, 일반,외국인가구, 전체)'!X230</f>
        <v>140</v>
      </c>
      <c r="BB244" s="52">
        <f t="shared" si="467"/>
        <v>-6</v>
      </c>
      <c r="BC244" s="52">
        <f t="shared" si="396"/>
        <v>5</v>
      </c>
      <c r="BD244" s="52">
        <f t="shared" si="397"/>
        <v>1</v>
      </c>
      <c r="BE244" s="52">
        <f t="shared" si="398"/>
        <v>31</v>
      </c>
      <c r="BF244" s="52">
        <f t="shared" si="399"/>
        <v>49</v>
      </c>
      <c r="BG244" s="53">
        <f>'주택총조사(거처의종류, 일반,외국인가구, 아파트)'!L230/'주택총조사(거처의종류, 일반,외국인가구, 전체)'!L230</f>
        <v>0</v>
      </c>
      <c r="BH244" s="53">
        <f>'주택총조사(거처의종류, 일반,외국인가구, 아파트)'!O230/'주택총조사(거처의종류, 일반,외국인가구, 전체)'!O230</f>
        <v>0</v>
      </c>
      <c r="BI244" s="53">
        <f>'주택총조사(거처의종류, 일반,외국인가구, 아파트)'!R230/'주택총조사(거처의종류, 일반,외국인가구, 전체)'!R230</f>
        <v>0.11666666666666667</v>
      </c>
      <c r="BJ244" s="53">
        <f>'주택총조사(거처의종류, 일반,외국인가구, 아파트)'!U230/'주택총조사(거처의종류, 일반,외국인가구, 전체)'!U230</f>
        <v>0.15384615384615385</v>
      </c>
      <c r="BK244" s="53">
        <f>'주택총조사(거처의종류, 일반,외국인가구, 아파트)'!X230/'주택총조사(거처의종류, 일반,외국인가구, 전체)'!X230</f>
        <v>8.5714285714285715E-2</v>
      </c>
      <c r="BL244" s="54">
        <f t="shared" si="400"/>
        <v>0</v>
      </c>
      <c r="BM244" s="54">
        <f t="shared" si="401"/>
        <v>0</v>
      </c>
      <c r="BN244" s="54">
        <f t="shared" si="402"/>
        <v>0.11666666666666667</v>
      </c>
      <c r="BO244" s="54">
        <f t="shared" si="403"/>
        <v>4.7692307692307692</v>
      </c>
      <c r="BP244" s="54">
        <f t="shared" si="404"/>
        <v>4.2</v>
      </c>
      <c r="BQ244" s="50">
        <f t="shared" si="405"/>
        <v>1.8171794871794873</v>
      </c>
      <c r="BR244" s="49">
        <f>REPS멸실!E229</f>
        <v>0</v>
      </c>
      <c r="BS244" s="49">
        <f>REPS멸실!F229</f>
        <v>0</v>
      </c>
      <c r="BT244" s="49">
        <f>REPS멸실!G229</f>
        <v>0</v>
      </c>
      <c r="BU244" s="49">
        <f>REPS멸실!H229</f>
        <v>0</v>
      </c>
      <c r="BV244" s="49">
        <f>REPS멸실!I229</f>
        <v>0</v>
      </c>
      <c r="BW244" s="51">
        <f t="shared" si="406"/>
        <v>0</v>
      </c>
      <c r="BX244" s="81">
        <f t="shared" si="407"/>
        <v>18.113028917247551</v>
      </c>
      <c r="BY244" s="52">
        <f>SUM('주택소유통계(다주택자)'!Q230:R230)</f>
        <v>1325</v>
      </c>
      <c r="BZ244" s="52">
        <f>SUM('주택소유통계(다주택자)'!U230:V230)</f>
        <v>1355</v>
      </c>
      <c r="CA244" s="52">
        <f>SUM('주택소유통계(다주택자)'!Y230:Z230)</f>
        <v>1380</v>
      </c>
      <c r="CB244" s="52">
        <f>SUM('주택소유통계(다주택자)'!AC230:AD230)</f>
        <v>1434</v>
      </c>
      <c r="CC244" s="52">
        <f t="shared" si="408"/>
        <v>30</v>
      </c>
      <c r="CD244" s="52">
        <f t="shared" si="409"/>
        <v>25</v>
      </c>
      <c r="CE244" s="52">
        <f t="shared" si="410"/>
        <v>54</v>
      </c>
      <c r="CF244" s="53">
        <f>'REPS거래량(외지인)'!D230/'REPS거래량(외지인)'!C230</f>
        <v>0.82170542635658916</v>
      </c>
      <c r="CG244" s="53">
        <f>'REPS거래량(외지인)'!I230/'REPS거래량(외지인)'!H230</f>
        <v>0.61386138613861385</v>
      </c>
      <c r="CH244" s="53">
        <f>'REPS거래량(외지인)'!N230/'REPS거래량(외지인)'!M230</f>
        <v>0.83333333333333337</v>
      </c>
      <c r="CI244" s="54">
        <f>REPS단위당실거래!G229</f>
        <v>423</v>
      </c>
      <c r="CJ244" s="54">
        <f>REPS단위당실거래!H229</f>
        <v>450</v>
      </c>
      <c r="CK244" s="54">
        <f>REPS단위당실거래!I229</f>
        <v>485.6</v>
      </c>
      <c r="CL244" s="52">
        <v>836.94999999999993</v>
      </c>
      <c r="CM244" s="52">
        <v>881</v>
      </c>
      <c r="CN244" s="52">
        <v>925.05000000000007</v>
      </c>
      <c r="CO244" s="53">
        <v>0</v>
      </c>
      <c r="CP244" s="53">
        <v>0</v>
      </c>
      <c r="CQ244" s="53">
        <f t="shared" si="413"/>
        <v>0.52494459758931944</v>
      </c>
      <c r="CR244" s="55">
        <v>0.2</v>
      </c>
      <c r="CS244" s="55">
        <v>0.3</v>
      </c>
      <c r="CT244" s="55">
        <v>0.5</v>
      </c>
      <c r="CU244" s="162">
        <f t="shared" si="414"/>
        <v>0</v>
      </c>
      <c r="CV244" s="162">
        <f t="shared" si="415"/>
        <v>0</v>
      </c>
      <c r="CW244" s="162">
        <f t="shared" si="416"/>
        <v>11.811253445759688</v>
      </c>
      <c r="CX244" s="71">
        <f t="shared" si="417"/>
        <v>3.937084481919896</v>
      </c>
      <c r="CY244" s="158">
        <f>REPS분양물량!H229</f>
        <v>0</v>
      </c>
      <c r="CZ244" s="158">
        <f>REPS분양물량!I229</f>
        <v>42</v>
      </c>
      <c r="DA244" s="158">
        <f>REPS분양물량!J229</f>
        <v>0</v>
      </c>
      <c r="DB244" s="52">
        <f>REPS미분양!F229</f>
        <v>0</v>
      </c>
      <c r="DC244" s="52">
        <f>REPS미분양!G229</f>
        <v>0</v>
      </c>
      <c r="DD244" s="52">
        <f>REPS미분양!H229</f>
        <v>0</v>
      </c>
      <c r="DE244" s="52">
        <f>REPS미분양!I229</f>
        <v>0</v>
      </c>
      <c r="DF244" s="52">
        <f t="shared" si="418"/>
        <v>0</v>
      </c>
      <c r="DG244" s="52">
        <f t="shared" si="419"/>
        <v>42</v>
      </c>
      <c r="DH244" s="52">
        <f t="shared" si="420"/>
        <v>0</v>
      </c>
      <c r="DI244" s="52">
        <f t="shared" si="421"/>
        <v>0</v>
      </c>
      <c r="DJ244" s="52">
        <f t="shared" si="422"/>
        <v>42</v>
      </c>
      <c r="DK244" s="52">
        <f t="shared" si="423"/>
        <v>0</v>
      </c>
      <c r="DL244" s="141">
        <v>423</v>
      </c>
      <c r="DM244" s="141">
        <v>450</v>
      </c>
      <c r="DN244" s="141">
        <v>485.6</v>
      </c>
      <c r="DO244" s="145">
        <f>DP244*0.95</f>
        <v>836.94999999999993</v>
      </c>
      <c r="DP244" s="140">
        <f>'REPS분양가(분기단위)'!E229</f>
        <v>881</v>
      </c>
      <c r="DQ244" s="144">
        <f>DP244*1.05</f>
        <v>925.05000000000007</v>
      </c>
      <c r="DR244" s="53">
        <f t="shared" si="424"/>
        <v>0.50540653563534266</v>
      </c>
      <c r="DS244" s="53">
        <f t="shared" si="425"/>
        <v>0.51078320090805907</v>
      </c>
      <c r="DT244" s="53">
        <f t="shared" si="426"/>
        <v>0.52494459758931944</v>
      </c>
      <c r="DU244" s="53">
        <f>100%-종합!CF244</f>
        <v>0.17829457364341084</v>
      </c>
      <c r="DV244" s="53">
        <f>100%-종합!CG244</f>
        <v>0.38613861386138615</v>
      </c>
      <c r="DW244" s="53">
        <f>100%-종합!CH244</f>
        <v>0.16666666666666663</v>
      </c>
      <c r="DX244" s="55">
        <v>0.2</v>
      </c>
      <c r="DY244" s="55">
        <v>0.3</v>
      </c>
      <c r="DZ244" s="55">
        <v>0.5</v>
      </c>
      <c r="EA244" s="72">
        <f t="shared" si="427"/>
        <v>0</v>
      </c>
      <c r="EB244" s="72">
        <f t="shared" si="428"/>
        <v>2.4851372764972299</v>
      </c>
      <c r="EC244" s="72">
        <f t="shared" si="429"/>
        <v>0</v>
      </c>
      <c r="ED244" s="71">
        <f t="shared" si="430"/>
        <v>0.82837909216574335</v>
      </c>
      <c r="EE244" s="82">
        <f t="shared" si="431"/>
        <v>4.765463574085639</v>
      </c>
      <c r="EF244" s="88">
        <f t="shared" si="432"/>
        <v>22.878492491333191</v>
      </c>
      <c r="EG244" s="54">
        <f>REPS단위당실거래!I229</f>
        <v>485.6</v>
      </c>
      <c r="EH244" s="52">
        <f t="shared" si="433"/>
        <v>925.05000000000007</v>
      </c>
      <c r="EI244" s="52">
        <f t="shared" si="434"/>
        <v>31500</v>
      </c>
      <c r="EJ244" s="49">
        <f t="shared" si="435"/>
        <v>17325</v>
      </c>
      <c r="EK244" s="149">
        <v>118</v>
      </c>
      <c r="EL244" s="55">
        <f t="shared" si="436"/>
        <v>0.91488747836122331</v>
      </c>
      <c r="EM244" s="55">
        <v>0.74</v>
      </c>
      <c r="EN244" s="55">
        <v>0.05</v>
      </c>
      <c r="EO244" s="71">
        <f t="shared" si="437"/>
        <v>3.9943987305251016</v>
      </c>
      <c r="EP244" s="54">
        <f>REPS단위당실거래!I229</f>
        <v>485.6</v>
      </c>
      <c r="EQ244" s="52">
        <f t="shared" si="438"/>
        <v>925.05000000000007</v>
      </c>
      <c r="ER244" s="52">
        <f t="shared" si="439"/>
        <v>31500</v>
      </c>
      <c r="ES244" s="49">
        <f t="shared" si="440"/>
        <v>17325</v>
      </c>
      <c r="ET244" s="149">
        <v>0</v>
      </c>
      <c r="EU244" s="55">
        <f t="shared" si="441"/>
        <v>0.91488747836122331</v>
      </c>
      <c r="EV244" s="55">
        <v>0.26</v>
      </c>
      <c r="EW244" s="55">
        <v>0.2</v>
      </c>
      <c r="EX244" s="50">
        <f t="shared" si="442"/>
        <v>0</v>
      </c>
      <c r="EY244" s="53">
        <f>'주택총조사(주택의종류)'!AZ230</f>
        <v>0.1387293445201308</v>
      </c>
      <c r="EZ244" s="53">
        <f>'주택총조사(주택의종류)'!AS230</f>
        <v>0.80589157757413932</v>
      </c>
      <c r="FA244" s="53">
        <f>'주택총조사(주택의종류)'!BG230</f>
        <v>3.9273918716487111E-2</v>
      </c>
      <c r="FB244" s="53">
        <f t="shared" si="443"/>
        <v>6.0921897902284528</v>
      </c>
      <c r="FC244" s="54">
        <f t="shared" si="444"/>
        <v>24.334635164206517</v>
      </c>
      <c r="FD244" s="55">
        <v>0.4</v>
      </c>
      <c r="FE244" s="55">
        <v>0.6</v>
      </c>
      <c r="FF244" s="50">
        <f t="shared" si="445"/>
        <v>5.8403124394095638</v>
      </c>
      <c r="FG244" s="82">
        <f t="shared" si="446"/>
        <v>9.8347111699346659</v>
      </c>
      <c r="FH244" s="53">
        <v>3.9399999999999998E-2</v>
      </c>
      <c r="FI244" s="49">
        <v>30</v>
      </c>
      <c r="FJ244" s="55">
        <v>0.6</v>
      </c>
      <c r="FK244" s="55">
        <v>0.4</v>
      </c>
      <c r="FL244" s="49">
        <f t="shared" si="447"/>
        <v>31000</v>
      </c>
      <c r="FM244" s="49">
        <f t="shared" si="448"/>
        <v>18900</v>
      </c>
      <c r="FN244" s="58">
        <f t="shared" si="449"/>
        <v>-89.578951494095463</v>
      </c>
      <c r="FO244" s="49">
        <f t="shared" si="468"/>
        <v>2640</v>
      </c>
      <c r="FP244" s="131" t="s">
        <v>400</v>
      </c>
      <c r="FQ244" s="131">
        <v>40</v>
      </c>
      <c r="FR244" s="131">
        <v>215</v>
      </c>
      <c r="FS244" s="131">
        <v>328</v>
      </c>
      <c r="FT244" s="131">
        <v>208</v>
      </c>
      <c r="FU244" s="131">
        <v>188</v>
      </c>
      <c r="FV244" s="131">
        <v>142</v>
      </c>
      <c r="FW244" s="131">
        <v>365</v>
      </c>
      <c r="FX244" s="131">
        <v>247</v>
      </c>
      <c r="FY244" s="32">
        <f t="shared" si="450"/>
        <v>1733</v>
      </c>
      <c r="FZ244" s="152">
        <f>(SUM(FS244:FX244)/FY244)+(FR244/FY244)*0.5</f>
        <v>0.91488747836122331</v>
      </c>
      <c r="GA244" s="54">
        <f t="shared" si="451"/>
        <v>22.344402235073382</v>
      </c>
      <c r="GB244" s="55">
        <v>0.3</v>
      </c>
      <c r="GC244" s="55">
        <f t="shared" si="452"/>
        <v>0.91488747836122331</v>
      </c>
      <c r="GD244" s="50">
        <f t="shared" si="453"/>
        <v>6.1327841449005502</v>
      </c>
      <c r="GE244" s="54">
        <f t="shared" si="454"/>
        <v>-4.2313733178258301</v>
      </c>
      <c r="GF244" s="55">
        <v>0.7</v>
      </c>
      <c r="GG244" s="55">
        <f t="shared" si="455"/>
        <v>0.91488747836122331</v>
      </c>
      <c r="GH244" s="50">
        <f t="shared" si="456"/>
        <v>-2.7098613253254453</v>
      </c>
      <c r="GI244" s="81">
        <f t="shared" si="469"/>
        <v>3.4229228195751049</v>
      </c>
      <c r="GJ244" s="72">
        <f t="shared" si="457"/>
        <v>3.937084481919896</v>
      </c>
      <c r="GK244" s="72">
        <f t="shared" si="458"/>
        <v>0.82837909216574335</v>
      </c>
      <c r="GL244" s="52">
        <f>SUM('주택총조사(주택의종류)'!AD230:AF230)</f>
        <v>2109</v>
      </c>
      <c r="GM244" s="52">
        <f>REPS미분양!I229</f>
        <v>0</v>
      </c>
      <c r="GN244" s="100">
        <f t="shared" si="459"/>
        <v>0</v>
      </c>
      <c r="GO244" s="55">
        <f t="shared" si="460"/>
        <v>1</v>
      </c>
      <c r="GP244" s="82">
        <f t="shared" si="461"/>
        <v>4.765463574085639</v>
      </c>
      <c r="GQ244" s="84">
        <f t="shared" si="462"/>
        <v>18.02309756359541</v>
      </c>
      <c r="GR244" s="151">
        <f>SUM('REPS분양물량+계획'!G229:I229)/3</f>
        <v>14</v>
      </c>
      <c r="GS244" s="106">
        <f t="shared" si="470"/>
        <v>0.77678101395169685</v>
      </c>
      <c r="GT244" s="105" t="str">
        <f t="shared" si="463"/>
        <v>A등급</v>
      </c>
    </row>
    <row r="245" spans="1:202" s="49" customFormat="1" x14ac:dyDescent="0.4">
      <c r="A245" s="37" t="s">
        <v>268</v>
      </c>
      <c r="B245" s="37" t="s">
        <v>302</v>
      </c>
      <c r="C245" s="35">
        <f>'주택총조사(거처의종류, 일반,외국인가구, 전체)'!H231</f>
        <v>22270</v>
      </c>
      <c r="D245" s="35">
        <f>'주택총조사(거처의종류, 일반,외국인가구, 전체)'!K231</f>
        <v>22026</v>
      </c>
      <c r="E245" s="35">
        <f>'주택총조사(거처의종류, 일반,외국인가구, 전체)'!N231</f>
        <v>22351</v>
      </c>
      <c r="F245" s="35">
        <f>'주택총조사(거처의종류, 일반,외국인가구, 전체)'!Q231</f>
        <v>22289</v>
      </c>
      <c r="G245" s="35">
        <f>'주택총조사(거처의종류, 일반,외국인가구, 전체)'!T231</f>
        <v>22531</v>
      </c>
      <c r="H245" s="35">
        <f>'주택총조사(거처의종류, 일반,외국인가구, 전체)'!W231</f>
        <v>22521</v>
      </c>
      <c r="I245" s="207">
        <f t="shared" si="471"/>
        <v>-141</v>
      </c>
      <c r="J245" s="207">
        <f t="shared" si="471"/>
        <v>34</v>
      </c>
      <c r="K245" s="207">
        <f t="shared" si="471"/>
        <v>-467</v>
      </c>
      <c r="L245" s="207">
        <f t="shared" si="471"/>
        <v>-67</v>
      </c>
      <c r="M245" s="207">
        <f t="shared" si="471"/>
        <v>-160</v>
      </c>
      <c r="N245" s="24">
        <f>'인구총조사(가구, 1인가구)'!D231</f>
        <v>7627</v>
      </c>
      <c r="O245" s="24">
        <f>'인구총조사(가구, 1인가구)'!E231</f>
        <v>7524</v>
      </c>
      <c r="P245" s="24">
        <f>'인구총조사(가구, 1인가구)'!F231</f>
        <v>7815</v>
      </c>
      <c r="Q245" s="24">
        <f>'인구총조사(가구, 1인가구)'!G231</f>
        <v>8220</v>
      </c>
      <c r="R245" s="24">
        <f>'인구총조사(가구, 1인가구)'!H231</f>
        <v>8529</v>
      </c>
      <c r="S245" s="24">
        <f>'인구총조사(가구, 1인가구)'!I231</f>
        <v>8679</v>
      </c>
      <c r="T245" s="52">
        <f t="shared" si="464"/>
        <v>-103</v>
      </c>
      <c r="U245" s="52">
        <f t="shared" si="382"/>
        <v>291</v>
      </c>
      <c r="V245" s="52">
        <f t="shared" si="383"/>
        <v>405</v>
      </c>
      <c r="W245" s="52">
        <f t="shared" si="384"/>
        <v>309</v>
      </c>
      <c r="X245" s="52">
        <f t="shared" si="385"/>
        <v>150</v>
      </c>
      <c r="Y245" s="53">
        <f>'주택총조사(거처의종류, 일반,외국인가구, 아파트)'!K231/'주택총조사(거처의종류, 일반,외국인가구, 전체)'!K231</f>
        <v>0.18777808045037683</v>
      </c>
      <c r="Z245" s="53">
        <f>'주택총조사(거처의종류, 일반,외국인가구, 아파트)'!N231/'주택총조사(거처의종류, 일반,외국인가구, 전체)'!N231</f>
        <v>0.20723904970694823</v>
      </c>
      <c r="AA245" s="53">
        <f>'주택총조사(거처의종류, 일반,외국인가구, 아파트)'!Q231/'주택총조사(거처의종류, 일반,외국인가구, 전체)'!Q231</f>
        <v>0.2161155727040244</v>
      </c>
      <c r="AB245" s="53">
        <f>'주택총조사(거처의종류, 일반,외국인가구, 아파트)'!T231/'주택총조사(거처의종류, 일반,외국인가구, 전체)'!T231</f>
        <v>0.2252896009941858</v>
      </c>
      <c r="AC245" s="53">
        <f>'주택총조사(거처의종류, 일반,외국인가구, 아파트)'!W231/'주택총조사(거처의종류, 일반,외국인가구, 전체)'!W231</f>
        <v>0.22583366635584565</v>
      </c>
      <c r="AD245" s="54">
        <f t="shared" si="465"/>
        <v>-26.476709343503135</v>
      </c>
      <c r="AE245" s="54">
        <f t="shared" si="386"/>
        <v>7.04612769003624</v>
      </c>
      <c r="AF245" s="54">
        <f t="shared" si="387"/>
        <v>-100.92597245277939</v>
      </c>
      <c r="AG245" s="54">
        <f t="shared" si="388"/>
        <v>-15.094403266610449</v>
      </c>
      <c r="AH245" s="54">
        <f t="shared" si="389"/>
        <v>-36.133386616935304</v>
      </c>
      <c r="AI245" s="54">
        <f t="shared" si="390"/>
        <v>-34.316868797958406</v>
      </c>
      <c r="AJ245" s="54">
        <f t="shared" si="466"/>
        <v>-19.341142286388813</v>
      </c>
      <c r="AK245" s="54">
        <f t="shared" si="391"/>
        <v>60.306563464721933</v>
      </c>
      <c r="AL245" s="54">
        <f t="shared" si="392"/>
        <v>87.526806945129877</v>
      </c>
      <c r="AM245" s="54">
        <f t="shared" si="393"/>
        <v>69.614486707203412</v>
      </c>
      <c r="AN245" s="54">
        <f t="shared" si="394"/>
        <v>33.875049953376845</v>
      </c>
      <c r="AO245" s="54">
        <f t="shared" si="395"/>
        <v>46.396352956808656</v>
      </c>
      <c r="AP245" s="208">
        <f t="shared" si="472"/>
        <v>-45.817851629891948</v>
      </c>
      <c r="AQ245" s="208">
        <f t="shared" si="472"/>
        <v>67.352691154758176</v>
      </c>
      <c r="AR245" s="208">
        <f t="shared" si="472"/>
        <v>-13.399165507649514</v>
      </c>
      <c r="AS245" s="208">
        <f t="shared" si="472"/>
        <v>54.520083440592963</v>
      </c>
      <c r="AT245" s="208">
        <f t="shared" si="472"/>
        <v>-2.2583366635584596</v>
      </c>
      <c r="AU245" s="50">
        <f t="shared" si="381"/>
        <v>12.079484158850244</v>
      </c>
      <c r="AV245" s="52">
        <f>'주택총조사(거처의종류, 일반,외국인가구, 전체)'!I231</f>
        <v>192</v>
      </c>
      <c r="AW245" s="52">
        <f>'주택총조사(거처의종류, 일반,외국인가구, 전체)'!L231</f>
        <v>227</v>
      </c>
      <c r="AX245" s="52">
        <f>'주택총조사(거처의종류, 일반,외국인가구, 전체)'!O231</f>
        <v>216</v>
      </c>
      <c r="AY245" s="52">
        <f>'주택총조사(거처의종류, 일반,외국인가구, 전체)'!R231</f>
        <v>239</v>
      </c>
      <c r="AZ245" s="52">
        <f>'주택총조사(거처의종류, 일반,외국인가구, 전체)'!U231</f>
        <v>267</v>
      </c>
      <c r="BA245" s="52">
        <f>'주택총조사(거처의종류, 일반,외국인가구, 전체)'!X231</f>
        <v>347</v>
      </c>
      <c r="BB245" s="52">
        <f t="shared" si="467"/>
        <v>35</v>
      </c>
      <c r="BC245" s="52">
        <f t="shared" si="396"/>
        <v>-11</v>
      </c>
      <c r="BD245" s="52">
        <f t="shared" si="397"/>
        <v>23</v>
      </c>
      <c r="BE245" s="52">
        <f t="shared" si="398"/>
        <v>28</v>
      </c>
      <c r="BF245" s="52">
        <f t="shared" si="399"/>
        <v>80</v>
      </c>
      <c r="BG245" s="53">
        <f>'주택총조사(거처의종류, 일반,외국인가구, 아파트)'!L231/'주택총조사(거처의종류, 일반,외국인가구, 전체)'!L231</f>
        <v>0.1013215859030837</v>
      </c>
      <c r="BH245" s="53">
        <f>'주택총조사(거처의종류, 일반,외국인가구, 아파트)'!O231/'주택총조사(거처의종류, 일반,외국인가구, 전체)'!O231</f>
        <v>0.10648148148148148</v>
      </c>
      <c r="BI245" s="53">
        <f>'주택총조사(거처의종류, 일반,외국인가구, 아파트)'!R231/'주택총조사(거처의종류, 일반,외국인가구, 전체)'!R231</f>
        <v>0.1297071129707113</v>
      </c>
      <c r="BJ245" s="53">
        <f>'주택총조사(거처의종류, 일반,외국인가구, 아파트)'!U231/'주택총조사(거처의종류, 일반,외국인가구, 전체)'!U231</f>
        <v>0.11235955056179775</v>
      </c>
      <c r="BK245" s="53">
        <f>'주택총조사(거처의종류, 일반,외국인가구, 아파트)'!X231/'주택총조사(거처의종류, 일반,외국인가구, 전체)'!X231</f>
        <v>0.11815561959654179</v>
      </c>
      <c r="BL245" s="54">
        <f t="shared" si="400"/>
        <v>3.5462555066079293</v>
      </c>
      <c r="BM245" s="54">
        <f t="shared" si="401"/>
        <v>-1.1712962962962963</v>
      </c>
      <c r="BN245" s="54">
        <f t="shared" si="402"/>
        <v>2.98326359832636</v>
      </c>
      <c r="BO245" s="54">
        <f t="shared" si="403"/>
        <v>3.1460674157303368</v>
      </c>
      <c r="BP245" s="54">
        <f t="shared" si="404"/>
        <v>9.4524495677233435</v>
      </c>
      <c r="BQ245" s="50">
        <f t="shared" si="405"/>
        <v>3.5913479584183348</v>
      </c>
      <c r="BR245" s="49">
        <f>REPS멸실!E230</f>
        <v>0</v>
      </c>
      <c r="BS245" s="49">
        <f>REPS멸실!F230</f>
        <v>0</v>
      </c>
      <c r="BT245" s="49">
        <f>REPS멸실!G230</f>
        <v>0</v>
      </c>
      <c r="BU245" s="49">
        <f>REPS멸실!H230</f>
        <v>0</v>
      </c>
      <c r="BV245" s="49">
        <f>REPS멸실!I230</f>
        <v>0</v>
      </c>
      <c r="BW245" s="51">
        <f t="shared" si="406"/>
        <v>0</v>
      </c>
      <c r="BX245" s="81">
        <f t="shared" si="407"/>
        <v>15.670832117268578</v>
      </c>
      <c r="BY245" s="52">
        <f>SUM('주택소유통계(다주택자)'!Q231:R231)</f>
        <v>2861</v>
      </c>
      <c r="BZ245" s="52">
        <f>SUM('주택소유통계(다주택자)'!U231:V231)</f>
        <v>2812</v>
      </c>
      <c r="CA245" s="52">
        <f>SUM('주택소유통계(다주택자)'!Y231:Z231)</f>
        <v>2844</v>
      </c>
      <c r="CB245" s="52">
        <f>SUM('주택소유통계(다주택자)'!AC231:AD231)</f>
        <v>3030</v>
      </c>
      <c r="CC245" s="52">
        <f t="shared" si="408"/>
        <v>-49</v>
      </c>
      <c r="CD245" s="52">
        <f t="shared" si="409"/>
        <v>32</v>
      </c>
      <c r="CE245" s="52">
        <f t="shared" si="410"/>
        <v>186</v>
      </c>
      <c r="CF245" s="53">
        <f>'REPS거래량(외지인)'!D231/'REPS거래량(외지인)'!C231</f>
        <v>0.71331058020477811</v>
      </c>
      <c r="CG245" s="53">
        <f>'REPS거래량(외지인)'!I231/'REPS거래량(외지인)'!H231</f>
        <v>0.76953125</v>
      </c>
      <c r="CH245" s="53">
        <f>'REPS거래량(외지인)'!N231/'REPS거래량(외지인)'!M231</f>
        <v>0.74871794871794872</v>
      </c>
      <c r="CI245" s="54">
        <f>REPS단위당실거래!G230</f>
        <v>540.79999999999995</v>
      </c>
      <c r="CJ245" s="54">
        <f>REPS단위당실거래!H230</f>
        <v>571.79999999999995</v>
      </c>
      <c r="CK245" s="54">
        <f>REPS단위당실거래!I230</f>
        <v>615</v>
      </c>
      <c r="CL245" s="52">
        <v>856</v>
      </c>
      <c r="CM245" s="52">
        <v>898.80000000000007</v>
      </c>
      <c r="CN245" s="52">
        <v>943.74000000000012</v>
      </c>
      <c r="CO245" s="53">
        <v>0</v>
      </c>
      <c r="CP245" s="53">
        <f t="shared" si="412"/>
        <v>0.63618157543391174</v>
      </c>
      <c r="CQ245" s="53">
        <f t="shared" si="413"/>
        <v>0.65166253417254749</v>
      </c>
      <c r="CR245" s="55">
        <v>0.2</v>
      </c>
      <c r="CS245" s="55">
        <v>0.3</v>
      </c>
      <c r="CT245" s="55">
        <v>0.5</v>
      </c>
      <c r="CU245" s="162">
        <f t="shared" si="414"/>
        <v>0</v>
      </c>
      <c r="CV245" s="162">
        <f t="shared" si="415"/>
        <v>4.6997913885180225</v>
      </c>
      <c r="CW245" s="162">
        <f t="shared" si="416"/>
        <v>45.375763533306923</v>
      </c>
      <c r="CX245" s="71">
        <f t="shared" si="417"/>
        <v>16.691851640608316</v>
      </c>
      <c r="CY245" s="158">
        <f>REPS분양물량!H230</f>
        <v>64</v>
      </c>
      <c r="CZ245" s="158">
        <f>REPS분양물량!I230</f>
        <v>0</v>
      </c>
      <c r="DA245" s="158">
        <f>REPS분양물량!J230</f>
        <v>0</v>
      </c>
      <c r="DB245" s="52">
        <f>REPS미분양!F230</f>
        <v>2</v>
      </c>
      <c r="DC245" s="52">
        <f>REPS미분양!G230</f>
        <v>0</v>
      </c>
      <c r="DD245" s="52">
        <f>REPS미분양!H230</f>
        <v>0</v>
      </c>
      <c r="DE245" s="52">
        <f>REPS미분양!I230</f>
        <v>0</v>
      </c>
      <c r="DF245" s="52">
        <f t="shared" si="418"/>
        <v>66</v>
      </c>
      <c r="DG245" s="52">
        <f t="shared" si="419"/>
        <v>0</v>
      </c>
      <c r="DH245" s="52">
        <f t="shared" si="420"/>
        <v>0</v>
      </c>
      <c r="DI245" s="52">
        <f t="shared" si="421"/>
        <v>66</v>
      </c>
      <c r="DJ245" s="52">
        <f t="shared" si="422"/>
        <v>0</v>
      </c>
      <c r="DK245" s="52">
        <f t="shared" si="423"/>
        <v>0</v>
      </c>
      <c r="DL245" s="141">
        <v>540.79999999999995</v>
      </c>
      <c r="DM245" s="141">
        <v>571.79999999999995</v>
      </c>
      <c r="DN245" s="141">
        <v>615</v>
      </c>
      <c r="DO245" s="140">
        <f>'REPS분양가(분기단위)'!D230</f>
        <v>856</v>
      </c>
      <c r="DP245" s="144">
        <f>DO245*1.05</f>
        <v>898.80000000000007</v>
      </c>
      <c r="DQ245" s="144">
        <f>DP245*1.05</f>
        <v>943.74000000000012</v>
      </c>
      <c r="DR245" s="53">
        <f t="shared" si="424"/>
        <v>0.63177570093457935</v>
      </c>
      <c r="DS245" s="53">
        <f t="shared" si="425"/>
        <v>0.63618157543391174</v>
      </c>
      <c r="DT245" s="53">
        <f t="shared" si="426"/>
        <v>0.65166253417254749</v>
      </c>
      <c r="DU245" s="53">
        <f>100%-종합!CF245</f>
        <v>0.28668941979522189</v>
      </c>
      <c r="DV245" s="53">
        <f>100%-종합!CG245</f>
        <v>0.23046875</v>
      </c>
      <c r="DW245" s="53">
        <f>100%-종합!CH245</f>
        <v>0.25128205128205128</v>
      </c>
      <c r="DX245" s="55">
        <v>0.2</v>
      </c>
      <c r="DY245" s="55">
        <v>0.3</v>
      </c>
      <c r="DZ245" s="55">
        <v>0.5</v>
      </c>
      <c r="EA245" s="72">
        <f t="shared" si="427"/>
        <v>2.3908290006698354</v>
      </c>
      <c r="EB245" s="72">
        <f t="shared" si="428"/>
        <v>0</v>
      </c>
      <c r="EC245" s="72">
        <f t="shared" si="429"/>
        <v>0</v>
      </c>
      <c r="ED245" s="71">
        <f t="shared" si="430"/>
        <v>0.79694300022327846</v>
      </c>
      <c r="EE245" s="82">
        <f t="shared" si="431"/>
        <v>17.488794640831596</v>
      </c>
      <c r="EF245" s="88">
        <f t="shared" si="432"/>
        <v>33.159626758100174</v>
      </c>
      <c r="EG245" s="54">
        <f>REPS단위당실거래!I230</f>
        <v>615</v>
      </c>
      <c r="EH245" s="52">
        <f t="shared" si="433"/>
        <v>943.74000000000012</v>
      </c>
      <c r="EI245" s="52">
        <f t="shared" si="434"/>
        <v>32100</v>
      </c>
      <c r="EJ245" s="49">
        <f t="shared" si="435"/>
        <v>17655</v>
      </c>
      <c r="EK245" s="149">
        <v>1592</v>
      </c>
      <c r="EL245" s="55">
        <f t="shared" si="436"/>
        <v>0.88800166354751509</v>
      </c>
      <c r="EM245" s="55">
        <v>0.74</v>
      </c>
      <c r="EN245" s="55">
        <v>0.05</v>
      </c>
      <c r="EO245" s="71">
        <f t="shared" si="437"/>
        <v>52.306849989602824</v>
      </c>
      <c r="EP245" s="54">
        <f>REPS단위당실거래!I230</f>
        <v>615</v>
      </c>
      <c r="EQ245" s="52">
        <f t="shared" si="438"/>
        <v>943.74000000000012</v>
      </c>
      <c r="ER245" s="52">
        <f t="shared" si="439"/>
        <v>32100</v>
      </c>
      <c r="ES245" s="49">
        <f t="shared" si="440"/>
        <v>17655</v>
      </c>
      <c r="ET245" s="149">
        <v>923</v>
      </c>
      <c r="EU245" s="55">
        <f t="shared" si="441"/>
        <v>0.88800166354751509</v>
      </c>
      <c r="EV245" s="55">
        <v>0.26</v>
      </c>
      <c r="EW245" s="55">
        <v>0.2</v>
      </c>
      <c r="EX245" s="50">
        <f t="shared" si="442"/>
        <v>42.62052784362654</v>
      </c>
      <c r="EY245" s="53">
        <f>'주택총조사(주택의종류)'!AZ231</f>
        <v>0.22379866771541126</v>
      </c>
      <c r="EZ245" s="53">
        <f>'주택총조사(주택의종류)'!AS231</f>
        <v>0.72196606689312315</v>
      </c>
      <c r="FA245" s="53">
        <f>'주택총조사(주택의종류)'!BG231</f>
        <v>3.3856288908233022E-2</v>
      </c>
      <c r="FB245" s="53">
        <f t="shared" si="443"/>
        <v>3.3772424273878219</v>
      </c>
      <c r="FC245" s="54">
        <f t="shared" si="444"/>
        <v>320.5927679390565</v>
      </c>
      <c r="FD245" s="55">
        <v>0.4</v>
      </c>
      <c r="FE245" s="55">
        <v>0.6</v>
      </c>
      <c r="FF245" s="50">
        <f t="shared" si="445"/>
        <v>76.94226430537357</v>
      </c>
      <c r="FG245" s="82">
        <f t="shared" si="446"/>
        <v>171.86964213860296</v>
      </c>
      <c r="FH245" s="53">
        <v>3.9399999999999998E-2</v>
      </c>
      <c r="FI245" s="49">
        <v>30</v>
      </c>
      <c r="FJ245" s="55">
        <v>0.6</v>
      </c>
      <c r="FK245" s="55">
        <v>0.4</v>
      </c>
      <c r="FL245" s="49">
        <f t="shared" si="447"/>
        <v>32000</v>
      </c>
      <c r="FM245" s="49">
        <f t="shared" si="448"/>
        <v>19300</v>
      </c>
      <c r="FN245" s="58">
        <f t="shared" si="449"/>
        <v>-91.474802319367328</v>
      </c>
      <c r="FO245" s="49">
        <f t="shared" si="468"/>
        <v>2760</v>
      </c>
      <c r="FP245" s="131" t="s">
        <v>400</v>
      </c>
      <c r="FQ245" s="131">
        <v>115</v>
      </c>
      <c r="FR245" s="131">
        <v>706</v>
      </c>
      <c r="FS245" s="134">
        <v>1018</v>
      </c>
      <c r="FT245" s="131">
        <v>491</v>
      </c>
      <c r="FU245" s="131">
        <v>482</v>
      </c>
      <c r="FV245" s="131">
        <v>449</v>
      </c>
      <c r="FW245" s="131">
        <v>894</v>
      </c>
      <c r="FX245" s="131">
        <v>654</v>
      </c>
      <c r="FY245" s="32">
        <f t="shared" si="450"/>
        <v>4809</v>
      </c>
      <c r="FZ245" s="152">
        <f>(SUM(FS245:FX245)/FY245)+(FR245/FY245)*0.4</f>
        <v>0.88800166354751509</v>
      </c>
      <c r="GA245" s="54">
        <f t="shared" si="451"/>
        <v>49.987700915226988</v>
      </c>
      <c r="GB245" s="55">
        <v>0.3</v>
      </c>
      <c r="GC245" s="55">
        <f t="shared" si="452"/>
        <v>0.88800166354751509</v>
      </c>
      <c r="GD245" s="50">
        <f t="shared" si="453"/>
        <v>13.316748470891161</v>
      </c>
      <c r="GE245" s="54">
        <f t="shared" si="454"/>
        <v>-34.316868797958406</v>
      </c>
      <c r="GF245" s="55">
        <v>0.7</v>
      </c>
      <c r="GG245" s="55">
        <f t="shared" si="455"/>
        <v>0.88800166354751509</v>
      </c>
      <c r="GH245" s="50">
        <f t="shared" si="456"/>
        <v>-21.331405606230216</v>
      </c>
      <c r="GI245" s="81">
        <f t="shared" si="469"/>
        <v>-8.0146571353390552</v>
      </c>
      <c r="GJ245" s="72">
        <f t="shared" si="457"/>
        <v>16.691851640608316</v>
      </c>
      <c r="GK245" s="72">
        <f t="shared" si="458"/>
        <v>0.79694300022327846</v>
      </c>
      <c r="GL245" s="52">
        <f>SUM('주택총조사(주택의종류)'!AD231:AF231)</f>
        <v>6859</v>
      </c>
      <c r="GM245" s="52">
        <f>REPS미분양!I230</f>
        <v>0</v>
      </c>
      <c r="GN245" s="100">
        <f t="shared" si="459"/>
        <v>0</v>
      </c>
      <c r="GO245" s="55">
        <f t="shared" si="460"/>
        <v>1</v>
      </c>
      <c r="GP245" s="82">
        <f t="shared" si="461"/>
        <v>17.488794640831596</v>
      </c>
      <c r="GQ245" s="84">
        <f t="shared" si="462"/>
        <v>181.34377964409549</v>
      </c>
      <c r="GR245" s="151">
        <f>SUM('REPS분양물량+계획'!G230:I230)/3</f>
        <v>0</v>
      </c>
      <c r="GS245" s="106">
        <f t="shared" si="470"/>
        <v>0</v>
      </c>
      <c r="GT245" s="105" t="str">
        <f t="shared" si="463"/>
        <v>S등급</v>
      </c>
    </row>
    <row r="246" spans="1:202" s="49" customFormat="1" x14ac:dyDescent="0.4">
      <c r="A246" s="37" t="s">
        <v>268</v>
      </c>
      <c r="B246" s="37" t="s">
        <v>303</v>
      </c>
      <c r="C246" s="35">
        <f>'주택총조사(거처의종류, 일반,외국인가구, 전체)'!H232</f>
        <v>11577</v>
      </c>
      <c r="D246" s="35">
        <f>'주택총조사(거처의종류, 일반,외국인가구, 전체)'!K232</f>
        <v>11476</v>
      </c>
      <c r="E246" s="35">
        <f>'주택총조사(거처의종류, 일반,외국인가구, 전체)'!N232</f>
        <v>11647</v>
      </c>
      <c r="F246" s="35">
        <f>'주택총조사(거처의종류, 일반,외국인가구, 전체)'!Q232</f>
        <v>11639</v>
      </c>
      <c r="G246" s="35">
        <f>'주택총조사(거처의종류, 일반,외국인가구, 전체)'!T232</f>
        <v>11728</v>
      </c>
      <c r="H246" s="35">
        <f>'주택총조사(거처의종류, 일반,외국인가구, 전체)'!W232</f>
        <v>11941</v>
      </c>
      <c r="I246" s="207">
        <f t="shared" si="471"/>
        <v>-110</v>
      </c>
      <c r="J246" s="207">
        <f t="shared" si="471"/>
        <v>55</v>
      </c>
      <c r="K246" s="207">
        <f t="shared" si="471"/>
        <v>-253</v>
      </c>
      <c r="L246" s="207">
        <f t="shared" si="471"/>
        <v>-44</v>
      </c>
      <c r="M246" s="207">
        <f t="shared" si="471"/>
        <v>35</v>
      </c>
      <c r="N246" s="24">
        <f>'인구총조사(가구, 1인가구)'!D232</f>
        <v>3813</v>
      </c>
      <c r="O246" s="24">
        <f>'인구총조사(가구, 1인가구)'!E232</f>
        <v>3822</v>
      </c>
      <c r="P246" s="24">
        <f>'인구총조사(가구, 1인가구)'!F232</f>
        <v>3938</v>
      </c>
      <c r="Q246" s="24">
        <f>'인구총조사(가구, 1인가구)'!G232</f>
        <v>4183</v>
      </c>
      <c r="R246" s="24">
        <f>'인구총조사(가구, 1인가구)'!H232</f>
        <v>4316</v>
      </c>
      <c r="S246" s="24">
        <f>'인구총조사(가구, 1인가구)'!I232</f>
        <v>4494</v>
      </c>
      <c r="T246" s="52">
        <f t="shared" si="464"/>
        <v>9</v>
      </c>
      <c r="U246" s="52">
        <f t="shared" si="382"/>
        <v>116</v>
      </c>
      <c r="V246" s="52">
        <f t="shared" si="383"/>
        <v>245</v>
      </c>
      <c r="W246" s="52">
        <f t="shared" si="384"/>
        <v>133</v>
      </c>
      <c r="X246" s="52">
        <f t="shared" si="385"/>
        <v>178</v>
      </c>
      <c r="Y246" s="53">
        <f>'주택총조사(거처의종류, 일반,외국인가구, 아파트)'!K232/'주택총조사(거처의종류, 일반,외국인가구, 전체)'!K232</f>
        <v>0.10787730916695713</v>
      </c>
      <c r="Z246" s="53">
        <f>'주택총조사(거처의종류, 일반,외국인가구, 아파트)'!N232/'주택총조사(거처의종류, 일반,외국인가구, 전체)'!N232</f>
        <v>0.11548038121404654</v>
      </c>
      <c r="AA246" s="53">
        <f>'주택총조사(거처의종류, 일반,외국인가구, 아파트)'!Q232/'주택총조사(거처의종류, 일반,외국인가구, 전체)'!Q232</f>
        <v>0.11693444453990892</v>
      </c>
      <c r="AB246" s="53">
        <f>'주택총조사(거처의종류, 일반,외국인가구, 아파트)'!T232/'주택총조사(거처의종류, 일반,외국인가구, 전체)'!T232</f>
        <v>0.11724079126875853</v>
      </c>
      <c r="AC246" s="53">
        <f>'주택총조사(거처의종류, 일반,외국인가구, 아파트)'!W232/'주택총조사(거처의종류, 일반,외국인가구, 전체)'!W232</f>
        <v>0.13893308768109874</v>
      </c>
      <c r="AD246" s="54">
        <f t="shared" si="465"/>
        <v>-11.866504008365284</v>
      </c>
      <c r="AE246" s="54">
        <f t="shared" si="386"/>
        <v>6.3514209667725599</v>
      </c>
      <c r="AF246" s="54">
        <f t="shared" si="387"/>
        <v>-29.584414468596957</v>
      </c>
      <c r="AG246" s="54">
        <f t="shared" si="388"/>
        <v>-5.1585948158253752</v>
      </c>
      <c r="AH246" s="54">
        <f t="shared" si="389"/>
        <v>4.8626580688384564</v>
      </c>
      <c r="AI246" s="54">
        <f t="shared" si="390"/>
        <v>-7.0790868514353189</v>
      </c>
      <c r="AJ246" s="54">
        <f t="shared" si="466"/>
        <v>0.97089578250261421</v>
      </c>
      <c r="AK246" s="54">
        <f t="shared" si="391"/>
        <v>13.395724220829399</v>
      </c>
      <c r="AL246" s="54">
        <f t="shared" si="392"/>
        <v>28.648938912277686</v>
      </c>
      <c r="AM246" s="54">
        <f t="shared" si="393"/>
        <v>15.593025238744884</v>
      </c>
      <c r="AN246" s="54">
        <f t="shared" si="394"/>
        <v>24.730089607235577</v>
      </c>
      <c r="AO246" s="54">
        <f t="shared" si="395"/>
        <v>16.667734752318033</v>
      </c>
      <c r="AP246" s="208">
        <f t="shared" si="472"/>
        <v>-10.89560822586267</v>
      </c>
      <c r="AQ246" s="208">
        <f t="shared" si="472"/>
        <v>19.747145187601959</v>
      </c>
      <c r="AR246" s="208">
        <f t="shared" si="472"/>
        <v>-0.93547555631927182</v>
      </c>
      <c r="AS246" s="208">
        <f t="shared" si="472"/>
        <v>10.434430422919508</v>
      </c>
      <c r="AT246" s="208">
        <f t="shared" si="472"/>
        <v>29.592747676074033</v>
      </c>
      <c r="AU246" s="50">
        <f t="shared" si="381"/>
        <v>9.5886479008827106</v>
      </c>
      <c r="AV246" s="52">
        <f>'주택총조사(거처의종류, 일반,외국인가구, 전체)'!I232</f>
        <v>84</v>
      </c>
      <c r="AW246" s="52">
        <f>'주택총조사(거처의종류, 일반,외국인가구, 전체)'!L232</f>
        <v>97</v>
      </c>
      <c r="AX246" s="52">
        <f>'주택총조사(거처의종류, 일반,외국인가구, 전체)'!O232</f>
        <v>86</v>
      </c>
      <c r="AY246" s="52">
        <f>'주택총조사(거처의종류, 일반,외국인가구, 전체)'!R232</f>
        <v>95</v>
      </c>
      <c r="AZ246" s="52">
        <f>'주택총조사(거처의종류, 일반,외국인가구, 전체)'!U232</f>
        <v>93</v>
      </c>
      <c r="BA246" s="52">
        <f>'주택총조사(거처의종류, 일반,외국인가구, 전체)'!X232</f>
        <v>106</v>
      </c>
      <c r="BB246" s="52">
        <f t="shared" si="467"/>
        <v>13</v>
      </c>
      <c r="BC246" s="52">
        <f t="shared" si="396"/>
        <v>-11</v>
      </c>
      <c r="BD246" s="52">
        <f t="shared" si="397"/>
        <v>9</v>
      </c>
      <c r="BE246" s="52">
        <f t="shared" si="398"/>
        <v>-2</v>
      </c>
      <c r="BF246" s="52">
        <f t="shared" si="399"/>
        <v>13</v>
      </c>
      <c r="BG246" s="53">
        <f>'주택총조사(거처의종류, 일반,외국인가구, 아파트)'!L232/'주택총조사(거처의종류, 일반,외국인가구, 전체)'!L232</f>
        <v>9.2783505154639179E-2</v>
      </c>
      <c r="BH246" s="53">
        <f>'주택총조사(거처의종류, 일반,외국인가구, 아파트)'!O232/'주택총조사(거처의종류, 일반,외국인가구, 전체)'!O232</f>
        <v>0.13953488372093023</v>
      </c>
      <c r="BI246" s="53">
        <f>'주택총조사(거처의종류, 일반,외국인가구, 아파트)'!R232/'주택총조사(거처의종류, 일반,외국인가구, 전체)'!R232</f>
        <v>0.11578947368421053</v>
      </c>
      <c r="BJ246" s="53">
        <f>'주택총조사(거처의종류, 일반,외국인가구, 아파트)'!U232/'주택총조사(거처의종류, 일반,외국인가구, 전체)'!U232</f>
        <v>0.11827956989247312</v>
      </c>
      <c r="BK246" s="53">
        <f>'주택총조사(거처의종류, 일반,외국인가구, 아파트)'!X232/'주택총조사(거처의종류, 일반,외국인가구, 전체)'!X232</f>
        <v>0.10377358490566038</v>
      </c>
      <c r="BL246" s="54">
        <f t="shared" si="400"/>
        <v>1.2061855670103094</v>
      </c>
      <c r="BM246" s="54">
        <f t="shared" si="401"/>
        <v>-1.5348837209302326</v>
      </c>
      <c r="BN246" s="54">
        <f t="shared" si="402"/>
        <v>1.0421052631578946</v>
      </c>
      <c r="BO246" s="54">
        <f t="shared" si="403"/>
        <v>-0.23655913978494625</v>
      </c>
      <c r="BP246" s="54">
        <f t="shared" si="404"/>
        <v>1.3490566037735849</v>
      </c>
      <c r="BQ246" s="50">
        <f t="shared" si="405"/>
        <v>0.36518091464532204</v>
      </c>
      <c r="BR246" s="49">
        <f>REPS멸실!E231</f>
        <v>0</v>
      </c>
      <c r="BS246" s="49">
        <f>REPS멸실!F231</f>
        <v>0</v>
      </c>
      <c r="BT246" s="49">
        <f>REPS멸실!G231</f>
        <v>0</v>
      </c>
      <c r="BU246" s="49">
        <f>REPS멸실!H231</f>
        <v>0</v>
      </c>
      <c r="BV246" s="49">
        <f>REPS멸실!I231</f>
        <v>0</v>
      </c>
      <c r="BW246" s="51">
        <f t="shared" si="406"/>
        <v>0</v>
      </c>
      <c r="BX246" s="81">
        <f t="shared" si="407"/>
        <v>9.9538288155280323</v>
      </c>
      <c r="BY246" s="52">
        <f>SUM('주택소유통계(다주택자)'!Q232:R232)</f>
        <v>1573</v>
      </c>
      <c r="BZ246" s="52">
        <f>SUM('주택소유통계(다주택자)'!U232:V232)</f>
        <v>1553</v>
      </c>
      <c r="CA246" s="52">
        <f>SUM('주택소유통계(다주택자)'!Y232:Z232)</f>
        <v>1553</v>
      </c>
      <c r="CB246" s="52">
        <f>SUM('주택소유통계(다주택자)'!AC232:AD232)</f>
        <v>1645</v>
      </c>
      <c r="CC246" s="52">
        <f t="shared" si="408"/>
        <v>-20</v>
      </c>
      <c r="CD246" s="52">
        <f t="shared" si="409"/>
        <v>0</v>
      </c>
      <c r="CE246" s="52">
        <f t="shared" si="410"/>
        <v>92</v>
      </c>
      <c r="CF246" s="53">
        <f>'REPS거래량(외지인)'!D232/'REPS거래량(외지인)'!C232</f>
        <v>0.83333333333333337</v>
      </c>
      <c r="CG246" s="53">
        <f>'REPS거래량(외지인)'!I232/'REPS거래량(외지인)'!H232</f>
        <v>0.63414634146341464</v>
      </c>
      <c r="CH246" s="53">
        <f>'REPS거래량(외지인)'!N232/'REPS거래량(외지인)'!M232</f>
        <v>0.80519480519480524</v>
      </c>
      <c r="CI246" s="54">
        <f>REPS단위당실거래!G231</f>
        <v>540</v>
      </c>
      <c r="CJ246" s="54">
        <f>REPS단위당실거래!H231</f>
        <v>657.5</v>
      </c>
      <c r="CK246" s="54">
        <f>REPS단위당실거래!I231</f>
        <v>678.3</v>
      </c>
      <c r="CL246" s="52">
        <v>0</v>
      </c>
      <c r="CM246" s="52">
        <v>0</v>
      </c>
      <c r="CN246" s="52">
        <v>0</v>
      </c>
      <c r="CO246" s="53" t="e">
        <f t="shared" si="411"/>
        <v>#DIV/0!</v>
      </c>
      <c r="CP246" s="53" t="e">
        <f t="shared" si="412"/>
        <v>#DIV/0!</v>
      </c>
      <c r="CQ246" s="53" t="e">
        <f t="shared" si="413"/>
        <v>#DIV/0!</v>
      </c>
      <c r="CR246" s="55">
        <v>0.2</v>
      </c>
      <c r="CS246" s="55">
        <v>0.3</v>
      </c>
      <c r="CT246" s="55">
        <v>0.5</v>
      </c>
      <c r="CU246" s="162" t="e">
        <f t="shared" si="414"/>
        <v>#DIV/0!</v>
      </c>
      <c r="CV246" s="162" t="e">
        <f t="shared" si="415"/>
        <v>#DIV/0!</v>
      </c>
      <c r="CW246" s="162" t="e">
        <f t="shared" si="416"/>
        <v>#DIV/0!</v>
      </c>
      <c r="CX246" s="71" t="e">
        <f t="shared" si="417"/>
        <v>#DIV/0!</v>
      </c>
      <c r="CY246" s="158">
        <f>REPS분양물량!H231</f>
        <v>0</v>
      </c>
      <c r="CZ246" s="158">
        <f>REPS분양물량!I231</f>
        <v>0</v>
      </c>
      <c r="DA246" s="158">
        <f>REPS분양물량!J231</f>
        <v>0</v>
      </c>
      <c r="DB246" s="52">
        <f>REPS미분양!F231</f>
        <v>23</v>
      </c>
      <c r="DC246" s="52">
        <f>REPS미분양!G231</f>
        <v>3</v>
      </c>
      <c r="DD246" s="52">
        <f>REPS미분양!H231</f>
        <v>3</v>
      </c>
      <c r="DE246" s="52">
        <f>REPS미분양!I231</f>
        <v>3</v>
      </c>
      <c r="DF246" s="52">
        <f t="shared" si="418"/>
        <v>23</v>
      </c>
      <c r="DG246" s="52">
        <f t="shared" si="419"/>
        <v>3</v>
      </c>
      <c r="DH246" s="52">
        <f t="shared" si="420"/>
        <v>3</v>
      </c>
      <c r="DI246" s="52">
        <f t="shared" si="421"/>
        <v>20</v>
      </c>
      <c r="DJ246" s="52">
        <f t="shared" si="422"/>
        <v>0</v>
      </c>
      <c r="DK246" s="52">
        <f t="shared" si="423"/>
        <v>0</v>
      </c>
      <c r="DL246" s="141">
        <v>540</v>
      </c>
      <c r="DM246" s="141">
        <v>657.5</v>
      </c>
      <c r="DN246" s="141">
        <v>678.3</v>
      </c>
      <c r="DO246" s="140">
        <f>'REPS분양가(분기단위)'!D231</f>
        <v>0</v>
      </c>
      <c r="DP246" s="140">
        <f>'REPS분양가(분기단위)'!E231</f>
        <v>0</v>
      </c>
      <c r="DQ246" s="140">
        <f>'REPS분양가(분기단위)'!F231</f>
        <v>0</v>
      </c>
      <c r="DR246" s="53" t="e">
        <f t="shared" si="424"/>
        <v>#DIV/0!</v>
      </c>
      <c r="DS246" s="53" t="e">
        <f t="shared" si="425"/>
        <v>#DIV/0!</v>
      </c>
      <c r="DT246" s="53" t="e">
        <f t="shared" si="426"/>
        <v>#DIV/0!</v>
      </c>
      <c r="DU246" s="53">
        <f>100%-종합!CF246</f>
        <v>0.16666666666666663</v>
      </c>
      <c r="DV246" s="53">
        <f>100%-종합!CG246</f>
        <v>0.36585365853658536</v>
      </c>
      <c r="DW246" s="53">
        <f>100%-종합!CH246</f>
        <v>0.19480519480519476</v>
      </c>
      <c r="DX246" s="55">
        <v>0.2</v>
      </c>
      <c r="DY246" s="55">
        <v>0.3</v>
      </c>
      <c r="DZ246" s="55">
        <v>0.5</v>
      </c>
      <c r="EA246" s="72" t="e">
        <f t="shared" si="427"/>
        <v>#DIV/0!</v>
      </c>
      <c r="EB246" s="72" t="e">
        <f t="shared" si="428"/>
        <v>#DIV/0!</v>
      </c>
      <c r="EC246" s="72" t="e">
        <f t="shared" si="429"/>
        <v>#DIV/0!</v>
      </c>
      <c r="ED246" s="71" t="e">
        <f t="shared" si="430"/>
        <v>#DIV/0!</v>
      </c>
      <c r="EE246" s="82" t="e">
        <f t="shared" si="431"/>
        <v>#DIV/0!</v>
      </c>
      <c r="EF246" s="88" t="e">
        <f t="shared" si="432"/>
        <v>#DIV/0!</v>
      </c>
      <c r="EG246" s="54">
        <f>REPS단위당실거래!I231</f>
        <v>678.3</v>
      </c>
      <c r="EH246" s="52">
        <f t="shared" si="433"/>
        <v>0</v>
      </c>
      <c r="EI246" s="52">
        <f t="shared" si="434"/>
        <v>0</v>
      </c>
      <c r="EJ246" s="49">
        <f t="shared" si="435"/>
        <v>0</v>
      </c>
      <c r="EK246" s="149">
        <v>0</v>
      </c>
      <c r="EL246" s="55">
        <f t="shared" si="436"/>
        <v>0</v>
      </c>
      <c r="EM246" s="55">
        <v>0.74</v>
      </c>
      <c r="EN246" s="55">
        <v>0.05</v>
      </c>
      <c r="EO246" s="71">
        <f t="shared" si="437"/>
        <v>0</v>
      </c>
      <c r="EP246" s="54">
        <f>REPS단위당실거래!I231</f>
        <v>678.3</v>
      </c>
      <c r="EQ246" s="52">
        <f t="shared" si="438"/>
        <v>0</v>
      </c>
      <c r="ER246" s="52">
        <f t="shared" si="439"/>
        <v>0</v>
      </c>
      <c r="ES246" s="49">
        <f t="shared" si="440"/>
        <v>0</v>
      </c>
      <c r="ET246" s="149">
        <v>0</v>
      </c>
      <c r="EU246" s="55">
        <f t="shared" si="441"/>
        <v>0</v>
      </c>
      <c r="EV246" s="55">
        <v>0.26</v>
      </c>
      <c r="EW246" s="55">
        <v>0.2</v>
      </c>
      <c r="EX246" s="50">
        <f t="shared" si="442"/>
        <v>0</v>
      </c>
      <c r="EY246" s="53">
        <f>'주택총조사(주택의종류)'!AZ232</f>
        <v>0.1128991066936245</v>
      </c>
      <c r="EZ246" s="53">
        <f>'주택총조사(주택의종류)'!AS232</f>
        <v>0.839096189467465</v>
      </c>
      <c r="FA246" s="53">
        <f>'주택총조사(주택의종류)'!BG232</f>
        <v>3.4825623247561097E-2</v>
      </c>
      <c r="FB246" s="53">
        <f t="shared" si="443"/>
        <v>7.7407327507612349</v>
      </c>
      <c r="FC246" s="54">
        <f t="shared" si="444"/>
        <v>0</v>
      </c>
      <c r="FD246" s="55">
        <v>0.4</v>
      </c>
      <c r="FE246" s="55">
        <v>0.6</v>
      </c>
      <c r="FF246" s="50">
        <f t="shared" si="445"/>
        <v>0</v>
      </c>
      <c r="FG246" s="82">
        <f t="shared" si="446"/>
        <v>0</v>
      </c>
      <c r="FH246" s="53">
        <v>3.9399999999999998E-2</v>
      </c>
      <c r="FI246" s="49">
        <v>30</v>
      </c>
      <c r="FJ246" s="55">
        <v>0.6</v>
      </c>
      <c r="FK246" s="55">
        <v>0.4</v>
      </c>
      <c r="FL246" s="49">
        <f t="shared" si="447"/>
        <v>0</v>
      </c>
      <c r="FM246" s="49">
        <f t="shared" si="448"/>
        <v>0</v>
      </c>
      <c r="FN246" s="58">
        <f t="shared" si="449"/>
        <v>0</v>
      </c>
      <c r="FO246" s="49">
        <f t="shared" si="468"/>
        <v>0</v>
      </c>
      <c r="FP246" s="131" t="s">
        <v>400</v>
      </c>
      <c r="FQ246" s="131">
        <v>40</v>
      </c>
      <c r="FR246" s="131">
        <v>235</v>
      </c>
      <c r="FS246" s="131">
        <v>370</v>
      </c>
      <c r="FT246" s="131">
        <v>222</v>
      </c>
      <c r="FU246" s="131">
        <v>195</v>
      </c>
      <c r="FV246" s="131">
        <v>182</v>
      </c>
      <c r="FW246" s="131">
        <v>375</v>
      </c>
      <c r="FX246" s="131">
        <v>280</v>
      </c>
      <c r="FY246" s="32">
        <f t="shared" si="450"/>
        <v>1899</v>
      </c>
      <c r="FZ246" s="152">
        <v>0</v>
      </c>
      <c r="GA246" s="54">
        <f t="shared" si="451"/>
        <v>17.032915666963355</v>
      </c>
      <c r="GB246" s="55">
        <v>0.3</v>
      </c>
      <c r="GC246" s="55">
        <f t="shared" si="452"/>
        <v>0</v>
      </c>
      <c r="GD246" s="50">
        <f t="shared" si="453"/>
        <v>0</v>
      </c>
      <c r="GE246" s="54">
        <f t="shared" si="454"/>
        <v>-7.0790868514353189</v>
      </c>
      <c r="GF246" s="55">
        <v>0.7</v>
      </c>
      <c r="GG246" s="55">
        <f t="shared" si="455"/>
        <v>0</v>
      </c>
      <c r="GH246" s="50">
        <f t="shared" si="456"/>
        <v>0</v>
      </c>
      <c r="GI246" s="81">
        <f t="shared" si="469"/>
        <v>0</v>
      </c>
      <c r="GJ246" s="72" t="e">
        <f t="shared" si="457"/>
        <v>#DIV/0!</v>
      </c>
      <c r="GK246" s="72" t="e">
        <f t="shared" si="458"/>
        <v>#DIV/0!</v>
      </c>
      <c r="GL246" s="52">
        <f>SUM('주택총조사(주택의종류)'!AD232:AF232)</f>
        <v>1999</v>
      </c>
      <c r="GM246" s="52">
        <f>REPS미분양!I231</f>
        <v>3</v>
      </c>
      <c r="GN246" s="100">
        <f t="shared" si="459"/>
        <v>1.5007503751875938E-3</v>
      </c>
      <c r="GO246" s="55">
        <f t="shared" si="460"/>
        <v>1</v>
      </c>
      <c r="GP246" s="82" t="e">
        <f t="shared" si="461"/>
        <v>#DIV/0!</v>
      </c>
      <c r="GQ246" s="84" t="e">
        <f t="shared" si="462"/>
        <v>#DIV/0!</v>
      </c>
      <c r="GR246" s="151">
        <f>SUM('REPS분양물량+계획'!G231:I231)/3</f>
        <v>0</v>
      </c>
      <c r="GS246" s="106" t="e">
        <f t="shared" si="470"/>
        <v>#DIV/0!</v>
      </c>
      <c r="GT246" s="105" t="e">
        <f t="shared" si="463"/>
        <v>#DIV/0!</v>
      </c>
    </row>
    <row r="247" spans="1:202" s="49" customFormat="1" x14ac:dyDescent="0.4">
      <c r="A247" s="37" t="s">
        <v>268</v>
      </c>
      <c r="B247" s="37" t="s">
        <v>300</v>
      </c>
      <c r="C247" s="35">
        <f>'주택총조사(거처의종류, 일반,외국인가구, 전체)'!H233</f>
        <v>37860</v>
      </c>
      <c r="D247" s="35">
        <f>'주택총조사(거처의종류, 일반,외국인가구, 전체)'!K233</f>
        <v>37510</v>
      </c>
      <c r="E247" s="35">
        <f>'주택총조사(거처의종류, 일반,외국인가구, 전체)'!N233</f>
        <v>38551</v>
      </c>
      <c r="F247" s="35">
        <f>'주택총조사(거처의종류, 일반,외국인가구, 전체)'!Q233</f>
        <v>39605</v>
      </c>
      <c r="G247" s="35">
        <f>'주택총조사(거처의종류, 일반,외국인가구, 전체)'!T233</f>
        <v>39938</v>
      </c>
      <c r="H247" s="35">
        <f>'주택총조사(거처의종류, 일반,외국인가구, 전체)'!W233</f>
        <v>44049</v>
      </c>
      <c r="I247" s="207">
        <f t="shared" si="471"/>
        <v>-350</v>
      </c>
      <c r="J247" s="207">
        <f t="shared" si="471"/>
        <v>-94</v>
      </c>
      <c r="K247" s="207">
        <f t="shared" si="471"/>
        <v>-18</v>
      </c>
      <c r="L247" s="207">
        <f t="shared" si="471"/>
        <v>307</v>
      </c>
      <c r="M247" s="207">
        <f t="shared" si="471"/>
        <v>1488</v>
      </c>
      <c r="N247" s="24">
        <f>'인구총조사(가구, 1인가구)'!D233</f>
        <v>12263</v>
      </c>
      <c r="O247" s="24">
        <f>'인구총조사(가구, 1인가구)'!E233</f>
        <v>12263</v>
      </c>
      <c r="P247" s="24">
        <f>'인구총조사(가구, 1인가구)'!F233</f>
        <v>13398</v>
      </c>
      <c r="Q247" s="24">
        <f>'인구총조사(가구, 1인가구)'!G233</f>
        <v>14470</v>
      </c>
      <c r="R247" s="24">
        <f>'인구총조사(가구, 1인가구)'!H233</f>
        <v>14496</v>
      </c>
      <c r="S247" s="24">
        <f>'인구총조사(가구, 1인가구)'!I233</f>
        <v>17119</v>
      </c>
      <c r="T247" s="52">
        <f t="shared" si="464"/>
        <v>0</v>
      </c>
      <c r="U247" s="52">
        <f t="shared" si="382"/>
        <v>1135</v>
      </c>
      <c r="V247" s="52">
        <f t="shared" si="383"/>
        <v>1072</v>
      </c>
      <c r="W247" s="52">
        <f t="shared" si="384"/>
        <v>26</v>
      </c>
      <c r="X247" s="52">
        <f t="shared" si="385"/>
        <v>2623</v>
      </c>
      <c r="Y247" s="53">
        <f>'주택총조사(거처의종류, 일반,외국인가구, 아파트)'!K233/'주택총조사(거처의종류, 일반,외국인가구, 전체)'!K233</f>
        <v>0.36998133830978408</v>
      </c>
      <c r="Z247" s="53">
        <f>'주택총조사(거처의종류, 일반,외국인가구, 아파트)'!N233/'주택총조사(거처의종류, 일반,외국인가구, 전체)'!N233</f>
        <v>0.38133900547326915</v>
      </c>
      <c r="AA247" s="53">
        <f>'주택총조사(거처의종류, 일반,외국인가구, 아파트)'!Q233/'주택총조사(거처의종류, 일반,외국인가구, 전체)'!Q233</f>
        <v>0.38717333669991161</v>
      </c>
      <c r="AB247" s="53">
        <f>'주택총조사(거처의종류, 일반,외국인가구, 아파트)'!T233/'주택총조사(거처의종류, 일반,외국인가구, 전체)'!T233</f>
        <v>0.40507787069958434</v>
      </c>
      <c r="AC247" s="53">
        <f>'주택총조사(거처의종류, 일반,외국인가구, 아파트)'!W233/'주택총조사(거처의종류, 일반,외국인가구, 전체)'!W233</f>
        <v>0.45115666643964675</v>
      </c>
      <c r="AD247" s="54">
        <f t="shared" si="465"/>
        <v>-129.49346840842443</v>
      </c>
      <c r="AE247" s="54">
        <f t="shared" si="386"/>
        <v>-35.845866514487298</v>
      </c>
      <c r="AF247" s="54">
        <f t="shared" si="387"/>
        <v>-6.9691200605984092</v>
      </c>
      <c r="AG247" s="54">
        <f t="shared" si="388"/>
        <v>124.35890630477239</v>
      </c>
      <c r="AH247" s="54">
        <f t="shared" si="389"/>
        <v>671.32111966219441</v>
      </c>
      <c r="AI247" s="54">
        <f t="shared" si="390"/>
        <v>124.67431419669133</v>
      </c>
      <c r="AJ247" s="54">
        <f t="shared" si="466"/>
        <v>0</v>
      </c>
      <c r="AK247" s="54">
        <f t="shared" si="391"/>
        <v>432.8197712121605</v>
      </c>
      <c r="AL247" s="54">
        <f t="shared" si="392"/>
        <v>415.04981694230526</v>
      </c>
      <c r="AM247" s="54">
        <f t="shared" si="393"/>
        <v>10.532024638189192</v>
      </c>
      <c r="AN247" s="54">
        <f t="shared" si="394"/>
        <v>1183.3839360711934</v>
      </c>
      <c r="AO247" s="54">
        <f t="shared" si="395"/>
        <v>408.35710977276966</v>
      </c>
      <c r="AP247" s="208">
        <f t="shared" si="472"/>
        <v>-129.49346840842443</v>
      </c>
      <c r="AQ247" s="208">
        <f t="shared" si="472"/>
        <v>396.97390469767322</v>
      </c>
      <c r="AR247" s="208">
        <f t="shared" si="472"/>
        <v>408.08069688170684</v>
      </c>
      <c r="AS247" s="208">
        <f t="shared" si="472"/>
        <v>134.89093094296157</v>
      </c>
      <c r="AT247" s="208">
        <f t="shared" si="472"/>
        <v>1854.7050557333878</v>
      </c>
      <c r="AU247" s="50">
        <f t="shared" si="381"/>
        <v>533.031423969461</v>
      </c>
      <c r="AV247" s="52">
        <f>'주택총조사(거처의종류, 일반,외국인가구, 전체)'!I233</f>
        <v>816</v>
      </c>
      <c r="AW247" s="52">
        <f>'주택총조사(거처의종류, 일반,외국인가구, 전체)'!L233</f>
        <v>876</v>
      </c>
      <c r="AX247" s="52">
        <f>'주택총조사(거처의종류, 일반,외국인가구, 전체)'!O233</f>
        <v>1012</v>
      </c>
      <c r="AY247" s="52">
        <f>'주택총조사(거처의종류, 일반,외국인가구, 전체)'!R233</f>
        <v>1041</v>
      </c>
      <c r="AZ247" s="52">
        <f>'주택총조사(거처의종류, 일반,외국인가구, 전체)'!U233</f>
        <v>1257</v>
      </c>
      <c r="BA247" s="52">
        <f>'주택총조사(거처의종류, 일반,외국인가구, 전체)'!X233</f>
        <v>1291</v>
      </c>
      <c r="BB247" s="52">
        <f t="shared" si="467"/>
        <v>60</v>
      </c>
      <c r="BC247" s="52">
        <f t="shared" si="396"/>
        <v>136</v>
      </c>
      <c r="BD247" s="52">
        <f t="shared" si="397"/>
        <v>29</v>
      </c>
      <c r="BE247" s="52">
        <f t="shared" si="398"/>
        <v>216</v>
      </c>
      <c r="BF247" s="52">
        <f t="shared" si="399"/>
        <v>34</v>
      </c>
      <c r="BG247" s="53">
        <f>'주택총조사(거처의종류, 일반,외국인가구, 아파트)'!L233/'주택총조사(거처의종류, 일반,외국인가구, 전체)'!L233</f>
        <v>0.12671232876712329</v>
      </c>
      <c r="BH247" s="53">
        <f>'주택총조사(거처의종류, 일반,외국인가구, 아파트)'!O233/'주택총조사(거처의종류, 일반,외국인가구, 전체)'!O233</f>
        <v>0.116600790513834</v>
      </c>
      <c r="BI247" s="53">
        <f>'주택총조사(거처의종류, 일반,외국인가구, 아파트)'!R233/'주택총조사(거처의종류, 일반,외국인가구, 전체)'!R233</f>
        <v>0.12007684918347743</v>
      </c>
      <c r="BJ247" s="53">
        <f>'주택총조사(거처의종류, 일반,외국인가구, 아파트)'!U233/'주택총조사(거처의종류, 일반,외국인가구, 전체)'!U233</f>
        <v>0.14558472553699284</v>
      </c>
      <c r="BK247" s="53">
        <f>'주택총조사(거처의종류, 일반,외국인가구, 아파트)'!X233/'주택총조사(거처의종류, 일반,외국인가구, 전체)'!X233</f>
        <v>0.15724244771494966</v>
      </c>
      <c r="BL247" s="54">
        <f t="shared" si="400"/>
        <v>7.6027397260273979</v>
      </c>
      <c r="BM247" s="54">
        <f t="shared" si="401"/>
        <v>15.857707509881424</v>
      </c>
      <c r="BN247" s="54">
        <f t="shared" si="402"/>
        <v>3.4822286263208455</v>
      </c>
      <c r="BO247" s="54">
        <f t="shared" si="403"/>
        <v>31.446300715990454</v>
      </c>
      <c r="BP247" s="54">
        <f t="shared" si="404"/>
        <v>5.3462432223082885</v>
      </c>
      <c r="BQ247" s="50">
        <f t="shared" si="405"/>
        <v>12.747043960105682</v>
      </c>
      <c r="BR247" s="49">
        <f>REPS멸실!E232</f>
        <v>0</v>
      </c>
      <c r="BS247" s="49">
        <f>REPS멸실!F232</f>
        <v>0</v>
      </c>
      <c r="BT247" s="49">
        <f>REPS멸실!G232</f>
        <v>0</v>
      </c>
      <c r="BU247" s="49">
        <f>REPS멸실!H232</f>
        <v>0</v>
      </c>
      <c r="BV247" s="49">
        <f>REPS멸실!I232</f>
        <v>330</v>
      </c>
      <c r="BW247" s="51">
        <f t="shared" si="406"/>
        <v>66</v>
      </c>
      <c r="BX247" s="81">
        <f t="shared" si="407"/>
        <v>611.77846792956666</v>
      </c>
      <c r="BY247" s="52">
        <f>SUM('주택소유통계(다주택자)'!Q233:R233)</f>
        <v>4544</v>
      </c>
      <c r="BZ247" s="52">
        <f>SUM('주택소유통계(다주택자)'!U233:V233)</f>
        <v>4675</v>
      </c>
      <c r="CA247" s="52">
        <f>SUM('주택소유통계(다주택자)'!Y233:Z233)</f>
        <v>4739</v>
      </c>
      <c r="CB247" s="52">
        <f>SUM('주택소유통계(다주택자)'!AC233:AD233)</f>
        <v>5553</v>
      </c>
      <c r="CC247" s="52">
        <f t="shared" si="408"/>
        <v>131</v>
      </c>
      <c r="CD247" s="52">
        <f t="shared" si="409"/>
        <v>64</v>
      </c>
      <c r="CE247" s="52">
        <f t="shared" si="410"/>
        <v>814</v>
      </c>
      <c r="CF247" s="53">
        <f>'REPS거래량(외지인)'!D233/'REPS거래량(외지인)'!C233</f>
        <v>0.28562500000000002</v>
      </c>
      <c r="CG247" s="53">
        <f>'REPS거래량(외지인)'!I233/'REPS거래량(외지인)'!H233</f>
        <v>0.38416075650118203</v>
      </c>
      <c r="CH247" s="53">
        <f>'REPS거래량(외지인)'!N233/'REPS거래량(외지인)'!M233</f>
        <v>0.44536082474226807</v>
      </c>
      <c r="CI247" s="54">
        <f>REPS단위당실거래!G232</f>
        <v>536.9</v>
      </c>
      <c r="CJ247" s="54">
        <f>REPS단위당실거래!H232</f>
        <v>602.1</v>
      </c>
      <c r="CK247" s="54">
        <f>REPS단위당실거래!I232</f>
        <v>665.6</v>
      </c>
      <c r="CL247" s="52">
        <v>1075.3999999999999</v>
      </c>
      <c r="CM247" s="52">
        <v>1132</v>
      </c>
      <c r="CN247" s="52">
        <v>1188.6000000000001</v>
      </c>
      <c r="CO247" s="53">
        <f t="shared" si="411"/>
        <v>0.49925609075692767</v>
      </c>
      <c r="CP247" s="53">
        <f t="shared" si="412"/>
        <v>0.53189045936395762</v>
      </c>
      <c r="CQ247" s="53">
        <f t="shared" si="413"/>
        <v>0.55998653878512528</v>
      </c>
      <c r="CR247" s="55">
        <v>0.2</v>
      </c>
      <c r="CS247" s="55">
        <v>0.3</v>
      </c>
      <c r="CT247" s="55">
        <v>0.5</v>
      </c>
      <c r="CU247" s="162">
        <f t="shared" si="414"/>
        <v>3.7361205481681239</v>
      </c>
      <c r="CV247" s="162">
        <f t="shared" si="415"/>
        <v>3.9231636719043679</v>
      </c>
      <c r="CW247" s="162">
        <f t="shared" si="416"/>
        <v>101.50419917046997</v>
      </c>
      <c r="CX247" s="71">
        <f t="shared" si="417"/>
        <v>36.387827796847489</v>
      </c>
      <c r="CY247" s="158">
        <f>REPS분양물량!H232</f>
        <v>630</v>
      </c>
      <c r="CZ247" s="158">
        <f>REPS분양물량!I232</f>
        <v>0</v>
      </c>
      <c r="DA247" s="158">
        <f>REPS분양물량!J232</f>
        <v>596</v>
      </c>
      <c r="DB247" s="52">
        <f>REPS미분양!F232</f>
        <v>80</v>
      </c>
      <c r="DC247" s="52">
        <f>REPS미분양!G232</f>
        <v>75</v>
      </c>
      <c r="DD247" s="52">
        <f>REPS미분양!H232</f>
        <v>146</v>
      </c>
      <c r="DE247" s="52">
        <f>REPS미분양!I232</f>
        <v>248</v>
      </c>
      <c r="DF247" s="52">
        <f t="shared" si="418"/>
        <v>710</v>
      </c>
      <c r="DG247" s="52">
        <f t="shared" si="419"/>
        <v>75</v>
      </c>
      <c r="DH247" s="52">
        <f t="shared" si="420"/>
        <v>742</v>
      </c>
      <c r="DI247" s="52">
        <f t="shared" si="421"/>
        <v>635</v>
      </c>
      <c r="DJ247" s="52">
        <f t="shared" si="422"/>
        <v>-71</v>
      </c>
      <c r="DK247" s="52">
        <f t="shared" si="423"/>
        <v>494</v>
      </c>
      <c r="DL247" s="141">
        <v>536.9</v>
      </c>
      <c r="DM247" s="141">
        <v>602.1</v>
      </c>
      <c r="DN247" s="141">
        <v>665.6</v>
      </c>
      <c r="DO247" s="145">
        <f>DP247*0.95</f>
        <v>1075.3999999999999</v>
      </c>
      <c r="DP247" s="140">
        <f>'REPS분양가(분기단위)'!E232</f>
        <v>1132</v>
      </c>
      <c r="DQ247" s="144">
        <f>DP247*1.05</f>
        <v>1188.6000000000001</v>
      </c>
      <c r="DR247" s="53">
        <f t="shared" si="424"/>
        <v>0.49925609075692767</v>
      </c>
      <c r="DS247" s="53">
        <f t="shared" si="425"/>
        <v>0.53189045936395762</v>
      </c>
      <c r="DT247" s="53">
        <f t="shared" si="426"/>
        <v>0.55998653878512528</v>
      </c>
      <c r="DU247" s="53">
        <f>100%-종합!CF247</f>
        <v>0.71437499999999998</v>
      </c>
      <c r="DV247" s="53">
        <f>100%-종합!CG247</f>
        <v>0.61583924349881802</v>
      </c>
      <c r="DW247" s="53">
        <f>100%-종합!CH247</f>
        <v>0.55463917525773199</v>
      </c>
      <c r="DX247" s="55">
        <v>0.2</v>
      </c>
      <c r="DY247" s="55">
        <v>0.3</v>
      </c>
      <c r="DZ247" s="55">
        <v>0.5</v>
      </c>
      <c r="EA247" s="72">
        <f t="shared" si="427"/>
        <v>45.295320868978983</v>
      </c>
      <c r="EB247" s="72">
        <f t="shared" si="428"/>
        <v>-6.9770070859333888</v>
      </c>
      <c r="EC247" s="72">
        <f t="shared" si="429"/>
        <v>76.71584659072181</v>
      </c>
      <c r="ED247" s="71">
        <f t="shared" si="430"/>
        <v>38.344720124589138</v>
      </c>
      <c r="EE247" s="82">
        <f t="shared" si="431"/>
        <v>74.732547921436634</v>
      </c>
      <c r="EF247" s="88">
        <f t="shared" si="432"/>
        <v>686.51101585100332</v>
      </c>
      <c r="EG247" s="54">
        <f>REPS단위당실거래!I232</f>
        <v>665.6</v>
      </c>
      <c r="EH247" s="52">
        <f t="shared" si="433"/>
        <v>1188.6000000000001</v>
      </c>
      <c r="EI247" s="52">
        <f t="shared" si="434"/>
        <v>40400</v>
      </c>
      <c r="EJ247" s="49">
        <f t="shared" si="435"/>
        <v>22220</v>
      </c>
      <c r="EK247" s="149">
        <v>6467</v>
      </c>
      <c r="EL247" s="55">
        <f t="shared" si="436"/>
        <v>0.76519258202567753</v>
      </c>
      <c r="EM247" s="55">
        <v>0.74</v>
      </c>
      <c r="EN247" s="55">
        <v>0.05</v>
      </c>
      <c r="EO247" s="71">
        <f t="shared" si="437"/>
        <v>183.0945158345221</v>
      </c>
      <c r="EP247" s="54">
        <f>REPS단위당실거래!I232</f>
        <v>665.6</v>
      </c>
      <c r="EQ247" s="52">
        <f t="shared" si="438"/>
        <v>1188.6000000000001</v>
      </c>
      <c r="ER247" s="52">
        <f t="shared" si="439"/>
        <v>40400</v>
      </c>
      <c r="ES247" s="49">
        <f t="shared" si="440"/>
        <v>22220</v>
      </c>
      <c r="ET247" s="149">
        <v>4242</v>
      </c>
      <c r="EU247" s="55">
        <f t="shared" si="441"/>
        <v>0.76519258202567753</v>
      </c>
      <c r="EV247" s="55">
        <v>0.26</v>
      </c>
      <c r="EW247" s="55">
        <v>0.2</v>
      </c>
      <c r="EX247" s="50">
        <f t="shared" si="442"/>
        <v>168.78924051355207</v>
      </c>
      <c r="EY247" s="53">
        <f>'주택총조사(주택의종류)'!AZ233</f>
        <v>0.46645576816183337</v>
      </c>
      <c r="EZ247" s="53">
        <f>'주택총조사(주택의종류)'!AS233</f>
        <v>0.50256920126644433</v>
      </c>
      <c r="FA247" s="53">
        <f>'주택총조사(주택의종류)'!BG233</f>
        <v>2.0834358840986E-2</v>
      </c>
      <c r="FB247" s="53">
        <f t="shared" si="443"/>
        <v>1.1220861565717402</v>
      </c>
      <c r="FC247" s="54">
        <f t="shared" si="444"/>
        <v>394.8438917206372</v>
      </c>
      <c r="FD247" s="55">
        <v>0.4</v>
      </c>
      <c r="FE247" s="55">
        <v>0.6</v>
      </c>
      <c r="FF247" s="50">
        <f t="shared" si="445"/>
        <v>94.762534012952926</v>
      </c>
      <c r="FG247" s="82">
        <f t="shared" si="446"/>
        <v>446.64629036102707</v>
      </c>
      <c r="FH247" s="53">
        <v>3.9399999999999998E-2</v>
      </c>
      <c r="FI247" s="49">
        <v>30</v>
      </c>
      <c r="FJ247" s="55">
        <v>0.6</v>
      </c>
      <c r="FK247" s="55">
        <v>0.4</v>
      </c>
      <c r="FL247" s="49">
        <f t="shared" si="447"/>
        <v>40000</v>
      </c>
      <c r="FM247" s="49">
        <f t="shared" si="448"/>
        <v>24200</v>
      </c>
      <c r="FN247" s="58">
        <f t="shared" si="449"/>
        <v>-114.69897492894764</v>
      </c>
      <c r="FO247" s="49">
        <f t="shared" si="468"/>
        <v>3480</v>
      </c>
      <c r="FP247" s="131">
        <v>91</v>
      </c>
      <c r="FQ247" s="131">
        <v>312</v>
      </c>
      <c r="FR247" s="134">
        <v>2056</v>
      </c>
      <c r="FS247" s="134">
        <v>3312</v>
      </c>
      <c r="FT247" s="134">
        <v>2120</v>
      </c>
      <c r="FU247" s="134">
        <v>1802</v>
      </c>
      <c r="FV247" s="134">
        <v>1525</v>
      </c>
      <c r="FW247" s="134">
        <v>3578</v>
      </c>
      <c r="FX247" s="134">
        <v>2729</v>
      </c>
      <c r="FY247" s="32">
        <f t="shared" si="450"/>
        <v>17525</v>
      </c>
      <c r="FZ247" s="152">
        <f>(SUM(FT247:FX247)/FY247)+(FS247/FY247)*0.5</f>
        <v>0.76519258202567753</v>
      </c>
      <c r="GA247" s="54">
        <f t="shared" si="451"/>
        <v>421.10415373287532</v>
      </c>
      <c r="GB247" s="55">
        <v>0.3</v>
      </c>
      <c r="GC247" s="55">
        <f t="shared" si="452"/>
        <v>0.76519258202567753</v>
      </c>
      <c r="GD247" s="50">
        <f t="shared" si="453"/>
        <v>96.667732408979006</v>
      </c>
      <c r="GE247" s="54">
        <f t="shared" si="454"/>
        <v>190.67431419669134</v>
      </c>
      <c r="GF247" s="55">
        <v>0.7</v>
      </c>
      <c r="GG247" s="55">
        <f t="shared" si="455"/>
        <v>0.76519258202567753</v>
      </c>
      <c r="GH247" s="50">
        <f t="shared" si="456"/>
        <v>102.13179956429909</v>
      </c>
      <c r="GI247" s="81">
        <f t="shared" si="469"/>
        <v>198.79953197327808</v>
      </c>
      <c r="GJ247" s="72">
        <f t="shared" si="457"/>
        <v>36.387827796847489</v>
      </c>
      <c r="GK247" s="72">
        <f t="shared" si="458"/>
        <v>38.344720124589138</v>
      </c>
      <c r="GL247" s="52">
        <f>SUM('주택총조사(주택의종류)'!AD233:AF233)</f>
        <v>20724</v>
      </c>
      <c r="GM247" s="52">
        <f>REPS미분양!I232</f>
        <v>248</v>
      </c>
      <c r="GN247" s="100">
        <f t="shared" si="459"/>
        <v>1.1966801775718973E-2</v>
      </c>
      <c r="GO247" s="55">
        <f t="shared" si="460"/>
        <v>0.6</v>
      </c>
      <c r="GP247" s="82">
        <f t="shared" si="461"/>
        <v>44.83952875286198</v>
      </c>
      <c r="GQ247" s="84">
        <f t="shared" si="462"/>
        <v>690.2853510871671</v>
      </c>
      <c r="GR247" s="151">
        <f>SUM('REPS분양물량+계획'!G232:I232)/3</f>
        <v>322.33333333333331</v>
      </c>
      <c r="GS247" s="106">
        <f t="shared" si="470"/>
        <v>0.46695664745843646</v>
      </c>
      <c r="GT247" s="105" t="str">
        <f t="shared" si="463"/>
        <v>S등급</v>
      </c>
    </row>
    <row r="248" spans="1:202" s="49" customFormat="1" x14ac:dyDescent="0.4">
      <c r="A248" s="37" t="s">
        <v>268</v>
      </c>
      <c r="B248" s="37" t="s">
        <v>298</v>
      </c>
      <c r="C248" s="35">
        <f>'주택총조사(거처의종류, 일반,외국인가구, 전체)'!H234</f>
        <v>118435</v>
      </c>
      <c r="D248" s="35">
        <f>'주택총조사(거처의종류, 일반,외국인가구, 전체)'!K234</f>
        <v>118313</v>
      </c>
      <c r="E248" s="35">
        <f>'주택총조사(거처의종류, 일반,외국인가구, 전체)'!N234</f>
        <v>119474</v>
      </c>
      <c r="F248" s="35">
        <f>'주택총조사(거처의종류, 일반,외국인가구, 전체)'!Q234</f>
        <v>119937</v>
      </c>
      <c r="G248" s="35">
        <f>'주택총조사(거처의종류, 일반,외국인가구, 전체)'!T234</f>
        <v>120485</v>
      </c>
      <c r="H248" s="35">
        <f>'주택총조사(거처의종류, 일반,외국인가구, 전체)'!W234</f>
        <v>121458</v>
      </c>
      <c r="I248" s="207">
        <f t="shared" si="471"/>
        <v>-1009</v>
      </c>
      <c r="J248" s="207">
        <f t="shared" si="471"/>
        <v>-856</v>
      </c>
      <c r="K248" s="207">
        <f t="shared" si="471"/>
        <v>-1101</v>
      </c>
      <c r="L248" s="207">
        <f t="shared" si="471"/>
        <v>-879</v>
      </c>
      <c r="M248" s="207">
        <f t="shared" si="471"/>
        <v>-958</v>
      </c>
      <c r="N248" s="24">
        <f>'인구총조사(가구, 1인가구)'!D234</f>
        <v>38371</v>
      </c>
      <c r="O248" s="24">
        <f>'인구총조사(가구, 1인가구)'!E234</f>
        <v>39258</v>
      </c>
      <c r="P248" s="24">
        <f>'인구총조사(가구, 1인가구)'!F234</f>
        <v>41275</v>
      </c>
      <c r="Q248" s="24">
        <f>'인구총조사(가구, 1인가구)'!G234</f>
        <v>42839</v>
      </c>
      <c r="R248" s="24">
        <f>'인구총조사(가구, 1인가구)'!H234</f>
        <v>44266</v>
      </c>
      <c r="S248" s="24">
        <f>'인구총조사(가구, 1인가구)'!I234</f>
        <v>46197</v>
      </c>
      <c r="T248" s="52">
        <f t="shared" si="464"/>
        <v>887</v>
      </c>
      <c r="U248" s="52">
        <f t="shared" si="382"/>
        <v>2017</v>
      </c>
      <c r="V248" s="52">
        <f t="shared" si="383"/>
        <v>1564</v>
      </c>
      <c r="W248" s="52">
        <f t="shared" si="384"/>
        <v>1427</v>
      </c>
      <c r="X248" s="52">
        <f t="shared" si="385"/>
        <v>1931</v>
      </c>
      <c r="Y248" s="53">
        <f>'주택총조사(거처의종류, 일반,외국인가구, 아파트)'!K234/'주택총조사(거처의종류, 일반,외국인가구, 전체)'!K234</f>
        <v>0.54955076787842416</v>
      </c>
      <c r="Z248" s="53">
        <f>'주택총조사(거처의종류, 일반,외국인가구, 아파트)'!N234/'주택총조사(거처의종류, 일반,외국인가구, 전체)'!N234</f>
        <v>0.54766727488826017</v>
      </c>
      <c r="AA248" s="53">
        <f>'주택총조사(거처의종류, 일반,외국인가구, 아파트)'!Q234/'주택총조사(거처의종류, 일반,외국인가구, 전체)'!Q234</f>
        <v>0.5606526759882271</v>
      </c>
      <c r="AB248" s="53">
        <f>'주택총조사(거처의종류, 일반,외국인가구, 아파트)'!T234/'주택총조사(거처의종류, 일반,외국인가구, 전체)'!T234</f>
        <v>0.55953023197908458</v>
      </c>
      <c r="AC248" s="53">
        <f>'주택총조사(거처의종류, 일반,외국인가구, 아파트)'!W234/'주택총조사(거처의종류, 일반,외국인가구, 전체)'!W234</f>
        <v>0.56125574272588052</v>
      </c>
      <c r="AD248" s="54">
        <f t="shared" si="465"/>
        <v>-554.49672478932996</v>
      </c>
      <c r="AE248" s="54">
        <f t="shared" si="386"/>
        <v>-468.80318730435073</v>
      </c>
      <c r="AF248" s="54">
        <f t="shared" si="387"/>
        <v>-617.27859626303803</v>
      </c>
      <c r="AG248" s="54">
        <f t="shared" si="388"/>
        <v>-491.82707390961536</v>
      </c>
      <c r="AH248" s="54">
        <f t="shared" si="389"/>
        <v>-537.68300153139353</v>
      </c>
      <c r="AI248" s="54">
        <f t="shared" si="390"/>
        <v>-534.01771675954546</v>
      </c>
      <c r="AJ248" s="54">
        <f t="shared" si="466"/>
        <v>487.45153110816221</v>
      </c>
      <c r="AK248" s="54">
        <f t="shared" si="391"/>
        <v>1104.6448934496207</v>
      </c>
      <c r="AL248" s="54">
        <f t="shared" si="392"/>
        <v>876.86078524558718</v>
      </c>
      <c r="AM248" s="54">
        <f t="shared" si="393"/>
        <v>798.44964103415373</v>
      </c>
      <c r="AN248" s="54">
        <f t="shared" si="394"/>
        <v>1083.7848392036753</v>
      </c>
      <c r="AO248" s="54">
        <f t="shared" si="395"/>
        <v>870.23833800823991</v>
      </c>
      <c r="AP248" s="208">
        <f t="shared" si="472"/>
        <v>-67.045193681167746</v>
      </c>
      <c r="AQ248" s="208">
        <f t="shared" si="472"/>
        <v>635.84170614526988</v>
      </c>
      <c r="AR248" s="208">
        <f t="shared" si="472"/>
        <v>259.58218898254916</v>
      </c>
      <c r="AS248" s="208">
        <f t="shared" si="472"/>
        <v>306.62256712453836</v>
      </c>
      <c r="AT248" s="208">
        <f t="shared" si="472"/>
        <v>546.10183767228182</v>
      </c>
      <c r="AU248" s="50">
        <f t="shared" si="381"/>
        <v>336.22062124869427</v>
      </c>
      <c r="AV248" s="52">
        <f>'주택총조사(거처의종류, 일반,외국인가구, 전체)'!I234</f>
        <v>1667</v>
      </c>
      <c r="AW248" s="52">
        <f>'주택총조사(거처의종류, 일반,외국인가구, 전체)'!L234</f>
        <v>1741</v>
      </c>
      <c r="AX248" s="52">
        <f>'주택총조사(거처의종류, 일반,외국인가구, 전체)'!O234</f>
        <v>1823</v>
      </c>
      <c r="AY248" s="52">
        <f>'주택총조사(거처의종류, 일반,외국인가구, 전체)'!R234</f>
        <v>1819</v>
      </c>
      <c r="AZ248" s="52">
        <f>'주택총조사(거처의종류, 일반,외국인가구, 전체)'!U234</f>
        <v>2021</v>
      </c>
      <c r="BA248" s="52">
        <f>'주택총조사(거처의종류, 일반,외국인가구, 전체)'!X234</f>
        <v>2337</v>
      </c>
      <c r="BB248" s="52">
        <f t="shared" si="467"/>
        <v>74</v>
      </c>
      <c r="BC248" s="52">
        <f t="shared" si="396"/>
        <v>82</v>
      </c>
      <c r="BD248" s="52">
        <f t="shared" si="397"/>
        <v>-4</v>
      </c>
      <c r="BE248" s="52">
        <f t="shared" si="398"/>
        <v>202</v>
      </c>
      <c r="BF248" s="52">
        <f t="shared" si="399"/>
        <v>316</v>
      </c>
      <c r="BG248" s="53">
        <f>'주택총조사(거처의종류, 일반,외국인가구, 아파트)'!L234/'주택총조사(거처의종류, 일반,외국인가구, 전체)'!L234</f>
        <v>0.1746122917863297</v>
      </c>
      <c r="BH248" s="53">
        <f>'주택총조사(거처의종류, 일반,외국인가구, 아파트)'!O234/'주택총조사(거처의종류, 일반,외국인가구, 전체)'!O234</f>
        <v>0.16730663741086121</v>
      </c>
      <c r="BI248" s="53">
        <f>'주택총조사(거처의종류, 일반,외국인가구, 아파트)'!R234/'주택총조사(거처의종류, 일반,외국인가구, 전체)'!R234</f>
        <v>0.17811984606926884</v>
      </c>
      <c r="BJ248" s="53">
        <f>'주택총조사(거처의종류, 일반,외국인가구, 아파트)'!U234/'주택총조사(거처의종류, 일반,외국인가구, 전체)'!U234</f>
        <v>0.17120237506185057</v>
      </c>
      <c r="BK248" s="53">
        <f>'주택총조사(거처의종류, 일반,외국인가구, 아파트)'!X234/'주택총조사(거처의종류, 일반,외국인가구, 전체)'!X234</f>
        <v>0.18314077877620882</v>
      </c>
      <c r="BL248" s="54">
        <f t="shared" si="400"/>
        <v>12.921309592188397</v>
      </c>
      <c r="BM248" s="54">
        <f t="shared" si="401"/>
        <v>13.71914426769062</v>
      </c>
      <c r="BN248" s="54">
        <f t="shared" si="402"/>
        <v>-0.71247938427707536</v>
      </c>
      <c r="BO248" s="54">
        <f t="shared" si="403"/>
        <v>34.582879762493818</v>
      </c>
      <c r="BP248" s="54">
        <f t="shared" si="404"/>
        <v>57.872486093281985</v>
      </c>
      <c r="BQ248" s="50">
        <f t="shared" si="405"/>
        <v>23.67666806627555</v>
      </c>
      <c r="BR248" s="49">
        <f>REPS멸실!E233</f>
        <v>0</v>
      </c>
      <c r="BS248" s="49">
        <f>REPS멸실!F233</f>
        <v>0</v>
      </c>
      <c r="BT248" s="49">
        <f>REPS멸실!G233</f>
        <v>0</v>
      </c>
      <c r="BU248" s="49">
        <f>REPS멸실!H233</f>
        <v>0</v>
      </c>
      <c r="BV248" s="49">
        <f>REPS멸실!I233</f>
        <v>0</v>
      </c>
      <c r="BW248" s="51">
        <f t="shared" si="406"/>
        <v>0</v>
      </c>
      <c r="BX248" s="81">
        <f t="shared" si="407"/>
        <v>359.89728931496984</v>
      </c>
      <c r="BY248" s="52">
        <f>SUM('주택소유통계(다주택자)'!Q234:R234)</f>
        <v>12368</v>
      </c>
      <c r="BZ248" s="52">
        <f>SUM('주택소유통계(다주택자)'!U234:V234)</f>
        <v>12565</v>
      </c>
      <c r="CA248" s="52">
        <f>SUM('주택소유통계(다주택자)'!Y234:Z234)</f>
        <v>12543</v>
      </c>
      <c r="CB248" s="52">
        <f>SUM('주택소유통계(다주택자)'!AC234:AD234)</f>
        <v>13059</v>
      </c>
      <c r="CC248" s="52">
        <f t="shared" si="408"/>
        <v>197</v>
      </c>
      <c r="CD248" s="52">
        <f t="shared" si="409"/>
        <v>-22</v>
      </c>
      <c r="CE248" s="52">
        <f t="shared" si="410"/>
        <v>516</v>
      </c>
      <c r="CF248" s="53">
        <f>'REPS거래량(외지인)'!D234/'REPS거래량(외지인)'!C234</f>
        <v>0.58010948905109494</v>
      </c>
      <c r="CG248" s="53">
        <f>'REPS거래량(외지인)'!I234/'REPS거래량(외지인)'!H234</f>
        <v>0.57718486251020962</v>
      </c>
      <c r="CH248" s="53">
        <f>'REPS거래량(외지인)'!N234/'REPS거래량(외지인)'!M234</f>
        <v>0.65133470225872692</v>
      </c>
      <c r="CI248" s="54">
        <f>REPS단위당실거래!G233</f>
        <v>608.9</v>
      </c>
      <c r="CJ248" s="54">
        <f>REPS단위당실거래!H233</f>
        <v>573.6</v>
      </c>
      <c r="CK248" s="54">
        <f>REPS단위당실거래!I233</f>
        <v>559.1</v>
      </c>
      <c r="CL248" s="52">
        <v>1086</v>
      </c>
      <c r="CM248" s="52">
        <v>1293</v>
      </c>
      <c r="CN248" s="52">
        <v>1357.65</v>
      </c>
      <c r="CO248" s="53">
        <f t="shared" si="411"/>
        <v>0.56068139963167585</v>
      </c>
      <c r="CP248" s="53">
        <f t="shared" si="412"/>
        <v>0.44361948955916475</v>
      </c>
      <c r="CQ248" s="53">
        <f t="shared" si="413"/>
        <v>0.41181453246418442</v>
      </c>
      <c r="CR248" s="55">
        <v>0.2</v>
      </c>
      <c r="CS248" s="55">
        <v>0.3</v>
      </c>
      <c r="CT248" s="55">
        <v>0.5</v>
      </c>
      <c r="CU248" s="162">
        <f t="shared" si="414"/>
        <v>12.8151100502749</v>
      </c>
      <c r="CV248" s="162">
        <f t="shared" si="415"/>
        <v>-1.6899329969811687</v>
      </c>
      <c r="CW248" s="162">
        <f t="shared" si="416"/>
        <v>69.203106739201104</v>
      </c>
      <c r="CX248" s="71">
        <f t="shared" si="417"/>
        <v>26.776094597498275</v>
      </c>
      <c r="CY248" s="158">
        <f>REPS분양물량!H233</f>
        <v>4180</v>
      </c>
      <c r="CZ248" s="158">
        <f>REPS분양물량!I233</f>
        <v>945</v>
      </c>
      <c r="DA248" s="158">
        <f>REPS분양물량!J233</f>
        <v>603</v>
      </c>
      <c r="DB248" s="52">
        <f>REPS미분양!F233</f>
        <v>6</v>
      </c>
      <c r="DC248" s="52">
        <f>REPS미분양!G233</f>
        <v>915</v>
      </c>
      <c r="DD248" s="52">
        <f>REPS미분양!H233</f>
        <v>956</v>
      </c>
      <c r="DE248" s="52">
        <f>REPS미분양!I233</f>
        <v>931</v>
      </c>
      <c r="DF248" s="52">
        <f t="shared" si="418"/>
        <v>4186</v>
      </c>
      <c r="DG248" s="52">
        <f t="shared" si="419"/>
        <v>1860</v>
      </c>
      <c r="DH248" s="52">
        <f t="shared" si="420"/>
        <v>1559</v>
      </c>
      <c r="DI248" s="52">
        <f t="shared" si="421"/>
        <v>3271</v>
      </c>
      <c r="DJ248" s="52">
        <f t="shared" si="422"/>
        <v>904</v>
      </c>
      <c r="DK248" s="52">
        <f t="shared" si="423"/>
        <v>628</v>
      </c>
      <c r="DL248" s="141">
        <v>608.9</v>
      </c>
      <c r="DM248" s="141">
        <v>573.6</v>
      </c>
      <c r="DN248" s="141">
        <v>559.1</v>
      </c>
      <c r="DO248" s="140">
        <f>'REPS분양가(분기단위)'!D233</f>
        <v>1086</v>
      </c>
      <c r="DP248" s="140">
        <f>'REPS분양가(분기단위)'!E233</f>
        <v>1293</v>
      </c>
      <c r="DQ248" s="144">
        <f>DP248*1.05</f>
        <v>1357.65</v>
      </c>
      <c r="DR248" s="53">
        <f t="shared" si="424"/>
        <v>0.56068139963167585</v>
      </c>
      <c r="DS248" s="53">
        <f t="shared" si="425"/>
        <v>0.44361948955916475</v>
      </c>
      <c r="DT248" s="53">
        <f t="shared" si="426"/>
        <v>0.41181453246418442</v>
      </c>
      <c r="DU248" s="53">
        <f>100%-종합!CF248</f>
        <v>0.41989051094890506</v>
      </c>
      <c r="DV248" s="53">
        <f>100%-종합!CG248</f>
        <v>0.42281513748979038</v>
      </c>
      <c r="DW248" s="53">
        <f>100%-종합!CH248</f>
        <v>0.34866529774127308</v>
      </c>
      <c r="DX248" s="55">
        <v>0.2</v>
      </c>
      <c r="DY248" s="55">
        <v>0.3</v>
      </c>
      <c r="DZ248" s="55">
        <v>0.5</v>
      </c>
      <c r="EA248" s="72">
        <f t="shared" si="427"/>
        <v>154.01490374843729</v>
      </c>
      <c r="EB248" s="72">
        <f t="shared" si="428"/>
        <v>50.86872241976473</v>
      </c>
      <c r="EC248" s="72">
        <f t="shared" si="429"/>
        <v>45.085827084803718</v>
      </c>
      <c r="ED248" s="71">
        <f t="shared" si="430"/>
        <v>83.323151084335251</v>
      </c>
      <c r="EE248" s="82">
        <f t="shared" si="431"/>
        <v>110.09924568183352</v>
      </c>
      <c r="EF248" s="88">
        <f t="shared" si="432"/>
        <v>469.99653499680335</v>
      </c>
      <c r="EG248" s="54">
        <f>REPS단위당실거래!I233</f>
        <v>559.1</v>
      </c>
      <c r="EH248" s="52">
        <f t="shared" si="433"/>
        <v>1357.65</v>
      </c>
      <c r="EI248" s="52">
        <f t="shared" si="434"/>
        <v>46200</v>
      </c>
      <c r="EJ248" s="49">
        <f t="shared" si="435"/>
        <v>25410.000000000004</v>
      </c>
      <c r="EK248" s="149">
        <v>8629</v>
      </c>
      <c r="EL248" s="55">
        <f t="shared" si="436"/>
        <v>0.81862355032591216</v>
      </c>
      <c r="EM248" s="55">
        <v>0.74</v>
      </c>
      <c r="EN248" s="55">
        <v>0.05</v>
      </c>
      <c r="EO248" s="71">
        <f t="shared" si="437"/>
        <v>261.36439678320494</v>
      </c>
      <c r="EP248" s="54">
        <f>REPS단위당실거래!I233</f>
        <v>559.1</v>
      </c>
      <c r="EQ248" s="52">
        <f t="shared" si="438"/>
        <v>1357.65</v>
      </c>
      <c r="ER248" s="52">
        <f t="shared" si="439"/>
        <v>46200</v>
      </c>
      <c r="ES248" s="49">
        <f t="shared" si="440"/>
        <v>25410.000000000004</v>
      </c>
      <c r="ET248" s="149">
        <v>2255</v>
      </c>
      <c r="EU248" s="55">
        <f t="shared" si="441"/>
        <v>0.81862355032591216</v>
      </c>
      <c r="EV248" s="55">
        <v>0.26</v>
      </c>
      <c r="EW248" s="55">
        <v>0.2</v>
      </c>
      <c r="EX248" s="50">
        <f t="shared" si="442"/>
        <v>95.991797511216475</v>
      </c>
      <c r="EY248" s="53">
        <f>'주택총조사(주택의종류)'!AZ234</f>
        <v>0.63539759483803138</v>
      </c>
      <c r="EZ248" s="53">
        <f>'주택총조사(주택의종류)'!AS234</f>
        <v>0.29635026708435763</v>
      </c>
      <c r="FA248" s="53">
        <f>'주택총조사(주택의종류)'!BG234</f>
        <v>5.0881382815191466E-2</v>
      </c>
      <c r="FB248" s="53">
        <f t="shared" si="443"/>
        <v>0.54647932683481681</v>
      </c>
      <c r="FC248" s="54">
        <f t="shared" si="444"/>
        <v>195.28777249826743</v>
      </c>
      <c r="FD248" s="55">
        <v>0.4</v>
      </c>
      <c r="FE248" s="55">
        <v>0.6</v>
      </c>
      <c r="FF248" s="50">
        <f t="shared" si="445"/>
        <v>46.869065399584187</v>
      </c>
      <c r="FG248" s="82">
        <f t="shared" si="446"/>
        <v>404.22525969400562</v>
      </c>
      <c r="FH248" s="53">
        <v>3.9399999999999998E-2</v>
      </c>
      <c r="FI248" s="49">
        <v>30</v>
      </c>
      <c r="FJ248" s="55">
        <v>0.6</v>
      </c>
      <c r="FK248" s="55">
        <v>0.4</v>
      </c>
      <c r="FL248" s="49">
        <f t="shared" si="447"/>
        <v>46000</v>
      </c>
      <c r="FM248" s="49">
        <f t="shared" si="448"/>
        <v>27700</v>
      </c>
      <c r="FN248" s="58">
        <f t="shared" si="449"/>
        <v>-131.28766965007642</v>
      </c>
      <c r="FO248" s="49">
        <f t="shared" si="468"/>
        <v>3960</v>
      </c>
      <c r="FP248" s="131">
        <v>232</v>
      </c>
      <c r="FQ248" s="131">
        <v>857</v>
      </c>
      <c r="FR248" s="134">
        <v>8541</v>
      </c>
      <c r="FS248" s="134">
        <v>10830</v>
      </c>
      <c r="FT248" s="134">
        <v>6339</v>
      </c>
      <c r="FU248" s="134">
        <v>5640</v>
      </c>
      <c r="FV248" s="134">
        <v>5363</v>
      </c>
      <c r="FW248" s="134">
        <v>11625</v>
      </c>
      <c r="FX248" s="134">
        <v>9638</v>
      </c>
      <c r="FY248" s="32">
        <f t="shared" si="450"/>
        <v>59065</v>
      </c>
      <c r="FZ248" s="152">
        <f>(SUM(FT248:FX248)/FY248)+(FS248/FY248)*0.9</f>
        <v>0.81862355032591216</v>
      </c>
      <c r="GA248" s="54">
        <f t="shared" si="451"/>
        <v>893.91500607451542</v>
      </c>
      <c r="GB248" s="55">
        <v>0.3</v>
      </c>
      <c r="GC248" s="55">
        <f t="shared" si="452"/>
        <v>0.81862355032591216</v>
      </c>
      <c r="GD248" s="50">
        <f t="shared" si="453"/>
        <v>219.53396278869874</v>
      </c>
      <c r="GE248" s="54">
        <f t="shared" si="454"/>
        <v>-534.01771675954546</v>
      </c>
      <c r="GF248" s="55">
        <v>0.7</v>
      </c>
      <c r="GG248" s="55">
        <f t="shared" si="455"/>
        <v>0.81862355032591216</v>
      </c>
      <c r="GH248" s="50">
        <f t="shared" si="456"/>
        <v>-306.01163546144551</v>
      </c>
      <c r="GI248" s="81">
        <f t="shared" si="469"/>
        <v>-86.477672672746763</v>
      </c>
      <c r="GJ248" s="72">
        <f t="shared" si="457"/>
        <v>26.776094597498275</v>
      </c>
      <c r="GK248" s="72">
        <f t="shared" si="458"/>
        <v>83.323151084335251</v>
      </c>
      <c r="GL248" s="52">
        <f>SUM('주택총조사(주택의종류)'!AD234:AF234)</f>
        <v>82694</v>
      </c>
      <c r="GM248" s="52">
        <f>REPS미분양!I233</f>
        <v>931</v>
      </c>
      <c r="GN248" s="100">
        <f t="shared" si="459"/>
        <v>1.1258374247224708E-2</v>
      </c>
      <c r="GO248" s="55">
        <f t="shared" si="460"/>
        <v>0.6</v>
      </c>
      <c r="GP248" s="82">
        <f t="shared" si="461"/>
        <v>66.059547409100105</v>
      </c>
      <c r="GQ248" s="84">
        <f t="shared" si="462"/>
        <v>383.80713443035893</v>
      </c>
      <c r="GR248" s="151">
        <f>SUM('REPS분양물량+계획'!G233:I233)/3</f>
        <v>646.33333333333337</v>
      </c>
      <c r="GS248" s="106">
        <f t="shared" si="470"/>
        <v>1.6840055208786362</v>
      </c>
      <c r="GT248" s="105" t="str">
        <f t="shared" si="463"/>
        <v>C등급</v>
      </c>
    </row>
    <row r="249" spans="1:202" s="49" customFormat="1" x14ac:dyDescent="0.4">
      <c r="A249" s="37" t="s">
        <v>268</v>
      </c>
      <c r="B249" s="37" t="s">
        <v>307</v>
      </c>
      <c r="C249" s="35">
        <f>'주택총조사(거처의종류, 일반,외국인가구, 전체)'!H235</f>
        <v>11940</v>
      </c>
      <c r="D249" s="35">
        <f>'주택총조사(거처의종류, 일반,외국인가구, 전체)'!K235</f>
        <v>11985</v>
      </c>
      <c r="E249" s="35">
        <f>'주택총조사(거처의종류, 일반,외국인가구, 전체)'!N235</f>
        <v>12288</v>
      </c>
      <c r="F249" s="35">
        <f>'주택총조사(거처의종류, 일반,외국인가구, 전체)'!Q235</f>
        <v>12247</v>
      </c>
      <c r="G249" s="35">
        <f>'주택총조사(거처의종류, 일반,외국인가구, 전체)'!T235</f>
        <v>12387</v>
      </c>
      <c r="H249" s="35">
        <f>'주택총조사(거처의종류, 일반,외국인가구, 전체)'!W235</f>
        <v>12066</v>
      </c>
      <c r="I249" s="207">
        <f t="shared" si="471"/>
        <v>-38</v>
      </c>
      <c r="J249" s="207">
        <f t="shared" si="471"/>
        <v>37</v>
      </c>
      <c r="K249" s="207">
        <f t="shared" si="471"/>
        <v>-281</v>
      </c>
      <c r="L249" s="207">
        <f t="shared" si="471"/>
        <v>-10</v>
      </c>
      <c r="M249" s="207">
        <f t="shared" si="471"/>
        <v>82</v>
      </c>
      <c r="N249" s="24">
        <f>'인구총조사(가구, 1인가구)'!D235</f>
        <v>4451</v>
      </c>
      <c r="O249" s="24">
        <f>'인구총조사(가구, 1인가구)'!E235</f>
        <v>4534</v>
      </c>
      <c r="P249" s="24">
        <f>'인구총조사(가구, 1인가구)'!F235</f>
        <v>4800</v>
      </c>
      <c r="Q249" s="24">
        <f>'인구총조사(가구, 1인가구)'!G235</f>
        <v>5040</v>
      </c>
      <c r="R249" s="24">
        <f>'인구총조사(가구, 1인가구)'!H235</f>
        <v>5190</v>
      </c>
      <c r="S249" s="24">
        <f>'인구총조사(가구, 1인가구)'!I235</f>
        <v>4787</v>
      </c>
      <c r="T249" s="52">
        <f t="shared" si="464"/>
        <v>83</v>
      </c>
      <c r="U249" s="52">
        <f t="shared" si="382"/>
        <v>266</v>
      </c>
      <c r="V249" s="52">
        <f t="shared" si="383"/>
        <v>240</v>
      </c>
      <c r="W249" s="52">
        <f t="shared" si="384"/>
        <v>150</v>
      </c>
      <c r="X249" s="52">
        <f t="shared" si="385"/>
        <v>-403</v>
      </c>
      <c r="Y249" s="53">
        <f>'주택총조사(거처의종류, 일반,외국인가구, 아파트)'!K235/'주택총조사(거처의종류, 일반,외국인가구, 전체)'!K235</f>
        <v>0.11881518564872758</v>
      </c>
      <c r="Z249" s="53">
        <f>'주택총조사(거처의종류, 일반,외국인가구, 아파트)'!N235/'주택총조사(거처의종류, 일반,외국인가구, 전체)'!N235</f>
        <v>0.12223307291666667</v>
      </c>
      <c r="AA249" s="53">
        <f>'주택총조사(거처의종류, 일반,외국인가구, 아파트)'!Q235/'주택총조사(거처의종류, 일반,외국인가구, 전체)'!Q235</f>
        <v>0.13137911325222504</v>
      </c>
      <c r="AB249" s="53">
        <f>'주택총조사(거처의종류, 일반,외국인가구, 아파트)'!T235/'주택총조사(거처의종류, 일반,외국인가구, 전체)'!T235</f>
        <v>0.13005570356018406</v>
      </c>
      <c r="AC249" s="53">
        <f>'주택총조사(거처의종류, 일반,외국인가구, 아파트)'!W235/'주택총조사(거처의종류, 일반,외국인가구, 전체)'!W235</f>
        <v>0.13127797115862755</v>
      </c>
      <c r="AD249" s="54">
        <f t="shared" si="465"/>
        <v>-4.5149770546516477</v>
      </c>
      <c r="AE249" s="54">
        <f t="shared" si="386"/>
        <v>4.522623697916667</v>
      </c>
      <c r="AF249" s="54">
        <f t="shared" si="387"/>
        <v>-36.917530823875232</v>
      </c>
      <c r="AG249" s="54">
        <f t="shared" si="388"/>
        <v>-1.3005570356018405</v>
      </c>
      <c r="AH249" s="54">
        <f t="shared" si="389"/>
        <v>10.764793635007459</v>
      </c>
      <c r="AI249" s="54">
        <f t="shared" si="390"/>
        <v>-5.4891295162409195</v>
      </c>
      <c r="AJ249" s="54">
        <f t="shared" si="466"/>
        <v>9.8616604088443882</v>
      </c>
      <c r="AK249" s="54">
        <f t="shared" si="391"/>
        <v>32.513997395833336</v>
      </c>
      <c r="AL249" s="54">
        <f t="shared" si="392"/>
        <v>31.530987180534009</v>
      </c>
      <c r="AM249" s="54">
        <f t="shared" si="393"/>
        <v>19.508355534027608</v>
      </c>
      <c r="AN249" s="54">
        <f t="shared" si="394"/>
        <v>-52.905022376926901</v>
      </c>
      <c r="AO249" s="54">
        <f t="shared" si="395"/>
        <v>8.1019956284624861</v>
      </c>
      <c r="AP249" s="208">
        <f t="shared" si="472"/>
        <v>5.3466833541927405</v>
      </c>
      <c r="AQ249" s="208">
        <f t="shared" si="472"/>
        <v>37.03662109375</v>
      </c>
      <c r="AR249" s="208">
        <f t="shared" si="472"/>
        <v>-5.3865436433412235</v>
      </c>
      <c r="AS249" s="208">
        <f t="shared" si="472"/>
        <v>18.207798498425767</v>
      </c>
      <c r="AT249" s="208">
        <f t="shared" si="472"/>
        <v>-42.140228741919444</v>
      </c>
      <c r="AU249" s="50">
        <f t="shared" si="381"/>
        <v>2.6128661122215688</v>
      </c>
      <c r="AV249" s="52">
        <f>'주택총조사(거처의종류, 일반,외국인가구, 전체)'!I235</f>
        <v>102</v>
      </c>
      <c r="AW249" s="52">
        <f>'주택총조사(거처의종류, 일반,외국인가구, 전체)'!L235</f>
        <v>96</v>
      </c>
      <c r="AX249" s="52">
        <f>'주택총조사(거처의종류, 일반,외국인가구, 전체)'!O235</f>
        <v>79</v>
      </c>
      <c r="AY249" s="52">
        <f>'주택총조사(거처의종류, 일반,외국인가구, 전체)'!R235</f>
        <v>72</v>
      </c>
      <c r="AZ249" s="52">
        <f>'주택총조사(거처의종류, 일반,외국인가구, 전체)'!U235</f>
        <v>86</v>
      </c>
      <c r="BA249" s="52">
        <f>'주택총조사(거처의종류, 일반,외국인가구, 전체)'!X235</f>
        <v>126</v>
      </c>
      <c r="BB249" s="52">
        <f t="shared" si="467"/>
        <v>-6</v>
      </c>
      <c r="BC249" s="52">
        <f t="shared" si="396"/>
        <v>-17</v>
      </c>
      <c r="BD249" s="52">
        <f t="shared" si="397"/>
        <v>-7</v>
      </c>
      <c r="BE249" s="52">
        <f t="shared" si="398"/>
        <v>14</v>
      </c>
      <c r="BF249" s="52">
        <f t="shared" si="399"/>
        <v>40</v>
      </c>
      <c r="BG249" s="53">
        <f>'주택총조사(거처의종류, 일반,외국인가구, 아파트)'!L235/'주택총조사(거처의종류, 일반,외국인가구, 전체)'!L235</f>
        <v>0.19791666666666666</v>
      </c>
      <c r="BH249" s="53">
        <f>'주택총조사(거처의종류, 일반,외국인가구, 아파트)'!O235/'주택총조사(거처의종류, 일반,외국인가구, 전체)'!O235</f>
        <v>0.15189873417721519</v>
      </c>
      <c r="BI249" s="53">
        <f>'주택총조사(거처의종류, 일반,외국인가구, 아파트)'!R235/'주택총조사(거처의종류, 일반,외국인가구, 전체)'!R235</f>
        <v>0.125</v>
      </c>
      <c r="BJ249" s="53">
        <f>'주택총조사(거처의종류, 일반,외국인가구, 아파트)'!U235/'주택총조사(거처의종류, 일반,외국인가구, 전체)'!U235</f>
        <v>6.9767441860465115E-2</v>
      </c>
      <c r="BK249" s="53">
        <f>'주택총조사(거처의종류, 일반,외국인가구, 아파트)'!X235/'주택총조사(거처의종류, 일반,외국인가구, 전체)'!X235</f>
        <v>4.7619047619047616E-2</v>
      </c>
      <c r="BL249" s="54">
        <f t="shared" si="400"/>
        <v>-1.1875</v>
      </c>
      <c r="BM249" s="54">
        <f t="shared" si="401"/>
        <v>-2.5822784810126582</v>
      </c>
      <c r="BN249" s="54">
        <f t="shared" si="402"/>
        <v>-0.875</v>
      </c>
      <c r="BO249" s="54">
        <f t="shared" si="403"/>
        <v>0.97674418604651159</v>
      </c>
      <c r="BP249" s="54">
        <f t="shared" si="404"/>
        <v>1.9047619047619047</v>
      </c>
      <c r="BQ249" s="50">
        <f t="shared" si="405"/>
        <v>-0.35265447804084832</v>
      </c>
      <c r="BR249" s="49">
        <f>REPS멸실!E234</f>
        <v>0</v>
      </c>
      <c r="BS249" s="49">
        <f>REPS멸실!F234</f>
        <v>0</v>
      </c>
      <c r="BT249" s="49">
        <f>REPS멸실!G234</f>
        <v>0</v>
      </c>
      <c r="BU249" s="49">
        <f>REPS멸실!H234</f>
        <v>0</v>
      </c>
      <c r="BV249" s="49">
        <f>REPS멸실!I234</f>
        <v>0</v>
      </c>
      <c r="BW249" s="51">
        <f t="shared" si="406"/>
        <v>0</v>
      </c>
      <c r="BX249" s="81">
        <f t="shared" si="407"/>
        <v>2.2602116341807204</v>
      </c>
      <c r="BY249" s="52">
        <f>SUM('주택소유통계(다주택자)'!Q235:R235)</f>
        <v>1884</v>
      </c>
      <c r="BZ249" s="52">
        <f>SUM('주택소유통계(다주택자)'!U235:V235)</f>
        <v>1801</v>
      </c>
      <c r="CA249" s="52">
        <f>SUM('주택소유통계(다주택자)'!Y235:Z235)</f>
        <v>1738</v>
      </c>
      <c r="CB249" s="52">
        <f>SUM('주택소유통계(다주택자)'!AC235:AD235)</f>
        <v>1829</v>
      </c>
      <c r="CC249" s="52">
        <f t="shared" si="408"/>
        <v>-83</v>
      </c>
      <c r="CD249" s="52">
        <f t="shared" si="409"/>
        <v>-63</v>
      </c>
      <c r="CE249" s="52">
        <f t="shared" si="410"/>
        <v>91</v>
      </c>
      <c r="CF249" s="53">
        <f>'REPS거래량(외지인)'!D235/'REPS거래량(외지인)'!C235</f>
        <v>0.63157894736842102</v>
      </c>
      <c r="CG249" s="53">
        <f>'REPS거래량(외지인)'!I235/'REPS거래량(외지인)'!H235</f>
        <v>0.625</v>
      </c>
      <c r="CH249" s="53">
        <f>'REPS거래량(외지인)'!N235/'REPS거래량(외지인)'!M235</f>
        <v>0.6987951807228916</v>
      </c>
      <c r="CI249" s="54">
        <f>REPS단위당실거래!G234</f>
        <v>390.7</v>
      </c>
      <c r="CJ249" s="54">
        <f>REPS단위당실거래!H234</f>
        <v>394.6</v>
      </c>
      <c r="CK249" s="54">
        <f>REPS단위당실거래!I234</f>
        <v>399.2</v>
      </c>
      <c r="CL249" s="52">
        <v>1085.8499999999999</v>
      </c>
      <c r="CM249" s="52">
        <v>1143</v>
      </c>
      <c r="CN249" s="52">
        <v>1200.1500000000001</v>
      </c>
      <c r="CO249" s="53">
        <v>0</v>
      </c>
      <c r="CP249" s="53">
        <v>0</v>
      </c>
      <c r="CQ249" s="53">
        <f t="shared" si="413"/>
        <v>0.3326250885306003</v>
      </c>
      <c r="CR249" s="55">
        <v>0.2</v>
      </c>
      <c r="CS249" s="55">
        <v>0.3</v>
      </c>
      <c r="CT249" s="55">
        <v>0.5</v>
      </c>
      <c r="CU249" s="162">
        <f t="shared" si="414"/>
        <v>0</v>
      </c>
      <c r="CV249" s="162">
        <f t="shared" si="415"/>
        <v>0</v>
      </c>
      <c r="CW249" s="162">
        <f t="shared" si="416"/>
        <v>10.575874802798245</v>
      </c>
      <c r="CX249" s="71">
        <f t="shared" si="417"/>
        <v>3.5252916009327482</v>
      </c>
      <c r="CY249" s="158">
        <f>REPS분양물량!H234</f>
        <v>0</v>
      </c>
      <c r="CZ249" s="158">
        <f>REPS분양물량!I234</f>
        <v>129</v>
      </c>
      <c r="DA249" s="158">
        <f>REPS분양물량!J234</f>
        <v>0</v>
      </c>
      <c r="DB249" s="52">
        <f>REPS미분양!F234</f>
        <v>19</v>
      </c>
      <c r="DC249" s="52">
        <f>REPS미분양!G234</f>
        <v>0</v>
      </c>
      <c r="DD249" s="52">
        <f>REPS미분양!H234</f>
        <v>0</v>
      </c>
      <c r="DE249" s="52">
        <f>REPS미분양!I234</f>
        <v>103</v>
      </c>
      <c r="DF249" s="52">
        <f t="shared" si="418"/>
        <v>19</v>
      </c>
      <c r="DG249" s="52">
        <f t="shared" si="419"/>
        <v>129</v>
      </c>
      <c r="DH249" s="52">
        <f t="shared" si="420"/>
        <v>0</v>
      </c>
      <c r="DI249" s="52">
        <f t="shared" si="421"/>
        <v>19</v>
      </c>
      <c r="DJ249" s="52">
        <f t="shared" si="422"/>
        <v>129</v>
      </c>
      <c r="DK249" s="52">
        <f t="shared" si="423"/>
        <v>-103</v>
      </c>
      <c r="DL249" s="141">
        <v>390.7</v>
      </c>
      <c r="DM249" s="141">
        <v>394.6</v>
      </c>
      <c r="DN249" s="141">
        <v>399.2</v>
      </c>
      <c r="DO249" s="145">
        <f>DP249*0.95</f>
        <v>1085.8499999999999</v>
      </c>
      <c r="DP249" s="140">
        <f>'REPS분양가(분기단위)'!E234</f>
        <v>1143</v>
      </c>
      <c r="DQ249" s="144">
        <f>DP249*1.05</f>
        <v>1200.1500000000001</v>
      </c>
      <c r="DR249" s="53">
        <f t="shared" si="424"/>
        <v>0.35981028687203576</v>
      </c>
      <c r="DS249" s="53">
        <f t="shared" si="425"/>
        <v>0.34523184601924761</v>
      </c>
      <c r="DT249" s="53">
        <f t="shared" si="426"/>
        <v>0.3326250885306003</v>
      </c>
      <c r="DU249" s="53">
        <f>100%-종합!CF249</f>
        <v>0.36842105263157898</v>
      </c>
      <c r="DV249" s="53">
        <f>100%-종합!CG249</f>
        <v>0.375</v>
      </c>
      <c r="DW249" s="53">
        <f>100%-종합!CH249</f>
        <v>0.3012048192771084</v>
      </c>
      <c r="DX249" s="55">
        <v>0.2</v>
      </c>
      <c r="DY249" s="55">
        <v>0.3</v>
      </c>
      <c r="DZ249" s="55">
        <v>0.5</v>
      </c>
      <c r="EA249" s="72">
        <f t="shared" si="427"/>
        <v>0.50373440162085015</v>
      </c>
      <c r="EB249" s="72">
        <f t="shared" si="428"/>
        <v>5.0101771653543299</v>
      </c>
      <c r="EC249" s="72">
        <f t="shared" si="429"/>
        <v>-5.1596964034114192</v>
      </c>
      <c r="ED249" s="71">
        <f t="shared" si="430"/>
        <v>0.11807172118792024</v>
      </c>
      <c r="EE249" s="82">
        <f t="shared" si="431"/>
        <v>3.6433633221206683</v>
      </c>
      <c r="EF249" s="88">
        <f t="shared" si="432"/>
        <v>5.9035749563013891</v>
      </c>
      <c r="EG249" s="54">
        <f>REPS단위당실거래!I234</f>
        <v>399.2</v>
      </c>
      <c r="EH249" s="52">
        <f t="shared" si="433"/>
        <v>1200.1500000000001</v>
      </c>
      <c r="EI249" s="52">
        <f t="shared" si="434"/>
        <v>40800</v>
      </c>
      <c r="EJ249" s="49">
        <f t="shared" si="435"/>
        <v>22440</v>
      </c>
      <c r="EK249" s="149">
        <v>60</v>
      </c>
      <c r="EL249" s="55">
        <f t="shared" si="436"/>
        <v>0.67813178855901524</v>
      </c>
      <c r="EM249" s="55">
        <v>0.74</v>
      </c>
      <c r="EN249" s="55">
        <v>0.05</v>
      </c>
      <c r="EO249" s="71">
        <f t="shared" si="437"/>
        <v>1.5054525706010138</v>
      </c>
      <c r="EP249" s="54">
        <f>REPS단위당실거래!I234</f>
        <v>399.2</v>
      </c>
      <c r="EQ249" s="52">
        <f t="shared" si="438"/>
        <v>1200.1500000000001</v>
      </c>
      <c r="ER249" s="52">
        <f t="shared" si="439"/>
        <v>40800</v>
      </c>
      <c r="ES249" s="49">
        <f t="shared" si="440"/>
        <v>22440</v>
      </c>
      <c r="ET249" s="149">
        <v>0</v>
      </c>
      <c r="EU249" s="55">
        <f t="shared" si="441"/>
        <v>0.67813178855901524</v>
      </c>
      <c r="EV249" s="55">
        <v>0.26</v>
      </c>
      <c r="EW249" s="55">
        <v>0.2</v>
      </c>
      <c r="EX249" s="50">
        <f t="shared" si="442"/>
        <v>0</v>
      </c>
      <c r="EY249" s="53">
        <f>'주택총조사(주택의종류)'!AZ235</f>
        <v>0.13595998696035597</v>
      </c>
      <c r="EZ249" s="53">
        <f>'주택총조사(주택의종류)'!AS235</f>
        <v>0.82507252752882754</v>
      </c>
      <c r="FA249" s="53">
        <f>'주택총조사(주택의종류)'!BG235</f>
        <v>2.8653029318962169E-2</v>
      </c>
      <c r="FB249" s="53">
        <f t="shared" si="443"/>
        <v>6.2792412380616378</v>
      </c>
      <c r="FC249" s="54">
        <f t="shared" si="444"/>
        <v>9.4530998632637857</v>
      </c>
      <c r="FD249" s="55">
        <v>0.4</v>
      </c>
      <c r="FE249" s="55">
        <v>0.6</v>
      </c>
      <c r="FF249" s="50">
        <f t="shared" si="445"/>
        <v>2.2687439671833087</v>
      </c>
      <c r="FG249" s="82">
        <f t="shared" si="446"/>
        <v>3.7741965377843227</v>
      </c>
      <c r="FH249" s="53">
        <v>3.9399999999999998E-2</v>
      </c>
      <c r="FI249" s="49">
        <v>30</v>
      </c>
      <c r="FJ249" s="55">
        <v>0.6</v>
      </c>
      <c r="FK249" s="55">
        <v>0.4</v>
      </c>
      <c r="FL249" s="49">
        <f t="shared" si="447"/>
        <v>41000</v>
      </c>
      <c r="FM249" s="49">
        <f t="shared" si="448"/>
        <v>24500</v>
      </c>
      <c r="FN249" s="58">
        <f t="shared" si="449"/>
        <v>-116.12086304790154</v>
      </c>
      <c r="FO249" s="49">
        <f t="shared" si="468"/>
        <v>3480</v>
      </c>
      <c r="FP249" s="132" t="s">
        <v>400</v>
      </c>
      <c r="FQ249" s="131">
        <v>37</v>
      </c>
      <c r="FR249" s="131">
        <v>248</v>
      </c>
      <c r="FS249" s="131">
        <v>319</v>
      </c>
      <c r="FT249" s="131">
        <v>165</v>
      </c>
      <c r="FU249" s="131">
        <v>127</v>
      </c>
      <c r="FV249" s="131">
        <v>114</v>
      </c>
      <c r="FW249" s="131">
        <v>243</v>
      </c>
      <c r="FX249" s="131">
        <v>128</v>
      </c>
      <c r="FY249" s="32">
        <f t="shared" si="450"/>
        <v>1381</v>
      </c>
      <c r="FZ249" s="152">
        <f>(SUM(FT249:FX249)/FY249)+(FS249/FY249)*0.5</f>
        <v>0.67813178855901524</v>
      </c>
      <c r="GA249" s="54">
        <f t="shared" si="451"/>
        <v>7.7493411504216381</v>
      </c>
      <c r="GB249" s="55">
        <v>0.3</v>
      </c>
      <c r="GC249" s="55">
        <f t="shared" si="452"/>
        <v>0.67813178855901524</v>
      </c>
      <c r="GD249" s="50">
        <f t="shared" si="453"/>
        <v>1.5765223723468207</v>
      </c>
      <c r="GE249" s="54">
        <f t="shared" si="454"/>
        <v>-5.4891295162409195</v>
      </c>
      <c r="GF249" s="55">
        <v>0.7</v>
      </c>
      <c r="GG249" s="55">
        <f t="shared" si="455"/>
        <v>0.67813178855901524</v>
      </c>
      <c r="GH249" s="50">
        <f t="shared" si="456"/>
        <v>-2.6056472515363756</v>
      </c>
      <c r="GI249" s="81">
        <f t="shared" si="469"/>
        <v>-1.0291248791895549</v>
      </c>
      <c r="GJ249" s="72">
        <f t="shared" si="457"/>
        <v>3.5252916009327482</v>
      </c>
      <c r="GK249" s="72">
        <f t="shared" si="458"/>
        <v>0.11807172118792024</v>
      </c>
      <c r="GL249" s="52">
        <f>SUM('주택총조사(주택의종류)'!AD235:AF235)</f>
        <v>2227</v>
      </c>
      <c r="GM249" s="52">
        <f>REPS미분양!I234</f>
        <v>103</v>
      </c>
      <c r="GN249" s="100">
        <f t="shared" si="459"/>
        <v>4.6250561293219576E-2</v>
      </c>
      <c r="GO249" s="55">
        <f t="shared" si="460"/>
        <v>0.4</v>
      </c>
      <c r="GP249" s="82">
        <f t="shared" si="461"/>
        <v>1.4573453288482674</v>
      </c>
      <c r="GQ249" s="84">
        <f t="shared" si="462"/>
        <v>4.2024169874430353</v>
      </c>
      <c r="GR249" s="151">
        <f>SUM('REPS분양물량+계획'!G234:I234)/3</f>
        <v>43</v>
      </c>
      <c r="GS249" s="106">
        <f t="shared" si="470"/>
        <v>10.232206877253128</v>
      </c>
      <c r="GT249" s="105" t="str">
        <f t="shared" si="463"/>
        <v>C등급</v>
      </c>
    </row>
    <row r="250" spans="1:202" s="49" customFormat="1" x14ac:dyDescent="0.4">
      <c r="A250" s="37" t="s">
        <v>268</v>
      </c>
      <c r="B250" s="37" t="s">
        <v>306</v>
      </c>
      <c r="C250" s="35">
        <f>'주택총조사(거처의종류, 일반,외국인가구, 전체)'!H236</f>
        <v>9213</v>
      </c>
      <c r="D250" s="35">
        <f>'주택총조사(거처의종류, 일반,외국인가구, 전체)'!K236</f>
        <v>9248</v>
      </c>
      <c r="E250" s="35">
        <f>'주택총조사(거처의종류, 일반,외국인가구, 전체)'!N236</f>
        <v>9383</v>
      </c>
      <c r="F250" s="35">
        <f>'주택총조사(거처의종류, 일반,외국인가구, 전체)'!Q236</f>
        <v>9452</v>
      </c>
      <c r="G250" s="35">
        <f>'주택총조사(거처의종류, 일반,외국인가구, 전체)'!T236</f>
        <v>9480</v>
      </c>
      <c r="H250" s="35">
        <f>'주택총조사(거처의종류, 일반,외국인가구, 전체)'!W236</f>
        <v>9456</v>
      </c>
      <c r="I250" s="207">
        <f t="shared" si="471"/>
        <v>-10</v>
      </c>
      <c r="J250" s="207">
        <f t="shared" si="471"/>
        <v>40</v>
      </c>
      <c r="K250" s="207">
        <f t="shared" si="471"/>
        <v>-155</v>
      </c>
      <c r="L250" s="207">
        <f t="shared" si="471"/>
        <v>-116</v>
      </c>
      <c r="M250" s="207">
        <f t="shared" si="471"/>
        <v>-33</v>
      </c>
      <c r="N250" s="24">
        <f>'인구총조사(가구, 1인가구)'!D236</f>
        <v>3091</v>
      </c>
      <c r="O250" s="24">
        <f>'인구총조사(가구, 1인가구)'!E236</f>
        <v>3136</v>
      </c>
      <c r="P250" s="24">
        <f>'인구총조사(가구, 1인가구)'!F236</f>
        <v>3231</v>
      </c>
      <c r="Q250" s="24">
        <f>'인구총조사(가구, 1인가구)'!G236</f>
        <v>3455</v>
      </c>
      <c r="R250" s="24">
        <f>'인구총조사(가구, 1인가구)'!H236</f>
        <v>3599</v>
      </c>
      <c r="S250" s="24">
        <f>'인구총조사(가구, 1인가구)'!I236</f>
        <v>3608</v>
      </c>
      <c r="T250" s="52">
        <f t="shared" si="464"/>
        <v>45</v>
      </c>
      <c r="U250" s="52">
        <f t="shared" si="382"/>
        <v>95</v>
      </c>
      <c r="V250" s="52">
        <f t="shared" si="383"/>
        <v>224</v>
      </c>
      <c r="W250" s="52">
        <f t="shared" si="384"/>
        <v>144</v>
      </c>
      <c r="X250" s="52">
        <f t="shared" si="385"/>
        <v>9</v>
      </c>
      <c r="Y250" s="53">
        <f>'주택총조사(거처의종류, 일반,외국인가구, 아파트)'!K236/'주택총조사(거처의종류, 일반,외국인가구, 전체)'!K236</f>
        <v>7.9909169550173006E-2</v>
      </c>
      <c r="Z250" s="53">
        <f>'주택총조사(거처의종류, 일반,외국인가구, 아파트)'!N236/'주택총조사(거처의종류, 일반,외국인가구, 전체)'!N236</f>
        <v>7.9292337205584568E-2</v>
      </c>
      <c r="AA250" s="53">
        <f>'주택총조사(거처의종류, 일반,외국인가구, 아파트)'!Q236/'주택총조사(거처의종류, 일반,외국인가구, 전체)'!Q236</f>
        <v>7.94540837917901E-2</v>
      </c>
      <c r="AB250" s="53">
        <f>'주택총조사(거처의종류, 일반,외국인가구, 아파트)'!T236/'주택총조사(거처의종류, 일반,외국인가구, 전체)'!T236</f>
        <v>7.8586497890295356E-2</v>
      </c>
      <c r="AC250" s="53">
        <f>'주택총조사(거처의종류, 일반,외국인가구, 아파트)'!W236/'주택총조사(거처의종류, 일반,외국인가구, 전체)'!W236</f>
        <v>7.751692047377326E-2</v>
      </c>
      <c r="AD250" s="54">
        <f t="shared" si="465"/>
        <v>-0.79909169550173009</v>
      </c>
      <c r="AE250" s="54">
        <f t="shared" si="386"/>
        <v>3.1716934882233829</v>
      </c>
      <c r="AF250" s="54">
        <f t="shared" si="387"/>
        <v>-12.315382987727466</v>
      </c>
      <c r="AG250" s="54">
        <f t="shared" si="388"/>
        <v>-9.1160337552742607</v>
      </c>
      <c r="AH250" s="54">
        <f t="shared" si="389"/>
        <v>-2.5580583756345177</v>
      </c>
      <c r="AI250" s="54">
        <f t="shared" si="390"/>
        <v>-4.3233746651829179</v>
      </c>
      <c r="AJ250" s="54">
        <f t="shared" si="466"/>
        <v>3.5959126297577853</v>
      </c>
      <c r="AK250" s="54">
        <f t="shared" si="391"/>
        <v>7.5327720345305336</v>
      </c>
      <c r="AL250" s="54">
        <f t="shared" si="392"/>
        <v>17.797714769360983</v>
      </c>
      <c r="AM250" s="54">
        <f t="shared" si="393"/>
        <v>11.316455696202532</v>
      </c>
      <c r="AN250" s="54">
        <f t="shared" si="394"/>
        <v>0.69765228426395931</v>
      </c>
      <c r="AO250" s="54">
        <f t="shared" si="395"/>
        <v>8.1881014828231589</v>
      </c>
      <c r="AP250" s="208">
        <f t="shared" si="472"/>
        <v>2.796820934256055</v>
      </c>
      <c r="AQ250" s="208">
        <f t="shared" si="472"/>
        <v>10.704465522753917</v>
      </c>
      <c r="AR250" s="208">
        <f t="shared" si="472"/>
        <v>5.4823317816335173</v>
      </c>
      <c r="AS250" s="208">
        <f t="shared" si="472"/>
        <v>2.2004219409282708</v>
      </c>
      <c r="AT250" s="208">
        <f t="shared" si="472"/>
        <v>-1.8604060913705585</v>
      </c>
      <c r="AU250" s="50">
        <f t="shared" si="381"/>
        <v>3.8647268176402405</v>
      </c>
      <c r="AV250" s="52">
        <f>'주택총조사(거처의종류, 일반,외국인가구, 전체)'!I236</f>
        <v>106</v>
      </c>
      <c r="AW250" s="52">
        <f>'주택총조사(거처의종류, 일반,외국인가구, 전체)'!L236</f>
        <v>111</v>
      </c>
      <c r="AX250" s="52">
        <f>'주택총조사(거처의종류, 일반,외국인가구, 전체)'!O236</f>
        <v>103</v>
      </c>
      <c r="AY250" s="52">
        <f>'주택총조사(거처의종류, 일반,외국인가구, 전체)'!R236</f>
        <v>100</v>
      </c>
      <c r="AZ250" s="52">
        <f>'주택총조사(거처의종류, 일반,외국인가구, 전체)'!U236</f>
        <v>113</v>
      </c>
      <c r="BA250" s="52">
        <f>'주택총조사(거처의종류, 일반,외국인가구, 전체)'!X236</f>
        <v>148</v>
      </c>
      <c r="BB250" s="52">
        <f t="shared" si="467"/>
        <v>5</v>
      </c>
      <c r="BC250" s="52">
        <f t="shared" si="396"/>
        <v>-8</v>
      </c>
      <c r="BD250" s="52">
        <f t="shared" si="397"/>
        <v>-3</v>
      </c>
      <c r="BE250" s="52">
        <f t="shared" si="398"/>
        <v>13</v>
      </c>
      <c r="BF250" s="52">
        <f t="shared" si="399"/>
        <v>35</v>
      </c>
      <c r="BG250" s="53">
        <f>'주택총조사(거처의종류, 일반,외국인가구, 아파트)'!L236/'주택총조사(거처의종류, 일반,외국인가구, 전체)'!L236</f>
        <v>0</v>
      </c>
      <c r="BH250" s="53">
        <f>'주택총조사(거처의종류, 일반,외국인가구, 아파트)'!O236/'주택총조사(거처의종류, 일반,외국인가구, 전체)'!O236</f>
        <v>0</v>
      </c>
      <c r="BI250" s="53">
        <f>'주택총조사(거처의종류, 일반,외국인가구, 아파트)'!R236/'주택총조사(거처의종류, 일반,외국인가구, 전체)'!R236</f>
        <v>0</v>
      </c>
      <c r="BJ250" s="53">
        <f>'주택총조사(거처의종류, 일반,외국인가구, 아파트)'!U236/'주택총조사(거처의종류, 일반,외국인가구, 전체)'!U236</f>
        <v>6.1946902654867256E-2</v>
      </c>
      <c r="BK250" s="53">
        <f>'주택총조사(거처의종류, 일반,외국인가구, 아파트)'!X236/'주택총조사(거처의종류, 일반,외국인가구, 전체)'!X236</f>
        <v>4.0540540540540543E-2</v>
      </c>
      <c r="BL250" s="54">
        <f t="shared" si="400"/>
        <v>0</v>
      </c>
      <c r="BM250" s="54">
        <f t="shared" si="401"/>
        <v>0</v>
      </c>
      <c r="BN250" s="54">
        <f t="shared" si="402"/>
        <v>0</v>
      </c>
      <c r="BO250" s="54">
        <f t="shared" si="403"/>
        <v>0.80530973451327437</v>
      </c>
      <c r="BP250" s="54">
        <f t="shared" si="404"/>
        <v>1.4189189189189191</v>
      </c>
      <c r="BQ250" s="50">
        <f t="shared" si="405"/>
        <v>0.44484573068643868</v>
      </c>
      <c r="BR250" s="49">
        <f>REPS멸실!E235</f>
        <v>0</v>
      </c>
      <c r="BS250" s="49">
        <f>REPS멸실!F235</f>
        <v>0</v>
      </c>
      <c r="BT250" s="49">
        <f>REPS멸실!G235</f>
        <v>0</v>
      </c>
      <c r="BU250" s="49">
        <f>REPS멸실!H235</f>
        <v>0</v>
      </c>
      <c r="BV250" s="49">
        <f>REPS멸실!I235</f>
        <v>0</v>
      </c>
      <c r="BW250" s="51">
        <f t="shared" si="406"/>
        <v>0</v>
      </c>
      <c r="BX250" s="81">
        <f t="shared" si="407"/>
        <v>4.3095725483266794</v>
      </c>
      <c r="BY250" s="52">
        <f>SUM('주택소유통계(다주택자)'!Q236:R236)</f>
        <v>1184</v>
      </c>
      <c r="BZ250" s="52">
        <f>SUM('주택소유통계(다주택자)'!U236:V236)</f>
        <v>1194</v>
      </c>
      <c r="CA250" s="52">
        <f>SUM('주택소유통계(다주택자)'!Y236:Z236)</f>
        <v>1210</v>
      </c>
      <c r="CB250" s="52">
        <f>SUM('주택소유통계(다주택자)'!AC236:AD236)</f>
        <v>1278</v>
      </c>
      <c r="CC250" s="52">
        <f t="shared" si="408"/>
        <v>10</v>
      </c>
      <c r="CD250" s="52">
        <f t="shared" si="409"/>
        <v>16</v>
      </c>
      <c r="CE250" s="52">
        <f t="shared" si="410"/>
        <v>68</v>
      </c>
      <c r="CF250" s="53">
        <f>'REPS거래량(외지인)'!D236/'REPS거래량(외지인)'!C236</f>
        <v>0.7</v>
      </c>
      <c r="CG250" s="53">
        <f>'REPS거래량(외지인)'!I236/'REPS거래량(외지인)'!H236</f>
        <v>0.94444444444444442</v>
      </c>
      <c r="CH250" s="53">
        <f>'REPS거래량(외지인)'!N236/'REPS거래량(외지인)'!M236</f>
        <v>0.75</v>
      </c>
      <c r="CI250" s="54">
        <f>REPS단위당실거래!G235</f>
        <v>824.6</v>
      </c>
      <c r="CJ250" s="54">
        <f>REPS단위당실거래!H235</f>
        <v>813.6</v>
      </c>
      <c r="CK250" s="54">
        <f>REPS단위당실거래!I235</f>
        <v>824.6</v>
      </c>
      <c r="CL250" s="52">
        <v>0</v>
      </c>
      <c r="CM250" s="52">
        <v>0</v>
      </c>
      <c r="CN250" s="52">
        <v>0</v>
      </c>
      <c r="CO250" s="53">
        <v>0</v>
      </c>
      <c r="CP250" s="53">
        <v>0</v>
      </c>
      <c r="CQ250" s="53">
        <v>0</v>
      </c>
      <c r="CR250" s="55">
        <v>0.2</v>
      </c>
      <c r="CS250" s="55">
        <v>0.3</v>
      </c>
      <c r="CT250" s="55">
        <v>0.5</v>
      </c>
      <c r="CU250" s="162">
        <f t="shared" si="414"/>
        <v>0</v>
      </c>
      <c r="CV250" s="162">
        <f t="shared" si="415"/>
        <v>0</v>
      </c>
      <c r="CW250" s="162">
        <f t="shared" si="416"/>
        <v>0</v>
      </c>
      <c r="CX250" s="71">
        <f t="shared" si="417"/>
        <v>0</v>
      </c>
      <c r="CY250" s="158">
        <f>REPS분양물량!H235</f>
        <v>0</v>
      </c>
      <c r="CZ250" s="158">
        <f>REPS분양물량!I235</f>
        <v>120</v>
      </c>
      <c r="DA250" s="158">
        <f>REPS분양물량!J235</f>
        <v>0</v>
      </c>
      <c r="DB250" s="52">
        <f>REPS미분양!F235</f>
        <v>0</v>
      </c>
      <c r="DC250" s="52">
        <f>REPS미분양!G235</f>
        <v>0</v>
      </c>
      <c r="DD250" s="52">
        <f>REPS미분양!H235</f>
        <v>0</v>
      </c>
      <c r="DE250" s="52">
        <f>REPS미분양!I235</f>
        <v>0</v>
      </c>
      <c r="DF250" s="52">
        <f t="shared" si="418"/>
        <v>0</v>
      </c>
      <c r="DG250" s="52">
        <f t="shared" si="419"/>
        <v>120</v>
      </c>
      <c r="DH250" s="52">
        <f t="shared" si="420"/>
        <v>0</v>
      </c>
      <c r="DI250" s="52">
        <f t="shared" si="421"/>
        <v>0</v>
      </c>
      <c r="DJ250" s="52">
        <f t="shared" si="422"/>
        <v>120</v>
      </c>
      <c r="DK250" s="52">
        <f t="shared" si="423"/>
        <v>0</v>
      </c>
      <c r="DL250" s="141">
        <v>824.6</v>
      </c>
      <c r="DM250" s="141">
        <v>813.6</v>
      </c>
      <c r="DN250" s="141">
        <v>824.6</v>
      </c>
      <c r="DO250" s="140">
        <f>'REPS분양가(분기단위)'!D235</f>
        <v>0</v>
      </c>
      <c r="DP250" s="140">
        <f>'REPS분양가(분기단위)'!E235</f>
        <v>0</v>
      </c>
      <c r="DQ250" s="140">
        <f>'REPS분양가(분기단위)'!F235</f>
        <v>0</v>
      </c>
      <c r="DR250" s="53" t="e">
        <f t="shared" si="424"/>
        <v>#DIV/0!</v>
      </c>
      <c r="DS250" s="53" t="e">
        <f t="shared" si="425"/>
        <v>#DIV/0!</v>
      </c>
      <c r="DT250" s="53" t="e">
        <f t="shared" si="426"/>
        <v>#DIV/0!</v>
      </c>
      <c r="DU250" s="53">
        <f>100%-종합!CF250</f>
        <v>0.30000000000000004</v>
      </c>
      <c r="DV250" s="53">
        <f>100%-종합!CG250</f>
        <v>5.555555555555558E-2</v>
      </c>
      <c r="DW250" s="53">
        <f>100%-종합!CH250</f>
        <v>0.25</v>
      </c>
      <c r="DX250" s="55">
        <v>0.2</v>
      </c>
      <c r="DY250" s="55">
        <v>0.3</v>
      </c>
      <c r="DZ250" s="55">
        <v>0.5</v>
      </c>
      <c r="EA250" s="72" t="e">
        <f t="shared" si="427"/>
        <v>#DIV/0!</v>
      </c>
      <c r="EB250" s="72" t="e">
        <f t="shared" si="428"/>
        <v>#DIV/0!</v>
      </c>
      <c r="EC250" s="72" t="e">
        <f t="shared" si="429"/>
        <v>#DIV/0!</v>
      </c>
      <c r="ED250" s="71" t="e">
        <f t="shared" si="430"/>
        <v>#DIV/0!</v>
      </c>
      <c r="EE250" s="82" t="e">
        <f t="shared" si="431"/>
        <v>#DIV/0!</v>
      </c>
      <c r="EF250" s="88" t="e">
        <f t="shared" si="432"/>
        <v>#DIV/0!</v>
      </c>
      <c r="EG250" s="54">
        <f>REPS단위당실거래!I235</f>
        <v>824.6</v>
      </c>
      <c r="EH250" s="52">
        <f t="shared" si="433"/>
        <v>0</v>
      </c>
      <c r="EI250" s="52">
        <f t="shared" si="434"/>
        <v>0</v>
      </c>
      <c r="EJ250" s="49">
        <f t="shared" si="435"/>
        <v>0</v>
      </c>
      <c r="EK250" s="149">
        <v>0</v>
      </c>
      <c r="EL250" s="55">
        <f t="shared" si="436"/>
        <v>0</v>
      </c>
      <c r="EM250" s="55">
        <v>0.74</v>
      </c>
      <c r="EN250" s="55">
        <v>0.05</v>
      </c>
      <c r="EO250" s="71">
        <f t="shared" si="437"/>
        <v>0</v>
      </c>
      <c r="EP250" s="54">
        <f>REPS단위당실거래!I235</f>
        <v>824.6</v>
      </c>
      <c r="EQ250" s="52">
        <f t="shared" si="438"/>
        <v>0</v>
      </c>
      <c r="ER250" s="52">
        <f t="shared" si="439"/>
        <v>0</v>
      </c>
      <c r="ES250" s="49">
        <f t="shared" si="440"/>
        <v>0</v>
      </c>
      <c r="ET250" s="149">
        <v>0</v>
      </c>
      <c r="EU250" s="55">
        <f t="shared" si="441"/>
        <v>0</v>
      </c>
      <c r="EV250" s="55">
        <v>0.26</v>
      </c>
      <c r="EW250" s="55">
        <v>0.2</v>
      </c>
      <c r="EX250" s="50">
        <f t="shared" si="442"/>
        <v>0</v>
      </c>
      <c r="EY250" s="53">
        <f>'주택총조사(주택의종류)'!AZ236</f>
        <v>8.2120247595477744E-2</v>
      </c>
      <c r="EZ250" s="53">
        <f>'주택총조사(주택의종류)'!AS236</f>
        <v>0.85062280286584946</v>
      </c>
      <c r="FA250" s="53">
        <f>'주택총조사(주택의종류)'!BG236</f>
        <v>4.8672679257555453E-2</v>
      </c>
      <c r="FB250" s="53">
        <f t="shared" si="443"/>
        <v>10.950959214751904</v>
      </c>
      <c r="FC250" s="54">
        <f t="shared" si="444"/>
        <v>0</v>
      </c>
      <c r="FD250" s="55">
        <v>0.4</v>
      </c>
      <c r="FE250" s="55">
        <v>0.6</v>
      </c>
      <c r="FF250" s="50">
        <f t="shared" si="445"/>
        <v>0</v>
      </c>
      <c r="FG250" s="82">
        <f t="shared" si="446"/>
        <v>0</v>
      </c>
      <c r="FH250" s="53">
        <v>3.9399999999999998E-2</v>
      </c>
      <c r="FI250" s="49">
        <v>30</v>
      </c>
      <c r="FJ250" s="55">
        <v>0.6</v>
      </c>
      <c r="FK250" s="55">
        <v>0.4</v>
      </c>
      <c r="FL250" s="49">
        <f t="shared" si="447"/>
        <v>0</v>
      </c>
      <c r="FM250" s="49">
        <f t="shared" si="448"/>
        <v>0</v>
      </c>
      <c r="FN250" s="58">
        <f t="shared" si="449"/>
        <v>0</v>
      </c>
      <c r="FO250" s="49">
        <f t="shared" si="468"/>
        <v>0</v>
      </c>
      <c r="FP250" s="131" t="s">
        <v>400</v>
      </c>
      <c r="FQ250" s="131" t="s">
        <v>400</v>
      </c>
      <c r="FR250" s="131">
        <v>165</v>
      </c>
      <c r="FS250" s="131">
        <v>245</v>
      </c>
      <c r="FT250" s="131">
        <v>122</v>
      </c>
      <c r="FU250" s="131">
        <v>100</v>
      </c>
      <c r="FV250" s="131">
        <v>87</v>
      </c>
      <c r="FW250" s="131">
        <v>188</v>
      </c>
      <c r="FX250" s="131">
        <v>100</v>
      </c>
      <c r="FY250" s="32">
        <f t="shared" si="450"/>
        <v>1007</v>
      </c>
      <c r="FZ250" s="153">
        <v>0</v>
      </c>
      <c r="GA250" s="54">
        <f t="shared" si="451"/>
        <v>8.6329472135095973</v>
      </c>
      <c r="GB250" s="55">
        <v>0.3</v>
      </c>
      <c r="GC250" s="55">
        <f t="shared" si="452"/>
        <v>0</v>
      </c>
      <c r="GD250" s="50">
        <f t="shared" si="453"/>
        <v>0</v>
      </c>
      <c r="GE250" s="54">
        <f t="shared" si="454"/>
        <v>-4.3233746651829179</v>
      </c>
      <c r="GF250" s="55">
        <v>0.7</v>
      </c>
      <c r="GG250" s="55">
        <f t="shared" si="455"/>
        <v>0</v>
      </c>
      <c r="GH250" s="50">
        <f t="shared" si="456"/>
        <v>0</v>
      </c>
      <c r="GI250" s="81">
        <f t="shared" si="469"/>
        <v>0</v>
      </c>
      <c r="GJ250" s="72">
        <f t="shared" si="457"/>
        <v>0</v>
      </c>
      <c r="GK250" s="72" t="e">
        <f t="shared" si="458"/>
        <v>#DIV/0!</v>
      </c>
      <c r="GL250" s="52">
        <f>SUM('주택총조사(주택의종류)'!AD236:AF236)</f>
        <v>1271</v>
      </c>
      <c r="GM250" s="52">
        <f>REPS미분양!I235</f>
        <v>0</v>
      </c>
      <c r="GN250" s="100">
        <f t="shared" si="459"/>
        <v>0</v>
      </c>
      <c r="GO250" s="55">
        <f t="shared" si="460"/>
        <v>1</v>
      </c>
      <c r="GP250" s="82" t="e">
        <f t="shared" si="461"/>
        <v>#DIV/0!</v>
      </c>
      <c r="GQ250" s="84" t="e">
        <f t="shared" si="462"/>
        <v>#DIV/0!</v>
      </c>
      <c r="GR250" s="151">
        <f>SUM('REPS분양물량+계획'!G235:I235)/3</f>
        <v>0</v>
      </c>
      <c r="GS250" s="106" t="e">
        <f t="shared" si="470"/>
        <v>#DIV/0!</v>
      </c>
      <c r="GT250" s="105" t="e">
        <f t="shared" si="463"/>
        <v>#DIV/0!</v>
      </c>
    </row>
    <row r="251" spans="1:202" s="49" customFormat="1" x14ac:dyDescent="0.4">
      <c r="A251" s="37" t="s">
        <v>268</v>
      </c>
      <c r="B251" s="37" t="s">
        <v>299</v>
      </c>
      <c r="C251" s="35">
        <f>'주택총조사(거처의종류, 일반,외국인가구, 전체)'!H237</f>
        <v>255604</v>
      </c>
      <c r="D251" s="35">
        <f>'주택총조사(거처의종류, 일반,외국인가구, 전체)'!K237</f>
        <v>261378</v>
      </c>
      <c r="E251" s="35">
        <f>'주택총조사(거처의종류, 일반,외국인가구, 전체)'!N237</f>
        <v>270768</v>
      </c>
      <c r="F251" s="35">
        <f>'주택총조사(거처의종류, 일반,외국인가구, 전체)'!Q237</f>
        <v>281896</v>
      </c>
      <c r="G251" s="35">
        <f>'주택총조사(거처의종류, 일반,외국인가구, 전체)'!T237</f>
        <v>282885</v>
      </c>
      <c r="H251" s="35">
        <f>'주택총조사(거처의종류, 일반,외국인가구, 전체)'!W237</f>
        <v>284192</v>
      </c>
      <c r="I251" s="207">
        <f t="shared" si="471"/>
        <v>1449</v>
      </c>
      <c r="J251" s="207">
        <f t="shared" si="471"/>
        <v>1239</v>
      </c>
      <c r="K251" s="207">
        <f t="shared" si="471"/>
        <v>690</v>
      </c>
      <c r="L251" s="207">
        <f t="shared" si="471"/>
        <v>-1046</v>
      </c>
      <c r="M251" s="207">
        <f t="shared" si="471"/>
        <v>-2090</v>
      </c>
      <c r="N251" s="24">
        <f>'인구총조사(가구, 1인가구)'!D237</f>
        <v>76562</v>
      </c>
      <c r="O251" s="24">
        <f>'인구총조사(가구, 1인가구)'!E237</f>
        <v>80887</v>
      </c>
      <c r="P251" s="24">
        <f>'인구총조사(가구, 1인가구)'!F237</f>
        <v>89038</v>
      </c>
      <c r="Q251" s="24">
        <f>'인구총조사(가구, 1인가구)'!G237</f>
        <v>99476</v>
      </c>
      <c r="R251" s="24">
        <f>'인구총조사(가구, 1인가구)'!H237</f>
        <v>101511</v>
      </c>
      <c r="S251" s="24">
        <f>'인구총조사(가구, 1인가구)'!I237</f>
        <v>104908</v>
      </c>
      <c r="T251" s="52">
        <f t="shared" si="464"/>
        <v>4325</v>
      </c>
      <c r="U251" s="52">
        <f t="shared" si="382"/>
        <v>8151</v>
      </c>
      <c r="V251" s="52">
        <f t="shared" si="383"/>
        <v>10438</v>
      </c>
      <c r="W251" s="52">
        <f t="shared" si="384"/>
        <v>2035</v>
      </c>
      <c r="X251" s="52">
        <f t="shared" si="385"/>
        <v>3397</v>
      </c>
      <c r="Y251" s="53">
        <f>'주택총조사(거처의종류, 일반,외국인가구, 아파트)'!K237/'주택총조사(거처의종류, 일반,외국인가구, 전체)'!K237</f>
        <v>0.61410677256693369</v>
      </c>
      <c r="Z251" s="53">
        <f>'주택총조사(거처의종류, 일반,외국인가구, 아파트)'!N237/'주택총조사(거처의종류, 일반,외국인가구, 전체)'!N237</f>
        <v>0.61902809785499024</v>
      </c>
      <c r="AA251" s="53">
        <f>'주택총조사(거처의종류, 일반,외국인가구, 아파트)'!Q237/'주택총조사(거처의종류, 일반,외국인가구, 전체)'!Q237</f>
        <v>0.61481184550330614</v>
      </c>
      <c r="AB251" s="53">
        <f>'주택총조사(거처의종류, 일반,외국인가구, 아파트)'!T237/'주택총조사(거처의종류, 일반,외국인가구, 전체)'!T237</f>
        <v>0.62263463951782527</v>
      </c>
      <c r="AC251" s="53">
        <f>'주택총조사(거처의종류, 일반,외국인가구, 아파트)'!W237/'주택총조사(거처의종류, 일반,외국인가구, 전체)'!W237</f>
        <v>0.62595709942574029</v>
      </c>
      <c r="AD251" s="54">
        <f t="shared" si="465"/>
        <v>889.84071344948688</v>
      </c>
      <c r="AE251" s="54">
        <f t="shared" si="386"/>
        <v>766.97581324233295</v>
      </c>
      <c r="AF251" s="54">
        <f t="shared" si="387"/>
        <v>424.22017339728126</v>
      </c>
      <c r="AG251" s="54">
        <f t="shared" si="388"/>
        <v>-651.27583293564521</v>
      </c>
      <c r="AH251" s="54">
        <f t="shared" si="389"/>
        <v>-1308.2503377997973</v>
      </c>
      <c r="AI251" s="54">
        <f t="shared" si="390"/>
        <v>24.302105870731701</v>
      </c>
      <c r="AJ251" s="54">
        <f t="shared" si="466"/>
        <v>2656.011791351988</v>
      </c>
      <c r="AK251" s="54">
        <f t="shared" si="391"/>
        <v>5045.6980256160259</v>
      </c>
      <c r="AL251" s="54">
        <f t="shared" si="392"/>
        <v>6417.4060433635095</v>
      </c>
      <c r="AM251" s="54">
        <f t="shared" si="393"/>
        <v>1267.0614914187745</v>
      </c>
      <c r="AN251" s="54">
        <f t="shared" si="394"/>
        <v>2126.3762667492397</v>
      </c>
      <c r="AO251" s="54">
        <f t="shared" si="395"/>
        <v>3502.5107236999079</v>
      </c>
      <c r="AP251" s="208">
        <f t="shared" si="472"/>
        <v>3545.8525048014749</v>
      </c>
      <c r="AQ251" s="208">
        <f t="shared" si="472"/>
        <v>5812.673838858359</v>
      </c>
      <c r="AR251" s="208">
        <f t="shared" si="472"/>
        <v>6841.6262167607911</v>
      </c>
      <c r="AS251" s="208">
        <f t="shared" si="472"/>
        <v>615.78565848312928</v>
      </c>
      <c r="AT251" s="208">
        <f t="shared" si="472"/>
        <v>818.12592894944237</v>
      </c>
      <c r="AU251" s="50">
        <f t="shared" si="381"/>
        <v>3526.8128295706388</v>
      </c>
      <c r="AV251" s="52">
        <f>'주택총조사(거처의종류, 일반,외국인가구, 전체)'!I237</f>
        <v>3008</v>
      </c>
      <c r="AW251" s="52">
        <f>'주택총조사(거처의종류, 일반,외국인가구, 전체)'!L237</f>
        <v>3437</v>
      </c>
      <c r="AX251" s="52">
        <f>'주택총조사(거처의종류, 일반,외국인가구, 전체)'!O237</f>
        <v>3883</v>
      </c>
      <c r="AY251" s="52">
        <f>'주택총조사(거처의종류, 일반,외국인가구, 전체)'!R237</f>
        <v>4203</v>
      </c>
      <c r="AZ251" s="52">
        <f>'주택총조사(거처의종류, 일반,외국인가구, 전체)'!U237</f>
        <v>4624</v>
      </c>
      <c r="BA251" s="52">
        <f>'주택총조사(거처의종류, 일반,외국인가구, 전체)'!X237</f>
        <v>4805</v>
      </c>
      <c r="BB251" s="52">
        <f t="shared" si="467"/>
        <v>429</v>
      </c>
      <c r="BC251" s="52">
        <f t="shared" si="396"/>
        <v>446</v>
      </c>
      <c r="BD251" s="52">
        <f t="shared" si="397"/>
        <v>320</v>
      </c>
      <c r="BE251" s="52">
        <f t="shared" si="398"/>
        <v>421</v>
      </c>
      <c r="BF251" s="52">
        <f t="shared" si="399"/>
        <v>181</v>
      </c>
      <c r="BG251" s="53">
        <f>'주택총조사(거처의종류, 일반,외국인가구, 아파트)'!L237/'주택총조사(거처의종류, 일반,외국인가구, 전체)'!L237</f>
        <v>0.10096013965667734</v>
      </c>
      <c r="BH251" s="53">
        <f>'주택총조사(거처의종류, 일반,외국인가구, 아파트)'!O237/'주택총조사(거처의종류, 일반,외국인가구, 전체)'!O237</f>
        <v>9.5802214782384751E-2</v>
      </c>
      <c r="BI251" s="53">
        <f>'주택총조사(거처의종류, 일반,외국인가구, 아파트)'!R237/'주택총조사(거처의종류, 일반,외국인가구, 전체)'!R237</f>
        <v>0.10016654770402093</v>
      </c>
      <c r="BJ251" s="53">
        <f>'주택총조사(거처의종류, 일반,외국인가구, 아파트)'!U237/'주택총조사(거처의종류, 일반,외국인가구, 전체)'!U237</f>
        <v>8.7586505190311414E-2</v>
      </c>
      <c r="BK251" s="53">
        <f>'주택총조사(거처의종류, 일반,외국인가구, 아파트)'!X237/'주택총조사(거처의종류, 일반,외국인가구, 전체)'!X237</f>
        <v>9.2819979188345475E-2</v>
      </c>
      <c r="BL251" s="54">
        <f t="shared" si="400"/>
        <v>43.31189991271458</v>
      </c>
      <c r="BM251" s="54">
        <f t="shared" si="401"/>
        <v>42.727787792943602</v>
      </c>
      <c r="BN251" s="54">
        <f t="shared" si="402"/>
        <v>32.0532952652867</v>
      </c>
      <c r="BO251" s="54">
        <f t="shared" si="403"/>
        <v>36.873918685121104</v>
      </c>
      <c r="BP251" s="54">
        <f t="shared" si="404"/>
        <v>16.80041623309053</v>
      </c>
      <c r="BQ251" s="50">
        <f t="shared" si="405"/>
        <v>34.353463577831306</v>
      </c>
      <c r="BR251" s="49">
        <f>REPS멸실!E236</f>
        <v>710</v>
      </c>
      <c r="BS251" s="49">
        <f>REPS멸실!F236</f>
        <v>0</v>
      </c>
      <c r="BT251" s="49">
        <f>REPS멸실!G236</f>
        <v>0</v>
      </c>
      <c r="BU251" s="49">
        <f>REPS멸실!H236</f>
        <v>480</v>
      </c>
      <c r="BV251" s="49">
        <f>REPS멸실!I236</f>
        <v>0</v>
      </c>
      <c r="BW251" s="51">
        <f t="shared" si="406"/>
        <v>238</v>
      </c>
      <c r="BX251" s="81">
        <f t="shared" si="407"/>
        <v>3799.1662931484702</v>
      </c>
      <c r="BY251" s="52">
        <f>SUM('주택소유통계(다주택자)'!Q237:R237)</f>
        <v>28234</v>
      </c>
      <c r="BZ251" s="52">
        <f>SUM('주택소유통계(다주택자)'!U237:V237)</f>
        <v>27921</v>
      </c>
      <c r="CA251" s="52">
        <f>SUM('주택소유통계(다주택자)'!Y237:Z237)</f>
        <v>27621</v>
      </c>
      <c r="CB251" s="52">
        <f>SUM('주택소유통계(다주택자)'!AC237:AD237)</f>
        <v>28147</v>
      </c>
      <c r="CC251" s="52">
        <f t="shared" si="408"/>
        <v>-313</v>
      </c>
      <c r="CD251" s="52">
        <f t="shared" si="409"/>
        <v>-300</v>
      </c>
      <c r="CE251" s="52">
        <f t="shared" si="410"/>
        <v>526</v>
      </c>
      <c r="CF251" s="53">
        <f>'REPS거래량(외지인)'!D237/'REPS거래량(외지인)'!C237</f>
        <v>0.48521978863531934</v>
      </c>
      <c r="CG251" s="53">
        <f>'REPS거래량(외지인)'!I237/'REPS거래량(외지인)'!H237</f>
        <v>0.49258669280725403</v>
      </c>
      <c r="CH251" s="53">
        <f>'REPS거래량(외지인)'!N237/'REPS거래량(외지인)'!M237</f>
        <v>0.61183637946040037</v>
      </c>
      <c r="CI251" s="54">
        <f>REPS단위당실거래!G236</f>
        <v>819.6</v>
      </c>
      <c r="CJ251" s="54">
        <f>REPS단위당실거래!H236</f>
        <v>810.6</v>
      </c>
      <c r="CK251" s="54">
        <f>REPS단위당실거래!I236</f>
        <v>861.7</v>
      </c>
      <c r="CL251" s="52">
        <v>1182</v>
      </c>
      <c r="CM251" s="52">
        <v>1412</v>
      </c>
      <c r="CN251" s="52">
        <v>1482</v>
      </c>
      <c r="CO251" s="53">
        <f t="shared" si="411"/>
        <v>0.69340101522842645</v>
      </c>
      <c r="CP251" s="53">
        <f t="shared" si="412"/>
        <v>0.57407932011331442</v>
      </c>
      <c r="CQ251" s="53">
        <f t="shared" si="413"/>
        <v>0.58144399460188934</v>
      </c>
      <c r="CR251" s="55">
        <v>0.2</v>
      </c>
      <c r="CS251" s="55">
        <v>0.3</v>
      </c>
      <c r="CT251" s="55">
        <v>0.5</v>
      </c>
      <c r="CU251" s="162">
        <f t="shared" si="414"/>
        <v>-21.061888567445674</v>
      </c>
      <c r="CV251" s="162">
        <f t="shared" si="415"/>
        <v>-25.450545033328897</v>
      </c>
      <c r="CW251" s="162">
        <f t="shared" si="416"/>
        <v>93.561878779763902</v>
      </c>
      <c r="CX251" s="71">
        <f t="shared" si="417"/>
        <v>15.683148392996443</v>
      </c>
      <c r="CY251" s="158">
        <f>REPS분양물량!H236</f>
        <v>365</v>
      </c>
      <c r="CZ251" s="158">
        <f>REPS분양물량!I236</f>
        <v>583</v>
      </c>
      <c r="DA251" s="158">
        <f>REPS분양물량!J236</f>
        <v>2490</v>
      </c>
      <c r="DB251" s="52">
        <f>REPS미분양!F236</f>
        <v>0</v>
      </c>
      <c r="DC251" s="52">
        <f>REPS미분양!G236</f>
        <v>135</v>
      </c>
      <c r="DD251" s="52">
        <f>REPS미분양!H236</f>
        <v>36</v>
      </c>
      <c r="DE251" s="52">
        <f>REPS미분양!I236</f>
        <v>28</v>
      </c>
      <c r="DF251" s="52">
        <f t="shared" si="418"/>
        <v>365</v>
      </c>
      <c r="DG251" s="52">
        <f t="shared" si="419"/>
        <v>718</v>
      </c>
      <c r="DH251" s="52">
        <f t="shared" si="420"/>
        <v>2526</v>
      </c>
      <c r="DI251" s="52">
        <f t="shared" si="421"/>
        <v>230</v>
      </c>
      <c r="DJ251" s="52">
        <f t="shared" si="422"/>
        <v>682</v>
      </c>
      <c r="DK251" s="52">
        <f t="shared" si="423"/>
        <v>2498</v>
      </c>
      <c r="DL251" s="141">
        <v>819.6</v>
      </c>
      <c r="DM251" s="141">
        <v>810.6</v>
      </c>
      <c r="DN251" s="141">
        <v>861.7</v>
      </c>
      <c r="DO251" s="140">
        <f>'REPS분양가(분기단위)'!D236</f>
        <v>1182</v>
      </c>
      <c r="DP251" s="140">
        <f>'REPS분양가(분기단위)'!E236</f>
        <v>1412</v>
      </c>
      <c r="DQ251" s="140">
        <f>'REPS분양가(분기단위)'!F236</f>
        <v>1482</v>
      </c>
      <c r="DR251" s="53">
        <f t="shared" si="424"/>
        <v>0.69340101522842645</v>
      </c>
      <c r="DS251" s="53">
        <f t="shared" si="425"/>
        <v>0.57407932011331442</v>
      </c>
      <c r="DT251" s="53">
        <f t="shared" si="426"/>
        <v>0.58144399460188934</v>
      </c>
      <c r="DU251" s="53">
        <f>100%-종합!CF251</f>
        <v>0.51478021136468066</v>
      </c>
      <c r="DV251" s="53">
        <f>100%-종합!CG251</f>
        <v>0.50741330719274602</v>
      </c>
      <c r="DW251" s="53">
        <f>100%-종합!CH251</f>
        <v>0.38816362053959963</v>
      </c>
      <c r="DX251" s="55">
        <v>0.2</v>
      </c>
      <c r="DY251" s="55">
        <v>0.3</v>
      </c>
      <c r="DZ251" s="55">
        <v>0.5</v>
      </c>
      <c r="EA251" s="72">
        <f t="shared" si="427"/>
        <v>16.419659574269584</v>
      </c>
      <c r="EB251" s="72">
        <f t="shared" si="428"/>
        <v>59.599056519416436</v>
      </c>
      <c r="EC251" s="72">
        <f t="shared" si="429"/>
        <v>281.89356220101035</v>
      </c>
      <c r="ED251" s="71">
        <f t="shared" si="430"/>
        <v>119.30409276489878</v>
      </c>
      <c r="EE251" s="82">
        <f t="shared" si="431"/>
        <v>134.98724115789523</v>
      </c>
      <c r="EF251" s="88">
        <f t="shared" si="432"/>
        <v>3934.1535343063656</v>
      </c>
      <c r="EG251" s="54">
        <f>REPS단위당실거래!I236</f>
        <v>861.7</v>
      </c>
      <c r="EH251" s="52">
        <f t="shared" si="433"/>
        <v>1482</v>
      </c>
      <c r="EI251" s="52">
        <f t="shared" si="434"/>
        <v>50400</v>
      </c>
      <c r="EJ251" s="49">
        <f t="shared" si="435"/>
        <v>27720.000000000004</v>
      </c>
      <c r="EK251" s="149">
        <v>50426</v>
      </c>
      <c r="EL251" s="55">
        <f t="shared" si="436"/>
        <v>0.68814296048692869</v>
      </c>
      <c r="EM251" s="55">
        <v>0.74</v>
      </c>
      <c r="EN251" s="55">
        <v>0.05</v>
      </c>
      <c r="EO251" s="71">
        <f t="shared" si="437"/>
        <v>1283.9109862440132</v>
      </c>
      <c r="EP251" s="54">
        <f>REPS단위당실거래!I236</f>
        <v>861.7</v>
      </c>
      <c r="EQ251" s="52">
        <f t="shared" si="438"/>
        <v>1482</v>
      </c>
      <c r="ER251" s="52">
        <f t="shared" si="439"/>
        <v>50400</v>
      </c>
      <c r="ES251" s="49">
        <f t="shared" si="440"/>
        <v>27720.000000000004</v>
      </c>
      <c r="ET251" s="149">
        <v>35366</v>
      </c>
      <c r="EU251" s="55">
        <f t="shared" si="441"/>
        <v>0.68814296048692869</v>
      </c>
      <c r="EV251" s="55">
        <v>0.26</v>
      </c>
      <c r="EW251" s="55">
        <v>0.2</v>
      </c>
      <c r="EX251" s="50">
        <f t="shared" si="442"/>
        <v>1265.5169249101975</v>
      </c>
      <c r="EY251" s="53">
        <f>'주택총조사(주택의종류)'!AZ237</f>
        <v>0.76171940149043171</v>
      </c>
      <c r="EZ251" s="53">
        <f>'주택총조사(주택의종류)'!AS237</f>
        <v>0.17515166494692885</v>
      </c>
      <c r="FA251" s="53">
        <f>'주택총조사(주택의종류)'!BG237</f>
        <v>5.0542352548021349E-2</v>
      </c>
      <c r="FB251" s="53">
        <f t="shared" si="443"/>
        <v>0.29629548236967845</v>
      </c>
      <c r="FC251" s="54">
        <f t="shared" si="444"/>
        <v>755.38397270215864</v>
      </c>
      <c r="FD251" s="55">
        <v>0.4</v>
      </c>
      <c r="FE251" s="55">
        <v>0.6</v>
      </c>
      <c r="FF251" s="50">
        <f t="shared" si="445"/>
        <v>181.29215344851806</v>
      </c>
      <c r="FG251" s="82">
        <f t="shared" si="446"/>
        <v>2730.7200646027291</v>
      </c>
      <c r="FH251" s="53">
        <v>3.9399999999999998E-2</v>
      </c>
      <c r="FI251" s="49">
        <v>30</v>
      </c>
      <c r="FJ251" s="55">
        <v>0.6</v>
      </c>
      <c r="FK251" s="55">
        <v>0.4</v>
      </c>
      <c r="FL251" s="49">
        <f t="shared" si="447"/>
        <v>50000</v>
      </c>
      <c r="FM251" s="49">
        <f t="shared" si="448"/>
        <v>30200</v>
      </c>
      <c r="FN251" s="58">
        <f t="shared" si="449"/>
        <v>-143.13673730802557</v>
      </c>
      <c r="FO251" s="49">
        <f t="shared" si="468"/>
        <v>4320</v>
      </c>
      <c r="FP251" s="131">
        <v>603</v>
      </c>
      <c r="FQ251" s="134">
        <v>1949</v>
      </c>
      <c r="FR251" s="134">
        <v>17465</v>
      </c>
      <c r="FS251" s="134">
        <v>25240</v>
      </c>
      <c r="FT251" s="134">
        <v>15833</v>
      </c>
      <c r="FU251" s="134">
        <v>14507</v>
      </c>
      <c r="FV251" s="134">
        <v>14043</v>
      </c>
      <c r="FW251" s="134">
        <v>33527</v>
      </c>
      <c r="FX251" s="134">
        <v>37185</v>
      </c>
      <c r="FY251" s="32">
        <f t="shared" si="450"/>
        <v>160352</v>
      </c>
      <c r="FZ251" s="152">
        <f>(SUM(FU251:FX251)/FY251)+(FT251/FY251)*0.7</f>
        <v>0.68814296048692869</v>
      </c>
      <c r="GA251" s="54">
        <f t="shared" si="451"/>
        <v>3536.8641872777393</v>
      </c>
      <c r="GB251" s="55">
        <v>0.3</v>
      </c>
      <c r="GC251" s="55">
        <f t="shared" si="452"/>
        <v>0.68814296048692869</v>
      </c>
      <c r="GD251" s="50">
        <f t="shared" si="453"/>
        <v>730.16045780204956</v>
      </c>
      <c r="GE251" s="54">
        <f t="shared" si="454"/>
        <v>262.30210587073168</v>
      </c>
      <c r="GF251" s="55">
        <v>0.7</v>
      </c>
      <c r="GG251" s="55">
        <f t="shared" si="455"/>
        <v>0.68814296048692869</v>
      </c>
      <c r="GH251" s="50">
        <f t="shared" si="456"/>
        <v>126.35094337308875</v>
      </c>
      <c r="GI251" s="81">
        <f t="shared" si="469"/>
        <v>856.5114011751383</v>
      </c>
      <c r="GJ251" s="72">
        <f t="shared" si="457"/>
        <v>15.683148392996443</v>
      </c>
      <c r="GK251" s="72">
        <f t="shared" si="458"/>
        <v>119.30409276489878</v>
      </c>
      <c r="GL251" s="52">
        <f>SUM('주택총조사(주택의종류)'!AD237:AF237)</f>
        <v>202568</v>
      </c>
      <c r="GM251" s="52">
        <f>REPS미분양!I236</f>
        <v>28</v>
      </c>
      <c r="GN251" s="100">
        <f t="shared" si="459"/>
        <v>1.3822518857865013E-4</v>
      </c>
      <c r="GO251" s="55">
        <f t="shared" si="460"/>
        <v>1</v>
      </c>
      <c r="GP251" s="82">
        <f t="shared" si="461"/>
        <v>134.98724115789523</v>
      </c>
      <c r="GQ251" s="84">
        <f t="shared" si="462"/>
        <v>3722.2187069357628</v>
      </c>
      <c r="GR251" s="151">
        <f>SUM('REPS분양물량+계획'!G236:I236)/3</f>
        <v>1989</v>
      </c>
      <c r="GS251" s="106">
        <f t="shared" si="470"/>
        <v>0.53435871360643439</v>
      </c>
      <c r="GT251" s="105" t="str">
        <f t="shared" si="463"/>
        <v>A등급</v>
      </c>
    </row>
    <row r="252" spans="1:202" s="49" customFormat="1" x14ac:dyDescent="0.4">
      <c r="A252" s="37" t="s">
        <v>268</v>
      </c>
      <c r="B252" s="39" t="s">
        <v>616</v>
      </c>
      <c r="C252" s="35">
        <f>'주택총조사(거처의종류, 일반,외국인가구, 전체)'!H238</f>
        <v>118551</v>
      </c>
      <c r="D252" s="35">
        <f>'주택총조사(거처의종류, 일반,외국인가구, 전체)'!K238</f>
        <v>124521</v>
      </c>
      <c r="E252" s="35">
        <f>'주택총조사(거처의종류, 일반,외국인가구, 전체)'!N238</f>
        <v>129954</v>
      </c>
      <c r="F252" s="35">
        <f>'주택총조사(거처의종류, 일반,외국인가구, 전체)'!Q238</f>
        <v>136293</v>
      </c>
      <c r="G252" s="35">
        <f>'주택총조사(거처의종류, 일반,외국인가구, 전체)'!T238</f>
        <v>136191</v>
      </c>
      <c r="H252" s="35">
        <f>'주택총조사(거처의종류, 일반,외국인가구, 전체)'!W238</f>
        <v>137271</v>
      </c>
      <c r="I252" s="207">
        <f t="shared" si="471"/>
        <v>2955</v>
      </c>
      <c r="J252" s="207">
        <f t="shared" si="471"/>
        <v>855</v>
      </c>
      <c r="K252" s="207">
        <f t="shared" si="471"/>
        <v>1143</v>
      </c>
      <c r="L252" s="207">
        <f t="shared" si="471"/>
        <v>-406</v>
      </c>
      <c r="M252" s="207">
        <f t="shared" si="471"/>
        <v>-781</v>
      </c>
      <c r="N252" s="24">
        <f>'인구총조사(가구, 1인가구)'!D238</f>
        <v>34687</v>
      </c>
      <c r="O252" s="24">
        <f>'인구총조사(가구, 1인가구)'!E238</f>
        <v>37702</v>
      </c>
      <c r="P252" s="24">
        <f>'인구총조사(가구, 1인가구)'!F238</f>
        <v>42280</v>
      </c>
      <c r="Q252" s="24">
        <f>'인구총조사(가구, 1인가구)'!G238</f>
        <v>47476</v>
      </c>
      <c r="R252" s="24">
        <f>'인구총조사(가구, 1인가구)'!H238</f>
        <v>47780</v>
      </c>
      <c r="S252" s="24">
        <f>'인구총조사(가구, 1인가구)'!I238</f>
        <v>49641</v>
      </c>
      <c r="T252" s="52">
        <f t="shared" si="464"/>
        <v>3015</v>
      </c>
      <c r="U252" s="52">
        <f t="shared" si="382"/>
        <v>4578</v>
      </c>
      <c r="V252" s="52">
        <f t="shared" si="383"/>
        <v>5196</v>
      </c>
      <c r="W252" s="52">
        <f t="shared" si="384"/>
        <v>304</v>
      </c>
      <c r="X252" s="52">
        <f t="shared" si="385"/>
        <v>1861</v>
      </c>
      <c r="Y252" s="53">
        <f>'주택총조사(거처의종류, 일반,외국인가구, 아파트)'!K238/'주택총조사(거처의종류, 일반,외국인가구, 전체)'!K238</f>
        <v>0.61036291067370163</v>
      </c>
      <c r="Z252" s="53">
        <f>'주택총조사(거처의종류, 일반,외국인가구, 아파트)'!N238/'주택총조사(거처의종류, 일반,외국인가구, 전체)'!N238</f>
        <v>0.60812287424781075</v>
      </c>
      <c r="AA252" s="53">
        <f>'주택총조사(거처의종류, 일반,외국인가구, 아파트)'!Q238/'주택총조사(거처의종류, 일반,외국인가구, 전체)'!Q238</f>
        <v>0.60530621528618489</v>
      </c>
      <c r="AB252" s="53">
        <f>'주택총조사(거처의종류, 일반,외국인가구, 아파트)'!T238/'주택총조사(거처의종류, 일반,외국인가구, 전체)'!T238</f>
        <v>0.61562070915111866</v>
      </c>
      <c r="AC252" s="53">
        <f>'주택총조사(거처의종류, 일반,외국인가구, 아파트)'!W238/'주택총조사(거처의종류, 일반,외국인가구, 전체)'!W238</f>
        <v>0.61962832644914079</v>
      </c>
      <c r="AD252" s="54">
        <f t="shared" si="465"/>
        <v>1803.6224010407884</v>
      </c>
      <c r="AE252" s="54">
        <f t="shared" si="386"/>
        <v>519.94505748187817</v>
      </c>
      <c r="AF252" s="54">
        <f t="shared" si="387"/>
        <v>691.86500407210929</v>
      </c>
      <c r="AG252" s="54">
        <f t="shared" si="388"/>
        <v>-249.94200791535417</v>
      </c>
      <c r="AH252" s="54">
        <f t="shared" si="389"/>
        <v>-483.92972295677896</v>
      </c>
      <c r="AI252" s="54">
        <f t="shared" si="390"/>
        <v>456.31214634452846</v>
      </c>
      <c r="AJ252" s="54">
        <f t="shared" si="466"/>
        <v>1840.2441756812104</v>
      </c>
      <c r="AK252" s="54">
        <f t="shared" si="391"/>
        <v>2783.9865183064776</v>
      </c>
      <c r="AL252" s="54">
        <f t="shared" si="392"/>
        <v>3145.1710946270168</v>
      </c>
      <c r="AM252" s="54">
        <f t="shared" si="393"/>
        <v>187.14869558194007</v>
      </c>
      <c r="AN252" s="54">
        <f t="shared" si="394"/>
        <v>1153.1283155218509</v>
      </c>
      <c r="AO252" s="54">
        <f t="shared" si="395"/>
        <v>1821.9357599436994</v>
      </c>
      <c r="AP252" s="208">
        <f t="shared" si="472"/>
        <v>3643.8665767219991</v>
      </c>
      <c r="AQ252" s="208">
        <f t="shared" si="472"/>
        <v>3303.931575788356</v>
      </c>
      <c r="AR252" s="208">
        <f t="shared" si="472"/>
        <v>3837.0360986991263</v>
      </c>
      <c r="AS252" s="208">
        <f t="shared" si="472"/>
        <v>-62.793312333414093</v>
      </c>
      <c r="AT252" s="208">
        <f t="shared" si="472"/>
        <v>669.19859256507198</v>
      </c>
      <c r="AU252" s="50">
        <f t="shared" si="381"/>
        <v>2278.247906288228</v>
      </c>
      <c r="AV252" s="52">
        <f>'주택총조사(거처의종류, 일반,외국인가구, 전체)'!I238</f>
        <v>1724</v>
      </c>
      <c r="AW252" s="52">
        <f>'주택총조사(거처의종류, 일반,외국인가구, 전체)'!L238</f>
        <v>1901</v>
      </c>
      <c r="AX252" s="52">
        <f>'주택총조사(거처의종류, 일반,외국인가구, 전체)'!O238</f>
        <v>2066</v>
      </c>
      <c r="AY252" s="52">
        <f>'주택총조사(거처의종류, 일반,외국인가구, 전체)'!R238</f>
        <v>2205</v>
      </c>
      <c r="AZ252" s="52">
        <f>'주택총조사(거처의종류, 일반,외국인가구, 전체)'!U238</f>
        <v>2559</v>
      </c>
      <c r="BA252" s="52">
        <f>'주택총조사(거처의종류, 일반,외국인가구, 전체)'!X238</f>
        <v>2668</v>
      </c>
      <c r="BB252" s="52">
        <f t="shared" si="467"/>
        <v>177</v>
      </c>
      <c r="BC252" s="52">
        <f t="shared" si="396"/>
        <v>165</v>
      </c>
      <c r="BD252" s="52">
        <f t="shared" si="397"/>
        <v>139</v>
      </c>
      <c r="BE252" s="52">
        <f t="shared" si="398"/>
        <v>354</v>
      </c>
      <c r="BF252" s="52">
        <f t="shared" si="399"/>
        <v>109</v>
      </c>
      <c r="BG252" s="53">
        <f>'주택총조사(거처의종류, 일반,외국인가구, 아파트)'!L238/'주택총조사(거처의종류, 일반,외국인가구, 전체)'!L238</f>
        <v>0.10310362966859547</v>
      </c>
      <c r="BH252" s="53">
        <f>'주택총조사(거처의종류, 일반,외국인가구, 아파트)'!O238/'주택총조사(거처의종류, 일반,외국인가구, 전체)'!O238</f>
        <v>0.10358180058083252</v>
      </c>
      <c r="BI252" s="53">
        <f>'주택총조사(거처의종류, 일반,외국인가구, 아파트)'!R238/'주택총조사(거처의종류, 일반,외국인가구, 전체)'!R238</f>
        <v>0.10612244897959183</v>
      </c>
      <c r="BJ252" s="53">
        <f>'주택총조사(거처의종류, 일반,외국인가구, 아파트)'!U238/'주택총조사(거처의종류, 일반,외국인가구, 전체)'!U238</f>
        <v>9.769441187964048E-2</v>
      </c>
      <c r="BK252" s="53">
        <f>'주택총조사(거처의종류, 일반,외국인가구, 아파트)'!X238/'주택총조사(거처의종류, 일반,외국인가구, 전체)'!X238</f>
        <v>0.1068215892053973</v>
      </c>
      <c r="BL252" s="54">
        <f t="shared" si="400"/>
        <v>18.249342451341398</v>
      </c>
      <c r="BM252" s="54">
        <f t="shared" si="401"/>
        <v>17.090997095837366</v>
      </c>
      <c r="BN252" s="54">
        <f t="shared" si="402"/>
        <v>14.751020408163265</v>
      </c>
      <c r="BO252" s="54">
        <f t="shared" si="403"/>
        <v>34.583821805392731</v>
      </c>
      <c r="BP252" s="54">
        <f t="shared" si="404"/>
        <v>11.643553223388306</v>
      </c>
      <c r="BQ252" s="50">
        <f t="shared" si="405"/>
        <v>19.263746996824615</v>
      </c>
      <c r="BR252" s="49">
        <f>REPS멸실!E237</f>
        <v>710</v>
      </c>
      <c r="BS252" s="49">
        <f>REPS멸실!F237</f>
        <v>0</v>
      </c>
      <c r="BT252" s="49">
        <f>REPS멸실!G237</f>
        <v>0</v>
      </c>
      <c r="BU252" s="49">
        <f>REPS멸실!H237</f>
        <v>0</v>
      </c>
      <c r="BV252" s="49">
        <f>REPS멸실!I237</f>
        <v>0</v>
      </c>
      <c r="BW252" s="51">
        <f t="shared" si="406"/>
        <v>142</v>
      </c>
      <c r="BX252" s="81">
        <f t="shared" si="407"/>
        <v>2439.5116532850525</v>
      </c>
      <c r="BY252" s="52">
        <f>SUM('주택소유통계(다주택자)'!Q238:R238)</f>
        <v>13846</v>
      </c>
      <c r="BZ252" s="52">
        <f>SUM('주택소유통계(다주택자)'!U238:V238)</f>
        <v>13646</v>
      </c>
      <c r="CA252" s="52">
        <f>SUM('주택소유통계(다주택자)'!Y238:Z238)</f>
        <v>13565</v>
      </c>
      <c r="CB252" s="52">
        <f>SUM('주택소유통계(다주택자)'!AC238:AD238)</f>
        <v>13854</v>
      </c>
      <c r="CC252" s="52">
        <f t="shared" si="408"/>
        <v>-200</v>
      </c>
      <c r="CD252" s="52">
        <f t="shared" si="409"/>
        <v>-81</v>
      </c>
      <c r="CE252" s="52">
        <f t="shared" si="410"/>
        <v>289</v>
      </c>
      <c r="CF252" s="53">
        <f>'REPS거래량(외지인)'!D238/'REPS거래량(외지인)'!C238</f>
        <v>0.47472084367245659</v>
      </c>
      <c r="CG252" s="53">
        <f>'REPS거래량(외지인)'!I238/'REPS거래량(외지인)'!H238</f>
        <v>0.46693898391626243</v>
      </c>
      <c r="CH252" s="53">
        <f>'REPS거래량(외지인)'!N238/'REPS거래량(외지인)'!M238</f>
        <v>0.59728082512892644</v>
      </c>
      <c r="CI252" s="54">
        <f>REPS단위당실거래!G237</f>
        <v>853.2</v>
      </c>
      <c r="CJ252" s="54">
        <f>REPS단위당실거래!H237</f>
        <v>843.1</v>
      </c>
      <c r="CK252" s="54">
        <f>REPS단위당실거래!I237</f>
        <v>902.1</v>
      </c>
      <c r="CL252" s="52">
        <v>1183</v>
      </c>
      <c r="CM252" s="52">
        <v>1301</v>
      </c>
      <c r="CN252" s="52">
        <v>1425</v>
      </c>
      <c r="CO252" s="53">
        <f t="shared" si="411"/>
        <v>0.72121724429416745</v>
      </c>
      <c r="CP252" s="53">
        <f t="shared" si="412"/>
        <v>0.64803996925441965</v>
      </c>
      <c r="CQ252" s="53">
        <f t="shared" si="413"/>
        <v>0.63305263157894742</v>
      </c>
      <c r="CR252" s="55">
        <v>0.2</v>
      </c>
      <c r="CS252" s="55">
        <v>0.3</v>
      </c>
      <c r="CT252" s="55">
        <v>0.5</v>
      </c>
      <c r="CU252" s="162">
        <f t="shared" si="414"/>
        <v>-13.695074347298055</v>
      </c>
      <c r="CV252" s="162">
        <f t="shared" si="415"/>
        <v>-7.3530615321730659</v>
      </c>
      <c r="CW252" s="162">
        <f t="shared" si="416"/>
        <v>54.636923631159483</v>
      </c>
      <c r="CX252" s="71">
        <f t="shared" si="417"/>
        <v>11.19626258389612</v>
      </c>
      <c r="CY252" s="158">
        <f>REPS분양물량!H237</f>
        <v>301</v>
      </c>
      <c r="CZ252" s="158">
        <f>REPS분양물량!I237</f>
        <v>583</v>
      </c>
      <c r="DA252" s="158">
        <f>REPS분양물량!J237</f>
        <v>576</v>
      </c>
      <c r="DB252" s="52">
        <f>REPS미분양!F237</f>
        <v>0</v>
      </c>
      <c r="DC252" s="52">
        <f>REPS미분양!G237</f>
        <v>0</v>
      </c>
      <c r="DD252" s="52">
        <f>REPS미분양!H237</f>
        <v>0</v>
      </c>
      <c r="DE252" s="52">
        <f>REPS미분양!I237</f>
        <v>0</v>
      </c>
      <c r="DF252" s="52">
        <f t="shared" si="418"/>
        <v>301</v>
      </c>
      <c r="DG252" s="52">
        <f t="shared" si="419"/>
        <v>583</v>
      </c>
      <c r="DH252" s="52">
        <f t="shared" si="420"/>
        <v>576</v>
      </c>
      <c r="DI252" s="52">
        <f t="shared" si="421"/>
        <v>301</v>
      </c>
      <c r="DJ252" s="52">
        <f t="shared" si="422"/>
        <v>583</v>
      </c>
      <c r="DK252" s="52">
        <f t="shared" si="423"/>
        <v>576</v>
      </c>
      <c r="DL252" s="141">
        <v>853.2</v>
      </c>
      <c r="DM252" s="141">
        <v>843.1</v>
      </c>
      <c r="DN252" s="141">
        <v>902.1</v>
      </c>
      <c r="DO252" s="140">
        <f>'REPS분양가(분기단위)'!D237</f>
        <v>1183</v>
      </c>
      <c r="DP252" s="140">
        <f>'REPS분양가(분기단위)'!E237</f>
        <v>1301</v>
      </c>
      <c r="DQ252" s="140">
        <f>'REPS분양가(분기단위)'!F237</f>
        <v>1425</v>
      </c>
      <c r="DR252" s="53">
        <f t="shared" si="424"/>
        <v>0.72121724429416745</v>
      </c>
      <c r="DS252" s="53">
        <f t="shared" si="425"/>
        <v>0.64803996925441965</v>
      </c>
      <c r="DT252" s="53">
        <f t="shared" si="426"/>
        <v>0.63305263157894742</v>
      </c>
      <c r="DU252" s="53">
        <f>100%-종합!CF252</f>
        <v>0.52527915632754341</v>
      </c>
      <c r="DV252" s="53">
        <f>100%-종합!CG252</f>
        <v>0.53306101608373757</v>
      </c>
      <c r="DW252" s="53">
        <f>100%-종합!CH252</f>
        <v>0.40271917487107356</v>
      </c>
      <c r="DX252" s="55">
        <v>0.2</v>
      </c>
      <c r="DY252" s="55">
        <v>0.3</v>
      </c>
      <c r="DZ252" s="55">
        <v>0.5</v>
      </c>
      <c r="EA252" s="72">
        <f t="shared" si="427"/>
        <v>22.806191213825308</v>
      </c>
      <c r="EB252" s="72">
        <f t="shared" si="428"/>
        <v>60.418303298438765</v>
      </c>
      <c r="EC252" s="72">
        <f t="shared" si="429"/>
        <v>73.423420830557404</v>
      </c>
      <c r="ED252" s="71">
        <f t="shared" si="430"/>
        <v>52.215971780940492</v>
      </c>
      <c r="EE252" s="82">
        <f t="shared" si="431"/>
        <v>63.412234364836614</v>
      </c>
      <c r="EF252" s="88">
        <f t="shared" si="432"/>
        <v>2502.9238876498889</v>
      </c>
      <c r="EG252" s="54">
        <f>REPS단위당실거래!I237</f>
        <v>902.1</v>
      </c>
      <c r="EH252" s="52">
        <f t="shared" si="433"/>
        <v>1425</v>
      </c>
      <c r="EI252" s="52">
        <f t="shared" si="434"/>
        <v>48500</v>
      </c>
      <c r="EJ252" s="49">
        <f t="shared" si="435"/>
        <v>26675.000000000004</v>
      </c>
      <c r="EK252" s="156">
        <v>28409</v>
      </c>
      <c r="EL252" s="55">
        <f t="shared" si="436"/>
        <v>0.72387412167737741</v>
      </c>
      <c r="EM252" s="55">
        <v>0.74</v>
      </c>
      <c r="EN252" s="55">
        <v>0.05</v>
      </c>
      <c r="EO252" s="71">
        <f t="shared" si="437"/>
        <v>760.88797714110683</v>
      </c>
      <c r="EP252" s="54">
        <f>REPS단위당실거래!I237</f>
        <v>902.1</v>
      </c>
      <c r="EQ252" s="52">
        <f t="shared" si="438"/>
        <v>1425</v>
      </c>
      <c r="ER252" s="52">
        <f t="shared" si="439"/>
        <v>48500</v>
      </c>
      <c r="ES252" s="49">
        <f t="shared" si="440"/>
        <v>26675.000000000004</v>
      </c>
      <c r="ET252" s="156">
        <v>21578</v>
      </c>
      <c r="EU252" s="55">
        <f t="shared" si="441"/>
        <v>0.72387412167737741</v>
      </c>
      <c r="EV252" s="55">
        <v>0.26</v>
      </c>
      <c r="EW252" s="55">
        <v>0.2</v>
      </c>
      <c r="EX252" s="50">
        <f t="shared" si="442"/>
        <v>812.22730147283141</v>
      </c>
      <c r="EY252" s="53">
        <f>'주택총조사(주택의종류)'!AZ238</f>
        <v>0.74418890396447979</v>
      </c>
      <c r="EZ252" s="53">
        <f>'주택총조사(주택의종류)'!AS238</f>
        <v>0.18048002983391895</v>
      </c>
      <c r="FA252" s="53">
        <f>'주택총조사(주택의종류)'!BG238</f>
        <v>6.260927146139858E-2</v>
      </c>
      <c r="FB252" s="53">
        <f t="shared" si="443"/>
        <v>0.3266499943768581</v>
      </c>
      <c r="FC252" s="54">
        <f t="shared" si="444"/>
        <v>513.8580969133925</v>
      </c>
      <c r="FD252" s="55">
        <v>0.4</v>
      </c>
      <c r="FE252" s="55">
        <v>0.6</v>
      </c>
      <c r="FF252" s="50">
        <f t="shared" si="445"/>
        <v>123.3259432592142</v>
      </c>
      <c r="FG252" s="82">
        <f t="shared" si="446"/>
        <v>1696.4412218731525</v>
      </c>
      <c r="FH252" s="53">
        <v>3.9399999999999998E-2</v>
      </c>
      <c r="FI252" s="49">
        <v>30</v>
      </c>
      <c r="FJ252" s="55">
        <v>0.6</v>
      </c>
      <c r="FK252" s="55">
        <v>0.4</v>
      </c>
      <c r="FL252" s="49">
        <f t="shared" si="447"/>
        <v>48000</v>
      </c>
      <c r="FM252" s="49">
        <f t="shared" si="448"/>
        <v>29100</v>
      </c>
      <c r="FN252" s="58">
        <f t="shared" si="449"/>
        <v>-137.92314753852796</v>
      </c>
      <c r="FO252" s="49">
        <f t="shared" si="468"/>
        <v>4080</v>
      </c>
      <c r="FP252" s="131">
        <v>268</v>
      </c>
      <c r="FQ252" s="131">
        <v>881</v>
      </c>
      <c r="FR252" s="134">
        <v>7921</v>
      </c>
      <c r="FS252" s="134">
        <v>12232</v>
      </c>
      <c r="FT252" s="134">
        <v>7831</v>
      </c>
      <c r="FU252" s="134">
        <v>7238</v>
      </c>
      <c r="FV252" s="134">
        <v>6999</v>
      </c>
      <c r="FW252" s="134">
        <v>17223</v>
      </c>
      <c r="FX252" s="134">
        <v>19389</v>
      </c>
      <c r="FY252" s="32">
        <f t="shared" si="450"/>
        <v>79982</v>
      </c>
      <c r="FZ252" s="152">
        <f>(SUM(FU252:FX252)/FY252)+(FT252/FY252)*0.9</f>
        <v>0.72387412167737741</v>
      </c>
      <c r="GA252" s="54">
        <f t="shared" si="451"/>
        <v>1841.1995069405241</v>
      </c>
      <c r="GB252" s="55">
        <v>0.3</v>
      </c>
      <c r="GC252" s="55">
        <f t="shared" si="452"/>
        <v>0.72387412167737741</v>
      </c>
      <c r="GD252" s="50">
        <f t="shared" si="453"/>
        <v>399.83900277581768</v>
      </c>
      <c r="GE252" s="54">
        <f t="shared" si="454"/>
        <v>598.3121463445284</v>
      </c>
      <c r="GF252" s="55">
        <v>0.7</v>
      </c>
      <c r="GG252" s="55">
        <f t="shared" si="455"/>
        <v>0.72387412167737741</v>
      </c>
      <c r="GH252" s="50">
        <f t="shared" si="456"/>
        <v>303.1718755968364</v>
      </c>
      <c r="GI252" s="81">
        <f t="shared" si="469"/>
        <v>703.01087837265413</v>
      </c>
      <c r="GJ252" s="72">
        <f t="shared" si="457"/>
        <v>11.19626258389612</v>
      </c>
      <c r="GK252" s="72">
        <f t="shared" si="458"/>
        <v>52.215971780940492</v>
      </c>
      <c r="GL252" s="52">
        <f>SUM('주택총조사(주택의종류)'!AD238:AF238)</f>
        <v>97927</v>
      </c>
      <c r="GM252" s="52">
        <f>REPS미분양!I237</f>
        <v>0</v>
      </c>
      <c r="GN252" s="100">
        <f t="shared" si="459"/>
        <v>0</v>
      </c>
      <c r="GO252" s="55">
        <f t="shared" si="460"/>
        <v>1</v>
      </c>
      <c r="GP252" s="82">
        <f t="shared" si="461"/>
        <v>63.412234364836614</v>
      </c>
      <c r="GQ252" s="84">
        <f t="shared" si="462"/>
        <v>2462.8643346106433</v>
      </c>
      <c r="GR252" s="151">
        <f>SUM('REPS분양물량+계획'!G237:I237)/3</f>
        <v>347.66666666666669</v>
      </c>
      <c r="GS252" s="106">
        <f t="shared" si="470"/>
        <v>0.14116354757381699</v>
      </c>
      <c r="GT252" s="105" t="str">
        <f t="shared" si="463"/>
        <v>S등급</v>
      </c>
    </row>
    <row r="253" spans="1:202" s="49" customFormat="1" x14ac:dyDescent="0.4">
      <c r="A253" s="37" t="s">
        <v>268</v>
      </c>
      <c r="B253" s="39" t="s">
        <v>615</v>
      </c>
      <c r="C253" s="35">
        <f>'주택총조사(거처의종류, 일반,외국인가구, 전체)'!H239</f>
        <v>137053</v>
      </c>
      <c r="D253" s="35">
        <f>'주택총조사(거처의종류, 일반,외국인가구, 전체)'!K239</f>
        <v>136857</v>
      </c>
      <c r="E253" s="35">
        <f>'주택총조사(거처의종류, 일반,외국인가구, 전체)'!N239</f>
        <v>140814</v>
      </c>
      <c r="F253" s="35">
        <f>'주택총조사(거처의종류, 일반,외국인가구, 전체)'!Q239</f>
        <v>145603</v>
      </c>
      <c r="G253" s="35">
        <f>'주택총조사(거처의종류, 일반,외국인가구, 전체)'!T239</f>
        <v>146694</v>
      </c>
      <c r="H253" s="35">
        <f>'주택총조사(거처의종류, 일반,외국인가구, 전체)'!W239</f>
        <v>146921</v>
      </c>
      <c r="I253" s="207">
        <f t="shared" si="471"/>
        <v>-1506</v>
      </c>
      <c r="J253" s="207">
        <f t="shared" si="471"/>
        <v>384</v>
      </c>
      <c r="K253" s="207">
        <f t="shared" si="471"/>
        <v>-453</v>
      </c>
      <c r="L253" s="207">
        <f t="shared" si="471"/>
        <v>-640</v>
      </c>
      <c r="M253" s="207">
        <f t="shared" si="471"/>
        <v>-1309</v>
      </c>
      <c r="N253" s="24">
        <f>'인구총조사(가구, 1인가구)'!D239</f>
        <v>41875</v>
      </c>
      <c r="O253" s="24">
        <f>'인구총조사(가구, 1인가구)'!E239</f>
        <v>43185</v>
      </c>
      <c r="P253" s="24">
        <f>'인구총조사(가구, 1인가구)'!F239</f>
        <v>46758</v>
      </c>
      <c r="Q253" s="24">
        <f>'인구총조사(가구, 1인가구)'!G239</f>
        <v>52000</v>
      </c>
      <c r="R253" s="24">
        <f>'인구총조사(가구, 1인가구)'!H239</f>
        <v>53731</v>
      </c>
      <c r="S253" s="24">
        <f>'인구총조사(가구, 1인가구)'!I239</f>
        <v>55267</v>
      </c>
      <c r="T253" s="52">
        <f t="shared" si="464"/>
        <v>1310</v>
      </c>
      <c r="U253" s="52">
        <f t="shared" si="382"/>
        <v>3573</v>
      </c>
      <c r="V253" s="52">
        <f t="shared" si="383"/>
        <v>5242</v>
      </c>
      <c r="W253" s="52">
        <f t="shared" si="384"/>
        <v>1731</v>
      </c>
      <c r="X253" s="52">
        <f t="shared" si="385"/>
        <v>1536</v>
      </c>
      <c r="Y253" s="53">
        <f>'주택총조사(거처의종류, 일반,외국인가구, 아파트)'!K239/'주택총조사(거처의종류, 일반,외국인가구, 전체)'!K239</f>
        <v>0.61751317068180656</v>
      </c>
      <c r="Z253" s="53">
        <f>'주택총조사(거처의종류, 일반,외국인가구, 아파트)'!N239/'주택총조사(거처의종류, 일반,외국인가구, 전체)'!N239</f>
        <v>0.62909227775647303</v>
      </c>
      <c r="AA253" s="53">
        <f>'주택총조사(거처의종류, 일반,외국인가구, 아파트)'!Q239/'주택총조사(거처의종류, 일반,외국인가구, 전체)'!Q239</f>
        <v>0.62370967631161445</v>
      </c>
      <c r="AB253" s="53">
        <f>'주택총조사(거처의종류, 일반,외국인가구, 아파트)'!T239/'주택총조사(거처의종류, 일반,외국인가구, 전체)'!T239</f>
        <v>0.6291463863552702</v>
      </c>
      <c r="AC253" s="53">
        <f>'주택총조사(거처의종류, 일반,외국인가구, 아파트)'!W239/'주택총조사(거처의종류, 일반,외국인가구, 전체)'!W239</f>
        <v>0.63187018874088796</v>
      </c>
      <c r="AD253" s="54">
        <f t="shared" si="465"/>
        <v>-929.97483504680065</v>
      </c>
      <c r="AE253" s="54">
        <f t="shared" si="386"/>
        <v>241.57143465848566</v>
      </c>
      <c r="AF253" s="54">
        <f t="shared" si="387"/>
        <v>-282.54048336916134</v>
      </c>
      <c r="AG253" s="54">
        <f t="shared" si="388"/>
        <v>-402.6536872673729</v>
      </c>
      <c r="AH253" s="54">
        <f t="shared" si="389"/>
        <v>-827.11807706182231</v>
      </c>
      <c r="AI253" s="54">
        <f t="shared" si="390"/>
        <v>-440.1431296173343</v>
      </c>
      <c r="AJ253" s="54">
        <f t="shared" si="466"/>
        <v>808.94225359316658</v>
      </c>
      <c r="AK253" s="54">
        <f t="shared" si="391"/>
        <v>2247.7467084238783</v>
      </c>
      <c r="AL253" s="54">
        <f t="shared" si="392"/>
        <v>3269.486123225483</v>
      </c>
      <c r="AM253" s="54">
        <f t="shared" si="393"/>
        <v>1089.0523947809727</v>
      </c>
      <c r="AN253" s="54">
        <f t="shared" si="394"/>
        <v>970.55260990600391</v>
      </c>
      <c r="AO253" s="54">
        <f t="shared" si="395"/>
        <v>1677.1560179859011</v>
      </c>
      <c r="AP253" s="208">
        <f t="shared" si="472"/>
        <v>-121.03258145363407</v>
      </c>
      <c r="AQ253" s="208">
        <f t="shared" si="472"/>
        <v>2489.3181430823638</v>
      </c>
      <c r="AR253" s="208">
        <f t="shared" si="472"/>
        <v>2986.9456398563216</v>
      </c>
      <c r="AS253" s="208">
        <f t="shared" si="472"/>
        <v>686.39870751359979</v>
      </c>
      <c r="AT253" s="208">
        <f t="shared" si="472"/>
        <v>143.4345328441816</v>
      </c>
      <c r="AU253" s="50">
        <f t="shared" si="381"/>
        <v>1237.0128883685666</v>
      </c>
      <c r="AV253" s="52">
        <f>'주택총조사(거처의종류, 일반,외국인가구, 전체)'!I239</f>
        <v>1284</v>
      </c>
      <c r="AW253" s="52">
        <f>'주택총조사(거처의종류, 일반,외국인가구, 전체)'!L239</f>
        <v>1536</v>
      </c>
      <c r="AX253" s="52">
        <f>'주택총조사(거처의종류, 일반,외국인가구, 전체)'!O239</f>
        <v>1817</v>
      </c>
      <c r="AY253" s="52">
        <f>'주택총조사(거처의종류, 일반,외국인가구, 전체)'!R239</f>
        <v>1998</v>
      </c>
      <c r="AZ253" s="52">
        <f>'주택총조사(거처의종류, 일반,외국인가구, 전체)'!U239</f>
        <v>2065</v>
      </c>
      <c r="BA253" s="52">
        <f>'주택총조사(거처의종류, 일반,외국인가구, 전체)'!X239</f>
        <v>2137</v>
      </c>
      <c r="BB253" s="52">
        <f t="shared" si="467"/>
        <v>252</v>
      </c>
      <c r="BC253" s="52">
        <f t="shared" si="396"/>
        <v>281</v>
      </c>
      <c r="BD253" s="52">
        <f t="shared" si="397"/>
        <v>181</v>
      </c>
      <c r="BE253" s="52">
        <f t="shared" si="398"/>
        <v>67</v>
      </c>
      <c r="BF253" s="52">
        <f t="shared" si="399"/>
        <v>72</v>
      </c>
      <c r="BG253" s="53">
        <f>'주택총조사(거처의종류, 일반,외국인가구, 아파트)'!L239/'주택총조사(거처의종류, 일반,외국인가구, 전체)'!L239</f>
        <v>9.8307291666666671E-2</v>
      </c>
      <c r="BH253" s="53">
        <f>'주택총조사(거처의종류, 일반,외국인가구, 아파트)'!O239/'주택총조사(거처의종류, 일반,외국인가구, 전체)'!O239</f>
        <v>8.6956521739130432E-2</v>
      </c>
      <c r="BI253" s="53">
        <f>'주택총조사(거처의종류, 일반,외국인가구, 아파트)'!R239/'주택총조사(거처의종류, 일반,외국인가구, 전체)'!R239</f>
        <v>9.3593593593593594E-2</v>
      </c>
      <c r="BJ253" s="53">
        <f>'주택총조사(거처의종류, 일반,외국인가구, 아파트)'!U239/'주택총조사(거처의종류, 일반,외국인가구, 전체)'!U239</f>
        <v>7.5060532687651338E-2</v>
      </c>
      <c r="BK253" s="53">
        <f>'주택총조사(거처의종류, 일반,외국인가구, 아파트)'!X239/'주택총조사(거처의종류, 일반,외국인가구, 전체)'!X239</f>
        <v>7.5339260645765085E-2</v>
      </c>
      <c r="BL253" s="54">
        <f t="shared" si="400"/>
        <v>24.7734375</v>
      </c>
      <c r="BM253" s="54">
        <f t="shared" si="401"/>
        <v>24.434782608695652</v>
      </c>
      <c r="BN253" s="54">
        <f t="shared" si="402"/>
        <v>16.94044044044044</v>
      </c>
      <c r="BO253" s="54">
        <f t="shared" si="403"/>
        <v>5.0290556900726395</v>
      </c>
      <c r="BP253" s="54">
        <f t="shared" si="404"/>
        <v>5.4244267664950865</v>
      </c>
      <c r="BQ253" s="50">
        <f t="shared" si="405"/>
        <v>15.320428601140765</v>
      </c>
      <c r="BR253" s="49">
        <f>REPS멸실!E238</f>
        <v>0</v>
      </c>
      <c r="BS253" s="49">
        <f>REPS멸실!F238</f>
        <v>0</v>
      </c>
      <c r="BT253" s="49">
        <f>REPS멸실!G238</f>
        <v>0</v>
      </c>
      <c r="BU253" s="49">
        <f>REPS멸실!H238</f>
        <v>480</v>
      </c>
      <c r="BV253" s="49">
        <f>REPS멸실!I238</f>
        <v>0</v>
      </c>
      <c r="BW253" s="51">
        <f t="shared" si="406"/>
        <v>96</v>
      </c>
      <c r="BX253" s="81">
        <f t="shared" si="407"/>
        <v>1348.3333169697073</v>
      </c>
      <c r="BY253" s="52">
        <f>SUM('주택소유통계(다주택자)'!Q239:R239)</f>
        <v>14388</v>
      </c>
      <c r="BZ253" s="52">
        <f>SUM('주택소유통계(다주택자)'!U239:V239)</f>
        <v>14275</v>
      </c>
      <c r="CA253" s="52">
        <f>SUM('주택소유통계(다주택자)'!Y239:Z239)</f>
        <v>14056</v>
      </c>
      <c r="CB253" s="52">
        <f>SUM('주택소유통계(다주택자)'!AC239:AD239)</f>
        <v>14293</v>
      </c>
      <c r="CC253" s="52">
        <f t="shared" si="408"/>
        <v>-113</v>
      </c>
      <c r="CD253" s="52">
        <f t="shared" si="409"/>
        <v>-219</v>
      </c>
      <c r="CE253" s="52">
        <f t="shared" si="410"/>
        <v>237</v>
      </c>
      <c r="CF253" s="53">
        <f>'REPS거래량(외지인)'!D239/'REPS거래량(외지인)'!C239</f>
        <v>0.49546142208774585</v>
      </c>
      <c r="CG253" s="53">
        <f>'REPS거래량(외지인)'!I239/'REPS거래량(외지인)'!H239</f>
        <v>0.51625824693685207</v>
      </c>
      <c r="CH253" s="53">
        <f>'REPS거래량(외지인)'!N239/'REPS거래량(외지인)'!M239</f>
        <v>0.62827640984908661</v>
      </c>
      <c r="CI253" s="54">
        <f>REPS단위당실거래!G238</f>
        <v>787.3</v>
      </c>
      <c r="CJ253" s="54">
        <f>REPS단위당실거래!H238</f>
        <v>779.4</v>
      </c>
      <c r="CK253" s="54">
        <f>REPS단위당실거래!I238</f>
        <v>823.5</v>
      </c>
      <c r="CL253" s="52">
        <v>1178</v>
      </c>
      <c r="CM253" s="52">
        <v>1500</v>
      </c>
      <c r="CN253" s="52">
        <v>1489</v>
      </c>
      <c r="CO253" s="53">
        <v>0</v>
      </c>
      <c r="CP253" s="53">
        <f t="shared" si="412"/>
        <v>0.51959999999999995</v>
      </c>
      <c r="CQ253" s="53">
        <f t="shared" si="413"/>
        <v>0.55305574210879782</v>
      </c>
      <c r="CR253" s="55">
        <v>0.2</v>
      </c>
      <c r="CS253" s="55">
        <v>0.3</v>
      </c>
      <c r="CT253" s="55">
        <v>0.5</v>
      </c>
      <c r="CU253" s="162">
        <f t="shared" si="414"/>
        <v>0</v>
      </c>
      <c r="CV253" s="162">
        <f t="shared" si="415"/>
        <v>-17.623879481621113</v>
      </c>
      <c r="CW253" s="162">
        <f t="shared" si="416"/>
        <v>41.175417317676725</v>
      </c>
      <c r="CX253" s="71">
        <f t="shared" si="417"/>
        <v>7.8505126120185373</v>
      </c>
      <c r="CY253" s="158">
        <f>REPS분양물량!H238</f>
        <v>64</v>
      </c>
      <c r="CZ253" s="158">
        <f>REPS분양물량!I238</f>
        <v>0</v>
      </c>
      <c r="DA253" s="158">
        <f>REPS분양물량!J238</f>
        <v>1914</v>
      </c>
      <c r="DB253" s="52">
        <f>REPS미분양!F238</f>
        <v>0</v>
      </c>
      <c r="DC253" s="52">
        <f>REPS미분양!G238</f>
        <v>0</v>
      </c>
      <c r="DD253" s="52">
        <f>REPS미분양!H238</f>
        <v>0</v>
      </c>
      <c r="DE253" s="52">
        <f>REPS미분양!I238</f>
        <v>0</v>
      </c>
      <c r="DF253" s="52">
        <f t="shared" si="418"/>
        <v>64</v>
      </c>
      <c r="DG253" s="52">
        <f t="shared" si="419"/>
        <v>0</v>
      </c>
      <c r="DH253" s="52">
        <f t="shared" si="420"/>
        <v>1914</v>
      </c>
      <c r="DI253" s="52">
        <f t="shared" si="421"/>
        <v>64</v>
      </c>
      <c r="DJ253" s="52">
        <f t="shared" si="422"/>
        <v>0</v>
      </c>
      <c r="DK253" s="52">
        <f t="shared" si="423"/>
        <v>1914</v>
      </c>
      <c r="DL253" s="141">
        <v>787.3</v>
      </c>
      <c r="DM253" s="141">
        <v>779.4</v>
      </c>
      <c r="DN253" s="141">
        <v>823.5</v>
      </c>
      <c r="DO253" s="140">
        <f>'REPS분양가(분기단위)'!D238</f>
        <v>1178</v>
      </c>
      <c r="DP253" s="140">
        <f>'REPS분양가(분기단위)'!E238</f>
        <v>1500</v>
      </c>
      <c r="DQ253" s="140">
        <f>'REPS분양가(분기단위)'!F238</f>
        <v>1489</v>
      </c>
      <c r="DR253" s="53">
        <f t="shared" si="424"/>
        <v>0.66833616298811538</v>
      </c>
      <c r="DS253" s="53">
        <f t="shared" si="425"/>
        <v>0.51959999999999995</v>
      </c>
      <c r="DT253" s="53">
        <f t="shared" si="426"/>
        <v>0.55305574210879782</v>
      </c>
      <c r="DU253" s="53">
        <f>100%-종합!CF253</f>
        <v>0.5045385779122542</v>
      </c>
      <c r="DV253" s="53">
        <f>100%-종합!CG253</f>
        <v>0.48374175306314793</v>
      </c>
      <c r="DW253" s="53">
        <f>100%-종합!CH253</f>
        <v>0.37172359015091339</v>
      </c>
      <c r="DX253" s="55">
        <v>0.2</v>
      </c>
      <c r="DY253" s="55">
        <v>0.3</v>
      </c>
      <c r="DZ253" s="55">
        <v>0.5</v>
      </c>
      <c r="EA253" s="72">
        <f t="shared" si="427"/>
        <v>4.3161776286893607</v>
      </c>
      <c r="EB253" s="72">
        <f t="shared" si="428"/>
        <v>0</v>
      </c>
      <c r="EC253" s="72">
        <f t="shared" si="429"/>
        <v>196.74375977181882</v>
      </c>
      <c r="ED253" s="71">
        <f t="shared" si="430"/>
        <v>67.01997913350273</v>
      </c>
      <c r="EE253" s="82">
        <f t="shared" si="431"/>
        <v>74.870491745521264</v>
      </c>
      <c r="EF253" s="88">
        <f t="shared" si="432"/>
        <v>1423.2038087152287</v>
      </c>
      <c r="EG253" s="54">
        <f>REPS단위당실거래!I238</f>
        <v>823.5</v>
      </c>
      <c r="EH253" s="52">
        <f t="shared" si="433"/>
        <v>1489</v>
      </c>
      <c r="EI253" s="52">
        <f t="shared" si="434"/>
        <v>50600</v>
      </c>
      <c r="EJ253" s="49">
        <f t="shared" si="435"/>
        <v>27830.000000000004</v>
      </c>
      <c r="EK253" s="149">
        <v>22407</v>
      </c>
      <c r="EL253" s="55">
        <f t="shared" si="436"/>
        <v>0.67207166853303468</v>
      </c>
      <c r="EM253" s="55">
        <v>0.74</v>
      </c>
      <c r="EN253" s="55">
        <v>0.05</v>
      </c>
      <c r="EO253" s="71">
        <f t="shared" si="437"/>
        <v>557.18706544232919</v>
      </c>
      <c r="EP253" s="54">
        <f>REPS단위당실거래!I238</f>
        <v>823.5</v>
      </c>
      <c r="EQ253" s="52">
        <f t="shared" si="438"/>
        <v>1489</v>
      </c>
      <c r="ER253" s="52">
        <f t="shared" si="439"/>
        <v>50600</v>
      </c>
      <c r="ES253" s="49">
        <f t="shared" si="440"/>
        <v>27830.000000000004</v>
      </c>
      <c r="ET253" s="149">
        <v>15057</v>
      </c>
      <c r="EU253" s="55">
        <f t="shared" si="441"/>
        <v>0.67207166853303468</v>
      </c>
      <c r="EV253" s="55">
        <v>0.26</v>
      </c>
      <c r="EW253" s="55">
        <v>0.2</v>
      </c>
      <c r="EX253" s="50">
        <f t="shared" si="442"/>
        <v>526.20792188129906</v>
      </c>
      <c r="EY253" s="53">
        <f>'주택총조사(주택의종류)'!AZ239</f>
        <v>0.77803155365235122</v>
      </c>
      <c r="EZ253" s="53">
        <f>'주택총조사(주택의종류)'!AS239</f>
        <v>0.17020629923704583</v>
      </c>
      <c r="FA253" s="53">
        <f>'주택총조사(주택의종류)'!BG239</f>
        <v>3.9299952271344717E-2</v>
      </c>
      <c r="FB253" s="53">
        <f t="shared" si="443"/>
        <v>0.26927731982706254</v>
      </c>
      <c r="FC253" s="54">
        <f t="shared" si="444"/>
        <v>291.73369850058106</v>
      </c>
      <c r="FD253" s="55">
        <v>0.4</v>
      </c>
      <c r="FE253" s="55">
        <v>0.6</v>
      </c>
      <c r="FF253" s="50">
        <f t="shared" si="445"/>
        <v>70.01608764013946</v>
      </c>
      <c r="FG253" s="82">
        <f t="shared" si="446"/>
        <v>1153.4110749637678</v>
      </c>
      <c r="FH253" s="53">
        <v>3.9399999999999998E-2</v>
      </c>
      <c r="FI253" s="49">
        <v>30</v>
      </c>
      <c r="FJ253" s="55">
        <v>0.6</v>
      </c>
      <c r="FK253" s="55">
        <v>0.4</v>
      </c>
      <c r="FL253" s="49">
        <f t="shared" si="447"/>
        <v>51000</v>
      </c>
      <c r="FM253" s="49">
        <f t="shared" si="448"/>
        <v>30400</v>
      </c>
      <c r="FN253" s="58">
        <f t="shared" si="449"/>
        <v>-144.08466272066147</v>
      </c>
      <c r="FO253" s="49">
        <f t="shared" si="468"/>
        <v>4320</v>
      </c>
      <c r="FP253" s="131">
        <v>335</v>
      </c>
      <c r="FQ253" s="134">
        <v>1068</v>
      </c>
      <c r="FR253" s="134">
        <v>9544</v>
      </c>
      <c r="FS253" s="134">
        <v>13008</v>
      </c>
      <c r="FT253" s="134">
        <v>8002</v>
      </c>
      <c r="FU253" s="134">
        <v>7269</v>
      </c>
      <c r="FV253" s="134">
        <v>7044</v>
      </c>
      <c r="FW253" s="134">
        <v>16304</v>
      </c>
      <c r="FX253" s="134">
        <v>17796</v>
      </c>
      <c r="FY253" s="32">
        <f t="shared" si="450"/>
        <v>80370</v>
      </c>
      <c r="FZ253" s="152">
        <f>(SUM(FU253:FX253)/FY253)+(FT253/FY253)*0.7</f>
        <v>0.67207166853303468</v>
      </c>
      <c r="GA253" s="54">
        <f t="shared" si="451"/>
        <v>1692.4764465870419</v>
      </c>
      <c r="GB253" s="55">
        <v>0.3</v>
      </c>
      <c r="GC253" s="55">
        <f t="shared" si="452"/>
        <v>0.67207166853303468</v>
      </c>
      <c r="GD253" s="50">
        <f t="shared" si="453"/>
        <v>341.23964082318446</v>
      </c>
      <c r="GE253" s="54">
        <f t="shared" si="454"/>
        <v>-344.1431296173343</v>
      </c>
      <c r="GF253" s="55">
        <v>0.7</v>
      </c>
      <c r="GG253" s="55">
        <f t="shared" si="455"/>
        <v>0.67207166853303468</v>
      </c>
      <c r="GH253" s="50">
        <f t="shared" si="456"/>
        <v>-161.90219313527157</v>
      </c>
      <c r="GI253" s="81">
        <f t="shared" si="469"/>
        <v>179.33744768791288</v>
      </c>
      <c r="GJ253" s="72">
        <f t="shared" si="457"/>
        <v>7.8505126120185373</v>
      </c>
      <c r="GK253" s="72">
        <f t="shared" si="458"/>
        <v>67.01997913350273</v>
      </c>
      <c r="GL253" s="52">
        <f>SUM('주택총조사(주택의종류)'!AD239:AF239)</f>
        <v>104641</v>
      </c>
      <c r="GM253" s="52">
        <f>REPS미분양!I238</f>
        <v>0</v>
      </c>
      <c r="GN253" s="100">
        <f t="shared" si="459"/>
        <v>0</v>
      </c>
      <c r="GO253" s="55">
        <f t="shared" si="460"/>
        <v>1</v>
      </c>
      <c r="GP253" s="82">
        <f t="shared" si="461"/>
        <v>74.870491745521264</v>
      </c>
      <c r="GQ253" s="84">
        <f t="shared" si="462"/>
        <v>1407.6190143972019</v>
      </c>
      <c r="GR253" s="151">
        <f>SUM('REPS분양물량+계획'!G238:I238)/3</f>
        <v>1641.3333333333333</v>
      </c>
      <c r="GS253" s="106">
        <f t="shared" si="470"/>
        <v>1.166035210199414</v>
      </c>
      <c r="GT253" s="105" t="str">
        <f t="shared" si="463"/>
        <v>B등급</v>
      </c>
    </row>
    <row r="254" spans="1:202" s="49" customFormat="1" x14ac:dyDescent="0.4">
      <c r="A254" s="37" t="s">
        <v>268</v>
      </c>
      <c r="B254" s="37" t="s">
        <v>296</v>
      </c>
      <c r="C254" s="35">
        <f>'주택총조사(거처의종류, 일반,외국인가구, 전체)'!H240</f>
        <v>45514</v>
      </c>
      <c r="D254" s="35">
        <f>'주택총조사(거처의종류, 일반,외국인가구, 전체)'!K240</f>
        <v>45455</v>
      </c>
      <c r="E254" s="35">
        <f>'주택총조사(거처의종류, 일반,외국인가구, 전체)'!N240</f>
        <v>45970</v>
      </c>
      <c r="F254" s="35">
        <f>'주택총조사(거처의종류, 일반,외국인가구, 전체)'!Q240</f>
        <v>46589</v>
      </c>
      <c r="G254" s="35">
        <f>'주택총조사(거처의종류, 일반,외국인가구, 전체)'!T240</f>
        <v>46936</v>
      </c>
      <c r="H254" s="35">
        <f>'주택총조사(거처의종류, 일반,외국인가구, 전체)'!W240</f>
        <v>47323</v>
      </c>
      <c r="I254" s="207">
        <f t="shared" si="471"/>
        <v>-112</v>
      </c>
      <c r="J254" s="207">
        <f t="shared" si="471"/>
        <v>-31</v>
      </c>
      <c r="K254" s="207">
        <f t="shared" si="471"/>
        <v>-543</v>
      </c>
      <c r="L254" s="207">
        <f t="shared" si="471"/>
        <v>-410</v>
      </c>
      <c r="M254" s="207">
        <f t="shared" si="471"/>
        <v>-256</v>
      </c>
      <c r="N254" s="24">
        <f>'인구총조사(가구, 1인가구)'!D240</f>
        <v>14964</v>
      </c>
      <c r="O254" s="24">
        <f>'인구총조사(가구, 1인가구)'!E240</f>
        <v>15017</v>
      </c>
      <c r="P254" s="24">
        <f>'인구총조사(가구, 1인가구)'!F240</f>
        <v>15563</v>
      </c>
      <c r="Q254" s="24">
        <f>'인구총조사(가구, 1인가구)'!G240</f>
        <v>16725</v>
      </c>
      <c r="R254" s="24">
        <f>'인구총조사(가구, 1인가구)'!H240</f>
        <v>17482</v>
      </c>
      <c r="S254" s="24">
        <f>'인구총조사(가구, 1인가구)'!I240</f>
        <v>18125</v>
      </c>
      <c r="T254" s="52">
        <f t="shared" si="464"/>
        <v>53</v>
      </c>
      <c r="U254" s="52">
        <f t="shared" si="382"/>
        <v>546</v>
      </c>
      <c r="V254" s="52">
        <f t="shared" si="383"/>
        <v>1162</v>
      </c>
      <c r="W254" s="52">
        <f t="shared" si="384"/>
        <v>757</v>
      </c>
      <c r="X254" s="52">
        <f t="shared" si="385"/>
        <v>643</v>
      </c>
      <c r="Y254" s="53">
        <f>'주택총조사(거처의종류, 일반,외국인가구, 아파트)'!K240/'주택총조사(거처의종류, 일반,외국인가구, 전체)'!K240</f>
        <v>0.35773842261577382</v>
      </c>
      <c r="Z254" s="53">
        <f>'주택총조사(거처의종류, 일반,외국인가구, 아파트)'!N240/'주택총조사(거처의종류, 일반,외국인가구, 전체)'!N240</f>
        <v>0.36667391777246028</v>
      </c>
      <c r="AA254" s="53">
        <f>'주택총조사(거처의종류, 일반,외국인가구, 아파트)'!Q240/'주택총조사(거처의종류, 일반,외국인가구, 전체)'!Q240</f>
        <v>0.37141814591427164</v>
      </c>
      <c r="AB254" s="53">
        <f>'주택총조사(거처의종류, 일반,외국인가구, 아파트)'!T240/'주택총조사(거처의종류, 일반,외국인가구, 전체)'!T240</f>
        <v>0.375</v>
      </c>
      <c r="AC254" s="53">
        <f>'주택총조사(거처의종류, 일반,외국인가구, 아파트)'!W240/'주택총조사(거처의종류, 일반,외국인가구, 전체)'!W240</f>
        <v>0.38030133338968364</v>
      </c>
      <c r="AD254" s="54">
        <f t="shared" si="465"/>
        <v>-40.066703332966668</v>
      </c>
      <c r="AE254" s="54">
        <f t="shared" si="386"/>
        <v>-11.36689145094627</v>
      </c>
      <c r="AF254" s="54">
        <f t="shared" si="387"/>
        <v>-201.68005323144951</v>
      </c>
      <c r="AG254" s="54">
        <f t="shared" si="388"/>
        <v>-153.75</v>
      </c>
      <c r="AH254" s="54">
        <f t="shared" si="389"/>
        <v>-97.357141347759011</v>
      </c>
      <c r="AI254" s="54">
        <f t="shared" si="390"/>
        <v>-100.84415787262429</v>
      </c>
      <c r="AJ254" s="54">
        <f t="shared" si="466"/>
        <v>18.960136398636013</v>
      </c>
      <c r="AK254" s="54">
        <f t="shared" si="391"/>
        <v>200.20395910376331</v>
      </c>
      <c r="AL254" s="54">
        <f t="shared" si="392"/>
        <v>431.58788555238363</v>
      </c>
      <c r="AM254" s="54">
        <f t="shared" si="393"/>
        <v>283.875</v>
      </c>
      <c r="AN254" s="54">
        <f t="shared" si="394"/>
        <v>244.53375736956659</v>
      </c>
      <c r="AO254" s="54">
        <f t="shared" si="395"/>
        <v>235.83214768486991</v>
      </c>
      <c r="AP254" s="208">
        <f t="shared" si="472"/>
        <v>-21.106566934330655</v>
      </c>
      <c r="AQ254" s="208">
        <f t="shared" si="472"/>
        <v>188.83706765281704</v>
      </c>
      <c r="AR254" s="208">
        <f t="shared" si="472"/>
        <v>229.90783232093412</v>
      </c>
      <c r="AS254" s="208">
        <f t="shared" si="472"/>
        <v>130.125</v>
      </c>
      <c r="AT254" s="208">
        <f t="shared" si="472"/>
        <v>147.17661602180758</v>
      </c>
      <c r="AU254" s="50">
        <f t="shared" si="381"/>
        <v>134.98798981224564</v>
      </c>
      <c r="AV254" s="52">
        <f>'주택총조사(거처의종류, 일반,외국인가구, 전체)'!I240</f>
        <v>611</v>
      </c>
      <c r="AW254" s="52">
        <f>'주택총조사(거처의종류, 일반,외국인가구, 전체)'!L240</f>
        <v>739</v>
      </c>
      <c r="AX254" s="52">
        <f>'주택총조사(거처의종류, 일반,외국인가구, 전체)'!O240</f>
        <v>809</v>
      </c>
      <c r="AY254" s="52">
        <f>'주택총조사(거처의종류, 일반,외국인가구, 전체)'!R240</f>
        <v>781</v>
      </c>
      <c r="AZ254" s="52">
        <f>'주택총조사(거처의종류, 일반,외국인가구, 전체)'!U240</f>
        <v>810</v>
      </c>
      <c r="BA254" s="52">
        <f>'주택총조사(거처의종류, 일반,외국인가구, 전체)'!X240</f>
        <v>915</v>
      </c>
      <c r="BB254" s="52">
        <f t="shared" si="467"/>
        <v>128</v>
      </c>
      <c r="BC254" s="52">
        <f t="shared" si="396"/>
        <v>70</v>
      </c>
      <c r="BD254" s="52">
        <f t="shared" si="397"/>
        <v>-28</v>
      </c>
      <c r="BE254" s="52">
        <f t="shared" si="398"/>
        <v>29</v>
      </c>
      <c r="BF254" s="52">
        <f t="shared" si="399"/>
        <v>105</v>
      </c>
      <c r="BG254" s="53">
        <f>'주택총조사(거처의종류, 일반,외국인가구, 아파트)'!L240/'주택총조사(거처의종류, 일반,외국인가구, 전체)'!L240</f>
        <v>0.15832205683355885</v>
      </c>
      <c r="BH254" s="53">
        <f>'주택총조사(거처의종류, 일반,외국인가구, 아파트)'!O240/'주택총조사(거처의종류, 일반,외국인가구, 전체)'!O240</f>
        <v>0.15574783683559951</v>
      </c>
      <c r="BI254" s="53">
        <f>'주택총조사(거처의종류, 일반,외국인가구, 아파트)'!R240/'주택총조사(거처의종류, 일반,외국인가구, 전체)'!R240</f>
        <v>0.16261203585147246</v>
      </c>
      <c r="BJ254" s="53">
        <f>'주택총조사(거처의종류, 일반,외국인가구, 아파트)'!U240/'주택총조사(거처의종류, 일반,외국인가구, 전체)'!U240</f>
        <v>0.18765432098765433</v>
      </c>
      <c r="BK254" s="53">
        <f>'주택총조사(거처의종류, 일반,외국인가구, 아파트)'!X240/'주택총조사(거처의종류, 일반,외국인가구, 전체)'!X240</f>
        <v>0.17704918032786884</v>
      </c>
      <c r="BL254" s="54">
        <f t="shared" si="400"/>
        <v>20.265223274695533</v>
      </c>
      <c r="BM254" s="54">
        <f t="shared" si="401"/>
        <v>10.902348578491965</v>
      </c>
      <c r="BN254" s="54">
        <f t="shared" si="402"/>
        <v>-4.5531370038412291</v>
      </c>
      <c r="BO254" s="54">
        <f t="shared" si="403"/>
        <v>5.4419753086419753</v>
      </c>
      <c r="BP254" s="54">
        <f t="shared" si="404"/>
        <v>18.590163934426229</v>
      </c>
      <c r="BQ254" s="50">
        <f t="shared" si="405"/>
        <v>10.129314818482893</v>
      </c>
      <c r="BR254" s="49">
        <f>REPS멸실!E239</f>
        <v>0</v>
      </c>
      <c r="BS254" s="49">
        <f>REPS멸실!F239</f>
        <v>0</v>
      </c>
      <c r="BT254" s="49">
        <f>REPS멸실!G239</f>
        <v>0</v>
      </c>
      <c r="BU254" s="49">
        <f>REPS멸실!H239</f>
        <v>0</v>
      </c>
      <c r="BV254" s="49">
        <f>REPS멸실!I239</f>
        <v>0</v>
      </c>
      <c r="BW254" s="51">
        <f t="shared" si="406"/>
        <v>0</v>
      </c>
      <c r="BX254" s="81">
        <f t="shared" si="407"/>
        <v>145.11730463072854</v>
      </c>
      <c r="BY254" s="52">
        <f>SUM('주택소유통계(다주택자)'!Q240:R240)</f>
        <v>4972</v>
      </c>
      <c r="BZ254" s="52">
        <f>SUM('주택소유통계(다주택자)'!U240:V240)</f>
        <v>4996</v>
      </c>
      <c r="CA254" s="52">
        <f>SUM('주택소유통계(다주택자)'!Y240:Z240)</f>
        <v>4969</v>
      </c>
      <c r="CB254" s="52">
        <f>SUM('주택소유통계(다주택자)'!AC240:AD240)</f>
        <v>5449</v>
      </c>
      <c r="CC254" s="52">
        <f t="shared" si="408"/>
        <v>24</v>
      </c>
      <c r="CD254" s="52">
        <f t="shared" si="409"/>
        <v>-27</v>
      </c>
      <c r="CE254" s="52">
        <f t="shared" si="410"/>
        <v>480</v>
      </c>
      <c r="CF254" s="53">
        <f>'REPS거래량(외지인)'!D240/'REPS거래량(외지인)'!C240</f>
        <v>0.72875816993464049</v>
      </c>
      <c r="CG254" s="53">
        <f>'REPS거래량(외지인)'!I240/'REPS거래량(외지인)'!H240</f>
        <v>0.72651933701657456</v>
      </c>
      <c r="CH254" s="53">
        <f>'REPS거래량(외지인)'!N240/'REPS거래량(외지인)'!M240</f>
        <v>0.7667410714285714</v>
      </c>
      <c r="CI254" s="54">
        <f>REPS단위당실거래!G239</f>
        <v>570.20000000000005</v>
      </c>
      <c r="CJ254" s="54">
        <f>REPS단위당실거래!H239</f>
        <v>562.6</v>
      </c>
      <c r="CK254" s="54">
        <f>REPS단위당실거래!I239</f>
        <v>585.9</v>
      </c>
      <c r="CL254" s="52">
        <v>1165</v>
      </c>
      <c r="CM254" s="52">
        <v>1223.25</v>
      </c>
      <c r="CN254" s="52">
        <v>1284.4125000000001</v>
      </c>
      <c r="CO254" s="53">
        <v>0</v>
      </c>
      <c r="CP254" s="53">
        <v>0</v>
      </c>
      <c r="CQ254" s="53">
        <f t="shared" si="413"/>
        <v>0.45616186388718571</v>
      </c>
      <c r="CR254" s="55">
        <v>0.2</v>
      </c>
      <c r="CS254" s="55">
        <v>0.3</v>
      </c>
      <c r="CT254" s="55">
        <v>0.5</v>
      </c>
      <c r="CU254" s="162">
        <f t="shared" si="414"/>
        <v>0</v>
      </c>
      <c r="CV254" s="162">
        <f t="shared" si="415"/>
        <v>0</v>
      </c>
      <c r="CW254" s="162">
        <f t="shared" si="416"/>
        <v>83.94192870281158</v>
      </c>
      <c r="CX254" s="71">
        <f t="shared" si="417"/>
        <v>27.980642900937195</v>
      </c>
      <c r="CY254" s="158">
        <f>REPS분양물량!H239</f>
        <v>98</v>
      </c>
      <c r="CZ254" s="158">
        <f>REPS분양물량!I239</f>
        <v>707</v>
      </c>
      <c r="DA254" s="158">
        <f>REPS분양물량!J239</f>
        <v>0</v>
      </c>
      <c r="DB254" s="52">
        <f>REPS미분양!F239</f>
        <v>0</v>
      </c>
      <c r="DC254" s="52">
        <f>REPS미분양!G239</f>
        <v>0</v>
      </c>
      <c r="DD254" s="52">
        <f>REPS미분양!H239</f>
        <v>114</v>
      </c>
      <c r="DE254" s="52">
        <f>REPS미분양!I239</f>
        <v>36</v>
      </c>
      <c r="DF254" s="52">
        <f t="shared" si="418"/>
        <v>98</v>
      </c>
      <c r="DG254" s="52">
        <f t="shared" si="419"/>
        <v>707</v>
      </c>
      <c r="DH254" s="52">
        <f t="shared" si="420"/>
        <v>114</v>
      </c>
      <c r="DI254" s="52">
        <f t="shared" si="421"/>
        <v>98</v>
      </c>
      <c r="DJ254" s="52">
        <f t="shared" si="422"/>
        <v>593</v>
      </c>
      <c r="DK254" s="52">
        <f t="shared" si="423"/>
        <v>78</v>
      </c>
      <c r="DL254" s="141">
        <v>570.20000000000005</v>
      </c>
      <c r="DM254" s="141">
        <v>562.6</v>
      </c>
      <c r="DN254" s="141">
        <v>585.9</v>
      </c>
      <c r="DO254" s="140">
        <f>'REPS분양가(분기단위)'!D239</f>
        <v>1165</v>
      </c>
      <c r="DP254" s="144">
        <f>DO254*1.05</f>
        <v>1223.25</v>
      </c>
      <c r="DQ254" s="144">
        <f>DP254*1.05</f>
        <v>1284.4125000000001</v>
      </c>
      <c r="DR254" s="53">
        <f t="shared" si="424"/>
        <v>0.48944206008583696</v>
      </c>
      <c r="DS254" s="53">
        <f t="shared" si="425"/>
        <v>0.45992233803392601</v>
      </c>
      <c r="DT254" s="53">
        <f t="shared" si="426"/>
        <v>0.45616186388718571</v>
      </c>
      <c r="DU254" s="53">
        <f>100%-종합!CF254</f>
        <v>0.27124183006535951</v>
      </c>
      <c r="DV254" s="53">
        <f>100%-종합!CG254</f>
        <v>0.27348066298342544</v>
      </c>
      <c r="DW254" s="53">
        <f>100%-종합!CH254</f>
        <v>0.2332589285714286</v>
      </c>
      <c r="DX254" s="55">
        <v>0.2</v>
      </c>
      <c r="DY254" s="55">
        <v>0.3</v>
      </c>
      <c r="DZ254" s="55">
        <v>0.5</v>
      </c>
      <c r="EA254" s="72">
        <f t="shared" si="427"/>
        <v>2.6020403377373849</v>
      </c>
      <c r="EB254" s="72">
        <f t="shared" si="428"/>
        <v>22.376238148307483</v>
      </c>
      <c r="EC254" s="72">
        <f t="shared" si="429"/>
        <v>4.1497492773933606</v>
      </c>
      <c r="ED254" s="71">
        <f t="shared" si="430"/>
        <v>9.7093425878127437</v>
      </c>
      <c r="EE254" s="82">
        <f t="shared" si="431"/>
        <v>37.68998548874994</v>
      </c>
      <c r="EF254" s="88">
        <f t="shared" si="432"/>
        <v>182.80729011947847</v>
      </c>
      <c r="EG254" s="54">
        <f>REPS단위당실거래!I239</f>
        <v>585.9</v>
      </c>
      <c r="EH254" s="52">
        <f t="shared" si="433"/>
        <v>1284.4125000000001</v>
      </c>
      <c r="EI254" s="52">
        <f t="shared" si="434"/>
        <v>43700</v>
      </c>
      <c r="EJ254" s="49">
        <f t="shared" si="435"/>
        <v>24035.000000000004</v>
      </c>
      <c r="EK254" s="149">
        <v>3191</v>
      </c>
      <c r="EL254" s="55">
        <f t="shared" si="436"/>
        <v>0.70167756422957528</v>
      </c>
      <c r="EM254" s="55">
        <v>0.74</v>
      </c>
      <c r="EN254" s="55">
        <v>0.05</v>
      </c>
      <c r="EO254" s="71">
        <f t="shared" si="437"/>
        <v>82.844964975893276</v>
      </c>
      <c r="EP254" s="54">
        <f>REPS단위당실거래!I239</f>
        <v>585.9</v>
      </c>
      <c r="EQ254" s="52">
        <f t="shared" si="438"/>
        <v>1284.4125000000001</v>
      </c>
      <c r="ER254" s="52">
        <f t="shared" si="439"/>
        <v>43700</v>
      </c>
      <c r="ES254" s="49">
        <f t="shared" si="440"/>
        <v>24035.000000000004</v>
      </c>
      <c r="ET254" s="149">
        <v>663</v>
      </c>
      <c r="EU254" s="55">
        <f t="shared" si="441"/>
        <v>0.70167756422957528</v>
      </c>
      <c r="EV254" s="55">
        <v>0.26</v>
      </c>
      <c r="EW254" s="55">
        <v>0.2</v>
      </c>
      <c r="EX254" s="50">
        <f t="shared" si="442"/>
        <v>24.191035704378837</v>
      </c>
      <c r="EY254" s="53">
        <f>'주택총조사(주택의종류)'!AZ240</f>
        <v>0.4133186237665763</v>
      </c>
      <c r="EZ254" s="53">
        <f>'주택총조사(주택의종류)'!AS240</f>
        <v>0.54769717315643485</v>
      </c>
      <c r="FA254" s="53">
        <f>'주택총조사(주택의종류)'!BG240</f>
        <v>2.2543292953472079E-2</v>
      </c>
      <c r="FB254" s="53">
        <f t="shared" si="443"/>
        <v>1.3796631298955284</v>
      </c>
      <c r="FC254" s="54">
        <f t="shared" si="444"/>
        <v>147.67362371004413</v>
      </c>
      <c r="FD254" s="55">
        <v>0.4</v>
      </c>
      <c r="FE254" s="55">
        <v>0.6</v>
      </c>
      <c r="FF254" s="50">
        <f t="shared" si="445"/>
        <v>35.441669690410592</v>
      </c>
      <c r="FG254" s="82">
        <f t="shared" si="446"/>
        <v>142.47767037068269</v>
      </c>
      <c r="FH254" s="53">
        <v>3.9399999999999998E-2</v>
      </c>
      <c r="FI254" s="49">
        <v>30</v>
      </c>
      <c r="FJ254" s="55">
        <v>0.6</v>
      </c>
      <c r="FK254" s="55">
        <v>0.4</v>
      </c>
      <c r="FL254" s="49">
        <f t="shared" si="447"/>
        <v>44000</v>
      </c>
      <c r="FM254" s="49">
        <f t="shared" si="448"/>
        <v>26200</v>
      </c>
      <c r="FN254" s="58">
        <f t="shared" si="449"/>
        <v>-124.17822905530694</v>
      </c>
      <c r="FO254" s="49">
        <f t="shared" si="468"/>
        <v>3720</v>
      </c>
      <c r="FP254" s="131">
        <v>77</v>
      </c>
      <c r="FQ254" s="131">
        <v>266</v>
      </c>
      <c r="FR254" s="134">
        <v>2146</v>
      </c>
      <c r="FS254" s="134">
        <v>2897</v>
      </c>
      <c r="FT254" s="134">
        <v>1627</v>
      </c>
      <c r="FU254" s="134">
        <v>1420</v>
      </c>
      <c r="FV254" s="134">
        <v>1433</v>
      </c>
      <c r="FW254" s="134">
        <v>3093</v>
      </c>
      <c r="FX254" s="134">
        <v>2182</v>
      </c>
      <c r="FY254" s="32">
        <f t="shared" si="450"/>
        <v>15141</v>
      </c>
      <c r="FZ254" s="152">
        <f>(SUM(FT254:FX254)/FY254)+(FS254/FY254)*0.3</f>
        <v>0.70167756422957528</v>
      </c>
      <c r="GA254" s="54">
        <f t="shared" si="451"/>
        <v>245.96146250335281</v>
      </c>
      <c r="GB254" s="55">
        <v>0.3</v>
      </c>
      <c r="GC254" s="55">
        <f t="shared" si="452"/>
        <v>0.70167756422957528</v>
      </c>
      <c r="GD254" s="50">
        <f t="shared" si="453"/>
        <v>51.775691971108984</v>
      </c>
      <c r="GE254" s="54">
        <f t="shared" si="454"/>
        <v>-100.84415787262429</v>
      </c>
      <c r="GF254" s="55">
        <v>0.7</v>
      </c>
      <c r="GG254" s="55">
        <f t="shared" si="455"/>
        <v>0.70167756422957528</v>
      </c>
      <c r="GH254" s="50">
        <f t="shared" si="456"/>
        <v>-49.532058143992032</v>
      </c>
      <c r="GI254" s="81">
        <f t="shared" si="469"/>
        <v>2.2436338271169518</v>
      </c>
      <c r="GJ254" s="72">
        <f t="shared" si="457"/>
        <v>27.980642900937195</v>
      </c>
      <c r="GK254" s="72">
        <f t="shared" si="458"/>
        <v>9.7093425878127437</v>
      </c>
      <c r="GL254" s="52">
        <f>SUM('주택총조사(주택의종류)'!AD240:AF240)</f>
        <v>21670</v>
      </c>
      <c r="GM254" s="52">
        <f>REPS미분양!I239</f>
        <v>36</v>
      </c>
      <c r="GN254" s="100">
        <f t="shared" si="459"/>
        <v>1.6612828795569913E-3</v>
      </c>
      <c r="GO254" s="55">
        <f t="shared" si="460"/>
        <v>1</v>
      </c>
      <c r="GP254" s="82">
        <f t="shared" si="461"/>
        <v>37.68998548874994</v>
      </c>
      <c r="GQ254" s="84">
        <f t="shared" si="462"/>
        <v>182.41128968654959</v>
      </c>
      <c r="GR254" s="151">
        <f>SUM('REPS분양물량+계획'!G239:I239)/3</f>
        <v>309.33333333333331</v>
      </c>
      <c r="GS254" s="106">
        <f t="shared" si="470"/>
        <v>1.6958014707581037</v>
      </c>
      <c r="GT254" s="105" t="str">
        <f t="shared" si="463"/>
        <v>C등급</v>
      </c>
    </row>
    <row r="255" spans="1:202" s="49" customFormat="1" x14ac:dyDescent="0.4">
      <c r="A255" s="37" t="s">
        <v>268</v>
      </c>
      <c r="B255" s="37" t="s">
        <v>304</v>
      </c>
      <c r="C255" s="35">
        <f>'주택총조사(거처의종류, 일반,외국인가구, 전체)'!H241</f>
        <v>10374</v>
      </c>
      <c r="D255" s="35">
        <f>'주택총조사(거처의종류, 일반,외국인가구, 전체)'!K241</f>
        <v>10348</v>
      </c>
      <c r="E255" s="35">
        <f>'주택총조사(거처의종류, 일반,외국인가구, 전체)'!N241</f>
        <v>10674</v>
      </c>
      <c r="F255" s="35">
        <f>'주택총조사(거처의종류, 일반,외국인가구, 전체)'!Q241</f>
        <v>10725</v>
      </c>
      <c r="G255" s="35">
        <f>'주택총조사(거처의종류, 일반,외국인가구, 전체)'!T241</f>
        <v>10857</v>
      </c>
      <c r="H255" s="35">
        <f>'주택총조사(거처의종류, 일반,외국인가구, 전체)'!W241</f>
        <v>10928</v>
      </c>
      <c r="I255" s="207">
        <f t="shared" si="471"/>
        <v>-41</v>
      </c>
      <c r="J255" s="207">
        <f t="shared" si="471"/>
        <v>245</v>
      </c>
      <c r="K255" s="207">
        <f t="shared" si="471"/>
        <v>-158</v>
      </c>
      <c r="L255" s="207">
        <f t="shared" si="471"/>
        <v>-48</v>
      </c>
      <c r="M255" s="207">
        <f t="shared" si="471"/>
        <v>27</v>
      </c>
      <c r="N255" s="24">
        <f>'인구총조사(가구, 1인가구)'!D241</f>
        <v>3639</v>
      </c>
      <c r="O255" s="24">
        <f>'인구총조사(가구, 1인가구)'!E241</f>
        <v>3654</v>
      </c>
      <c r="P255" s="24">
        <f>'인구총조사(가구, 1인가구)'!F241</f>
        <v>3735</v>
      </c>
      <c r="Q255" s="24">
        <f>'인구총조사(가구, 1인가구)'!G241</f>
        <v>3944</v>
      </c>
      <c r="R255" s="24">
        <f>'인구총조사(가구, 1인가구)'!H241</f>
        <v>4124</v>
      </c>
      <c r="S255" s="24">
        <f>'인구총조사(가구, 1인가구)'!I241</f>
        <v>4168</v>
      </c>
      <c r="T255" s="52">
        <f t="shared" si="464"/>
        <v>15</v>
      </c>
      <c r="U255" s="52">
        <f t="shared" si="382"/>
        <v>81</v>
      </c>
      <c r="V255" s="52">
        <f t="shared" si="383"/>
        <v>209</v>
      </c>
      <c r="W255" s="52">
        <f t="shared" si="384"/>
        <v>180</v>
      </c>
      <c r="X255" s="52">
        <f t="shared" si="385"/>
        <v>44</v>
      </c>
      <c r="Y255" s="53">
        <f>'주택총조사(거처의종류, 일반,외국인가구, 아파트)'!K241/'주택총조사(거처의종류, 일반,외국인가구, 전체)'!K241</f>
        <v>7.3734054889833783E-2</v>
      </c>
      <c r="Z255" s="53">
        <f>'주택총조사(거처의종류, 일반,외국인가구, 아파트)'!N241/'주택총조사(거처의종류, 일반,외국인가구, 전체)'!N241</f>
        <v>8.0101180438448563E-2</v>
      </c>
      <c r="AA255" s="53">
        <f>'주택총조사(거처의종류, 일반,외국인가구, 아파트)'!Q241/'주택총조사(거처의종류, 일반,외국인가구, 전체)'!Q241</f>
        <v>8.1771561771561765E-2</v>
      </c>
      <c r="AB255" s="53">
        <f>'주택총조사(거처의종류, 일반,외국인가구, 아파트)'!T241/'주택총조사(거처의종류, 일반,외국인가구, 전체)'!T241</f>
        <v>8.0501059224463475E-2</v>
      </c>
      <c r="AC255" s="53">
        <f>'주택총조사(거처의종류, 일반,외국인가구, 아파트)'!W241/'주택총조사(거처의종류, 일반,외국인가구, 전체)'!W241</f>
        <v>7.9795021961932652E-2</v>
      </c>
      <c r="AD255" s="54">
        <f t="shared" si="465"/>
        <v>-3.0230962504831851</v>
      </c>
      <c r="AE255" s="54">
        <f t="shared" si="386"/>
        <v>19.624789207419898</v>
      </c>
      <c r="AF255" s="54">
        <f t="shared" si="387"/>
        <v>-12.919906759906759</v>
      </c>
      <c r="AG255" s="54">
        <f t="shared" si="388"/>
        <v>-3.8640508427742466</v>
      </c>
      <c r="AH255" s="54">
        <f t="shared" si="389"/>
        <v>2.1544655929721817</v>
      </c>
      <c r="AI255" s="54">
        <f t="shared" si="390"/>
        <v>0.39444018944557779</v>
      </c>
      <c r="AJ255" s="54">
        <f t="shared" si="466"/>
        <v>1.1060108233475068</v>
      </c>
      <c r="AK255" s="54">
        <f t="shared" si="391"/>
        <v>6.4881956155143339</v>
      </c>
      <c r="AL255" s="54">
        <f t="shared" si="392"/>
        <v>17.090256410256409</v>
      </c>
      <c r="AM255" s="54">
        <f t="shared" si="393"/>
        <v>14.490190660403426</v>
      </c>
      <c r="AN255" s="54">
        <f t="shared" si="394"/>
        <v>3.5109809663250369</v>
      </c>
      <c r="AO255" s="54">
        <f t="shared" si="395"/>
        <v>8.537126895169342</v>
      </c>
      <c r="AP255" s="208">
        <f t="shared" si="472"/>
        <v>-1.9170854271356783</v>
      </c>
      <c r="AQ255" s="208">
        <f t="shared" si="472"/>
        <v>26.11298482293423</v>
      </c>
      <c r="AR255" s="208">
        <f t="shared" si="472"/>
        <v>4.1703496503496496</v>
      </c>
      <c r="AS255" s="208">
        <f t="shared" si="472"/>
        <v>10.626139817629181</v>
      </c>
      <c r="AT255" s="208">
        <f t="shared" si="472"/>
        <v>5.6654465592972185</v>
      </c>
      <c r="AU255" s="50">
        <f t="shared" si="381"/>
        <v>8.9315670846149189</v>
      </c>
      <c r="AV255" s="52">
        <f>'주택총조사(거처의종류, 일반,외국인가구, 전체)'!I241</f>
        <v>93</v>
      </c>
      <c r="AW255" s="52">
        <f>'주택총조사(거처의종류, 일반,외국인가구, 전체)'!L241</f>
        <v>101</v>
      </c>
      <c r="AX255" s="52">
        <f>'주택총조사(거처의종류, 일반,외국인가구, 전체)'!O241</f>
        <v>88</v>
      </c>
      <c r="AY255" s="52">
        <f>'주택총조사(거처의종류, 일반,외국인가구, 전체)'!R241</f>
        <v>97</v>
      </c>
      <c r="AZ255" s="52">
        <f>'주택총조사(거처의종류, 일반,외국인가구, 전체)'!U241</f>
        <v>105</v>
      </c>
      <c r="BA255" s="52">
        <f>'주택총조사(거처의종류, 일반,외국인가구, 전체)'!X241</f>
        <v>155</v>
      </c>
      <c r="BB255" s="52">
        <f t="shared" si="467"/>
        <v>8</v>
      </c>
      <c r="BC255" s="52">
        <f t="shared" si="396"/>
        <v>-13</v>
      </c>
      <c r="BD255" s="52">
        <f t="shared" si="397"/>
        <v>9</v>
      </c>
      <c r="BE255" s="52">
        <f t="shared" si="398"/>
        <v>8</v>
      </c>
      <c r="BF255" s="52">
        <f t="shared" si="399"/>
        <v>50</v>
      </c>
      <c r="BG255" s="53">
        <f>'주택총조사(거처의종류, 일반,외국인가구, 아파트)'!L241/'주택총조사(거처의종류, 일반,외국인가구, 전체)'!L241</f>
        <v>0.12871287128712872</v>
      </c>
      <c r="BH255" s="53">
        <f>'주택총조사(거처의종류, 일반,외국인가구, 아파트)'!O241/'주택총조사(거처의종류, 일반,외국인가구, 전체)'!O241</f>
        <v>0.11363636363636363</v>
      </c>
      <c r="BI255" s="53">
        <f>'주택총조사(거처의종류, 일반,외국인가구, 아파트)'!R241/'주택총조사(거처의종류, 일반,외국인가구, 전체)'!R241</f>
        <v>0.1134020618556701</v>
      </c>
      <c r="BJ255" s="53">
        <f>'주택총조사(거처의종류, 일반,외국인가구, 아파트)'!U241/'주택총조사(거처의종류, 일반,외국인가구, 전체)'!U241</f>
        <v>0.11428571428571428</v>
      </c>
      <c r="BK255" s="53">
        <f>'주택총조사(거처의종류, 일반,외국인가구, 아파트)'!X241/'주택총조사(거처의종류, 일반,외국인가구, 전체)'!X241</f>
        <v>5.8064516129032261E-2</v>
      </c>
      <c r="BL255" s="54">
        <f t="shared" si="400"/>
        <v>1.0297029702970297</v>
      </c>
      <c r="BM255" s="54">
        <f t="shared" si="401"/>
        <v>-1.4772727272727273</v>
      </c>
      <c r="BN255" s="54">
        <f t="shared" si="402"/>
        <v>1.0206185567010309</v>
      </c>
      <c r="BO255" s="54">
        <f t="shared" si="403"/>
        <v>0.91428571428571426</v>
      </c>
      <c r="BP255" s="54">
        <f t="shared" si="404"/>
        <v>2.903225806451613</v>
      </c>
      <c r="BQ255" s="50">
        <f t="shared" si="405"/>
        <v>0.87811206409253217</v>
      </c>
      <c r="BR255" s="49">
        <f>REPS멸실!E240</f>
        <v>0</v>
      </c>
      <c r="BS255" s="49">
        <f>REPS멸실!F240</f>
        <v>0</v>
      </c>
      <c r="BT255" s="49">
        <f>REPS멸실!G240</f>
        <v>0</v>
      </c>
      <c r="BU255" s="49">
        <f>REPS멸실!H240</f>
        <v>0</v>
      </c>
      <c r="BV255" s="49">
        <f>REPS멸실!I240</f>
        <v>0</v>
      </c>
      <c r="BW255" s="51">
        <f t="shared" si="406"/>
        <v>0</v>
      </c>
      <c r="BX255" s="81">
        <f t="shared" si="407"/>
        <v>9.8096791487074508</v>
      </c>
      <c r="BY255" s="52">
        <f>SUM('주택소유통계(다주택자)'!Q241:R241)</f>
        <v>1478</v>
      </c>
      <c r="BZ255" s="52">
        <f>SUM('주택소유통계(다주택자)'!U241:V241)</f>
        <v>1506</v>
      </c>
      <c r="CA255" s="52">
        <f>SUM('주택소유통계(다주택자)'!Y241:Z241)</f>
        <v>1536</v>
      </c>
      <c r="CB255" s="52">
        <f>SUM('주택소유통계(다주택자)'!AC241:AD241)</f>
        <v>1613</v>
      </c>
      <c r="CC255" s="52">
        <f t="shared" si="408"/>
        <v>28</v>
      </c>
      <c r="CD255" s="52">
        <f t="shared" si="409"/>
        <v>30</v>
      </c>
      <c r="CE255" s="52">
        <f t="shared" si="410"/>
        <v>77</v>
      </c>
      <c r="CF255" s="53">
        <f>'REPS거래량(외지인)'!D241/'REPS거래량(외지인)'!C241</f>
        <v>0.74468085106382975</v>
      </c>
      <c r="CG255" s="53">
        <f>'REPS거래량(외지인)'!I241/'REPS거래량(외지인)'!H241</f>
        <v>0.70270270270270274</v>
      </c>
      <c r="CH255" s="53">
        <f>'REPS거래량(외지인)'!N241/'REPS거래량(외지인)'!M241</f>
        <v>0.8</v>
      </c>
      <c r="CI255" s="54">
        <f>REPS단위당실거래!G240</f>
        <v>365.2</v>
      </c>
      <c r="CJ255" s="54">
        <f>REPS단위당실거래!H240</f>
        <v>383.7</v>
      </c>
      <c r="CK255" s="54">
        <f>REPS단위당실거래!I240</f>
        <v>438.5</v>
      </c>
      <c r="CL255" s="52">
        <v>0</v>
      </c>
      <c r="CM255" s="52">
        <v>0</v>
      </c>
      <c r="CN255" s="52">
        <v>0</v>
      </c>
      <c r="CO255" s="53">
        <v>0</v>
      </c>
      <c r="CP255" s="53">
        <v>0</v>
      </c>
      <c r="CQ255" s="53">
        <v>0</v>
      </c>
      <c r="CR255" s="55">
        <v>0.2</v>
      </c>
      <c r="CS255" s="55">
        <v>0.3</v>
      </c>
      <c r="CT255" s="55">
        <v>0.5</v>
      </c>
      <c r="CU255" s="162">
        <f t="shared" si="414"/>
        <v>0</v>
      </c>
      <c r="CV255" s="162">
        <f t="shared" si="415"/>
        <v>0</v>
      </c>
      <c r="CW255" s="162">
        <f t="shared" si="416"/>
        <v>0</v>
      </c>
      <c r="CX255" s="71">
        <f t="shared" si="417"/>
        <v>0</v>
      </c>
      <c r="CY255" s="158">
        <f>REPS분양물량!H240</f>
        <v>0</v>
      </c>
      <c r="CZ255" s="158">
        <f>REPS분양물량!I240</f>
        <v>0</v>
      </c>
      <c r="DA255" s="158">
        <f>REPS분양물량!J240</f>
        <v>0</v>
      </c>
      <c r="DB255" s="52">
        <f>REPS미분양!F240</f>
        <v>0</v>
      </c>
      <c r="DC255" s="52">
        <f>REPS미분양!G240</f>
        <v>0</v>
      </c>
      <c r="DD255" s="52">
        <f>REPS미분양!H240</f>
        <v>0</v>
      </c>
      <c r="DE255" s="52">
        <f>REPS미분양!I240</f>
        <v>0</v>
      </c>
      <c r="DF255" s="52">
        <f t="shared" si="418"/>
        <v>0</v>
      </c>
      <c r="DG255" s="52">
        <f t="shared" si="419"/>
        <v>0</v>
      </c>
      <c r="DH255" s="52">
        <f t="shared" si="420"/>
        <v>0</v>
      </c>
      <c r="DI255" s="52">
        <f t="shared" si="421"/>
        <v>0</v>
      </c>
      <c r="DJ255" s="52">
        <f t="shared" si="422"/>
        <v>0</v>
      </c>
      <c r="DK255" s="52">
        <f t="shared" si="423"/>
        <v>0</v>
      </c>
      <c r="DL255" s="141">
        <v>365.2</v>
      </c>
      <c r="DM255" s="141">
        <v>383.7</v>
      </c>
      <c r="DN255" s="141">
        <v>438.5</v>
      </c>
      <c r="DO255" s="140">
        <f>'REPS분양가(분기단위)'!D240</f>
        <v>0</v>
      </c>
      <c r="DP255" s="140">
        <f>'REPS분양가(분기단위)'!E240</f>
        <v>0</v>
      </c>
      <c r="DQ255" s="140">
        <f>'REPS분양가(분기단위)'!F240</f>
        <v>0</v>
      </c>
      <c r="DR255" s="53" t="e">
        <f t="shared" si="424"/>
        <v>#DIV/0!</v>
      </c>
      <c r="DS255" s="53" t="e">
        <f t="shared" si="425"/>
        <v>#DIV/0!</v>
      </c>
      <c r="DT255" s="53" t="e">
        <f t="shared" si="426"/>
        <v>#DIV/0!</v>
      </c>
      <c r="DU255" s="53">
        <f>100%-종합!CF255</f>
        <v>0.25531914893617025</v>
      </c>
      <c r="DV255" s="53">
        <f>100%-종합!CG255</f>
        <v>0.29729729729729726</v>
      </c>
      <c r="DW255" s="53">
        <f>100%-종합!CH255</f>
        <v>0.19999999999999996</v>
      </c>
      <c r="DX255" s="55">
        <v>0.2</v>
      </c>
      <c r="DY255" s="55">
        <v>0.3</v>
      </c>
      <c r="DZ255" s="55">
        <v>0.5</v>
      </c>
      <c r="EA255" s="72" t="e">
        <f t="shared" si="427"/>
        <v>#DIV/0!</v>
      </c>
      <c r="EB255" s="72" t="e">
        <f t="shared" si="428"/>
        <v>#DIV/0!</v>
      </c>
      <c r="EC255" s="72" t="e">
        <f t="shared" si="429"/>
        <v>#DIV/0!</v>
      </c>
      <c r="ED255" s="71" t="e">
        <f t="shared" si="430"/>
        <v>#DIV/0!</v>
      </c>
      <c r="EE255" s="82" t="e">
        <f t="shared" si="431"/>
        <v>#DIV/0!</v>
      </c>
      <c r="EF255" s="88" t="e">
        <f t="shared" si="432"/>
        <v>#DIV/0!</v>
      </c>
      <c r="EG255" s="54">
        <f>REPS단위당실거래!I240</f>
        <v>438.5</v>
      </c>
      <c r="EH255" s="52">
        <f t="shared" si="433"/>
        <v>0</v>
      </c>
      <c r="EI255" s="52">
        <f t="shared" si="434"/>
        <v>0</v>
      </c>
      <c r="EJ255" s="49">
        <f t="shared" si="435"/>
        <v>0</v>
      </c>
      <c r="EK255" s="149">
        <v>0</v>
      </c>
      <c r="EL255" s="55">
        <f t="shared" si="436"/>
        <v>0</v>
      </c>
      <c r="EM255" s="55">
        <v>0.74</v>
      </c>
      <c r="EN255" s="55">
        <v>0.05</v>
      </c>
      <c r="EO255" s="71">
        <f t="shared" si="437"/>
        <v>0</v>
      </c>
      <c r="EP255" s="54">
        <f>REPS단위당실거래!I240</f>
        <v>438.5</v>
      </c>
      <c r="EQ255" s="52">
        <f t="shared" si="438"/>
        <v>0</v>
      </c>
      <c r="ER255" s="52">
        <f t="shared" si="439"/>
        <v>0</v>
      </c>
      <c r="ES255" s="49">
        <f t="shared" si="440"/>
        <v>0</v>
      </c>
      <c r="ET255" s="149">
        <v>0</v>
      </c>
      <c r="EU255" s="55">
        <f t="shared" si="441"/>
        <v>0</v>
      </c>
      <c r="EV255" s="55">
        <v>0.26</v>
      </c>
      <c r="EW255" s="55">
        <v>0.2</v>
      </c>
      <c r="EX255" s="50">
        <f t="shared" si="442"/>
        <v>0</v>
      </c>
      <c r="EY255" s="53">
        <f>'주택총조사(주택의종류)'!AZ241</f>
        <v>9.5247604014365828E-2</v>
      </c>
      <c r="EZ255" s="53">
        <f>'주택총조사(주택의종류)'!AS241</f>
        <v>0.84098260130211278</v>
      </c>
      <c r="FA255" s="53">
        <f>'주택총조사(주택의종류)'!BG241</f>
        <v>5.0809861126706955E-2</v>
      </c>
      <c r="FB255" s="53">
        <f t="shared" si="443"/>
        <v>9.3628860448218116</v>
      </c>
      <c r="FC255" s="54">
        <f t="shared" si="444"/>
        <v>0</v>
      </c>
      <c r="FD255" s="55">
        <v>0.4</v>
      </c>
      <c r="FE255" s="55">
        <v>0.6</v>
      </c>
      <c r="FF255" s="50">
        <f t="shared" si="445"/>
        <v>0</v>
      </c>
      <c r="FG255" s="82">
        <f t="shared" si="446"/>
        <v>0</v>
      </c>
      <c r="FH255" s="53">
        <v>3.9399999999999998E-2</v>
      </c>
      <c r="FI255" s="49">
        <v>30</v>
      </c>
      <c r="FJ255" s="55">
        <v>0.6</v>
      </c>
      <c r="FK255" s="55">
        <v>0.4</v>
      </c>
      <c r="FL255" s="49">
        <f t="shared" si="447"/>
        <v>0</v>
      </c>
      <c r="FM255" s="49">
        <f t="shared" si="448"/>
        <v>0</v>
      </c>
      <c r="FN255" s="58">
        <f t="shared" si="449"/>
        <v>0</v>
      </c>
      <c r="FO255" s="49">
        <f t="shared" si="468"/>
        <v>0</v>
      </c>
      <c r="FP255" s="131" t="s">
        <v>400</v>
      </c>
      <c r="FQ255" s="131" t="s">
        <v>400</v>
      </c>
      <c r="FR255" s="131">
        <v>175</v>
      </c>
      <c r="FS255" s="131">
        <v>249</v>
      </c>
      <c r="FT255" s="131">
        <v>131</v>
      </c>
      <c r="FU255" s="131">
        <v>103</v>
      </c>
      <c r="FV255" s="131">
        <v>110</v>
      </c>
      <c r="FW255" s="131">
        <v>225</v>
      </c>
      <c r="FX255" s="131">
        <v>117</v>
      </c>
      <c r="FY255" s="32">
        <f t="shared" si="450"/>
        <v>1110</v>
      </c>
      <c r="FZ255" s="153">
        <v>0</v>
      </c>
      <c r="GA255" s="54">
        <f t="shared" si="451"/>
        <v>9.4152389592618739</v>
      </c>
      <c r="GB255" s="55">
        <v>0.3</v>
      </c>
      <c r="GC255" s="55">
        <f t="shared" si="452"/>
        <v>0</v>
      </c>
      <c r="GD255" s="50">
        <f t="shared" si="453"/>
        <v>0</v>
      </c>
      <c r="GE255" s="54">
        <f t="shared" si="454"/>
        <v>0.39444018944557779</v>
      </c>
      <c r="GF255" s="55">
        <v>0.7</v>
      </c>
      <c r="GG255" s="55">
        <f t="shared" si="455"/>
        <v>0</v>
      </c>
      <c r="GH255" s="50">
        <f t="shared" si="456"/>
        <v>0</v>
      </c>
      <c r="GI255" s="81">
        <f t="shared" si="469"/>
        <v>0</v>
      </c>
      <c r="GJ255" s="72">
        <f t="shared" si="457"/>
        <v>0</v>
      </c>
      <c r="GK255" s="72" t="e">
        <f t="shared" si="458"/>
        <v>#DIV/0!</v>
      </c>
      <c r="GL255" s="52">
        <f>SUM('주택총조사(주택의종류)'!AD241:AF241)</f>
        <v>1632</v>
      </c>
      <c r="GM255" s="52">
        <f>REPS미분양!I240</f>
        <v>0</v>
      </c>
      <c r="GN255" s="100">
        <f t="shared" si="459"/>
        <v>0</v>
      </c>
      <c r="GO255" s="55">
        <f t="shared" si="460"/>
        <v>1</v>
      </c>
      <c r="GP255" s="82" t="e">
        <f t="shared" si="461"/>
        <v>#DIV/0!</v>
      </c>
      <c r="GQ255" s="84" t="e">
        <f t="shared" si="462"/>
        <v>#DIV/0!</v>
      </c>
      <c r="GR255" s="151">
        <f>SUM('REPS분양물량+계획'!G240:I240)/3</f>
        <v>0</v>
      </c>
      <c r="GS255" s="106" t="e">
        <f t="shared" si="470"/>
        <v>#DIV/0!</v>
      </c>
      <c r="GT255" s="105" t="e">
        <f t="shared" si="463"/>
        <v>#DIV/0!</v>
      </c>
    </row>
    <row r="256" spans="1:202" s="49" customFormat="1" x14ac:dyDescent="0.4">
      <c r="A256" s="37" t="s">
        <v>271</v>
      </c>
      <c r="B256" s="37" t="s">
        <v>271</v>
      </c>
      <c r="C256" s="35">
        <f>'주택총조사(거처의종류, 일반,외국인가구, 전체)'!H242</f>
        <v>248998</v>
      </c>
      <c r="D256" s="35">
        <f>'주택총조사(거처의종류, 일반,외국인가구, 전체)'!K242</f>
        <v>253716</v>
      </c>
      <c r="E256" s="35">
        <f>'주택총조사(거처의종류, 일반,외국인가구, 전체)'!N242</f>
        <v>263068</v>
      </c>
      <c r="F256" s="35">
        <f>'주택총조사(거처의종류, 일반,외국인가구, 전체)'!Q242</f>
        <v>271162</v>
      </c>
      <c r="G256" s="35">
        <f>'주택총조사(거처의종류, 일반,외국인가구, 전체)'!T242</f>
        <v>276225</v>
      </c>
      <c r="H256" s="35">
        <f>'주택총조사(거처의종류, 일반,외국인가구, 전체)'!W242</f>
        <v>278315</v>
      </c>
      <c r="I256" s="207">
        <f t="shared" si="471"/>
        <v>2615</v>
      </c>
      <c r="J256" s="207">
        <f t="shared" si="471"/>
        <v>2850</v>
      </c>
      <c r="K256" s="207">
        <f t="shared" si="471"/>
        <v>1266</v>
      </c>
      <c r="L256" s="207">
        <f t="shared" si="471"/>
        <v>1574</v>
      </c>
      <c r="M256" s="207">
        <f t="shared" si="471"/>
        <v>523</v>
      </c>
      <c r="N256" s="24">
        <f>'인구총조사(가구, 1인가구)'!D242</f>
        <v>73250</v>
      </c>
      <c r="O256" s="24">
        <f>'인구총조사(가구, 1인가구)'!E242</f>
        <v>75353</v>
      </c>
      <c r="P256" s="24">
        <f>'인구총조사(가구, 1인가구)'!F242</f>
        <v>81855</v>
      </c>
      <c r="Q256" s="24">
        <f>'인구총조사(가구, 1인가구)'!G242</f>
        <v>88683</v>
      </c>
      <c r="R256" s="24">
        <f>'인구총조사(가구, 1인가구)'!H242</f>
        <v>92172</v>
      </c>
      <c r="S256" s="24">
        <f>'인구총조사(가구, 1인가구)'!I242</f>
        <v>93739</v>
      </c>
      <c r="T256" s="52">
        <f t="shared" si="464"/>
        <v>2103</v>
      </c>
      <c r="U256" s="52">
        <f t="shared" si="382"/>
        <v>6502</v>
      </c>
      <c r="V256" s="52">
        <f t="shared" si="383"/>
        <v>6828</v>
      </c>
      <c r="W256" s="52">
        <f t="shared" si="384"/>
        <v>3489</v>
      </c>
      <c r="X256" s="52">
        <f t="shared" si="385"/>
        <v>1567</v>
      </c>
      <c r="Y256" s="53">
        <f>'주택총조사(거처의종류, 일반,외국인가구, 아파트)'!K242/'주택총조사(거처의종류, 일반,외국인가구, 전체)'!K242</f>
        <v>0.25676740922921693</v>
      </c>
      <c r="Z256" s="53">
        <f>'주택총조사(거처의종류, 일반,외국인가구, 아파트)'!N242/'주택총조사(거처의종류, 일반,외국인가구, 전체)'!N242</f>
        <v>0.25609728283181532</v>
      </c>
      <c r="AA256" s="53">
        <f>'주택총조사(거처의종류, 일반,외국인가구, 아파트)'!Q242/'주택총조사(거처의종류, 일반,외국인가구, 전체)'!Q242</f>
        <v>0.25696815925535288</v>
      </c>
      <c r="AB256" s="53">
        <f>'주택총조사(거처의종류, 일반,외국인가구, 아파트)'!T242/'주택총조사(거처의종류, 일반,외국인가구, 전체)'!T242</f>
        <v>0.25629106706489274</v>
      </c>
      <c r="AC256" s="53">
        <f>'주택총조사(거처의종류, 일반,외국인가구, 아파트)'!W242/'주택총조사(거처의종류, 일반,외국인가구, 전체)'!W242</f>
        <v>0.25733790848499005</v>
      </c>
      <c r="AD256" s="54">
        <f t="shared" si="465"/>
        <v>671.44677513440229</v>
      </c>
      <c r="AE256" s="54">
        <f t="shared" si="386"/>
        <v>729.87725607067364</v>
      </c>
      <c r="AF256" s="54">
        <f t="shared" si="387"/>
        <v>325.32168961727672</v>
      </c>
      <c r="AG256" s="54">
        <f t="shared" si="388"/>
        <v>403.40213956014117</v>
      </c>
      <c r="AH256" s="54">
        <f t="shared" si="389"/>
        <v>134.58772613764981</v>
      </c>
      <c r="AI256" s="54">
        <f t="shared" si="390"/>
        <v>452.92711730402868</v>
      </c>
      <c r="AJ256" s="54">
        <f t="shared" si="466"/>
        <v>539.98186160904322</v>
      </c>
      <c r="AK256" s="54">
        <f t="shared" si="391"/>
        <v>1665.1445329724631</v>
      </c>
      <c r="AL256" s="54">
        <f t="shared" si="392"/>
        <v>1754.5785913955494</v>
      </c>
      <c r="AM256" s="54">
        <f t="shared" si="393"/>
        <v>894.19953298941073</v>
      </c>
      <c r="AN256" s="54">
        <f t="shared" si="394"/>
        <v>403.2485025959794</v>
      </c>
      <c r="AO256" s="54">
        <f t="shared" si="395"/>
        <v>1051.4306043124893</v>
      </c>
      <c r="AP256" s="208">
        <f t="shared" si="472"/>
        <v>1211.4286367434456</v>
      </c>
      <c r="AQ256" s="208">
        <f t="shared" si="472"/>
        <v>2395.0217890431368</v>
      </c>
      <c r="AR256" s="208">
        <f t="shared" si="472"/>
        <v>2079.9002810128263</v>
      </c>
      <c r="AS256" s="208">
        <f t="shared" si="472"/>
        <v>1297.6016725495519</v>
      </c>
      <c r="AT256" s="208">
        <f t="shared" si="472"/>
        <v>537.83622873362924</v>
      </c>
      <c r="AU256" s="50">
        <f t="shared" si="381"/>
        <v>1504.3577216165181</v>
      </c>
      <c r="AV256" s="52">
        <f>'주택총조사(거처의종류, 일반,외국인가구, 전체)'!I242</f>
        <v>6912</v>
      </c>
      <c r="AW256" s="52">
        <f>'주택총조사(거처의종류, 일반,외국인가구, 전체)'!L242</f>
        <v>7209</v>
      </c>
      <c r="AX256" s="52">
        <f>'주택총조사(거처의종류, 일반,외국인가구, 전체)'!O242</f>
        <v>7157</v>
      </c>
      <c r="AY256" s="52">
        <f>'주택총조사(거처의종류, 일반,외국인가구, 전체)'!R242</f>
        <v>7065</v>
      </c>
      <c r="AZ256" s="52">
        <f>'주택총조사(거처의종류, 일반,외국인가구, 전체)'!U242</f>
        <v>7275</v>
      </c>
      <c r="BA256" s="52">
        <f>'주택총조사(거처의종류, 일반,외국인가구, 전체)'!X242</f>
        <v>7756</v>
      </c>
      <c r="BB256" s="52">
        <f t="shared" si="467"/>
        <v>297</v>
      </c>
      <c r="BC256" s="52">
        <f t="shared" si="396"/>
        <v>-52</v>
      </c>
      <c r="BD256" s="52">
        <f t="shared" si="397"/>
        <v>-92</v>
      </c>
      <c r="BE256" s="52">
        <f t="shared" si="398"/>
        <v>210</v>
      </c>
      <c r="BF256" s="52">
        <f t="shared" si="399"/>
        <v>481</v>
      </c>
      <c r="BG256" s="53">
        <f>'주택총조사(거처의종류, 일반,외국인가구, 아파트)'!L242/'주택총조사(거처의종류, 일반,외국인가구, 전체)'!L242</f>
        <v>9.654598418643362E-2</v>
      </c>
      <c r="BH256" s="53">
        <f>'주택총조사(거처의종류, 일반,외국인가구, 아파트)'!O242/'주택총조사(거처의종류, 일반,외국인가구, 전체)'!O242</f>
        <v>9.3614643006846437E-2</v>
      </c>
      <c r="BI256" s="53">
        <f>'주택총조사(거처의종류, 일반,외국인가구, 아파트)'!R242/'주택총조사(거처의종류, 일반,외국인가구, 전체)'!R242</f>
        <v>9.9646142958244865E-2</v>
      </c>
      <c r="BJ256" s="53">
        <f>'주택총조사(거처의종류, 일반,외국인가구, 아파트)'!U242/'주택총조사(거처의종류, 일반,외국인가구, 전체)'!U242</f>
        <v>9.8969072164948449E-2</v>
      </c>
      <c r="BK256" s="53">
        <f>'주택총조사(거처의종류, 일반,외국인가구, 아파트)'!X242/'주택총조사(거처의종류, 일반,외국인가구, 전체)'!X242</f>
        <v>9.2057761732851989E-2</v>
      </c>
      <c r="BL256" s="54">
        <f t="shared" si="400"/>
        <v>28.674157303370784</v>
      </c>
      <c r="BM256" s="54">
        <f t="shared" si="401"/>
        <v>-4.8679614363560146</v>
      </c>
      <c r="BN256" s="54">
        <f t="shared" si="402"/>
        <v>-9.1674451521585283</v>
      </c>
      <c r="BO256" s="54">
        <f t="shared" si="403"/>
        <v>20.783505154639176</v>
      </c>
      <c r="BP256" s="54">
        <f t="shared" si="404"/>
        <v>44.279783393501809</v>
      </c>
      <c r="BQ256" s="50">
        <f t="shared" si="405"/>
        <v>15.940407852599446</v>
      </c>
      <c r="BR256" s="49">
        <f>REPS멸실!E241</f>
        <v>0</v>
      </c>
      <c r="BS256" s="49">
        <f>REPS멸실!F241</f>
        <v>0</v>
      </c>
      <c r="BT256" s="49">
        <f>REPS멸실!G241</f>
        <v>0</v>
      </c>
      <c r="BU256" s="49">
        <f>REPS멸실!H241</f>
        <v>0</v>
      </c>
      <c r="BV256" s="49">
        <f>REPS멸실!I241</f>
        <v>0</v>
      </c>
      <c r="BW256" s="51">
        <f t="shared" si="406"/>
        <v>0</v>
      </c>
      <c r="BX256" s="81">
        <f t="shared" si="407"/>
        <v>1520.2981294691176</v>
      </c>
      <c r="BY256" s="52">
        <f>SUM('주택소유통계(다주택자)'!Q242:R242)</f>
        <v>38098</v>
      </c>
      <c r="BZ256" s="52">
        <f>SUM('주택소유통계(다주택자)'!U242:V242)</f>
        <v>38590</v>
      </c>
      <c r="CA256" s="52">
        <f>SUM('주택소유통계(다주택자)'!Y242:Z242)</f>
        <v>39407</v>
      </c>
      <c r="CB256" s="52">
        <f>SUM('주택소유통계(다주택자)'!AC242:AD242)</f>
        <v>40614</v>
      </c>
      <c r="CC256" s="52">
        <f t="shared" si="408"/>
        <v>492</v>
      </c>
      <c r="CD256" s="52">
        <f t="shared" si="409"/>
        <v>817</v>
      </c>
      <c r="CE256" s="52">
        <f t="shared" si="410"/>
        <v>1207</v>
      </c>
      <c r="CF256" s="53">
        <f>'REPS거래량(외지인)'!D242/'REPS거래량(외지인)'!C242</f>
        <v>0.71720178609398255</v>
      </c>
      <c r="CG256" s="53">
        <f>'REPS거래량(외지인)'!I242/'REPS거래량(외지인)'!H242</f>
        <v>0.76946107784431139</v>
      </c>
      <c r="CH256" s="53">
        <f>'REPS거래량(외지인)'!N242/'REPS거래량(외지인)'!M242</f>
        <v>0.79754062362758016</v>
      </c>
      <c r="CI256" s="54">
        <f>REPS단위당실거래!G241</f>
        <v>1376.6</v>
      </c>
      <c r="CJ256" s="54">
        <f>REPS단위당실거래!H241</f>
        <v>1316.8</v>
      </c>
      <c r="CK256" s="54">
        <f>REPS단위당실거래!I241</f>
        <v>1299.3</v>
      </c>
      <c r="CL256" s="52">
        <v>2240</v>
      </c>
      <c r="CM256" s="52">
        <v>2535</v>
      </c>
      <c r="CN256" s="52">
        <v>2704</v>
      </c>
      <c r="CO256" s="53">
        <f t="shared" si="411"/>
        <v>0.61455357142857137</v>
      </c>
      <c r="CP256" s="53">
        <f t="shared" si="412"/>
        <v>0.51944773175542402</v>
      </c>
      <c r="CQ256" s="53">
        <f t="shared" si="413"/>
        <v>0.48051035502958578</v>
      </c>
      <c r="CR256" s="55">
        <v>0.2</v>
      </c>
      <c r="CS256" s="55">
        <v>0.3</v>
      </c>
      <c r="CT256" s="55">
        <v>0.5</v>
      </c>
      <c r="CU256" s="162">
        <f t="shared" si="414"/>
        <v>43.370677637374314</v>
      </c>
      <c r="CV256" s="162">
        <f t="shared" si="415"/>
        <v>97.965198313432282</v>
      </c>
      <c r="CW256" s="162">
        <f t="shared" si="416"/>
        <v>231.27720977461777</v>
      </c>
      <c r="CX256" s="71">
        <f t="shared" si="417"/>
        <v>124.20436190847481</v>
      </c>
      <c r="CY256" s="158">
        <f>REPS분양물량!H241</f>
        <v>1793</v>
      </c>
      <c r="CZ256" s="158">
        <f>REPS분양물량!I241</f>
        <v>1024</v>
      </c>
      <c r="DA256" s="158">
        <f>REPS분양물량!J241</f>
        <v>728</v>
      </c>
      <c r="DB256" s="52">
        <f>REPS미분양!F241</f>
        <v>836</v>
      </c>
      <c r="DC256" s="52">
        <f>REPS미분양!G241</f>
        <v>1676</v>
      </c>
      <c r="DD256" s="52">
        <f>REPS미분양!H241</f>
        <v>2499</v>
      </c>
      <c r="DE256" s="52">
        <f>REPS미분양!I241</f>
        <v>2807</v>
      </c>
      <c r="DF256" s="52">
        <f t="shared" si="418"/>
        <v>2629</v>
      </c>
      <c r="DG256" s="52">
        <f t="shared" si="419"/>
        <v>2700</v>
      </c>
      <c r="DH256" s="52">
        <f t="shared" si="420"/>
        <v>3227</v>
      </c>
      <c r="DI256" s="52">
        <f t="shared" si="421"/>
        <v>953</v>
      </c>
      <c r="DJ256" s="52">
        <f t="shared" si="422"/>
        <v>201</v>
      </c>
      <c r="DK256" s="52">
        <f t="shared" si="423"/>
        <v>420</v>
      </c>
      <c r="DL256" s="142">
        <v>1376.6</v>
      </c>
      <c r="DM256" s="142">
        <v>1316.8</v>
      </c>
      <c r="DN256" s="142">
        <v>1299.3</v>
      </c>
      <c r="DO256" s="140">
        <f>'REPS분양가(분기단위)'!D241</f>
        <v>2240</v>
      </c>
      <c r="DP256" s="140">
        <f>'REPS분양가(분기단위)'!E241</f>
        <v>2535</v>
      </c>
      <c r="DQ256" s="140">
        <f>'REPS분양가(분기단위)'!F241</f>
        <v>2704</v>
      </c>
      <c r="DR256" s="53">
        <f t="shared" si="424"/>
        <v>0.61455357142857137</v>
      </c>
      <c r="DS256" s="53">
        <f t="shared" si="425"/>
        <v>0.51944773175542402</v>
      </c>
      <c r="DT256" s="53">
        <f t="shared" si="426"/>
        <v>0.48051035502958578</v>
      </c>
      <c r="DU256" s="53">
        <f>100%-종합!CF256</f>
        <v>0.28279821390601745</v>
      </c>
      <c r="DV256" s="53">
        <f>100%-종합!CG256</f>
        <v>0.23053892215568861</v>
      </c>
      <c r="DW256" s="53">
        <f>100%-종합!CH256</f>
        <v>0.20245937637241984</v>
      </c>
      <c r="DX256" s="55">
        <v>0.2</v>
      </c>
      <c r="DY256" s="55">
        <v>0.3</v>
      </c>
      <c r="DZ256" s="55">
        <v>0.5</v>
      </c>
      <c r="EA256" s="72">
        <f t="shared" si="427"/>
        <v>33.12526073782692</v>
      </c>
      <c r="EB256" s="72">
        <f t="shared" si="428"/>
        <v>7.2211010877652964</v>
      </c>
      <c r="EC256" s="72">
        <f t="shared" si="429"/>
        <v>20.429603632153796</v>
      </c>
      <c r="ED256" s="71">
        <f t="shared" si="430"/>
        <v>20.258655152582005</v>
      </c>
      <c r="EE256" s="82">
        <f t="shared" si="431"/>
        <v>144.4630170610568</v>
      </c>
      <c r="EF256" s="88">
        <f t="shared" si="432"/>
        <v>1664.7611465301743</v>
      </c>
      <c r="EG256" s="54">
        <f>REPS단위당실거래!I241</f>
        <v>1299.3</v>
      </c>
      <c r="EH256" s="52">
        <f t="shared" si="433"/>
        <v>2704</v>
      </c>
      <c r="EI256" s="52">
        <f t="shared" si="434"/>
        <v>91900</v>
      </c>
      <c r="EJ256" s="49">
        <f t="shared" si="435"/>
        <v>50545.000000000007</v>
      </c>
      <c r="EK256" s="149">
        <v>12487</v>
      </c>
      <c r="EL256" s="55">
        <f t="shared" si="436"/>
        <v>0.32532063851066872</v>
      </c>
      <c r="EM256" s="55">
        <v>0.74</v>
      </c>
      <c r="EN256" s="55">
        <v>0.05</v>
      </c>
      <c r="EO256" s="71">
        <f t="shared" si="437"/>
        <v>150.30431608406067</v>
      </c>
      <c r="EP256" s="54">
        <f>REPS단위당실거래!I241</f>
        <v>1299.3</v>
      </c>
      <c r="EQ256" s="52">
        <f t="shared" si="438"/>
        <v>2704</v>
      </c>
      <c r="ER256" s="52">
        <f t="shared" si="439"/>
        <v>91900</v>
      </c>
      <c r="ES256" s="49">
        <f t="shared" si="440"/>
        <v>50545.000000000007</v>
      </c>
      <c r="ET256" s="149">
        <v>556</v>
      </c>
      <c r="EU256" s="55">
        <f t="shared" si="441"/>
        <v>0.32532063851066872</v>
      </c>
      <c r="EV256" s="55">
        <v>0.26</v>
      </c>
      <c r="EW256" s="55">
        <v>0.2</v>
      </c>
      <c r="EX256" s="50">
        <f t="shared" si="442"/>
        <v>9.4056703006204554</v>
      </c>
      <c r="EY256" s="53">
        <f>'주택총조사(주택의종류)'!AZ242</f>
        <v>0.3172530649737445</v>
      </c>
      <c r="EZ256" s="53">
        <f>'주택총조사(주택의종류)'!AS242</f>
        <v>0.39068635255348733</v>
      </c>
      <c r="FA256" s="53">
        <f>'주택총조사(주택의종류)'!BG242</f>
        <v>0.26812002558250059</v>
      </c>
      <c r="FB256" s="53">
        <f t="shared" si="443"/>
        <v>2.0765957869958163</v>
      </c>
      <c r="FC256" s="54">
        <f t="shared" si="444"/>
        <v>331.65308486758801</v>
      </c>
      <c r="FD256" s="55">
        <v>0.4</v>
      </c>
      <c r="FE256" s="55">
        <v>0.6</v>
      </c>
      <c r="FF256" s="50">
        <f t="shared" si="445"/>
        <v>79.59674036822112</v>
      </c>
      <c r="FG256" s="82">
        <f t="shared" si="446"/>
        <v>239.30672675290225</v>
      </c>
      <c r="FH256" s="53">
        <v>3.9399999999999998E-2</v>
      </c>
      <c r="FI256" s="49">
        <v>30</v>
      </c>
      <c r="FJ256" s="55">
        <v>0.6</v>
      </c>
      <c r="FK256" s="55">
        <v>0.4</v>
      </c>
      <c r="FL256" s="49">
        <f t="shared" si="447"/>
        <v>92000</v>
      </c>
      <c r="FM256" s="49">
        <f t="shared" si="448"/>
        <v>55200</v>
      </c>
      <c r="FN256" s="58">
        <f t="shared" si="449"/>
        <v>-261.62741388751692</v>
      </c>
      <c r="FO256" s="49">
        <f t="shared" si="468"/>
        <v>7800</v>
      </c>
      <c r="FP256" s="131">
        <v>556</v>
      </c>
      <c r="FQ256" s="134">
        <v>1742</v>
      </c>
      <c r="FR256" s="134">
        <v>12841</v>
      </c>
      <c r="FS256" s="134">
        <v>20829</v>
      </c>
      <c r="FT256" s="134">
        <v>12161</v>
      </c>
      <c r="FU256" s="134">
        <v>10218</v>
      </c>
      <c r="FV256" s="134">
        <v>9732</v>
      </c>
      <c r="FW256" s="134">
        <v>22126</v>
      </c>
      <c r="FX256" s="134">
        <v>19446</v>
      </c>
      <c r="FY256" s="32">
        <f t="shared" si="450"/>
        <v>109651</v>
      </c>
      <c r="FZ256" s="152">
        <f>(FX256/FY256)+(FW256*(22/30))/FY256</f>
        <v>0.32532063851066872</v>
      </c>
      <c r="GA256" s="54">
        <f t="shared" si="451"/>
        <v>1067.3710121650888</v>
      </c>
      <c r="GB256" s="55">
        <v>0.3</v>
      </c>
      <c r="GC256" s="55">
        <f t="shared" si="452"/>
        <v>0.32532063851066872</v>
      </c>
      <c r="GD256" s="50">
        <f t="shared" si="453"/>
        <v>104.17134576159764</v>
      </c>
      <c r="GE256" s="54">
        <f t="shared" si="454"/>
        <v>452.92711730402868</v>
      </c>
      <c r="GF256" s="55">
        <v>0.7</v>
      </c>
      <c r="GG256" s="55">
        <f t="shared" si="455"/>
        <v>0.32532063851066872</v>
      </c>
      <c r="GH256" s="50">
        <f t="shared" si="456"/>
        <v>103.14257730010021</v>
      </c>
      <c r="GI256" s="81">
        <f t="shared" si="469"/>
        <v>207.31392306169784</v>
      </c>
      <c r="GJ256" s="72">
        <f t="shared" si="457"/>
        <v>124.20436190847481</v>
      </c>
      <c r="GK256" s="72">
        <f t="shared" si="458"/>
        <v>20.258655152582005</v>
      </c>
      <c r="GL256" s="52">
        <f>SUM('주택총조사(주택의종류)'!AD242:AF242)</f>
        <v>148756</v>
      </c>
      <c r="GM256" s="52">
        <f>REPS미분양!I241</f>
        <v>2807</v>
      </c>
      <c r="GN256" s="100">
        <f t="shared" si="459"/>
        <v>1.8869827099411117E-2</v>
      </c>
      <c r="GO256" s="55">
        <f t="shared" si="460"/>
        <v>0.4</v>
      </c>
      <c r="GP256" s="82">
        <f t="shared" si="461"/>
        <v>57.785206824422723</v>
      </c>
      <c r="GQ256" s="84">
        <f t="shared" si="462"/>
        <v>504.40585663902283</v>
      </c>
      <c r="GR256" s="151">
        <f>SUM('REPS분양물량+계획'!G241:I241)/3</f>
        <v>1078.6666666666667</v>
      </c>
      <c r="GS256" s="106">
        <f t="shared" si="470"/>
        <v>2.1384895763385487</v>
      </c>
      <c r="GT256" s="105" t="str">
        <f t="shared" si="463"/>
        <v>C등급</v>
      </c>
    </row>
    <row r="257" spans="1:202" s="49" customFormat="1" x14ac:dyDescent="0.4">
      <c r="A257" s="37" t="s">
        <v>271</v>
      </c>
      <c r="B257" s="37" t="s">
        <v>309</v>
      </c>
      <c r="C257" s="35">
        <f>'주택총조사(거처의종류, 일반,외국인가구, 전체)'!H243</f>
        <v>68118</v>
      </c>
      <c r="D257" s="35">
        <f>'주택총조사(거처의종류, 일반,외국인가구, 전체)'!K243</f>
        <v>69228</v>
      </c>
      <c r="E257" s="35">
        <f>'주택총조사(거처의종류, 일반,외국인가구, 전체)'!N243</f>
        <v>71449</v>
      </c>
      <c r="F257" s="35">
        <f>'주택총조사(거처의종류, 일반,외국인가구, 전체)'!Q243</f>
        <v>74013</v>
      </c>
      <c r="G257" s="35">
        <f>'주택총조사(거처의종류, 일반,외국인가구, 전체)'!T243</f>
        <v>75548</v>
      </c>
      <c r="H257" s="35">
        <f>'주택총조사(거처의종류, 일반,외국인가구, 전체)'!W243</f>
        <v>75948</v>
      </c>
      <c r="I257" s="207">
        <f t="shared" si="471"/>
        <v>766</v>
      </c>
      <c r="J257" s="207">
        <f t="shared" si="471"/>
        <v>809</v>
      </c>
      <c r="K257" s="207">
        <f t="shared" si="471"/>
        <v>554</v>
      </c>
      <c r="L257" s="207">
        <f t="shared" si="471"/>
        <v>524</v>
      </c>
      <c r="M257" s="207">
        <f t="shared" si="471"/>
        <v>203</v>
      </c>
      <c r="N257" s="24">
        <f>'인구총조사(가구, 1인가구)'!D243</f>
        <v>21061</v>
      </c>
      <c r="O257" s="24">
        <f>'인구총조사(가구, 1인가구)'!E243</f>
        <v>21405</v>
      </c>
      <c r="P257" s="24">
        <f>'인구총조사(가구, 1인가구)'!F243</f>
        <v>22817</v>
      </c>
      <c r="Q257" s="24">
        <f>'인구총조사(가구, 1인가구)'!G243</f>
        <v>24827</v>
      </c>
      <c r="R257" s="24">
        <f>'인구총조사(가구, 1인가구)'!H243</f>
        <v>25838</v>
      </c>
      <c r="S257" s="24">
        <f>'인구총조사(가구, 1인가구)'!I243</f>
        <v>26035</v>
      </c>
      <c r="T257" s="52">
        <f t="shared" si="464"/>
        <v>344</v>
      </c>
      <c r="U257" s="52">
        <f t="shared" si="382"/>
        <v>1412</v>
      </c>
      <c r="V257" s="52">
        <f t="shared" si="383"/>
        <v>2010</v>
      </c>
      <c r="W257" s="52">
        <f t="shared" si="384"/>
        <v>1011</v>
      </c>
      <c r="X257" s="52">
        <f t="shared" si="385"/>
        <v>197</v>
      </c>
      <c r="Y257" s="53">
        <f>'주택총조사(거처의종류, 일반,외국인가구, 아파트)'!K243/'주택총조사(거처의종류, 일반,외국인가구, 전체)'!K243</f>
        <v>0.20730051424279194</v>
      </c>
      <c r="Z257" s="53">
        <f>'주택총조사(거처의종류, 일반,외국인가구, 아파트)'!N243/'주택총조사(거처의종류, 일반,외국인가구, 전체)'!N243</f>
        <v>0.20767260563478845</v>
      </c>
      <c r="AA257" s="53">
        <f>'주택총조사(거처의종류, 일반,외국인가구, 아파트)'!Q243/'주택총조사(거처의종류, 일반,외국인가구, 전체)'!Q243</f>
        <v>0.2165700620161323</v>
      </c>
      <c r="AB257" s="53">
        <f>'주택총조사(거처의종류, 일반,외국인가구, 아파트)'!T243/'주택총조사(거처의종류, 일반,외국인가구, 전체)'!T243</f>
        <v>0.22049557896966168</v>
      </c>
      <c r="AC257" s="53">
        <f>'주택총조사(거처의종류, 일반,외국인가구, 아파트)'!W243/'주택총조사(거처의종류, 일반,외국인가구, 전체)'!W243</f>
        <v>0.22186232685521673</v>
      </c>
      <c r="AD257" s="54">
        <f t="shared" si="465"/>
        <v>158.79219390997864</v>
      </c>
      <c r="AE257" s="54">
        <f t="shared" si="386"/>
        <v>168.00713795854386</v>
      </c>
      <c r="AF257" s="54">
        <f t="shared" si="387"/>
        <v>119.9798143569373</v>
      </c>
      <c r="AG257" s="54">
        <f t="shared" si="388"/>
        <v>115.53968338010272</v>
      </c>
      <c r="AH257" s="54">
        <f t="shared" si="389"/>
        <v>45.038052351608997</v>
      </c>
      <c r="AI257" s="54">
        <f t="shared" si="390"/>
        <v>121.47137639143429</v>
      </c>
      <c r="AJ257" s="54">
        <f t="shared" si="466"/>
        <v>71.311376899520425</v>
      </c>
      <c r="AK257" s="54">
        <f t="shared" si="391"/>
        <v>293.23371915632129</v>
      </c>
      <c r="AL257" s="54">
        <f t="shared" si="392"/>
        <v>435.30582465242594</v>
      </c>
      <c r="AM257" s="54">
        <f t="shared" si="393"/>
        <v>222.92103033832797</v>
      </c>
      <c r="AN257" s="54">
        <f t="shared" si="394"/>
        <v>43.706878390477698</v>
      </c>
      <c r="AO257" s="54">
        <f t="shared" si="395"/>
        <v>213.29576588741466</v>
      </c>
      <c r="AP257" s="208">
        <f t="shared" si="472"/>
        <v>230.10357080949905</v>
      </c>
      <c r="AQ257" s="208">
        <f t="shared" si="472"/>
        <v>461.24085711486515</v>
      </c>
      <c r="AR257" s="208">
        <f t="shared" si="472"/>
        <v>555.28563900936319</v>
      </c>
      <c r="AS257" s="208">
        <f t="shared" si="472"/>
        <v>338.46071371843067</v>
      </c>
      <c r="AT257" s="208">
        <f t="shared" si="472"/>
        <v>88.744930742086694</v>
      </c>
      <c r="AU257" s="50">
        <f t="shared" si="381"/>
        <v>334.76714227884895</v>
      </c>
      <c r="AV257" s="52">
        <f>'주택총조사(거처의종류, 일반,외국인가구, 전체)'!I243</f>
        <v>2186</v>
      </c>
      <c r="AW257" s="52">
        <f>'주택총조사(거처의종류, 일반,외국인가구, 전체)'!L243</f>
        <v>2160</v>
      </c>
      <c r="AX257" s="52">
        <f>'주택총조사(거처의종류, 일반,외국인가구, 전체)'!O243</f>
        <v>2108</v>
      </c>
      <c r="AY257" s="52">
        <f>'주택총조사(거처의종류, 일반,외국인가구, 전체)'!R243</f>
        <v>2122</v>
      </c>
      <c r="AZ257" s="52">
        <f>'주택총조사(거처의종류, 일반,외국인가구, 전체)'!U243</f>
        <v>2213</v>
      </c>
      <c r="BA257" s="52">
        <f>'주택총조사(거처의종류, 일반,외국인가구, 전체)'!X243</f>
        <v>2338</v>
      </c>
      <c r="BB257" s="52">
        <f t="shared" si="467"/>
        <v>-26</v>
      </c>
      <c r="BC257" s="52">
        <f t="shared" si="396"/>
        <v>-52</v>
      </c>
      <c r="BD257" s="52">
        <f t="shared" si="397"/>
        <v>14</v>
      </c>
      <c r="BE257" s="52">
        <f t="shared" si="398"/>
        <v>91</v>
      </c>
      <c r="BF257" s="52">
        <f t="shared" si="399"/>
        <v>125</v>
      </c>
      <c r="BG257" s="53">
        <f>'주택총조사(거처의종류, 일반,외국인가구, 아파트)'!L243/'주택총조사(거처의종류, 일반,외국인가구, 전체)'!L243</f>
        <v>7.2222222222222215E-2</v>
      </c>
      <c r="BH257" s="53">
        <f>'주택총조사(거처의종류, 일반,외국인가구, 아파트)'!O243/'주택총조사(거처의종류, 일반,외국인가구, 전체)'!O243</f>
        <v>7.7324478178368128E-2</v>
      </c>
      <c r="BI257" s="53">
        <f>'주택총조사(거처의종류, 일반,외국인가구, 아파트)'!R243/'주택총조사(거처의종류, 일반,외국인가구, 전체)'!R243</f>
        <v>8.0584354382657875E-2</v>
      </c>
      <c r="BJ257" s="53">
        <f>'주택총조사(거처의종류, 일반,외국인가구, 아파트)'!U243/'주택총조사(거처의종류, 일반,외국인가구, 전체)'!U243</f>
        <v>7.7270673294170811E-2</v>
      </c>
      <c r="BK257" s="53">
        <f>'주택총조사(거처의종류, 일반,외국인가구, 아파트)'!X243/'주택총조사(거처의종류, 일반,외국인가구, 전체)'!X243</f>
        <v>6.5868263473053898E-2</v>
      </c>
      <c r="BL257" s="54">
        <f t="shared" si="400"/>
        <v>-1.8777777777777775</v>
      </c>
      <c r="BM257" s="54">
        <f t="shared" si="401"/>
        <v>-4.0208728652751429</v>
      </c>
      <c r="BN257" s="54">
        <f t="shared" si="402"/>
        <v>1.1281809613572102</v>
      </c>
      <c r="BO257" s="54">
        <f t="shared" si="403"/>
        <v>7.0316312697695436</v>
      </c>
      <c r="BP257" s="54">
        <f t="shared" si="404"/>
        <v>8.2335329341317376</v>
      </c>
      <c r="BQ257" s="50">
        <f t="shared" si="405"/>
        <v>2.098938904441114</v>
      </c>
      <c r="BR257" s="49">
        <f>REPS멸실!E242</f>
        <v>0</v>
      </c>
      <c r="BS257" s="49">
        <f>REPS멸실!F242</f>
        <v>0</v>
      </c>
      <c r="BT257" s="49">
        <f>REPS멸실!G242</f>
        <v>0</v>
      </c>
      <c r="BU257" s="49">
        <f>REPS멸실!H242</f>
        <v>0</v>
      </c>
      <c r="BV257" s="49">
        <f>REPS멸실!I242</f>
        <v>0</v>
      </c>
      <c r="BW257" s="51">
        <f t="shared" si="406"/>
        <v>0</v>
      </c>
      <c r="BX257" s="81">
        <f t="shared" si="407"/>
        <v>336.86608118329008</v>
      </c>
      <c r="BY257" s="52">
        <f>SUM('주택소유통계(다주택자)'!Q243:R243)</f>
        <v>10579</v>
      </c>
      <c r="BZ257" s="52">
        <f>SUM('주택소유통계(다주택자)'!U243:V243)</f>
        <v>10693</v>
      </c>
      <c r="CA257" s="52">
        <f>SUM('주택소유통계(다주택자)'!Y243:Z243)</f>
        <v>11107</v>
      </c>
      <c r="CB257" s="52">
        <f>SUM('주택소유통계(다주택자)'!AC243:AD243)</f>
        <v>11513</v>
      </c>
      <c r="CC257" s="52">
        <f t="shared" si="408"/>
        <v>114</v>
      </c>
      <c r="CD257" s="52">
        <f t="shared" si="409"/>
        <v>414</v>
      </c>
      <c r="CE257" s="52">
        <f t="shared" si="410"/>
        <v>406</v>
      </c>
      <c r="CF257" s="53">
        <f>'REPS거래량(외지인)'!D243/'REPS거래량(외지인)'!C243</f>
        <v>0.52114803625377648</v>
      </c>
      <c r="CG257" s="53">
        <f>'REPS거래량(외지인)'!I243/'REPS거래량(외지인)'!H243</f>
        <v>0.60805860805860801</v>
      </c>
      <c r="CH257" s="53">
        <f>'REPS거래량(외지인)'!N243/'REPS거래량(외지인)'!M243</f>
        <v>0.67713004484304928</v>
      </c>
      <c r="CI257" s="54">
        <f>REPS단위당실거래!G242</f>
        <v>1054.9000000000001</v>
      </c>
      <c r="CJ257" s="54">
        <f>REPS단위당실거래!H242</f>
        <v>1040</v>
      </c>
      <c r="CK257" s="54">
        <f>REPS단위당실거래!I242</f>
        <v>1056.3</v>
      </c>
      <c r="CL257" s="52">
        <v>2368</v>
      </c>
      <c r="CM257" s="52">
        <v>2486.4</v>
      </c>
      <c r="CN257" s="52">
        <v>2610.7200000000003</v>
      </c>
      <c r="CO257" s="53">
        <f t="shared" si="411"/>
        <v>0.44548141891891896</v>
      </c>
      <c r="CP257" s="53">
        <f t="shared" si="412"/>
        <v>0.41827541827541825</v>
      </c>
      <c r="CQ257" s="53">
        <f t="shared" si="413"/>
        <v>0.40460102960102956</v>
      </c>
      <c r="CR257" s="55">
        <v>0.2</v>
      </c>
      <c r="CS257" s="55">
        <v>0.3</v>
      </c>
      <c r="CT257" s="55">
        <v>0.5</v>
      </c>
      <c r="CU257" s="162">
        <f t="shared" si="414"/>
        <v>5.2932882797828054</v>
      </c>
      <c r="CV257" s="162">
        <f t="shared" si="415"/>
        <v>31.588527302813009</v>
      </c>
      <c r="CW257" s="162">
        <f t="shared" si="416"/>
        <v>55.615405203409679</v>
      </c>
      <c r="CX257" s="71">
        <f t="shared" si="417"/>
        <v>30.832406928668501</v>
      </c>
      <c r="CY257" s="158">
        <f>REPS분양물량!H242</f>
        <v>684</v>
      </c>
      <c r="CZ257" s="158">
        <f>REPS분양물량!I242</f>
        <v>78</v>
      </c>
      <c r="DA257" s="158">
        <f>REPS분양물량!J242</f>
        <v>0</v>
      </c>
      <c r="DB257" s="52">
        <f>REPS미분양!F242</f>
        <v>523</v>
      </c>
      <c r="DC257" s="52">
        <f>REPS미분양!G242</f>
        <v>813</v>
      </c>
      <c r="DD257" s="52">
        <f>REPS미분양!H242</f>
        <v>971</v>
      </c>
      <c r="DE257" s="52">
        <f>REPS미분양!I242</f>
        <v>886</v>
      </c>
      <c r="DF257" s="52">
        <f t="shared" si="418"/>
        <v>1207</v>
      </c>
      <c r="DG257" s="52">
        <f t="shared" si="419"/>
        <v>891</v>
      </c>
      <c r="DH257" s="52">
        <f t="shared" si="420"/>
        <v>971</v>
      </c>
      <c r="DI257" s="52">
        <f t="shared" si="421"/>
        <v>394</v>
      </c>
      <c r="DJ257" s="52">
        <f t="shared" si="422"/>
        <v>-80</v>
      </c>
      <c r="DK257" s="52">
        <f t="shared" si="423"/>
        <v>85</v>
      </c>
      <c r="DL257" s="142">
        <v>1054.9000000000001</v>
      </c>
      <c r="DM257" s="142">
        <v>1040</v>
      </c>
      <c r="DN257" s="142">
        <v>1056.3</v>
      </c>
      <c r="DO257" s="140">
        <f>'REPS분양가(분기단위)'!D242</f>
        <v>2368</v>
      </c>
      <c r="DP257" s="144">
        <f>DO257*1.05</f>
        <v>2486.4</v>
      </c>
      <c r="DQ257" s="144">
        <f>DP257*1.05</f>
        <v>2610.7200000000003</v>
      </c>
      <c r="DR257" s="53">
        <f t="shared" si="424"/>
        <v>0.44548141891891896</v>
      </c>
      <c r="DS257" s="53">
        <f t="shared" si="425"/>
        <v>0.41827541827541825</v>
      </c>
      <c r="DT257" s="53">
        <f t="shared" si="426"/>
        <v>0.40460102960102956</v>
      </c>
      <c r="DU257" s="53">
        <f>100%-종합!CF257</f>
        <v>0.47885196374622352</v>
      </c>
      <c r="DV257" s="53">
        <f>100%-종합!CG257</f>
        <v>0.39194139194139199</v>
      </c>
      <c r="DW257" s="53">
        <f>100%-종합!CH257</f>
        <v>0.32286995515695072</v>
      </c>
      <c r="DX257" s="55">
        <v>0.2</v>
      </c>
      <c r="DY257" s="55">
        <v>0.3</v>
      </c>
      <c r="DZ257" s="55">
        <v>0.5</v>
      </c>
      <c r="EA257" s="72">
        <f t="shared" si="427"/>
        <v>16.809588598228139</v>
      </c>
      <c r="EB257" s="72">
        <f t="shared" si="428"/>
        <v>-3.934546791689649</v>
      </c>
      <c r="EC257" s="72">
        <f t="shared" si="429"/>
        <v>5.5519244420589713</v>
      </c>
      <c r="ED257" s="71">
        <f t="shared" si="430"/>
        <v>6.1423220828658209</v>
      </c>
      <c r="EE257" s="82">
        <f t="shared" si="431"/>
        <v>36.974729011534322</v>
      </c>
      <c r="EF257" s="88">
        <f t="shared" si="432"/>
        <v>373.84081019482437</v>
      </c>
      <c r="EG257" s="54">
        <f>REPS단위당실거래!I242</f>
        <v>1056.3</v>
      </c>
      <c r="EH257" s="52">
        <f t="shared" si="433"/>
        <v>2610.7200000000003</v>
      </c>
      <c r="EI257" s="52">
        <f t="shared" si="434"/>
        <v>88800</v>
      </c>
      <c r="EJ257" s="49">
        <f t="shared" si="435"/>
        <v>48840.000000000007</v>
      </c>
      <c r="EK257" s="149">
        <v>1815</v>
      </c>
      <c r="EL257" s="55">
        <f t="shared" si="436"/>
        <v>0.29493897477624087</v>
      </c>
      <c r="EM257" s="55">
        <v>0.74</v>
      </c>
      <c r="EN257" s="55">
        <v>0.05</v>
      </c>
      <c r="EO257" s="71">
        <f t="shared" si="437"/>
        <v>19.806626851098457</v>
      </c>
      <c r="EP257" s="54">
        <f>REPS단위당실거래!I242</f>
        <v>1056.3</v>
      </c>
      <c r="EQ257" s="52">
        <f t="shared" si="438"/>
        <v>2610.7200000000003</v>
      </c>
      <c r="ER257" s="52">
        <f t="shared" si="439"/>
        <v>88800</v>
      </c>
      <c r="ES257" s="49">
        <f t="shared" si="440"/>
        <v>48840.000000000007</v>
      </c>
      <c r="ET257" s="149">
        <v>0</v>
      </c>
      <c r="EU257" s="55">
        <f t="shared" si="441"/>
        <v>0.29493897477624087</v>
      </c>
      <c r="EV257" s="55">
        <v>0.26</v>
      </c>
      <c r="EW257" s="55">
        <v>0.2</v>
      </c>
      <c r="EX257" s="50">
        <f t="shared" si="442"/>
        <v>0</v>
      </c>
      <c r="EY257" s="53">
        <f>'주택총조사(주택의종류)'!AZ243</f>
        <v>0.25736164800508288</v>
      </c>
      <c r="EZ257" s="53">
        <f>'주택총조사(주택의종류)'!AS243</f>
        <v>0.47701048984944822</v>
      </c>
      <c r="FA257" s="53">
        <f>'주택총조사(주택의종류)'!BG243</f>
        <v>0.2397140849836143</v>
      </c>
      <c r="FB257" s="53">
        <f t="shared" si="443"/>
        <v>2.7848927001699462</v>
      </c>
      <c r="FC257" s="54">
        <f t="shared" si="444"/>
        <v>55.159330532614142</v>
      </c>
      <c r="FD257" s="55">
        <v>0.4</v>
      </c>
      <c r="FE257" s="55">
        <v>0.6</v>
      </c>
      <c r="FF257" s="50">
        <f t="shared" si="445"/>
        <v>13.238239327827394</v>
      </c>
      <c r="FG257" s="82">
        <f t="shared" si="446"/>
        <v>33.044866178925851</v>
      </c>
      <c r="FH257" s="53">
        <v>3.9399999999999998E-2</v>
      </c>
      <c r="FI257" s="49">
        <v>30</v>
      </c>
      <c r="FJ257" s="55">
        <v>0.6</v>
      </c>
      <c r="FK257" s="55">
        <v>0.4</v>
      </c>
      <c r="FL257" s="49">
        <f t="shared" si="447"/>
        <v>89000</v>
      </c>
      <c r="FM257" s="49">
        <f t="shared" si="448"/>
        <v>53300</v>
      </c>
      <c r="FN257" s="58">
        <f t="shared" si="449"/>
        <v>-252.62212246747558</v>
      </c>
      <c r="FO257" s="49">
        <f t="shared" si="468"/>
        <v>7560</v>
      </c>
      <c r="FP257" s="131">
        <v>138</v>
      </c>
      <c r="FQ257" s="131">
        <v>444</v>
      </c>
      <c r="FR257" s="134">
        <v>3294</v>
      </c>
      <c r="FS257" s="134">
        <v>5024</v>
      </c>
      <c r="FT257" s="134">
        <v>2911</v>
      </c>
      <c r="FU257" s="134">
        <v>2404</v>
      </c>
      <c r="FV257" s="134">
        <v>2202</v>
      </c>
      <c r="FW257" s="134">
        <v>4567</v>
      </c>
      <c r="FX257" s="134">
        <v>3596</v>
      </c>
      <c r="FY257" s="32">
        <f t="shared" si="450"/>
        <v>24580</v>
      </c>
      <c r="FZ257" s="152">
        <f>(FX257/FY257)+(FW257*(24/30))/FY257</f>
        <v>0.29493897477624087</v>
      </c>
      <c r="GA257" s="54">
        <f t="shared" si="451"/>
        <v>215.39470479185579</v>
      </c>
      <c r="GB257" s="55">
        <v>0.3</v>
      </c>
      <c r="GC257" s="55">
        <f t="shared" si="452"/>
        <v>0.29493897477624087</v>
      </c>
      <c r="GD257" s="50">
        <f t="shared" si="453"/>
        <v>19.058488021062299</v>
      </c>
      <c r="GE257" s="54">
        <f t="shared" si="454"/>
        <v>121.47137639143429</v>
      </c>
      <c r="GF257" s="55">
        <v>0.7</v>
      </c>
      <c r="GG257" s="55">
        <f t="shared" si="455"/>
        <v>0.29493897477624087</v>
      </c>
      <c r="GH257" s="50">
        <f t="shared" si="456"/>
        <v>25.078650252283946</v>
      </c>
      <c r="GI257" s="81">
        <f t="shared" si="469"/>
        <v>44.137138273346245</v>
      </c>
      <c r="GJ257" s="72">
        <f t="shared" si="457"/>
        <v>30.832406928668501</v>
      </c>
      <c r="GK257" s="72">
        <f t="shared" si="458"/>
        <v>6.1423220828658209</v>
      </c>
      <c r="GL257" s="52">
        <f>SUM('주택총조사(주택의종류)'!AD243:AF243)</f>
        <v>37920</v>
      </c>
      <c r="GM257" s="52">
        <f>REPS미분양!I242</f>
        <v>886</v>
      </c>
      <c r="GN257" s="100">
        <f t="shared" si="459"/>
        <v>2.3364978902953585E-2</v>
      </c>
      <c r="GO257" s="55">
        <f t="shared" si="460"/>
        <v>0.4</v>
      </c>
      <c r="GP257" s="82">
        <f t="shared" si="461"/>
        <v>14.789891604613729</v>
      </c>
      <c r="GQ257" s="84">
        <f t="shared" si="462"/>
        <v>91.971896056885825</v>
      </c>
      <c r="GR257" s="151">
        <f>SUM('REPS분양물량+계획'!G242:I242)/3</f>
        <v>26</v>
      </c>
      <c r="GS257" s="106">
        <f t="shared" si="470"/>
        <v>0.28269505267042294</v>
      </c>
      <c r="GT257" s="105" t="str">
        <f t="shared" si="463"/>
        <v>S등급</v>
      </c>
    </row>
    <row r="258" spans="1:202" s="49" customFormat="1" x14ac:dyDescent="0.4">
      <c r="A258" s="37" t="s">
        <v>271</v>
      </c>
      <c r="B258" s="37" t="s">
        <v>310</v>
      </c>
      <c r="C258" s="35">
        <f>'주택총조사(거처의종류, 일반,외국인가구, 전체)'!H244</f>
        <v>180880</v>
      </c>
      <c r="D258" s="35">
        <f>'주택총조사(거처의종류, 일반,외국인가구, 전체)'!K244</f>
        <v>184488</v>
      </c>
      <c r="E258" s="35">
        <f>'주택총조사(거처의종류, 일반,외국인가구, 전체)'!N244</f>
        <v>191619</v>
      </c>
      <c r="F258" s="35">
        <f>'주택총조사(거처의종류, 일반,외국인가구, 전체)'!Q244</f>
        <v>197149</v>
      </c>
      <c r="G258" s="35">
        <f>'주택총조사(거처의종류, 일반,외국인가구, 전체)'!T244</f>
        <v>200677</v>
      </c>
      <c r="H258" s="35">
        <f>'주택총조사(거처의종류, 일반,외국인가구, 전체)'!W244</f>
        <v>202367</v>
      </c>
      <c r="I258" s="207">
        <f t="shared" si="471"/>
        <v>1849</v>
      </c>
      <c r="J258" s="207">
        <f t="shared" si="471"/>
        <v>2041</v>
      </c>
      <c r="K258" s="207">
        <f t="shared" si="471"/>
        <v>712</v>
      </c>
      <c r="L258" s="207">
        <f t="shared" si="471"/>
        <v>1050</v>
      </c>
      <c r="M258" s="207">
        <f t="shared" si="471"/>
        <v>320</v>
      </c>
      <c r="N258" s="24">
        <f>'인구총조사(가구, 1인가구)'!D244</f>
        <v>52189</v>
      </c>
      <c r="O258" s="24">
        <f>'인구총조사(가구, 1인가구)'!E244</f>
        <v>53948</v>
      </c>
      <c r="P258" s="24">
        <f>'인구총조사(가구, 1인가구)'!F244</f>
        <v>59038</v>
      </c>
      <c r="Q258" s="24">
        <f>'인구총조사(가구, 1인가구)'!G244</f>
        <v>63856</v>
      </c>
      <c r="R258" s="24">
        <f>'인구총조사(가구, 1인가구)'!H244</f>
        <v>66334</v>
      </c>
      <c r="S258" s="24">
        <f>'인구총조사(가구, 1인가구)'!I244</f>
        <v>67704</v>
      </c>
      <c r="T258" s="52">
        <f t="shared" si="464"/>
        <v>1759</v>
      </c>
      <c r="U258" s="52">
        <f t="shared" si="382"/>
        <v>5090</v>
      </c>
      <c r="V258" s="52">
        <f t="shared" si="383"/>
        <v>4818</v>
      </c>
      <c r="W258" s="52">
        <f t="shared" si="384"/>
        <v>2478</v>
      </c>
      <c r="X258" s="52">
        <f t="shared" si="385"/>
        <v>1370</v>
      </c>
      <c r="Y258" s="53">
        <f>'주택총조사(거처의종류, 일반,외국인가구, 아파트)'!K244/'주택총조사(거처의종류, 일반,외국인가구, 전체)'!K244</f>
        <v>0.27532956073023718</v>
      </c>
      <c r="Z258" s="53">
        <f>'주택총조사(거처의종류, 일반,외국인가구, 아파트)'!N244/'주택총조사(거처의종류, 일반,외국인가구, 전체)'!N244</f>
        <v>0.27415339814945283</v>
      </c>
      <c r="AA258" s="53">
        <f>'주택총조사(거처의종류, 일반,외국인가구, 아파트)'!Q244/'주택총조사(거처의종류, 일반,외국인가구, 전체)'!Q244</f>
        <v>0.27213427407696716</v>
      </c>
      <c r="AB258" s="53">
        <f>'주택총조사(거처의종류, 일반,외국인가구, 아파트)'!T244/'주택총조사(거처의종류, 일반,외국인가구, 전체)'!T244</f>
        <v>0.26976683924914163</v>
      </c>
      <c r="AC258" s="53">
        <f>'주택총조사(거처의종류, 일반,외국인가구, 아파트)'!W244/'주택총조사(거처의종류, 일반,외국인가구, 전체)'!W244</f>
        <v>0.27065183552654337</v>
      </c>
      <c r="AD258" s="54">
        <f t="shared" si="465"/>
        <v>509.08435779020851</v>
      </c>
      <c r="AE258" s="54">
        <f t="shared" si="386"/>
        <v>559.54708562303324</v>
      </c>
      <c r="AF258" s="54">
        <f t="shared" si="387"/>
        <v>193.75960314280061</v>
      </c>
      <c r="AG258" s="54">
        <f t="shared" si="388"/>
        <v>283.25518121159871</v>
      </c>
      <c r="AH258" s="54">
        <f t="shared" si="389"/>
        <v>86.608587368493886</v>
      </c>
      <c r="AI258" s="54">
        <f t="shared" si="390"/>
        <v>326.45096302722703</v>
      </c>
      <c r="AJ258" s="54">
        <f t="shared" si="466"/>
        <v>484.30469732448722</v>
      </c>
      <c r="AK258" s="54">
        <f t="shared" si="391"/>
        <v>1395.440796580715</v>
      </c>
      <c r="AL258" s="54">
        <f t="shared" si="392"/>
        <v>1311.1429325028278</v>
      </c>
      <c r="AM258" s="54">
        <f t="shared" si="393"/>
        <v>668.48222765937294</v>
      </c>
      <c r="AN258" s="54">
        <f t="shared" si="394"/>
        <v>370.7930146713644</v>
      </c>
      <c r="AO258" s="54">
        <f t="shared" si="395"/>
        <v>846.03273374775347</v>
      </c>
      <c r="AP258" s="208">
        <f t="shared" si="472"/>
        <v>993.38905511469579</v>
      </c>
      <c r="AQ258" s="208">
        <f t="shared" si="472"/>
        <v>1954.9878822037481</v>
      </c>
      <c r="AR258" s="208">
        <f t="shared" si="472"/>
        <v>1504.9025356456284</v>
      </c>
      <c r="AS258" s="208">
        <f t="shared" si="472"/>
        <v>951.73740887097165</v>
      </c>
      <c r="AT258" s="208">
        <f t="shared" si="472"/>
        <v>457.40160203985829</v>
      </c>
      <c r="AU258" s="50">
        <f t="shared" si="381"/>
        <v>1172.4836967749807</v>
      </c>
      <c r="AV258" s="52">
        <f>'주택총조사(거처의종류, 일반,외국인가구, 전체)'!I244</f>
        <v>4726</v>
      </c>
      <c r="AW258" s="52">
        <f>'주택총조사(거처의종류, 일반,외국인가구, 전체)'!L244</f>
        <v>5049</v>
      </c>
      <c r="AX258" s="52">
        <f>'주택총조사(거처의종류, 일반,외국인가구, 전체)'!O244</f>
        <v>5049</v>
      </c>
      <c r="AY258" s="52">
        <f>'주택총조사(거처의종류, 일반,외국인가구, 전체)'!R244</f>
        <v>4943</v>
      </c>
      <c r="AZ258" s="52">
        <f>'주택총조사(거처의종류, 일반,외국인가구, 전체)'!U244</f>
        <v>5062</v>
      </c>
      <c r="BA258" s="52">
        <f>'주택총조사(거처의종류, 일반,외국인가구, 전체)'!X244</f>
        <v>5418</v>
      </c>
      <c r="BB258" s="52">
        <f t="shared" si="467"/>
        <v>323</v>
      </c>
      <c r="BC258" s="52">
        <f t="shared" si="396"/>
        <v>0</v>
      </c>
      <c r="BD258" s="52">
        <f t="shared" si="397"/>
        <v>-106</v>
      </c>
      <c r="BE258" s="52">
        <f t="shared" si="398"/>
        <v>119</v>
      </c>
      <c r="BF258" s="52">
        <f t="shared" si="399"/>
        <v>356</v>
      </c>
      <c r="BG258" s="53">
        <f>'주택총조사(거처의종류, 일반,외국인가구, 아파트)'!L244/'주택총조사(거처의종류, 일반,외국인가구, 전체)'!L244</f>
        <v>0.10695187165775401</v>
      </c>
      <c r="BH258" s="53">
        <f>'주택총조사(거처의종류, 일반,외국인가구, 아파트)'!O244/'주택총조사(거처의종류, 일반,외국인가구, 전체)'!O244</f>
        <v>0.10041592394533572</v>
      </c>
      <c r="BI258" s="53">
        <f>'주택총조사(거처의종류, 일반,외국인가구, 아파트)'!R244/'주택총조사(거처의종류, 일반,외국인가구, 전체)'!R244</f>
        <v>0.10782925348978353</v>
      </c>
      <c r="BJ258" s="53">
        <f>'주택총조사(거처의종류, 일반,외국인가구, 아파트)'!U244/'주택총조사(거처의종류, 일반,외국인가구, 전체)'!U244</f>
        <v>0.10845515606479653</v>
      </c>
      <c r="BK258" s="53">
        <f>'주택총조사(거처의종류, 일반,외국인가구, 아파트)'!X244/'주택총조사(거처의종류, 일반,외국인가구, 전체)'!X244</f>
        <v>0.10335917312661498</v>
      </c>
      <c r="BL258" s="54">
        <f t="shared" si="400"/>
        <v>34.545454545454547</v>
      </c>
      <c r="BM258" s="54">
        <f t="shared" si="401"/>
        <v>0</v>
      </c>
      <c r="BN258" s="54">
        <f t="shared" si="402"/>
        <v>-11.429900869917054</v>
      </c>
      <c r="BO258" s="54">
        <f t="shared" si="403"/>
        <v>12.906163571710787</v>
      </c>
      <c r="BP258" s="54">
        <f t="shared" si="404"/>
        <v>36.795865633074932</v>
      </c>
      <c r="BQ258" s="50">
        <f t="shared" si="405"/>
        <v>14.563516576064643</v>
      </c>
      <c r="BR258" s="49">
        <f>REPS멸실!E243</f>
        <v>0</v>
      </c>
      <c r="BS258" s="49">
        <f>REPS멸실!F243</f>
        <v>0</v>
      </c>
      <c r="BT258" s="49">
        <f>REPS멸실!G243</f>
        <v>0</v>
      </c>
      <c r="BU258" s="49">
        <f>REPS멸실!H243</f>
        <v>0</v>
      </c>
      <c r="BV258" s="49">
        <f>REPS멸실!I243</f>
        <v>0</v>
      </c>
      <c r="BW258" s="51">
        <f t="shared" si="406"/>
        <v>0</v>
      </c>
      <c r="BX258" s="81">
        <f t="shared" si="407"/>
        <v>1187.0472133510452</v>
      </c>
      <c r="BY258" s="52">
        <f>SUM('주택소유통계(다주택자)'!Q244:R244)</f>
        <v>27519</v>
      </c>
      <c r="BZ258" s="52">
        <f>SUM('주택소유통계(다주택자)'!U244:V244)</f>
        <v>27897</v>
      </c>
      <c r="CA258" s="52">
        <f>SUM('주택소유통계(다주택자)'!Y244:Z244)</f>
        <v>28300</v>
      </c>
      <c r="CB258" s="52">
        <f>SUM('주택소유통계(다주택자)'!AC244:AD244)</f>
        <v>29101</v>
      </c>
      <c r="CC258" s="52">
        <f t="shared" si="408"/>
        <v>378</v>
      </c>
      <c r="CD258" s="52">
        <f t="shared" si="409"/>
        <v>403</v>
      </c>
      <c r="CE258" s="52">
        <f t="shared" si="410"/>
        <v>801</v>
      </c>
      <c r="CF258" s="53">
        <f>'REPS거래량(외지인)'!D244/'REPS거래량(외지인)'!C244</f>
        <v>0.7940218999704054</v>
      </c>
      <c r="CG258" s="53">
        <f>'REPS거래량(외지인)'!I244/'REPS거래량(외지인)'!H244</f>
        <v>0.82990397805212623</v>
      </c>
      <c r="CH258" s="53">
        <f>'REPS거래량(외지인)'!N244/'REPS거래량(외지인)'!M244</f>
        <v>0.84763681592039797</v>
      </c>
      <c r="CI258" s="54">
        <f>REPS단위당실거래!G243</f>
        <v>1459</v>
      </c>
      <c r="CJ258" s="54">
        <f>REPS단위당실거래!H243</f>
        <v>1389.2</v>
      </c>
      <c r="CK258" s="54">
        <f>REPS단위당실거래!I243</f>
        <v>1364.3</v>
      </c>
      <c r="CL258" s="52">
        <v>2002</v>
      </c>
      <c r="CM258" s="52">
        <v>2535</v>
      </c>
      <c r="CN258" s="52">
        <v>2704</v>
      </c>
      <c r="CO258" s="53">
        <f t="shared" si="411"/>
        <v>0.7287712287712288</v>
      </c>
      <c r="CP258" s="53">
        <f t="shared" si="412"/>
        <v>0.54800788954635116</v>
      </c>
      <c r="CQ258" s="53">
        <f t="shared" si="413"/>
        <v>0.50454881656804729</v>
      </c>
      <c r="CR258" s="55">
        <v>0.2</v>
      </c>
      <c r="CS258" s="55">
        <v>0.3</v>
      </c>
      <c r="CT258" s="55">
        <v>0.5</v>
      </c>
      <c r="CU258" s="162">
        <f t="shared" si="414"/>
        <v>43.746719867879975</v>
      </c>
      <c r="CV258" s="162">
        <f t="shared" si="415"/>
        <v>54.984585839400658</v>
      </c>
      <c r="CW258" s="162">
        <f t="shared" si="416"/>
        <v>171.28349801703391</v>
      </c>
      <c r="CX258" s="71">
        <f t="shared" si="417"/>
        <v>90.004934574771525</v>
      </c>
      <c r="CY258" s="158">
        <f>REPS분양물량!H243</f>
        <v>1109</v>
      </c>
      <c r="CZ258" s="158">
        <f>REPS분양물량!I243</f>
        <v>946</v>
      </c>
      <c r="DA258" s="158">
        <f>REPS분양물량!J243</f>
        <v>728</v>
      </c>
      <c r="DB258" s="52">
        <f>REPS미분양!F243</f>
        <v>313</v>
      </c>
      <c r="DC258" s="52">
        <f>REPS미분양!G243</f>
        <v>863</v>
      </c>
      <c r="DD258" s="52">
        <f>REPS미분양!H243</f>
        <v>1528</v>
      </c>
      <c r="DE258" s="52">
        <f>REPS미분양!I243</f>
        <v>1921</v>
      </c>
      <c r="DF258" s="52">
        <f t="shared" si="418"/>
        <v>1422</v>
      </c>
      <c r="DG258" s="52">
        <f t="shared" si="419"/>
        <v>1809</v>
      </c>
      <c r="DH258" s="52">
        <f t="shared" si="420"/>
        <v>2256</v>
      </c>
      <c r="DI258" s="52">
        <f t="shared" si="421"/>
        <v>559</v>
      </c>
      <c r="DJ258" s="52">
        <f t="shared" si="422"/>
        <v>281</v>
      </c>
      <c r="DK258" s="52">
        <f t="shared" si="423"/>
        <v>335</v>
      </c>
      <c r="DL258" s="142">
        <v>1459</v>
      </c>
      <c r="DM258" s="142">
        <v>1389.2</v>
      </c>
      <c r="DN258" s="142">
        <v>1364.3</v>
      </c>
      <c r="DO258" s="140">
        <f>'REPS분양가(분기단위)'!D243</f>
        <v>2002</v>
      </c>
      <c r="DP258" s="140">
        <f>'REPS분양가(분기단위)'!E243</f>
        <v>2535</v>
      </c>
      <c r="DQ258" s="140">
        <f>'REPS분양가(분기단위)'!F243</f>
        <v>2704</v>
      </c>
      <c r="DR258" s="53">
        <f t="shared" si="424"/>
        <v>0.7287712287712288</v>
      </c>
      <c r="DS258" s="53">
        <f t="shared" si="425"/>
        <v>0.54800788954635116</v>
      </c>
      <c r="DT258" s="53">
        <f t="shared" si="426"/>
        <v>0.50454881656804729</v>
      </c>
      <c r="DU258" s="53">
        <f>100%-종합!CF258</f>
        <v>0.2059781000295946</v>
      </c>
      <c r="DV258" s="53">
        <f>100%-종합!CG258</f>
        <v>0.17009602194787377</v>
      </c>
      <c r="DW258" s="53">
        <f>100%-종합!CH258</f>
        <v>0.15236318407960203</v>
      </c>
      <c r="DX258" s="55">
        <v>0.2</v>
      </c>
      <c r="DY258" s="55">
        <v>0.3</v>
      </c>
      <c r="DZ258" s="55">
        <v>0.5</v>
      </c>
      <c r="EA258" s="72">
        <f t="shared" si="427"/>
        <v>16.782400079943738</v>
      </c>
      <c r="EB258" s="72">
        <f t="shared" si="428"/>
        <v>7.8579369972646314</v>
      </c>
      <c r="EC258" s="72">
        <f t="shared" si="429"/>
        <v>12.876506256163712</v>
      </c>
      <c r="ED258" s="71">
        <f t="shared" si="430"/>
        <v>12.505614444457359</v>
      </c>
      <c r="EE258" s="82">
        <f t="shared" si="431"/>
        <v>102.51054901922889</v>
      </c>
      <c r="EF258" s="88">
        <f t="shared" si="432"/>
        <v>1289.5577623702741</v>
      </c>
      <c r="EG258" s="54">
        <f>REPS단위당실거래!I243</f>
        <v>1364.3</v>
      </c>
      <c r="EH258" s="52">
        <f t="shared" si="433"/>
        <v>2704</v>
      </c>
      <c r="EI258" s="52">
        <f t="shared" si="434"/>
        <v>91900</v>
      </c>
      <c r="EJ258" s="49">
        <f t="shared" si="435"/>
        <v>50545.000000000007</v>
      </c>
      <c r="EK258" s="149">
        <v>10706</v>
      </c>
      <c r="EL258" s="55">
        <f t="shared" si="436"/>
        <v>0.37895875210118607</v>
      </c>
      <c r="EM258" s="55">
        <v>0.74</v>
      </c>
      <c r="EN258" s="55">
        <v>0.05</v>
      </c>
      <c r="EO258" s="71">
        <f t="shared" si="437"/>
        <v>150.11389879982605</v>
      </c>
      <c r="EP258" s="54">
        <f>REPS단위당실거래!I243</f>
        <v>1364.3</v>
      </c>
      <c r="EQ258" s="52">
        <f t="shared" si="438"/>
        <v>2704</v>
      </c>
      <c r="ER258" s="52">
        <f t="shared" si="439"/>
        <v>91900</v>
      </c>
      <c r="ES258" s="49">
        <f t="shared" si="440"/>
        <v>50545.000000000007</v>
      </c>
      <c r="ET258" s="149">
        <v>556</v>
      </c>
      <c r="EU258" s="55">
        <f t="shared" si="441"/>
        <v>0.37895875210118607</v>
      </c>
      <c r="EV258" s="55">
        <v>0.26</v>
      </c>
      <c r="EW258" s="55">
        <v>0.2</v>
      </c>
      <c r="EX258" s="50">
        <f t="shared" si="442"/>
        <v>10.956455440749492</v>
      </c>
      <c r="EY258" s="53">
        <f>'주택총조사(주택의종류)'!AZ244</f>
        <v>0.34230504046388538</v>
      </c>
      <c r="EZ258" s="53">
        <f>'주택총조사(주택의종류)'!AS244</f>
        <v>0.35458897895329911</v>
      </c>
      <c r="FA258" s="53">
        <f>'주택총조사(주택의종류)'!BG244</f>
        <v>0.27999042388854078</v>
      </c>
      <c r="FB258" s="53">
        <f t="shared" si="443"/>
        <v>1.853841830613624</v>
      </c>
      <c r="FC258" s="54">
        <f t="shared" si="444"/>
        <v>298.59896036293344</v>
      </c>
      <c r="FD258" s="55">
        <v>0.4</v>
      </c>
      <c r="FE258" s="55">
        <v>0.6</v>
      </c>
      <c r="FF258" s="50">
        <f t="shared" si="445"/>
        <v>71.663750487104025</v>
      </c>
      <c r="FG258" s="82">
        <f t="shared" si="446"/>
        <v>232.73410472767955</v>
      </c>
      <c r="FH258" s="53">
        <v>3.9399999999999998E-2</v>
      </c>
      <c r="FI258" s="49">
        <v>30</v>
      </c>
      <c r="FJ258" s="55">
        <v>0.6</v>
      </c>
      <c r="FK258" s="55">
        <v>0.4</v>
      </c>
      <c r="FL258" s="49">
        <f t="shared" si="447"/>
        <v>92000</v>
      </c>
      <c r="FM258" s="49">
        <f t="shared" si="448"/>
        <v>55200</v>
      </c>
      <c r="FN258" s="58">
        <f t="shared" si="449"/>
        <v>-261.62741388751692</v>
      </c>
      <c r="FO258" s="49">
        <f t="shared" si="468"/>
        <v>7800</v>
      </c>
      <c r="FP258" s="131">
        <v>418</v>
      </c>
      <c r="FQ258" s="134">
        <v>1298</v>
      </c>
      <c r="FR258" s="134">
        <v>9547</v>
      </c>
      <c r="FS258" s="134">
        <v>15805</v>
      </c>
      <c r="FT258" s="134">
        <v>9250</v>
      </c>
      <c r="FU258" s="134">
        <v>7814</v>
      </c>
      <c r="FV258" s="134">
        <v>7530</v>
      </c>
      <c r="FW258" s="134">
        <v>17559</v>
      </c>
      <c r="FX258" s="134">
        <v>15850</v>
      </c>
      <c r="FY258" s="32">
        <f t="shared" si="450"/>
        <v>85071</v>
      </c>
      <c r="FZ258" s="152">
        <f>(FX258/FY258)+(FW258*(28/30))/FY258</f>
        <v>0.37895875210118607</v>
      </c>
      <c r="GA258" s="54">
        <f t="shared" si="451"/>
        <v>860.59625032381814</v>
      </c>
      <c r="GB258" s="55">
        <v>0.3</v>
      </c>
      <c r="GC258" s="55">
        <f t="shared" si="452"/>
        <v>0.37895875210118607</v>
      </c>
      <c r="GD258" s="50">
        <f t="shared" si="453"/>
        <v>97.839144325702208</v>
      </c>
      <c r="GE258" s="54">
        <f t="shared" si="454"/>
        <v>326.45096302722703</v>
      </c>
      <c r="GF258" s="55">
        <v>0.7</v>
      </c>
      <c r="GG258" s="55">
        <f t="shared" si="455"/>
        <v>0.37895875210118607</v>
      </c>
      <c r="GH258" s="50">
        <f t="shared" si="456"/>
        <v>86.598014699719869</v>
      </c>
      <c r="GI258" s="81">
        <f t="shared" si="469"/>
        <v>184.43715902542209</v>
      </c>
      <c r="GJ258" s="72">
        <f t="shared" si="457"/>
        <v>90.004934574771525</v>
      </c>
      <c r="GK258" s="72">
        <f t="shared" si="458"/>
        <v>12.505614444457359</v>
      </c>
      <c r="GL258" s="52">
        <f>SUM('주택총조사(주택의종류)'!AD244:AF244)</f>
        <v>110836</v>
      </c>
      <c r="GM258" s="52">
        <f>REPS미분양!I243</f>
        <v>1921</v>
      </c>
      <c r="GN258" s="100">
        <f t="shared" si="459"/>
        <v>1.7331913818614892E-2</v>
      </c>
      <c r="GO258" s="55">
        <f t="shared" si="460"/>
        <v>0.4</v>
      </c>
      <c r="GP258" s="82">
        <f t="shared" si="461"/>
        <v>41.00421960769156</v>
      </c>
      <c r="GQ258" s="84">
        <f t="shared" si="462"/>
        <v>458.17548336079318</v>
      </c>
      <c r="GR258" s="151">
        <f>SUM('REPS분양물량+계획'!G243:I243)/3</f>
        <v>1052.6666666666667</v>
      </c>
      <c r="GS258" s="106">
        <f t="shared" si="470"/>
        <v>2.2975185379741014</v>
      </c>
      <c r="GT258" s="105" t="str">
        <f t="shared" si="463"/>
        <v>C등급</v>
      </c>
    </row>
    <row r="259" spans="1:202" s="49" customFormat="1" x14ac:dyDescent="0.4">
      <c r="A259" s="37" t="s">
        <v>269</v>
      </c>
      <c r="B259" s="37" t="s">
        <v>269</v>
      </c>
      <c r="C259" s="35">
        <f>'주택총조사(거처의종류, 일반,외국인가구, 전체)'!H245</f>
        <v>851124</v>
      </c>
      <c r="D259" s="35">
        <f>'주택총조사(거처의종류, 일반,외국인가구, 전체)'!K245</f>
        <v>864102</v>
      </c>
      <c r="E259" s="35">
        <f>'주택총조사(거처의종류, 일반,외국인가구, 전체)'!N245</f>
        <v>892222</v>
      </c>
      <c r="F259" s="35">
        <f>'주택총조사(거처의종류, 일반,외국인가구, 전체)'!Q245</f>
        <v>915634</v>
      </c>
      <c r="G259" s="35">
        <f>'주택총조사(거처의종류, 일반,외국인가구, 전체)'!T245</f>
        <v>931370</v>
      </c>
      <c r="H259" s="35">
        <f>'주택총조사(거처의종류, 일반,외국인가구, 전체)'!W245</f>
        <v>948631</v>
      </c>
      <c r="I259" s="207">
        <f t="shared" si="471"/>
        <v>2702</v>
      </c>
      <c r="J259" s="207">
        <f t="shared" si="471"/>
        <v>3920</v>
      </c>
      <c r="K259" s="207">
        <f t="shared" si="471"/>
        <v>953</v>
      </c>
      <c r="L259" s="207">
        <f t="shared" si="471"/>
        <v>2427</v>
      </c>
      <c r="M259" s="207">
        <f t="shared" si="471"/>
        <v>3255</v>
      </c>
      <c r="N259" s="24">
        <f>'인구총조사(가구, 1인가구)'!D245</f>
        <v>270497</v>
      </c>
      <c r="O259" s="24">
        <f>'인구총조사(가구, 1인가구)'!E245</f>
        <v>280773</v>
      </c>
      <c r="P259" s="24">
        <f>'인구총조사(가구, 1인가구)'!F245</f>
        <v>304973</v>
      </c>
      <c r="Q259" s="24">
        <f>'인구총조사(가구, 1인가구)'!G245</f>
        <v>327432</v>
      </c>
      <c r="R259" s="24">
        <f>'인구총조사(가구, 1인가구)'!H245</f>
        <v>340741</v>
      </c>
      <c r="S259" s="24">
        <f>'인구총조사(가구, 1인가구)'!I245</f>
        <v>354747</v>
      </c>
      <c r="T259" s="52">
        <f t="shared" si="464"/>
        <v>10276</v>
      </c>
      <c r="U259" s="52">
        <f t="shared" si="382"/>
        <v>24200</v>
      </c>
      <c r="V259" s="52">
        <f t="shared" si="383"/>
        <v>22459</v>
      </c>
      <c r="W259" s="52">
        <f t="shared" si="384"/>
        <v>13309</v>
      </c>
      <c r="X259" s="52">
        <f t="shared" si="385"/>
        <v>14006</v>
      </c>
      <c r="Y259" s="53">
        <f>'주택총조사(거처의종류, 일반,외국인가구, 아파트)'!K245/'주택총조사(거처의종류, 일반,외국인가구, 전체)'!K245</f>
        <v>0.46186214127498837</v>
      </c>
      <c r="Z259" s="53">
        <f>'주택총조사(거처의종류, 일반,외국인가구, 아파트)'!N245/'주택총조사(거처의종류, 일반,외국인가구, 전체)'!N245</f>
        <v>0.46324457365991872</v>
      </c>
      <c r="AA259" s="53">
        <f>'주택총조사(거처의종류, 일반,외국인가구, 아파트)'!Q245/'주택총조사(거처의종류, 일반,외국인가구, 전체)'!Q245</f>
        <v>0.46919729935760357</v>
      </c>
      <c r="AB259" s="53">
        <f>'주택총조사(거처의종류, 일반,외국인가구, 아파트)'!T245/'주택총조사(거처의종류, 일반,외국인가구, 전체)'!T245</f>
        <v>0.47611153462104211</v>
      </c>
      <c r="AC259" s="53">
        <f>'주택총조사(거처의종류, 일반,외국인가구, 아파트)'!W245/'주택총조사(거처의종류, 일반,외국인가구, 전체)'!W245</f>
        <v>0.48791468969493934</v>
      </c>
      <c r="AD259" s="54">
        <f t="shared" si="465"/>
        <v>1247.9515057250185</v>
      </c>
      <c r="AE259" s="54">
        <f t="shared" si="386"/>
        <v>1815.9187287468815</v>
      </c>
      <c r="AF259" s="54">
        <f t="shared" si="387"/>
        <v>447.14502628779621</v>
      </c>
      <c r="AG259" s="54">
        <f t="shared" si="388"/>
        <v>1155.5226945252691</v>
      </c>
      <c r="AH259" s="54">
        <f t="shared" si="389"/>
        <v>1588.1623149570275</v>
      </c>
      <c r="AI259" s="54">
        <f t="shared" si="390"/>
        <v>1250.9400540483987</v>
      </c>
      <c r="AJ259" s="54">
        <f t="shared" si="466"/>
        <v>4746.0953637417806</v>
      </c>
      <c r="AK259" s="54">
        <f t="shared" si="391"/>
        <v>11210.518682570033</v>
      </c>
      <c r="AL259" s="54">
        <f t="shared" si="392"/>
        <v>10537.702146272419</v>
      </c>
      <c r="AM259" s="54">
        <f t="shared" si="393"/>
        <v>6336.568414271449</v>
      </c>
      <c r="AN259" s="54">
        <f t="shared" si="394"/>
        <v>6833.73314386732</v>
      </c>
      <c r="AO259" s="54">
        <f t="shared" si="395"/>
        <v>7932.9235501446001</v>
      </c>
      <c r="AP259" s="208">
        <f t="shared" si="472"/>
        <v>5994.0468694667989</v>
      </c>
      <c r="AQ259" s="208">
        <f t="shared" si="472"/>
        <v>13026.437411316914</v>
      </c>
      <c r="AR259" s="208">
        <f t="shared" si="472"/>
        <v>10984.847172560216</v>
      </c>
      <c r="AS259" s="208">
        <f t="shared" si="472"/>
        <v>7492.0911087967179</v>
      </c>
      <c r="AT259" s="208">
        <f t="shared" si="472"/>
        <v>8421.8954588243469</v>
      </c>
      <c r="AU259" s="50">
        <f t="shared" si="381"/>
        <v>9183.8636041929967</v>
      </c>
      <c r="AV259" s="52">
        <f>'주택총조사(거처의종류, 일반,외국인가구, 전체)'!I245</f>
        <v>25283</v>
      </c>
      <c r="AW259" s="52">
        <f>'주택총조사(거처의종류, 일반,외국인가구, 전체)'!L245</f>
        <v>26901</v>
      </c>
      <c r="AX259" s="52">
        <f>'주택총조사(거처의종류, 일반,외국인가구, 전체)'!O245</f>
        <v>28629</v>
      </c>
      <c r="AY259" s="52">
        <f>'주택총조사(거처의종류, 일반,외국인가구, 전체)'!R245</f>
        <v>30415</v>
      </c>
      <c r="AZ259" s="52">
        <f>'주택총조사(거처의종류, 일반,외국인가구, 전체)'!U245</f>
        <v>33515</v>
      </c>
      <c r="BA259" s="52">
        <f>'주택총조사(거처의종류, 일반,외국인가구, 전체)'!X245</f>
        <v>37890</v>
      </c>
      <c r="BB259" s="52">
        <f t="shared" si="467"/>
        <v>1618</v>
      </c>
      <c r="BC259" s="52">
        <f t="shared" si="396"/>
        <v>1728</v>
      </c>
      <c r="BD259" s="52">
        <f t="shared" si="397"/>
        <v>1786</v>
      </c>
      <c r="BE259" s="52">
        <f t="shared" si="398"/>
        <v>3100</v>
      </c>
      <c r="BF259" s="52">
        <f t="shared" si="399"/>
        <v>4375</v>
      </c>
      <c r="BG259" s="53">
        <f>'주택총조사(거처의종류, 일반,외국인가구, 아파트)'!L245/'주택총조사(거처의종류, 일반,외국인가구, 전체)'!L245</f>
        <v>0.20735288650979516</v>
      </c>
      <c r="BH259" s="53">
        <f>'주택총조사(거처의종류, 일반,외국인가구, 아파트)'!O245/'주택총조사(거처의종류, 일반,외국인가구, 전체)'!O245</f>
        <v>0.21548080617555626</v>
      </c>
      <c r="BI259" s="53">
        <f>'주택총조사(거처의종류, 일반,외국인가구, 아파트)'!R245/'주택총조사(거처의종류, 일반,외국인가구, 전체)'!R245</f>
        <v>0.2202860430708532</v>
      </c>
      <c r="BJ259" s="53">
        <f>'주택총조사(거처의종류, 일반,외국인가구, 아파트)'!U245/'주택총조사(거처의종류, 일반,외국인가구, 전체)'!U245</f>
        <v>0.22231836491123377</v>
      </c>
      <c r="BK259" s="53">
        <f>'주택총조사(거처의종류, 일반,외국인가구, 아파트)'!X245/'주택총조사(거처의종류, 일반,외국인가구, 전체)'!X245</f>
        <v>0.22834520981789391</v>
      </c>
      <c r="BL259" s="54">
        <f t="shared" si="400"/>
        <v>335.49697037284858</v>
      </c>
      <c r="BM259" s="54">
        <f t="shared" si="401"/>
        <v>372.35083307136119</v>
      </c>
      <c r="BN259" s="54">
        <f t="shared" si="402"/>
        <v>393.43087292454379</v>
      </c>
      <c r="BO259" s="54">
        <f t="shared" si="403"/>
        <v>689.18693122482466</v>
      </c>
      <c r="BP259" s="54">
        <f t="shared" si="404"/>
        <v>999.0102929532859</v>
      </c>
      <c r="BQ259" s="50">
        <f t="shared" si="405"/>
        <v>557.89518010937286</v>
      </c>
      <c r="BR259" s="49">
        <f>REPS멸실!E244</f>
        <v>0</v>
      </c>
      <c r="BS259" s="49">
        <f>REPS멸실!F244</f>
        <v>0</v>
      </c>
      <c r="BT259" s="49">
        <f>REPS멸실!G244</f>
        <v>0</v>
      </c>
      <c r="BU259" s="49">
        <f>REPS멸실!H244</f>
        <v>756</v>
      </c>
      <c r="BV259" s="49">
        <f>REPS멸실!I244</f>
        <v>0</v>
      </c>
      <c r="BW259" s="51">
        <f t="shared" si="406"/>
        <v>151.19999999999999</v>
      </c>
      <c r="BX259" s="81">
        <f t="shared" si="407"/>
        <v>9892.958784302371</v>
      </c>
      <c r="BY259" s="52">
        <f>SUM('주택소유통계(다주택자)'!Q245:R245)</f>
        <v>119069</v>
      </c>
      <c r="BZ259" s="52">
        <f>SUM('주택소유통계(다주택자)'!U245:V245)</f>
        <v>116485</v>
      </c>
      <c r="CA259" s="52">
        <f>SUM('주택소유통계(다주택자)'!Y245:Z245)</f>
        <v>116265</v>
      </c>
      <c r="CB259" s="52">
        <f>SUM('주택소유통계(다주택자)'!AC245:AD245)</f>
        <v>119109</v>
      </c>
      <c r="CC259" s="52">
        <f t="shared" si="408"/>
        <v>-2584</v>
      </c>
      <c r="CD259" s="52">
        <f t="shared" si="409"/>
        <v>-220</v>
      </c>
      <c r="CE259" s="52">
        <f t="shared" si="410"/>
        <v>2844</v>
      </c>
      <c r="CF259" s="53">
        <f>'REPS거래량(외지인)'!D245/'REPS거래량(외지인)'!C245</f>
        <v>0.44999760524929355</v>
      </c>
      <c r="CG259" s="53">
        <f>'REPS거래량(외지인)'!I245/'REPS거래량(외지인)'!H245</f>
        <v>0.5090007593692768</v>
      </c>
      <c r="CH259" s="53">
        <f>'REPS거래량(외지인)'!N245/'REPS거래량(외지인)'!M245</f>
        <v>0.60497731907278707</v>
      </c>
      <c r="CI259" s="54">
        <f>REPS단위당실거래!G244</f>
        <v>768.5</v>
      </c>
      <c r="CJ259" s="54">
        <f>REPS단위당실거래!H244</f>
        <v>753.7</v>
      </c>
      <c r="CK259" s="54">
        <f>REPS단위당실거래!I244</f>
        <v>764.7</v>
      </c>
      <c r="CL259" s="52">
        <v>1258</v>
      </c>
      <c r="CM259" s="52">
        <v>1290</v>
      </c>
      <c r="CN259" s="52">
        <v>1543</v>
      </c>
      <c r="CO259" s="53">
        <f t="shared" si="411"/>
        <v>0.61089030206677264</v>
      </c>
      <c r="CP259" s="53">
        <f t="shared" si="412"/>
        <v>0.58426356589147288</v>
      </c>
      <c r="CQ259" s="53">
        <f t="shared" si="413"/>
        <v>0.49559300064808814</v>
      </c>
      <c r="CR259" s="55">
        <v>0.2</v>
      </c>
      <c r="CS259" s="55">
        <v>0.3</v>
      </c>
      <c r="CT259" s="55">
        <v>0.5</v>
      </c>
      <c r="CU259" s="162">
        <f t="shared" si="414"/>
        <v>-142.0678926064337</v>
      </c>
      <c r="CV259" s="162">
        <f t="shared" si="415"/>
        <v>-19.627779514897039</v>
      </c>
      <c r="CW259" s="162">
        <f t="shared" si="416"/>
        <v>426.3476303840788</v>
      </c>
      <c r="CX259" s="71">
        <f t="shared" si="417"/>
        <v>88.217319420916013</v>
      </c>
      <c r="CY259" s="158">
        <f>REPS분양물량!H244</f>
        <v>25262</v>
      </c>
      <c r="CZ259" s="158">
        <f>REPS분양물량!I244</f>
        <v>6694</v>
      </c>
      <c r="DA259" s="158">
        <f>REPS분양물량!J244</f>
        <v>6615</v>
      </c>
      <c r="DB259" s="52">
        <f>REPS미분양!F244</f>
        <v>1012</v>
      </c>
      <c r="DC259" s="52">
        <f>REPS미분양!G244</f>
        <v>8509</v>
      </c>
      <c r="DD259" s="52">
        <f>REPS미분양!H244</f>
        <v>5484</v>
      </c>
      <c r="DE259" s="52">
        <f>REPS미분양!I244</f>
        <v>3814</v>
      </c>
      <c r="DF259" s="52">
        <f t="shared" si="418"/>
        <v>26274</v>
      </c>
      <c r="DG259" s="52">
        <f t="shared" si="419"/>
        <v>15203</v>
      </c>
      <c r="DH259" s="52">
        <f t="shared" si="420"/>
        <v>12099</v>
      </c>
      <c r="DI259" s="52">
        <f t="shared" si="421"/>
        <v>17765</v>
      </c>
      <c r="DJ259" s="52">
        <f t="shared" si="422"/>
        <v>9719</v>
      </c>
      <c r="DK259" s="52">
        <f t="shared" si="423"/>
        <v>8285</v>
      </c>
      <c r="DL259" s="141">
        <v>768.5</v>
      </c>
      <c r="DM259" s="141">
        <v>753.7</v>
      </c>
      <c r="DN259" s="141">
        <v>764.7</v>
      </c>
      <c r="DO259" s="140">
        <f>'REPS분양가(분기단위)'!D244</f>
        <v>1258</v>
      </c>
      <c r="DP259" s="140">
        <f>'REPS분양가(분기단위)'!E244</f>
        <v>1290</v>
      </c>
      <c r="DQ259" s="140">
        <f>'REPS분양가(분기단위)'!F244</f>
        <v>1543</v>
      </c>
      <c r="DR259" s="53">
        <f t="shared" si="424"/>
        <v>0.61089030206677264</v>
      </c>
      <c r="DS259" s="53">
        <f t="shared" si="425"/>
        <v>0.58426356589147288</v>
      </c>
      <c r="DT259" s="53">
        <f t="shared" si="426"/>
        <v>0.49559300064808814</v>
      </c>
      <c r="DU259" s="53">
        <f>100%-종합!CF259</f>
        <v>0.55000239475070645</v>
      </c>
      <c r="DV259" s="53">
        <f>100%-종합!CG259</f>
        <v>0.4909992406307232</v>
      </c>
      <c r="DW259" s="53">
        <f>100%-종합!CH259</f>
        <v>0.39502268092721293</v>
      </c>
      <c r="DX259" s="55">
        <v>0.2</v>
      </c>
      <c r="DY259" s="55">
        <v>0.3</v>
      </c>
      <c r="DZ259" s="55">
        <v>0.5</v>
      </c>
      <c r="EA259" s="72">
        <f t="shared" si="427"/>
        <v>1193.7764815740115</v>
      </c>
      <c r="EB259" s="72">
        <f t="shared" si="428"/>
        <v>836.43551040938416</v>
      </c>
      <c r="EC259" s="72">
        <f t="shared" si="429"/>
        <v>810.97919585555871</v>
      </c>
      <c r="ED259" s="71">
        <f t="shared" si="430"/>
        <v>947.06372927965151</v>
      </c>
      <c r="EE259" s="82">
        <f t="shared" si="431"/>
        <v>1035.2810487005675</v>
      </c>
      <c r="EF259" s="88">
        <f t="shared" si="432"/>
        <v>10928.239833002939</v>
      </c>
      <c r="EG259" s="54">
        <f>REPS단위당실거래!I244</f>
        <v>764.7</v>
      </c>
      <c r="EH259" s="52">
        <f t="shared" si="433"/>
        <v>1543</v>
      </c>
      <c r="EI259" s="52">
        <f t="shared" si="434"/>
        <v>52500</v>
      </c>
      <c r="EJ259" s="49">
        <f t="shared" si="435"/>
        <v>28875.000000000004</v>
      </c>
      <c r="EK259" s="149">
        <v>99248</v>
      </c>
      <c r="EL259" s="55">
        <f t="shared" si="436"/>
        <v>0.6845398580126012</v>
      </c>
      <c r="EM259" s="55">
        <v>0.74</v>
      </c>
      <c r="EN259" s="55">
        <v>0.05</v>
      </c>
      <c r="EO259" s="71">
        <f t="shared" si="437"/>
        <v>2513.7508376372821</v>
      </c>
      <c r="EP259" s="54">
        <f>REPS단위당실거래!I244</f>
        <v>764.7</v>
      </c>
      <c r="EQ259" s="52">
        <f t="shared" si="438"/>
        <v>1543</v>
      </c>
      <c r="ER259" s="52">
        <f t="shared" si="439"/>
        <v>52500</v>
      </c>
      <c r="ES259" s="49">
        <f t="shared" si="440"/>
        <v>28875.000000000004</v>
      </c>
      <c r="ET259" s="149">
        <v>35542</v>
      </c>
      <c r="EU259" s="55">
        <f t="shared" si="441"/>
        <v>0.6845398580126012</v>
      </c>
      <c r="EV259" s="55">
        <v>0.26</v>
      </c>
      <c r="EW259" s="55">
        <v>0.2</v>
      </c>
      <c r="EX259" s="50">
        <f t="shared" si="442"/>
        <v>1265.1556129411615</v>
      </c>
      <c r="EY259" s="53">
        <f>'주택총조사(주택의종류)'!AZ245</f>
        <v>0.55614738431554311</v>
      </c>
      <c r="EZ259" s="53">
        <f>'주택총조사(주택의종류)'!AS245</f>
        <v>0.35578004004922137</v>
      </c>
      <c r="FA259" s="53">
        <f>'주택총조사(주택의종류)'!BG245</f>
        <v>7.5089992376093734E-2</v>
      </c>
      <c r="FB259" s="53">
        <f t="shared" si="443"/>
        <v>0.77474073343991667</v>
      </c>
      <c r="FC259" s="54">
        <f t="shared" si="444"/>
        <v>2927.6727551219756</v>
      </c>
      <c r="FD259" s="55">
        <v>0.4</v>
      </c>
      <c r="FE259" s="55">
        <v>0.6</v>
      </c>
      <c r="FF259" s="50">
        <f t="shared" si="445"/>
        <v>702.64146122927411</v>
      </c>
      <c r="FG259" s="82">
        <f t="shared" si="446"/>
        <v>4481.5479118077174</v>
      </c>
      <c r="FH259" s="53">
        <v>3.9399999999999998E-2</v>
      </c>
      <c r="FI259" s="49">
        <v>30</v>
      </c>
      <c r="FJ259" s="55">
        <v>0.6</v>
      </c>
      <c r="FK259" s="55">
        <v>0.4</v>
      </c>
      <c r="FL259" s="49">
        <f t="shared" si="447"/>
        <v>52000</v>
      </c>
      <c r="FM259" s="49">
        <f t="shared" si="448"/>
        <v>31500</v>
      </c>
      <c r="FN259" s="58">
        <f t="shared" si="449"/>
        <v>-149.29825249015911</v>
      </c>
      <c r="FO259" s="49">
        <f t="shared" si="468"/>
        <v>4440</v>
      </c>
      <c r="FP259" s="134">
        <v>1857</v>
      </c>
      <c r="FQ259" s="134">
        <v>5890</v>
      </c>
      <c r="FR259" s="134">
        <v>46715</v>
      </c>
      <c r="FS259" s="134">
        <v>74564</v>
      </c>
      <c r="FT259" s="134">
        <v>48689</v>
      </c>
      <c r="FU259" s="134">
        <v>44349</v>
      </c>
      <c r="FV259" s="134">
        <v>40944</v>
      </c>
      <c r="FW259" s="134">
        <v>101059</v>
      </c>
      <c r="FX259" s="134">
        <v>106679</v>
      </c>
      <c r="FY259" s="32">
        <f t="shared" si="450"/>
        <v>470746</v>
      </c>
      <c r="FZ259" s="152">
        <f>(SUM(FU259:FX259)/FY259)+(FT259/FY259)*0.6</f>
        <v>0.6845398580126012</v>
      </c>
      <c r="GA259" s="54">
        <f t="shared" si="451"/>
        <v>8490.8187302539736</v>
      </c>
      <c r="GB259" s="55">
        <v>0.3</v>
      </c>
      <c r="GC259" s="55">
        <f t="shared" si="452"/>
        <v>0.6845398580126012</v>
      </c>
      <c r="GD259" s="50">
        <f t="shared" si="453"/>
        <v>1743.6911544056368</v>
      </c>
      <c r="GE259" s="54">
        <f t="shared" si="454"/>
        <v>1402.1400540483987</v>
      </c>
      <c r="GF259" s="55">
        <v>0.7</v>
      </c>
      <c r="GG259" s="55">
        <f t="shared" si="455"/>
        <v>0.6845398580126012</v>
      </c>
      <c r="GH259" s="50">
        <f t="shared" si="456"/>
        <v>671.87452745845019</v>
      </c>
      <c r="GI259" s="81">
        <f t="shared" si="469"/>
        <v>2415.5656818640869</v>
      </c>
      <c r="GJ259" s="72">
        <f t="shared" si="457"/>
        <v>88.217319420916013</v>
      </c>
      <c r="GK259" s="72">
        <f t="shared" si="458"/>
        <v>947.06372927965151</v>
      </c>
      <c r="GL259" s="52">
        <f>SUM('주택총조사(주택의종류)'!AD245:AF245)</f>
        <v>576595</v>
      </c>
      <c r="GM259" s="52">
        <f>REPS미분양!I244</f>
        <v>3814</v>
      </c>
      <c r="GN259" s="100">
        <f t="shared" si="459"/>
        <v>6.6146948898273489E-3</v>
      </c>
      <c r="GO259" s="55">
        <f t="shared" si="460"/>
        <v>0.8</v>
      </c>
      <c r="GP259" s="82">
        <f t="shared" si="461"/>
        <v>828.22483896045401</v>
      </c>
      <c r="GQ259" s="84">
        <f t="shared" si="462"/>
        <v>7725.3384326322575</v>
      </c>
      <c r="GR259" s="151">
        <f>SUM('REPS분양물량+계획'!G244:I244)/3</f>
        <v>10113.333333333334</v>
      </c>
      <c r="GS259" s="106">
        <f t="shared" si="470"/>
        <v>1.3091120112763026</v>
      </c>
      <c r="GT259" s="105" t="str">
        <f t="shared" si="463"/>
        <v>B등급</v>
      </c>
    </row>
    <row r="260" spans="1:202" s="49" customFormat="1" x14ac:dyDescent="0.4">
      <c r="A260" s="37" t="s">
        <v>269</v>
      </c>
      <c r="B260" s="37" t="s">
        <v>314</v>
      </c>
      <c r="C260" s="35">
        <f>'주택총조사(거처의종류, 일반,외국인가구, 전체)'!H246</f>
        <v>14905</v>
      </c>
      <c r="D260" s="35">
        <f>'주택총조사(거처의종류, 일반,외국인가구, 전체)'!K246</f>
        <v>15028</v>
      </c>
      <c r="E260" s="35">
        <f>'주택총조사(거처의종류, 일반,외국인가구, 전체)'!N246</f>
        <v>15137</v>
      </c>
      <c r="F260" s="35">
        <f>'주택총조사(거처의종류, 일반,외국인가구, 전체)'!Q246</f>
        <v>15882</v>
      </c>
      <c r="G260" s="35">
        <f>'주택총조사(거처의종류, 일반,외국인가구, 전체)'!T246</f>
        <v>16790</v>
      </c>
      <c r="H260" s="35">
        <f>'주택총조사(거처의종류, 일반,외국인가구, 전체)'!W246</f>
        <v>18349</v>
      </c>
      <c r="I260" s="207">
        <f t="shared" si="471"/>
        <v>22</v>
      </c>
      <c r="J260" s="207">
        <f t="shared" si="471"/>
        <v>-39</v>
      </c>
      <c r="K260" s="207">
        <f t="shared" si="471"/>
        <v>169</v>
      </c>
      <c r="L260" s="207">
        <f t="shared" si="471"/>
        <v>400</v>
      </c>
      <c r="M260" s="207">
        <f t="shared" si="471"/>
        <v>629</v>
      </c>
      <c r="N260" s="24">
        <f>'인구총조사(가구, 1인가구)'!D246</f>
        <v>2969</v>
      </c>
      <c r="O260" s="24">
        <f>'인구총조사(가구, 1인가구)'!E246</f>
        <v>3070</v>
      </c>
      <c r="P260" s="24">
        <f>'인구총조사(가구, 1인가구)'!F246</f>
        <v>3218</v>
      </c>
      <c r="Q260" s="24">
        <f>'인구총조사(가구, 1인가구)'!G246</f>
        <v>3794</v>
      </c>
      <c r="R260" s="24">
        <f>'인구총조사(가구, 1인가구)'!H246</f>
        <v>4302</v>
      </c>
      <c r="S260" s="24">
        <f>'인구총조사(가구, 1인가구)'!I246</f>
        <v>5232</v>
      </c>
      <c r="T260" s="52">
        <f t="shared" si="464"/>
        <v>101</v>
      </c>
      <c r="U260" s="52">
        <f t="shared" si="382"/>
        <v>148</v>
      </c>
      <c r="V260" s="52">
        <f t="shared" si="383"/>
        <v>576</v>
      </c>
      <c r="W260" s="52">
        <f t="shared" si="384"/>
        <v>508</v>
      </c>
      <c r="X260" s="52">
        <f t="shared" si="385"/>
        <v>930</v>
      </c>
      <c r="Y260" s="53">
        <f>'주택총조사(거처의종류, 일반,외국인가구, 아파트)'!K246/'주택총조사(거처의종류, 일반,외국인가구, 전체)'!K246</f>
        <v>0.81521160500399259</v>
      </c>
      <c r="Z260" s="53">
        <f>'주택총조사(거처의종류, 일반,외국인가구, 아파트)'!N246/'주택총조사(거처의종류, 일반,외국인가구, 전체)'!N246</f>
        <v>0.8166083107617097</v>
      </c>
      <c r="AA260" s="53">
        <f>'주택총조사(거처의종류, 일반,외국인가구, 아파트)'!Q246/'주택총조사(거처의종류, 일반,외국인가구, 전체)'!Q246</f>
        <v>0.8157033119254502</v>
      </c>
      <c r="AB260" s="53">
        <f>'주택총조사(거처의종류, 일반,외국인가구, 아파트)'!T246/'주택총조사(거처의종류, 일반,외국인가구, 전체)'!T246</f>
        <v>0.82900536033353189</v>
      </c>
      <c r="AC260" s="53">
        <f>'주택총조사(거처의종류, 일반,외국인가구, 아파트)'!W246/'주택총조사(거처의종류, 일반,외국인가구, 전체)'!W246</f>
        <v>0.84402419750395119</v>
      </c>
      <c r="AD260" s="54">
        <f t="shared" si="465"/>
        <v>17.934655310087837</v>
      </c>
      <c r="AE260" s="54">
        <f t="shared" si="386"/>
        <v>-31.84772411970668</v>
      </c>
      <c r="AF260" s="54">
        <f t="shared" si="387"/>
        <v>137.85385971540109</v>
      </c>
      <c r="AG260" s="54">
        <f t="shared" si="388"/>
        <v>331.60214413341276</v>
      </c>
      <c r="AH260" s="54">
        <f t="shared" si="389"/>
        <v>530.89122022998527</v>
      </c>
      <c r="AI260" s="54">
        <f t="shared" si="390"/>
        <v>197.28683105383607</v>
      </c>
      <c r="AJ260" s="54">
        <f t="shared" si="466"/>
        <v>82.336372105403257</v>
      </c>
      <c r="AK260" s="54">
        <f t="shared" si="391"/>
        <v>120.85802999273304</v>
      </c>
      <c r="AL260" s="54">
        <f t="shared" si="392"/>
        <v>469.8451076690593</v>
      </c>
      <c r="AM260" s="54">
        <f t="shared" si="393"/>
        <v>421.13472304943423</v>
      </c>
      <c r="AN260" s="54">
        <f t="shared" si="394"/>
        <v>784.9425036786746</v>
      </c>
      <c r="AO260" s="54">
        <f t="shared" si="395"/>
        <v>375.82334729906086</v>
      </c>
      <c r="AP260" s="208">
        <f t="shared" si="472"/>
        <v>100.27102741549109</v>
      </c>
      <c r="AQ260" s="208">
        <f t="shared" si="472"/>
        <v>89.010305873026354</v>
      </c>
      <c r="AR260" s="208">
        <f t="shared" si="472"/>
        <v>607.69896738446039</v>
      </c>
      <c r="AS260" s="208">
        <f t="shared" si="472"/>
        <v>752.73686718284694</v>
      </c>
      <c r="AT260" s="208">
        <f t="shared" si="472"/>
        <v>1315.83372390866</v>
      </c>
      <c r="AU260" s="50">
        <f t="shared" si="381"/>
        <v>573.11017835289692</v>
      </c>
      <c r="AV260" s="52">
        <f>'주택총조사(거처의종류, 일반,외국인가구, 전체)'!I246</f>
        <v>54</v>
      </c>
      <c r="AW260" s="52">
        <f>'주택총조사(거처의종류, 일반,외국인가구, 전체)'!L246</f>
        <v>72</v>
      </c>
      <c r="AX260" s="52">
        <f>'주택총조사(거처의종류, 일반,외국인가구, 전체)'!O246</f>
        <v>62</v>
      </c>
      <c r="AY260" s="52">
        <f>'주택총조사(거처의종류, 일반,외국인가구, 전체)'!R246</f>
        <v>49</v>
      </c>
      <c r="AZ260" s="52">
        <f>'주택총조사(거처의종류, 일반,외국인가구, 전체)'!U246</f>
        <v>68</v>
      </c>
      <c r="BA260" s="52">
        <f>'주택총조사(거처의종류, 일반,외국인가구, 전체)'!X246</f>
        <v>76</v>
      </c>
      <c r="BB260" s="52">
        <f t="shared" si="467"/>
        <v>18</v>
      </c>
      <c r="BC260" s="52">
        <f t="shared" si="396"/>
        <v>-10</v>
      </c>
      <c r="BD260" s="52">
        <f t="shared" si="397"/>
        <v>-13</v>
      </c>
      <c r="BE260" s="52">
        <f t="shared" si="398"/>
        <v>19</v>
      </c>
      <c r="BF260" s="52">
        <f t="shared" si="399"/>
        <v>8</v>
      </c>
      <c r="BG260" s="53">
        <f>'주택총조사(거처의종류, 일반,외국인가구, 아파트)'!L246/'주택총조사(거처의종류, 일반,외국인가구, 전체)'!L246</f>
        <v>0.45833333333333331</v>
      </c>
      <c r="BH260" s="53">
        <f>'주택총조사(거처의종류, 일반,외국인가구, 아파트)'!O246/'주택총조사(거처의종류, 일반,외국인가구, 전체)'!O246</f>
        <v>0.43548387096774194</v>
      </c>
      <c r="BI260" s="53">
        <f>'주택총조사(거처의종류, 일반,외국인가구, 아파트)'!R246/'주택총조사(거처의종류, 일반,외국인가구, 전체)'!R246</f>
        <v>0.46938775510204084</v>
      </c>
      <c r="BJ260" s="53">
        <f>'주택총조사(거처의종류, 일반,외국인가구, 아파트)'!U246/'주택총조사(거처의종류, 일반,외국인가구, 전체)'!U246</f>
        <v>0.45588235294117646</v>
      </c>
      <c r="BK260" s="53">
        <f>'주택총조사(거처의종류, 일반,외국인가구, 아파트)'!X246/'주택총조사(거처의종류, 일반,외국인가구, 전체)'!X246</f>
        <v>0.52631578947368418</v>
      </c>
      <c r="BL260" s="54">
        <f t="shared" si="400"/>
        <v>8.25</v>
      </c>
      <c r="BM260" s="54">
        <f t="shared" si="401"/>
        <v>-4.354838709677419</v>
      </c>
      <c r="BN260" s="54">
        <f t="shared" si="402"/>
        <v>-6.1020408163265305</v>
      </c>
      <c r="BO260" s="54">
        <f t="shared" si="403"/>
        <v>8.6617647058823533</v>
      </c>
      <c r="BP260" s="54">
        <f t="shared" si="404"/>
        <v>4.2105263157894735</v>
      </c>
      <c r="BQ260" s="50">
        <f t="shared" si="405"/>
        <v>2.1330822991335756</v>
      </c>
      <c r="BR260" s="49">
        <f>REPS멸실!E245</f>
        <v>0</v>
      </c>
      <c r="BS260" s="49">
        <f>REPS멸실!F245</f>
        <v>0</v>
      </c>
      <c r="BT260" s="49">
        <f>REPS멸실!G245</f>
        <v>0</v>
      </c>
      <c r="BU260" s="49">
        <f>REPS멸실!H245</f>
        <v>0</v>
      </c>
      <c r="BV260" s="49">
        <f>REPS멸실!I245</f>
        <v>0</v>
      </c>
      <c r="BW260" s="51">
        <f t="shared" si="406"/>
        <v>0</v>
      </c>
      <c r="BX260" s="81">
        <f t="shared" si="407"/>
        <v>575.24326065203047</v>
      </c>
      <c r="BY260" s="52">
        <f>SUM('주택소유통계(다주택자)'!Q246:R246)</f>
        <v>2052</v>
      </c>
      <c r="BZ260" s="52">
        <f>SUM('주택소유통계(다주택자)'!U246:V246)</f>
        <v>2122</v>
      </c>
      <c r="CA260" s="52">
        <f>SUM('주택소유통계(다주택자)'!Y246:Z246)</f>
        <v>2216</v>
      </c>
      <c r="CB260" s="52">
        <f>SUM('주택소유통계(다주택자)'!AC246:AD246)</f>
        <v>2598</v>
      </c>
      <c r="CC260" s="52">
        <f t="shared" si="408"/>
        <v>70</v>
      </c>
      <c r="CD260" s="52">
        <f t="shared" si="409"/>
        <v>94</v>
      </c>
      <c r="CE260" s="52">
        <f t="shared" si="410"/>
        <v>382</v>
      </c>
      <c r="CF260" s="53">
        <f>'REPS거래량(외지인)'!D246/'REPS거래량(외지인)'!C246</f>
        <v>0.46013667425968108</v>
      </c>
      <c r="CG260" s="53">
        <f>'REPS거래량(외지인)'!I246/'REPS거래량(외지인)'!H246</f>
        <v>0.39285714285714285</v>
      </c>
      <c r="CH260" s="53">
        <f>'REPS거래량(외지인)'!N246/'REPS거래량(외지인)'!M246</f>
        <v>0.64844720496894415</v>
      </c>
      <c r="CI260" s="54">
        <f>REPS단위당실거래!G245</f>
        <v>721.2</v>
      </c>
      <c r="CJ260" s="54">
        <f>REPS단위당실거래!H245</f>
        <v>690.9</v>
      </c>
      <c r="CK260" s="54">
        <f>REPS단위당실거래!I245</f>
        <v>717.8</v>
      </c>
      <c r="CL260" s="52">
        <v>965.19999999999993</v>
      </c>
      <c r="CM260" s="52">
        <v>1016</v>
      </c>
      <c r="CN260" s="52">
        <v>1066.8</v>
      </c>
      <c r="CO260" s="53">
        <f t="shared" si="411"/>
        <v>0.74720265230004157</v>
      </c>
      <c r="CP260" s="53">
        <f t="shared" si="412"/>
        <v>0.68001968503937005</v>
      </c>
      <c r="CQ260" s="53">
        <f t="shared" si="413"/>
        <v>0.67285339332583427</v>
      </c>
      <c r="CR260" s="55">
        <v>0.2</v>
      </c>
      <c r="CS260" s="55">
        <v>0.3</v>
      </c>
      <c r="CT260" s="55">
        <v>0.5</v>
      </c>
      <c r="CU260" s="162">
        <f t="shared" si="414"/>
        <v>4.8134148079829551</v>
      </c>
      <c r="CV260" s="162">
        <f t="shared" si="415"/>
        <v>7.5336466535433075</v>
      </c>
      <c r="CW260" s="162">
        <f t="shared" si="416"/>
        <v>83.335191330897317</v>
      </c>
      <c r="CX260" s="71">
        <f t="shared" si="417"/>
        <v>31.894084264141195</v>
      </c>
      <c r="CY260" s="158">
        <f>REPS분양물량!H245</f>
        <v>0</v>
      </c>
      <c r="CZ260" s="158">
        <f>REPS분양물량!I245</f>
        <v>0</v>
      </c>
      <c r="DA260" s="158">
        <f>REPS분양물량!J245</f>
        <v>823</v>
      </c>
      <c r="DB260" s="52">
        <f>REPS미분양!F245</f>
        <v>60</v>
      </c>
      <c r="DC260" s="52">
        <f>REPS미분양!G245</f>
        <v>0</v>
      </c>
      <c r="DD260" s="52">
        <f>REPS미분양!H245</f>
        <v>0</v>
      </c>
      <c r="DE260" s="52">
        <f>REPS미분양!I245</f>
        <v>0</v>
      </c>
      <c r="DF260" s="52">
        <f t="shared" si="418"/>
        <v>60</v>
      </c>
      <c r="DG260" s="52">
        <f t="shared" si="419"/>
        <v>0</v>
      </c>
      <c r="DH260" s="52">
        <f t="shared" si="420"/>
        <v>823</v>
      </c>
      <c r="DI260" s="52">
        <f t="shared" si="421"/>
        <v>60</v>
      </c>
      <c r="DJ260" s="52">
        <f t="shared" si="422"/>
        <v>0</v>
      </c>
      <c r="DK260" s="52">
        <f t="shared" si="423"/>
        <v>823</v>
      </c>
      <c r="DL260" s="141">
        <v>721.2</v>
      </c>
      <c r="DM260" s="141">
        <v>690.9</v>
      </c>
      <c r="DN260" s="141">
        <v>717.8</v>
      </c>
      <c r="DO260" s="145">
        <f>DP260*0.95</f>
        <v>965.19999999999993</v>
      </c>
      <c r="DP260" s="140">
        <f>'REPS분양가(분기단위)'!E245</f>
        <v>1016</v>
      </c>
      <c r="DQ260" s="144">
        <f>DP260*1.05</f>
        <v>1066.8</v>
      </c>
      <c r="DR260" s="53">
        <f t="shared" si="424"/>
        <v>0.74720265230004157</v>
      </c>
      <c r="DS260" s="53">
        <f t="shared" si="425"/>
        <v>0.68001968503937005</v>
      </c>
      <c r="DT260" s="53">
        <f t="shared" si="426"/>
        <v>0.67285339332583427</v>
      </c>
      <c r="DU260" s="53">
        <f>100%-종합!CF260</f>
        <v>0.53986332574031892</v>
      </c>
      <c r="DV260" s="53">
        <f>100%-종합!CG260</f>
        <v>0.60714285714285721</v>
      </c>
      <c r="DW260" s="53">
        <f>100%-종합!CH260</f>
        <v>0.35155279503105585</v>
      </c>
      <c r="DX260" s="55">
        <v>0.2</v>
      </c>
      <c r="DY260" s="55">
        <v>0.3</v>
      </c>
      <c r="DZ260" s="55">
        <v>0.5</v>
      </c>
      <c r="EA260" s="72">
        <f t="shared" si="427"/>
        <v>4.840647706472252</v>
      </c>
      <c r="EB260" s="72">
        <f t="shared" si="428"/>
        <v>0</v>
      </c>
      <c r="EC260" s="72">
        <f t="shared" si="429"/>
        <v>97.33764657523399</v>
      </c>
      <c r="ED260" s="71">
        <f t="shared" si="430"/>
        <v>34.059431427235417</v>
      </c>
      <c r="EE260" s="82">
        <f t="shared" si="431"/>
        <v>65.953515691376609</v>
      </c>
      <c r="EF260" s="88">
        <f t="shared" si="432"/>
        <v>641.19677634340712</v>
      </c>
      <c r="EG260" s="54">
        <f>REPS단위당실거래!I245</f>
        <v>717.8</v>
      </c>
      <c r="EH260" s="52">
        <f t="shared" si="433"/>
        <v>1066.8</v>
      </c>
      <c r="EI260" s="52">
        <f t="shared" si="434"/>
        <v>36300</v>
      </c>
      <c r="EJ260" s="49">
        <f t="shared" si="435"/>
        <v>19965</v>
      </c>
      <c r="EK260" s="149">
        <v>5879</v>
      </c>
      <c r="EL260" s="55">
        <f t="shared" si="436"/>
        <v>0.87874437540175698</v>
      </c>
      <c r="EM260" s="55">
        <v>0.74</v>
      </c>
      <c r="EN260" s="55">
        <v>0.05</v>
      </c>
      <c r="EO260" s="71">
        <f t="shared" si="437"/>
        <v>191.1471127705164</v>
      </c>
      <c r="EP260" s="54">
        <f>REPS단위당실거래!I245</f>
        <v>717.8</v>
      </c>
      <c r="EQ260" s="52">
        <f t="shared" si="438"/>
        <v>1066.8</v>
      </c>
      <c r="ER260" s="52">
        <f t="shared" si="439"/>
        <v>36300</v>
      </c>
      <c r="ES260" s="49">
        <f t="shared" si="440"/>
        <v>19965</v>
      </c>
      <c r="ET260" s="149">
        <v>1381</v>
      </c>
      <c r="EU260" s="55">
        <f t="shared" si="441"/>
        <v>0.87874437540175698</v>
      </c>
      <c r="EV260" s="55">
        <v>0.26</v>
      </c>
      <c r="EW260" s="55">
        <v>0.2</v>
      </c>
      <c r="EX260" s="50">
        <f t="shared" si="442"/>
        <v>63.104391086350972</v>
      </c>
      <c r="EY260" s="53">
        <f>'주택총조사(주택의종류)'!AZ246</f>
        <v>0.86910669914734007</v>
      </c>
      <c r="EZ260" s="53">
        <f>'주택총조사(주택의종류)'!AS246</f>
        <v>8.5226547224200089E-2</v>
      </c>
      <c r="FA260" s="53">
        <f>'주택총조사(주택의종류)'!BG246</f>
        <v>4.2793774363957537E-2</v>
      </c>
      <c r="FB260" s="53">
        <f t="shared" si="443"/>
        <v>0.14730104107327135</v>
      </c>
      <c r="FC260" s="54">
        <f t="shared" si="444"/>
        <v>37.451511212561428</v>
      </c>
      <c r="FD260" s="55">
        <v>0.4</v>
      </c>
      <c r="FE260" s="55">
        <v>0.6</v>
      </c>
      <c r="FF260" s="50">
        <f t="shared" si="445"/>
        <v>8.9883626910147427</v>
      </c>
      <c r="FG260" s="82">
        <f t="shared" si="446"/>
        <v>263.23986654788212</v>
      </c>
      <c r="FH260" s="53">
        <v>3.9399999999999998E-2</v>
      </c>
      <c r="FI260" s="49">
        <v>30</v>
      </c>
      <c r="FJ260" s="55">
        <v>0.6</v>
      </c>
      <c r="FK260" s="55">
        <v>0.4</v>
      </c>
      <c r="FL260" s="49">
        <f t="shared" si="447"/>
        <v>36000</v>
      </c>
      <c r="FM260" s="49">
        <f t="shared" si="448"/>
        <v>21800</v>
      </c>
      <c r="FN260" s="58">
        <f t="shared" si="449"/>
        <v>-103.32386997731646</v>
      </c>
      <c r="FO260" s="49">
        <f t="shared" si="468"/>
        <v>3120</v>
      </c>
      <c r="FP260" s="131">
        <v>44</v>
      </c>
      <c r="FQ260" s="131">
        <v>159</v>
      </c>
      <c r="FR260" s="134">
        <v>1282</v>
      </c>
      <c r="FS260" s="134">
        <v>2127</v>
      </c>
      <c r="FT260" s="134">
        <v>1347</v>
      </c>
      <c r="FU260" s="134">
        <v>1297</v>
      </c>
      <c r="FV260" s="134">
        <v>1244</v>
      </c>
      <c r="FW260" s="134">
        <v>3019</v>
      </c>
      <c r="FX260" s="134">
        <v>3482</v>
      </c>
      <c r="FY260" s="32">
        <f t="shared" si="450"/>
        <v>14001</v>
      </c>
      <c r="FZ260" s="152">
        <f>(SUM(FT260:FX260)/FY260)+(FS260/FY260)*0.9</f>
        <v>0.87874437540175698</v>
      </c>
      <c r="GA260" s="54">
        <f t="shared" si="451"/>
        <v>377.9564295981944</v>
      </c>
      <c r="GB260" s="55">
        <v>0.3</v>
      </c>
      <c r="GC260" s="55">
        <f t="shared" si="452"/>
        <v>0.87874437540175698</v>
      </c>
      <c r="GD260" s="50">
        <f t="shared" si="453"/>
        <v>99.638125996903042</v>
      </c>
      <c r="GE260" s="54">
        <f t="shared" si="454"/>
        <v>197.28683105383607</v>
      </c>
      <c r="GF260" s="55">
        <v>0.7</v>
      </c>
      <c r="GG260" s="55">
        <f t="shared" si="455"/>
        <v>0.87874437540175698</v>
      </c>
      <c r="GH260" s="50">
        <f t="shared" si="456"/>
        <v>121.35528519057657</v>
      </c>
      <c r="GI260" s="81">
        <f t="shared" si="469"/>
        <v>220.99341118747961</v>
      </c>
      <c r="GJ260" s="72">
        <f t="shared" si="457"/>
        <v>31.894084264141195</v>
      </c>
      <c r="GK260" s="72">
        <f t="shared" si="458"/>
        <v>34.059431427235417</v>
      </c>
      <c r="GL260" s="52">
        <f>SUM('주택총조사(주택의종류)'!AD246:AF246)</f>
        <v>17113</v>
      </c>
      <c r="GM260" s="52">
        <f>REPS미분양!I245</f>
        <v>0</v>
      </c>
      <c r="GN260" s="100">
        <f t="shared" si="459"/>
        <v>0</v>
      </c>
      <c r="GO260" s="55">
        <f t="shared" si="460"/>
        <v>1</v>
      </c>
      <c r="GP260" s="82">
        <f t="shared" si="461"/>
        <v>65.953515691376609</v>
      </c>
      <c r="GQ260" s="84">
        <f t="shared" si="462"/>
        <v>550.1867934267384</v>
      </c>
      <c r="GR260" s="151">
        <f>SUM('REPS분양물량+계획'!G245:I245)/3</f>
        <v>274.33333333333331</v>
      </c>
      <c r="GS260" s="106">
        <f t="shared" si="470"/>
        <v>0.49861853576073323</v>
      </c>
      <c r="GT260" s="105" t="str">
        <f t="shared" si="463"/>
        <v>S등급</v>
      </c>
    </row>
    <row r="261" spans="1:202" s="49" customFormat="1" x14ac:dyDescent="0.4">
      <c r="A261" s="37" t="s">
        <v>269</v>
      </c>
      <c r="B261" s="37" t="s">
        <v>319</v>
      </c>
      <c r="C261" s="35">
        <f>'주택총조사(거처의종류, 일반,외국인가구, 전체)'!H247</f>
        <v>44552</v>
      </c>
      <c r="D261" s="35">
        <f>'주택총조사(거처의종류, 일반,외국인가구, 전체)'!K247</f>
        <v>44816</v>
      </c>
      <c r="E261" s="35">
        <f>'주택총조사(거처의종류, 일반,외국인가구, 전체)'!N247</f>
        <v>46165</v>
      </c>
      <c r="F261" s="35">
        <f>'주택총조사(거처의종류, 일반,외국인가구, 전체)'!Q247</f>
        <v>46411</v>
      </c>
      <c r="G261" s="35">
        <f>'주택총조사(거처의종류, 일반,외국인가구, 전체)'!T247</f>
        <v>46899</v>
      </c>
      <c r="H261" s="35">
        <f>'주택총조사(거처의종류, 일반,외국인가구, 전체)'!W247</f>
        <v>47452</v>
      </c>
      <c r="I261" s="207">
        <f t="shared" si="471"/>
        <v>33</v>
      </c>
      <c r="J261" s="207">
        <f t="shared" si="471"/>
        <v>-74</v>
      </c>
      <c r="K261" s="207">
        <f t="shared" si="471"/>
        <v>-424</v>
      </c>
      <c r="L261" s="207">
        <f t="shared" si="471"/>
        <v>-119</v>
      </c>
      <c r="M261" s="207">
        <f t="shared" si="471"/>
        <v>-363</v>
      </c>
      <c r="N261" s="24">
        <f>'인구총조사(가구, 1인가구)'!D247</f>
        <v>15232</v>
      </c>
      <c r="O261" s="24">
        <f>'인구총조사(가구, 1인가구)'!E247</f>
        <v>15463</v>
      </c>
      <c r="P261" s="24">
        <f>'인구총조사(가구, 1인가구)'!F247</f>
        <v>16886</v>
      </c>
      <c r="Q261" s="24">
        <f>'인구총조사(가구, 1인가구)'!G247</f>
        <v>17556</v>
      </c>
      <c r="R261" s="24">
        <f>'인구총조사(가구, 1인가구)'!H247</f>
        <v>18163</v>
      </c>
      <c r="S261" s="24">
        <f>'인구총조사(가구, 1인가구)'!I247</f>
        <v>19079</v>
      </c>
      <c r="T261" s="52">
        <f t="shared" si="464"/>
        <v>231</v>
      </c>
      <c r="U261" s="52">
        <f t="shared" si="382"/>
        <v>1423</v>
      </c>
      <c r="V261" s="52">
        <f t="shared" si="383"/>
        <v>670</v>
      </c>
      <c r="W261" s="52">
        <f t="shared" si="384"/>
        <v>607</v>
      </c>
      <c r="X261" s="52">
        <f t="shared" si="385"/>
        <v>916</v>
      </c>
      <c r="Y261" s="53">
        <f>'주택총조사(거처의종류, 일반,외국인가구, 아파트)'!K247/'주택총조사(거처의종류, 일반,외국인가구, 전체)'!K247</f>
        <v>0.33978936094252055</v>
      </c>
      <c r="Z261" s="53">
        <f>'주택총조사(거처의종류, 일반,외국인가구, 아파트)'!N247/'주택총조사(거처의종류, 일반,외국인가구, 전체)'!N247</f>
        <v>0.33687858767464529</v>
      </c>
      <c r="AA261" s="53">
        <f>'주택총조사(거처의종류, 일반,외국인가구, 아파트)'!Q247/'주택총조사(거처의종류, 일반,외국인가구, 전체)'!Q247</f>
        <v>0.34397017948331216</v>
      </c>
      <c r="AB261" s="53">
        <f>'주택총조사(거처의종류, 일반,외국인가구, 아파트)'!T247/'주택총조사(거처의종류, 일반,외국인가구, 전체)'!T247</f>
        <v>0.35090300432845051</v>
      </c>
      <c r="AC261" s="53">
        <f>'주택총조사(거처의종류, 일반,외국인가구, 아파트)'!W247/'주택총조사(거처의종류, 일반,외국인가구, 전체)'!W247</f>
        <v>0.35966871786226079</v>
      </c>
      <c r="AD261" s="54">
        <f t="shared" si="465"/>
        <v>11.213048911103177</v>
      </c>
      <c r="AE261" s="54">
        <f t="shared" si="386"/>
        <v>-24.929015487923753</v>
      </c>
      <c r="AF261" s="54">
        <f t="shared" si="387"/>
        <v>-145.84335610092435</v>
      </c>
      <c r="AG261" s="54">
        <f t="shared" si="388"/>
        <v>-41.757457515085612</v>
      </c>
      <c r="AH261" s="54">
        <f t="shared" si="389"/>
        <v>-130.55974458400067</v>
      </c>
      <c r="AI261" s="54">
        <f t="shared" si="390"/>
        <v>-66.375304955366232</v>
      </c>
      <c r="AJ261" s="54">
        <f t="shared" si="466"/>
        <v>78.491342377722248</v>
      </c>
      <c r="AK261" s="54">
        <f t="shared" si="391"/>
        <v>479.37823026102024</v>
      </c>
      <c r="AL261" s="54">
        <f t="shared" si="392"/>
        <v>230.46002025381915</v>
      </c>
      <c r="AM261" s="54">
        <f t="shared" si="393"/>
        <v>212.99812362736947</v>
      </c>
      <c r="AN261" s="54">
        <f t="shared" si="394"/>
        <v>329.45654556183086</v>
      </c>
      <c r="AO261" s="54">
        <f t="shared" si="395"/>
        <v>266.15685241635236</v>
      </c>
      <c r="AP261" s="208">
        <f t="shared" si="472"/>
        <v>89.70439128882542</v>
      </c>
      <c r="AQ261" s="208">
        <f t="shared" si="472"/>
        <v>454.44921477309646</v>
      </c>
      <c r="AR261" s="208">
        <f t="shared" si="472"/>
        <v>84.616664152894799</v>
      </c>
      <c r="AS261" s="208">
        <f t="shared" si="472"/>
        <v>171.24066611228386</v>
      </c>
      <c r="AT261" s="208">
        <f t="shared" si="472"/>
        <v>198.8968009778302</v>
      </c>
      <c r="AU261" s="50">
        <f t="shared" si="381"/>
        <v>199.78154746098616</v>
      </c>
      <c r="AV261" s="52">
        <f>'주택총조사(거처의종류, 일반,외국인가구, 전체)'!I247</f>
        <v>626</v>
      </c>
      <c r="AW261" s="52">
        <f>'주택총조사(거처의종류, 일반,외국인가구, 전체)'!L247</f>
        <v>650</v>
      </c>
      <c r="AX261" s="52">
        <f>'주택총조사(거처의종류, 일반,외국인가구, 전체)'!O247</f>
        <v>722</v>
      </c>
      <c r="AY261" s="52">
        <f>'주택총조사(거처의종류, 일반,외국인가구, 전체)'!R247</f>
        <v>746</v>
      </c>
      <c r="AZ261" s="52">
        <f>'주택총조사(거처의종류, 일반,외국인가구, 전체)'!U247</f>
        <v>810</v>
      </c>
      <c r="BA261" s="52">
        <f>'주택총조사(거처의종류, 일반,외국인가구, 전체)'!X247</f>
        <v>858</v>
      </c>
      <c r="BB261" s="52">
        <f t="shared" si="467"/>
        <v>24</v>
      </c>
      <c r="BC261" s="52">
        <f t="shared" si="396"/>
        <v>72</v>
      </c>
      <c r="BD261" s="52">
        <f t="shared" si="397"/>
        <v>24</v>
      </c>
      <c r="BE261" s="52">
        <f t="shared" si="398"/>
        <v>64</v>
      </c>
      <c r="BF261" s="52">
        <f t="shared" si="399"/>
        <v>48</v>
      </c>
      <c r="BG261" s="53">
        <f>'주택총조사(거처의종류, 일반,외국인가구, 아파트)'!L247/'주택총조사(거처의종류, 일반,외국인가구, 전체)'!L247</f>
        <v>0.16923076923076924</v>
      </c>
      <c r="BH261" s="53">
        <f>'주택총조사(거처의종류, 일반,외국인가구, 아파트)'!O247/'주택총조사(거처의종류, 일반,외국인가구, 전체)'!O247</f>
        <v>0.16897506925207756</v>
      </c>
      <c r="BI261" s="53">
        <f>'주택총조사(거처의종류, 일반,외국인가구, 아파트)'!R247/'주택총조사(거처의종류, 일반,외국인가구, 전체)'!R247</f>
        <v>0.17024128686327078</v>
      </c>
      <c r="BJ261" s="53">
        <f>'주택총조사(거처의종류, 일반,외국인가구, 아파트)'!U247/'주택총조사(거처의종류, 일반,외국인가구, 전체)'!U247</f>
        <v>0.16666666666666666</v>
      </c>
      <c r="BK261" s="53">
        <f>'주택총조사(거처의종류, 일반,외국인가구, 아파트)'!X247/'주택총조사(거처의종류, 일반,외국인가구, 전체)'!X247</f>
        <v>0.15501165501165501</v>
      </c>
      <c r="BL261" s="54">
        <f t="shared" si="400"/>
        <v>4.0615384615384613</v>
      </c>
      <c r="BM261" s="54">
        <f t="shared" si="401"/>
        <v>12.166204986149584</v>
      </c>
      <c r="BN261" s="54">
        <f t="shared" si="402"/>
        <v>4.0857908847184987</v>
      </c>
      <c r="BO261" s="54">
        <f t="shared" si="403"/>
        <v>10.666666666666666</v>
      </c>
      <c r="BP261" s="54">
        <f t="shared" si="404"/>
        <v>7.44055944055944</v>
      </c>
      <c r="BQ261" s="50">
        <f t="shared" si="405"/>
        <v>7.6841520879265302</v>
      </c>
      <c r="BR261" s="49">
        <f>REPS멸실!E246</f>
        <v>0</v>
      </c>
      <c r="BS261" s="49">
        <f>REPS멸실!F246</f>
        <v>0</v>
      </c>
      <c r="BT261" s="49">
        <f>REPS멸실!G246</f>
        <v>0</v>
      </c>
      <c r="BU261" s="49">
        <f>REPS멸실!H246</f>
        <v>0</v>
      </c>
      <c r="BV261" s="49">
        <f>REPS멸실!I246</f>
        <v>0</v>
      </c>
      <c r="BW261" s="51">
        <f t="shared" si="406"/>
        <v>0</v>
      </c>
      <c r="BX261" s="81">
        <f t="shared" si="407"/>
        <v>207.46569954891268</v>
      </c>
      <c r="BY261" s="52">
        <f>SUM('주택소유통계(다주택자)'!Q247:R247)</f>
        <v>6340</v>
      </c>
      <c r="BZ261" s="52">
        <f>SUM('주택소유통계(다주택자)'!U247:V247)</f>
        <v>6300</v>
      </c>
      <c r="CA261" s="52">
        <f>SUM('주택소유통계(다주택자)'!Y247:Z247)</f>
        <v>6252</v>
      </c>
      <c r="CB261" s="52">
        <f>SUM('주택소유통계(다주택자)'!AC247:AD247)</f>
        <v>6208</v>
      </c>
      <c r="CC261" s="52">
        <f t="shared" si="408"/>
        <v>-40</v>
      </c>
      <c r="CD261" s="52">
        <f t="shared" si="409"/>
        <v>-48</v>
      </c>
      <c r="CE261" s="52">
        <f t="shared" si="410"/>
        <v>-44</v>
      </c>
      <c r="CF261" s="53">
        <f>'REPS거래량(외지인)'!D247/'REPS거래량(외지인)'!C247</f>
        <v>0.48553900087642421</v>
      </c>
      <c r="CG261" s="53">
        <f>'REPS거래량(외지인)'!I247/'REPS거래량(외지인)'!H247</f>
        <v>0.50574712643678166</v>
      </c>
      <c r="CH261" s="53">
        <f>'REPS거래량(외지인)'!N247/'REPS거래량(외지인)'!M247</f>
        <v>0.61796042617960423</v>
      </c>
      <c r="CI261" s="54">
        <f>REPS단위당실거래!G246</f>
        <v>691.8</v>
      </c>
      <c r="CJ261" s="54">
        <f>REPS단위당실거래!H246</f>
        <v>657.6</v>
      </c>
      <c r="CK261" s="54">
        <f>REPS단위당실거래!I246</f>
        <v>668</v>
      </c>
      <c r="CL261" s="52">
        <v>1067.8</v>
      </c>
      <c r="CM261" s="52">
        <v>1124</v>
      </c>
      <c r="CN261" s="52">
        <v>831</v>
      </c>
      <c r="CO261" s="53">
        <f t="shared" si="411"/>
        <v>0.64787413373290881</v>
      </c>
      <c r="CP261" s="53">
        <f t="shared" si="412"/>
        <v>0.58505338078291813</v>
      </c>
      <c r="CQ261" s="53">
        <f t="shared" si="413"/>
        <v>0.8038507821901324</v>
      </c>
      <c r="CR261" s="55">
        <v>0.2</v>
      </c>
      <c r="CS261" s="55">
        <v>0.3</v>
      </c>
      <c r="CT261" s="55">
        <v>0.5</v>
      </c>
      <c r="CU261" s="162">
        <f t="shared" si="414"/>
        <v>-2.5165452766908434</v>
      </c>
      <c r="CV261" s="162">
        <f t="shared" si="415"/>
        <v>-4.2608025524604249</v>
      </c>
      <c r="CW261" s="162">
        <f t="shared" si="416"/>
        <v>-10.928455382834494</v>
      </c>
      <c r="CX261" s="71">
        <f t="shared" si="417"/>
        <v>-5.9019344039952548</v>
      </c>
      <c r="CY261" s="158">
        <f>REPS분양물량!H246</f>
        <v>503</v>
      </c>
      <c r="CZ261" s="158">
        <f>REPS분양물량!I246</f>
        <v>0</v>
      </c>
      <c r="DA261" s="158">
        <f>REPS분양물량!J246</f>
        <v>366</v>
      </c>
      <c r="DB261" s="52">
        <f>REPS미분양!F246</f>
        <v>21</v>
      </c>
      <c r="DC261" s="52">
        <f>REPS미분양!G246</f>
        <v>259</v>
      </c>
      <c r="DD261" s="52">
        <f>REPS미분양!H246</f>
        <v>243</v>
      </c>
      <c r="DE261" s="52">
        <f>REPS미분양!I246</f>
        <v>278</v>
      </c>
      <c r="DF261" s="52">
        <f t="shared" si="418"/>
        <v>524</v>
      </c>
      <c r="DG261" s="52">
        <f t="shared" si="419"/>
        <v>259</v>
      </c>
      <c r="DH261" s="52">
        <f t="shared" si="420"/>
        <v>609</v>
      </c>
      <c r="DI261" s="52">
        <f t="shared" si="421"/>
        <v>265</v>
      </c>
      <c r="DJ261" s="52">
        <f t="shared" si="422"/>
        <v>16</v>
      </c>
      <c r="DK261" s="52">
        <f t="shared" si="423"/>
        <v>331</v>
      </c>
      <c r="DL261" s="141">
        <v>691.8</v>
      </c>
      <c r="DM261" s="141">
        <v>657.6</v>
      </c>
      <c r="DN261" s="141">
        <v>668</v>
      </c>
      <c r="DO261" s="145">
        <f>DP261*0.95</f>
        <v>1067.8</v>
      </c>
      <c r="DP261" s="140">
        <f>'REPS분양가(분기단위)'!E246</f>
        <v>1124</v>
      </c>
      <c r="DQ261" s="140">
        <f>'REPS분양가(분기단위)'!F246</f>
        <v>831</v>
      </c>
      <c r="DR261" s="53">
        <f t="shared" si="424"/>
        <v>0.64787413373290881</v>
      </c>
      <c r="DS261" s="53">
        <f t="shared" si="425"/>
        <v>0.58505338078291813</v>
      </c>
      <c r="DT261" s="53">
        <f t="shared" si="426"/>
        <v>0.8038507821901324</v>
      </c>
      <c r="DU261" s="53">
        <f>100%-종합!CF261</f>
        <v>0.51446099912357579</v>
      </c>
      <c r="DV261" s="53">
        <f>100%-종합!CG261</f>
        <v>0.49425287356321834</v>
      </c>
      <c r="DW261" s="53">
        <f>100%-종합!CH261</f>
        <v>0.38203957382039577</v>
      </c>
      <c r="DX261" s="55">
        <v>0.2</v>
      </c>
      <c r="DY261" s="55">
        <v>0.3</v>
      </c>
      <c r="DZ261" s="55">
        <v>0.5</v>
      </c>
      <c r="EA261" s="72">
        <f t="shared" si="427"/>
        <v>17.665216629767333</v>
      </c>
      <c r="EB261" s="72">
        <f t="shared" si="428"/>
        <v>1.3879887102711985</v>
      </c>
      <c r="EC261" s="72">
        <f t="shared" si="429"/>
        <v>50.825515095234699</v>
      </c>
      <c r="ED261" s="71">
        <f t="shared" si="430"/>
        <v>23.292906811757746</v>
      </c>
      <c r="EE261" s="82">
        <f t="shared" si="431"/>
        <v>17.39097240776249</v>
      </c>
      <c r="EF261" s="88">
        <f t="shared" si="432"/>
        <v>224.85667195667517</v>
      </c>
      <c r="EG261" s="54">
        <f>REPS단위당실거래!I246</f>
        <v>668</v>
      </c>
      <c r="EH261" s="52">
        <f t="shared" si="433"/>
        <v>831</v>
      </c>
      <c r="EI261" s="52">
        <f t="shared" si="434"/>
        <v>28300</v>
      </c>
      <c r="EJ261" s="49">
        <f t="shared" si="435"/>
        <v>15565.000000000002</v>
      </c>
      <c r="EK261" s="149">
        <v>8432</v>
      </c>
      <c r="EL261" s="55">
        <f t="shared" si="436"/>
        <v>0.99660906423214868</v>
      </c>
      <c r="EM261" s="55">
        <v>0.74</v>
      </c>
      <c r="EN261" s="55">
        <v>0.05</v>
      </c>
      <c r="EO261" s="71">
        <f t="shared" si="437"/>
        <v>310.92608229540269</v>
      </c>
      <c r="EP261" s="54">
        <f>REPS단위당실거래!I246</f>
        <v>668</v>
      </c>
      <c r="EQ261" s="52">
        <f t="shared" si="438"/>
        <v>831</v>
      </c>
      <c r="ER261" s="52">
        <f t="shared" si="439"/>
        <v>28300</v>
      </c>
      <c r="ES261" s="49">
        <f t="shared" si="440"/>
        <v>15565.000000000002</v>
      </c>
      <c r="ET261" s="149">
        <v>6036</v>
      </c>
      <c r="EU261" s="55">
        <f t="shared" si="441"/>
        <v>0.99660906423214868</v>
      </c>
      <c r="EV261" s="55">
        <v>0.26</v>
      </c>
      <c r="EW261" s="55">
        <v>0.2</v>
      </c>
      <c r="EX261" s="50">
        <f t="shared" si="442"/>
        <v>312.80768020867299</v>
      </c>
      <c r="EY261" s="53">
        <f>'주택총조사(주택의종류)'!AZ247</f>
        <v>0.39830159977393703</v>
      </c>
      <c r="EZ261" s="53">
        <f>'주택총조사(주택의종류)'!AS247</f>
        <v>0.52697265225245393</v>
      </c>
      <c r="FA261" s="53">
        <f>'주택총조사(주택의종류)'!BG247</f>
        <v>5.8313216309347181E-2</v>
      </c>
      <c r="FB261" s="53">
        <f t="shared" si="443"/>
        <v>1.4694539738077632</v>
      </c>
      <c r="FC261" s="54">
        <f t="shared" si="444"/>
        <v>916.54805590968158</v>
      </c>
      <c r="FD261" s="55">
        <v>0.4</v>
      </c>
      <c r="FE261" s="55">
        <v>0.6</v>
      </c>
      <c r="FF261" s="50">
        <f t="shared" si="445"/>
        <v>219.97153341832359</v>
      </c>
      <c r="FG261" s="82">
        <f t="shared" si="446"/>
        <v>843.70529592239927</v>
      </c>
      <c r="FH261" s="53">
        <v>3.9399999999999998E-2</v>
      </c>
      <c r="FI261" s="49">
        <v>30</v>
      </c>
      <c r="FJ261" s="55">
        <v>0.6</v>
      </c>
      <c r="FK261" s="55">
        <v>0.4</v>
      </c>
      <c r="FL261" s="49">
        <f t="shared" si="447"/>
        <v>28000</v>
      </c>
      <c r="FM261" s="49">
        <f t="shared" si="448"/>
        <v>17000</v>
      </c>
      <c r="FN261" s="58">
        <f t="shared" si="449"/>
        <v>-80.573660074054118</v>
      </c>
      <c r="FO261" s="49">
        <f t="shared" si="468"/>
        <v>2400</v>
      </c>
      <c r="FP261" s="131">
        <v>65</v>
      </c>
      <c r="FQ261" s="131">
        <v>235</v>
      </c>
      <c r="FR261" s="134">
        <v>2117</v>
      </c>
      <c r="FS261" s="134">
        <v>2995</v>
      </c>
      <c r="FT261" s="134">
        <v>1623</v>
      </c>
      <c r="FU261" s="134">
        <v>1585</v>
      </c>
      <c r="FV261" s="134">
        <v>1315</v>
      </c>
      <c r="FW261" s="134">
        <v>3008</v>
      </c>
      <c r="FX261" s="134">
        <v>2392</v>
      </c>
      <c r="FY261" s="32">
        <f t="shared" si="450"/>
        <v>15335</v>
      </c>
      <c r="FZ261" s="152">
        <f>(SUM(FQ261:FX261)/FY261)+(FP261/FY261)*0.2</f>
        <v>0.99660906423214868</v>
      </c>
      <c r="GA261" s="54">
        <f t="shared" si="451"/>
        <v>273.84100450427889</v>
      </c>
      <c r="GB261" s="55">
        <v>0.3</v>
      </c>
      <c r="GC261" s="55">
        <f t="shared" si="452"/>
        <v>0.99660906423214868</v>
      </c>
      <c r="GD261" s="50">
        <f t="shared" si="453"/>
        <v>81.873728174220304</v>
      </c>
      <c r="GE261" s="54">
        <f t="shared" si="454"/>
        <v>-66.375304955366232</v>
      </c>
      <c r="GF261" s="55">
        <v>0.7</v>
      </c>
      <c r="GG261" s="55">
        <f t="shared" si="455"/>
        <v>0.99660906423214868</v>
      </c>
      <c r="GH261" s="50">
        <f t="shared" si="456"/>
        <v>-46.305161391783727</v>
      </c>
      <c r="GI261" s="81">
        <f t="shared" si="469"/>
        <v>35.568566782436577</v>
      </c>
      <c r="GJ261" s="72">
        <f t="shared" si="457"/>
        <v>-5.9019344039952548</v>
      </c>
      <c r="GK261" s="72">
        <f t="shared" si="458"/>
        <v>23.292906811757746</v>
      </c>
      <c r="GL261" s="52">
        <f>SUM('주택총조사(주택의종류)'!AD247:AF247)</f>
        <v>21555</v>
      </c>
      <c r="GM261" s="52">
        <f>REPS미분양!I246</f>
        <v>278</v>
      </c>
      <c r="GN261" s="100">
        <f t="shared" si="459"/>
        <v>1.2897239619577824E-2</v>
      </c>
      <c r="GO261" s="55">
        <f t="shared" si="460"/>
        <v>0.6</v>
      </c>
      <c r="GP261" s="82">
        <f t="shared" si="461"/>
        <v>10.434583444657493</v>
      </c>
      <c r="GQ261" s="84">
        <f t="shared" si="462"/>
        <v>889.7084461494934</v>
      </c>
      <c r="GR261" s="151">
        <f>SUM('REPS분양물량+계획'!G246:I246)/3</f>
        <v>136.66666666666666</v>
      </c>
      <c r="GS261" s="106">
        <f t="shared" si="470"/>
        <v>0.1536083727856431</v>
      </c>
      <c r="GT261" s="105" t="str">
        <f t="shared" si="463"/>
        <v>S등급</v>
      </c>
    </row>
    <row r="262" spans="1:202" s="49" customFormat="1" x14ac:dyDescent="0.4">
      <c r="A262" s="37" t="s">
        <v>269</v>
      </c>
      <c r="B262" s="37" t="s">
        <v>311</v>
      </c>
      <c r="C262" s="35">
        <f>'주택총조사(거처의종류, 일반,외국인가구, 전체)'!H248</f>
        <v>22889</v>
      </c>
      <c r="D262" s="35">
        <f>'주택총조사(거처의종류, 일반,외국인가구, 전체)'!K248</f>
        <v>22450</v>
      </c>
      <c r="E262" s="35">
        <f>'주택총조사(거처의종류, 일반,외국인가구, 전체)'!N248</f>
        <v>23257</v>
      </c>
      <c r="F262" s="35">
        <f>'주택총조사(거처의종류, 일반,외국인가구, 전체)'!Q248</f>
        <v>23299</v>
      </c>
      <c r="G262" s="35">
        <f>'주택총조사(거처의종류, 일반,외국인가구, 전체)'!T248</f>
        <v>23275</v>
      </c>
      <c r="H262" s="35">
        <f>'주택총조사(거처의종류, 일반,외국인가구, 전체)'!W248</f>
        <v>23354</v>
      </c>
      <c r="I262" s="207">
        <f t="shared" si="471"/>
        <v>-204</v>
      </c>
      <c r="J262" s="207">
        <f t="shared" si="471"/>
        <v>-109</v>
      </c>
      <c r="K262" s="207">
        <f t="shared" si="471"/>
        <v>-222</v>
      </c>
      <c r="L262" s="207">
        <f t="shared" si="471"/>
        <v>-16</v>
      </c>
      <c r="M262" s="207">
        <f t="shared" si="471"/>
        <v>318</v>
      </c>
      <c r="N262" s="24">
        <f>'인구총조사(가구, 1인가구)'!D248</f>
        <v>8102</v>
      </c>
      <c r="O262" s="24">
        <f>'인구총조사(가구, 1인가구)'!E248</f>
        <v>7867</v>
      </c>
      <c r="P262" s="24">
        <f>'인구총조사(가구, 1인가구)'!F248</f>
        <v>8783</v>
      </c>
      <c r="Q262" s="24">
        <f>'인구총조사(가구, 1인가구)'!G248</f>
        <v>9047</v>
      </c>
      <c r="R262" s="24">
        <f>'인구총조사(가구, 1인가구)'!H248</f>
        <v>9039</v>
      </c>
      <c r="S262" s="24">
        <f>'인구총조사(가구, 1인가구)'!I248</f>
        <v>8800</v>
      </c>
      <c r="T262" s="52">
        <f t="shared" si="464"/>
        <v>-235</v>
      </c>
      <c r="U262" s="52">
        <f t="shared" si="382"/>
        <v>916</v>
      </c>
      <c r="V262" s="52">
        <f t="shared" si="383"/>
        <v>264</v>
      </c>
      <c r="W262" s="52">
        <f t="shared" si="384"/>
        <v>-8</v>
      </c>
      <c r="X262" s="52">
        <f t="shared" si="385"/>
        <v>-239</v>
      </c>
      <c r="Y262" s="53">
        <f>'주택총조사(거처의종류, 일반,외국인가구, 아파트)'!K248/'주택총조사(거처의종류, 일반,외국인가구, 전체)'!K248</f>
        <v>0.17354120267260578</v>
      </c>
      <c r="Z262" s="53">
        <f>'주택총조사(거처의종류, 일반,외국인가구, 아파트)'!N248/'주택총조사(거처의종류, 일반,외국인가구, 전체)'!N248</f>
        <v>0.17310917143225696</v>
      </c>
      <c r="AA262" s="53">
        <f>'주택총조사(거처의종류, 일반,외국인가구, 아파트)'!Q248/'주택총조사(거처의종류, 일반,외국인가구, 전체)'!Q248</f>
        <v>0.17721790634791193</v>
      </c>
      <c r="AB262" s="53">
        <f>'주택총조사(거처의종류, 일반,외국인가구, 아파트)'!T248/'주택총조사(거처의종류, 일반,외국인가구, 전체)'!T248</f>
        <v>0.1915359828141783</v>
      </c>
      <c r="AC262" s="53">
        <f>'주택총조사(거처의종류, 일반,외국인가구, 아파트)'!W248/'주택총조사(거처의종류, 일반,외국인가구, 전체)'!W248</f>
        <v>0.20891496103451229</v>
      </c>
      <c r="AD262" s="54">
        <f t="shared" si="465"/>
        <v>-35.402405345211577</v>
      </c>
      <c r="AE262" s="54">
        <f t="shared" si="386"/>
        <v>-18.868899686116009</v>
      </c>
      <c r="AF262" s="54">
        <f t="shared" si="387"/>
        <v>-39.342375209236451</v>
      </c>
      <c r="AG262" s="54">
        <f t="shared" si="388"/>
        <v>-3.0645757250268528</v>
      </c>
      <c r="AH262" s="54">
        <f t="shared" si="389"/>
        <v>66.434957608974912</v>
      </c>
      <c r="AI262" s="54">
        <f t="shared" si="390"/>
        <v>-6.0486596713231959</v>
      </c>
      <c r="AJ262" s="54">
        <f t="shared" si="466"/>
        <v>-40.782182628062358</v>
      </c>
      <c r="AK262" s="54">
        <f t="shared" si="391"/>
        <v>158.56800103194738</v>
      </c>
      <c r="AL262" s="54">
        <f t="shared" si="392"/>
        <v>46.78552727584875</v>
      </c>
      <c r="AM262" s="54">
        <f t="shared" si="393"/>
        <v>-1.5322878625134264</v>
      </c>
      <c r="AN262" s="54">
        <f t="shared" si="394"/>
        <v>-49.930675687248439</v>
      </c>
      <c r="AO262" s="54">
        <f t="shared" si="395"/>
        <v>22.621676425994387</v>
      </c>
      <c r="AP262" s="208">
        <f t="shared" si="472"/>
        <v>-76.184587973273935</v>
      </c>
      <c r="AQ262" s="208">
        <f t="shared" si="472"/>
        <v>139.69910134583137</v>
      </c>
      <c r="AR262" s="208">
        <f t="shared" si="472"/>
        <v>7.4431520666122992</v>
      </c>
      <c r="AS262" s="208">
        <f t="shared" si="472"/>
        <v>-4.5968635875402795</v>
      </c>
      <c r="AT262" s="208">
        <f t="shared" si="472"/>
        <v>16.504281921726474</v>
      </c>
      <c r="AU262" s="50">
        <f t="shared" si="381"/>
        <v>16.573016754671183</v>
      </c>
      <c r="AV262" s="52">
        <f>'주택총조사(거처의종류, 일반,외국인가구, 전체)'!I248</f>
        <v>479</v>
      </c>
      <c r="AW262" s="52">
        <f>'주택총조사(거처의종류, 일반,외국인가구, 전체)'!L248</f>
        <v>676</v>
      </c>
      <c r="AX262" s="52">
        <f>'주택총조사(거처의종류, 일반,외국인가구, 전체)'!O248</f>
        <v>724</v>
      </c>
      <c r="AY262" s="52">
        <f>'주택총조사(거처의종류, 일반,외국인가구, 전체)'!R248</f>
        <v>755</v>
      </c>
      <c r="AZ262" s="52">
        <f>'주택총조사(거처의종류, 일반,외국인가구, 전체)'!U248</f>
        <v>878</v>
      </c>
      <c r="BA262" s="52">
        <f>'주택총조사(거처의종류, 일반,외국인가구, 전체)'!X248</f>
        <v>1033</v>
      </c>
      <c r="BB262" s="52">
        <f t="shared" si="467"/>
        <v>197</v>
      </c>
      <c r="BC262" s="52">
        <f t="shared" si="396"/>
        <v>48</v>
      </c>
      <c r="BD262" s="52">
        <f t="shared" si="397"/>
        <v>31</v>
      </c>
      <c r="BE262" s="52">
        <f t="shared" si="398"/>
        <v>123</v>
      </c>
      <c r="BF262" s="52">
        <f t="shared" si="399"/>
        <v>155</v>
      </c>
      <c r="BG262" s="53">
        <f>'주택총조사(거처의종류, 일반,외국인가구, 아파트)'!L248/'주택총조사(거처의종류, 일반,외국인가구, 전체)'!L248</f>
        <v>0.14644970414201183</v>
      </c>
      <c r="BH262" s="53">
        <f>'주택총조사(거처의종류, 일반,외국인가구, 아파트)'!O248/'주택총조사(거처의종류, 일반,외국인가구, 전체)'!O248</f>
        <v>0.20303867403314918</v>
      </c>
      <c r="BI262" s="53">
        <f>'주택총조사(거처의종류, 일반,외국인가구, 아파트)'!R248/'주택총조사(거처의종류, 일반,외국인가구, 전체)'!R248</f>
        <v>0.19867549668874171</v>
      </c>
      <c r="BJ262" s="53">
        <f>'주택총조사(거처의종류, 일반,외국인가구, 아파트)'!U248/'주택총조사(거처의종류, 일반,외국인가구, 전체)'!U248</f>
        <v>0.16742596810933941</v>
      </c>
      <c r="BK262" s="53">
        <f>'주택총조사(거처의종류, 일반,외국인가구, 아파트)'!X248/'주택총조사(거처의종류, 일반,외국인가구, 전체)'!X248</f>
        <v>0.1558567279767667</v>
      </c>
      <c r="BL262" s="54">
        <f t="shared" si="400"/>
        <v>28.850591715976332</v>
      </c>
      <c r="BM262" s="54">
        <f t="shared" si="401"/>
        <v>9.7458563535911615</v>
      </c>
      <c r="BN262" s="54">
        <f t="shared" si="402"/>
        <v>6.1589403973509933</v>
      </c>
      <c r="BO262" s="54">
        <f t="shared" si="403"/>
        <v>20.593394077448746</v>
      </c>
      <c r="BP262" s="54">
        <f t="shared" si="404"/>
        <v>24.157792836398837</v>
      </c>
      <c r="BQ262" s="50">
        <f t="shared" si="405"/>
        <v>17.901315076153217</v>
      </c>
      <c r="BR262" s="49">
        <f>REPS멸실!E247</f>
        <v>0</v>
      </c>
      <c r="BS262" s="49">
        <f>REPS멸실!F247</f>
        <v>0</v>
      </c>
      <c r="BT262" s="49">
        <f>REPS멸실!G247</f>
        <v>0</v>
      </c>
      <c r="BU262" s="49">
        <f>REPS멸실!H247</f>
        <v>0</v>
      </c>
      <c r="BV262" s="49">
        <f>REPS멸실!I247</f>
        <v>0</v>
      </c>
      <c r="BW262" s="51">
        <f t="shared" si="406"/>
        <v>0</v>
      </c>
      <c r="BX262" s="81">
        <f t="shared" si="407"/>
        <v>34.474331830824397</v>
      </c>
      <c r="BY262" s="52">
        <f>SUM('주택소유통계(다주택자)'!Q248:R248)</f>
        <v>2835</v>
      </c>
      <c r="BZ262" s="52">
        <f>SUM('주택소유통계(다주택자)'!U248:V248)</f>
        <v>2869</v>
      </c>
      <c r="CA262" s="52">
        <f>SUM('주택소유통계(다주택자)'!Y248:Z248)</f>
        <v>3040</v>
      </c>
      <c r="CB262" s="52">
        <f>SUM('주택소유통계(다주택자)'!AC248:AD248)</f>
        <v>3205</v>
      </c>
      <c r="CC262" s="52">
        <f t="shared" si="408"/>
        <v>34</v>
      </c>
      <c r="CD262" s="52">
        <f t="shared" si="409"/>
        <v>171</v>
      </c>
      <c r="CE262" s="52">
        <f t="shared" si="410"/>
        <v>165</v>
      </c>
      <c r="CF262" s="53">
        <f>'REPS거래량(외지인)'!D248/'REPS거래량(외지인)'!C248</f>
        <v>0.69971671388101986</v>
      </c>
      <c r="CG262" s="53">
        <f>'REPS거래량(외지인)'!I248/'REPS거래량(외지인)'!H248</f>
        <v>0.6558441558441559</v>
      </c>
      <c r="CH262" s="53">
        <f>'REPS거래량(외지인)'!N248/'REPS거래량(외지인)'!M248</f>
        <v>0.62301587301587302</v>
      </c>
      <c r="CI262" s="54">
        <f>REPS단위당실거래!G247</f>
        <v>540.5</v>
      </c>
      <c r="CJ262" s="54">
        <f>REPS단위당실거래!H247</f>
        <v>589.5</v>
      </c>
      <c r="CK262" s="54">
        <f>REPS단위당실거래!I247</f>
        <v>607.1</v>
      </c>
      <c r="CL262" s="52">
        <v>0</v>
      </c>
      <c r="CM262" s="52">
        <v>0</v>
      </c>
      <c r="CN262" s="52">
        <v>0</v>
      </c>
      <c r="CO262" s="53">
        <v>0</v>
      </c>
      <c r="CP262" s="53">
        <v>0</v>
      </c>
      <c r="CQ262" s="53">
        <v>0</v>
      </c>
      <c r="CR262" s="55">
        <v>0.2</v>
      </c>
      <c r="CS262" s="55">
        <v>0.3</v>
      </c>
      <c r="CT262" s="55">
        <v>0.5</v>
      </c>
      <c r="CU262" s="162">
        <f t="shared" si="414"/>
        <v>0</v>
      </c>
      <c r="CV262" s="162">
        <f t="shared" si="415"/>
        <v>0</v>
      </c>
      <c r="CW262" s="162">
        <f t="shared" si="416"/>
        <v>0</v>
      </c>
      <c r="CX262" s="71">
        <f t="shared" si="417"/>
        <v>0</v>
      </c>
      <c r="CY262" s="158">
        <f>REPS분양물량!H247</f>
        <v>0</v>
      </c>
      <c r="CZ262" s="158">
        <f>REPS분양물량!I247</f>
        <v>0</v>
      </c>
      <c r="DA262" s="158">
        <f>REPS분양물량!J247</f>
        <v>0</v>
      </c>
      <c r="DB262" s="52">
        <f>REPS미분양!F247</f>
        <v>70</v>
      </c>
      <c r="DC262" s="52">
        <f>REPS미분양!G247</f>
        <v>47</v>
      </c>
      <c r="DD262" s="52">
        <f>REPS미분양!H247</f>
        <v>38</v>
      </c>
      <c r="DE262" s="52">
        <f>REPS미분양!I247</f>
        <v>38</v>
      </c>
      <c r="DF262" s="52">
        <f t="shared" si="418"/>
        <v>70</v>
      </c>
      <c r="DG262" s="52">
        <f t="shared" si="419"/>
        <v>47</v>
      </c>
      <c r="DH262" s="52">
        <f t="shared" si="420"/>
        <v>38</v>
      </c>
      <c r="DI262" s="52">
        <f t="shared" si="421"/>
        <v>23</v>
      </c>
      <c r="DJ262" s="52">
        <f t="shared" si="422"/>
        <v>9</v>
      </c>
      <c r="DK262" s="52">
        <f t="shared" si="423"/>
        <v>0</v>
      </c>
      <c r="DL262" s="141">
        <v>540.5</v>
      </c>
      <c r="DM262" s="141">
        <v>589.5</v>
      </c>
      <c r="DN262" s="141">
        <v>607.1</v>
      </c>
      <c r="DO262" s="140">
        <f>'REPS분양가(분기단위)'!D247</f>
        <v>0</v>
      </c>
      <c r="DP262" s="140">
        <f>'REPS분양가(분기단위)'!E247</f>
        <v>0</v>
      </c>
      <c r="DQ262" s="140">
        <f>'REPS분양가(분기단위)'!F247</f>
        <v>0</v>
      </c>
      <c r="DR262" s="53" t="e">
        <f t="shared" si="424"/>
        <v>#DIV/0!</v>
      </c>
      <c r="DS262" s="53" t="e">
        <f t="shared" si="425"/>
        <v>#DIV/0!</v>
      </c>
      <c r="DT262" s="53" t="e">
        <f t="shared" si="426"/>
        <v>#DIV/0!</v>
      </c>
      <c r="DU262" s="53">
        <f>100%-종합!CF262</f>
        <v>0.30028328611898014</v>
      </c>
      <c r="DV262" s="53">
        <f>100%-종합!CG262</f>
        <v>0.3441558441558441</v>
      </c>
      <c r="DW262" s="53">
        <f>100%-종합!CH262</f>
        <v>0.37698412698412698</v>
      </c>
      <c r="DX262" s="55">
        <v>0.2</v>
      </c>
      <c r="DY262" s="55">
        <v>0.3</v>
      </c>
      <c r="DZ262" s="55">
        <v>0.5</v>
      </c>
      <c r="EA262" s="72" t="e">
        <f t="shared" si="427"/>
        <v>#DIV/0!</v>
      </c>
      <c r="EB262" s="72" t="e">
        <f t="shared" si="428"/>
        <v>#DIV/0!</v>
      </c>
      <c r="EC262" s="72" t="e">
        <f t="shared" si="429"/>
        <v>#DIV/0!</v>
      </c>
      <c r="ED262" s="71" t="e">
        <f t="shared" si="430"/>
        <v>#DIV/0!</v>
      </c>
      <c r="EE262" s="82" t="e">
        <f t="shared" si="431"/>
        <v>#DIV/0!</v>
      </c>
      <c r="EF262" s="88" t="e">
        <f t="shared" si="432"/>
        <v>#DIV/0!</v>
      </c>
      <c r="EG262" s="54">
        <f>REPS단위당실거래!I247</f>
        <v>607.1</v>
      </c>
      <c r="EH262" s="52">
        <f t="shared" si="433"/>
        <v>0</v>
      </c>
      <c r="EI262" s="52">
        <f t="shared" si="434"/>
        <v>0</v>
      </c>
      <c r="EJ262" s="49">
        <f t="shared" si="435"/>
        <v>0</v>
      </c>
      <c r="EK262" s="149">
        <v>0</v>
      </c>
      <c r="EL262" s="55">
        <f t="shared" si="436"/>
        <v>0</v>
      </c>
      <c r="EM262" s="55">
        <v>0.74</v>
      </c>
      <c r="EN262" s="55">
        <v>0.05</v>
      </c>
      <c r="EO262" s="71">
        <f t="shared" si="437"/>
        <v>0</v>
      </c>
      <c r="EP262" s="54">
        <f>REPS단위당실거래!I247</f>
        <v>607.1</v>
      </c>
      <c r="EQ262" s="52">
        <f t="shared" si="438"/>
        <v>0</v>
      </c>
      <c r="ER262" s="52">
        <f t="shared" si="439"/>
        <v>0</v>
      </c>
      <c r="ES262" s="49">
        <f t="shared" si="440"/>
        <v>0</v>
      </c>
      <c r="ET262" s="149">
        <v>0</v>
      </c>
      <c r="EU262" s="55">
        <f t="shared" si="441"/>
        <v>0</v>
      </c>
      <c r="EV262" s="55">
        <v>0.26</v>
      </c>
      <c r="EW262" s="55">
        <v>0.2</v>
      </c>
      <c r="EX262" s="50">
        <f t="shared" si="442"/>
        <v>0</v>
      </c>
      <c r="EY262" s="53">
        <f>'주택총조사(주택의종류)'!AZ248</f>
        <v>0.2195245542901858</v>
      </c>
      <c r="EZ262" s="53">
        <f>'주택총조사(주택의종류)'!AS248</f>
        <v>0.69003345955361195</v>
      </c>
      <c r="FA262" s="53">
        <f>'주택총조사(주택의종류)'!BG248</f>
        <v>7.3644864693564835E-2</v>
      </c>
      <c r="FB262" s="53">
        <f t="shared" si="443"/>
        <v>3.4787831671790266</v>
      </c>
      <c r="FC262" s="54">
        <f t="shared" si="444"/>
        <v>0</v>
      </c>
      <c r="FD262" s="55">
        <v>0.4</v>
      </c>
      <c r="FE262" s="55">
        <v>0.6</v>
      </c>
      <c r="FF262" s="50">
        <f t="shared" si="445"/>
        <v>0</v>
      </c>
      <c r="FG262" s="82">
        <f t="shared" si="446"/>
        <v>0</v>
      </c>
      <c r="FH262" s="53">
        <v>3.9399999999999998E-2</v>
      </c>
      <c r="FI262" s="49">
        <v>30</v>
      </c>
      <c r="FJ262" s="55">
        <v>0.6</v>
      </c>
      <c r="FK262" s="55">
        <v>0.4</v>
      </c>
      <c r="FL262" s="49">
        <f t="shared" si="447"/>
        <v>0</v>
      </c>
      <c r="FM262" s="49">
        <f t="shared" si="448"/>
        <v>0</v>
      </c>
      <c r="FN262" s="58">
        <f t="shared" si="449"/>
        <v>0</v>
      </c>
      <c r="FO262" s="49">
        <f t="shared" si="468"/>
        <v>0</v>
      </c>
      <c r="FP262" s="131" t="s">
        <v>400</v>
      </c>
      <c r="FQ262" s="131">
        <v>100</v>
      </c>
      <c r="FR262" s="131">
        <v>891</v>
      </c>
      <c r="FS262" s="134">
        <v>1232</v>
      </c>
      <c r="FT262" s="131">
        <v>624</v>
      </c>
      <c r="FU262" s="131">
        <v>572</v>
      </c>
      <c r="FV262" s="131">
        <v>525</v>
      </c>
      <c r="FW262" s="134">
        <v>1022</v>
      </c>
      <c r="FX262" s="131">
        <v>663</v>
      </c>
      <c r="FY262" s="32">
        <f t="shared" si="450"/>
        <v>5629</v>
      </c>
      <c r="FZ262" s="153">
        <v>0</v>
      </c>
      <c r="GA262" s="54">
        <f t="shared" si="451"/>
        <v>40.522991502147605</v>
      </c>
      <c r="GB262" s="55">
        <v>0.3</v>
      </c>
      <c r="GC262" s="55">
        <f t="shared" si="452"/>
        <v>0</v>
      </c>
      <c r="GD262" s="50">
        <f t="shared" si="453"/>
        <v>0</v>
      </c>
      <c r="GE262" s="54">
        <f t="shared" si="454"/>
        <v>-6.0486596713231959</v>
      </c>
      <c r="GF262" s="55">
        <v>0.7</v>
      </c>
      <c r="GG262" s="55">
        <f t="shared" si="455"/>
        <v>0</v>
      </c>
      <c r="GH262" s="50">
        <f t="shared" si="456"/>
        <v>0</v>
      </c>
      <c r="GI262" s="81">
        <f t="shared" si="469"/>
        <v>0</v>
      </c>
      <c r="GJ262" s="72">
        <f t="shared" si="457"/>
        <v>0</v>
      </c>
      <c r="GK262" s="72" t="e">
        <f t="shared" si="458"/>
        <v>#DIV/0!</v>
      </c>
      <c r="GL262" s="52">
        <f>SUM('주택총조사(주택의종류)'!AD248:AF248)</f>
        <v>7338</v>
      </c>
      <c r="GM262" s="52">
        <f>REPS미분양!I247</f>
        <v>38</v>
      </c>
      <c r="GN262" s="100">
        <f t="shared" si="459"/>
        <v>5.1785227582447531E-3</v>
      </c>
      <c r="GO262" s="55">
        <f t="shared" si="460"/>
        <v>0.8</v>
      </c>
      <c r="GP262" s="82" t="e">
        <f t="shared" si="461"/>
        <v>#DIV/0!</v>
      </c>
      <c r="GQ262" s="84" t="e">
        <f t="shared" si="462"/>
        <v>#DIV/0!</v>
      </c>
      <c r="GR262" s="151">
        <f>SUM('REPS분양물량+계획'!G247:I247)/3</f>
        <v>0</v>
      </c>
      <c r="GS262" s="106" t="e">
        <f t="shared" si="470"/>
        <v>#DIV/0!</v>
      </c>
      <c r="GT262" s="105" t="e">
        <f t="shared" si="463"/>
        <v>#DIV/0!</v>
      </c>
    </row>
    <row r="263" spans="1:202" s="49" customFormat="1" x14ac:dyDescent="0.4">
      <c r="A263" s="37" t="s">
        <v>269</v>
      </c>
      <c r="B263" s="37" t="s">
        <v>315</v>
      </c>
      <c r="C263" s="35">
        <f>'주택총조사(거처의종류, 일반,외국인가구, 전체)'!H249</f>
        <v>48759</v>
      </c>
      <c r="D263" s="35">
        <f>'주택총조사(거처의종류, 일반,외국인가구, 전체)'!K249</f>
        <v>49004</v>
      </c>
      <c r="E263" s="35">
        <f>'주택총조사(거처의종류, 일반,외국인가구, 전체)'!N249</f>
        <v>50139</v>
      </c>
      <c r="F263" s="35">
        <f>'주택총조사(거처의종류, 일반,외국인가구, 전체)'!Q249</f>
        <v>50723</v>
      </c>
      <c r="G263" s="35">
        <f>'주택총조사(거처의종류, 일반,외국인가구, 전체)'!T249</f>
        <v>50599</v>
      </c>
      <c r="H263" s="35">
        <f>'주택총조사(거처의종류, 일반,외국인가구, 전체)'!W249</f>
        <v>50401</v>
      </c>
      <c r="I263" s="207">
        <f t="shared" si="471"/>
        <v>-31</v>
      </c>
      <c r="J263" s="207">
        <f t="shared" si="471"/>
        <v>-159</v>
      </c>
      <c r="K263" s="207">
        <f t="shared" si="471"/>
        <v>-632</v>
      </c>
      <c r="L263" s="207">
        <f t="shared" si="471"/>
        <v>-374</v>
      </c>
      <c r="M263" s="207">
        <f t="shared" si="471"/>
        <v>-360</v>
      </c>
      <c r="N263" s="24">
        <f>'인구총조사(가구, 1인가구)'!D249</f>
        <v>15996</v>
      </c>
      <c r="O263" s="24">
        <f>'인구총조사(가구, 1인가구)'!E249</f>
        <v>16272</v>
      </c>
      <c r="P263" s="24">
        <f>'인구총조사(가구, 1인가구)'!F249</f>
        <v>17566</v>
      </c>
      <c r="Q263" s="24">
        <f>'인구총조사(가구, 1인가구)'!G249</f>
        <v>18782</v>
      </c>
      <c r="R263" s="24">
        <f>'인구총조사(가구, 1인가구)'!H249</f>
        <v>19032</v>
      </c>
      <c r="S263" s="24">
        <f>'인구총조사(가구, 1인가구)'!I249</f>
        <v>19194</v>
      </c>
      <c r="T263" s="52">
        <f t="shared" si="464"/>
        <v>276</v>
      </c>
      <c r="U263" s="52">
        <f t="shared" si="382"/>
        <v>1294</v>
      </c>
      <c r="V263" s="52">
        <f t="shared" si="383"/>
        <v>1216</v>
      </c>
      <c r="W263" s="52">
        <f t="shared" si="384"/>
        <v>250</v>
      </c>
      <c r="X263" s="52">
        <f t="shared" si="385"/>
        <v>162</v>
      </c>
      <c r="Y263" s="53">
        <f>'주택총조사(거처의종류, 일반,외국인가구, 아파트)'!K249/'주택총조사(거처의종류, 일반,외국인가구, 전체)'!K249</f>
        <v>0.30258754387396947</v>
      </c>
      <c r="Z263" s="53">
        <f>'주택총조사(거처의종류, 일반,외국인가구, 아파트)'!N249/'주택총조사(거처의종류, 일반,외국인가구, 전체)'!N249</f>
        <v>0.30439378527693012</v>
      </c>
      <c r="AA263" s="53">
        <f>'주택총조사(거처의종류, 일반,외국인가구, 아파트)'!Q249/'주택총조사(거처의종류, 일반,외국인가구, 전체)'!Q249</f>
        <v>0.305916448159612</v>
      </c>
      <c r="AB263" s="53">
        <f>'주택총조사(거처의종류, 일반,외국인가구, 아파트)'!T249/'주택총조사(거처의종류, 일반,외국인가구, 전체)'!T249</f>
        <v>0.30848435739836755</v>
      </c>
      <c r="AC263" s="53">
        <f>'주택총조사(거처의종류, 일반,외국인가구, 아파트)'!W249/'주택총조사(거처의종류, 일반,외국인가구, 전체)'!W249</f>
        <v>0.30941846391936667</v>
      </c>
      <c r="AD263" s="54">
        <f t="shared" si="465"/>
        <v>-9.380213860093054</v>
      </c>
      <c r="AE263" s="54">
        <f t="shared" si="386"/>
        <v>-48.398611859031888</v>
      </c>
      <c r="AF263" s="54">
        <f t="shared" si="387"/>
        <v>-193.33919523687479</v>
      </c>
      <c r="AG263" s="54">
        <f t="shared" si="388"/>
        <v>-115.37314966698946</v>
      </c>
      <c r="AH263" s="54">
        <f t="shared" si="389"/>
        <v>-111.390647010972</v>
      </c>
      <c r="AI263" s="54">
        <f t="shared" si="390"/>
        <v>-95.576363526792235</v>
      </c>
      <c r="AJ263" s="54">
        <f t="shared" si="466"/>
        <v>83.514162109215576</v>
      </c>
      <c r="AK263" s="54">
        <f t="shared" si="391"/>
        <v>393.88555814834757</v>
      </c>
      <c r="AL263" s="54">
        <f t="shared" si="392"/>
        <v>371.99440096208821</v>
      </c>
      <c r="AM263" s="54">
        <f t="shared" si="393"/>
        <v>77.121089349591884</v>
      </c>
      <c r="AN263" s="54">
        <f t="shared" si="394"/>
        <v>50.125791154937403</v>
      </c>
      <c r="AO263" s="54">
        <f t="shared" si="395"/>
        <v>195.32820034483615</v>
      </c>
      <c r="AP263" s="208">
        <f t="shared" si="472"/>
        <v>74.133948249122525</v>
      </c>
      <c r="AQ263" s="208">
        <f t="shared" si="472"/>
        <v>345.48694628931571</v>
      </c>
      <c r="AR263" s="208">
        <f t="shared" si="472"/>
        <v>178.65520572521342</v>
      </c>
      <c r="AS263" s="208">
        <f t="shared" si="472"/>
        <v>-38.252060317397579</v>
      </c>
      <c r="AT263" s="208">
        <f t="shared" si="472"/>
        <v>-61.2648558560346</v>
      </c>
      <c r="AU263" s="50">
        <f t="shared" si="381"/>
        <v>99.751836818043898</v>
      </c>
      <c r="AV263" s="52">
        <f>'주택총조사(거처의종류, 일반,외국인가구, 전체)'!I249</f>
        <v>1420</v>
      </c>
      <c r="AW263" s="52">
        <f>'주택총조사(거처의종류, 일반,외국인가구, 전체)'!L249</f>
        <v>1477</v>
      </c>
      <c r="AX263" s="52">
        <f>'주택총조사(거처의종류, 일반,외국인가구, 전체)'!O249</f>
        <v>1571</v>
      </c>
      <c r="AY263" s="52">
        <f>'주택총조사(거처의종류, 일반,외국인가구, 전체)'!R249</f>
        <v>1566</v>
      </c>
      <c r="AZ263" s="52">
        <f>'주택총조사(거처의종류, 일반,외국인가구, 전체)'!U249</f>
        <v>1673</v>
      </c>
      <c r="BA263" s="52">
        <f>'주택총조사(거처의종류, 일반,외국인가구, 전체)'!X249</f>
        <v>1966</v>
      </c>
      <c r="BB263" s="52">
        <f t="shared" si="467"/>
        <v>57</v>
      </c>
      <c r="BC263" s="52">
        <f t="shared" si="396"/>
        <v>94</v>
      </c>
      <c r="BD263" s="52">
        <f t="shared" si="397"/>
        <v>-5</v>
      </c>
      <c r="BE263" s="52">
        <f t="shared" si="398"/>
        <v>107</v>
      </c>
      <c r="BF263" s="52">
        <f t="shared" si="399"/>
        <v>293</v>
      </c>
      <c r="BG263" s="53">
        <f>'주택총조사(거처의종류, 일반,외국인가구, 아파트)'!L249/'주택총조사(거처의종류, 일반,외국인가구, 전체)'!L249</f>
        <v>3.5883547731888961E-2</v>
      </c>
      <c r="BH263" s="53">
        <f>'주택총조사(거처의종류, 일반,외국인가구, 아파트)'!O249/'주택총조사(거처의종류, 일반,외국인가구, 전체)'!O249</f>
        <v>3.9465308720560151E-2</v>
      </c>
      <c r="BI263" s="53">
        <f>'주택총조사(거처의종류, 일반,외국인가구, 아파트)'!R249/'주택총조사(거처의종류, 일반,외국인가구, 전체)'!R249</f>
        <v>4.9808429118773943E-2</v>
      </c>
      <c r="BJ263" s="53">
        <f>'주택총조사(거처의종류, 일반,외국인가구, 아파트)'!U249/'주택총조사(거처의종류, 일반,외국인가구, 전체)'!U249</f>
        <v>5.9772863120143453E-2</v>
      </c>
      <c r="BK263" s="53">
        <f>'주택총조사(거처의종류, 일반,외국인가구, 아파트)'!X249/'주택총조사(거처의종류, 일반,외국인가구, 전체)'!X249</f>
        <v>7.1210579857578837E-2</v>
      </c>
      <c r="BL263" s="54">
        <f t="shared" si="400"/>
        <v>2.0453622207176707</v>
      </c>
      <c r="BM263" s="54">
        <f t="shared" si="401"/>
        <v>3.7097390197326541</v>
      </c>
      <c r="BN263" s="54">
        <f t="shared" si="402"/>
        <v>-0.24904214559386972</v>
      </c>
      <c r="BO263" s="54">
        <f t="shared" si="403"/>
        <v>6.3956963538553495</v>
      </c>
      <c r="BP263" s="54">
        <f t="shared" si="404"/>
        <v>20.864699898270601</v>
      </c>
      <c r="BQ263" s="50">
        <f t="shared" si="405"/>
        <v>6.5532910693964812</v>
      </c>
      <c r="BR263" s="49">
        <f>REPS멸실!E248</f>
        <v>0</v>
      </c>
      <c r="BS263" s="49">
        <f>REPS멸실!F248</f>
        <v>0</v>
      </c>
      <c r="BT263" s="49">
        <f>REPS멸실!G248</f>
        <v>0</v>
      </c>
      <c r="BU263" s="49">
        <f>REPS멸실!H248</f>
        <v>0</v>
      </c>
      <c r="BV263" s="49">
        <f>REPS멸실!I248</f>
        <v>0</v>
      </c>
      <c r="BW263" s="51">
        <f t="shared" si="406"/>
        <v>0</v>
      </c>
      <c r="BX263" s="81">
        <f t="shared" si="407"/>
        <v>106.30512788744038</v>
      </c>
      <c r="BY263" s="52">
        <f>SUM('주택소유통계(다주택자)'!Q249:R249)</f>
        <v>6174</v>
      </c>
      <c r="BZ263" s="52">
        <f>SUM('주택소유통계(다주택자)'!U249:V249)</f>
        <v>6024</v>
      </c>
      <c r="CA263" s="52">
        <f>SUM('주택소유통계(다주택자)'!Y249:Z249)</f>
        <v>6086</v>
      </c>
      <c r="CB263" s="52">
        <f>SUM('주택소유통계(다주택자)'!AC249:AD249)</f>
        <v>6419</v>
      </c>
      <c r="CC263" s="52">
        <f t="shared" si="408"/>
        <v>-150</v>
      </c>
      <c r="CD263" s="52">
        <f t="shared" si="409"/>
        <v>62</v>
      </c>
      <c r="CE263" s="52">
        <f t="shared" si="410"/>
        <v>333</v>
      </c>
      <c r="CF263" s="53">
        <f>'REPS거래량(외지인)'!D249/'REPS거래량(외지인)'!C249</f>
        <v>0.75540921919096893</v>
      </c>
      <c r="CG263" s="53">
        <f>'REPS거래량(외지인)'!I249/'REPS거래량(외지인)'!H249</f>
        <v>0.77423469387755106</v>
      </c>
      <c r="CH263" s="53">
        <f>'REPS거래량(외지인)'!N249/'REPS거래량(외지인)'!M249</f>
        <v>0.80211480362537768</v>
      </c>
      <c r="CI263" s="54">
        <f>REPS단위당실거래!G248</f>
        <v>645.4</v>
      </c>
      <c r="CJ263" s="54">
        <f>REPS단위당실거래!H248</f>
        <v>642.6</v>
      </c>
      <c r="CK263" s="54">
        <f>REPS단위당실거래!I248</f>
        <v>678.7</v>
      </c>
      <c r="CL263" s="52">
        <v>1184</v>
      </c>
      <c r="CM263" s="52">
        <v>1098</v>
      </c>
      <c r="CN263" s="52">
        <v>1490</v>
      </c>
      <c r="CO263" s="53">
        <v>0</v>
      </c>
      <c r="CP263" s="53">
        <f t="shared" si="412"/>
        <v>0.58524590163934431</v>
      </c>
      <c r="CQ263" s="53">
        <f t="shared" si="413"/>
        <v>0.45550335570469802</v>
      </c>
      <c r="CR263" s="55">
        <v>0.2</v>
      </c>
      <c r="CS263" s="55">
        <v>0.3</v>
      </c>
      <c r="CT263" s="55">
        <v>0.5</v>
      </c>
      <c r="CU263" s="162">
        <f t="shared" si="414"/>
        <v>0</v>
      </c>
      <c r="CV263" s="162">
        <f t="shared" si="415"/>
        <v>8.4279888758782207</v>
      </c>
      <c r="CW263" s="162">
        <f t="shared" si="416"/>
        <v>60.833436454510441</v>
      </c>
      <c r="CX263" s="71">
        <f t="shared" si="417"/>
        <v>23.087141776796219</v>
      </c>
      <c r="CY263" s="158">
        <f>REPS분양물량!H248</f>
        <v>453</v>
      </c>
      <c r="CZ263" s="158">
        <f>REPS분양물량!I248</f>
        <v>433</v>
      </c>
      <c r="DA263" s="158">
        <f>REPS분양물량!J248</f>
        <v>0</v>
      </c>
      <c r="DB263" s="52">
        <f>REPS미분양!F248</f>
        <v>0</v>
      </c>
      <c r="DC263" s="52">
        <f>REPS미분양!G248</f>
        <v>0</v>
      </c>
      <c r="DD263" s="52">
        <f>REPS미분양!H248</f>
        <v>299</v>
      </c>
      <c r="DE263" s="52">
        <f>REPS미분양!I248</f>
        <v>3</v>
      </c>
      <c r="DF263" s="52">
        <f t="shared" si="418"/>
        <v>453</v>
      </c>
      <c r="DG263" s="52">
        <f t="shared" si="419"/>
        <v>433</v>
      </c>
      <c r="DH263" s="52">
        <f t="shared" si="420"/>
        <v>299</v>
      </c>
      <c r="DI263" s="52">
        <f t="shared" si="421"/>
        <v>453</v>
      </c>
      <c r="DJ263" s="52">
        <f t="shared" si="422"/>
        <v>134</v>
      </c>
      <c r="DK263" s="52">
        <f t="shared" si="423"/>
        <v>296</v>
      </c>
      <c r="DL263" s="141">
        <v>645.4</v>
      </c>
      <c r="DM263" s="141">
        <v>642.6</v>
      </c>
      <c r="DN263" s="141">
        <v>678.7</v>
      </c>
      <c r="DO263" s="140">
        <f>'REPS분양가(분기단위)'!D248</f>
        <v>1184</v>
      </c>
      <c r="DP263" s="140">
        <f>'REPS분양가(분기단위)'!E248</f>
        <v>1098</v>
      </c>
      <c r="DQ263" s="140">
        <f>'REPS분양가(분기단위)'!F248</f>
        <v>1490</v>
      </c>
      <c r="DR263" s="53">
        <f t="shared" si="424"/>
        <v>0.54510135135135129</v>
      </c>
      <c r="DS263" s="53">
        <f t="shared" si="425"/>
        <v>0.58524590163934431</v>
      </c>
      <c r="DT263" s="53">
        <f t="shared" si="426"/>
        <v>0.45550335570469802</v>
      </c>
      <c r="DU263" s="53">
        <f>100%-종합!CF263</f>
        <v>0.24459078080903107</v>
      </c>
      <c r="DV263" s="53">
        <f>100%-종합!CG263</f>
        <v>0.22576530612244894</v>
      </c>
      <c r="DW263" s="53">
        <f>100%-종합!CH263</f>
        <v>0.19788519637462232</v>
      </c>
      <c r="DX263" s="55">
        <v>0.2</v>
      </c>
      <c r="DY263" s="55">
        <v>0.3</v>
      </c>
      <c r="DZ263" s="55">
        <v>0.5</v>
      </c>
      <c r="EA263" s="72">
        <f t="shared" si="427"/>
        <v>12.079404922325901</v>
      </c>
      <c r="EB263" s="72">
        <f t="shared" si="428"/>
        <v>5.3115544496487113</v>
      </c>
      <c r="EC263" s="72">
        <f t="shared" si="429"/>
        <v>13.340330906952696</v>
      </c>
      <c r="ED263" s="71">
        <f t="shared" si="430"/>
        <v>10.243763426309103</v>
      </c>
      <c r="EE263" s="82">
        <f t="shared" si="431"/>
        <v>33.330905203105324</v>
      </c>
      <c r="EF263" s="88">
        <f t="shared" si="432"/>
        <v>139.63603309054571</v>
      </c>
      <c r="EG263" s="54">
        <f>REPS단위당실거래!I248</f>
        <v>678.7</v>
      </c>
      <c r="EH263" s="52">
        <f t="shared" si="433"/>
        <v>1490</v>
      </c>
      <c r="EI263" s="52">
        <f t="shared" si="434"/>
        <v>50700</v>
      </c>
      <c r="EJ263" s="49">
        <f t="shared" si="435"/>
        <v>27885.000000000004</v>
      </c>
      <c r="EK263" s="149">
        <v>2185</v>
      </c>
      <c r="EL263" s="55">
        <f t="shared" si="436"/>
        <v>0.62380286870172852</v>
      </c>
      <c r="EM263" s="55">
        <v>0.74</v>
      </c>
      <c r="EN263" s="55">
        <v>0.05</v>
      </c>
      <c r="EO263" s="71">
        <f t="shared" si="437"/>
        <v>50.431342920191248</v>
      </c>
      <c r="EP263" s="54">
        <f>REPS단위당실거래!I248</f>
        <v>678.7</v>
      </c>
      <c r="EQ263" s="52">
        <f t="shared" si="438"/>
        <v>1490</v>
      </c>
      <c r="ER263" s="52">
        <f t="shared" si="439"/>
        <v>50700</v>
      </c>
      <c r="ES263" s="49">
        <f t="shared" si="440"/>
        <v>27885.000000000004</v>
      </c>
      <c r="ET263" s="149">
        <v>884</v>
      </c>
      <c r="EU263" s="55">
        <f t="shared" si="441"/>
        <v>0.62380286870172852</v>
      </c>
      <c r="EV263" s="55">
        <v>0.26</v>
      </c>
      <c r="EW263" s="55">
        <v>0.2</v>
      </c>
      <c r="EX263" s="50">
        <f t="shared" si="442"/>
        <v>28.674970268481061</v>
      </c>
      <c r="EY263" s="53">
        <f>'주택총조사(주택의종류)'!AZ249</f>
        <v>0.35998874823714533</v>
      </c>
      <c r="EZ263" s="53">
        <f>'주택총조사(주택의종류)'!AS249</f>
        <v>0.57277041400549922</v>
      </c>
      <c r="FA263" s="53">
        <f>'주택총조사(주택의종류)'!BG249</f>
        <v>5.2360930851831092E-2</v>
      </c>
      <c r="FB263" s="53">
        <f t="shared" si="443"/>
        <v>1.7365302330102836</v>
      </c>
      <c r="FC263" s="54">
        <f t="shared" si="444"/>
        <v>137.37050447410962</v>
      </c>
      <c r="FD263" s="55">
        <v>0.4</v>
      </c>
      <c r="FE263" s="55">
        <v>0.6</v>
      </c>
      <c r="FF263" s="50">
        <f t="shared" si="445"/>
        <v>32.968921073786312</v>
      </c>
      <c r="FG263" s="82">
        <f t="shared" si="446"/>
        <v>112.07523426245862</v>
      </c>
      <c r="FH263" s="53">
        <v>3.9399999999999998E-2</v>
      </c>
      <c r="FI263" s="49">
        <v>30</v>
      </c>
      <c r="FJ263" s="55">
        <v>0.6</v>
      </c>
      <c r="FK263" s="55">
        <v>0.4</v>
      </c>
      <c r="FL263" s="49">
        <f t="shared" si="447"/>
        <v>51000</v>
      </c>
      <c r="FM263" s="49">
        <f t="shared" si="448"/>
        <v>30400</v>
      </c>
      <c r="FN263" s="58">
        <f t="shared" si="449"/>
        <v>-144.08466272066147</v>
      </c>
      <c r="FO263" s="49">
        <f t="shared" si="468"/>
        <v>4320</v>
      </c>
      <c r="FP263" s="131">
        <v>60</v>
      </c>
      <c r="FQ263" s="131">
        <v>202</v>
      </c>
      <c r="FR263" s="134">
        <v>2093</v>
      </c>
      <c r="FS263" s="134">
        <v>2382</v>
      </c>
      <c r="FT263" s="134">
        <v>1258</v>
      </c>
      <c r="FU263" s="134">
        <v>1272</v>
      </c>
      <c r="FV263" s="134">
        <v>1308</v>
      </c>
      <c r="FW263" s="134">
        <v>2637</v>
      </c>
      <c r="FX263" s="134">
        <v>2383</v>
      </c>
      <c r="FY263" s="32">
        <f t="shared" si="450"/>
        <v>13595</v>
      </c>
      <c r="FZ263" s="152">
        <f>(SUM(FU263:FX263)/FY263)+(FT263/FY263)*0.7</f>
        <v>0.62380286870172852</v>
      </c>
      <c r="GA263" s="54">
        <f t="shared" si="451"/>
        <v>201.88149141423264</v>
      </c>
      <c r="GB263" s="55">
        <v>0.3</v>
      </c>
      <c r="GC263" s="55">
        <f t="shared" si="452"/>
        <v>0.62380286870172852</v>
      </c>
      <c r="GD263" s="50">
        <f t="shared" si="453"/>
        <v>37.780276044594508</v>
      </c>
      <c r="GE263" s="54">
        <f t="shared" si="454"/>
        <v>-95.576363526792235</v>
      </c>
      <c r="GF263" s="55">
        <v>0.7</v>
      </c>
      <c r="GG263" s="55">
        <f t="shared" si="455"/>
        <v>0.62380286870172852</v>
      </c>
      <c r="GH263" s="50">
        <f t="shared" si="456"/>
        <v>-41.734566823664572</v>
      </c>
      <c r="GI263" s="81">
        <f t="shared" si="469"/>
        <v>-3.9542907790700639</v>
      </c>
      <c r="GJ263" s="72">
        <f t="shared" si="457"/>
        <v>23.087141776796219</v>
      </c>
      <c r="GK263" s="72">
        <f t="shared" si="458"/>
        <v>10.243763426309103</v>
      </c>
      <c r="GL263" s="52">
        <f>SUM('주택총조사(주택의종류)'!AD249:AF249)</f>
        <v>20606</v>
      </c>
      <c r="GM263" s="52">
        <f>REPS미분양!I248</f>
        <v>3</v>
      </c>
      <c r="GN263" s="100">
        <f t="shared" si="459"/>
        <v>1.4558866349606911E-4</v>
      </c>
      <c r="GO263" s="55">
        <f t="shared" si="460"/>
        <v>1</v>
      </c>
      <c r="GP263" s="82">
        <f t="shared" si="461"/>
        <v>33.330905203105324</v>
      </c>
      <c r="GQ263" s="84">
        <f t="shared" si="462"/>
        <v>141.45184868649389</v>
      </c>
      <c r="GR263" s="151">
        <f>SUM('REPS분양물량+계획'!G248:I248)/3</f>
        <v>287.33333333333331</v>
      </c>
      <c r="GS263" s="106">
        <f t="shared" si="470"/>
        <v>2.0313155041908511</v>
      </c>
      <c r="GT263" s="105" t="str">
        <f t="shared" si="463"/>
        <v>C등급</v>
      </c>
    </row>
    <row r="264" spans="1:202" s="49" customFormat="1" x14ac:dyDescent="0.4">
      <c r="A264" s="37" t="s">
        <v>269</v>
      </c>
      <c r="B264" s="37" t="s">
        <v>325</v>
      </c>
      <c r="C264" s="35">
        <f>'주택총조사(거처의종류, 일반,외국인가구, 전체)'!H250</f>
        <v>67159</v>
      </c>
      <c r="D264" s="35">
        <f>'주택총조사(거처의종류, 일반,외국인가구, 전체)'!K250</f>
        <v>67758</v>
      </c>
      <c r="E264" s="35">
        <f>'주택총조사(거처의종류, 일반,외국인가구, 전체)'!N250</f>
        <v>69099</v>
      </c>
      <c r="F264" s="35">
        <f>'주택총조사(거처의종류, 일반,외국인가구, 전체)'!Q250</f>
        <v>71602</v>
      </c>
      <c r="G264" s="35">
        <f>'주택총조사(거처의종류, 일반,외국인가구, 전체)'!T250</f>
        <v>73500</v>
      </c>
      <c r="H264" s="35">
        <f>'주택총조사(거처의종류, 일반,외국인가구, 전체)'!W250</f>
        <v>75714</v>
      </c>
      <c r="I264" s="207">
        <f t="shared" si="471"/>
        <v>-134</v>
      </c>
      <c r="J264" s="207">
        <f t="shared" si="471"/>
        <v>33</v>
      </c>
      <c r="K264" s="207">
        <f t="shared" si="471"/>
        <v>253</v>
      </c>
      <c r="L264" s="207">
        <f t="shared" si="471"/>
        <v>399</v>
      </c>
      <c r="M264" s="207">
        <f t="shared" si="471"/>
        <v>838</v>
      </c>
      <c r="N264" s="24">
        <f>'인구총조사(가구, 1인가구)'!D250</f>
        <v>21529</v>
      </c>
      <c r="O264" s="24">
        <f>'인구총조사(가구, 1인가구)'!E250</f>
        <v>22262</v>
      </c>
      <c r="P264" s="24">
        <f>'인구총조사(가구, 1인가구)'!F250</f>
        <v>23570</v>
      </c>
      <c r="Q264" s="24">
        <f>'인구총조사(가구, 1인가구)'!G250</f>
        <v>25820</v>
      </c>
      <c r="R264" s="24">
        <f>'인구총조사(가구, 1인가구)'!H250</f>
        <v>27319</v>
      </c>
      <c r="S264" s="24">
        <f>'인구총조사(가구, 1인가구)'!I250</f>
        <v>28695</v>
      </c>
      <c r="T264" s="52">
        <f t="shared" si="464"/>
        <v>733</v>
      </c>
      <c r="U264" s="52">
        <f t="shared" si="382"/>
        <v>1308</v>
      </c>
      <c r="V264" s="52">
        <f t="shared" si="383"/>
        <v>2250</v>
      </c>
      <c r="W264" s="52">
        <f t="shared" si="384"/>
        <v>1499</v>
      </c>
      <c r="X264" s="52">
        <f t="shared" si="385"/>
        <v>1376</v>
      </c>
      <c r="Y264" s="53">
        <f>'주택총조사(거처의종류, 일반,외국인가구, 아파트)'!K250/'주택총조사(거처의종류, 일반,외국인가구, 전체)'!K250</f>
        <v>0.41937483396794473</v>
      </c>
      <c r="Z264" s="53">
        <f>'주택총조사(거처의종류, 일반,외국인가구, 아파트)'!N250/'주택총조사(거처의종류, 일반,외국인가구, 전체)'!N250</f>
        <v>0.41520137773339699</v>
      </c>
      <c r="AA264" s="53">
        <f>'주택총조사(거처의종류, 일반,외국인가구, 아파트)'!Q250/'주택총조사(거처의종류, 일반,외국인가구, 전체)'!Q250</f>
        <v>0.43558839138571548</v>
      </c>
      <c r="AB264" s="53">
        <f>'주택총조사(거처의종류, 일반,외국인가구, 아파트)'!T250/'주택총조사(거처의종류, 일반,외국인가구, 전체)'!T250</f>
        <v>0.44779591836734695</v>
      </c>
      <c r="AC264" s="53">
        <f>'주택총조사(거처의종류, 일반,외국인가구, 아파트)'!W250/'주택총조사(거처의종류, 일반,외국인가구, 전체)'!W250</f>
        <v>0.46433948807353992</v>
      </c>
      <c r="AD264" s="54">
        <f t="shared" si="465"/>
        <v>-56.196227751704591</v>
      </c>
      <c r="AE264" s="54">
        <f t="shared" si="386"/>
        <v>13.7016454652021</v>
      </c>
      <c r="AF264" s="54">
        <f t="shared" si="387"/>
        <v>110.20386302058601</v>
      </c>
      <c r="AG264" s="54">
        <f t="shared" si="388"/>
        <v>178.67057142857144</v>
      </c>
      <c r="AH264" s="54">
        <f t="shared" si="389"/>
        <v>389.11649100562647</v>
      </c>
      <c r="AI264" s="54">
        <f t="shared" si="390"/>
        <v>127.09926863365629</v>
      </c>
      <c r="AJ264" s="54">
        <f t="shared" si="466"/>
        <v>307.40175329850348</v>
      </c>
      <c r="AK264" s="54">
        <f t="shared" si="391"/>
        <v>543.08340207528329</v>
      </c>
      <c r="AL264" s="54">
        <f t="shared" si="392"/>
        <v>980.0738806178598</v>
      </c>
      <c r="AM264" s="54">
        <f t="shared" si="393"/>
        <v>671.24608163265304</v>
      </c>
      <c r="AN264" s="54">
        <f t="shared" si="394"/>
        <v>638.93113558919094</v>
      </c>
      <c r="AO264" s="54">
        <f t="shared" si="395"/>
        <v>628.14725064269805</v>
      </c>
      <c r="AP264" s="208">
        <f t="shared" si="472"/>
        <v>251.2055255467989</v>
      </c>
      <c r="AQ264" s="208">
        <f t="shared" si="472"/>
        <v>556.78504754048538</v>
      </c>
      <c r="AR264" s="208">
        <f t="shared" si="472"/>
        <v>1090.2777436384458</v>
      </c>
      <c r="AS264" s="208">
        <f t="shared" si="472"/>
        <v>849.91665306122445</v>
      </c>
      <c r="AT264" s="208">
        <f t="shared" si="472"/>
        <v>1028.0476265948173</v>
      </c>
      <c r="AU264" s="50">
        <f t="shared" si="381"/>
        <v>755.24651927635443</v>
      </c>
      <c r="AV264" s="52">
        <f>'주택총조사(거처의종류, 일반,외국인가구, 전체)'!I250</f>
        <v>2136</v>
      </c>
      <c r="AW264" s="52">
        <f>'주택총조사(거처의종류, 일반,외국인가구, 전체)'!L250</f>
        <v>2396</v>
      </c>
      <c r="AX264" s="52">
        <f>'주택총조사(거처의종류, 일반,외국인가구, 전체)'!O250</f>
        <v>2504</v>
      </c>
      <c r="AY264" s="52">
        <f>'주택총조사(거처의종류, 일반,외국인가구, 전체)'!R250</f>
        <v>2592</v>
      </c>
      <c r="AZ264" s="52">
        <f>'주택총조사(거처의종류, 일반,외국인가구, 전체)'!U250</f>
        <v>2828</v>
      </c>
      <c r="BA264" s="52">
        <f>'주택총조사(거처의종류, 일반,외국인가구, 전체)'!X250</f>
        <v>3369</v>
      </c>
      <c r="BB264" s="52">
        <f t="shared" si="467"/>
        <v>260</v>
      </c>
      <c r="BC264" s="52">
        <f t="shared" si="396"/>
        <v>108</v>
      </c>
      <c r="BD264" s="52">
        <f t="shared" si="397"/>
        <v>88</v>
      </c>
      <c r="BE264" s="52">
        <f t="shared" si="398"/>
        <v>236</v>
      </c>
      <c r="BF264" s="52">
        <f t="shared" si="399"/>
        <v>541</v>
      </c>
      <c r="BG264" s="53">
        <f>'주택총조사(거처의종류, 일반,외국인가구, 아파트)'!L250/'주택총조사(거처의종류, 일반,외국인가구, 전체)'!L250</f>
        <v>0.11602671118530884</v>
      </c>
      <c r="BH264" s="53">
        <f>'주택총조사(거처의종류, 일반,외국인가구, 아파트)'!O250/'주택총조사(거처의종류, 일반,외국인가구, 전체)'!O250</f>
        <v>0.12779552715654952</v>
      </c>
      <c r="BI264" s="53">
        <f>'주택총조사(거처의종류, 일반,외국인가구, 아파트)'!R250/'주택총조사(거처의종류, 일반,외국인가구, 전체)'!R250</f>
        <v>0.13618827160493827</v>
      </c>
      <c r="BJ264" s="53">
        <f>'주택총조사(거처의종류, 일반,외국인가구, 아파트)'!U250/'주택총조사(거처의종류, 일반,외국인가구, 전체)'!U250</f>
        <v>0.14108910891089108</v>
      </c>
      <c r="BK264" s="53">
        <f>'주택총조사(거처의종류, 일반,외국인가구, 아파트)'!X250/'주택총조사(거처의종류, 일반,외국인가구, 전체)'!X250</f>
        <v>0.15227070347284061</v>
      </c>
      <c r="BL264" s="54">
        <f t="shared" si="400"/>
        <v>30.166944908180298</v>
      </c>
      <c r="BM264" s="54">
        <f t="shared" si="401"/>
        <v>13.801916932907348</v>
      </c>
      <c r="BN264" s="54">
        <f t="shared" si="402"/>
        <v>11.984567901234568</v>
      </c>
      <c r="BO264" s="54">
        <f t="shared" si="403"/>
        <v>33.297029702970292</v>
      </c>
      <c r="BP264" s="54">
        <f t="shared" si="404"/>
        <v>82.378450578806763</v>
      </c>
      <c r="BQ264" s="50">
        <f t="shared" si="405"/>
        <v>34.325782004819857</v>
      </c>
      <c r="BR264" s="49">
        <f>REPS멸실!E249</f>
        <v>0</v>
      </c>
      <c r="BS264" s="49">
        <f>REPS멸실!F249</f>
        <v>0</v>
      </c>
      <c r="BT264" s="49">
        <f>REPS멸실!G249</f>
        <v>0</v>
      </c>
      <c r="BU264" s="49">
        <f>REPS멸실!H249</f>
        <v>0</v>
      </c>
      <c r="BV264" s="49">
        <f>REPS멸실!I249</f>
        <v>0</v>
      </c>
      <c r="BW264" s="51">
        <f t="shared" si="406"/>
        <v>0</v>
      </c>
      <c r="BX264" s="81">
        <f t="shared" si="407"/>
        <v>789.5723012811743</v>
      </c>
      <c r="BY264" s="52">
        <f>SUM('주택소유통계(다주택자)'!Q250:R250)</f>
        <v>10027</v>
      </c>
      <c r="BZ264" s="52">
        <f>SUM('주택소유통계(다주택자)'!U250:V250)</f>
        <v>10225</v>
      </c>
      <c r="CA264" s="52">
        <f>SUM('주택소유통계(다주택자)'!Y250:Z250)</f>
        <v>10422</v>
      </c>
      <c r="CB264" s="52">
        <f>SUM('주택소유통계(다주택자)'!AC250:AD250)</f>
        <v>9193</v>
      </c>
      <c r="CC264" s="52">
        <f t="shared" si="408"/>
        <v>198</v>
      </c>
      <c r="CD264" s="52">
        <f t="shared" si="409"/>
        <v>197</v>
      </c>
      <c r="CE264" s="52">
        <f t="shared" si="410"/>
        <v>-1229</v>
      </c>
      <c r="CF264" s="53">
        <f>'REPS거래량(외지인)'!D250/'REPS거래량(외지인)'!C250</f>
        <v>0.41468819246597022</v>
      </c>
      <c r="CG264" s="53">
        <f>'REPS거래량(외지인)'!I250/'REPS거래량(외지인)'!H250</f>
        <v>0.48834565093803295</v>
      </c>
      <c r="CH264" s="53">
        <f>'REPS거래량(외지인)'!N250/'REPS거래량(외지인)'!M250</f>
        <v>0.63515312916111855</v>
      </c>
      <c r="CI264" s="54">
        <f>REPS단위당실거래!G249</f>
        <v>609.4</v>
      </c>
      <c r="CJ264" s="54">
        <f>REPS단위당실거래!H249</f>
        <v>590.70000000000005</v>
      </c>
      <c r="CK264" s="54">
        <f>REPS단위당실거래!I249</f>
        <v>585.4</v>
      </c>
      <c r="CL264" s="52">
        <v>0</v>
      </c>
      <c r="CM264" s="52">
        <v>0</v>
      </c>
      <c r="CN264" s="52">
        <v>0</v>
      </c>
      <c r="CO264" s="53" t="e">
        <f t="shared" si="411"/>
        <v>#DIV/0!</v>
      </c>
      <c r="CP264" s="53" t="e">
        <f t="shared" si="412"/>
        <v>#DIV/0!</v>
      </c>
      <c r="CQ264" s="53" t="e">
        <f t="shared" si="413"/>
        <v>#DIV/0!</v>
      </c>
      <c r="CR264" s="55">
        <v>0.2</v>
      </c>
      <c r="CS264" s="55">
        <v>0.3</v>
      </c>
      <c r="CT264" s="55">
        <v>0.5</v>
      </c>
      <c r="CU264" s="162" t="e">
        <f t="shared" si="414"/>
        <v>#DIV/0!</v>
      </c>
      <c r="CV264" s="162" t="e">
        <f t="shared" si="415"/>
        <v>#DIV/0!</v>
      </c>
      <c r="CW264" s="162" t="e">
        <f t="shared" si="416"/>
        <v>#DIV/0!</v>
      </c>
      <c r="CX264" s="71" t="e">
        <f t="shared" si="417"/>
        <v>#DIV/0!</v>
      </c>
      <c r="CY264" s="158">
        <f>REPS분양물량!H249</f>
        <v>1777</v>
      </c>
      <c r="CZ264" s="158">
        <f>REPS분양물량!I249</f>
        <v>0</v>
      </c>
      <c r="DA264" s="158">
        <f>REPS분양물량!J249</f>
        <v>406</v>
      </c>
      <c r="DB264" s="52">
        <f>REPS미분양!F249</f>
        <v>58</v>
      </c>
      <c r="DC264" s="52">
        <f>REPS미분양!G249</f>
        <v>46</v>
      </c>
      <c r="DD264" s="52">
        <f>REPS미분양!H249</f>
        <v>46</v>
      </c>
      <c r="DE264" s="52">
        <f>REPS미분양!I249</f>
        <v>23</v>
      </c>
      <c r="DF264" s="52">
        <f t="shared" si="418"/>
        <v>1835</v>
      </c>
      <c r="DG264" s="52">
        <f t="shared" si="419"/>
        <v>46</v>
      </c>
      <c r="DH264" s="52">
        <f t="shared" si="420"/>
        <v>452</v>
      </c>
      <c r="DI264" s="52">
        <f t="shared" si="421"/>
        <v>1789</v>
      </c>
      <c r="DJ264" s="52">
        <f t="shared" si="422"/>
        <v>0</v>
      </c>
      <c r="DK264" s="52">
        <f t="shared" si="423"/>
        <v>429</v>
      </c>
      <c r="DL264" s="141">
        <v>609.4</v>
      </c>
      <c r="DM264" s="141">
        <v>590.70000000000005</v>
      </c>
      <c r="DN264" s="141">
        <v>585.4</v>
      </c>
      <c r="DO264" s="140">
        <f>'REPS분양가(분기단위)'!D249</f>
        <v>0</v>
      </c>
      <c r="DP264" s="140">
        <f>'REPS분양가(분기단위)'!E249</f>
        <v>0</v>
      </c>
      <c r="DQ264" s="140">
        <f>'REPS분양가(분기단위)'!F249</f>
        <v>0</v>
      </c>
      <c r="DR264" s="53" t="e">
        <f t="shared" si="424"/>
        <v>#DIV/0!</v>
      </c>
      <c r="DS264" s="53" t="e">
        <f t="shared" si="425"/>
        <v>#DIV/0!</v>
      </c>
      <c r="DT264" s="53" t="e">
        <f t="shared" si="426"/>
        <v>#DIV/0!</v>
      </c>
      <c r="DU264" s="53">
        <f>100%-종합!CF264</f>
        <v>0.58531180753402978</v>
      </c>
      <c r="DV264" s="53">
        <f>100%-종합!CG264</f>
        <v>0.51165434906196705</v>
      </c>
      <c r="DW264" s="53">
        <f>100%-종합!CH264</f>
        <v>0.36484687083888145</v>
      </c>
      <c r="DX264" s="55">
        <v>0.2</v>
      </c>
      <c r="DY264" s="55">
        <v>0.3</v>
      </c>
      <c r="DZ264" s="55">
        <v>0.5</v>
      </c>
      <c r="EA264" s="72" t="e">
        <f t="shared" si="427"/>
        <v>#DIV/0!</v>
      </c>
      <c r="EB264" s="72" t="e">
        <f t="shared" si="428"/>
        <v>#DIV/0!</v>
      </c>
      <c r="EC264" s="72" t="e">
        <f t="shared" si="429"/>
        <v>#DIV/0!</v>
      </c>
      <c r="ED264" s="71" t="e">
        <f t="shared" si="430"/>
        <v>#DIV/0!</v>
      </c>
      <c r="EE264" s="82" t="e">
        <f t="shared" si="431"/>
        <v>#DIV/0!</v>
      </c>
      <c r="EF264" s="88" t="e">
        <f t="shared" si="432"/>
        <v>#DIV/0!</v>
      </c>
      <c r="EG264" s="54">
        <f>REPS단위당실거래!I249</f>
        <v>585.4</v>
      </c>
      <c r="EH264" s="52">
        <f t="shared" si="433"/>
        <v>0</v>
      </c>
      <c r="EI264" s="52">
        <f t="shared" si="434"/>
        <v>0</v>
      </c>
      <c r="EJ264" s="49">
        <f t="shared" si="435"/>
        <v>0</v>
      </c>
      <c r="EK264" s="149">
        <v>0</v>
      </c>
      <c r="EL264" s="55">
        <f t="shared" si="436"/>
        <v>0</v>
      </c>
      <c r="EM264" s="55">
        <v>0.74</v>
      </c>
      <c r="EN264" s="55">
        <v>0.05</v>
      </c>
      <c r="EO264" s="71">
        <f t="shared" si="437"/>
        <v>0</v>
      </c>
      <c r="EP264" s="54">
        <f>REPS단위당실거래!I249</f>
        <v>585.4</v>
      </c>
      <c r="EQ264" s="52">
        <f t="shared" si="438"/>
        <v>0</v>
      </c>
      <c r="ER264" s="52">
        <f t="shared" si="439"/>
        <v>0</v>
      </c>
      <c r="ES264" s="49">
        <f t="shared" si="440"/>
        <v>0</v>
      </c>
      <c r="ET264" s="149">
        <v>0</v>
      </c>
      <c r="EU264" s="55">
        <f t="shared" si="441"/>
        <v>0</v>
      </c>
      <c r="EV264" s="55">
        <v>0.26</v>
      </c>
      <c r="EW264" s="55">
        <v>0.2</v>
      </c>
      <c r="EX264" s="50">
        <f t="shared" si="442"/>
        <v>0</v>
      </c>
      <c r="EY264" s="53">
        <f>'주택총조사(주택의종류)'!AZ250</f>
        <v>0.53973367444590648</v>
      </c>
      <c r="EZ264" s="53">
        <f>'주택총조사(주택의종류)'!AS250</f>
        <v>0.35064877233031366</v>
      </c>
      <c r="FA264" s="53">
        <f>'주택총조사(주택의종류)'!BG250</f>
        <v>9.7548543083039382E-2</v>
      </c>
      <c r="FB264" s="53">
        <f t="shared" si="443"/>
        <v>0.8304045803209793</v>
      </c>
      <c r="FC264" s="54">
        <f t="shared" si="444"/>
        <v>0</v>
      </c>
      <c r="FD264" s="55">
        <v>0.4</v>
      </c>
      <c r="FE264" s="55">
        <v>0.6</v>
      </c>
      <c r="FF264" s="50">
        <f t="shared" si="445"/>
        <v>0</v>
      </c>
      <c r="FG264" s="82">
        <f t="shared" si="446"/>
        <v>0</v>
      </c>
      <c r="FH264" s="53">
        <v>3.9399999999999998E-2</v>
      </c>
      <c r="FI264" s="49">
        <v>30</v>
      </c>
      <c r="FJ264" s="55">
        <v>0.6</v>
      </c>
      <c r="FK264" s="55">
        <v>0.4</v>
      </c>
      <c r="FL264" s="49">
        <f t="shared" si="447"/>
        <v>0</v>
      </c>
      <c r="FM264" s="49">
        <f t="shared" si="448"/>
        <v>0</v>
      </c>
      <c r="FN264" s="58">
        <f t="shared" si="449"/>
        <v>0</v>
      </c>
      <c r="FO264" s="49">
        <f t="shared" si="468"/>
        <v>0</v>
      </c>
      <c r="FP264" s="131">
        <v>131</v>
      </c>
      <c r="FQ264" s="131">
        <v>455</v>
      </c>
      <c r="FR264" s="134">
        <v>3473</v>
      </c>
      <c r="FS264" s="134">
        <v>5858</v>
      </c>
      <c r="FT264" s="134">
        <v>4199</v>
      </c>
      <c r="FU264" s="134">
        <v>3934</v>
      </c>
      <c r="FV264" s="134">
        <v>3596</v>
      </c>
      <c r="FW264" s="134">
        <v>9050</v>
      </c>
      <c r="FX264" s="134">
        <v>9774</v>
      </c>
      <c r="FY264" s="32">
        <f t="shared" si="450"/>
        <v>40470</v>
      </c>
      <c r="FZ264" s="152">
        <v>0</v>
      </c>
      <c r="GA264" s="54">
        <f t="shared" si="451"/>
        <v>662.47303264751793</v>
      </c>
      <c r="GB264" s="55">
        <v>0.3</v>
      </c>
      <c r="GC264" s="55">
        <f t="shared" si="452"/>
        <v>0</v>
      </c>
      <c r="GD264" s="50">
        <f t="shared" si="453"/>
        <v>0</v>
      </c>
      <c r="GE264" s="54">
        <f t="shared" si="454"/>
        <v>127.09926863365629</v>
      </c>
      <c r="GF264" s="55">
        <v>0.7</v>
      </c>
      <c r="GG264" s="55">
        <f t="shared" si="455"/>
        <v>0</v>
      </c>
      <c r="GH264" s="50">
        <f t="shared" si="456"/>
        <v>0</v>
      </c>
      <c r="GI264" s="81">
        <f t="shared" si="469"/>
        <v>0</v>
      </c>
      <c r="GJ264" s="72" t="e">
        <f t="shared" si="457"/>
        <v>#DIV/0!</v>
      </c>
      <c r="GK264" s="72" t="e">
        <f t="shared" si="458"/>
        <v>#DIV/0!</v>
      </c>
      <c r="GL264" s="52">
        <f>SUM('주택총조사(주택의종류)'!AD250:AF250)</f>
        <v>46293</v>
      </c>
      <c r="GM264" s="52">
        <f>REPS미분양!I249</f>
        <v>23</v>
      </c>
      <c r="GN264" s="100">
        <f t="shared" si="459"/>
        <v>4.9683537467867713E-4</v>
      </c>
      <c r="GO264" s="55">
        <f t="shared" si="460"/>
        <v>1</v>
      </c>
      <c r="GP264" s="82" t="e">
        <f t="shared" si="461"/>
        <v>#DIV/0!</v>
      </c>
      <c r="GQ264" s="84" t="e">
        <f t="shared" si="462"/>
        <v>#DIV/0!</v>
      </c>
      <c r="GR264" s="151">
        <f>SUM('REPS분양물량+계획'!G249:I249)/3</f>
        <v>0</v>
      </c>
      <c r="GS264" s="106" t="e">
        <f t="shared" si="470"/>
        <v>#DIV/0!</v>
      </c>
      <c r="GT264" s="105" t="e">
        <f t="shared" si="463"/>
        <v>#DIV/0!</v>
      </c>
    </row>
    <row r="265" spans="1:202" s="49" customFormat="1" x14ac:dyDescent="0.4">
      <c r="A265" s="37" t="s">
        <v>269</v>
      </c>
      <c r="B265" s="37" t="s">
        <v>312</v>
      </c>
      <c r="C265" s="35">
        <f>'주택총조사(거처의종류, 일반,외국인가구, 전체)'!H251</f>
        <v>41506</v>
      </c>
      <c r="D265" s="35">
        <f>'주택총조사(거처의종류, 일반,외국인가구, 전체)'!K251</f>
        <v>41410</v>
      </c>
      <c r="E265" s="35">
        <f>'주택총조사(거처의종류, 일반,외국인가구, 전체)'!N251</f>
        <v>42417</v>
      </c>
      <c r="F265" s="35">
        <f>'주택총조사(거처의종류, 일반,외국인가구, 전체)'!Q251</f>
        <v>43135</v>
      </c>
      <c r="G265" s="35">
        <f>'주택총조사(거처의종류, 일반,외국인가구, 전체)'!T251</f>
        <v>43622</v>
      </c>
      <c r="H265" s="35">
        <f>'주택총조사(거처의종류, 일반,외국인가구, 전체)'!W251</f>
        <v>43912</v>
      </c>
      <c r="I265" s="207">
        <f t="shared" si="471"/>
        <v>-23</v>
      </c>
      <c r="J265" s="207">
        <f t="shared" si="471"/>
        <v>105</v>
      </c>
      <c r="K265" s="207">
        <f t="shared" si="471"/>
        <v>-320</v>
      </c>
      <c r="L265" s="207">
        <f t="shared" si="471"/>
        <v>-335</v>
      </c>
      <c r="M265" s="207">
        <f t="shared" si="471"/>
        <v>-294</v>
      </c>
      <c r="N265" s="24">
        <f>'인구총조사(가구, 1인가구)'!D251</f>
        <v>12916</v>
      </c>
      <c r="O265" s="24">
        <f>'인구총조사(가구, 1인가구)'!E251</f>
        <v>12843</v>
      </c>
      <c r="P265" s="24">
        <f>'인구총조사(가구, 1인가구)'!F251</f>
        <v>13745</v>
      </c>
      <c r="Q265" s="24">
        <f>'인구총조사(가구, 1인가구)'!G251</f>
        <v>14783</v>
      </c>
      <c r="R265" s="24">
        <f>'인구총조사(가구, 1인가구)'!H251</f>
        <v>15605</v>
      </c>
      <c r="S265" s="24">
        <f>'인구총조사(가구, 1인가구)'!I251</f>
        <v>16189</v>
      </c>
      <c r="T265" s="52">
        <f t="shared" si="464"/>
        <v>-73</v>
      </c>
      <c r="U265" s="52">
        <f t="shared" si="382"/>
        <v>902</v>
      </c>
      <c r="V265" s="52">
        <f t="shared" si="383"/>
        <v>1038</v>
      </c>
      <c r="W265" s="52">
        <f t="shared" si="384"/>
        <v>822</v>
      </c>
      <c r="X265" s="52">
        <f t="shared" si="385"/>
        <v>584</v>
      </c>
      <c r="Y265" s="53">
        <f>'주택총조사(거처의종류, 일반,외국인가구, 아파트)'!K251/'주택총조사(거처의종류, 일반,외국인가구, 전체)'!K251</f>
        <v>0.34110118328906064</v>
      </c>
      <c r="Z265" s="53">
        <f>'주택총조사(거처의종류, 일반,외국인가구, 아파트)'!N251/'주택총조사(거처의종류, 일반,외국인가구, 전체)'!N251</f>
        <v>0.35396185491666077</v>
      </c>
      <c r="AA265" s="53">
        <f>'주택총조사(거처의종류, 일반,외국인가구, 아파트)'!Q251/'주택총조사(거처의종류, 일반,외국인가구, 전체)'!Q251</f>
        <v>0.35776051929987251</v>
      </c>
      <c r="AB265" s="53">
        <f>'주택총조사(거처의종류, 일반,외국인가구, 아파트)'!T251/'주택총조사(거처의종류, 일반,외국인가구, 전체)'!T251</f>
        <v>0.36878180734491772</v>
      </c>
      <c r="AC265" s="53">
        <f>'주택총조사(거처의종류, 일반,외국인가구, 아파트)'!W251/'주택총조사(거처의종류, 일반,외국인가구, 전체)'!W251</f>
        <v>0.37912188012388415</v>
      </c>
      <c r="AD265" s="54">
        <f t="shared" si="465"/>
        <v>-7.8453272156483944</v>
      </c>
      <c r="AE265" s="54">
        <f t="shared" si="386"/>
        <v>37.165994766249383</v>
      </c>
      <c r="AF265" s="54">
        <f t="shared" si="387"/>
        <v>-114.4833661759592</v>
      </c>
      <c r="AG265" s="54">
        <f t="shared" si="388"/>
        <v>-123.54190546054744</v>
      </c>
      <c r="AH265" s="54">
        <f t="shared" si="389"/>
        <v>-111.46183275642194</v>
      </c>
      <c r="AI265" s="54">
        <f t="shared" si="390"/>
        <v>-64.033287368465523</v>
      </c>
      <c r="AJ265" s="54">
        <f t="shared" si="466"/>
        <v>-24.900386380101427</v>
      </c>
      <c r="AK265" s="54">
        <f t="shared" si="391"/>
        <v>319.27359313482799</v>
      </c>
      <c r="AL265" s="54">
        <f t="shared" si="392"/>
        <v>371.35541903326765</v>
      </c>
      <c r="AM265" s="54">
        <f t="shared" si="393"/>
        <v>303.13864563752236</v>
      </c>
      <c r="AN265" s="54">
        <f t="shared" si="394"/>
        <v>221.40717799234835</v>
      </c>
      <c r="AO265" s="54">
        <f t="shared" si="395"/>
        <v>238.05488988357297</v>
      </c>
      <c r="AP265" s="208">
        <f t="shared" si="472"/>
        <v>-32.74571359574982</v>
      </c>
      <c r="AQ265" s="208">
        <f t="shared" si="472"/>
        <v>356.4395879010774</v>
      </c>
      <c r="AR265" s="208">
        <f t="shared" si="472"/>
        <v>256.87205285730846</v>
      </c>
      <c r="AS265" s="208">
        <f t="shared" si="472"/>
        <v>179.59674017697492</v>
      </c>
      <c r="AT265" s="208">
        <f t="shared" si="472"/>
        <v>109.94534523592641</v>
      </c>
      <c r="AU265" s="50">
        <f t="shared" si="381"/>
        <v>174.02160251510747</v>
      </c>
      <c r="AV265" s="52">
        <f>'주택총조사(거처의종류, 일반,외국인가구, 전체)'!I251</f>
        <v>693</v>
      </c>
      <c r="AW265" s="52">
        <f>'주택총조사(거처의종류, 일반,외국인가구, 전체)'!L251</f>
        <v>696</v>
      </c>
      <c r="AX265" s="52">
        <f>'주택총조사(거처의종류, 일반,외국인가구, 전체)'!O251</f>
        <v>711</v>
      </c>
      <c r="AY265" s="52">
        <f>'주택총조사(거처의종류, 일반,외국인가구, 전체)'!R251</f>
        <v>742</v>
      </c>
      <c r="AZ265" s="52">
        <f>'주택총조사(거처의종류, 일반,외국인가구, 전체)'!U251</f>
        <v>758</v>
      </c>
      <c r="BA265" s="52">
        <f>'주택총조사(거처의종류, 일반,외국인가구, 전체)'!X251</f>
        <v>921</v>
      </c>
      <c r="BB265" s="52">
        <f t="shared" si="467"/>
        <v>3</v>
      </c>
      <c r="BC265" s="52">
        <f t="shared" si="396"/>
        <v>15</v>
      </c>
      <c r="BD265" s="52">
        <f t="shared" si="397"/>
        <v>31</v>
      </c>
      <c r="BE265" s="52">
        <f t="shared" si="398"/>
        <v>16</v>
      </c>
      <c r="BF265" s="52">
        <f t="shared" si="399"/>
        <v>163</v>
      </c>
      <c r="BG265" s="53">
        <f>'주택총조사(거처의종류, 일반,외국인가구, 아파트)'!L251/'주택총조사(거처의종류, 일반,외국인가구, 전체)'!L251</f>
        <v>0.14224137931034483</v>
      </c>
      <c r="BH265" s="53">
        <f>'주택총조사(거처의종류, 일반,외국인가구, 아파트)'!O251/'주택총조사(거처의종류, 일반,외국인가구, 전체)'!O251</f>
        <v>0.1420534458509142</v>
      </c>
      <c r="BI265" s="53">
        <f>'주택총조사(거처의종류, 일반,외국인가구, 아파트)'!R251/'주택총조사(거처의종류, 일반,외국인가구, 전체)'!R251</f>
        <v>0.14959568733153639</v>
      </c>
      <c r="BJ265" s="53">
        <f>'주택총조사(거처의종류, 일반,외국인가구, 아파트)'!U251/'주택총조사(거처의종류, 일반,외국인가구, 전체)'!U251</f>
        <v>0.17018469656992086</v>
      </c>
      <c r="BK265" s="53">
        <f>'주택총조사(거처의종류, 일반,외국인가구, 아파트)'!X251/'주택총조사(거처의종류, 일반,외국인가구, 전체)'!X251</f>
        <v>0.15743756786102062</v>
      </c>
      <c r="BL265" s="54">
        <f t="shared" si="400"/>
        <v>0.42672413793103448</v>
      </c>
      <c r="BM265" s="54">
        <f t="shared" si="401"/>
        <v>2.130801687763713</v>
      </c>
      <c r="BN265" s="54">
        <f t="shared" si="402"/>
        <v>4.6374663072776281</v>
      </c>
      <c r="BO265" s="54">
        <f t="shared" si="403"/>
        <v>2.7229551451187337</v>
      </c>
      <c r="BP265" s="54">
        <f t="shared" si="404"/>
        <v>25.662323561346362</v>
      </c>
      <c r="BQ265" s="50">
        <f t="shared" si="405"/>
        <v>7.1160541678874951</v>
      </c>
      <c r="BR265" s="49">
        <f>REPS멸실!E250</f>
        <v>0</v>
      </c>
      <c r="BS265" s="49">
        <f>REPS멸실!F250</f>
        <v>0</v>
      </c>
      <c r="BT265" s="49">
        <f>REPS멸실!G250</f>
        <v>0</v>
      </c>
      <c r="BU265" s="49">
        <f>REPS멸실!H250</f>
        <v>0</v>
      </c>
      <c r="BV265" s="49">
        <f>REPS멸실!I250</f>
        <v>0</v>
      </c>
      <c r="BW265" s="51">
        <f t="shared" si="406"/>
        <v>0</v>
      </c>
      <c r="BX265" s="81">
        <f t="shared" si="407"/>
        <v>181.13765668299496</v>
      </c>
      <c r="BY265" s="52">
        <f>SUM('주택소유통계(다주택자)'!Q251:R251)</f>
        <v>6243</v>
      </c>
      <c r="BZ265" s="52">
        <f>SUM('주택소유통계(다주택자)'!U251:V251)</f>
        <v>6010</v>
      </c>
      <c r="CA265" s="52">
        <f>SUM('주택소유통계(다주택자)'!Y251:Z251)</f>
        <v>5875</v>
      </c>
      <c r="CB265" s="52">
        <f>SUM('주택소유통계(다주택자)'!AC251:AD251)</f>
        <v>6213</v>
      </c>
      <c r="CC265" s="52">
        <f t="shared" si="408"/>
        <v>-233</v>
      </c>
      <c r="CD265" s="52">
        <f t="shared" si="409"/>
        <v>-135</v>
      </c>
      <c r="CE265" s="52">
        <f t="shared" si="410"/>
        <v>338</v>
      </c>
      <c r="CF265" s="53">
        <f>'REPS거래량(외지인)'!D251/'REPS거래량(외지인)'!C251</f>
        <v>0.62819299905392623</v>
      </c>
      <c r="CG265" s="53">
        <f>'REPS거래량(외지인)'!I251/'REPS거래량(외지인)'!H251</f>
        <v>0.66242937853107342</v>
      </c>
      <c r="CH265" s="53">
        <f>'REPS거래량(외지인)'!N251/'REPS거래량(외지인)'!M251</f>
        <v>0.75994513031550071</v>
      </c>
      <c r="CI265" s="54">
        <f>REPS단위당실거래!G250</f>
        <v>636.79999999999995</v>
      </c>
      <c r="CJ265" s="54">
        <f>REPS단위당실거래!H250</f>
        <v>658.8</v>
      </c>
      <c r="CK265" s="54">
        <f>REPS단위당실거래!I250</f>
        <v>684.3</v>
      </c>
      <c r="CL265" s="52">
        <v>1241.6499999999999</v>
      </c>
      <c r="CM265" s="52">
        <v>1307</v>
      </c>
      <c r="CN265" s="52">
        <v>1372.3500000000001</v>
      </c>
      <c r="CO265" s="53">
        <v>0</v>
      </c>
      <c r="CP265" s="53">
        <v>0</v>
      </c>
      <c r="CQ265" s="53">
        <f t="shared" si="413"/>
        <v>0.49863373046234555</v>
      </c>
      <c r="CR265" s="55">
        <v>0.2</v>
      </c>
      <c r="CS265" s="55">
        <v>0.3</v>
      </c>
      <c r="CT265" s="55">
        <v>0.5</v>
      </c>
      <c r="CU265" s="162">
        <f t="shared" si="414"/>
        <v>0</v>
      </c>
      <c r="CV265" s="162">
        <f t="shared" si="415"/>
        <v>0</v>
      </c>
      <c r="CW265" s="162">
        <f t="shared" si="416"/>
        <v>64.039892521629028</v>
      </c>
      <c r="CX265" s="71">
        <f t="shared" si="417"/>
        <v>21.346630840543011</v>
      </c>
      <c r="CY265" s="158">
        <f>REPS분양물량!H250</f>
        <v>0</v>
      </c>
      <c r="CZ265" s="158">
        <f>REPS분양물량!I250</f>
        <v>971</v>
      </c>
      <c r="DA265" s="158">
        <f>REPS분양물량!J250</f>
        <v>0</v>
      </c>
      <c r="DB265" s="52">
        <f>REPS미분양!F250</f>
        <v>0</v>
      </c>
      <c r="DC265" s="52">
        <f>REPS미분양!G250</f>
        <v>0</v>
      </c>
      <c r="DD265" s="52">
        <f>REPS미분양!H250</f>
        <v>0</v>
      </c>
      <c r="DE265" s="52">
        <f>REPS미분양!I250</f>
        <v>0</v>
      </c>
      <c r="DF265" s="52">
        <f t="shared" si="418"/>
        <v>0</v>
      </c>
      <c r="DG265" s="52">
        <f t="shared" si="419"/>
        <v>971</v>
      </c>
      <c r="DH265" s="52">
        <f t="shared" si="420"/>
        <v>0</v>
      </c>
      <c r="DI265" s="52">
        <f t="shared" si="421"/>
        <v>0</v>
      </c>
      <c r="DJ265" s="52">
        <f t="shared" si="422"/>
        <v>971</v>
      </c>
      <c r="DK265" s="52">
        <f t="shared" si="423"/>
        <v>0</v>
      </c>
      <c r="DL265" s="141">
        <v>636.79999999999995</v>
      </c>
      <c r="DM265" s="141">
        <v>658.8</v>
      </c>
      <c r="DN265" s="141">
        <v>684.3</v>
      </c>
      <c r="DO265" s="145">
        <f>DP265*0.95</f>
        <v>1241.6499999999999</v>
      </c>
      <c r="DP265" s="140">
        <f>'REPS분양가(분기단위)'!E250</f>
        <v>1307</v>
      </c>
      <c r="DQ265" s="144">
        <f>DP265*1.05</f>
        <v>1372.3500000000001</v>
      </c>
      <c r="DR265" s="53">
        <f t="shared" si="424"/>
        <v>0.51286594450932232</v>
      </c>
      <c r="DS265" s="53">
        <f t="shared" si="425"/>
        <v>0.50405508798775822</v>
      </c>
      <c r="DT265" s="53">
        <f t="shared" si="426"/>
        <v>0.49863373046234555</v>
      </c>
      <c r="DU265" s="53">
        <f>100%-종합!CF265</f>
        <v>0.37180700094607377</v>
      </c>
      <c r="DV265" s="53">
        <f>100%-종합!CG265</f>
        <v>0.33757062146892658</v>
      </c>
      <c r="DW265" s="53">
        <f>100%-종합!CH265</f>
        <v>0.24005486968449929</v>
      </c>
      <c r="DX265" s="55">
        <v>0.2</v>
      </c>
      <c r="DY265" s="55">
        <v>0.3</v>
      </c>
      <c r="DZ265" s="55">
        <v>0.5</v>
      </c>
      <c r="EA265" s="72">
        <f t="shared" si="427"/>
        <v>0</v>
      </c>
      <c r="EB265" s="72">
        <f t="shared" si="428"/>
        <v>49.565915345013167</v>
      </c>
      <c r="EC265" s="72">
        <f t="shared" si="429"/>
        <v>0</v>
      </c>
      <c r="ED265" s="71">
        <f t="shared" si="430"/>
        <v>16.521971781671056</v>
      </c>
      <c r="EE265" s="82">
        <f t="shared" si="431"/>
        <v>37.86860262221407</v>
      </c>
      <c r="EF265" s="88">
        <f t="shared" si="432"/>
        <v>219.00625930520903</v>
      </c>
      <c r="EG265" s="54">
        <f>REPS단위당실거래!I250</f>
        <v>684.3</v>
      </c>
      <c r="EH265" s="52">
        <f t="shared" si="433"/>
        <v>1372.3500000000001</v>
      </c>
      <c r="EI265" s="52">
        <f t="shared" si="434"/>
        <v>46700</v>
      </c>
      <c r="EJ265" s="49">
        <f t="shared" si="435"/>
        <v>25685.000000000004</v>
      </c>
      <c r="EK265" s="149">
        <v>3870</v>
      </c>
      <c r="EL265" s="55">
        <f t="shared" si="436"/>
        <v>0.69986929813096321</v>
      </c>
      <c r="EM265" s="55">
        <v>0.74</v>
      </c>
      <c r="EN265" s="55">
        <v>0.05</v>
      </c>
      <c r="EO265" s="71">
        <f t="shared" si="437"/>
        <v>100.21428479937262</v>
      </c>
      <c r="EP265" s="54">
        <f>REPS단위당실거래!I250</f>
        <v>684.3</v>
      </c>
      <c r="EQ265" s="52">
        <f t="shared" si="438"/>
        <v>1372.3500000000001</v>
      </c>
      <c r="ER265" s="52">
        <f t="shared" si="439"/>
        <v>46700</v>
      </c>
      <c r="ES265" s="49">
        <f t="shared" si="440"/>
        <v>25685.000000000004</v>
      </c>
      <c r="ET265" s="149">
        <v>1203</v>
      </c>
      <c r="EU265" s="55">
        <f t="shared" si="441"/>
        <v>0.69986929813096321</v>
      </c>
      <c r="EV265" s="55">
        <v>0.26</v>
      </c>
      <c r="EW265" s="55">
        <v>0.2</v>
      </c>
      <c r="EX265" s="50">
        <f t="shared" si="442"/>
        <v>43.781023813880537</v>
      </c>
      <c r="EY265" s="53">
        <f>'주택총조사(주택의종류)'!AZ251</f>
        <v>0.40431218451960282</v>
      </c>
      <c r="EZ265" s="53">
        <f>'주택총조사(주택의종류)'!AS251</f>
        <v>0.51619095586377639</v>
      </c>
      <c r="FA265" s="53">
        <f>'주택총조사(주택의종류)'!BG251</f>
        <v>6.0000391726122468E-2</v>
      </c>
      <c r="FB265" s="53">
        <f t="shared" si="443"/>
        <v>1.4251149721706262</v>
      </c>
      <c r="FC265" s="54">
        <f t="shared" si="444"/>
        <v>205.20987022707698</v>
      </c>
      <c r="FD265" s="55">
        <v>0.4</v>
      </c>
      <c r="FE265" s="55">
        <v>0.6</v>
      </c>
      <c r="FF265" s="50">
        <f t="shared" si="445"/>
        <v>49.250368854498483</v>
      </c>
      <c r="FG265" s="82">
        <f t="shared" si="446"/>
        <v>193.24567746775162</v>
      </c>
      <c r="FH265" s="53">
        <v>3.9399999999999998E-2</v>
      </c>
      <c r="FI265" s="49">
        <v>30</v>
      </c>
      <c r="FJ265" s="55">
        <v>0.6</v>
      </c>
      <c r="FK265" s="55">
        <v>0.4</v>
      </c>
      <c r="FL265" s="49">
        <f t="shared" si="447"/>
        <v>47000</v>
      </c>
      <c r="FM265" s="49">
        <f t="shared" si="448"/>
        <v>28000</v>
      </c>
      <c r="FN265" s="58">
        <f t="shared" si="449"/>
        <v>-132.70955776903034</v>
      </c>
      <c r="FO265" s="49">
        <f t="shared" si="468"/>
        <v>3960</v>
      </c>
      <c r="FP265" s="131">
        <v>82</v>
      </c>
      <c r="FQ265" s="131">
        <v>283</v>
      </c>
      <c r="FR265" s="134">
        <v>1938</v>
      </c>
      <c r="FS265" s="134">
        <v>2862</v>
      </c>
      <c r="FT265" s="134">
        <v>1684</v>
      </c>
      <c r="FU265" s="134">
        <v>1449</v>
      </c>
      <c r="FV265" s="134">
        <v>1361</v>
      </c>
      <c r="FW265" s="134">
        <v>3046</v>
      </c>
      <c r="FX265" s="134">
        <v>2597</v>
      </c>
      <c r="FY265" s="32">
        <f t="shared" si="450"/>
        <v>15302</v>
      </c>
      <c r="FZ265" s="152">
        <f>(SUM(FT265:FX265)/FY265)+(FS265/FY265)*0.2</f>
        <v>0.69986929813096321</v>
      </c>
      <c r="GA265" s="54">
        <f t="shared" si="451"/>
        <v>245.17094405146045</v>
      </c>
      <c r="GB265" s="55">
        <v>0.3</v>
      </c>
      <c r="GC265" s="55">
        <f t="shared" si="452"/>
        <v>0.69986929813096321</v>
      </c>
      <c r="GD265" s="50">
        <f t="shared" si="453"/>
        <v>51.476284960620383</v>
      </c>
      <c r="GE265" s="54">
        <f t="shared" si="454"/>
        <v>-64.033287368465523</v>
      </c>
      <c r="GF265" s="55">
        <v>0.7</v>
      </c>
      <c r="GG265" s="55">
        <f t="shared" si="455"/>
        <v>0.69986929813096321</v>
      </c>
      <c r="GH265" s="50">
        <f t="shared" si="456"/>
        <v>-31.370452321310363</v>
      </c>
      <c r="GI265" s="81">
        <f t="shared" si="469"/>
        <v>20.10583263931002</v>
      </c>
      <c r="GJ265" s="72">
        <f t="shared" si="457"/>
        <v>21.346630840543011</v>
      </c>
      <c r="GK265" s="72">
        <f t="shared" si="458"/>
        <v>16.521971781671056</v>
      </c>
      <c r="GL265" s="52">
        <f>SUM('주택총조사(주택의종류)'!AD251:AF251)</f>
        <v>22161</v>
      </c>
      <c r="GM265" s="52">
        <f>REPS미분양!I250</f>
        <v>0</v>
      </c>
      <c r="GN265" s="100">
        <f t="shared" si="459"/>
        <v>0</v>
      </c>
      <c r="GO265" s="55">
        <f t="shared" si="460"/>
        <v>1</v>
      </c>
      <c r="GP265" s="82">
        <f t="shared" si="461"/>
        <v>37.86860262221407</v>
      </c>
      <c r="GQ265" s="84">
        <f t="shared" si="462"/>
        <v>251.22011272927571</v>
      </c>
      <c r="GR265" s="151">
        <f>SUM('REPS분양물량+계획'!G250:I250)/3</f>
        <v>323.66666666666669</v>
      </c>
      <c r="GS265" s="106">
        <f t="shared" si="470"/>
        <v>1.2883787971843723</v>
      </c>
      <c r="GT265" s="105" t="str">
        <f t="shared" si="463"/>
        <v>B등급</v>
      </c>
    </row>
    <row r="266" spans="1:202" s="49" customFormat="1" x14ac:dyDescent="0.4">
      <c r="A266" s="37" t="s">
        <v>269</v>
      </c>
      <c r="B266" s="37" t="s">
        <v>323</v>
      </c>
      <c r="C266" s="35">
        <f>'주택총조사(거처의종류, 일반,외국인가구, 전체)'!H252</f>
        <v>28265</v>
      </c>
      <c r="D266" s="35">
        <f>'주택총조사(거처의종류, 일반,외국인가구, 전체)'!K252</f>
        <v>27982</v>
      </c>
      <c r="E266" s="35">
        <f>'주택총조사(거처의종류, 일반,외국인가구, 전체)'!N252</f>
        <v>28332</v>
      </c>
      <c r="F266" s="35">
        <f>'주택총조사(거처의종류, 일반,외국인가구, 전체)'!Q252</f>
        <v>28500</v>
      </c>
      <c r="G266" s="35">
        <f>'주택총조사(거처의종류, 일반,외국인가구, 전체)'!T252</f>
        <v>28539</v>
      </c>
      <c r="H266" s="35">
        <f>'주택총조사(거처의종류, 일반,외국인가구, 전체)'!W252</f>
        <v>27956</v>
      </c>
      <c r="I266" s="207">
        <f t="shared" si="471"/>
        <v>-216</v>
      </c>
      <c r="J266" s="207">
        <f t="shared" si="471"/>
        <v>-187</v>
      </c>
      <c r="K266" s="207">
        <f t="shared" si="471"/>
        <v>-336</v>
      </c>
      <c r="L266" s="207">
        <f t="shared" si="471"/>
        <v>-274</v>
      </c>
      <c r="M266" s="207">
        <f t="shared" si="471"/>
        <v>-276</v>
      </c>
      <c r="N266" s="24">
        <f>'인구총조사(가구, 1인가구)'!D252</f>
        <v>9128</v>
      </c>
      <c r="O266" s="24">
        <f>'인구총조사(가구, 1인가구)'!E252</f>
        <v>9061</v>
      </c>
      <c r="P266" s="24">
        <f>'인구총조사(가구, 1인가구)'!F252</f>
        <v>9598</v>
      </c>
      <c r="Q266" s="24">
        <f>'인구총조사(가구, 1인가구)'!G252</f>
        <v>10102</v>
      </c>
      <c r="R266" s="24">
        <f>'인구총조사(가구, 1인가구)'!H252</f>
        <v>10415</v>
      </c>
      <c r="S266" s="24">
        <f>'인구총조사(가구, 1인가구)'!I252</f>
        <v>10108</v>
      </c>
      <c r="T266" s="52">
        <f t="shared" si="464"/>
        <v>-67</v>
      </c>
      <c r="U266" s="52">
        <f t="shared" si="382"/>
        <v>537</v>
      </c>
      <c r="V266" s="52">
        <f t="shared" si="383"/>
        <v>504</v>
      </c>
      <c r="W266" s="52">
        <f t="shared" si="384"/>
        <v>313</v>
      </c>
      <c r="X266" s="52">
        <f t="shared" si="385"/>
        <v>-307</v>
      </c>
      <c r="Y266" s="53">
        <f>'주택총조사(거처의종류, 일반,외국인가구, 아파트)'!K252/'주택총조사(거처의종류, 일반,외국인가구, 전체)'!K252</f>
        <v>0.14305625044671574</v>
      </c>
      <c r="Z266" s="53">
        <f>'주택총조사(거처의종류, 일반,외국인가구, 아파트)'!N252/'주택총조사(거처의종류, 일반,외국인가구, 전체)'!N252</f>
        <v>0.14725398842298462</v>
      </c>
      <c r="AA266" s="53">
        <f>'주택총조사(거처의종류, 일반,외국인가구, 아파트)'!Q252/'주택총조사(거처의종류, 일반,외국인가구, 전체)'!Q252</f>
        <v>0.14912280701754385</v>
      </c>
      <c r="AB266" s="53">
        <f>'주택총조사(거처의종류, 일반,외국인가구, 아파트)'!T252/'주택총조사(거처의종류, 일반,외국인가구, 전체)'!T252</f>
        <v>0.15028557412663374</v>
      </c>
      <c r="AC266" s="53">
        <f>'주택총조사(거처의종류, 일반,외국인가구, 아파트)'!W252/'주택총조사(거처의종류, 일반,외국인가구, 전체)'!W252</f>
        <v>0.15402775790527973</v>
      </c>
      <c r="AD266" s="54">
        <f t="shared" si="465"/>
        <v>-30.900150096490602</v>
      </c>
      <c r="AE266" s="54">
        <f t="shared" si="386"/>
        <v>-27.536495835098123</v>
      </c>
      <c r="AF266" s="54">
        <f t="shared" si="387"/>
        <v>-50.105263157894733</v>
      </c>
      <c r="AG266" s="54">
        <f t="shared" si="388"/>
        <v>-41.178247310697643</v>
      </c>
      <c r="AH266" s="54">
        <f t="shared" si="389"/>
        <v>-42.511661181857207</v>
      </c>
      <c r="AI266" s="54">
        <f t="shared" si="390"/>
        <v>-38.446363516407665</v>
      </c>
      <c r="AJ266" s="54">
        <f t="shared" si="466"/>
        <v>-9.5847687799299557</v>
      </c>
      <c r="AK266" s="54">
        <f t="shared" si="391"/>
        <v>79.075391783142749</v>
      </c>
      <c r="AL266" s="54">
        <f t="shared" si="392"/>
        <v>75.157894736842096</v>
      </c>
      <c r="AM266" s="54">
        <f t="shared" si="393"/>
        <v>47.039384701636358</v>
      </c>
      <c r="AN266" s="54">
        <f t="shared" si="394"/>
        <v>-47.286521676920877</v>
      </c>
      <c r="AO266" s="54">
        <f t="shared" si="395"/>
        <v>28.880276152954075</v>
      </c>
      <c r="AP266" s="208">
        <f t="shared" si="472"/>
        <v>-40.484918876420558</v>
      </c>
      <c r="AQ266" s="208">
        <f t="shared" si="472"/>
        <v>51.538895948044626</v>
      </c>
      <c r="AR266" s="208">
        <f t="shared" si="472"/>
        <v>25.052631578947363</v>
      </c>
      <c r="AS266" s="208">
        <f t="shared" si="472"/>
        <v>5.8611373909387154</v>
      </c>
      <c r="AT266" s="208">
        <f t="shared" si="472"/>
        <v>-89.798182858778091</v>
      </c>
      <c r="AU266" s="50">
        <f t="shared" si="381"/>
        <v>-9.5660873634535886</v>
      </c>
      <c r="AV266" s="52">
        <f>'주택총조사(거처의종류, 일반,외국인가구, 전체)'!I252</f>
        <v>303</v>
      </c>
      <c r="AW266" s="52">
        <f>'주택총조사(거처의종류, 일반,외국인가구, 전체)'!L252</f>
        <v>280</v>
      </c>
      <c r="AX266" s="52">
        <f>'주택총조사(거처의종류, 일반,외국인가구, 전체)'!O252</f>
        <v>297</v>
      </c>
      <c r="AY266" s="52">
        <f>'주택총조사(거처의종류, 일반,외국인가구, 전체)'!R252</f>
        <v>309</v>
      </c>
      <c r="AZ266" s="52">
        <f>'주택총조사(거처의종류, 일반,외국인가구, 전체)'!U252</f>
        <v>338</v>
      </c>
      <c r="BA266" s="52">
        <f>'주택총조사(거처의종류, 일반,외국인가구, 전체)'!X252</f>
        <v>431</v>
      </c>
      <c r="BB266" s="52">
        <f t="shared" si="467"/>
        <v>-23</v>
      </c>
      <c r="BC266" s="52">
        <f t="shared" si="396"/>
        <v>17</v>
      </c>
      <c r="BD266" s="52">
        <f t="shared" si="397"/>
        <v>12</v>
      </c>
      <c r="BE266" s="52">
        <f t="shared" si="398"/>
        <v>29</v>
      </c>
      <c r="BF266" s="52">
        <f t="shared" si="399"/>
        <v>93</v>
      </c>
      <c r="BG266" s="53">
        <f>'주택총조사(거처의종류, 일반,외국인가구, 아파트)'!L252/'주택총조사(거처의종류, 일반,외국인가구, 전체)'!L252</f>
        <v>6.0714285714285714E-2</v>
      </c>
      <c r="BH266" s="53">
        <f>'주택총조사(거처의종류, 일반,외국인가구, 아파트)'!O252/'주택총조사(거처의종류, 일반,외국인가구, 전체)'!O252</f>
        <v>7.407407407407407E-2</v>
      </c>
      <c r="BI266" s="53">
        <f>'주택총조사(거처의종류, 일반,외국인가구, 아파트)'!R252/'주택총조사(거처의종류, 일반,외국인가구, 전체)'!R252</f>
        <v>7.4433656957928807E-2</v>
      </c>
      <c r="BJ266" s="53">
        <f>'주택총조사(거처의종류, 일반,외국인가구, 아파트)'!U252/'주택총조사(거처의종류, 일반,외국인가구, 전체)'!U252</f>
        <v>6.8047337278106509E-2</v>
      </c>
      <c r="BK266" s="53">
        <f>'주택총조사(거처의종류, 일반,외국인가구, 아파트)'!X252/'주택총조사(거처의종류, 일반,외국인가구, 전체)'!X252</f>
        <v>7.4245939675174011E-2</v>
      </c>
      <c r="BL266" s="54">
        <f t="shared" si="400"/>
        <v>-1.3964285714285714</v>
      </c>
      <c r="BM266" s="54">
        <f t="shared" si="401"/>
        <v>1.2592592592592591</v>
      </c>
      <c r="BN266" s="54">
        <f t="shared" si="402"/>
        <v>0.89320388349514568</v>
      </c>
      <c r="BO266" s="54">
        <f t="shared" si="403"/>
        <v>1.9733727810650887</v>
      </c>
      <c r="BP266" s="54">
        <f t="shared" si="404"/>
        <v>6.9048723897911835</v>
      </c>
      <c r="BQ266" s="50">
        <f t="shared" si="405"/>
        <v>1.9268559484364212</v>
      </c>
      <c r="BR266" s="49">
        <f>REPS멸실!E251</f>
        <v>0</v>
      </c>
      <c r="BS266" s="49">
        <f>REPS멸실!F251</f>
        <v>0</v>
      </c>
      <c r="BT266" s="49">
        <f>REPS멸실!G251</f>
        <v>0</v>
      </c>
      <c r="BU266" s="49">
        <f>REPS멸실!H251</f>
        <v>0</v>
      </c>
      <c r="BV266" s="49">
        <f>REPS멸실!I251</f>
        <v>0</v>
      </c>
      <c r="BW266" s="51">
        <f t="shared" si="406"/>
        <v>0</v>
      </c>
      <c r="BX266" s="81">
        <f t="shared" si="407"/>
        <v>-7.6392314150171678</v>
      </c>
      <c r="BY266" s="52">
        <f>SUM('주택소유통계(다주택자)'!Q252:R252)</f>
        <v>4943</v>
      </c>
      <c r="BZ266" s="52">
        <f>SUM('주택소유통계(다주택자)'!U252:V252)</f>
        <v>4639</v>
      </c>
      <c r="CA266" s="52">
        <f>SUM('주택소유통계(다주택자)'!Y252:Z252)</f>
        <v>4542</v>
      </c>
      <c r="CB266" s="52">
        <f>SUM('주택소유통계(다주택자)'!AC252:AD252)</f>
        <v>4838</v>
      </c>
      <c r="CC266" s="52">
        <f t="shared" si="408"/>
        <v>-304</v>
      </c>
      <c r="CD266" s="52">
        <f t="shared" si="409"/>
        <v>-97</v>
      </c>
      <c r="CE266" s="52">
        <f t="shared" si="410"/>
        <v>296</v>
      </c>
      <c r="CF266" s="53">
        <f>'REPS거래량(외지인)'!D252/'REPS거래량(외지인)'!C252</f>
        <v>0.7276785714285714</v>
      </c>
      <c r="CG266" s="53">
        <f>'REPS거래량(외지인)'!I252/'REPS거래량(외지인)'!H252</f>
        <v>0.71176470588235297</v>
      </c>
      <c r="CH266" s="53">
        <f>'REPS거래량(외지인)'!N252/'REPS거래량(외지인)'!M252</f>
        <v>0.74342105263157898</v>
      </c>
      <c r="CI266" s="54">
        <f>REPS단위당실거래!G251</f>
        <v>585.29999999999995</v>
      </c>
      <c r="CJ266" s="54">
        <f>REPS단위당실거래!H251</f>
        <v>618.5</v>
      </c>
      <c r="CK266" s="54">
        <f>REPS단위당실거래!I251</f>
        <v>642.4</v>
      </c>
      <c r="CL266" s="52">
        <v>0</v>
      </c>
      <c r="CM266" s="52">
        <v>0</v>
      </c>
      <c r="CN266" s="52">
        <v>0</v>
      </c>
      <c r="CO266" s="53">
        <v>0</v>
      </c>
      <c r="CP266" s="53">
        <v>0</v>
      </c>
      <c r="CQ266" s="53">
        <v>0</v>
      </c>
      <c r="CR266" s="55">
        <v>0.2</v>
      </c>
      <c r="CS266" s="55">
        <v>0.3</v>
      </c>
      <c r="CT266" s="55">
        <v>0.5</v>
      </c>
      <c r="CU266" s="162">
        <f t="shared" si="414"/>
        <v>0</v>
      </c>
      <c r="CV266" s="162">
        <f t="shared" si="415"/>
        <v>0</v>
      </c>
      <c r="CW266" s="162">
        <f t="shared" si="416"/>
        <v>0</v>
      </c>
      <c r="CX266" s="71">
        <f t="shared" si="417"/>
        <v>0</v>
      </c>
      <c r="CY266" s="158">
        <f>REPS분양물량!H251</f>
        <v>0</v>
      </c>
      <c r="CZ266" s="158">
        <f>REPS분양물량!I251</f>
        <v>0</v>
      </c>
      <c r="DA266" s="158">
        <f>REPS분양물량!J251</f>
        <v>0</v>
      </c>
      <c r="DB266" s="52">
        <f>REPS미분양!F251</f>
        <v>79</v>
      </c>
      <c r="DC266" s="52">
        <f>REPS미분양!G251</f>
        <v>12</v>
      </c>
      <c r="DD266" s="52">
        <f>REPS미분양!H251</f>
        <v>9</v>
      </c>
      <c r="DE266" s="52">
        <f>REPS미분양!I251</f>
        <v>2</v>
      </c>
      <c r="DF266" s="52">
        <f t="shared" si="418"/>
        <v>79</v>
      </c>
      <c r="DG266" s="52">
        <f t="shared" si="419"/>
        <v>12</v>
      </c>
      <c r="DH266" s="52">
        <f t="shared" si="420"/>
        <v>9</v>
      </c>
      <c r="DI266" s="52">
        <f t="shared" si="421"/>
        <v>67</v>
      </c>
      <c r="DJ266" s="52">
        <f t="shared" si="422"/>
        <v>3</v>
      </c>
      <c r="DK266" s="52">
        <f t="shared" si="423"/>
        <v>7</v>
      </c>
      <c r="DL266" s="141">
        <v>585.29999999999995</v>
      </c>
      <c r="DM266" s="141">
        <v>618.5</v>
      </c>
      <c r="DN266" s="141">
        <v>642.4</v>
      </c>
      <c r="DO266" s="140">
        <f>'REPS분양가(분기단위)'!D251</f>
        <v>0</v>
      </c>
      <c r="DP266" s="140">
        <f>'REPS분양가(분기단위)'!E251</f>
        <v>0</v>
      </c>
      <c r="DQ266" s="140">
        <f>'REPS분양가(분기단위)'!F251</f>
        <v>0</v>
      </c>
      <c r="DR266" s="53" t="e">
        <f t="shared" si="424"/>
        <v>#DIV/0!</v>
      </c>
      <c r="DS266" s="53" t="e">
        <f t="shared" si="425"/>
        <v>#DIV/0!</v>
      </c>
      <c r="DT266" s="53" t="e">
        <f t="shared" si="426"/>
        <v>#DIV/0!</v>
      </c>
      <c r="DU266" s="53">
        <f>100%-종합!CF266</f>
        <v>0.2723214285714286</v>
      </c>
      <c r="DV266" s="53">
        <f>100%-종합!CG266</f>
        <v>0.28823529411764703</v>
      </c>
      <c r="DW266" s="53">
        <f>100%-종합!CH266</f>
        <v>0.25657894736842102</v>
      </c>
      <c r="DX266" s="55">
        <v>0.2</v>
      </c>
      <c r="DY266" s="55">
        <v>0.3</v>
      </c>
      <c r="DZ266" s="55">
        <v>0.5</v>
      </c>
      <c r="EA266" s="72" t="e">
        <f t="shared" si="427"/>
        <v>#DIV/0!</v>
      </c>
      <c r="EB266" s="72" t="e">
        <f t="shared" si="428"/>
        <v>#DIV/0!</v>
      </c>
      <c r="EC266" s="72" t="e">
        <f t="shared" si="429"/>
        <v>#DIV/0!</v>
      </c>
      <c r="ED266" s="71" t="e">
        <f t="shared" si="430"/>
        <v>#DIV/0!</v>
      </c>
      <c r="EE266" s="82" t="e">
        <f t="shared" si="431"/>
        <v>#DIV/0!</v>
      </c>
      <c r="EF266" s="88" t="e">
        <f t="shared" si="432"/>
        <v>#DIV/0!</v>
      </c>
      <c r="EG266" s="54">
        <f>REPS단위당실거래!I251</f>
        <v>642.4</v>
      </c>
      <c r="EH266" s="52">
        <f t="shared" si="433"/>
        <v>0</v>
      </c>
      <c r="EI266" s="52">
        <f t="shared" si="434"/>
        <v>0</v>
      </c>
      <c r="EJ266" s="49">
        <f t="shared" si="435"/>
        <v>0</v>
      </c>
      <c r="EK266" s="149">
        <v>0</v>
      </c>
      <c r="EL266" s="55">
        <f t="shared" si="436"/>
        <v>0</v>
      </c>
      <c r="EM266" s="55">
        <v>0.74</v>
      </c>
      <c r="EN266" s="55">
        <v>0.05</v>
      </c>
      <c r="EO266" s="71">
        <f t="shared" si="437"/>
        <v>0</v>
      </c>
      <c r="EP266" s="54">
        <f>REPS단위당실거래!I251</f>
        <v>642.4</v>
      </c>
      <c r="EQ266" s="52">
        <f t="shared" si="438"/>
        <v>0</v>
      </c>
      <c r="ER266" s="52">
        <f t="shared" si="439"/>
        <v>0</v>
      </c>
      <c r="ES266" s="49">
        <f t="shared" si="440"/>
        <v>0</v>
      </c>
      <c r="ET266" s="149">
        <v>0</v>
      </c>
      <c r="EU266" s="55">
        <f t="shared" si="441"/>
        <v>0</v>
      </c>
      <c r="EV266" s="55">
        <v>0.26</v>
      </c>
      <c r="EW266" s="55">
        <v>0.2</v>
      </c>
      <c r="EX266" s="50">
        <f t="shared" si="442"/>
        <v>0</v>
      </c>
      <c r="EY266" s="53">
        <f>'주택총조사(주택의종류)'!AZ252</f>
        <v>0.16794561882681697</v>
      </c>
      <c r="EZ266" s="53">
        <f>'주택총조사(주택의종류)'!AS252</f>
        <v>0.75320798937159994</v>
      </c>
      <c r="FA266" s="53">
        <f>'주택총조사(주택의종류)'!BG252</f>
        <v>6.1585879175197214E-2</v>
      </c>
      <c r="FB266" s="53">
        <f t="shared" si="443"/>
        <v>4.8515339324629867</v>
      </c>
      <c r="FC266" s="54">
        <f t="shared" si="444"/>
        <v>0</v>
      </c>
      <c r="FD266" s="55">
        <v>0.4</v>
      </c>
      <c r="FE266" s="55">
        <v>0.6</v>
      </c>
      <c r="FF266" s="50">
        <f t="shared" si="445"/>
        <v>0</v>
      </c>
      <c r="FG266" s="82">
        <f t="shared" si="446"/>
        <v>0</v>
      </c>
      <c r="FH266" s="53">
        <v>3.9399999999999998E-2</v>
      </c>
      <c r="FI266" s="49">
        <v>30</v>
      </c>
      <c r="FJ266" s="55">
        <v>0.6</v>
      </c>
      <c r="FK266" s="55">
        <v>0.4</v>
      </c>
      <c r="FL266" s="49">
        <f t="shared" si="447"/>
        <v>0</v>
      </c>
      <c r="FM266" s="49">
        <f t="shared" si="448"/>
        <v>0</v>
      </c>
      <c r="FN266" s="58">
        <f t="shared" si="449"/>
        <v>0</v>
      </c>
      <c r="FO266" s="49">
        <f t="shared" si="468"/>
        <v>0</v>
      </c>
      <c r="FP266" s="131" t="s">
        <v>400</v>
      </c>
      <c r="FQ266" s="131">
        <v>90</v>
      </c>
      <c r="FR266" s="131">
        <v>683</v>
      </c>
      <c r="FS266" s="134">
        <v>1010</v>
      </c>
      <c r="FT266" s="131">
        <v>501</v>
      </c>
      <c r="FU266" s="131">
        <v>456</v>
      </c>
      <c r="FV266" s="131">
        <v>432</v>
      </c>
      <c r="FW266" s="131">
        <v>938</v>
      </c>
      <c r="FX266" s="131">
        <v>722</v>
      </c>
      <c r="FY266" s="32">
        <f t="shared" si="450"/>
        <v>4832</v>
      </c>
      <c r="FZ266" s="153">
        <v>0</v>
      </c>
      <c r="GA266" s="54">
        <f t="shared" si="451"/>
        <v>30.807132101390497</v>
      </c>
      <c r="GB266" s="55">
        <v>0.3</v>
      </c>
      <c r="GC266" s="55">
        <f t="shared" si="452"/>
        <v>0</v>
      </c>
      <c r="GD266" s="50">
        <f t="shared" si="453"/>
        <v>0</v>
      </c>
      <c r="GE266" s="54">
        <f t="shared" si="454"/>
        <v>-38.446363516407665</v>
      </c>
      <c r="GF266" s="55">
        <v>0.7</v>
      </c>
      <c r="GG266" s="55">
        <f t="shared" si="455"/>
        <v>0</v>
      </c>
      <c r="GH266" s="50">
        <f t="shared" si="456"/>
        <v>0</v>
      </c>
      <c r="GI266" s="81">
        <f t="shared" si="469"/>
        <v>0</v>
      </c>
      <c r="GJ266" s="72">
        <f t="shared" si="457"/>
        <v>0</v>
      </c>
      <c r="GK266" s="72" t="e">
        <f t="shared" si="458"/>
        <v>#DIV/0!</v>
      </c>
      <c r="GL266" s="52">
        <f>SUM('주택총조사(주택의종류)'!AD252:AF252)</f>
        <v>6819</v>
      </c>
      <c r="GM266" s="52">
        <f>REPS미분양!I251</f>
        <v>2</v>
      </c>
      <c r="GN266" s="100">
        <f t="shared" si="459"/>
        <v>2.9329813755682649E-4</v>
      </c>
      <c r="GO266" s="55">
        <f t="shared" si="460"/>
        <v>1</v>
      </c>
      <c r="GP266" s="82" t="e">
        <f t="shared" si="461"/>
        <v>#DIV/0!</v>
      </c>
      <c r="GQ266" s="84" t="e">
        <f t="shared" si="462"/>
        <v>#DIV/0!</v>
      </c>
      <c r="GR266" s="151">
        <f>SUM('REPS분양물량+계획'!G251:I251)/3</f>
        <v>137.66666666666666</v>
      </c>
      <c r="GS266" s="106" t="e">
        <f t="shared" si="470"/>
        <v>#DIV/0!</v>
      </c>
      <c r="GT266" s="105" t="e">
        <f t="shared" si="463"/>
        <v>#DIV/0!</v>
      </c>
    </row>
    <row r="267" spans="1:202" s="49" customFormat="1" x14ac:dyDescent="0.4">
      <c r="A267" s="37" t="s">
        <v>269</v>
      </c>
      <c r="B267" s="37" t="s">
        <v>317</v>
      </c>
      <c r="C267" s="35">
        <f>'주택총조사(거처의종류, 일반,외국인가구, 전체)'!H253</f>
        <v>68462</v>
      </c>
      <c r="D267" s="35">
        <f>'주택총조사(거처의종류, 일반,외국인가구, 전체)'!K253</f>
        <v>70024</v>
      </c>
      <c r="E267" s="35">
        <f>'주택총조사(거처의종류, 일반,외국인가구, 전체)'!N253</f>
        <v>72765</v>
      </c>
      <c r="F267" s="35">
        <f>'주택총조사(거처의종류, 일반,외국인가구, 전체)'!Q253</f>
        <v>75485</v>
      </c>
      <c r="G267" s="35">
        <f>'주택총조사(거처의종류, 일반,외국인가구, 전체)'!T253</f>
        <v>76382</v>
      </c>
      <c r="H267" s="35">
        <f>'주택총조사(거처의종류, 일반,외국인가구, 전체)'!W253</f>
        <v>77564</v>
      </c>
      <c r="I267" s="207">
        <f t="shared" si="471"/>
        <v>615</v>
      </c>
      <c r="J267" s="207">
        <f t="shared" si="471"/>
        <v>705</v>
      </c>
      <c r="K267" s="207">
        <f t="shared" si="471"/>
        <v>359</v>
      </c>
      <c r="L267" s="207">
        <f t="shared" si="471"/>
        <v>54</v>
      </c>
      <c r="M267" s="207">
        <f t="shared" si="471"/>
        <v>172</v>
      </c>
      <c r="N267" s="24">
        <f>'인구총조사(가구, 1인가구)'!D253</f>
        <v>20020</v>
      </c>
      <c r="O267" s="24">
        <f>'인구총조사(가구, 1인가구)'!E253</f>
        <v>20967</v>
      </c>
      <c r="P267" s="24">
        <f>'인구총조사(가구, 1인가구)'!F253</f>
        <v>23003</v>
      </c>
      <c r="Q267" s="24">
        <f>'인구총조사(가구, 1인가구)'!G253</f>
        <v>25364</v>
      </c>
      <c r="R267" s="24">
        <f>'인구총조사(가구, 1인가구)'!H253</f>
        <v>26207</v>
      </c>
      <c r="S267" s="24">
        <f>'인구총조사(가구, 1인가구)'!I253</f>
        <v>27217</v>
      </c>
      <c r="T267" s="52">
        <f t="shared" si="464"/>
        <v>947</v>
      </c>
      <c r="U267" s="52">
        <f t="shared" si="382"/>
        <v>2036</v>
      </c>
      <c r="V267" s="52">
        <f t="shared" si="383"/>
        <v>2361</v>
      </c>
      <c r="W267" s="52">
        <f t="shared" si="384"/>
        <v>843</v>
      </c>
      <c r="X267" s="52">
        <f t="shared" si="385"/>
        <v>1010</v>
      </c>
      <c r="Y267" s="53">
        <f>'주택총조사(거처의종류, 일반,외국인가구, 아파트)'!K253/'주택총조사(거처의종류, 일반,외국인가구, 전체)'!K253</f>
        <v>0.48964640694618988</v>
      </c>
      <c r="Z267" s="53">
        <f>'주택총조사(거처의종류, 일반,외국인가구, 아파트)'!N253/'주택총조사(거처의종류, 일반,외국인가구, 전체)'!N253</f>
        <v>0.48920497491926063</v>
      </c>
      <c r="AA267" s="53">
        <f>'주택총조사(거처의종류, 일반,외국인가구, 아파트)'!Q253/'주택총조사(거처의종류, 일반,외국인가구, 전체)'!Q253</f>
        <v>0.49991389017685633</v>
      </c>
      <c r="AB267" s="53">
        <f>'주택총조사(거처의종류, 일반,외국인가구, 아파트)'!T253/'주택총조사(거처의종류, 일반,외국인가구, 전체)'!T253</f>
        <v>0.50417637663323822</v>
      </c>
      <c r="AC267" s="53">
        <f>'주택총조사(거처의종류, 일반,외국인가구, 아파트)'!W253/'주택총조사(거처의종류, 일반,외국인가구, 전체)'!W253</f>
        <v>0.50910216079624571</v>
      </c>
      <c r="AD267" s="54">
        <f t="shared" si="465"/>
        <v>301.13254027190681</v>
      </c>
      <c r="AE267" s="54">
        <f t="shared" si="386"/>
        <v>344.88950731807876</v>
      </c>
      <c r="AF267" s="54">
        <f t="shared" si="387"/>
        <v>179.46908657349144</v>
      </c>
      <c r="AG267" s="54">
        <f t="shared" si="388"/>
        <v>27.225524338194862</v>
      </c>
      <c r="AH267" s="54">
        <f t="shared" si="389"/>
        <v>87.565571656954262</v>
      </c>
      <c r="AI267" s="54">
        <f t="shared" si="390"/>
        <v>188.05644603172522</v>
      </c>
      <c r="AJ267" s="54">
        <f t="shared" si="466"/>
        <v>463.69514737804184</v>
      </c>
      <c r="AK267" s="54">
        <f t="shared" si="391"/>
        <v>996.02132893561463</v>
      </c>
      <c r="AL267" s="54">
        <f t="shared" si="392"/>
        <v>1180.2966947075579</v>
      </c>
      <c r="AM267" s="54">
        <f t="shared" si="393"/>
        <v>425.0206855018198</v>
      </c>
      <c r="AN267" s="54">
        <f t="shared" si="394"/>
        <v>514.19318240420819</v>
      </c>
      <c r="AO267" s="54">
        <f t="shared" si="395"/>
        <v>715.8454077854484</v>
      </c>
      <c r="AP267" s="208">
        <f t="shared" si="472"/>
        <v>764.82768764994864</v>
      </c>
      <c r="AQ267" s="208">
        <f t="shared" si="472"/>
        <v>1340.9108362536933</v>
      </c>
      <c r="AR267" s="208">
        <f t="shared" si="472"/>
        <v>1359.7657812810494</v>
      </c>
      <c r="AS267" s="208">
        <f t="shared" si="472"/>
        <v>452.24620984001467</v>
      </c>
      <c r="AT267" s="208">
        <f t="shared" si="472"/>
        <v>601.75875406116245</v>
      </c>
      <c r="AU267" s="50">
        <f t="shared" si="381"/>
        <v>903.90185381717367</v>
      </c>
      <c r="AV267" s="52">
        <f>'주택총조사(거처의종류, 일반,외국인가구, 전체)'!I253</f>
        <v>1871</v>
      </c>
      <c r="AW267" s="52">
        <f>'주택총조사(거처의종류, 일반,외국인가구, 전체)'!L253</f>
        <v>1938</v>
      </c>
      <c r="AX267" s="52">
        <f>'주택총조사(거처의종류, 일반,외국인가구, 전체)'!O253</f>
        <v>2017</v>
      </c>
      <c r="AY267" s="52">
        <f>'주택총조사(거처의종류, 일반,외국인가구, 전체)'!R253</f>
        <v>2112</v>
      </c>
      <c r="AZ267" s="52">
        <f>'주택총조사(거처의종류, 일반,외국인가구, 전체)'!U253</f>
        <v>2223</v>
      </c>
      <c r="BA267" s="52">
        <f>'주택총조사(거처의종류, 일반,외국인가구, 전체)'!X253</f>
        <v>2409</v>
      </c>
      <c r="BB267" s="52">
        <f t="shared" si="467"/>
        <v>67</v>
      </c>
      <c r="BC267" s="52">
        <f t="shared" si="396"/>
        <v>79</v>
      </c>
      <c r="BD267" s="52">
        <f t="shared" si="397"/>
        <v>95</v>
      </c>
      <c r="BE267" s="52">
        <f t="shared" si="398"/>
        <v>111</v>
      </c>
      <c r="BF267" s="52">
        <f t="shared" si="399"/>
        <v>186</v>
      </c>
      <c r="BG267" s="53">
        <f>'주택총조사(거처의종류, 일반,외국인가구, 아파트)'!L253/'주택총조사(거처의종류, 일반,외국인가구, 전체)'!L253</f>
        <v>0.18524251805985553</v>
      </c>
      <c r="BH267" s="53">
        <f>'주택총조사(거처의종류, 일반,외국인가구, 아파트)'!O253/'주택총조사(거처의종류, 일반,외국인가구, 전체)'!O253</f>
        <v>0.19038175508180466</v>
      </c>
      <c r="BI267" s="53">
        <f>'주택총조사(거처의종류, 일반,외국인가구, 아파트)'!R253/'주택총조사(거처의종류, 일반,외국인가구, 전체)'!R253</f>
        <v>0.19507575757575757</v>
      </c>
      <c r="BJ267" s="53">
        <f>'주택총조사(거처의종류, 일반,외국인가구, 아파트)'!U253/'주택총조사(거처의종류, 일반,외국인가구, 전체)'!U253</f>
        <v>0.20332883490778228</v>
      </c>
      <c r="BK267" s="53">
        <f>'주택총조사(거처의종류, 일반,외국인가구, 아파트)'!X253/'주택총조사(거처의종류, 일반,외국인가구, 전체)'!X253</f>
        <v>0.20506434205064342</v>
      </c>
      <c r="BL267" s="54">
        <f t="shared" si="400"/>
        <v>12.411248710010321</v>
      </c>
      <c r="BM267" s="54">
        <f t="shared" si="401"/>
        <v>15.040158651462567</v>
      </c>
      <c r="BN267" s="54">
        <f t="shared" si="402"/>
        <v>18.532196969696969</v>
      </c>
      <c r="BO267" s="54">
        <f t="shared" si="403"/>
        <v>22.569500674763834</v>
      </c>
      <c r="BP267" s="54">
        <f t="shared" si="404"/>
        <v>38.141967621419674</v>
      </c>
      <c r="BQ267" s="50">
        <f t="shared" si="405"/>
        <v>21.339014525470674</v>
      </c>
      <c r="BR267" s="49">
        <f>REPS멸실!E252</f>
        <v>0</v>
      </c>
      <c r="BS267" s="49">
        <f>REPS멸실!F252</f>
        <v>0</v>
      </c>
      <c r="BT267" s="49">
        <f>REPS멸실!G252</f>
        <v>0</v>
      </c>
      <c r="BU267" s="49">
        <f>REPS멸실!H252</f>
        <v>0</v>
      </c>
      <c r="BV267" s="49">
        <f>REPS멸실!I252</f>
        <v>0</v>
      </c>
      <c r="BW267" s="51">
        <f t="shared" si="406"/>
        <v>0</v>
      </c>
      <c r="BX267" s="81">
        <f t="shared" si="407"/>
        <v>925.24086834264438</v>
      </c>
      <c r="BY267" s="52">
        <f>SUM('주택소유통계(다주택자)'!Q253:R253)</f>
        <v>9420</v>
      </c>
      <c r="BZ267" s="52">
        <f>SUM('주택소유통계(다주택자)'!U253:V253)</f>
        <v>9222</v>
      </c>
      <c r="CA267" s="52">
        <f>SUM('주택소유통계(다주택자)'!Y253:Z253)</f>
        <v>9239</v>
      </c>
      <c r="CB267" s="52">
        <f>SUM('주택소유통계(다주택자)'!AC253:AD253)</f>
        <v>9554</v>
      </c>
      <c r="CC267" s="52">
        <f t="shared" si="408"/>
        <v>-198</v>
      </c>
      <c r="CD267" s="52">
        <f t="shared" si="409"/>
        <v>17</v>
      </c>
      <c r="CE267" s="52">
        <f t="shared" si="410"/>
        <v>315</v>
      </c>
      <c r="CF267" s="53">
        <f>'REPS거래량(외지인)'!D253/'REPS거래량(외지인)'!C253</f>
        <v>0.58027582617746554</v>
      </c>
      <c r="CG267" s="53">
        <f>'REPS거래량(외지인)'!I253/'REPS거래량(외지인)'!H253</f>
        <v>0.5572797809219534</v>
      </c>
      <c r="CH267" s="53">
        <f>'REPS거래량(외지인)'!N253/'REPS거래량(외지인)'!M253</f>
        <v>0.60569498069498073</v>
      </c>
      <c r="CI267" s="54">
        <f>REPS단위당실거래!G252</f>
        <v>664.4</v>
      </c>
      <c r="CJ267" s="54">
        <f>REPS단위당실거래!H252</f>
        <v>644.20000000000005</v>
      </c>
      <c r="CK267" s="54">
        <f>REPS단위당실거래!I252</f>
        <v>657.9</v>
      </c>
      <c r="CL267" s="52">
        <v>992</v>
      </c>
      <c r="CM267" s="52">
        <v>1223</v>
      </c>
      <c r="CN267" s="52">
        <v>1208</v>
      </c>
      <c r="CO267" s="53">
        <f t="shared" si="411"/>
        <v>0.66975806451612896</v>
      </c>
      <c r="CP267" s="53">
        <v>0</v>
      </c>
      <c r="CQ267" s="53">
        <f t="shared" si="413"/>
        <v>0.54461920529801322</v>
      </c>
      <c r="CR267" s="55">
        <v>0.2</v>
      </c>
      <c r="CS267" s="55">
        <v>0.3</v>
      </c>
      <c r="CT267" s="55">
        <v>0.5</v>
      </c>
      <c r="CU267" s="162">
        <f t="shared" si="414"/>
        <v>-15.390318803354234</v>
      </c>
      <c r="CV267" s="162">
        <f t="shared" si="415"/>
        <v>0</v>
      </c>
      <c r="CW267" s="162">
        <f t="shared" si="416"/>
        <v>51.9550162486576</v>
      </c>
      <c r="CX267" s="71">
        <f t="shared" si="417"/>
        <v>12.188232481767789</v>
      </c>
      <c r="CY267" s="158">
        <f>REPS분양물량!H252</f>
        <v>551</v>
      </c>
      <c r="CZ267" s="158">
        <f>REPS분양물량!I252</f>
        <v>550</v>
      </c>
      <c r="DA267" s="158">
        <f>REPS분양물량!J252</f>
        <v>0</v>
      </c>
      <c r="DB267" s="52">
        <f>REPS미분양!F252</f>
        <v>170</v>
      </c>
      <c r="DC267" s="52">
        <f>REPS미분양!G252</f>
        <v>102</v>
      </c>
      <c r="DD267" s="52">
        <f>REPS미분양!H252</f>
        <v>209</v>
      </c>
      <c r="DE267" s="52">
        <f>REPS미분양!I252</f>
        <v>121</v>
      </c>
      <c r="DF267" s="52">
        <f t="shared" si="418"/>
        <v>721</v>
      </c>
      <c r="DG267" s="52">
        <f t="shared" si="419"/>
        <v>652</v>
      </c>
      <c r="DH267" s="52">
        <f t="shared" si="420"/>
        <v>209</v>
      </c>
      <c r="DI267" s="52">
        <f t="shared" si="421"/>
        <v>619</v>
      </c>
      <c r="DJ267" s="52">
        <f t="shared" si="422"/>
        <v>443</v>
      </c>
      <c r="DK267" s="52">
        <f t="shared" si="423"/>
        <v>88</v>
      </c>
      <c r="DL267" s="141">
        <v>664.4</v>
      </c>
      <c r="DM267" s="141">
        <v>644.20000000000005</v>
      </c>
      <c r="DN267" s="141">
        <v>657.9</v>
      </c>
      <c r="DO267" s="140">
        <f>'REPS분양가(분기단위)'!D252</f>
        <v>992</v>
      </c>
      <c r="DP267" s="140">
        <f>'REPS분양가(분기단위)'!E252</f>
        <v>1223</v>
      </c>
      <c r="DQ267" s="140">
        <f>'REPS분양가(분기단위)'!F252</f>
        <v>1208</v>
      </c>
      <c r="DR267" s="53">
        <f t="shared" si="424"/>
        <v>0.66975806451612896</v>
      </c>
      <c r="DS267" s="53">
        <f t="shared" si="425"/>
        <v>0.52673753066230589</v>
      </c>
      <c r="DT267" s="53">
        <f t="shared" si="426"/>
        <v>0.54461920529801322</v>
      </c>
      <c r="DU267" s="53">
        <f>100%-종합!CF267</f>
        <v>0.41972417382253446</v>
      </c>
      <c r="DV267" s="53">
        <f>100%-종합!CG267</f>
        <v>0.4427202190780466</v>
      </c>
      <c r="DW267" s="53">
        <f>100%-종합!CH267</f>
        <v>0.39430501930501927</v>
      </c>
      <c r="DX267" s="55">
        <v>0.2</v>
      </c>
      <c r="DY267" s="55">
        <v>0.3</v>
      </c>
      <c r="DZ267" s="55">
        <v>0.5</v>
      </c>
      <c r="EA267" s="72">
        <f t="shared" si="427"/>
        <v>34.80186990590348</v>
      </c>
      <c r="EB267" s="72">
        <f t="shared" si="428"/>
        <v>30.991928475705084</v>
      </c>
      <c r="EC267" s="72">
        <f t="shared" si="429"/>
        <v>9.4488277953923632</v>
      </c>
      <c r="ED267" s="71">
        <f t="shared" si="430"/>
        <v>25.080875392333642</v>
      </c>
      <c r="EE267" s="82">
        <f t="shared" si="431"/>
        <v>37.269107874101429</v>
      </c>
      <c r="EF267" s="88">
        <f t="shared" si="432"/>
        <v>962.50997621674583</v>
      </c>
      <c r="EG267" s="54">
        <f>REPS단위당실거래!I252</f>
        <v>657.9</v>
      </c>
      <c r="EH267" s="52">
        <f t="shared" si="433"/>
        <v>1208</v>
      </c>
      <c r="EI267" s="52">
        <f t="shared" si="434"/>
        <v>41100</v>
      </c>
      <c r="EJ267" s="49">
        <f t="shared" si="435"/>
        <v>22605.000000000004</v>
      </c>
      <c r="EK267" s="149">
        <v>12328</v>
      </c>
      <c r="EL267" s="55">
        <f t="shared" si="436"/>
        <v>0.82092988150049062</v>
      </c>
      <c r="EM267" s="55">
        <v>0.74</v>
      </c>
      <c r="EN267" s="55">
        <v>0.05</v>
      </c>
      <c r="EO267" s="71">
        <f t="shared" si="437"/>
        <v>374.45567242810785</v>
      </c>
      <c r="EP267" s="54">
        <f>REPS단위당실거래!I252</f>
        <v>657.9</v>
      </c>
      <c r="EQ267" s="52">
        <f t="shared" si="438"/>
        <v>1208</v>
      </c>
      <c r="ER267" s="52">
        <f t="shared" si="439"/>
        <v>41100</v>
      </c>
      <c r="ES267" s="49">
        <f t="shared" si="440"/>
        <v>22605.000000000004</v>
      </c>
      <c r="ET267" s="149">
        <v>7306</v>
      </c>
      <c r="EU267" s="55">
        <f t="shared" si="441"/>
        <v>0.82092988150049062</v>
      </c>
      <c r="EV267" s="55">
        <v>0.26</v>
      </c>
      <c r="EW267" s="55">
        <v>0.2</v>
      </c>
      <c r="EX267" s="50">
        <f t="shared" si="442"/>
        <v>311.88111314061439</v>
      </c>
      <c r="EY267" s="53">
        <f>'주택총조사(주택의종류)'!AZ253</f>
        <v>0.58035314146908024</v>
      </c>
      <c r="EZ267" s="53">
        <f>'주택총조사(주택의종류)'!AS253</f>
        <v>0.31589157669528534</v>
      </c>
      <c r="FA267" s="53">
        <f>'주택총조사(주택의종류)'!BG253</f>
        <v>9.2604380574570239E-2</v>
      </c>
      <c r="FB267" s="53">
        <f t="shared" si="443"/>
        <v>0.70387481014715791</v>
      </c>
      <c r="FC267" s="54">
        <f t="shared" si="444"/>
        <v>483.09517463919502</v>
      </c>
      <c r="FD267" s="55">
        <v>0.4</v>
      </c>
      <c r="FE267" s="55">
        <v>0.6</v>
      </c>
      <c r="FF267" s="50">
        <f t="shared" si="445"/>
        <v>115.94284191340681</v>
      </c>
      <c r="FG267" s="82">
        <f t="shared" si="446"/>
        <v>802.27962748212906</v>
      </c>
      <c r="FH267" s="53">
        <v>3.9399999999999998E-2</v>
      </c>
      <c r="FI267" s="49">
        <v>30</v>
      </c>
      <c r="FJ267" s="55">
        <v>0.6</v>
      </c>
      <c r="FK267" s="55">
        <v>0.4</v>
      </c>
      <c r="FL267" s="49">
        <f t="shared" si="447"/>
        <v>41000</v>
      </c>
      <c r="FM267" s="49">
        <f t="shared" si="448"/>
        <v>24600</v>
      </c>
      <c r="FN267" s="58">
        <f t="shared" si="449"/>
        <v>-116.59482575421949</v>
      </c>
      <c r="FO267" s="49">
        <f t="shared" si="468"/>
        <v>3480</v>
      </c>
      <c r="FP267" s="131">
        <v>129</v>
      </c>
      <c r="FQ267" s="131">
        <v>435</v>
      </c>
      <c r="FR267" s="134">
        <v>3566</v>
      </c>
      <c r="FS267" s="134">
        <v>5975</v>
      </c>
      <c r="FT267" s="134">
        <v>4084</v>
      </c>
      <c r="FU267" s="134">
        <v>3568</v>
      </c>
      <c r="FV267" s="134">
        <v>3366</v>
      </c>
      <c r="FW267" s="134">
        <v>8745</v>
      </c>
      <c r="FX267" s="135">
        <v>9879</v>
      </c>
      <c r="FY267" s="32">
        <f t="shared" si="450"/>
        <v>39747</v>
      </c>
      <c r="FZ267" s="152">
        <f>(SUM(FT267:FX267)/FY267)+(FS267/FY267)*0.5</f>
        <v>0.82092988150049062</v>
      </c>
      <c r="GA267" s="54">
        <f t="shared" si="451"/>
        <v>737.1844223109191</v>
      </c>
      <c r="GB267" s="55">
        <v>0.3</v>
      </c>
      <c r="GC267" s="55">
        <f t="shared" si="452"/>
        <v>0.82092988150049062</v>
      </c>
      <c r="GD267" s="50">
        <f t="shared" si="453"/>
        <v>181.55301613551313</v>
      </c>
      <c r="GE267" s="54">
        <f t="shared" si="454"/>
        <v>188.05644603172522</v>
      </c>
      <c r="GF267" s="55">
        <v>0.7</v>
      </c>
      <c r="GG267" s="55">
        <f t="shared" si="455"/>
        <v>0.82092988150049062</v>
      </c>
      <c r="GH267" s="50">
        <f t="shared" si="456"/>
        <v>108.06680916935932</v>
      </c>
      <c r="GI267" s="81">
        <f t="shared" si="469"/>
        <v>289.61982530487245</v>
      </c>
      <c r="GJ267" s="72">
        <f t="shared" si="457"/>
        <v>12.188232481767789</v>
      </c>
      <c r="GK267" s="72">
        <f t="shared" si="458"/>
        <v>25.080875392333642</v>
      </c>
      <c r="GL267" s="52">
        <f>SUM('주택총조사(주택의종류)'!AD253:AF253)</f>
        <v>51992</v>
      </c>
      <c r="GM267" s="52">
        <f>REPS미분양!I252</f>
        <v>121</v>
      </c>
      <c r="GN267" s="100">
        <f t="shared" si="459"/>
        <v>2.3272811201723344E-3</v>
      </c>
      <c r="GO267" s="55">
        <f t="shared" si="460"/>
        <v>1</v>
      </c>
      <c r="GP267" s="82">
        <f t="shared" si="461"/>
        <v>37.269107874101429</v>
      </c>
      <c r="GQ267" s="84">
        <f t="shared" si="462"/>
        <v>1129.1685606611029</v>
      </c>
      <c r="GR267" s="151">
        <f>SUM('REPS분양물량+계획'!G252:I252)/3</f>
        <v>242.66666666666666</v>
      </c>
      <c r="GS267" s="106">
        <f t="shared" si="470"/>
        <v>0.2149073886051085</v>
      </c>
      <c r="GT267" s="105" t="str">
        <f t="shared" si="463"/>
        <v>S등급</v>
      </c>
    </row>
    <row r="268" spans="1:202" s="49" customFormat="1" x14ac:dyDescent="0.4">
      <c r="A268" s="37" t="s">
        <v>269</v>
      </c>
      <c r="B268" s="37" t="s">
        <v>316</v>
      </c>
      <c r="C268" s="35">
        <f>'주택총조사(거처의종류, 일반,외국인가구, 전체)'!H254</f>
        <v>22804</v>
      </c>
      <c r="D268" s="35">
        <f>'주택총조사(거처의종류, 일반,외국인가구, 전체)'!K254</f>
        <v>22581</v>
      </c>
      <c r="E268" s="35">
        <f>'주택총조사(거처의종류, 일반,외국인가구, 전체)'!N254</f>
        <v>22790</v>
      </c>
      <c r="F268" s="35">
        <f>'주택총조사(거처의종류, 일반,외국인가구, 전체)'!Q254</f>
        <v>22999</v>
      </c>
      <c r="G268" s="35">
        <f>'주택총조사(거처의종류, 일반,외국인가구, 전체)'!T254</f>
        <v>23132</v>
      </c>
      <c r="H268" s="35">
        <f>'주택총조사(거처의종류, 일반,외국인가구, 전체)'!W254</f>
        <v>23135</v>
      </c>
      <c r="I268" s="207">
        <f t="shared" si="471"/>
        <v>-276</v>
      </c>
      <c r="J268" s="207">
        <f t="shared" si="471"/>
        <v>-109</v>
      </c>
      <c r="K268" s="207">
        <f t="shared" si="471"/>
        <v>-211</v>
      </c>
      <c r="L268" s="207">
        <f t="shared" si="471"/>
        <v>-268</v>
      </c>
      <c r="M268" s="207">
        <f t="shared" si="471"/>
        <v>-230</v>
      </c>
      <c r="N268" s="24">
        <f>'인구총조사(가구, 1인가구)'!D254</f>
        <v>7475</v>
      </c>
      <c r="O268" s="24">
        <f>'인구총조사(가구, 1인가구)'!E254</f>
        <v>7528</v>
      </c>
      <c r="P268" s="24">
        <f>'인구총조사(가구, 1인가구)'!F254</f>
        <v>7846</v>
      </c>
      <c r="Q268" s="24">
        <f>'인구총조사(가구, 1인가구)'!G254</f>
        <v>8266</v>
      </c>
      <c r="R268" s="24">
        <f>'인구총조사(가구, 1인가구)'!H254</f>
        <v>8667</v>
      </c>
      <c r="S268" s="24">
        <f>'인구총조사(가구, 1인가구)'!I254</f>
        <v>8900</v>
      </c>
      <c r="T268" s="52">
        <f t="shared" si="464"/>
        <v>53</v>
      </c>
      <c r="U268" s="52">
        <f t="shared" si="382"/>
        <v>318</v>
      </c>
      <c r="V268" s="52">
        <f t="shared" si="383"/>
        <v>420</v>
      </c>
      <c r="W268" s="52">
        <f t="shared" si="384"/>
        <v>401</v>
      </c>
      <c r="X268" s="52">
        <f t="shared" si="385"/>
        <v>233</v>
      </c>
      <c r="Y268" s="53">
        <f>'주택총조사(거처의종류, 일반,외국인가구, 아파트)'!K254/'주택총조사(거처의종류, 일반,외국인가구, 전체)'!K254</f>
        <v>0.13560072627430139</v>
      </c>
      <c r="Z268" s="53">
        <f>'주택총조사(거처의종류, 일반,외국인가구, 아파트)'!N254/'주택총조사(거처의종류, 일반,외국인가구, 전체)'!N254</f>
        <v>0.15142606406318559</v>
      </c>
      <c r="AA268" s="53">
        <f>'주택총조사(거처의종류, 일반,외국인가구, 아파트)'!Q254/'주택총조사(거처의종류, 일반,외국인가구, 전체)'!Q254</f>
        <v>0.15952867515978955</v>
      </c>
      <c r="AB268" s="53">
        <f>'주택총조사(거처의종류, 일반,외국인가구, 아파트)'!T254/'주택총조사(거처의종류, 일반,외국인가구, 전체)'!T254</f>
        <v>0.1651824312640498</v>
      </c>
      <c r="AC268" s="53">
        <f>'주택총조사(거처의종류, 일반,외국인가구, 아파트)'!W254/'주택총조사(거처의종류, 일반,외국인가구, 전체)'!W254</f>
        <v>0.17047763129457533</v>
      </c>
      <c r="AD268" s="54">
        <f t="shared" si="465"/>
        <v>-37.425800451707183</v>
      </c>
      <c r="AE268" s="54">
        <f t="shared" si="386"/>
        <v>-16.505440982887229</v>
      </c>
      <c r="AF268" s="54">
        <f t="shared" si="387"/>
        <v>-33.660550458715598</v>
      </c>
      <c r="AG268" s="54">
        <f t="shared" si="388"/>
        <v>-44.268891578765349</v>
      </c>
      <c r="AH268" s="54">
        <f t="shared" si="389"/>
        <v>-39.209855197752326</v>
      </c>
      <c r="AI268" s="54">
        <f t="shared" si="390"/>
        <v>-34.214107733965541</v>
      </c>
      <c r="AJ268" s="54">
        <f t="shared" si="466"/>
        <v>7.1868384925379738</v>
      </c>
      <c r="AK268" s="54">
        <f t="shared" si="391"/>
        <v>48.153488372093022</v>
      </c>
      <c r="AL268" s="54">
        <f t="shared" si="392"/>
        <v>67.002043567111613</v>
      </c>
      <c r="AM268" s="54">
        <f t="shared" si="393"/>
        <v>66.238154936883973</v>
      </c>
      <c r="AN268" s="54">
        <f t="shared" si="394"/>
        <v>39.721288091636055</v>
      </c>
      <c r="AO268" s="54">
        <f t="shared" si="395"/>
        <v>45.660362692052523</v>
      </c>
      <c r="AP268" s="208">
        <f t="shared" si="472"/>
        <v>-30.23896195916921</v>
      </c>
      <c r="AQ268" s="208">
        <f t="shared" si="472"/>
        <v>31.648047389205793</v>
      </c>
      <c r="AR268" s="208">
        <f t="shared" si="472"/>
        <v>33.341493108396016</v>
      </c>
      <c r="AS268" s="208">
        <f t="shared" si="472"/>
        <v>21.969263358118624</v>
      </c>
      <c r="AT268" s="208">
        <f t="shared" si="472"/>
        <v>0.51143289388372892</v>
      </c>
      <c r="AU268" s="50">
        <f t="shared" si="381"/>
        <v>11.446254958086991</v>
      </c>
      <c r="AV268" s="52">
        <f>'주택총조사(거처의종류, 일반,외국인가구, 전체)'!I254</f>
        <v>333</v>
      </c>
      <c r="AW268" s="52">
        <f>'주택총조사(거처의종류, 일반,외국인가구, 전체)'!L254</f>
        <v>329</v>
      </c>
      <c r="AX268" s="52">
        <f>'주택총조사(거처의종류, 일반,외국인가구, 전체)'!O254</f>
        <v>321</v>
      </c>
      <c r="AY268" s="52">
        <f>'주택총조사(거처의종류, 일반,외국인가구, 전체)'!R254</f>
        <v>315</v>
      </c>
      <c r="AZ268" s="52">
        <f>'주택총조사(거처의종류, 일반,외국인가구, 전체)'!U254</f>
        <v>334</v>
      </c>
      <c r="BA268" s="52">
        <f>'주택총조사(거처의종류, 일반,외국인가구, 전체)'!X254</f>
        <v>413</v>
      </c>
      <c r="BB268" s="52">
        <f t="shared" si="467"/>
        <v>-4</v>
      </c>
      <c r="BC268" s="52">
        <f t="shared" si="396"/>
        <v>-8</v>
      </c>
      <c r="BD268" s="52">
        <f t="shared" si="397"/>
        <v>-6</v>
      </c>
      <c r="BE268" s="52">
        <f t="shared" si="398"/>
        <v>19</v>
      </c>
      <c r="BF268" s="52">
        <f t="shared" si="399"/>
        <v>79</v>
      </c>
      <c r="BG268" s="53">
        <f>'주택총조사(거처의종류, 일반,외국인가구, 아파트)'!L254/'주택총조사(거처의종류, 일반,외국인가구, 전체)'!L254</f>
        <v>4.8632218844984802E-2</v>
      </c>
      <c r="BH268" s="53">
        <f>'주택총조사(거처의종류, 일반,외국인가구, 아파트)'!O254/'주택총조사(거처의종류, 일반,외국인가구, 전체)'!O254</f>
        <v>5.9190031152647975E-2</v>
      </c>
      <c r="BI268" s="53">
        <f>'주택총조사(거처의종류, 일반,외국인가구, 아파트)'!R254/'주택총조사(거처의종류, 일반,외국인가구, 전체)'!R254</f>
        <v>5.7142857142857141E-2</v>
      </c>
      <c r="BJ268" s="53">
        <f>'주택총조사(거처의종류, 일반,외국인가구, 아파트)'!U254/'주택총조사(거처의종류, 일반,외국인가구, 전체)'!U254</f>
        <v>8.6826347305389226E-2</v>
      </c>
      <c r="BK268" s="53">
        <f>'주택총조사(거처의종류, 일반,외국인가구, 아파트)'!X254/'주택총조사(거처의종류, 일반,외국인가구, 전체)'!X254</f>
        <v>0.11864406779661017</v>
      </c>
      <c r="BL268" s="54">
        <f t="shared" si="400"/>
        <v>-0.19452887537993921</v>
      </c>
      <c r="BM268" s="54">
        <f t="shared" si="401"/>
        <v>-0.4735202492211838</v>
      </c>
      <c r="BN268" s="54">
        <f t="shared" si="402"/>
        <v>-0.34285714285714286</v>
      </c>
      <c r="BO268" s="54">
        <f t="shared" si="403"/>
        <v>1.6497005988023954</v>
      </c>
      <c r="BP268" s="54">
        <f t="shared" si="404"/>
        <v>9.3728813559322042</v>
      </c>
      <c r="BQ268" s="50">
        <f t="shared" si="405"/>
        <v>2.0023351374552667</v>
      </c>
      <c r="BR268" s="49">
        <f>REPS멸실!E253</f>
        <v>0</v>
      </c>
      <c r="BS268" s="49">
        <f>REPS멸실!F253</f>
        <v>0</v>
      </c>
      <c r="BT268" s="49">
        <f>REPS멸실!G253</f>
        <v>0</v>
      </c>
      <c r="BU268" s="49">
        <f>REPS멸실!H253</f>
        <v>0</v>
      </c>
      <c r="BV268" s="49">
        <f>REPS멸실!I253</f>
        <v>0</v>
      </c>
      <c r="BW268" s="51">
        <f t="shared" si="406"/>
        <v>0</v>
      </c>
      <c r="BX268" s="81">
        <f t="shared" si="407"/>
        <v>13.448590095542258</v>
      </c>
      <c r="BY268" s="52">
        <f>SUM('주택소유통계(다주택자)'!Q254:R254)</f>
        <v>4972</v>
      </c>
      <c r="BZ268" s="52">
        <f>SUM('주택소유통계(다주택자)'!U254:V254)</f>
        <v>4599</v>
      </c>
      <c r="CA268" s="52">
        <f>SUM('주택소유통계(다주택자)'!Y254:Z254)</f>
        <v>4424</v>
      </c>
      <c r="CB268" s="52">
        <f>SUM('주택소유통계(다주택자)'!AC254:AD254)</f>
        <v>4680</v>
      </c>
      <c r="CC268" s="52">
        <f t="shared" si="408"/>
        <v>-373</v>
      </c>
      <c r="CD268" s="52">
        <f t="shared" si="409"/>
        <v>-175</v>
      </c>
      <c r="CE268" s="52">
        <f t="shared" si="410"/>
        <v>256</v>
      </c>
      <c r="CF268" s="53">
        <f>'REPS거래량(외지인)'!D254/'REPS거래량(외지인)'!C254</f>
        <v>0.68556701030927836</v>
      </c>
      <c r="CG268" s="53">
        <f>'REPS거래량(외지인)'!I254/'REPS거래량(외지인)'!H254</f>
        <v>0.62773722627737227</v>
      </c>
      <c r="CH268" s="53">
        <f>'REPS거래량(외지인)'!N254/'REPS거래량(외지인)'!M254</f>
        <v>0.73426573426573427</v>
      </c>
      <c r="CI268" s="54">
        <f>REPS단위당실거래!G253</f>
        <v>568.79999999999995</v>
      </c>
      <c r="CJ268" s="54">
        <f>REPS단위당실거래!H253</f>
        <v>602.5</v>
      </c>
      <c r="CK268" s="54">
        <f>REPS단위당실거래!I253</f>
        <v>618</v>
      </c>
      <c r="CL268" s="52">
        <v>0</v>
      </c>
      <c r="CM268" s="52">
        <v>0</v>
      </c>
      <c r="CN268" s="52">
        <v>0</v>
      </c>
      <c r="CO268" s="53">
        <v>0</v>
      </c>
      <c r="CP268" s="53">
        <v>0</v>
      </c>
      <c r="CQ268" s="53">
        <v>0</v>
      </c>
      <c r="CR268" s="55">
        <v>0.2</v>
      </c>
      <c r="CS268" s="55">
        <v>0.3</v>
      </c>
      <c r="CT268" s="55">
        <v>0.5</v>
      </c>
      <c r="CU268" s="162">
        <f t="shared" si="414"/>
        <v>0</v>
      </c>
      <c r="CV268" s="162">
        <f t="shared" si="415"/>
        <v>0</v>
      </c>
      <c r="CW268" s="162">
        <f t="shared" si="416"/>
        <v>0</v>
      </c>
      <c r="CX268" s="71">
        <f t="shared" si="417"/>
        <v>0</v>
      </c>
      <c r="CY268" s="158">
        <f>REPS분양물량!H253</f>
        <v>0</v>
      </c>
      <c r="CZ268" s="158">
        <f>REPS분양물량!I253</f>
        <v>0</v>
      </c>
      <c r="DA268" s="158">
        <f>REPS분양물량!J253</f>
        <v>0</v>
      </c>
      <c r="DB268" s="52">
        <f>REPS미분양!F253</f>
        <v>76</v>
      </c>
      <c r="DC268" s="52">
        <f>REPS미분양!G253</f>
        <v>13</v>
      </c>
      <c r="DD268" s="52">
        <f>REPS미분양!H253</f>
        <v>5</v>
      </c>
      <c r="DE268" s="52">
        <f>REPS미분양!I253</f>
        <v>5</v>
      </c>
      <c r="DF268" s="52">
        <f t="shared" si="418"/>
        <v>76</v>
      </c>
      <c r="DG268" s="52">
        <f t="shared" si="419"/>
        <v>13</v>
      </c>
      <c r="DH268" s="52">
        <f t="shared" si="420"/>
        <v>5</v>
      </c>
      <c r="DI268" s="52">
        <f t="shared" si="421"/>
        <v>63</v>
      </c>
      <c r="DJ268" s="52">
        <f t="shared" si="422"/>
        <v>8</v>
      </c>
      <c r="DK268" s="52">
        <f t="shared" si="423"/>
        <v>0</v>
      </c>
      <c r="DL268" s="141">
        <v>568.79999999999995</v>
      </c>
      <c r="DM268" s="141">
        <v>602.5</v>
      </c>
      <c r="DN268" s="141">
        <v>618</v>
      </c>
      <c r="DO268" s="140">
        <f>'REPS분양가(분기단위)'!D253</f>
        <v>0</v>
      </c>
      <c r="DP268" s="140">
        <f>'REPS분양가(분기단위)'!E253</f>
        <v>0</v>
      </c>
      <c r="DQ268" s="140">
        <f>'REPS분양가(분기단위)'!F253</f>
        <v>0</v>
      </c>
      <c r="DR268" s="53" t="e">
        <f t="shared" si="424"/>
        <v>#DIV/0!</v>
      </c>
      <c r="DS268" s="53" t="e">
        <f t="shared" si="425"/>
        <v>#DIV/0!</v>
      </c>
      <c r="DT268" s="53" t="e">
        <f t="shared" si="426"/>
        <v>#DIV/0!</v>
      </c>
      <c r="DU268" s="53">
        <f>100%-종합!CF268</f>
        <v>0.31443298969072164</v>
      </c>
      <c r="DV268" s="53">
        <f>100%-종합!CG268</f>
        <v>0.37226277372262773</v>
      </c>
      <c r="DW268" s="53">
        <f>100%-종합!CH268</f>
        <v>0.26573426573426573</v>
      </c>
      <c r="DX268" s="55">
        <v>0.2</v>
      </c>
      <c r="DY268" s="55">
        <v>0.3</v>
      </c>
      <c r="DZ268" s="55">
        <v>0.5</v>
      </c>
      <c r="EA268" s="72" t="e">
        <f t="shared" si="427"/>
        <v>#DIV/0!</v>
      </c>
      <c r="EB268" s="72" t="e">
        <f t="shared" si="428"/>
        <v>#DIV/0!</v>
      </c>
      <c r="EC268" s="72" t="e">
        <f t="shared" si="429"/>
        <v>#DIV/0!</v>
      </c>
      <c r="ED268" s="71" t="e">
        <f t="shared" si="430"/>
        <v>#DIV/0!</v>
      </c>
      <c r="EE268" s="82" t="e">
        <f t="shared" si="431"/>
        <v>#DIV/0!</v>
      </c>
      <c r="EF268" s="88" t="e">
        <f t="shared" si="432"/>
        <v>#DIV/0!</v>
      </c>
      <c r="EG268" s="54">
        <f>REPS단위당실거래!I253</f>
        <v>618</v>
      </c>
      <c r="EH268" s="52">
        <f t="shared" si="433"/>
        <v>0</v>
      </c>
      <c r="EI268" s="52">
        <f t="shared" si="434"/>
        <v>0</v>
      </c>
      <c r="EJ268" s="49">
        <f t="shared" si="435"/>
        <v>0</v>
      </c>
      <c r="EK268" s="149">
        <v>0</v>
      </c>
      <c r="EL268" s="55">
        <f t="shared" si="436"/>
        <v>0</v>
      </c>
      <c r="EM268" s="55">
        <v>0.74</v>
      </c>
      <c r="EN268" s="55">
        <v>0.05</v>
      </c>
      <c r="EO268" s="71">
        <f t="shared" si="437"/>
        <v>0</v>
      </c>
      <c r="EP268" s="54">
        <f>REPS단위당실거래!I253</f>
        <v>618</v>
      </c>
      <c r="EQ268" s="52">
        <f t="shared" si="438"/>
        <v>0</v>
      </c>
      <c r="ER268" s="52">
        <f t="shared" si="439"/>
        <v>0</v>
      </c>
      <c r="ES268" s="49">
        <f t="shared" si="440"/>
        <v>0</v>
      </c>
      <c r="ET268" s="149">
        <v>0</v>
      </c>
      <c r="EU268" s="55">
        <f t="shared" si="441"/>
        <v>0</v>
      </c>
      <c r="EV268" s="55">
        <v>0.26</v>
      </c>
      <c r="EW268" s="55">
        <v>0.2</v>
      </c>
      <c r="EX268" s="50">
        <f t="shared" si="442"/>
        <v>0</v>
      </c>
      <c r="EY268" s="53">
        <f>'주택총조사(주택의종류)'!AZ254</f>
        <v>0.16949449887208604</v>
      </c>
      <c r="EZ268" s="53">
        <f>'주택총조사(주택의종류)'!AS254</f>
        <v>0.72228881977699788</v>
      </c>
      <c r="FA268" s="53">
        <f>'주택총조사(주택의종류)'!BG254</f>
        <v>9.0684111743363077E-2</v>
      </c>
      <c r="FB268" s="53">
        <f t="shared" si="443"/>
        <v>4.7964561500836362</v>
      </c>
      <c r="FC268" s="54">
        <f t="shared" si="444"/>
        <v>0</v>
      </c>
      <c r="FD268" s="55">
        <v>0.4</v>
      </c>
      <c r="FE268" s="55">
        <v>0.6</v>
      </c>
      <c r="FF268" s="50">
        <f t="shared" si="445"/>
        <v>0</v>
      </c>
      <c r="FG268" s="82">
        <f t="shared" si="446"/>
        <v>0</v>
      </c>
      <c r="FH268" s="53">
        <v>3.9399999999999998E-2</v>
      </c>
      <c r="FI268" s="49">
        <v>30</v>
      </c>
      <c r="FJ268" s="55">
        <v>0.6</v>
      </c>
      <c r="FK268" s="55">
        <v>0.4</v>
      </c>
      <c r="FL268" s="49">
        <f t="shared" si="447"/>
        <v>0</v>
      </c>
      <c r="FM268" s="49">
        <f t="shared" si="448"/>
        <v>0</v>
      </c>
      <c r="FN268" s="58">
        <f t="shared" si="449"/>
        <v>0</v>
      </c>
      <c r="FO268" s="49">
        <f t="shared" si="468"/>
        <v>0</v>
      </c>
      <c r="FP268" s="131" t="s">
        <v>400</v>
      </c>
      <c r="FQ268" s="131">
        <v>71</v>
      </c>
      <c r="FR268" s="131">
        <v>709</v>
      </c>
      <c r="FS268" s="131">
        <v>876</v>
      </c>
      <c r="FT268" s="131">
        <v>443</v>
      </c>
      <c r="FU268" s="131">
        <v>389</v>
      </c>
      <c r="FV268" s="131">
        <v>359</v>
      </c>
      <c r="FW268" s="131">
        <v>716</v>
      </c>
      <c r="FX268" s="131">
        <v>664</v>
      </c>
      <c r="FY268" s="32">
        <f t="shared" si="450"/>
        <v>4227</v>
      </c>
      <c r="FZ268" s="153">
        <v>0</v>
      </c>
      <c r="GA268" s="54">
        <f t="shared" si="451"/>
        <v>47.662697829507792</v>
      </c>
      <c r="GB268" s="55">
        <v>0.3</v>
      </c>
      <c r="GC268" s="55">
        <f t="shared" si="452"/>
        <v>0</v>
      </c>
      <c r="GD268" s="50">
        <f t="shared" si="453"/>
        <v>0</v>
      </c>
      <c r="GE268" s="54">
        <f t="shared" si="454"/>
        <v>-34.214107733965541</v>
      </c>
      <c r="GF268" s="55">
        <v>0.7</v>
      </c>
      <c r="GG268" s="55">
        <f t="shared" si="455"/>
        <v>0</v>
      </c>
      <c r="GH268" s="50">
        <f t="shared" si="456"/>
        <v>0</v>
      </c>
      <c r="GI268" s="81">
        <f t="shared" si="469"/>
        <v>0</v>
      </c>
      <c r="GJ268" s="72">
        <f t="shared" si="457"/>
        <v>0</v>
      </c>
      <c r="GK268" s="72" t="e">
        <f t="shared" si="458"/>
        <v>#DIV/0!</v>
      </c>
      <c r="GL268" s="52">
        <f>SUM('주택총조사(주택의종류)'!AD254:AF254)</f>
        <v>7326</v>
      </c>
      <c r="GM268" s="52">
        <f>REPS미분양!I253</f>
        <v>5</v>
      </c>
      <c r="GN268" s="100">
        <f t="shared" si="459"/>
        <v>6.8250068250068254E-4</v>
      </c>
      <c r="GO268" s="55">
        <f t="shared" si="460"/>
        <v>1</v>
      </c>
      <c r="GP268" s="82" t="e">
        <f t="shared" si="461"/>
        <v>#DIV/0!</v>
      </c>
      <c r="GQ268" s="84" t="e">
        <f t="shared" si="462"/>
        <v>#DIV/0!</v>
      </c>
      <c r="GR268" s="151">
        <f>SUM('REPS분양물량+계획'!G253:I253)/3</f>
        <v>0</v>
      </c>
      <c r="GS268" s="106" t="e">
        <f t="shared" si="470"/>
        <v>#DIV/0!</v>
      </c>
      <c r="GT268" s="105" t="e">
        <f t="shared" si="463"/>
        <v>#DIV/0!</v>
      </c>
    </row>
    <row r="269" spans="1:202" s="49" customFormat="1" x14ac:dyDescent="0.4">
      <c r="A269" s="37" t="s">
        <v>269</v>
      </c>
      <c r="B269" s="37" t="s">
        <v>324</v>
      </c>
      <c r="C269" s="35">
        <f>'주택총조사(거처의종류, 일반,외국인가구, 전체)'!H255</f>
        <v>120613</v>
      </c>
      <c r="D269" s="35">
        <f>'주택총조사(거처의종류, 일반,외국인가구, 전체)'!K255</f>
        <v>123229</v>
      </c>
      <c r="E269" s="35">
        <f>'주택총조사(거처의종류, 일반,외국인가구, 전체)'!N255</f>
        <v>128012</v>
      </c>
      <c r="F269" s="35">
        <f>'주택총조사(거처의종류, 일반,외국인가구, 전체)'!Q255</f>
        <v>135276</v>
      </c>
      <c r="G269" s="35">
        <f>'주택총조사(거처의종류, 일반,외국인가구, 전체)'!T255</f>
        <v>140653</v>
      </c>
      <c r="H269" s="35">
        <f>'주택총조사(거처의종류, 일반,외국인가구, 전체)'!W255</f>
        <v>146899</v>
      </c>
      <c r="I269" s="207">
        <f t="shared" si="471"/>
        <v>567</v>
      </c>
      <c r="J269" s="207">
        <f t="shared" si="471"/>
        <v>612</v>
      </c>
      <c r="K269" s="207">
        <f t="shared" si="471"/>
        <v>2453</v>
      </c>
      <c r="L269" s="207">
        <f t="shared" si="471"/>
        <v>2905</v>
      </c>
      <c r="M269" s="207">
        <f t="shared" si="471"/>
        <v>2552</v>
      </c>
      <c r="N269" s="24">
        <f>'인구총조사(가구, 1인가구)'!D255</f>
        <v>36528</v>
      </c>
      <c r="O269" s="24">
        <f>'인구총조사(가구, 1인가구)'!E255</f>
        <v>38577</v>
      </c>
      <c r="P269" s="24">
        <f>'인구총조사(가구, 1인가구)'!F255</f>
        <v>42748</v>
      </c>
      <c r="Q269" s="24">
        <f>'인구총조사(가구, 1인가구)'!G255</f>
        <v>47559</v>
      </c>
      <c r="R269" s="24">
        <f>'인구총조사(가구, 1인가구)'!H255</f>
        <v>50031</v>
      </c>
      <c r="S269" s="24">
        <f>'인구총조사(가구, 1인가구)'!I255</f>
        <v>53725</v>
      </c>
      <c r="T269" s="52">
        <f t="shared" si="464"/>
        <v>2049</v>
      </c>
      <c r="U269" s="52">
        <f t="shared" si="382"/>
        <v>4171</v>
      </c>
      <c r="V269" s="52">
        <f t="shared" si="383"/>
        <v>4811</v>
      </c>
      <c r="W269" s="52">
        <f t="shared" si="384"/>
        <v>2472</v>
      </c>
      <c r="X269" s="52">
        <f t="shared" si="385"/>
        <v>3694</v>
      </c>
      <c r="Y269" s="53">
        <f>'주택총조사(거처의종류, 일반,외국인가구, 아파트)'!K255/'주택총조사(거처의종류, 일반,외국인가구, 전체)'!K255</f>
        <v>0.6184745473873845</v>
      </c>
      <c r="Z269" s="53">
        <f>'주택총조사(거처의종류, 일반,외국인가구, 아파트)'!N255/'주택총조사(거처의종류, 일반,외국인가구, 전체)'!N255</f>
        <v>0.61213011280192486</v>
      </c>
      <c r="AA269" s="53">
        <f>'주택총조사(거처의종류, 일반,외국인가구, 아파트)'!Q255/'주택총조사(거처의종류, 일반,외국인가구, 전체)'!Q255</f>
        <v>0.61088441408675598</v>
      </c>
      <c r="AB269" s="53">
        <f>'주택총조사(거처의종류, 일반,외국인가구, 아파트)'!T255/'주택총조사(거처의종류, 일반,외국인가구, 전체)'!T255</f>
        <v>0.62098213333522922</v>
      </c>
      <c r="AC269" s="53">
        <f>'주택총조사(거처의종류, 일반,외국인가구, 아파트)'!W255/'주택총조사(거처의종류, 일반,외국인가구, 전체)'!W255</f>
        <v>0.63568165882681293</v>
      </c>
      <c r="AD269" s="54">
        <f t="shared" si="465"/>
        <v>350.67506836864703</v>
      </c>
      <c r="AE269" s="54">
        <f t="shared" si="386"/>
        <v>374.62362903477799</v>
      </c>
      <c r="AF269" s="54">
        <f t="shared" si="387"/>
        <v>1498.4994677548125</v>
      </c>
      <c r="AG269" s="54">
        <f t="shared" si="388"/>
        <v>1803.953097338841</v>
      </c>
      <c r="AH269" s="54">
        <f t="shared" si="389"/>
        <v>1622.2595933260266</v>
      </c>
      <c r="AI269" s="54">
        <f t="shared" si="390"/>
        <v>1130.0021711646209</v>
      </c>
      <c r="AJ269" s="54">
        <f t="shared" si="466"/>
        <v>1267.2543475967509</v>
      </c>
      <c r="AK269" s="54">
        <f t="shared" si="391"/>
        <v>2553.1947004968288</v>
      </c>
      <c r="AL269" s="54">
        <f t="shared" si="392"/>
        <v>2938.9649161713828</v>
      </c>
      <c r="AM269" s="54">
        <f t="shared" si="393"/>
        <v>1535.0678336046867</v>
      </c>
      <c r="AN269" s="54">
        <f t="shared" si="394"/>
        <v>2348.2080477062468</v>
      </c>
      <c r="AO269" s="54">
        <f t="shared" si="395"/>
        <v>2128.5379691151788</v>
      </c>
      <c r="AP269" s="208">
        <f t="shared" si="472"/>
        <v>1617.929415965398</v>
      </c>
      <c r="AQ269" s="208">
        <f t="shared" si="472"/>
        <v>2927.8183295316067</v>
      </c>
      <c r="AR269" s="208">
        <f t="shared" si="472"/>
        <v>4437.4643839261953</v>
      </c>
      <c r="AS269" s="208">
        <f t="shared" si="472"/>
        <v>3339.0209309435277</v>
      </c>
      <c r="AT269" s="208">
        <f t="shared" si="472"/>
        <v>3970.4676410322736</v>
      </c>
      <c r="AU269" s="50">
        <f t="shared" si="381"/>
        <v>3258.5401402798007</v>
      </c>
      <c r="AV269" s="52">
        <f>'주택총조사(거처의종류, 일반,외국인가구, 전체)'!I255</f>
        <v>7252</v>
      </c>
      <c r="AW269" s="52">
        <f>'주택총조사(거처의종류, 일반,외국인가구, 전체)'!L255</f>
        <v>7889</v>
      </c>
      <c r="AX269" s="52">
        <f>'주택총조사(거처의종류, 일반,외국인가구, 전체)'!O255</f>
        <v>8589</v>
      </c>
      <c r="AY269" s="52">
        <f>'주택총조사(거처의종류, 일반,외국인가구, 전체)'!R255</f>
        <v>9342</v>
      </c>
      <c r="AZ269" s="52">
        <f>'주택총조사(거처의종류, 일반,외국인가구, 전체)'!U255</f>
        <v>10344</v>
      </c>
      <c r="BA269" s="52">
        <f>'주택총조사(거처의종류, 일반,외국인가구, 전체)'!X255</f>
        <v>11612</v>
      </c>
      <c r="BB269" s="52">
        <f t="shared" si="467"/>
        <v>637</v>
      </c>
      <c r="BC269" s="52">
        <f t="shared" si="396"/>
        <v>700</v>
      </c>
      <c r="BD269" s="52">
        <f t="shared" si="397"/>
        <v>753</v>
      </c>
      <c r="BE269" s="52">
        <f t="shared" si="398"/>
        <v>1002</v>
      </c>
      <c r="BF269" s="52">
        <f t="shared" si="399"/>
        <v>1268</v>
      </c>
      <c r="BG269" s="53">
        <f>'주택총조사(거처의종류, 일반,외국인가구, 아파트)'!L255/'주택총조사(거처의종류, 일반,외국인가구, 전체)'!L255</f>
        <v>0.29091139561414631</v>
      </c>
      <c r="BH269" s="53">
        <f>'주택총조사(거처의종류, 일반,외국인가구, 아파트)'!O255/'주택총조사(거처의종류, 일반,외국인가구, 전체)'!O255</f>
        <v>0.29549423681453019</v>
      </c>
      <c r="BI269" s="53">
        <f>'주택총조사(거처의종류, 일반,외국인가구, 아파트)'!R255/'주택총조사(거처의종류, 일반,외국인가구, 전체)'!R255</f>
        <v>0.29875829586812247</v>
      </c>
      <c r="BJ269" s="53">
        <f>'주택총조사(거처의종류, 일반,외국인가구, 아파트)'!U255/'주택총조사(거처의종류, 일반,외국인가구, 전체)'!U255</f>
        <v>0.29853054911059551</v>
      </c>
      <c r="BK269" s="53">
        <f>'주택총조사(거처의종류, 일반,외국인가구, 아파트)'!X255/'주택총조사(거처의종류, 일반,외국인가구, 전체)'!X255</f>
        <v>0.31028246641405444</v>
      </c>
      <c r="BL269" s="54">
        <f t="shared" si="400"/>
        <v>185.31055900621121</v>
      </c>
      <c r="BM269" s="54">
        <f t="shared" si="401"/>
        <v>206.84596577017112</v>
      </c>
      <c r="BN269" s="54">
        <f t="shared" si="402"/>
        <v>224.96499678869623</v>
      </c>
      <c r="BO269" s="54">
        <f t="shared" si="403"/>
        <v>299.12761020881669</v>
      </c>
      <c r="BP269" s="54">
        <f t="shared" si="404"/>
        <v>393.43816741302101</v>
      </c>
      <c r="BQ269" s="50">
        <f t="shared" si="405"/>
        <v>261.93745983738324</v>
      </c>
      <c r="BR269" s="49">
        <f>REPS멸실!E254</f>
        <v>0</v>
      </c>
      <c r="BS269" s="49">
        <f>REPS멸실!F254</f>
        <v>0</v>
      </c>
      <c r="BT269" s="49">
        <f>REPS멸실!G254</f>
        <v>0</v>
      </c>
      <c r="BU269" s="49">
        <f>REPS멸실!H254</f>
        <v>0</v>
      </c>
      <c r="BV269" s="49">
        <f>REPS멸실!I254</f>
        <v>0</v>
      </c>
      <c r="BW269" s="51">
        <f t="shared" si="406"/>
        <v>0</v>
      </c>
      <c r="BX269" s="81">
        <f t="shared" si="407"/>
        <v>3520.477600117184</v>
      </c>
      <c r="BY269" s="52">
        <f>SUM('주택소유통계(다주택자)'!Q255:R255)</f>
        <v>15411</v>
      </c>
      <c r="BZ269" s="52">
        <f>SUM('주택소유통계(다주택자)'!U255:V255)</f>
        <v>15425</v>
      </c>
      <c r="CA269" s="52">
        <f>SUM('주택소유통계(다주택자)'!Y255:Z255)</f>
        <v>15960</v>
      </c>
      <c r="CB269" s="52">
        <f>SUM('주택소유통계(다주택자)'!AC255:AD255)</f>
        <v>16467</v>
      </c>
      <c r="CC269" s="52">
        <f t="shared" si="408"/>
        <v>14</v>
      </c>
      <c r="CD269" s="52">
        <f t="shared" si="409"/>
        <v>535</v>
      </c>
      <c r="CE269" s="52">
        <f t="shared" si="410"/>
        <v>507</v>
      </c>
      <c r="CF269" s="53">
        <f>'REPS거래량(외지인)'!D255/'REPS거래량(외지인)'!C255</f>
        <v>0.39269363729795387</v>
      </c>
      <c r="CG269" s="53">
        <f>'REPS거래량(외지인)'!I255/'REPS거래량(외지인)'!H255</f>
        <v>0.502</v>
      </c>
      <c r="CH269" s="53">
        <f>'REPS거래량(외지인)'!N255/'REPS거래량(외지인)'!M255</f>
        <v>0.61256746337702395</v>
      </c>
      <c r="CI269" s="54">
        <f>REPS단위당실거래!G254</f>
        <v>798.2</v>
      </c>
      <c r="CJ269" s="54">
        <f>REPS단위당실거래!H254</f>
        <v>787.6</v>
      </c>
      <c r="CK269" s="54">
        <f>REPS단위당실거래!I254</f>
        <v>820.2</v>
      </c>
      <c r="CL269" s="52">
        <v>1283</v>
      </c>
      <c r="CM269" s="52">
        <v>1330</v>
      </c>
      <c r="CN269" s="52">
        <v>1422</v>
      </c>
      <c r="CO269" s="53">
        <f t="shared" si="411"/>
        <v>0.62213561964146535</v>
      </c>
      <c r="CP269" s="53">
        <f t="shared" si="412"/>
        <v>0.59218045112781958</v>
      </c>
      <c r="CQ269" s="53">
        <f t="shared" si="413"/>
        <v>0.57679324894514772</v>
      </c>
      <c r="CR269" s="55">
        <v>0.2</v>
      </c>
      <c r="CS269" s="55">
        <v>0.3</v>
      </c>
      <c r="CT269" s="55">
        <v>0.5</v>
      </c>
      <c r="CU269" s="162">
        <f t="shared" si="414"/>
        <v>0.68406435823494549</v>
      </c>
      <c r="CV269" s="162">
        <f t="shared" si="415"/>
        <v>47.712571127819551</v>
      </c>
      <c r="CW269" s="162">
        <f t="shared" si="416"/>
        <v>89.567831070727976</v>
      </c>
      <c r="CX269" s="71">
        <f t="shared" si="417"/>
        <v>45.988155518927492</v>
      </c>
      <c r="CY269" s="158">
        <f>REPS분양물량!H254</f>
        <v>5314</v>
      </c>
      <c r="CZ269" s="158">
        <f>REPS분양물량!I254</f>
        <v>4382</v>
      </c>
      <c r="DA269" s="158">
        <f>REPS분양물량!J254</f>
        <v>3437</v>
      </c>
      <c r="DB269" s="52">
        <f>REPS미분양!F254</f>
        <v>197</v>
      </c>
      <c r="DC269" s="52">
        <f>REPS미분양!G254</f>
        <v>2403</v>
      </c>
      <c r="DD269" s="52">
        <f>REPS미분양!H254</f>
        <v>2266</v>
      </c>
      <c r="DE269" s="52">
        <f>REPS미분양!I254</f>
        <v>1610</v>
      </c>
      <c r="DF269" s="52">
        <f t="shared" si="418"/>
        <v>5511</v>
      </c>
      <c r="DG269" s="52">
        <f t="shared" si="419"/>
        <v>6785</v>
      </c>
      <c r="DH269" s="52">
        <f t="shared" si="420"/>
        <v>5703</v>
      </c>
      <c r="DI269" s="52">
        <f t="shared" si="421"/>
        <v>3108</v>
      </c>
      <c r="DJ269" s="52">
        <f t="shared" si="422"/>
        <v>4519</v>
      </c>
      <c r="DK269" s="52">
        <f t="shared" si="423"/>
        <v>4093</v>
      </c>
      <c r="DL269" s="141">
        <v>798.2</v>
      </c>
      <c r="DM269" s="141">
        <v>787.6</v>
      </c>
      <c r="DN269" s="141">
        <v>820.2</v>
      </c>
      <c r="DO269" s="140">
        <f>'REPS분양가(분기단위)'!D254</f>
        <v>1283</v>
      </c>
      <c r="DP269" s="140">
        <f>'REPS분양가(분기단위)'!E254</f>
        <v>1330</v>
      </c>
      <c r="DQ269" s="140">
        <f>'REPS분양가(분기단위)'!F254</f>
        <v>1422</v>
      </c>
      <c r="DR269" s="53">
        <f t="shared" si="424"/>
        <v>0.62213561964146535</v>
      </c>
      <c r="DS269" s="53">
        <f t="shared" si="425"/>
        <v>0.59218045112781958</v>
      </c>
      <c r="DT269" s="53">
        <f t="shared" si="426"/>
        <v>0.57679324894514772</v>
      </c>
      <c r="DU269" s="53">
        <f>100%-종합!CF269</f>
        <v>0.60730636270204608</v>
      </c>
      <c r="DV269" s="53">
        <f>100%-종합!CG269</f>
        <v>0.498</v>
      </c>
      <c r="DW269" s="53">
        <f>100%-종합!CH269</f>
        <v>0.38743253662297605</v>
      </c>
      <c r="DX269" s="55">
        <v>0.2</v>
      </c>
      <c r="DY269" s="55">
        <v>0.3</v>
      </c>
      <c r="DZ269" s="55">
        <v>0.5</v>
      </c>
      <c r="EA269" s="72">
        <f t="shared" si="427"/>
        <v>234.85721364097697</v>
      </c>
      <c r="EB269" s="72">
        <f t="shared" si="428"/>
        <v>399.80388072180455</v>
      </c>
      <c r="EC269" s="72">
        <f t="shared" si="429"/>
        <v>457.32822701853354</v>
      </c>
      <c r="ED269" s="71">
        <f t="shared" si="430"/>
        <v>363.99644046043841</v>
      </c>
      <c r="EE269" s="82">
        <f t="shared" si="431"/>
        <v>409.98459597936591</v>
      </c>
      <c r="EF269" s="88">
        <f t="shared" si="432"/>
        <v>3930.4621960965501</v>
      </c>
      <c r="EG269" s="54">
        <f>REPS단위당실거래!I254</f>
        <v>820.2</v>
      </c>
      <c r="EH269" s="52">
        <f t="shared" si="433"/>
        <v>1422</v>
      </c>
      <c r="EI269" s="52">
        <f t="shared" si="434"/>
        <v>48300</v>
      </c>
      <c r="EJ269" s="49">
        <f t="shared" si="435"/>
        <v>26565.000000000004</v>
      </c>
      <c r="EK269" s="156">
        <v>26140</v>
      </c>
      <c r="EL269" s="55">
        <f t="shared" si="436"/>
        <v>0.74002933152831618</v>
      </c>
      <c r="EM269" s="55">
        <v>0.74</v>
      </c>
      <c r="EN269" s="55">
        <v>0.05</v>
      </c>
      <c r="EO269" s="71">
        <f t="shared" si="437"/>
        <v>715.74156886755691</v>
      </c>
      <c r="EP269" s="54">
        <f>REPS단위당실거래!I254</f>
        <v>820.2</v>
      </c>
      <c r="EQ269" s="52">
        <f t="shared" si="438"/>
        <v>1422</v>
      </c>
      <c r="ER269" s="52">
        <f t="shared" si="439"/>
        <v>48300</v>
      </c>
      <c r="ES269" s="49">
        <f t="shared" si="440"/>
        <v>26565.000000000004</v>
      </c>
      <c r="ET269" s="156">
        <v>13127</v>
      </c>
      <c r="EU269" s="55">
        <f t="shared" si="441"/>
        <v>0.74002933152831618</v>
      </c>
      <c r="EV269" s="55">
        <v>0.26</v>
      </c>
      <c r="EW269" s="55">
        <v>0.2</v>
      </c>
      <c r="EX269" s="50">
        <f t="shared" si="442"/>
        <v>505.14698181855476</v>
      </c>
      <c r="EY269" s="53">
        <f>'주택총조사(주택의종류)'!AZ255</f>
        <v>0.7403437643091364</v>
      </c>
      <c r="EZ269" s="53">
        <f>'주택총조사(주택의종류)'!AS255</f>
        <v>0.19579408983419977</v>
      </c>
      <c r="FA269" s="53">
        <f>'주택총조사(주택의종류)'!BG255</f>
        <v>5.5643806861475097E-2</v>
      </c>
      <c r="FB269" s="53">
        <f t="shared" si="443"/>
        <v>0.33962317077163218</v>
      </c>
      <c r="FC269" s="54">
        <f t="shared" si="444"/>
        <v>414.64204074279979</v>
      </c>
      <c r="FD269" s="55">
        <v>0.4</v>
      </c>
      <c r="FE269" s="55">
        <v>0.6</v>
      </c>
      <c r="FF269" s="50">
        <f t="shared" si="445"/>
        <v>99.514089778271952</v>
      </c>
      <c r="FG269" s="82">
        <f t="shared" si="446"/>
        <v>1320.4026404643835</v>
      </c>
      <c r="FH269" s="53">
        <v>3.9399999999999998E-2</v>
      </c>
      <c r="FI269" s="49">
        <v>30</v>
      </c>
      <c r="FJ269" s="55">
        <v>0.6</v>
      </c>
      <c r="FK269" s="55">
        <v>0.4</v>
      </c>
      <c r="FL269" s="49">
        <f t="shared" si="447"/>
        <v>48000</v>
      </c>
      <c r="FM269" s="49">
        <f t="shared" si="448"/>
        <v>29000</v>
      </c>
      <c r="FN269" s="58">
        <f t="shared" si="449"/>
        <v>-137.44918483220997</v>
      </c>
      <c r="FO269" s="49">
        <f t="shared" si="468"/>
        <v>4080</v>
      </c>
      <c r="FP269" s="132">
        <v>346</v>
      </c>
      <c r="FQ269" s="134">
        <v>1153</v>
      </c>
      <c r="FR269" s="134">
        <v>8432</v>
      </c>
      <c r="FS269" s="134">
        <v>14403</v>
      </c>
      <c r="FT269" s="134">
        <v>10147</v>
      </c>
      <c r="FU269" s="134">
        <v>9206</v>
      </c>
      <c r="FV269" s="134">
        <v>8259</v>
      </c>
      <c r="FW269" s="134">
        <v>21442</v>
      </c>
      <c r="FX269" s="135">
        <v>24118</v>
      </c>
      <c r="FY269" s="32">
        <f t="shared" si="450"/>
        <v>97506</v>
      </c>
      <c r="FZ269" s="152">
        <f>(SUM(FU269:FX269)/FY269)+(FT269/FY269)*0.9</f>
        <v>0.74002933152831618</v>
      </c>
      <c r="GA269" s="54">
        <f t="shared" si="451"/>
        <v>2390.4754289525622</v>
      </c>
      <c r="GB269" s="55">
        <v>0.3</v>
      </c>
      <c r="GC269" s="55">
        <f t="shared" si="452"/>
        <v>0.74002933152831618</v>
      </c>
      <c r="GD269" s="50">
        <f t="shared" si="453"/>
        <v>530.70658011678881</v>
      </c>
      <c r="GE269" s="54">
        <f t="shared" si="454"/>
        <v>1130.0021711646209</v>
      </c>
      <c r="GF269" s="55">
        <v>0.7</v>
      </c>
      <c r="GG269" s="55">
        <f t="shared" si="455"/>
        <v>0.74002933152831618</v>
      </c>
      <c r="GH269" s="50">
        <f t="shared" si="456"/>
        <v>585.36432594675023</v>
      </c>
      <c r="GI269" s="81">
        <f t="shared" si="469"/>
        <v>1116.070906063539</v>
      </c>
      <c r="GJ269" s="72">
        <f t="shared" si="457"/>
        <v>45.988155518927492</v>
      </c>
      <c r="GK269" s="72">
        <f t="shared" si="458"/>
        <v>363.99644046043841</v>
      </c>
      <c r="GL269" s="52">
        <f>SUM('주택총조사(주택의종류)'!AD255:AF255)</f>
        <v>110353</v>
      </c>
      <c r="GM269" s="52">
        <f>REPS미분양!I254</f>
        <v>1610</v>
      </c>
      <c r="GN269" s="100">
        <f t="shared" si="459"/>
        <v>1.4589544461863294E-2</v>
      </c>
      <c r="GO269" s="55">
        <f t="shared" si="460"/>
        <v>0.6</v>
      </c>
      <c r="GP269" s="82">
        <f t="shared" si="461"/>
        <v>245.99075758761953</v>
      </c>
      <c r="GQ269" s="84">
        <f t="shared" si="462"/>
        <v>2682.4643041155423</v>
      </c>
      <c r="GR269" s="151">
        <f>SUM('REPS분양물량+계획'!G254:I254)/3</f>
        <v>4861.666666666667</v>
      </c>
      <c r="GS269" s="106">
        <f t="shared" si="470"/>
        <v>1.8123882055793648</v>
      </c>
      <c r="GT269" s="105" t="str">
        <f t="shared" si="463"/>
        <v>C등급</v>
      </c>
    </row>
    <row r="270" spans="1:202" s="49" customFormat="1" x14ac:dyDescent="0.4">
      <c r="A270" s="37" t="s">
        <v>269</v>
      </c>
      <c r="B270" s="37" t="s">
        <v>320</v>
      </c>
      <c r="C270" s="35">
        <f>'주택총조사(거처의종류, 일반,외국인가구, 전체)'!H256</f>
        <v>32641</v>
      </c>
      <c r="D270" s="35">
        <f>'주택총조사(거처의종류, 일반,외국인가구, 전체)'!K256</f>
        <v>32933</v>
      </c>
      <c r="E270" s="35">
        <f>'주택총조사(거처의종류, 일반,외국인가구, 전체)'!N256</f>
        <v>33675</v>
      </c>
      <c r="F270" s="35">
        <f>'주택총조사(거처의종류, 일반,외국인가구, 전체)'!Q256</f>
        <v>34083</v>
      </c>
      <c r="G270" s="35">
        <f>'주택총조사(거처의종류, 일반,외국인가구, 전체)'!T256</f>
        <v>34960</v>
      </c>
      <c r="H270" s="35">
        <f>'주택총조사(거처의종류, 일반,외국인가구, 전체)'!W256</f>
        <v>35961</v>
      </c>
      <c r="I270" s="207">
        <f t="shared" si="471"/>
        <v>52</v>
      </c>
      <c r="J270" s="207">
        <f t="shared" si="471"/>
        <v>-122</v>
      </c>
      <c r="K270" s="207">
        <f t="shared" si="471"/>
        <v>-397</v>
      </c>
      <c r="L270" s="207">
        <f t="shared" si="471"/>
        <v>196</v>
      </c>
      <c r="M270" s="207">
        <f t="shared" si="471"/>
        <v>363</v>
      </c>
      <c r="N270" s="24">
        <f>'인구총조사(가구, 1인가구)'!D256</f>
        <v>9961</v>
      </c>
      <c r="O270" s="24">
        <f>'인구총조사(가구, 1인가구)'!E256</f>
        <v>10201</v>
      </c>
      <c r="P270" s="24">
        <f>'인구총조사(가구, 1인가구)'!F256</f>
        <v>11065</v>
      </c>
      <c r="Q270" s="24">
        <f>'인구총조사(가구, 1인가구)'!G256</f>
        <v>11870</v>
      </c>
      <c r="R270" s="24">
        <f>'인구총조사(가구, 1인가구)'!H256</f>
        <v>12551</v>
      </c>
      <c r="S270" s="24">
        <f>'인구총조사(가구, 1인가구)'!I256</f>
        <v>13189</v>
      </c>
      <c r="T270" s="52">
        <f t="shared" si="464"/>
        <v>240</v>
      </c>
      <c r="U270" s="52">
        <f t="shared" si="382"/>
        <v>864</v>
      </c>
      <c r="V270" s="52">
        <f t="shared" si="383"/>
        <v>805</v>
      </c>
      <c r="W270" s="52">
        <f t="shared" si="384"/>
        <v>681</v>
      </c>
      <c r="X270" s="52">
        <f t="shared" si="385"/>
        <v>638</v>
      </c>
      <c r="Y270" s="53">
        <f>'주택총조사(거처의종류, 일반,외국인가구, 아파트)'!K256/'주택총조사(거처의종류, 일반,외국인가구, 전체)'!K256</f>
        <v>0.25636899158898369</v>
      </c>
      <c r="Z270" s="53">
        <f>'주택총조사(거처의종류, 일반,외국인가구, 아파트)'!N256/'주택총조사(거처의종류, 일반,외국인가구, 전체)'!N256</f>
        <v>0.26812175204157385</v>
      </c>
      <c r="AA270" s="53">
        <f>'주택총조사(거처의종류, 일반,외국인가구, 아파트)'!Q256/'주택총조사(거처의종류, 일반,외국인가구, 전체)'!Q256</f>
        <v>0.27488777396355957</v>
      </c>
      <c r="AB270" s="53">
        <f>'주택총조사(거처의종류, 일반,외국인가구, 아파트)'!T256/'주택총조사(거처의종류, 일반,외국인가구, 전체)'!T256</f>
        <v>0.29027459954233409</v>
      </c>
      <c r="AC270" s="53">
        <f>'주택총조사(거처의종류, 일반,외국인가구, 아파트)'!W256/'주택총조사(거처의종류, 일반,외국인가구, 전체)'!W256</f>
        <v>0.31984650037540668</v>
      </c>
      <c r="AD270" s="54">
        <f t="shared" si="465"/>
        <v>13.331187562627152</v>
      </c>
      <c r="AE270" s="54">
        <f t="shared" si="386"/>
        <v>-32.710853749072008</v>
      </c>
      <c r="AF270" s="54">
        <f t="shared" si="387"/>
        <v>-109.13044626353314</v>
      </c>
      <c r="AG270" s="54">
        <f t="shared" si="388"/>
        <v>56.893821510297478</v>
      </c>
      <c r="AH270" s="54">
        <f t="shared" si="389"/>
        <v>116.10427963627262</v>
      </c>
      <c r="AI270" s="54">
        <f t="shared" si="390"/>
        <v>8.8975977393184174</v>
      </c>
      <c r="AJ270" s="54">
        <f t="shared" si="466"/>
        <v>61.528557981356087</v>
      </c>
      <c r="AK270" s="54">
        <f t="shared" si="391"/>
        <v>231.65719376391979</v>
      </c>
      <c r="AL270" s="54">
        <f t="shared" si="392"/>
        <v>221.28465804066545</v>
      </c>
      <c r="AM270" s="54">
        <f t="shared" si="393"/>
        <v>197.6770022883295</v>
      </c>
      <c r="AN270" s="54">
        <f t="shared" si="394"/>
        <v>204.06206723950947</v>
      </c>
      <c r="AO270" s="54">
        <f t="shared" si="395"/>
        <v>183.24189586275605</v>
      </c>
      <c r="AP270" s="208">
        <f t="shared" si="472"/>
        <v>74.859745543983237</v>
      </c>
      <c r="AQ270" s="208">
        <f t="shared" si="472"/>
        <v>198.94634001484778</v>
      </c>
      <c r="AR270" s="208">
        <f t="shared" si="472"/>
        <v>112.1542117771323</v>
      </c>
      <c r="AS270" s="208">
        <f t="shared" si="472"/>
        <v>254.57082379862698</v>
      </c>
      <c r="AT270" s="208">
        <f t="shared" si="472"/>
        <v>320.1663468757821</v>
      </c>
      <c r="AU270" s="50">
        <f t="shared" si="381"/>
        <v>192.13949360207448</v>
      </c>
      <c r="AV270" s="52">
        <f>'주택총조사(거처의종류, 일반,외국인가구, 전체)'!I256</f>
        <v>686</v>
      </c>
      <c r="AW270" s="52">
        <f>'주택총조사(거처의종류, 일반,외국인가구, 전체)'!L256</f>
        <v>708</v>
      </c>
      <c r="AX270" s="52">
        <f>'주택총조사(거처의종류, 일반,외국인가구, 전체)'!O256</f>
        <v>750</v>
      </c>
      <c r="AY270" s="52">
        <f>'주택총조사(거처의종류, 일반,외국인가구, 전체)'!R256</f>
        <v>795</v>
      </c>
      <c r="AZ270" s="52">
        <f>'주택총조사(거처의종류, 일반,외국인가구, 전체)'!U256</f>
        <v>843</v>
      </c>
      <c r="BA270" s="52">
        <f>'주택총조사(거처의종류, 일반,외국인가구, 전체)'!X256</f>
        <v>1019</v>
      </c>
      <c r="BB270" s="52">
        <f t="shared" si="467"/>
        <v>22</v>
      </c>
      <c r="BC270" s="52">
        <f t="shared" si="396"/>
        <v>42</v>
      </c>
      <c r="BD270" s="52">
        <f t="shared" si="397"/>
        <v>45</v>
      </c>
      <c r="BE270" s="52">
        <f t="shared" si="398"/>
        <v>48</v>
      </c>
      <c r="BF270" s="52">
        <f t="shared" si="399"/>
        <v>176</v>
      </c>
      <c r="BG270" s="53">
        <f>'주택총조사(거처의종류, 일반,외국인가구, 아파트)'!L256/'주택총조사(거처의종류, 일반,외국인가구, 전체)'!L256</f>
        <v>0.1751412429378531</v>
      </c>
      <c r="BH270" s="53">
        <f>'주택총조사(거처의종류, 일반,외국인가구, 아파트)'!O256/'주택총조사(거처의종류, 일반,외국인가구, 전체)'!O256</f>
        <v>0.184</v>
      </c>
      <c r="BI270" s="53">
        <f>'주택총조사(거처의종류, 일반,외국인가구, 아파트)'!R256/'주택총조사(거처의종류, 일반,외국인가구, 전체)'!R256</f>
        <v>0.20628930817610064</v>
      </c>
      <c r="BJ270" s="53">
        <f>'주택총조사(거처의종류, 일반,외국인가구, 아파트)'!U256/'주택총조사(거처의종류, 일반,외국인가구, 전체)'!U256</f>
        <v>0.2040332147093713</v>
      </c>
      <c r="BK270" s="53">
        <f>'주택총조사(거처의종류, 일반,외국인가구, 아파트)'!X256/'주택총조사(거처의종류, 일반,외국인가구, 전체)'!X256</f>
        <v>0.21786064769381747</v>
      </c>
      <c r="BL270" s="54">
        <f t="shared" si="400"/>
        <v>3.8531073446327682</v>
      </c>
      <c r="BM270" s="54">
        <f t="shared" si="401"/>
        <v>7.7279999999999998</v>
      </c>
      <c r="BN270" s="54">
        <f t="shared" si="402"/>
        <v>9.2830188679245289</v>
      </c>
      <c r="BO270" s="54">
        <f t="shared" si="403"/>
        <v>9.7935943060498225</v>
      </c>
      <c r="BP270" s="54">
        <f t="shared" si="404"/>
        <v>38.343473994111875</v>
      </c>
      <c r="BQ270" s="50">
        <f t="shared" si="405"/>
        <v>13.8002389025438</v>
      </c>
      <c r="BR270" s="49">
        <f>REPS멸실!E255</f>
        <v>0</v>
      </c>
      <c r="BS270" s="49">
        <f>REPS멸실!F255</f>
        <v>0</v>
      </c>
      <c r="BT270" s="49">
        <f>REPS멸실!G255</f>
        <v>0</v>
      </c>
      <c r="BU270" s="49">
        <f>REPS멸실!H255</f>
        <v>0</v>
      </c>
      <c r="BV270" s="49">
        <f>REPS멸실!I255</f>
        <v>0</v>
      </c>
      <c r="BW270" s="51">
        <f t="shared" si="406"/>
        <v>0</v>
      </c>
      <c r="BX270" s="81">
        <f t="shared" si="407"/>
        <v>205.93973250461829</v>
      </c>
      <c r="BY270" s="52">
        <f>SUM('주택소유통계(다주택자)'!Q256:R256)</f>
        <v>6190</v>
      </c>
      <c r="BZ270" s="52">
        <f>SUM('주택소유통계(다주택자)'!U256:V256)</f>
        <v>6129</v>
      </c>
      <c r="CA270" s="52">
        <f>SUM('주택소유통계(다주택자)'!Y256:Z256)</f>
        <v>6143</v>
      </c>
      <c r="CB270" s="52">
        <f>SUM('주택소유통계(다주택자)'!AC256:AD256)</f>
        <v>6304</v>
      </c>
      <c r="CC270" s="52">
        <f t="shared" si="408"/>
        <v>-61</v>
      </c>
      <c r="CD270" s="52">
        <f t="shared" si="409"/>
        <v>14</v>
      </c>
      <c r="CE270" s="52">
        <f t="shared" si="410"/>
        <v>161</v>
      </c>
      <c r="CF270" s="53">
        <f>'REPS거래량(외지인)'!D256/'REPS거래량(외지인)'!C256</f>
        <v>0.60492040520984081</v>
      </c>
      <c r="CG270" s="53">
        <f>'REPS거래량(외지인)'!I256/'REPS거래량(외지인)'!H256</f>
        <v>0.66114180478821361</v>
      </c>
      <c r="CH270" s="53">
        <f>'REPS거래량(외지인)'!N256/'REPS거래량(외지인)'!M256</f>
        <v>0.67386609071274295</v>
      </c>
      <c r="CI270" s="54">
        <f>REPS단위당실거래!G255</f>
        <v>507</v>
      </c>
      <c r="CJ270" s="54">
        <f>REPS단위당실거래!H255</f>
        <v>536.70000000000005</v>
      </c>
      <c r="CK270" s="54">
        <f>REPS단위당실거래!I255</f>
        <v>592.70000000000005</v>
      </c>
      <c r="CL270" s="52">
        <v>1060</v>
      </c>
      <c r="CM270" s="52">
        <v>1113</v>
      </c>
      <c r="CN270" s="52">
        <v>1168.6500000000001</v>
      </c>
      <c r="CO270" s="53">
        <f t="shared" si="411"/>
        <v>0.47830188679245284</v>
      </c>
      <c r="CP270" s="53">
        <f t="shared" si="412"/>
        <v>0.48221024258760115</v>
      </c>
      <c r="CQ270" s="53">
        <f t="shared" si="413"/>
        <v>0.50716638856800578</v>
      </c>
      <c r="CR270" s="55">
        <v>0.2</v>
      </c>
      <c r="CS270" s="55">
        <v>0.3</v>
      </c>
      <c r="CT270" s="55">
        <v>0.5</v>
      </c>
      <c r="CU270" s="162">
        <f t="shared" si="414"/>
        <v>-3.5298817682876882</v>
      </c>
      <c r="CV270" s="162">
        <f t="shared" si="415"/>
        <v>1.3389992703012614</v>
      </c>
      <c r="CW270" s="162">
        <f t="shared" si="416"/>
        <v>27.511859644220376</v>
      </c>
      <c r="CX270" s="71">
        <f t="shared" si="417"/>
        <v>8.4403257154113174</v>
      </c>
      <c r="CY270" s="158">
        <f>REPS분양물량!H255</f>
        <v>601</v>
      </c>
      <c r="CZ270" s="158">
        <f>REPS분양물량!I255</f>
        <v>0</v>
      </c>
      <c r="DA270" s="158">
        <f>REPS분양물량!J255</f>
        <v>0</v>
      </c>
      <c r="DB270" s="52">
        <f>REPS미분양!F255</f>
        <v>145</v>
      </c>
      <c r="DC270" s="52">
        <f>REPS미분양!G255</f>
        <v>115</v>
      </c>
      <c r="DD270" s="52">
        <f>REPS미분양!H255</f>
        <v>283</v>
      </c>
      <c r="DE270" s="52">
        <f>REPS미분양!I255</f>
        <v>202</v>
      </c>
      <c r="DF270" s="52">
        <f t="shared" si="418"/>
        <v>746</v>
      </c>
      <c r="DG270" s="52">
        <f t="shared" si="419"/>
        <v>115</v>
      </c>
      <c r="DH270" s="52">
        <f t="shared" si="420"/>
        <v>283</v>
      </c>
      <c r="DI270" s="52">
        <f t="shared" si="421"/>
        <v>631</v>
      </c>
      <c r="DJ270" s="52">
        <f t="shared" si="422"/>
        <v>-168</v>
      </c>
      <c r="DK270" s="52">
        <f t="shared" si="423"/>
        <v>81</v>
      </c>
      <c r="DL270" s="141">
        <v>507</v>
      </c>
      <c r="DM270" s="141">
        <v>536.70000000000005</v>
      </c>
      <c r="DN270" s="141">
        <v>592.70000000000005</v>
      </c>
      <c r="DO270" s="140">
        <f>'REPS분양가(분기단위)'!D255</f>
        <v>1060</v>
      </c>
      <c r="DP270" s="144">
        <f>DO270*1.05</f>
        <v>1113</v>
      </c>
      <c r="DQ270" s="144">
        <f>DP270*1.05</f>
        <v>1168.6500000000001</v>
      </c>
      <c r="DR270" s="53">
        <f t="shared" si="424"/>
        <v>0.47830188679245284</v>
      </c>
      <c r="DS270" s="53">
        <f t="shared" si="425"/>
        <v>0.48221024258760115</v>
      </c>
      <c r="DT270" s="53">
        <f t="shared" si="426"/>
        <v>0.50716638856800578</v>
      </c>
      <c r="DU270" s="53">
        <f>100%-종합!CF270</f>
        <v>0.39507959479015919</v>
      </c>
      <c r="DV270" s="53">
        <f>100%-종합!CG270</f>
        <v>0.33885819521178639</v>
      </c>
      <c r="DW270" s="53">
        <f>100%-종합!CH270</f>
        <v>0.32613390928725705</v>
      </c>
      <c r="DX270" s="55">
        <v>0.2</v>
      </c>
      <c r="DY270" s="55">
        <v>0.3</v>
      </c>
      <c r="DZ270" s="55">
        <v>0.5</v>
      </c>
      <c r="EA270" s="72">
        <f t="shared" si="427"/>
        <v>23.847675231411955</v>
      </c>
      <c r="EB270" s="72">
        <f t="shared" si="428"/>
        <v>-8.2354049827999596</v>
      </c>
      <c r="EC270" s="72">
        <f t="shared" si="429"/>
        <v>6.6988683569927421</v>
      </c>
      <c r="ED270" s="71">
        <f t="shared" si="430"/>
        <v>7.4370462018682462</v>
      </c>
      <c r="EE270" s="82">
        <f t="shared" si="431"/>
        <v>15.877371917279564</v>
      </c>
      <c r="EF270" s="88">
        <f t="shared" si="432"/>
        <v>221.81710442189785</v>
      </c>
      <c r="EG270" s="54">
        <f>REPS단위당실거래!I255</f>
        <v>592.70000000000005</v>
      </c>
      <c r="EH270" s="52">
        <f t="shared" si="433"/>
        <v>1168.6500000000001</v>
      </c>
      <c r="EI270" s="52">
        <f t="shared" si="434"/>
        <v>39700</v>
      </c>
      <c r="EJ270" s="49">
        <f t="shared" si="435"/>
        <v>21835</v>
      </c>
      <c r="EK270" s="149">
        <v>3627</v>
      </c>
      <c r="EL270" s="55">
        <f t="shared" si="436"/>
        <v>0.76994480292311285</v>
      </c>
      <c r="EM270" s="55">
        <v>0.74</v>
      </c>
      <c r="EN270" s="55">
        <v>0.05</v>
      </c>
      <c r="EO270" s="71">
        <f t="shared" si="437"/>
        <v>103.32582260747881</v>
      </c>
      <c r="EP270" s="54">
        <f>REPS단위당실거래!I255</f>
        <v>592.70000000000005</v>
      </c>
      <c r="EQ270" s="52">
        <f t="shared" si="438"/>
        <v>1168.6500000000001</v>
      </c>
      <c r="ER270" s="52">
        <f t="shared" si="439"/>
        <v>39700</v>
      </c>
      <c r="ES270" s="49">
        <f t="shared" si="440"/>
        <v>21835</v>
      </c>
      <c r="ET270" s="149">
        <v>0</v>
      </c>
      <c r="EU270" s="55">
        <f t="shared" si="441"/>
        <v>0.76994480292311285</v>
      </c>
      <c r="EV270" s="55">
        <v>0.26</v>
      </c>
      <c r="EW270" s="55">
        <v>0.2</v>
      </c>
      <c r="EX270" s="50">
        <f t="shared" si="442"/>
        <v>0</v>
      </c>
      <c r="EY270" s="53">
        <f>'주택총조사(주택의종류)'!AZ256</f>
        <v>0.31137857097284527</v>
      </c>
      <c r="EZ270" s="53">
        <f>'주택총조사(주택의종류)'!AS256</f>
        <v>0.56994952201631566</v>
      </c>
      <c r="FA270" s="53">
        <f>'주택총조사(주택의종류)'!BG256</f>
        <v>0.10384172727836391</v>
      </c>
      <c r="FB270" s="53">
        <f t="shared" si="443"/>
        <v>2.1638973009271072</v>
      </c>
      <c r="FC270" s="54">
        <f t="shared" si="444"/>
        <v>223.58646865639648</v>
      </c>
      <c r="FD270" s="55">
        <v>0.4</v>
      </c>
      <c r="FE270" s="55">
        <v>0.6</v>
      </c>
      <c r="FF270" s="50">
        <f t="shared" si="445"/>
        <v>53.660752477535155</v>
      </c>
      <c r="FG270" s="82">
        <f t="shared" si="446"/>
        <v>156.98657508501395</v>
      </c>
      <c r="FH270" s="53">
        <v>3.9399999999999998E-2</v>
      </c>
      <c r="FI270" s="49">
        <v>30</v>
      </c>
      <c r="FJ270" s="55">
        <v>0.6</v>
      </c>
      <c r="FK270" s="55">
        <v>0.4</v>
      </c>
      <c r="FL270" s="49">
        <f t="shared" si="447"/>
        <v>40000</v>
      </c>
      <c r="FM270" s="49">
        <f t="shared" si="448"/>
        <v>23800</v>
      </c>
      <c r="FN270" s="58">
        <f t="shared" si="449"/>
        <v>-112.80312410367577</v>
      </c>
      <c r="FO270" s="49">
        <f t="shared" si="468"/>
        <v>3360</v>
      </c>
      <c r="FP270" s="131">
        <v>46</v>
      </c>
      <c r="FQ270" s="131">
        <v>199</v>
      </c>
      <c r="FR270" s="134">
        <v>1701</v>
      </c>
      <c r="FS270" s="134">
        <v>2533</v>
      </c>
      <c r="FT270" s="134">
        <v>1641</v>
      </c>
      <c r="FU270" s="134">
        <v>1307</v>
      </c>
      <c r="FV270" s="134">
        <v>1067</v>
      </c>
      <c r="FW270" s="134">
        <v>2571</v>
      </c>
      <c r="FX270" s="134">
        <v>1798</v>
      </c>
      <c r="FY270" s="32">
        <f t="shared" si="450"/>
        <v>12863</v>
      </c>
      <c r="FZ270" s="152">
        <f>(SUM(FT270:FX270)/FY270)+(FS270/FY270)*0.6</f>
        <v>0.76994480292311285</v>
      </c>
      <c r="GA270" s="54">
        <f t="shared" si="451"/>
        <v>197.04213476529986</v>
      </c>
      <c r="GB270" s="55">
        <v>0.3</v>
      </c>
      <c r="GC270" s="55">
        <f t="shared" si="452"/>
        <v>0.76994480292311285</v>
      </c>
      <c r="GD270" s="50">
        <f t="shared" si="453"/>
        <v>45.513470285825477</v>
      </c>
      <c r="GE270" s="54">
        <f t="shared" si="454"/>
        <v>8.8975977393184174</v>
      </c>
      <c r="GF270" s="55">
        <v>0.7</v>
      </c>
      <c r="GG270" s="55">
        <f t="shared" si="455"/>
        <v>0.76994480292311285</v>
      </c>
      <c r="GH270" s="50">
        <f t="shared" si="456"/>
        <v>4.7954613965220565</v>
      </c>
      <c r="GI270" s="81">
        <f t="shared" si="469"/>
        <v>50.308931682347534</v>
      </c>
      <c r="GJ270" s="72">
        <f t="shared" si="457"/>
        <v>8.4403257154113174</v>
      </c>
      <c r="GK270" s="72">
        <f t="shared" si="458"/>
        <v>7.4370462018682462</v>
      </c>
      <c r="GL270" s="52">
        <f>SUM('주택총조사(주택의종류)'!AD256:AF256)</f>
        <v>16650</v>
      </c>
      <c r="GM270" s="52">
        <f>REPS미분양!I255</f>
        <v>202</v>
      </c>
      <c r="GN270" s="100">
        <f t="shared" si="459"/>
        <v>1.2132132132132132E-2</v>
      </c>
      <c r="GO270" s="55">
        <f t="shared" si="460"/>
        <v>0.6</v>
      </c>
      <c r="GP270" s="82">
        <f t="shared" si="461"/>
        <v>9.526423150367739</v>
      </c>
      <c r="GQ270" s="84">
        <f t="shared" si="462"/>
        <v>216.82192991772922</v>
      </c>
      <c r="GR270" s="151">
        <f>SUM('REPS분양물량+계획'!G255:I255)/3</f>
        <v>0</v>
      </c>
      <c r="GS270" s="106">
        <f t="shared" si="470"/>
        <v>0</v>
      </c>
      <c r="GT270" s="105" t="str">
        <f t="shared" si="463"/>
        <v>S등급</v>
      </c>
    </row>
    <row r="271" spans="1:202" s="49" customFormat="1" x14ac:dyDescent="0.4">
      <c r="A271" s="37" t="s">
        <v>269</v>
      </c>
      <c r="B271" s="37" t="s">
        <v>313</v>
      </c>
      <c r="C271" s="35">
        <f>'주택총조사(거처의종류, 일반,외국인가구, 전체)'!H257</f>
        <v>256949</v>
      </c>
      <c r="D271" s="35">
        <f>'주택총조사(거처의종류, 일반,외국인가구, 전체)'!K257</f>
        <v>264383</v>
      </c>
      <c r="E271" s="35">
        <f>'주택총조사(거처의종류, 일반,외국인가구, 전체)'!N257</f>
        <v>275707</v>
      </c>
      <c r="F271" s="35">
        <f>'주택총조사(거처의종류, 일반,외국인가구, 전체)'!Q257</f>
        <v>282491</v>
      </c>
      <c r="G271" s="35">
        <f>'주택총조사(거처의종류, 일반,외국인가구, 전체)'!T257</f>
        <v>287513</v>
      </c>
      <c r="H271" s="35">
        <f>'주택총조사(거처의종류, 일반,외국인가구, 전체)'!W257</f>
        <v>291563</v>
      </c>
      <c r="I271" s="207">
        <f>D271-C271-T271</f>
        <v>2133</v>
      </c>
      <c r="J271" s="207">
        <f t="shared" si="471"/>
        <v>2995</v>
      </c>
      <c r="K271" s="207">
        <f t="shared" si="471"/>
        <v>763</v>
      </c>
      <c r="L271" s="207">
        <f t="shared" si="471"/>
        <v>220</v>
      </c>
      <c r="M271" s="207">
        <f t="shared" si="471"/>
        <v>449</v>
      </c>
      <c r="N271" s="24">
        <f>'인구총조사(가구, 1인가구)'!D257</f>
        <v>83657</v>
      </c>
      <c r="O271" s="24">
        <f>'인구총조사(가구, 1인가구)'!E257</f>
        <v>88958</v>
      </c>
      <c r="P271" s="24">
        <f>'인구총조사(가구, 1인가구)'!F257</f>
        <v>97287</v>
      </c>
      <c r="Q271" s="24">
        <f>'인구총조사(가구, 1인가구)'!G257</f>
        <v>103308</v>
      </c>
      <c r="R271" s="24">
        <f>'인구총조사(가구, 1인가구)'!H257</f>
        <v>108110</v>
      </c>
      <c r="S271" s="24">
        <f>'인구총조사(가구, 1인가구)'!I257</f>
        <v>111711</v>
      </c>
      <c r="T271" s="52">
        <f t="shared" si="464"/>
        <v>5301</v>
      </c>
      <c r="U271" s="52">
        <f t="shared" si="382"/>
        <v>8329</v>
      </c>
      <c r="V271" s="52">
        <f t="shared" si="383"/>
        <v>6021</v>
      </c>
      <c r="W271" s="52">
        <f t="shared" si="384"/>
        <v>4802</v>
      </c>
      <c r="X271" s="52">
        <f t="shared" si="385"/>
        <v>3601</v>
      </c>
      <c r="Y271" s="53">
        <f>'주택총조사(거처의종류, 일반,외국인가구, 아파트)'!K257/'주택총조사(거처의종류, 일반,외국인가구, 전체)'!K257</f>
        <v>0.60972528490863631</v>
      </c>
      <c r="Z271" s="53">
        <f>'주택총조사(거처의종류, 일반,외국인가구, 아파트)'!N257/'주택총조사(거처의종류, 일반,외국인가구, 전체)'!N257</f>
        <v>0.60926635885196967</v>
      </c>
      <c r="AA271" s="53">
        <f>'주택총조사(거처의종류, 일반,외국인가구, 아파트)'!Q257/'주택총조사(거처의종류, 일반,외국인가구, 전체)'!Q257</f>
        <v>0.61023183039459661</v>
      </c>
      <c r="AB271" s="53">
        <f>'주택총조사(거처의종류, 일반,외국인가구, 아파트)'!T257/'주택총조사(거처의종류, 일반,외국인가구, 전체)'!T257</f>
        <v>0.61027849175515547</v>
      </c>
      <c r="AC271" s="53">
        <f>'주택총조사(거처의종류, 일반,외국인가구, 아파트)'!W257/'주택총조사(거처의종류, 일반,외국인가구, 전체)'!W257</f>
        <v>0.61542102392964815</v>
      </c>
      <c r="AD271" s="54">
        <f t="shared" si="465"/>
        <v>1300.5440327101212</v>
      </c>
      <c r="AE271" s="54">
        <f t="shared" si="386"/>
        <v>1824.7527447616492</v>
      </c>
      <c r="AF271" s="54">
        <f t="shared" si="387"/>
        <v>465.60688659107723</v>
      </c>
      <c r="AG271" s="54">
        <f t="shared" si="388"/>
        <v>134.2612681861342</v>
      </c>
      <c r="AH271" s="54">
        <f t="shared" si="389"/>
        <v>276.324039744412</v>
      </c>
      <c r="AI271" s="54">
        <f t="shared" si="390"/>
        <v>800.29779439867866</v>
      </c>
      <c r="AJ271" s="54">
        <f t="shared" si="466"/>
        <v>3232.1537353006811</v>
      </c>
      <c r="AK271" s="54">
        <f t="shared" si="391"/>
        <v>5074.5795028780558</v>
      </c>
      <c r="AL271" s="54">
        <f t="shared" si="392"/>
        <v>3674.2058508058662</v>
      </c>
      <c r="AM271" s="54">
        <f t="shared" si="393"/>
        <v>2930.5573174082565</v>
      </c>
      <c r="AN271" s="54">
        <f t="shared" si="394"/>
        <v>2216.1311071706632</v>
      </c>
      <c r="AO271" s="54">
        <f t="shared" si="395"/>
        <v>3425.5255027127046</v>
      </c>
      <c r="AP271" s="208">
        <f>AD271+AJ271</f>
        <v>4532.6977680108021</v>
      </c>
      <c r="AQ271" s="208">
        <f t="shared" si="472"/>
        <v>6899.3322476397052</v>
      </c>
      <c r="AR271" s="208">
        <f t="shared" si="472"/>
        <v>4139.8127373969437</v>
      </c>
      <c r="AS271" s="208">
        <f t="shared" si="472"/>
        <v>3064.8185855943907</v>
      </c>
      <c r="AT271" s="208">
        <f t="shared" si="472"/>
        <v>2492.4551469150751</v>
      </c>
      <c r="AU271" s="50">
        <f t="shared" si="381"/>
        <v>4225.8232971113839</v>
      </c>
      <c r="AV271" s="52">
        <f>'주택총조사(거처의종류, 일반,외국인가구, 전체)'!I257</f>
        <v>8025</v>
      </c>
      <c r="AW271" s="52">
        <f>'주택총조사(거처의종류, 일반,외국인가구, 전체)'!L257</f>
        <v>8365</v>
      </c>
      <c r="AX271" s="52">
        <f>'주택총조사(거처의종류, 일반,외국인가구, 전체)'!O257</f>
        <v>8837</v>
      </c>
      <c r="AY271" s="52">
        <f>'주택총조사(거처의종류, 일반,외국인가구, 전체)'!R257</f>
        <v>9524</v>
      </c>
      <c r="AZ271" s="52">
        <f>'주택총조사(거처의종류, 일반,외국인가구, 전체)'!U257</f>
        <v>10666</v>
      </c>
      <c r="BA271" s="52">
        <f>'주택총조사(거처의종류, 일반,외국인가구, 전체)'!X257</f>
        <v>11758</v>
      </c>
      <c r="BB271" s="52">
        <f t="shared" si="467"/>
        <v>340</v>
      </c>
      <c r="BC271" s="52">
        <f t="shared" si="396"/>
        <v>472</v>
      </c>
      <c r="BD271" s="52">
        <f t="shared" si="397"/>
        <v>687</v>
      </c>
      <c r="BE271" s="52">
        <f t="shared" si="398"/>
        <v>1142</v>
      </c>
      <c r="BF271" s="52">
        <f t="shared" si="399"/>
        <v>1092</v>
      </c>
      <c r="BG271" s="53">
        <f>'주택총조사(거처의종류, 일반,외국인가구, 아파트)'!L257/'주택총조사(거처의종류, 일반,외국인가구, 전체)'!L257</f>
        <v>0.23693962940824864</v>
      </c>
      <c r="BH271" s="53">
        <f>'주택총조사(거처의종류, 일반,외국인가구, 아파트)'!O257/'주택총조사(거처의종류, 일반,외국인가구, 전체)'!O257</f>
        <v>0.24340839651465429</v>
      </c>
      <c r="BI271" s="53">
        <f>'주택총조사(거처의종류, 일반,외국인가구, 아파트)'!R257/'주택총조사(거처의종류, 일반,외국인가구, 전체)'!R257</f>
        <v>0.24212515749685007</v>
      </c>
      <c r="BJ271" s="53">
        <f>'주택총조사(거처의종류, 일반,외국인가구, 아파트)'!U257/'주택총조사(거처의종류, 일반,외국인가구, 전체)'!U257</f>
        <v>0.24245265329083068</v>
      </c>
      <c r="BK271" s="53">
        <f>'주택총조사(거처의종류, 일반,외국인가구, 아파트)'!X257/'주택총조사(거처의종류, 일반,외국인가구, 전체)'!X257</f>
        <v>0.25004252423881612</v>
      </c>
      <c r="BL271" s="54">
        <f t="shared" si="400"/>
        <v>80.559473998804535</v>
      </c>
      <c r="BM271" s="54">
        <f t="shared" si="401"/>
        <v>114.88876315491683</v>
      </c>
      <c r="BN271" s="54">
        <f t="shared" si="402"/>
        <v>166.33998320033601</v>
      </c>
      <c r="BO271" s="54">
        <f t="shared" si="403"/>
        <v>276.88093005812863</v>
      </c>
      <c r="BP271" s="54">
        <f t="shared" si="404"/>
        <v>273.04643646878719</v>
      </c>
      <c r="BQ271" s="50">
        <f t="shared" si="405"/>
        <v>182.34311737619464</v>
      </c>
      <c r="BR271" s="49">
        <f>REPS멸실!E256</f>
        <v>0</v>
      </c>
      <c r="BS271" s="49">
        <f>REPS멸실!F256</f>
        <v>0</v>
      </c>
      <c r="BT271" s="49">
        <f>REPS멸실!G256</f>
        <v>0</v>
      </c>
      <c r="BU271" s="49">
        <f>REPS멸실!H256</f>
        <v>756</v>
      </c>
      <c r="BV271" s="49">
        <f>REPS멸실!I256</f>
        <v>0</v>
      </c>
      <c r="BW271" s="51">
        <f t="shared" si="406"/>
        <v>151.19999999999999</v>
      </c>
      <c r="BX271" s="81">
        <f t="shared" si="407"/>
        <v>4559.3664144875784</v>
      </c>
      <c r="BY271" s="52">
        <f>SUM('주택소유통계(다주택자)'!Q257:R257)</f>
        <v>31520</v>
      </c>
      <c r="BZ271" s="52">
        <f>SUM('주택소유통계(다주택자)'!U257:V257)</f>
        <v>30240</v>
      </c>
      <c r="CA271" s="52">
        <f>SUM('주택소유통계(다주택자)'!Y257:Z257)</f>
        <v>29494</v>
      </c>
      <c r="CB271" s="52">
        <f>SUM('주택소유통계(다주택자)'!AC257:AD257)</f>
        <v>30043</v>
      </c>
      <c r="CC271" s="52">
        <f t="shared" si="408"/>
        <v>-1280</v>
      </c>
      <c r="CD271" s="52">
        <f t="shared" si="409"/>
        <v>-746</v>
      </c>
      <c r="CE271" s="52">
        <f t="shared" si="410"/>
        <v>549</v>
      </c>
      <c r="CF271" s="53">
        <f>'REPS거래량(외지인)'!D257/'REPS거래량(외지인)'!C257</f>
        <v>0.37318772359254376</v>
      </c>
      <c r="CG271" s="53">
        <f>'REPS거래량(외지인)'!I257/'REPS거래량(외지인)'!H257</f>
        <v>0.44626114795335009</v>
      </c>
      <c r="CH271" s="53">
        <f>'REPS거래량(외지인)'!N257/'REPS거래량(외지인)'!M257</f>
        <v>0.55795906489475211</v>
      </c>
      <c r="CI271" s="54">
        <f>REPS단위당실거래!G256</f>
        <v>878.1</v>
      </c>
      <c r="CJ271" s="54">
        <f>REPS단위당실거래!H256</f>
        <v>865.2</v>
      </c>
      <c r="CK271" s="54">
        <f>REPS단위당실거래!I256</f>
        <v>860.5</v>
      </c>
      <c r="CL271" s="52">
        <v>1295</v>
      </c>
      <c r="CM271" s="52">
        <v>1515</v>
      </c>
      <c r="CN271" s="52">
        <v>1678</v>
      </c>
      <c r="CO271" s="53">
        <f t="shared" si="411"/>
        <v>0.67806949806949812</v>
      </c>
      <c r="CP271" s="53">
        <f t="shared" si="412"/>
        <v>0.57108910891089115</v>
      </c>
      <c r="CQ271" s="53">
        <f t="shared" si="413"/>
        <v>0.51281287246722285</v>
      </c>
      <c r="CR271" s="55">
        <v>0.2</v>
      </c>
      <c r="CS271" s="55">
        <v>0.3</v>
      </c>
      <c r="CT271" s="55">
        <v>0.5</v>
      </c>
      <c r="CU271" s="162">
        <f t="shared" si="414"/>
        <v>-64.780086380056261</v>
      </c>
      <c r="CV271" s="162">
        <f t="shared" si="415"/>
        <v>-57.036522440810288</v>
      </c>
      <c r="CW271" s="162">
        <f t="shared" si="416"/>
        <v>78.542298171252042</v>
      </c>
      <c r="CX271" s="71">
        <f t="shared" si="417"/>
        <v>-14.424770216538169</v>
      </c>
      <c r="CY271" s="158">
        <f>REPS분양물량!H256</f>
        <v>11472</v>
      </c>
      <c r="CZ271" s="158">
        <f>REPS분양물량!I256</f>
        <v>358</v>
      </c>
      <c r="DA271" s="158">
        <f>REPS분양물량!J256</f>
        <v>1290</v>
      </c>
      <c r="DB271" s="52">
        <f>REPS미분양!F256</f>
        <v>126</v>
      </c>
      <c r="DC271" s="52">
        <f>REPS미분양!G256</f>
        <v>4145</v>
      </c>
      <c r="DD271" s="52">
        <f>REPS미분양!H256</f>
        <v>1297</v>
      </c>
      <c r="DE271" s="52">
        <f>REPS미분양!I256</f>
        <v>1331</v>
      </c>
      <c r="DF271" s="52">
        <f t="shared" si="418"/>
        <v>11598</v>
      </c>
      <c r="DG271" s="52">
        <f t="shared" si="419"/>
        <v>4503</v>
      </c>
      <c r="DH271" s="52">
        <f t="shared" si="420"/>
        <v>2587</v>
      </c>
      <c r="DI271" s="52">
        <f t="shared" si="421"/>
        <v>7453</v>
      </c>
      <c r="DJ271" s="52">
        <f t="shared" si="422"/>
        <v>3206</v>
      </c>
      <c r="DK271" s="52">
        <f t="shared" si="423"/>
        <v>1256</v>
      </c>
      <c r="DL271" s="141">
        <v>878.1</v>
      </c>
      <c r="DM271" s="141">
        <v>865.2</v>
      </c>
      <c r="DN271" s="141">
        <v>860.5</v>
      </c>
      <c r="DO271" s="140">
        <f>'REPS분양가(분기단위)'!D256</f>
        <v>1295</v>
      </c>
      <c r="DP271" s="140">
        <f>'REPS분양가(분기단위)'!E256</f>
        <v>1515</v>
      </c>
      <c r="DQ271" s="140">
        <f>'REPS분양가(분기단위)'!F256</f>
        <v>1678</v>
      </c>
      <c r="DR271" s="53">
        <f t="shared" si="424"/>
        <v>0.67806949806949812</v>
      </c>
      <c r="DS271" s="53">
        <f t="shared" si="425"/>
        <v>0.57108910891089115</v>
      </c>
      <c r="DT271" s="53">
        <f t="shared" si="426"/>
        <v>0.51281287246722285</v>
      </c>
      <c r="DU271" s="53">
        <f>100%-종합!CF271</f>
        <v>0.62681227640745618</v>
      </c>
      <c r="DV271" s="53">
        <f>100%-종합!CG271</f>
        <v>0.55373885204664997</v>
      </c>
      <c r="DW271" s="53">
        <f>100%-종합!CH271</f>
        <v>0.44204093510524789</v>
      </c>
      <c r="DX271" s="55">
        <v>0.2</v>
      </c>
      <c r="DY271" s="55">
        <v>0.3</v>
      </c>
      <c r="DZ271" s="55">
        <v>0.5</v>
      </c>
      <c r="EA271" s="72">
        <f t="shared" si="427"/>
        <v>633.53821898601939</v>
      </c>
      <c r="EB271" s="72">
        <f t="shared" si="428"/>
        <v>304.1540800909271</v>
      </c>
      <c r="EC271" s="72">
        <f t="shared" si="429"/>
        <v>142.3577288946754</v>
      </c>
      <c r="ED271" s="71">
        <f t="shared" si="430"/>
        <v>360.01667599054059</v>
      </c>
      <c r="EE271" s="82">
        <f t="shared" si="431"/>
        <v>345.59190577400244</v>
      </c>
      <c r="EF271" s="88">
        <f t="shared" si="432"/>
        <v>4904.9583202615804</v>
      </c>
      <c r="EG271" s="54">
        <f>REPS단위당실거래!I256</f>
        <v>860.5</v>
      </c>
      <c r="EH271" s="52">
        <f t="shared" si="433"/>
        <v>1678</v>
      </c>
      <c r="EI271" s="52">
        <f t="shared" si="434"/>
        <v>57100</v>
      </c>
      <c r="EJ271" s="49">
        <f t="shared" si="435"/>
        <v>31405.000000000004</v>
      </c>
      <c r="EK271" s="149">
        <v>41287</v>
      </c>
      <c r="EL271" s="55">
        <f t="shared" si="436"/>
        <v>0.65325815101056761</v>
      </c>
      <c r="EM271" s="55">
        <v>0.74</v>
      </c>
      <c r="EN271" s="55">
        <v>0.05</v>
      </c>
      <c r="EO271" s="71">
        <f t="shared" si="437"/>
        <v>997.92956338861245</v>
      </c>
      <c r="EP271" s="54">
        <f>REPS단위당실거래!I256</f>
        <v>860.5</v>
      </c>
      <c r="EQ271" s="52">
        <f t="shared" si="438"/>
        <v>1678</v>
      </c>
      <c r="ER271" s="52">
        <f t="shared" si="439"/>
        <v>57100</v>
      </c>
      <c r="ES271" s="49">
        <f t="shared" si="440"/>
        <v>31405.000000000004</v>
      </c>
      <c r="ET271" s="149">
        <v>11781</v>
      </c>
      <c r="EU271" s="55">
        <f t="shared" si="441"/>
        <v>0.65325815101056761</v>
      </c>
      <c r="EV271" s="55">
        <v>0.26</v>
      </c>
      <c r="EW271" s="55">
        <v>0.2</v>
      </c>
      <c r="EX271" s="50">
        <f t="shared" si="442"/>
        <v>400.19378240688593</v>
      </c>
      <c r="EY271" s="53">
        <f>'주택총조사(주택의종류)'!AZ257</f>
        <v>0.76752029858819293</v>
      </c>
      <c r="EZ271" s="53">
        <f>'주택총조사(주택의종류)'!AS257</f>
        <v>0.14037343983037931</v>
      </c>
      <c r="FA271" s="53">
        <f>'주택총조사(주택의종류)'!BG257</f>
        <v>8.0723843859459299E-2</v>
      </c>
      <c r="FB271" s="53">
        <f t="shared" si="443"/>
        <v>0.28806701802744977</v>
      </c>
      <c r="FC271" s="54">
        <f t="shared" si="444"/>
        <v>402.75322305787023</v>
      </c>
      <c r="FD271" s="55">
        <v>0.4</v>
      </c>
      <c r="FE271" s="55">
        <v>0.6</v>
      </c>
      <c r="FF271" s="50">
        <f t="shared" si="445"/>
        <v>96.660773533888872</v>
      </c>
      <c r="FG271" s="82">
        <f t="shared" si="446"/>
        <v>1494.7841193293873</v>
      </c>
      <c r="FH271" s="53">
        <v>3.9399999999999998E-2</v>
      </c>
      <c r="FI271" s="49">
        <v>30</v>
      </c>
      <c r="FJ271" s="55">
        <v>0.6</v>
      </c>
      <c r="FK271" s="55">
        <v>0.4</v>
      </c>
      <c r="FL271" s="49">
        <f t="shared" si="447"/>
        <v>57000</v>
      </c>
      <c r="FM271" s="49">
        <f t="shared" si="448"/>
        <v>34200</v>
      </c>
      <c r="FN271" s="58">
        <f t="shared" si="449"/>
        <v>-162.09524556074416</v>
      </c>
      <c r="FO271" s="49">
        <f t="shared" si="468"/>
        <v>4920</v>
      </c>
      <c r="FP271" s="132">
        <v>733</v>
      </c>
      <c r="FQ271" s="134">
        <v>2066</v>
      </c>
      <c r="FR271" s="134">
        <v>16344</v>
      </c>
      <c r="FS271" s="134">
        <v>26527</v>
      </c>
      <c r="FT271" s="134">
        <v>17650</v>
      </c>
      <c r="FU271" s="134">
        <v>16310</v>
      </c>
      <c r="FV271" s="134">
        <v>15537</v>
      </c>
      <c r="FW271" s="134">
        <v>38951</v>
      </c>
      <c r="FX271" s="134">
        <v>43406</v>
      </c>
      <c r="FY271" s="32">
        <f t="shared" si="450"/>
        <v>177524</v>
      </c>
      <c r="FZ271" s="152">
        <f>(SUM(FU271:FX271)/FY271)+(FT271/FY271)*0.1</f>
        <v>0.65325815101056761</v>
      </c>
      <c r="GA271" s="54">
        <f t="shared" si="451"/>
        <v>3607.8686200888992</v>
      </c>
      <c r="GB271" s="55">
        <v>0.3</v>
      </c>
      <c r="GC271" s="55">
        <f t="shared" si="452"/>
        <v>0.65325815101056761</v>
      </c>
      <c r="GD271" s="50">
        <f t="shared" si="453"/>
        <v>707.06087515449667</v>
      </c>
      <c r="GE271" s="54">
        <f t="shared" si="454"/>
        <v>951.49779439867871</v>
      </c>
      <c r="GF271" s="55">
        <v>0.7</v>
      </c>
      <c r="GG271" s="55">
        <f t="shared" si="455"/>
        <v>0.65325815101056761</v>
      </c>
      <c r="GH271" s="50">
        <f t="shared" si="456"/>
        <v>435.10158290165987</v>
      </c>
      <c r="GI271" s="81">
        <f t="shared" si="469"/>
        <v>1142.1624580561565</v>
      </c>
      <c r="GJ271" s="72">
        <f t="shared" si="457"/>
        <v>-14.424770216538169</v>
      </c>
      <c r="GK271" s="72">
        <f t="shared" si="458"/>
        <v>360.01667599054059</v>
      </c>
      <c r="GL271" s="52">
        <f>SUM('주택총조사(주택의종류)'!AD257:AF257)</f>
        <v>212237</v>
      </c>
      <c r="GM271" s="52">
        <f>REPS미분양!I256</f>
        <v>1331</v>
      </c>
      <c r="GN271" s="100">
        <f t="shared" si="459"/>
        <v>6.2712910566960524E-3</v>
      </c>
      <c r="GO271" s="55">
        <f t="shared" si="460"/>
        <v>0.8</v>
      </c>
      <c r="GP271" s="82">
        <f t="shared" si="461"/>
        <v>276.47352461920195</v>
      </c>
      <c r="GQ271" s="84">
        <f t="shared" si="462"/>
        <v>2913.4201020047458</v>
      </c>
      <c r="GR271" s="151">
        <f>SUM('REPS분양물량+계획'!G256:I256)/3</f>
        <v>3691</v>
      </c>
      <c r="GS271" s="106">
        <f t="shared" si="470"/>
        <v>1.2668959061071199</v>
      </c>
      <c r="GT271" s="105" t="str">
        <f t="shared" si="463"/>
        <v>B등급</v>
      </c>
    </row>
    <row r="272" spans="1:202" s="49" customFormat="1" x14ac:dyDescent="0.4">
      <c r="A272" s="37" t="s">
        <v>269</v>
      </c>
      <c r="B272" s="39" t="s">
        <v>612</v>
      </c>
      <c r="C272" s="35">
        <f>'주택총조사(거처의종류, 일반,외국인가구, 전체)'!H258</f>
        <v>104705</v>
      </c>
      <c r="D272" s="35">
        <f>'주택총조사(거처의종류, 일반,외국인가구, 전체)'!K258</f>
        <v>108123</v>
      </c>
      <c r="E272" s="35">
        <f>'주택총조사(거처의종류, 일반,외국인가구, 전체)'!N258</f>
        <v>111538</v>
      </c>
      <c r="F272" s="35">
        <f>'주택총조사(거처의종류, 일반,외국인가구, 전체)'!Q258</f>
        <v>112262</v>
      </c>
      <c r="G272" s="35">
        <f>'주택총조사(거처의종류, 일반,외국인가구, 전체)'!T258</f>
        <v>113562</v>
      </c>
      <c r="H272" s="35">
        <f>'주택총조사(거처의종류, 일반,외국인가구, 전체)'!W258</f>
        <v>115739</v>
      </c>
      <c r="I272" s="207">
        <f t="shared" ref="I272:J294" si="474">D272-C272-T272</f>
        <v>657</v>
      </c>
      <c r="J272" s="207">
        <f t="shared" si="471"/>
        <v>246</v>
      </c>
      <c r="K272" s="207">
        <f t="shared" ref="K272:M294" si="475">F272-E272-V272</f>
        <v>-339</v>
      </c>
      <c r="L272" s="207">
        <f t="shared" si="475"/>
        <v>261</v>
      </c>
      <c r="M272" s="207">
        <f t="shared" si="475"/>
        <v>750</v>
      </c>
      <c r="N272" s="24">
        <f>'인구총조사(가구, 1인가구)'!D258</f>
        <v>34724</v>
      </c>
      <c r="O272" s="24">
        <f>'인구총조사(가구, 1인가구)'!E258</f>
        <v>37485</v>
      </c>
      <c r="P272" s="24">
        <f>'인구총조사(가구, 1인가구)'!F258</f>
        <v>40654</v>
      </c>
      <c r="Q272" s="24">
        <f>'인구총조사(가구, 1인가구)'!G258</f>
        <v>41717</v>
      </c>
      <c r="R272" s="24">
        <f>'인구총조사(가구, 1인가구)'!H258</f>
        <v>42756</v>
      </c>
      <c r="S272" s="24">
        <f>'인구총조사(가구, 1인가구)'!I258</f>
        <v>44183</v>
      </c>
      <c r="T272" s="52">
        <f t="shared" si="464"/>
        <v>2761</v>
      </c>
      <c r="U272" s="52">
        <f t="shared" si="382"/>
        <v>3169</v>
      </c>
      <c r="V272" s="52">
        <f t="shared" si="383"/>
        <v>1063</v>
      </c>
      <c r="W272" s="52">
        <f t="shared" si="384"/>
        <v>1039</v>
      </c>
      <c r="X272" s="52">
        <f t="shared" si="385"/>
        <v>1427</v>
      </c>
      <c r="Y272" s="53">
        <f>'주택총조사(거처의종류, 일반,외국인가구, 아파트)'!K258/'주택총조사(거처의종류, 일반,외국인가구, 전체)'!K258</f>
        <v>0.5445279912692027</v>
      </c>
      <c r="Z272" s="53">
        <f>'주택총조사(거처의종류, 일반,외국인가구, 아파트)'!N258/'주택총조사(거처의종류, 일반,외국인가구, 전체)'!N258</f>
        <v>0.53957395685775256</v>
      </c>
      <c r="AA272" s="53">
        <f>'주택총조사(거처의종류, 일반,외국인가구, 아파트)'!Q258/'주택총조사(거처의종류, 일반,외국인가구, 전체)'!Q258</f>
        <v>0.54766528299869943</v>
      </c>
      <c r="AB272" s="53">
        <f>'주택총조사(거처의종류, 일반,외국인가구, 아파트)'!T258/'주택총조사(거처의종류, 일반,외국인가구, 전체)'!T258</f>
        <v>0.55570525351790212</v>
      </c>
      <c r="AC272" s="53">
        <f>'주택총조사(거처의종류, 일반,외국인가구, 아파트)'!W258/'주택총조사(거처의종류, 일반,외국인가구, 전체)'!W258</f>
        <v>0.56686164559914987</v>
      </c>
      <c r="AD272" s="54">
        <f t="shared" si="465"/>
        <v>357.75489026386617</v>
      </c>
      <c r="AE272" s="54">
        <f t="shared" si="386"/>
        <v>132.73519338700712</v>
      </c>
      <c r="AF272" s="54">
        <f t="shared" si="387"/>
        <v>-185.65853093655912</v>
      </c>
      <c r="AG272" s="54">
        <f t="shared" si="388"/>
        <v>145.03907116817246</v>
      </c>
      <c r="AH272" s="54">
        <f t="shared" si="389"/>
        <v>425.14623419936242</v>
      </c>
      <c r="AI272" s="54">
        <f t="shared" si="390"/>
        <v>175.0033716163698</v>
      </c>
      <c r="AJ272" s="54">
        <f t="shared" si="466"/>
        <v>1503.4417838942686</v>
      </c>
      <c r="AK272" s="54">
        <f t="shared" si="391"/>
        <v>1709.9098692822179</v>
      </c>
      <c r="AL272" s="54">
        <f t="shared" si="392"/>
        <v>582.16819582761752</v>
      </c>
      <c r="AM272" s="54">
        <f t="shared" si="393"/>
        <v>577.37775840510028</v>
      </c>
      <c r="AN272" s="54">
        <f t="shared" si="394"/>
        <v>808.9115682699869</v>
      </c>
      <c r="AO272" s="54">
        <f t="shared" si="395"/>
        <v>1036.3618351358382</v>
      </c>
      <c r="AP272" s="208">
        <f t="shared" ref="AP272:AQ287" si="476">AD272+AJ272</f>
        <v>1861.1966741581348</v>
      </c>
      <c r="AQ272" s="208">
        <f t="shared" si="472"/>
        <v>1842.6450626692249</v>
      </c>
      <c r="AR272" s="208">
        <f t="shared" ref="AR272:AT287" si="477">AF272+AL272</f>
        <v>396.50966489105838</v>
      </c>
      <c r="AS272" s="208">
        <f t="shared" si="477"/>
        <v>722.41682957327271</v>
      </c>
      <c r="AT272" s="208">
        <f t="shared" si="477"/>
        <v>1234.0578024693493</v>
      </c>
      <c r="AU272" s="50">
        <f t="shared" ref="AU272:AU293" si="478">AVERAGE(AP272:AT272)</f>
        <v>1211.365206752208</v>
      </c>
      <c r="AV272" s="52">
        <f>'주택총조사(거처의종류, 일반,외국인가구, 전체)'!I258</f>
        <v>3776</v>
      </c>
      <c r="AW272" s="52">
        <f>'주택총조사(거처의종류, 일반,외국인가구, 전체)'!L258</f>
        <v>3814</v>
      </c>
      <c r="AX272" s="52">
        <f>'주택총조사(거처의종류, 일반,외국인가구, 전체)'!O258</f>
        <v>3925</v>
      </c>
      <c r="AY272" s="52">
        <f>'주택총조사(거처의종류, 일반,외국인가구, 전체)'!R258</f>
        <v>4153</v>
      </c>
      <c r="AZ272" s="52">
        <f>'주택총조사(거처의종류, 일반,외국인가구, 전체)'!U258</f>
        <v>4533</v>
      </c>
      <c r="BA272" s="52">
        <f>'주택총조사(거처의종류, 일반,외국인가구, 전체)'!X258</f>
        <v>4959</v>
      </c>
      <c r="BB272" s="52">
        <f t="shared" si="467"/>
        <v>38</v>
      </c>
      <c r="BC272" s="52">
        <f t="shared" si="396"/>
        <v>111</v>
      </c>
      <c r="BD272" s="52">
        <f t="shared" si="397"/>
        <v>228</v>
      </c>
      <c r="BE272" s="52">
        <f t="shared" si="398"/>
        <v>380</v>
      </c>
      <c r="BF272" s="52">
        <f t="shared" si="399"/>
        <v>426</v>
      </c>
      <c r="BG272" s="53">
        <f>'주택총조사(거처의종류, 일반,외국인가구, 아파트)'!L258/'주택총조사(거처의종류, 일반,외국인가구, 전체)'!L258</f>
        <v>0.19244887257472471</v>
      </c>
      <c r="BH272" s="53">
        <f>'주택총조사(거처의종류, 일반,외국인가구, 아파트)'!O258/'주택총조사(거처의종류, 일반,외국인가구, 전체)'!O258</f>
        <v>0.20636942675159237</v>
      </c>
      <c r="BI272" s="53">
        <f>'주택총조사(거처의종류, 일반,외국인가구, 아파트)'!R258/'주택총조사(거처의종류, 일반,외국인가구, 전체)'!R258</f>
        <v>0.20346737298338549</v>
      </c>
      <c r="BJ272" s="53">
        <f>'주택총조사(거처의종류, 일반,외국인가구, 아파트)'!U258/'주택총조사(거처의종류, 일반,외국인가구, 전체)'!U258</f>
        <v>0.21310390469887491</v>
      </c>
      <c r="BK272" s="53">
        <f>'주택총조사(거처의종류, 일반,외국인가구, 아파트)'!X258/'주택총조사(거처의종류, 일반,외국인가구, 전체)'!X258</f>
        <v>0.22625529340592862</v>
      </c>
      <c r="BL272" s="54">
        <f t="shared" si="400"/>
        <v>7.3130571578395385</v>
      </c>
      <c r="BM272" s="54">
        <f t="shared" si="401"/>
        <v>22.907006369426753</v>
      </c>
      <c r="BN272" s="54">
        <f t="shared" si="402"/>
        <v>46.390561040211892</v>
      </c>
      <c r="BO272" s="54">
        <f t="shared" si="403"/>
        <v>80.979483785572469</v>
      </c>
      <c r="BP272" s="54">
        <f t="shared" si="404"/>
        <v>96.384754990925586</v>
      </c>
      <c r="BQ272" s="50">
        <f t="shared" si="405"/>
        <v>50.794972668795246</v>
      </c>
      <c r="BR272" s="49">
        <f>REPS멸실!E257</f>
        <v>0</v>
      </c>
      <c r="BS272" s="49">
        <f>REPS멸실!F257</f>
        <v>0</v>
      </c>
      <c r="BT272" s="49">
        <f>REPS멸실!G257</f>
        <v>0</v>
      </c>
      <c r="BU272" s="49">
        <f>REPS멸실!H257</f>
        <v>756</v>
      </c>
      <c r="BV272" s="49">
        <f>REPS멸실!I257</f>
        <v>0</v>
      </c>
      <c r="BW272" s="51">
        <f t="shared" si="406"/>
        <v>151.19999999999999</v>
      </c>
      <c r="BX272" s="81">
        <f t="shared" si="407"/>
        <v>1413.3601794210033</v>
      </c>
      <c r="BY272" s="52">
        <f>SUM('주택소유통계(다주택자)'!Q258:R258)</f>
        <v>12624</v>
      </c>
      <c r="BZ272" s="52">
        <f>SUM('주택소유통계(다주택자)'!U258:V258)</f>
        <v>12031</v>
      </c>
      <c r="CA272" s="52">
        <f>SUM('주택소유통계(다주택자)'!Y258:Z258)</f>
        <v>11537</v>
      </c>
      <c r="CB272" s="52">
        <f>SUM('주택소유통계(다주택자)'!AC258:AD258)</f>
        <v>12123</v>
      </c>
      <c r="CC272" s="52">
        <f t="shared" si="408"/>
        <v>-593</v>
      </c>
      <c r="CD272" s="52">
        <f t="shared" si="409"/>
        <v>-494</v>
      </c>
      <c r="CE272" s="52">
        <f t="shared" si="410"/>
        <v>586</v>
      </c>
      <c r="CF272" s="53">
        <f>'REPS거래량(외지인)'!D258/'REPS거래량(외지인)'!C258</f>
        <v>0.40932738758825715</v>
      </c>
      <c r="CG272" s="53">
        <f>'REPS거래량(외지인)'!I258/'REPS거래량(외지인)'!H258</f>
        <v>0.42339832869080779</v>
      </c>
      <c r="CH272" s="53">
        <f>'REPS거래량(외지인)'!N258/'REPS거래량(외지인)'!M258</f>
        <v>0.5163859111791731</v>
      </c>
      <c r="CI272" s="54">
        <f>REPS단위당실거래!G257</f>
        <v>734.3</v>
      </c>
      <c r="CJ272" s="54">
        <f>REPS단위당실거래!H257</f>
        <v>728</v>
      </c>
      <c r="CK272" s="54">
        <f>REPS단위당실거래!I257</f>
        <v>735.2</v>
      </c>
      <c r="CL272" s="52">
        <v>1272</v>
      </c>
      <c r="CM272" s="52">
        <v>1335.6000000000001</v>
      </c>
      <c r="CN272" s="52">
        <v>1402.38</v>
      </c>
      <c r="CO272" s="53">
        <f t="shared" si="411"/>
        <v>0.57727987421383642</v>
      </c>
      <c r="CP272" s="53">
        <f t="shared" si="412"/>
        <v>0.54507337526205446</v>
      </c>
      <c r="CQ272" s="53">
        <f t="shared" si="413"/>
        <v>0.52425162937292313</v>
      </c>
      <c r="CR272" s="55">
        <v>0.2</v>
      </c>
      <c r="CS272" s="55">
        <v>0.3</v>
      </c>
      <c r="CT272" s="55">
        <v>0.5</v>
      </c>
      <c r="CU272" s="162">
        <f t="shared" si="414"/>
        <v>-28.024760490360364</v>
      </c>
      <c r="CV272" s="162">
        <f t="shared" si="415"/>
        <v>-34.202063733992041</v>
      </c>
      <c r="CW272" s="162">
        <f t="shared" si="416"/>
        <v>79.319833509024591</v>
      </c>
      <c r="CX272" s="71">
        <f t="shared" si="417"/>
        <v>5.6976697615573952</v>
      </c>
      <c r="CY272" s="158">
        <f>REPS분양물량!H257</f>
        <v>5560</v>
      </c>
      <c r="CZ272" s="158">
        <f>REPS분양물량!I257</f>
        <v>0</v>
      </c>
      <c r="DA272" s="158">
        <f>REPS분양물량!J257</f>
        <v>0</v>
      </c>
      <c r="DB272" s="52">
        <f>REPS미분양!F257</f>
        <v>0</v>
      </c>
      <c r="DC272" s="52">
        <f>REPS미분양!G257</f>
        <v>0</v>
      </c>
      <c r="DD272" s="52">
        <f>REPS미분양!H257</f>
        <v>0</v>
      </c>
      <c r="DE272" s="52">
        <f>REPS미분양!I257</f>
        <v>0</v>
      </c>
      <c r="DF272" s="52">
        <f t="shared" si="418"/>
        <v>5560</v>
      </c>
      <c r="DG272" s="52">
        <f t="shared" si="419"/>
        <v>0</v>
      </c>
      <c r="DH272" s="52">
        <f t="shared" si="420"/>
        <v>0</v>
      </c>
      <c r="DI272" s="52">
        <f t="shared" si="421"/>
        <v>5560</v>
      </c>
      <c r="DJ272" s="52">
        <f t="shared" si="422"/>
        <v>0</v>
      </c>
      <c r="DK272" s="52">
        <f t="shared" si="423"/>
        <v>0</v>
      </c>
      <c r="DL272" s="141">
        <v>734.3</v>
      </c>
      <c r="DM272" s="141">
        <v>728</v>
      </c>
      <c r="DN272" s="141">
        <v>735.2</v>
      </c>
      <c r="DO272" s="140">
        <f>'REPS분양가(분기단위)'!D257</f>
        <v>1272</v>
      </c>
      <c r="DP272" s="144">
        <f>DO272*1.05</f>
        <v>1335.6000000000001</v>
      </c>
      <c r="DQ272" s="144">
        <f>DP272*1.05</f>
        <v>1402.38</v>
      </c>
      <c r="DR272" s="53">
        <f t="shared" si="424"/>
        <v>0.57727987421383642</v>
      </c>
      <c r="DS272" s="53">
        <f t="shared" si="425"/>
        <v>0.54507337526205446</v>
      </c>
      <c r="DT272" s="53">
        <f t="shared" si="426"/>
        <v>0.52425162937292313</v>
      </c>
      <c r="DU272" s="53">
        <f>100%-종합!CF272</f>
        <v>0.59067261241174285</v>
      </c>
      <c r="DV272" s="53">
        <f>100%-종합!CG272</f>
        <v>0.57660167130919215</v>
      </c>
      <c r="DW272" s="53">
        <f>100%-종합!CH272</f>
        <v>0.4836140888208269</v>
      </c>
      <c r="DX272" s="55">
        <v>0.2</v>
      </c>
      <c r="DY272" s="55">
        <v>0.3</v>
      </c>
      <c r="DZ272" s="55">
        <v>0.5</v>
      </c>
      <c r="EA272" s="72">
        <f t="shared" si="427"/>
        <v>379.17355347080525</v>
      </c>
      <c r="EB272" s="72">
        <f t="shared" si="428"/>
        <v>0</v>
      </c>
      <c r="EC272" s="72">
        <f t="shared" si="429"/>
        <v>0</v>
      </c>
      <c r="ED272" s="71">
        <f t="shared" si="430"/>
        <v>126.39118449026842</v>
      </c>
      <c r="EE272" s="82">
        <f t="shared" si="431"/>
        <v>132.08885425182581</v>
      </c>
      <c r="EF272" s="88">
        <f t="shared" si="432"/>
        <v>1545.449033672829</v>
      </c>
      <c r="EG272" s="54">
        <f>REPS단위당실거래!I257</f>
        <v>735.2</v>
      </c>
      <c r="EH272" s="52">
        <f t="shared" si="433"/>
        <v>1402.38</v>
      </c>
      <c r="EI272" s="52">
        <f t="shared" si="434"/>
        <v>47700</v>
      </c>
      <c r="EJ272" s="49">
        <f t="shared" si="435"/>
        <v>26235.000000000004</v>
      </c>
      <c r="EK272" s="149">
        <v>20311</v>
      </c>
      <c r="EL272" s="55">
        <f t="shared" si="436"/>
        <v>0.70479885613857407</v>
      </c>
      <c r="EM272" s="55">
        <v>0.74</v>
      </c>
      <c r="EN272" s="55">
        <v>0.05</v>
      </c>
      <c r="EO272" s="71">
        <f t="shared" si="437"/>
        <v>529.66127398013145</v>
      </c>
      <c r="EP272" s="54">
        <f>REPS단위당실거래!I257</f>
        <v>735.2</v>
      </c>
      <c r="EQ272" s="52">
        <f t="shared" si="438"/>
        <v>1402.38</v>
      </c>
      <c r="ER272" s="52">
        <f t="shared" si="439"/>
        <v>47700</v>
      </c>
      <c r="ES272" s="49">
        <f t="shared" si="440"/>
        <v>26235.000000000004</v>
      </c>
      <c r="ET272" s="149">
        <v>2884</v>
      </c>
      <c r="EU272" s="55">
        <f t="shared" si="441"/>
        <v>0.70479885613857407</v>
      </c>
      <c r="EV272" s="55">
        <v>0.26</v>
      </c>
      <c r="EW272" s="55">
        <v>0.2</v>
      </c>
      <c r="EX272" s="50">
        <f t="shared" si="442"/>
        <v>105.69727485738969</v>
      </c>
      <c r="EY272" s="53">
        <f>'주택총조사(주택의종류)'!AZ258</f>
        <v>0.67834504623954939</v>
      </c>
      <c r="EZ272" s="53">
        <f>'주택총조사(주택의종류)'!AS258</f>
        <v>0.20150912798359477</v>
      </c>
      <c r="FA272" s="53">
        <f>'주택총조사(주택의종류)'!BG258</f>
        <v>0.10560660926042367</v>
      </c>
      <c r="FB272" s="53">
        <f t="shared" si="443"/>
        <v>0.45274265500505206</v>
      </c>
      <c r="FC272" s="54">
        <f t="shared" si="444"/>
        <v>287.65391628085632</v>
      </c>
      <c r="FD272" s="55">
        <v>0.4</v>
      </c>
      <c r="FE272" s="55">
        <v>0.6</v>
      </c>
      <c r="FF272" s="50">
        <f t="shared" si="445"/>
        <v>69.036939907405525</v>
      </c>
      <c r="FG272" s="82">
        <f t="shared" si="446"/>
        <v>704.39548874492664</v>
      </c>
      <c r="FH272" s="53">
        <v>3.9399999999999998E-2</v>
      </c>
      <c r="FI272" s="49">
        <v>30</v>
      </c>
      <c r="FJ272" s="55">
        <v>0.6</v>
      </c>
      <c r="FK272" s="55">
        <v>0.4</v>
      </c>
      <c r="FL272" s="49">
        <f t="shared" si="447"/>
        <v>48000</v>
      </c>
      <c r="FM272" s="49">
        <f t="shared" si="448"/>
        <v>28600</v>
      </c>
      <c r="FN272" s="58">
        <f t="shared" si="449"/>
        <v>-135.55333400693812</v>
      </c>
      <c r="FO272" s="49">
        <f t="shared" si="468"/>
        <v>4080</v>
      </c>
      <c r="FP272" s="131">
        <v>322</v>
      </c>
      <c r="FQ272" s="131">
        <v>894</v>
      </c>
      <c r="FR272" s="134">
        <v>7191</v>
      </c>
      <c r="FS272" s="134">
        <v>10725</v>
      </c>
      <c r="FT272" s="134">
        <v>6881</v>
      </c>
      <c r="FU272" s="134">
        <v>6616</v>
      </c>
      <c r="FV272" s="134">
        <v>6125</v>
      </c>
      <c r="FW272" s="134">
        <v>14933</v>
      </c>
      <c r="FX272" s="134">
        <v>13454</v>
      </c>
      <c r="FY272" s="32">
        <f t="shared" si="450"/>
        <v>67141</v>
      </c>
      <c r="FZ272" s="152">
        <f>(SUM(FU272:FX272)/FY272)+(FT272/FY272)*0.9</f>
        <v>0.70479885613857407</v>
      </c>
      <c r="GA272" s="54">
        <f t="shared" si="451"/>
        <v>1087.1568078046334</v>
      </c>
      <c r="GB272" s="55">
        <v>0.3</v>
      </c>
      <c r="GC272" s="55">
        <f t="shared" si="452"/>
        <v>0.70479885613857407</v>
      </c>
      <c r="GD272" s="50">
        <f t="shared" si="453"/>
        <v>229.86806237519079</v>
      </c>
      <c r="GE272" s="54">
        <f t="shared" si="454"/>
        <v>326.20337161636979</v>
      </c>
      <c r="GF272" s="55">
        <v>0.7</v>
      </c>
      <c r="GG272" s="55">
        <f t="shared" si="455"/>
        <v>0.70479885613857407</v>
      </c>
      <c r="GH272" s="50">
        <f t="shared" si="456"/>
        <v>160.93543422863453</v>
      </c>
      <c r="GI272" s="81">
        <f t="shared" si="469"/>
        <v>390.80349660382535</v>
      </c>
      <c r="GJ272" s="72">
        <f t="shared" si="457"/>
        <v>5.6976697615573952</v>
      </c>
      <c r="GK272" s="72">
        <f t="shared" si="458"/>
        <v>126.39118449026842</v>
      </c>
      <c r="GL272" s="52">
        <f>SUM('주택총조사(주택의종류)'!AD258:AF258)</f>
        <v>79807</v>
      </c>
      <c r="GM272" s="52">
        <f>REPS미분양!I257</f>
        <v>0</v>
      </c>
      <c r="GN272" s="100">
        <f t="shared" si="459"/>
        <v>0</v>
      </c>
      <c r="GO272" s="55">
        <f t="shared" si="460"/>
        <v>1</v>
      </c>
      <c r="GP272" s="82">
        <f t="shared" si="461"/>
        <v>132.08885425182581</v>
      </c>
      <c r="GQ272" s="84">
        <f t="shared" si="462"/>
        <v>1227.2878396005779</v>
      </c>
      <c r="GR272" s="151">
        <f>SUM('REPS분양물량+계획'!G257:I257)/3</f>
        <v>0</v>
      </c>
      <c r="GS272" s="106">
        <f t="shared" si="470"/>
        <v>0</v>
      </c>
      <c r="GT272" s="105" t="str">
        <f t="shared" si="463"/>
        <v>S등급</v>
      </c>
    </row>
    <row r="273" spans="1:202" s="49" customFormat="1" x14ac:dyDescent="0.4">
      <c r="A273" s="37" t="s">
        <v>269</v>
      </c>
      <c r="B273" s="39" t="s">
        <v>613</v>
      </c>
      <c r="C273" s="35">
        <f>'주택총조사(거처의종류, 일반,외국인가구, 전체)'!H259</f>
        <v>152244</v>
      </c>
      <c r="D273" s="35">
        <f>'주택총조사(거처의종류, 일반,외국인가구, 전체)'!K259</f>
        <v>156260</v>
      </c>
      <c r="E273" s="35">
        <f>'주택총조사(거처의종류, 일반,외국인가구, 전체)'!N259</f>
        <v>164169</v>
      </c>
      <c r="F273" s="35">
        <f>'주택총조사(거처의종류, 일반,외국인가구, 전체)'!Q259</f>
        <v>170229</v>
      </c>
      <c r="G273" s="35">
        <f>'주택총조사(거처의종류, 일반,외국인가구, 전체)'!T259</f>
        <v>173951</v>
      </c>
      <c r="H273" s="35">
        <f>'주택총조사(거처의종류, 일반,외국인가구, 전체)'!W259</f>
        <v>175824</v>
      </c>
      <c r="I273" s="207">
        <f t="shared" si="474"/>
        <v>1476</v>
      </c>
      <c r="J273" s="207">
        <f t="shared" si="474"/>
        <v>2749</v>
      </c>
      <c r="K273" s="207">
        <f t="shared" si="475"/>
        <v>1102</v>
      </c>
      <c r="L273" s="207">
        <f t="shared" si="475"/>
        <v>-41</v>
      </c>
      <c r="M273" s="207">
        <f t="shared" si="475"/>
        <v>-301</v>
      </c>
      <c r="N273" s="24">
        <f>'인구총조사(가구, 1인가구)'!D259</f>
        <v>48933</v>
      </c>
      <c r="O273" s="24">
        <f>'인구총조사(가구, 1인가구)'!E259</f>
        <v>51473</v>
      </c>
      <c r="P273" s="24">
        <f>'인구총조사(가구, 1인가구)'!F259</f>
        <v>56633</v>
      </c>
      <c r="Q273" s="24">
        <f>'인구총조사(가구, 1인가구)'!G259</f>
        <v>61591</v>
      </c>
      <c r="R273" s="24">
        <f>'인구총조사(가구, 1인가구)'!H259</f>
        <v>65354</v>
      </c>
      <c r="S273" s="24">
        <f>'인구총조사(가구, 1인가구)'!I259</f>
        <v>67528</v>
      </c>
      <c r="T273" s="52">
        <f t="shared" si="464"/>
        <v>2540</v>
      </c>
      <c r="U273" s="52">
        <f t="shared" si="382"/>
        <v>5160</v>
      </c>
      <c r="V273" s="52">
        <f t="shared" si="383"/>
        <v>4958</v>
      </c>
      <c r="W273" s="52">
        <f t="shared" si="384"/>
        <v>3763</v>
      </c>
      <c r="X273" s="52">
        <f t="shared" si="385"/>
        <v>2174</v>
      </c>
      <c r="Y273" s="53">
        <f>'주택총조사(거처의종류, 일반,외국인가구, 아파트)'!K259/'주택총조사(거처의종류, 일반,외국인가구, 전체)'!K259</f>
        <v>0.65483809036221685</v>
      </c>
      <c r="Z273" s="53">
        <f>'주택총조사(거처의종류, 일반,외국인가구, 아파트)'!N259/'주택총조사(거처의종류, 일반,외국인가구, 전체)'!N259</f>
        <v>0.65661604809677832</v>
      </c>
      <c r="AA273" s="53">
        <f>'주택총조사(거처의종류, 일반,외국인가구, 아파트)'!Q259/'주택총조사(거처의종류, 일반,외국인가구, 전체)'!Q259</f>
        <v>0.65149298885618789</v>
      </c>
      <c r="AB273" s="53">
        <f>'주택총조사(거처의종류, 일반,외국인가구, 아파트)'!T259/'주택총조사(거처의종류, 일반,외국인가구, 전체)'!T259</f>
        <v>0.64590603100873234</v>
      </c>
      <c r="AC273" s="53">
        <f>'주택총조사(거처의종류, 일반,외국인가구, 아파트)'!W259/'주택총조사(거처의종류, 일반,외국인가구, 전체)'!W259</f>
        <v>0.64738602238602239</v>
      </c>
      <c r="AD273" s="54">
        <f t="shared" si="465"/>
        <v>966.54102137463212</v>
      </c>
      <c r="AE273" s="54">
        <f t="shared" si="386"/>
        <v>1805.0375162180435</v>
      </c>
      <c r="AF273" s="54">
        <f t="shared" si="387"/>
        <v>717.94527371951904</v>
      </c>
      <c r="AG273" s="54">
        <f t="shared" si="388"/>
        <v>-26.482147271358027</v>
      </c>
      <c r="AH273" s="54">
        <f t="shared" si="389"/>
        <v>-194.86319273819274</v>
      </c>
      <c r="AI273" s="54">
        <f t="shared" si="390"/>
        <v>653.63569426052891</v>
      </c>
      <c r="AJ273" s="54">
        <f t="shared" si="466"/>
        <v>1663.2887495200307</v>
      </c>
      <c r="AK273" s="54">
        <f t="shared" si="391"/>
        <v>3388.1388081793762</v>
      </c>
      <c r="AL273" s="54">
        <f t="shared" si="392"/>
        <v>3230.1022387489797</v>
      </c>
      <c r="AM273" s="54">
        <f t="shared" si="393"/>
        <v>2430.54439468586</v>
      </c>
      <c r="AN273" s="54">
        <f t="shared" si="394"/>
        <v>1407.4172126672127</v>
      </c>
      <c r="AO273" s="54">
        <f t="shared" si="395"/>
        <v>2423.898280760292</v>
      </c>
      <c r="AP273" s="208">
        <f t="shared" si="476"/>
        <v>2629.8297708946629</v>
      </c>
      <c r="AQ273" s="208">
        <f t="shared" si="476"/>
        <v>5193.1763243974201</v>
      </c>
      <c r="AR273" s="208">
        <f t="shared" si="477"/>
        <v>3948.047512468499</v>
      </c>
      <c r="AS273" s="208">
        <f t="shared" si="477"/>
        <v>2404.0622474145021</v>
      </c>
      <c r="AT273" s="208">
        <f t="shared" si="477"/>
        <v>1212.5540199290199</v>
      </c>
      <c r="AU273" s="50">
        <f t="shared" si="478"/>
        <v>3077.5339750208209</v>
      </c>
      <c r="AV273" s="52">
        <f>'주택총조사(거처의종류, 일반,외국인가구, 전체)'!I259</f>
        <v>4249</v>
      </c>
      <c r="AW273" s="52">
        <f>'주택총조사(거처의종류, 일반,외국인가구, 전체)'!L259</f>
        <v>4551</v>
      </c>
      <c r="AX273" s="52">
        <f>'주택총조사(거처의종류, 일반,외국인가구, 전체)'!O259</f>
        <v>4912</v>
      </c>
      <c r="AY273" s="52">
        <f>'주택총조사(거처의종류, 일반,외국인가구, 전체)'!R259</f>
        <v>5371</v>
      </c>
      <c r="AZ273" s="52">
        <f>'주택총조사(거처의종류, 일반,외국인가구, 전체)'!U259</f>
        <v>6133</v>
      </c>
      <c r="BA273" s="52">
        <f>'주택총조사(거처의종류, 일반,외국인가구, 전체)'!X259</f>
        <v>6799</v>
      </c>
      <c r="BB273" s="52">
        <f t="shared" si="467"/>
        <v>302</v>
      </c>
      <c r="BC273" s="52">
        <f t="shared" si="396"/>
        <v>361</v>
      </c>
      <c r="BD273" s="52">
        <f t="shared" si="397"/>
        <v>459</v>
      </c>
      <c r="BE273" s="52">
        <f t="shared" si="398"/>
        <v>762</v>
      </c>
      <c r="BF273" s="52">
        <f t="shared" si="399"/>
        <v>666</v>
      </c>
      <c r="BG273" s="53">
        <f>'주택총조사(거처의종류, 일반,외국인가구, 아파트)'!L259/'주택총조사(거처의종류, 일반,외국인가구, 전체)'!L259</f>
        <v>0.27422544495715229</v>
      </c>
      <c r="BH273" s="53">
        <f>'주택총조사(거처의종류, 일반,외국인가구, 아파트)'!O259/'주택총조사(거처의종류, 일반,외국인가구, 전체)'!O259</f>
        <v>0.27300488599348532</v>
      </c>
      <c r="BI273" s="53">
        <f>'주택총조사(거처의종류, 일반,외국인가구, 아파트)'!R259/'주택총조사(거처의종류, 일반,외국인가구, 전체)'!R259</f>
        <v>0.27201638428598024</v>
      </c>
      <c r="BJ273" s="53">
        <f>'주택총조사(거처의종류, 일반,외국인가구, 아파트)'!U259/'주택총조사(거처의종류, 일반,외국인가구, 전체)'!U259</f>
        <v>0.26414479047774336</v>
      </c>
      <c r="BK273" s="53">
        <f>'주택총조사(거처의종류, 일반,외국인가구, 아파트)'!X259/'주택총조사(거처의종류, 일반,외국인가구, 전체)'!X259</f>
        <v>0.26739226356817181</v>
      </c>
      <c r="BL273" s="54">
        <f t="shared" si="400"/>
        <v>82.816084377059994</v>
      </c>
      <c r="BM273" s="54">
        <f t="shared" si="401"/>
        <v>98.554763843648203</v>
      </c>
      <c r="BN273" s="54">
        <f t="shared" si="402"/>
        <v>124.85552038726493</v>
      </c>
      <c r="BO273" s="54">
        <f t="shared" si="403"/>
        <v>201.27833034404046</v>
      </c>
      <c r="BP273" s="54">
        <f t="shared" si="404"/>
        <v>178.08324753640241</v>
      </c>
      <c r="BQ273" s="50">
        <f t="shared" si="405"/>
        <v>137.1175892976832</v>
      </c>
      <c r="BR273" s="49">
        <f>REPS멸실!E258</f>
        <v>0</v>
      </c>
      <c r="BS273" s="49">
        <f>REPS멸실!F258</f>
        <v>0</v>
      </c>
      <c r="BT273" s="49">
        <f>REPS멸실!G258</f>
        <v>0</v>
      </c>
      <c r="BU273" s="49">
        <f>REPS멸실!H258</f>
        <v>0</v>
      </c>
      <c r="BV273" s="49">
        <f>REPS멸실!I258</f>
        <v>0</v>
      </c>
      <c r="BW273" s="51">
        <f t="shared" si="406"/>
        <v>0</v>
      </c>
      <c r="BX273" s="81">
        <f t="shared" si="407"/>
        <v>3214.6515643185039</v>
      </c>
      <c r="BY273" s="52">
        <f>SUM('주택소유통계(다주택자)'!Q259:R259)</f>
        <v>18896</v>
      </c>
      <c r="BZ273" s="52">
        <f>SUM('주택소유통계(다주택자)'!U259:V259)</f>
        <v>18209</v>
      </c>
      <c r="CA273" s="52">
        <f>SUM('주택소유통계(다주택자)'!Y259:Z259)</f>
        <v>17957</v>
      </c>
      <c r="CB273" s="52">
        <f>SUM('주택소유통계(다주택자)'!AC259:AD259)</f>
        <v>17920</v>
      </c>
      <c r="CC273" s="52">
        <f t="shared" si="408"/>
        <v>-687</v>
      </c>
      <c r="CD273" s="52">
        <f t="shared" si="409"/>
        <v>-252</v>
      </c>
      <c r="CE273" s="52">
        <f t="shared" si="410"/>
        <v>-37</v>
      </c>
      <c r="CF273" s="53">
        <f>'REPS거래량(외지인)'!D259/'REPS거래량(외지인)'!C259</f>
        <v>0.35475310397118759</v>
      </c>
      <c r="CG273" s="53">
        <f>'REPS거래량(외지인)'!I259/'REPS거래량(외지인)'!H259</f>
        <v>0.45965548504079784</v>
      </c>
      <c r="CH273" s="53">
        <f>'REPS거래량(외지인)'!N259/'REPS거래량(외지인)'!M259</f>
        <v>0.57722884724588297</v>
      </c>
      <c r="CI273" s="54">
        <f>REPS단위당실거래!G258</f>
        <v>962.1</v>
      </c>
      <c r="CJ273" s="54">
        <f>REPS단위당실거래!H258</f>
        <v>948.3</v>
      </c>
      <c r="CK273" s="54">
        <f>REPS단위당실거래!I258</f>
        <v>939</v>
      </c>
      <c r="CL273" s="52">
        <v>1319</v>
      </c>
      <c r="CM273" s="52">
        <v>1515</v>
      </c>
      <c r="CN273" s="52">
        <v>1678</v>
      </c>
      <c r="CO273" s="53">
        <f t="shared" si="411"/>
        <v>0.7294162244124337</v>
      </c>
      <c r="CP273" s="53">
        <f t="shared" si="412"/>
        <v>0.62594059405940594</v>
      </c>
      <c r="CQ273" s="53">
        <f t="shared" si="413"/>
        <v>0.55959475566150174</v>
      </c>
      <c r="CR273" s="55">
        <v>0.2</v>
      </c>
      <c r="CS273" s="55">
        <v>0.3</v>
      </c>
      <c r="CT273" s="55">
        <v>0.5</v>
      </c>
      <c r="CU273" s="162">
        <f t="shared" si="414"/>
        <v>-35.553990816402866</v>
      </c>
      <c r="CV273" s="162">
        <f t="shared" si="415"/>
        <v>-21.751407269104064</v>
      </c>
      <c r="CW273" s="162">
        <f t="shared" si="416"/>
        <v>-5.975763361103609</v>
      </c>
      <c r="CX273" s="71">
        <f t="shared" si="417"/>
        <v>-21.093720482203512</v>
      </c>
      <c r="CY273" s="158">
        <f>REPS분양물량!H258</f>
        <v>5912</v>
      </c>
      <c r="CZ273" s="158">
        <f>REPS분양물량!I258</f>
        <v>358</v>
      </c>
      <c r="DA273" s="158">
        <f>REPS분양물량!J258</f>
        <v>1290</v>
      </c>
      <c r="DB273" s="52">
        <f>REPS미분양!F258</f>
        <v>0</v>
      </c>
      <c r="DC273" s="52">
        <f>REPS미분양!G258</f>
        <v>0</v>
      </c>
      <c r="DD273" s="52">
        <f>REPS미분양!H258</f>
        <v>0</v>
      </c>
      <c r="DE273" s="52">
        <f>REPS미분양!I258</f>
        <v>0</v>
      </c>
      <c r="DF273" s="52">
        <f t="shared" si="418"/>
        <v>5912</v>
      </c>
      <c r="DG273" s="52">
        <f t="shared" si="419"/>
        <v>358</v>
      </c>
      <c r="DH273" s="52">
        <f t="shared" si="420"/>
        <v>1290</v>
      </c>
      <c r="DI273" s="52">
        <f t="shared" si="421"/>
        <v>5912</v>
      </c>
      <c r="DJ273" s="52">
        <f t="shared" si="422"/>
        <v>358</v>
      </c>
      <c r="DK273" s="52">
        <f t="shared" si="423"/>
        <v>1290</v>
      </c>
      <c r="DL273" s="142">
        <v>962.1</v>
      </c>
      <c r="DM273" s="141">
        <v>948.3</v>
      </c>
      <c r="DN273" s="141">
        <v>939</v>
      </c>
      <c r="DO273" s="140">
        <f>'REPS분양가(분기단위)'!D258</f>
        <v>1319</v>
      </c>
      <c r="DP273" s="140">
        <f>'REPS분양가(분기단위)'!E258</f>
        <v>1515</v>
      </c>
      <c r="DQ273" s="140">
        <f>'REPS분양가(분기단위)'!F258</f>
        <v>1678</v>
      </c>
      <c r="DR273" s="53">
        <f t="shared" si="424"/>
        <v>0.7294162244124337</v>
      </c>
      <c r="DS273" s="53">
        <f t="shared" si="425"/>
        <v>0.62594059405940594</v>
      </c>
      <c r="DT273" s="53">
        <f t="shared" si="426"/>
        <v>0.55959475566150174</v>
      </c>
      <c r="DU273" s="53">
        <f>100%-종합!CF273</f>
        <v>0.64524689602881247</v>
      </c>
      <c r="DV273" s="53">
        <f>100%-종합!CG273</f>
        <v>0.5403445149592021</v>
      </c>
      <c r="DW273" s="53">
        <f>100%-종합!CH273</f>
        <v>0.42277115275411703</v>
      </c>
      <c r="DX273" s="55">
        <v>0.2</v>
      </c>
      <c r="DY273" s="55">
        <v>0.3</v>
      </c>
      <c r="DZ273" s="55">
        <v>0.5</v>
      </c>
      <c r="EA273" s="72">
        <f t="shared" si="427"/>
        <v>556.50076309522717</v>
      </c>
      <c r="EB273" s="72">
        <f t="shared" si="428"/>
        <v>36.325211062538706</v>
      </c>
      <c r="EC273" s="72">
        <f t="shared" si="429"/>
        <v>152.59443535238066</v>
      </c>
      <c r="ED273" s="71">
        <f t="shared" si="430"/>
        <v>248.47346983671551</v>
      </c>
      <c r="EE273" s="82">
        <f t="shared" si="431"/>
        <v>227.379749354512</v>
      </c>
      <c r="EF273" s="88">
        <f t="shared" si="432"/>
        <v>3442.031313673016</v>
      </c>
      <c r="EG273" s="54">
        <f>REPS단위당실거래!I258</f>
        <v>939</v>
      </c>
      <c r="EH273" s="52">
        <f t="shared" si="433"/>
        <v>1678</v>
      </c>
      <c r="EI273" s="52">
        <f t="shared" si="434"/>
        <v>57100</v>
      </c>
      <c r="EJ273" s="49">
        <f t="shared" si="435"/>
        <v>31405.000000000004</v>
      </c>
      <c r="EK273" s="156">
        <v>28674</v>
      </c>
      <c r="EL273" s="55">
        <f t="shared" si="436"/>
        <v>0.67177826295715826</v>
      </c>
      <c r="EM273" s="55">
        <v>0.74</v>
      </c>
      <c r="EN273" s="55">
        <v>0.05</v>
      </c>
      <c r="EO273" s="71">
        <f t="shared" si="437"/>
        <v>712.71508674524159</v>
      </c>
      <c r="EP273" s="54">
        <f>REPS단위당실거래!I258</f>
        <v>939</v>
      </c>
      <c r="EQ273" s="52">
        <f t="shared" si="438"/>
        <v>1678</v>
      </c>
      <c r="ER273" s="52">
        <f t="shared" si="439"/>
        <v>57100</v>
      </c>
      <c r="ES273" s="49">
        <f t="shared" si="440"/>
        <v>31405.000000000004</v>
      </c>
      <c r="ET273" s="156">
        <v>11605</v>
      </c>
      <c r="EU273" s="55">
        <f t="shared" si="441"/>
        <v>0.67177826295715826</v>
      </c>
      <c r="EV273" s="55">
        <v>0.26</v>
      </c>
      <c r="EW273" s="55">
        <v>0.2</v>
      </c>
      <c r="EX273" s="50">
        <f t="shared" si="442"/>
        <v>405.39131056412674</v>
      </c>
      <c r="EY273" s="53">
        <f>'주택총조사(주택의종류)'!AZ259</f>
        <v>0.82891052355392403</v>
      </c>
      <c r="EZ273" s="53">
        <f>'주택총조사(주택의종류)'!AS259</f>
        <v>9.8281942107852419E-2</v>
      </c>
      <c r="FA273" s="53">
        <f>'주택총조사(주택의종류)'!BG259</f>
        <v>6.3597307743167311E-2</v>
      </c>
      <c r="FB273" s="53">
        <f t="shared" si="443"/>
        <v>0.19529158485884371</v>
      </c>
      <c r="FC273" s="54">
        <f t="shared" si="444"/>
        <v>218.35677037135852</v>
      </c>
      <c r="FD273" s="55">
        <v>0.4</v>
      </c>
      <c r="FE273" s="55">
        <v>0.6</v>
      </c>
      <c r="FF273" s="50">
        <f t="shared" si="445"/>
        <v>52.405624889126045</v>
      </c>
      <c r="FG273" s="82">
        <f t="shared" si="446"/>
        <v>1170.5120221984944</v>
      </c>
      <c r="FH273" s="53">
        <v>3.9399999999999998E-2</v>
      </c>
      <c r="FI273" s="49">
        <v>30</v>
      </c>
      <c r="FJ273" s="55">
        <v>0.6</v>
      </c>
      <c r="FK273" s="55">
        <v>0.4</v>
      </c>
      <c r="FL273" s="49">
        <f t="shared" si="447"/>
        <v>57000</v>
      </c>
      <c r="FM273" s="49">
        <f t="shared" si="448"/>
        <v>34200</v>
      </c>
      <c r="FN273" s="58">
        <f t="shared" si="449"/>
        <v>-162.09524556074416</v>
      </c>
      <c r="FO273" s="49">
        <f t="shared" si="468"/>
        <v>4920</v>
      </c>
      <c r="FP273" s="131">
        <v>411</v>
      </c>
      <c r="FQ273" s="134">
        <v>1172</v>
      </c>
      <c r="FR273" s="134">
        <v>9153</v>
      </c>
      <c r="FS273" s="134">
        <v>15802</v>
      </c>
      <c r="FT273" s="134">
        <v>10769</v>
      </c>
      <c r="FU273" s="134">
        <v>9694</v>
      </c>
      <c r="FV273" s="134">
        <v>9412</v>
      </c>
      <c r="FW273" s="134">
        <v>24018</v>
      </c>
      <c r="FX273" s="134">
        <v>29952</v>
      </c>
      <c r="FY273" s="32">
        <f t="shared" si="450"/>
        <v>110383</v>
      </c>
      <c r="FZ273" s="152">
        <f>(SUM(FU273:FX273)/FY273)+(FT273/FY273)*0.1</f>
        <v>0.67177826295715826</v>
      </c>
      <c r="GA273" s="54">
        <f t="shared" si="451"/>
        <v>2561.015870057975</v>
      </c>
      <c r="GB273" s="55">
        <v>0.3</v>
      </c>
      <c r="GC273" s="55">
        <f t="shared" si="452"/>
        <v>0.67177826295715826</v>
      </c>
      <c r="GD273" s="50">
        <f t="shared" si="453"/>
        <v>516.1304377779785</v>
      </c>
      <c r="GE273" s="54">
        <f t="shared" si="454"/>
        <v>653.63569426052891</v>
      </c>
      <c r="GF273" s="55">
        <v>0.7</v>
      </c>
      <c r="GG273" s="55">
        <f t="shared" si="455"/>
        <v>0.67177826295715826</v>
      </c>
      <c r="GH273" s="50">
        <f t="shared" si="456"/>
        <v>307.36877590799395</v>
      </c>
      <c r="GI273" s="81">
        <f t="shared" si="469"/>
        <v>823.49921368597245</v>
      </c>
      <c r="GJ273" s="72">
        <f t="shared" si="457"/>
        <v>-21.093720482203512</v>
      </c>
      <c r="GK273" s="72">
        <f t="shared" si="458"/>
        <v>248.47346983671551</v>
      </c>
      <c r="GL273" s="52">
        <f>SUM('주택총조사(주택의종류)'!AD259:AF259)</f>
        <v>132430</v>
      </c>
      <c r="GM273" s="52">
        <f>REPS미분양!I258</f>
        <v>0</v>
      </c>
      <c r="GN273" s="100">
        <f t="shared" si="459"/>
        <v>0</v>
      </c>
      <c r="GO273" s="55">
        <f t="shared" si="460"/>
        <v>1</v>
      </c>
      <c r="GP273" s="82">
        <f t="shared" si="461"/>
        <v>227.379749354512</v>
      </c>
      <c r="GQ273" s="84">
        <f t="shared" si="462"/>
        <v>2221.3909852389788</v>
      </c>
      <c r="GR273" s="151">
        <f>SUM('REPS분양물량+계획'!G258:I258)/3</f>
        <v>3691</v>
      </c>
      <c r="GS273" s="106">
        <f t="shared" si="470"/>
        <v>1.6615715218646752</v>
      </c>
      <c r="GT273" s="105" t="str">
        <f t="shared" si="463"/>
        <v>C등급</v>
      </c>
    </row>
    <row r="274" spans="1:202" s="49" customFormat="1" x14ac:dyDescent="0.4">
      <c r="A274" s="37" t="s">
        <v>269</v>
      </c>
      <c r="B274" s="37" t="s">
        <v>318</v>
      </c>
      <c r="C274" s="35">
        <f>'주택총조사(거처의종류, 일반,외국인가구, 전체)'!H260</f>
        <v>13493</v>
      </c>
      <c r="D274" s="35">
        <f>'주택총조사(거처의종류, 일반,외국인가구, 전체)'!K260</f>
        <v>13382</v>
      </c>
      <c r="E274" s="35">
        <f>'주택총조사(거처의종류, 일반,외국인가구, 전체)'!N260</f>
        <v>13532</v>
      </c>
      <c r="F274" s="35">
        <f>'주택총조사(거처의종류, 일반,외국인가구, 전체)'!Q260</f>
        <v>13700</v>
      </c>
      <c r="G274" s="35">
        <f>'주택총조사(거처의종류, 일반,외국인가구, 전체)'!T260</f>
        <v>13844</v>
      </c>
      <c r="H274" s="35">
        <f>'주택총조사(거처의종류, 일반,외국인가구, 전체)'!W260</f>
        <v>13801</v>
      </c>
      <c r="I274" s="207">
        <f t="shared" si="474"/>
        <v>6</v>
      </c>
      <c r="J274" s="207">
        <f t="shared" si="474"/>
        <v>-9</v>
      </c>
      <c r="K274" s="207">
        <f t="shared" si="475"/>
        <v>-123</v>
      </c>
      <c r="L274" s="207">
        <f t="shared" si="475"/>
        <v>-27</v>
      </c>
      <c r="M274" s="207">
        <f t="shared" si="475"/>
        <v>-109</v>
      </c>
      <c r="N274" s="24">
        <f>'인구총조사(가구, 1인가구)'!D260</f>
        <v>4667</v>
      </c>
      <c r="O274" s="24">
        <f>'인구총조사(가구, 1인가구)'!E260</f>
        <v>4550</v>
      </c>
      <c r="P274" s="24">
        <f>'인구총조사(가구, 1인가구)'!F260</f>
        <v>4709</v>
      </c>
      <c r="Q274" s="24">
        <f>'인구총조사(가구, 1인가구)'!G260</f>
        <v>5000</v>
      </c>
      <c r="R274" s="24">
        <f>'인구총조사(가구, 1인가구)'!H260</f>
        <v>5171</v>
      </c>
      <c r="S274" s="24">
        <f>'인구총조사(가구, 1인가구)'!I260</f>
        <v>5237</v>
      </c>
      <c r="T274" s="52">
        <f t="shared" ref="T274:T294" si="479">O274-N274</f>
        <v>-117</v>
      </c>
      <c r="U274" s="52">
        <f t="shared" ref="U274:U294" si="480">P274-O274</f>
        <v>159</v>
      </c>
      <c r="V274" s="52">
        <f t="shared" ref="V274:V294" si="481">Q274-P274</f>
        <v>291</v>
      </c>
      <c r="W274" s="52">
        <f t="shared" ref="W274:W294" si="482">R274-Q274</f>
        <v>171</v>
      </c>
      <c r="X274" s="52">
        <f t="shared" ref="X274:X294" si="483">S274-R274</f>
        <v>66</v>
      </c>
      <c r="Y274" s="53">
        <f>'주택총조사(거처의종류, 일반,외국인가구, 아파트)'!K260/'주택총조사(거처의종류, 일반,외국인가구, 전체)'!K260</f>
        <v>9.7593782693169928E-2</v>
      </c>
      <c r="Z274" s="53">
        <f>'주택총조사(거처의종류, 일반,외국인가구, 아파트)'!N260/'주택총조사(거처의종류, 일반,외국인가구, 전체)'!N260</f>
        <v>9.9985220218740761E-2</v>
      </c>
      <c r="AA274" s="53">
        <f>'주택총조사(거처의종류, 일반,외국인가구, 아파트)'!Q260/'주택총조사(거처의종류, 일반,외국인가구, 전체)'!Q260</f>
        <v>0.10218978102189781</v>
      </c>
      <c r="AB274" s="53">
        <f>'주택총조사(거처의종류, 일반,외국인가구, 아파트)'!T260/'주택총조사(거처의종류, 일반,외국인가구, 전체)'!T260</f>
        <v>0.10661658480208032</v>
      </c>
      <c r="AC274" s="53">
        <f>'주택총조사(거처의종류, 일반,외국인가구, 아파트)'!W260/'주택총조사(거처의종류, 일반,외국인가구, 전체)'!W260</f>
        <v>0.10774581552061445</v>
      </c>
      <c r="AD274" s="54">
        <f t="shared" ref="AD274:AD294" si="484">I274*Y274</f>
        <v>0.58556269615901957</v>
      </c>
      <c r="AE274" s="54">
        <f t="shared" ref="AE274:AE294" si="485">J274*Z274</f>
        <v>-0.89986698196866688</v>
      </c>
      <c r="AF274" s="54">
        <f t="shared" ref="AF274:AF294" si="486">K274*AA274</f>
        <v>-12.569343065693431</v>
      </c>
      <c r="AG274" s="54">
        <f t="shared" ref="AG274:AG294" si="487">L274*AB274</f>
        <v>-2.8786477896561684</v>
      </c>
      <c r="AH274" s="54">
        <f t="shared" ref="AH274:AH294" si="488">M274*AC274</f>
        <v>-11.744293891746976</v>
      </c>
      <c r="AI274" s="54">
        <f t="shared" ref="AI274:AI294" si="489">AVERAGE(AD274:AH274)</f>
        <v>-5.5013178065812447</v>
      </c>
      <c r="AJ274" s="54">
        <f t="shared" ref="AJ274:AJ294" si="490">T274*Y274</f>
        <v>-11.418472575100882</v>
      </c>
      <c r="AK274" s="54">
        <f t="shared" ref="AK274:AK294" si="491">U274*Z274</f>
        <v>15.897650014779781</v>
      </c>
      <c r="AL274" s="54">
        <f t="shared" ref="AL274:AL294" si="492">V274*AA274</f>
        <v>29.737226277372262</v>
      </c>
      <c r="AM274" s="54">
        <f t="shared" ref="AM274:AM294" si="493">W274*AB274</f>
        <v>18.231436001155735</v>
      </c>
      <c r="AN274" s="54">
        <f t="shared" ref="AN274:AN294" si="494">X274*AC274</f>
        <v>7.1112238243605539</v>
      </c>
      <c r="AO274" s="54">
        <f t="shared" ref="AO274:AO294" si="495">AVERAGE(AJ274:AN274)</f>
        <v>11.911812708513491</v>
      </c>
      <c r="AP274" s="208">
        <f t="shared" si="476"/>
        <v>-10.832909878941862</v>
      </c>
      <c r="AQ274" s="208">
        <f t="shared" si="476"/>
        <v>14.997783032811114</v>
      </c>
      <c r="AR274" s="208">
        <f t="shared" si="477"/>
        <v>17.167883211678831</v>
      </c>
      <c r="AS274" s="208">
        <f t="shared" si="477"/>
        <v>15.352788211499567</v>
      </c>
      <c r="AT274" s="208">
        <f t="shared" si="477"/>
        <v>-4.6330700673864218</v>
      </c>
      <c r="AU274" s="50">
        <f t="shared" si="478"/>
        <v>6.4104949019322461</v>
      </c>
      <c r="AV274" s="52">
        <f>'주택총조사(거처의종류, 일반,외국인가구, 전체)'!I260</f>
        <v>174</v>
      </c>
      <c r="AW274" s="52">
        <f>'주택총조사(거처의종류, 일반,외국인가구, 전체)'!L260</f>
        <v>171</v>
      </c>
      <c r="AX274" s="52">
        <f>'주택총조사(거처의종류, 일반,외국인가구, 전체)'!O260</f>
        <v>192</v>
      </c>
      <c r="AY274" s="52">
        <f>'주택총조사(거처의종류, 일반,외국인가구, 전체)'!R260</f>
        <v>197</v>
      </c>
      <c r="AZ274" s="52">
        <f>'주택총조사(거처의종류, 일반,외국인가구, 전체)'!U260</f>
        <v>206</v>
      </c>
      <c r="BA274" s="52">
        <f>'주택총조사(거처의종류, 일반,외국인가구, 전체)'!X260</f>
        <v>254</v>
      </c>
      <c r="BB274" s="52">
        <f t="shared" ref="BB274:BB294" si="496">AW274-AV274</f>
        <v>-3</v>
      </c>
      <c r="BC274" s="52">
        <f t="shared" ref="BC274:BC294" si="497">AX274-AW274</f>
        <v>21</v>
      </c>
      <c r="BD274" s="52">
        <f t="shared" ref="BD274:BD294" si="498">AY274-AX274</f>
        <v>5</v>
      </c>
      <c r="BE274" s="52">
        <f t="shared" ref="BE274:BE294" si="499">AZ274-AY274</f>
        <v>9</v>
      </c>
      <c r="BF274" s="52">
        <f t="shared" ref="BF274:BF294" si="500">BA274-AZ274</f>
        <v>48</v>
      </c>
      <c r="BG274" s="53">
        <f>'주택총조사(거처의종류, 일반,외국인가구, 아파트)'!L260/'주택총조사(거처의종류, 일반,외국인가구, 전체)'!L260</f>
        <v>4.0935672514619881E-2</v>
      </c>
      <c r="BH274" s="53">
        <f>'주택총조사(거처의종류, 일반,외국인가구, 아파트)'!O260/'주택총조사(거처의종류, 일반,외국인가구, 전체)'!O260</f>
        <v>3.125E-2</v>
      </c>
      <c r="BI274" s="53">
        <f>'주택총조사(거처의종류, 일반,외국인가구, 아파트)'!R260/'주택총조사(거처의종류, 일반,외국인가구, 전체)'!R260</f>
        <v>5.0761421319796954E-2</v>
      </c>
      <c r="BJ274" s="53">
        <f>'주택총조사(거처의종류, 일반,외국인가구, 아파트)'!U260/'주택총조사(거처의종류, 일반,외국인가구, 전체)'!U260</f>
        <v>4.8543689320388349E-2</v>
      </c>
      <c r="BK274" s="53">
        <f>'주택총조사(거처의종류, 일반,외국인가구, 아파트)'!X260/'주택총조사(거처의종류, 일반,외국인가구, 전체)'!X260</f>
        <v>5.1181102362204724E-2</v>
      </c>
      <c r="BL274" s="54">
        <f t="shared" ref="BL274:BL294" si="501">BB274*BG274</f>
        <v>-0.12280701754385964</v>
      </c>
      <c r="BM274" s="54">
        <f t="shared" ref="BM274:BM294" si="502">BC274*BH274</f>
        <v>0.65625</v>
      </c>
      <c r="BN274" s="54">
        <f t="shared" ref="BN274:BN294" si="503">BD274*BI274</f>
        <v>0.25380710659898476</v>
      </c>
      <c r="BO274" s="54">
        <f t="shared" ref="BO274:BO294" si="504">BE274*BJ274</f>
        <v>0.43689320388349512</v>
      </c>
      <c r="BP274" s="54">
        <f t="shared" ref="BP274:BP294" si="505">BF274*BK274</f>
        <v>2.4566929133858268</v>
      </c>
      <c r="BQ274" s="50">
        <f t="shared" ref="BQ274:BQ294" si="506">AVERAGE(BL274:BP274)</f>
        <v>0.73616724126488942</v>
      </c>
      <c r="BR274" s="49">
        <f>REPS멸실!E259</f>
        <v>0</v>
      </c>
      <c r="BS274" s="49">
        <f>REPS멸실!F259</f>
        <v>0</v>
      </c>
      <c r="BT274" s="49">
        <f>REPS멸실!G259</f>
        <v>0</v>
      </c>
      <c r="BU274" s="49">
        <f>REPS멸실!H259</f>
        <v>0</v>
      </c>
      <c r="BV274" s="49">
        <f>REPS멸실!I259</f>
        <v>0</v>
      </c>
      <c r="BW274" s="51">
        <f t="shared" ref="BW274:BW294" si="507">AVERAGE(BR274:BV274)</f>
        <v>0</v>
      </c>
      <c r="BX274" s="81">
        <f t="shared" ref="BX274:BX294" si="508">SUM(AU274,BQ274,BW274)</f>
        <v>7.1466621431971351</v>
      </c>
      <c r="BY274" s="52">
        <f>SUM('주택소유통계(다주택자)'!Q260:R260)</f>
        <v>2129</v>
      </c>
      <c r="BZ274" s="52">
        <f>SUM('주택소유통계(다주택자)'!U260:V260)</f>
        <v>2129</v>
      </c>
      <c r="CA274" s="52">
        <f>SUM('주택소유통계(다주택자)'!Y260:Z260)</f>
        <v>2120</v>
      </c>
      <c r="CB274" s="52">
        <f>SUM('주택소유통계(다주택자)'!AC260:AD260)</f>
        <v>2242</v>
      </c>
      <c r="CC274" s="52">
        <f t="shared" ref="CC274:CC294" si="509">BZ274-BY274</f>
        <v>0</v>
      </c>
      <c r="CD274" s="52">
        <f t="shared" ref="CD274:CD294" si="510">CA274-BZ274</f>
        <v>-9</v>
      </c>
      <c r="CE274" s="52">
        <f t="shared" ref="CE274:CE294" si="511">CB274-CA274</f>
        <v>122</v>
      </c>
      <c r="CF274" s="53">
        <f>'REPS거래량(외지인)'!D260/'REPS거래량(외지인)'!C260</f>
        <v>0.76363636363636367</v>
      </c>
      <c r="CG274" s="53">
        <f>'REPS거래량(외지인)'!I260/'REPS거래량(외지인)'!H260</f>
        <v>0.67391304347826086</v>
      </c>
      <c r="CH274" s="53">
        <f>'REPS거래량(외지인)'!N260/'REPS거래량(외지인)'!M260</f>
        <v>0.8125</v>
      </c>
      <c r="CI274" s="54">
        <f>REPS단위당실거래!G259</f>
        <v>503.7</v>
      </c>
      <c r="CJ274" s="54">
        <f>REPS단위당실거래!H259</f>
        <v>537.29999999999995</v>
      </c>
      <c r="CK274" s="54">
        <f>REPS단위당실거래!I259</f>
        <v>540.29999999999995</v>
      </c>
      <c r="CL274" s="52">
        <v>1102.8549999999998</v>
      </c>
      <c r="CM274" s="52">
        <v>1160.8999999999999</v>
      </c>
      <c r="CN274" s="52">
        <v>1222</v>
      </c>
      <c r="CO274" s="53">
        <v>0</v>
      </c>
      <c r="CP274" s="53">
        <v>0</v>
      </c>
      <c r="CQ274" s="53">
        <v>0</v>
      </c>
      <c r="CR274" s="55">
        <v>0.2</v>
      </c>
      <c r="CS274" s="55">
        <v>0.3</v>
      </c>
      <c r="CT274" s="55">
        <v>0.5</v>
      </c>
      <c r="CU274" s="162">
        <f t="shared" ref="CU274:CU294" si="512">CC274*CF274*CO274*CR274</f>
        <v>0</v>
      </c>
      <c r="CV274" s="162">
        <f t="shared" ref="CV274:CV294" si="513">CD274*CG274*CP274*CS274</f>
        <v>0</v>
      </c>
      <c r="CW274" s="162">
        <f t="shared" ref="CW274:CW294" si="514">CE274*CH274*CQ274*CT274</f>
        <v>0</v>
      </c>
      <c r="CX274" s="71">
        <f t="shared" ref="CX274:CX294" si="515">AVERAGE(CU274:CW274)</f>
        <v>0</v>
      </c>
      <c r="CY274" s="158">
        <f>REPS분양물량!H259</f>
        <v>247</v>
      </c>
      <c r="CZ274" s="158">
        <f>REPS분양물량!I259</f>
        <v>0</v>
      </c>
      <c r="DA274" s="158">
        <f>REPS분양물량!J259</f>
        <v>0</v>
      </c>
      <c r="DB274" s="52">
        <f>REPS미분양!F259</f>
        <v>0</v>
      </c>
      <c r="DC274" s="52">
        <f>REPS미분양!G259</f>
        <v>0</v>
      </c>
      <c r="DD274" s="52">
        <f>REPS미분양!H259</f>
        <v>0</v>
      </c>
      <c r="DE274" s="52">
        <f>REPS미분양!I259</f>
        <v>0</v>
      </c>
      <c r="DF274" s="52">
        <f t="shared" ref="DF274:DF294" si="516">SUM(CY274,DB274)</f>
        <v>247</v>
      </c>
      <c r="DG274" s="52">
        <f t="shared" ref="DG274:DG294" si="517">SUM(CZ274,DC274)</f>
        <v>0</v>
      </c>
      <c r="DH274" s="52">
        <f t="shared" ref="DH274:DH294" si="518">SUM(DA274,DD274)</f>
        <v>0</v>
      </c>
      <c r="DI274" s="52">
        <f t="shared" ref="DI274:DI294" si="519">DF274-DC274</f>
        <v>247</v>
      </c>
      <c r="DJ274" s="52">
        <f t="shared" ref="DJ274:DJ294" si="520">DG274-DD274</f>
        <v>0</v>
      </c>
      <c r="DK274" s="52">
        <f t="shared" ref="DK274:DK294" si="521">DH274-DE274</f>
        <v>0</v>
      </c>
      <c r="DL274" s="141">
        <v>503.7</v>
      </c>
      <c r="DM274" s="141">
        <v>537.29999999999995</v>
      </c>
      <c r="DN274" s="141">
        <v>540.29999999999995</v>
      </c>
      <c r="DO274" s="145">
        <f>DP274*0.95</f>
        <v>1102.8549999999998</v>
      </c>
      <c r="DP274" s="145">
        <f>DQ274*0.95</f>
        <v>1160.8999999999999</v>
      </c>
      <c r="DQ274" s="140">
        <f>'REPS분양가(분기단위)'!F259</f>
        <v>1222</v>
      </c>
      <c r="DR274" s="53">
        <f t="shared" ref="DR274:DR294" si="522">DL274/DO274</f>
        <v>0.4567236853439483</v>
      </c>
      <c r="DS274" s="53">
        <f t="shared" ref="DS274:DS294" si="523">DM274/DP274</f>
        <v>0.46283056249461624</v>
      </c>
      <c r="DT274" s="53">
        <f t="shared" ref="DT274:DT294" si="524">DN274/DQ274</f>
        <v>0.44214402618657933</v>
      </c>
      <c r="DU274" s="53">
        <f>100%-종합!CF274</f>
        <v>0.23636363636363633</v>
      </c>
      <c r="DV274" s="53">
        <f>100%-종합!CG274</f>
        <v>0.32608695652173914</v>
      </c>
      <c r="DW274" s="53">
        <f>100%-종합!CH274</f>
        <v>0.1875</v>
      </c>
      <c r="DX274" s="55">
        <v>0.2</v>
      </c>
      <c r="DY274" s="55">
        <v>0.3</v>
      </c>
      <c r="DZ274" s="55">
        <v>0.5</v>
      </c>
      <c r="EA274" s="72">
        <f t="shared" ref="EA274:EA294" si="525">DI274*DR274*DU274*DX274</f>
        <v>5.3328718314160648</v>
      </c>
      <c r="EB274" s="72">
        <f t="shared" ref="EB274:EB294" si="526">DJ274*DS274*DV274*DY274</f>
        <v>0</v>
      </c>
      <c r="EC274" s="72">
        <f t="shared" ref="EC274:EC294" si="527">DK274*DT274*DW274*DZ274</f>
        <v>0</v>
      </c>
      <c r="ED274" s="71">
        <f t="shared" ref="ED274:ED294" si="528">AVERAGE(EA274:EC274)</f>
        <v>1.7776239438053549</v>
      </c>
      <c r="EE274" s="82">
        <f t="shared" ref="EE274:EE294" si="529">CX274+ED274</f>
        <v>1.7776239438053549</v>
      </c>
      <c r="EF274" s="88">
        <f t="shared" ref="EF274:EF294" si="530">BX274+EE274</f>
        <v>8.9242860870024892</v>
      </c>
      <c r="EG274" s="54">
        <f>REPS단위당실거래!I259</f>
        <v>540.29999999999995</v>
      </c>
      <c r="EH274" s="52">
        <f t="shared" ref="EH274:EH294" si="531">DQ274</f>
        <v>1222</v>
      </c>
      <c r="EI274" s="52">
        <f t="shared" ref="EI274:EI294" si="532">ROUND(EH274*34,-2)</f>
        <v>41500</v>
      </c>
      <c r="EJ274" s="49">
        <f t="shared" ref="EJ274:EJ294" si="533">EI274*0.55</f>
        <v>22825.000000000004</v>
      </c>
      <c r="EK274" s="149">
        <v>30</v>
      </c>
      <c r="EL274" s="55">
        <f t="shared" ref="EL274:EL294" si="534">FZ274</f>
        <v>0.67344694887300716</v>
      </c>
      <c r="EM274" s="55">
        <v>0.74</v>
      </c>
      <c r="EN274" s="55">
        <v>0.05</v>
      </c>
      <c r="EO274" s="71">
        <f t="shared" ref="EO274:EO294" si="535">EK274*EL274*EM274*EN274</f>
        <v>0.74752611324903795</v>
      </c>
      <c r="EP274" s="54">
        <f>REPS단위당실거래!I259</f>
        <v>540.29999999999995</v>
      </c>
      <c r="EQ274" s="52">
        <f t="shared" ref="EQ274:EQ294" si="536">DQ274</f>
        <v>1222</v>
      </c>
      <c r="ER274" s="52">
        <f t="shared" ref="ER274:ER294" si="537">ROUND(EQ274*34,-2)</f>
        <v>41500</v>
      </c>
      <c r="ES274" s="49">
        <f t="shared" ref="ES274:ES294" si="538">ER274*0.55</f>
        <v>22825.000000000004</v>
      </c>
      <c r="ET274" s="149">
        <v>0</v>
      </c>
      <c r="EU274" s="55">
        <f t="shared" ref="EU274:EU294" si="539">FZ274</f>
        <v>0.67344694887300716</v>
      </c>
      <c r="EV274" s="55">
        <v>0.26</v>
      </c>
      <c r="EW274" s="55">
        <v>0.2</v>
      </c>
      <c r="EX274" s="50">
        <f t="shared" ref="EX274:EX294" si="540">ET274*EU274*EV274*EW274</f>
        <v>0</v>
      </c>
      <c r="EY274" s="53">
        <f>'주택총조사(주택의종류)'!AZ260</f>
        <v>0.11996720104559103</v>
      </c>
      <c r="EZ274" s="53">
        <f>'주택총조사(주택의종류)'!AS260</f>
        <v>0.81200048096707234</v>
      </c>
      <c r="FA274" s="53">
        <f>'주택총조사(주택의종류)'!BG260</f>
        <v>5.522350509059195E-2</v>
      </c>
      <c r="FB274" s="53">
        <f t="shared" ref="FB274:FB294" si="541">SUM(EZ274:FA274)/EY274</f>
        <v>7.2288423710751903</v>
      </c>
      <c r="FC274" s="54">
        <f t="shared" ref="FC274:FC294" si="542">SUM(EO274,EX274)*FB274</f>
        <v>5.4037484409397969</v>
      </c>
      <c r="FD274" s="55">
        <v>0.4</v>
      </c>
      <c r="FE274" s="55">
        <v>0.6</v>
      </c>
      <c r="FF274" s="50">
        <f t="shared" ref="FF274:FF294" si="543">FC274*FD274*FE274</f>
        <v>1.2968996258255514</v>
      </c>
      <c r="FG274" s="82">
        <f t="shared" ref="FG274:FG294" si="544">SUM(EO274,EX274,FF274)</f>
        <v>2.0444257390745895</v>
      </c>
      <c r="FH274" s="53">
        <v>3.9399999999999998E-2</v>
      </c>
      <c r="FI274" s="49">
        <v>30</v>
      </c>
      <c r="FJ274" s="55">
        <v>0.6</v>
      </c>
      <c r="FK274" s="55">
        <v>0.4</v>
      </c>
      <c r="FL274" s="49">
        <f t="shared" ref="FL274:FL294" si="545">ROUND(EH274*34,-3)</f>
        <v>42000</v>
      </c>
      <c r="FM274" s="49">
        <f t="shared" ref="FM274:FM294" si="546">ROUND(EH274*34*FJ274,-2)</f>
        <v>24900</v>
      </c>
      <c r="FN274" s="58">
        <f t="shared" ref="FN274:FN294" si="547">PMT(FH274/12,FI274*12,FM274)</f>
        <v>-118.01671387317339</v>
      </c>
      <c r="FO274" s="49">
        <f t="shared" si="468"/>
        <v>3600</v>
      </c>
      <c r="FP274" s="131" t="s">
        <v>400</v>
      </c>
      <c r="FQ274" s="131">
        <v>46</v>
      </c>
      <c r="FR274" s="131">
        <v>281</v>
      </c>
      <c r="FS274" s="131">
        <v>445</v>
      </c>
      <c r="FT274" s="131">
        <v>229</v>
      </c>
      <c r="FU274" s="131">
        <v>174</v>
      </c>
      <c r="FV274" s="131">
        <v>159</v>
      </c>
      <c r="FW274" s="131">
        <v>295</v>
      </c>
      <c r="FX274" s="131">
        <v>190</v>
      </c>
      <c r="FY274" s="32">
        <f t="shared" ref="FY274:FY294" si="548">SUM(FP274:FX274)</f>
        <v>1819</v>
      </c>
      <c r="FZ274" s="152">
        <f>(SUM(FT274:FX274)/FY274)+(FS274/FY274)*0.4</f>
        <v>0.67344694887300716</v>
      </c>
      <c r="GA274" s="54">
        <f t="shared" ref="GA274:GA294" si="549">SUM(AO274,BQ274)</f>
        <v>12.64797994977838</v>
      </c>
      <c r="GB274" s="55">
        <v>0.3</v>
      </c>
      <c r="GC274" s="55">
        <f t="shared" ref="GC274:GC294" si="550">FZ274</f>
        <v>0.67344694887300716</v>
      </c>
      <c r="GD274" s="50">
        <f t="shared" ref="GD274:GD294" si="551">GA274*GB274*GC274</f>
        <v>2.5553230519755661</v>
      </c>
      <c r="GE274" s="54">
        <f t="shared" ref="GE274:GE294" si="552">SUM(AI274,BW274)</f>
        <v>-5.5013178065812447</v>
      </c>
      <c r="GF274" s="55">
        <v>0.7</v>
      </c>
      <c r="GG274" s="55">
        <f t="shared" ref="GG274:GG294" si="553">FZ274</f>
        <v>0.67344694887300716</v>
      </c>
      <c r="GH274" s="50">
        <f t="shared" ref="GH274:GH294" si="554">GE274*GF274*GG274</f>
        <v>-2.593391984136018</v>
      </c>
      <c r="GI274" s="81">
        <f t="shared" si="469"/>
        <v>-3.8068932160451929E-2</v>
      </c>
      <c r="GJ274" s="72">
        <f t="shared" ref="GJ274:GJ294" si="555">CX274</f>
        <v>0</v>
      </c>
      <c r="GK274" s="72">
        <f t="shared" ref="GK274:GK294" si="556">ED274</f>
        <v>1.7776239438053549</v>
      </c>
      <c r="GL274" s="52">
        <f>SUM('주택총조사(주택의종류)'!AD260:AF260)</f>
        <v>2575</v>
      </c>
      <c r="GM274" s="52">
        <f>REPS미분양!I259</f>
        <v>0</v>
      </c>
      <c r="GN274" s="100">
        <f t="shared" ref="GN274:GN294" si="557">GM274/GL274</f>
        <v>0</v>
      </c>
      <c r="GO274" s="55">
        <f t="shared" ref="GO274:GO294" si="558">LOOKUP(GN274,$GW$25:$GX$28)</f>
        <v>1</v>
      </c>
      <c r="GP274" s="82">
        <f t="shared" ref="GP274:GP294" si="559">SUM(GJ274:GK274)*GO274</f>
        <v>1.7776239438053549</v>
      </c>
      <c r="GQ274" s="84">
        <f t="shared" ref="GQ274:GQ294" si="560">SUM(FG274,GI274,GP274)</f>
        <v>3.7839807507194925</v>
      </c>
      <c r="GR274" s="151">
        <f>SUM('REPS분양물량+계획'!G259:I259)/3</f>
        <v>60.666666666666664</v>
      </c>
      <c r="GS274" s="106">
        <f t="shared" si="470"/>
        <v>16.032498752836258</v>
      </c>
      <c r="GT274" s="105" t="str">
        <f t="shared" ref="GT274:GT294" si="561">LOOKUP(GS274,$GW$16:$GX$20)</f>
        <v>C등급</v>
      </c>
    </row>
    <row r="275" spans="1:202" s="49" customFormat="1" x14ac:dyDescent="0.4">
      <c r="A275" s="37" t="s">
        <v>269</v>
      </c>
      <c r="B275" s="37" t="s">
        <v>322</v>
      </c>
      <c r="C275" s="35">
        <f>'주택총조사(거처의종류, 일반,외국인가구, 전체)'!H261</f>
        <v>26406</v>
      </c>
      <c r="D275" s="35">
        <f>'주택총조사(거처의종류, 일반,외국인가구, 전체)'!K261</f>
        <v>26887</v>
      </c>
      <c r="E275" s="35">
        <f>'주택총조사(거처의종류, 일반,외국인가구, 전체)'!N261</f>
        <v>28003</v>
      </c>
      <c r="F275" s="35">
        <f>'주택총조사(거처의종류, 일반,외국인가구, 전체)'!Q261</f>
        <v>28358</v>
      </c>
      <c r="G275" s="35">
        <f>'주택총조사(거처의종류, 일반,외국인가구, 전체)'!T261</f>
        <v>28648</v>
      </c>
      <c r="H275" s="35">
        <f>'주택총조사(거처의종류, 일반,외국인가구, 전체)'!W261</f>
        <v>28725</v>
      </c>
      <c r="I275" s="207">
        <f t="shared" si="474"/>
        <v>111</v>
      </c>
      <c r="J275" s="207">
        <f t="shared" si="474"/>
        <v>168</v>
      </c>
      <c r="K275" s="207">
        <f t="shared" si="475"/>
        <v>-252</v>
      </c>
      <c r="L275" s="207">
        <f t="shared" si="475"/>
        <v>-30</v>
      </c>
      <c r="M275" s="207">
        <f t="shared" si="475"/>
        <v>-123</v>
      </c>
      <c r="N275" s="24">
        <f>'인구총조사(가구, 1인가구)'!D261</f>
        <v>8821</v>
      </c>
      <c r="O275" s="24">
        <f>'인구총조사(가구, 1인가구)'!E261</f>
        <v>9191</v>
      </c>
      <c r="P275" s="24">
        <f>'인구총조사(가구, 1인가구)'!F261</f>
        <v>10139</v>
      </c>
      <c r="Q275" s="24">
        <f>'인구총조사(가구, 1인가구)'!G261</f>
        <v>10746</v>
      </c>
      <c r="R275" s="24">
        <f>'인구총조사(가구, 1인가구)'!H261</f>
        <v>11066</v>
      </c>
      <c r="S275" s="24">
        <f>'인구총조사(가구, 1인가구)'!I261</f>
        <v>11266</v>
      </c>
      <c r="T275" s="52">
        <f t="shared" si="479"/>
        <v>370</v>
      </c>
      <c r="U275" s="52">
        <f t="shared" si="480"/>
        <v>948</v>
      </c>
      <c r="V275" s="52">
        <f t="shared" si="481"/>
        <v>607</v>
      </c>
      <c r="W275" s="52">
        <f t="shared" si="482"/>
        <v>320</v>
      </c>
      <c r="X275" s="52">
        <f t="shared" si="483"/>
        <v>200</v>
      </c>
      <c r="Y275" s="53">
        <f>'주택총조사(거처의종류, 일반,외국인가구, 아파트)'!K261/'주택총조사(거처의종류, 일반,외국인가구, 전체)'!K261</f>
        <v>0.19593111912820321</v>
      </c>
      <c r="Z275" s="53">
        <f>'주택총조사(거처의종류, 일반,외국인가구, 아파트)'!N261/'주택총조사(거처의종류, 일반,외국인가구, 전체)'!N261</f>
        <v>0.19365782237617399</v>
      </c>
      <c r="AA275" s="53">
        <f>'주택총조사(거처의종류, 일반,외국인가구, 아파트)'!Q261/'주택총조사(거처의종류, 일반,외국인가구, 전체)'!Q261</f>
        <v>0.19708724169546513</v>
      </c>
      <c r="AB275" s="53">
        <f>'주택총조사(거처의종류, 일반,외국인가구, 아파트)'!T261/'주택총조사(거처의종류, 일반,외국인가구, 전체)'!T261</f>
        <v>0.19603462719910639</v>
      </c>
      <c r="AC275" s="53">
        <f>'주택총조사(거처의종류, 일반,외국인가구, 아파트)'!W261/'주택총조사(거처의종류, 일반,외국인가구, 전체)'!W261</f>
        <v>0.21075718015665795</v>
      </c>
      <c r="AD275" s="54">
        <f t="shared" si="484"/>
        <v>21.748354223230557</v>
      </c>
      <c r="AE275" s="54">
        <f t="shared" si="485"/>
        <v>32.534514159197229</v>
      </c>
      <c r="AF275" s="54">
        <f t="shared" si="486"/>
        <v>-49.665984907257211</v>
      </c>
      <c r="AG275" s="54">
        <f t="shared" si="487"/>
        <v>-5.8810388159731914</v>
      </c>
      <c r="AH275" s="54">
        <f t="shared" si="488"/>
        <v>-25.923133159268929</v>
      </c>
      <c r="AI275" s="54">
        <f t="shared" si="489"/>
        <v>-5.4374577000143089</v>
      </c>
      <c r="AJ275" s="54">
        <f t="shared" si="490"/>
        <v>72.494514077435184</v>
      </c>
      <c r="AK275" s="54">
        <f t="shared" si="491"/>
        <v>183.58761561261295</v>
      </c>
      <c r="AL275" s="54">
        <f t="shared" si="492"/>
        <v>119.63195570914733</v>
      </c>
      <c r="AM275" s="54">
        <f t="shared" si="493"/>
        <v>62.731080703714042</v>
      </c>
      <c r="AN275" s="54">
        <f t="shared" si="494"/>
        <v>42.151436031331592</v>
      </c>
      <c r="AO275" s="54">
        <f t="shared" si="495"/>
        <v>96.119320426848219</v>
      </c>
      <c r="AP275" s="208">
        <f t="shared" si="476"/>
        <v>94.242868300665748</v>
      </c>
      <c r="AQ275" s="208">
        <f t="shared" si="476"/>
        <v>216.12212977181019</v>
      </c>
      <c r="AR275" s="208">
        <f t="shared" si="477"/>
        <v>69.965970801890123</v>
      </c>
      <c r="AS275" s="208">
        <f t="shared" si="477"/>
        <v>56.850041887740851</v>
      </c>
      <c r="AT275" s="208">
        <f t="shared" si="477"/>
        <v>16.228302872062663</v>
      </c>
      <c r="AU275" s="50">
        <f t="shared" si="478"/>
        <v>90.681862726833927</v>
      </c>
      <c r="AV275" s="52">
        <f>'주택총조사(거처의종류, 일반,외국인가구, 전체)'!I261</f>
        <v>437</v>
      </c>
      <c r="AW275" s="52">
        <f>'주택총조사(거처의종류, 일반,외국인가구, 전체)'!L261</f>
        <v>465</v>
      </c>
      <c r="AX275" s="52">
        <f>'주택총조사(거처의종류, 일반,외국인가구, 전체)'!O261</f>
        <v>490</v>
      </c>
      <c r="AY275" s="52">
        <f>'주택총조사(거처의종류, 일반,외국인가구, 전체)'!R261</f>
        <v>480</v>
      </c>
      <c r="AZ275" s="52">
        <f>'주택총조사(거처의종류, 일반,외국인가구, 전체)'!U261</f>
        <v>560</v>
      </c>
      <c r="BA275" s="52">
        <f>'주택총조사(거처의종류, 일반,외국인가구, 전체)'!X261</f>
        <v>645</v>
      </c>
      <c r="BB275" s="52">
        <f t="shared" si="496"/>
        <v>28</v>
      </c>
      <c r="BC275" s="52">
        <f t="shared" si="497"/>
        <v>25</v>
      </c>
      <c r="BD275" s="52">
        <f t="shared" si="498"/>
        <v>-10</v>
      </c>
      <c r="BE275" s="52">
        <f t="shared" si="499"/>
        <v>80</v>
      </c>
      <c r="BF275" s="52">
        <f t="shared" si="500"/>
        <v>85</v>
      </c>
      <c r="BG275" s="53">
        <f>'주택총조사(거처의종류, 일반,외국인가구, 아파트)'!L261/'주택총조사(거처의종류, 일반,외국인가구, 전체)'!L261</f>
        <v>4.5161290322580643E-2</v>
      </c>
      <c r="BH275" s="53">
        <f>'주택총조사(거처의종류, 일반,외국인가구, 아파트)'!O261/'주택총조사(거처의종류, 일반,외국인가구, 전체)'!O261</f>
        <v>5.9183673469387757E-2</v>
      </c>
      <c r="BI275" s="53">
        <f>'주택총조사(거처의종류, 일반,외국인가구, 아파트)'!R261/'주택총조사(거처의종류, 일반,외국인가구, 전체)'!R261</f>
        <v>8.1250000000000003E-2</v>
      </c>
      <c r="BJ275" s="53">
        <f>'주택총조사(거처의종류, 일반,외국인가구, 아파트)'!U261/'주택총조사(거처의종류, 일반,외국인가구, 전체)'!U261</f>
        <v>6.4285714285714279E-2</v>
      </c>
      <c r="BK275" s="53">
        <f>'주택총조사(거처의종류, 일반,외국인가구, 아파트)'!X261/'주택총조사(거처의종류, 일반,외국인가구, 전체)'!X261</f>
        <v>5.5813953488372092E-2</v>
      </c>
      <c r="BL275" s="54">
        <f t="shared" si="501"/>
        <v>1.264516129032258</v>
      </c>
      <c r="BM275" s="54">
        <f t="shared" si="502"/>
        <v>1.4795918367346939</v>
      </c>
      <c r="BN275" s="54">
        <f t="shared" si="503"/>
        <v>-0.8125</v>
      </c>
      <c r="BO275" s="54">
        <f t="shared" si="504"/>
        <v>5.1428571428571423</v>
      </c>
      <c r="BP275" s="54">
        <f t="shared" si="505"/>
        <v>4.7441860465116275</v>
      </c>
      <c r="BQ275" s="50">
        <f t="shared" si="506"/>
        <v>2.3637302310271444</v>
      </c>
      <c r="BR275" s="49">
        <f>REPS멸실!E260</f>
        <v>0</v>
      </c>
      <c r="BS275" s="49">
        <f>REPS멸실!F260</f>
        <v>0</v>
      </c>
      <c r="BT275" s="49">
        <f>REPS멸실!G260</f>
        <v>0</v>
      </c>
      <c r="BU275" s="49">
        <f>REPS멸실!H260</f>
        <v>0</v>
      </c>
      <c r="BV275" s="49">
        <f>REPS멸실!I260</f>
        <v>0</v>
      </c>
      <c r="BW275" s="51">
        <f t="shared" si="507"/>
        <v>0</v>
      </c>
      <c r="BX275" s="81">
        <f t="shared" si="508"/>
        <v>93.045592957861075</v>
      </c>
      <c r="BY275" s="52">
        <f>SUM('주택소유통계(다주택자)'!Q261:R261)</f>
        <v>4685</v>
      </c>
      <c r="BZ275" s="52">
        <f>SUM('주택소유통계(다주택자)'!U261:V261)</f>
        <v>4640</v>
      </c>
      <c r="CA275" s="52">
        <f>SUM('주택소유통계(다주택자)'!Y261:Z261)</f>
        <v>4750</v>
      </c>
      <c r="CB275" s="52">
        <f>SUM('주택소유통계(다주택자)'!AC261:AD261)</f>
        <v>5050</v>
      </c>
      <c r="CC275" s="52">
        <f t="shared" si="509"/>
        <v>-45</v>
      </c>
      <c r="CD275" s="52">
        <f t="shared" si="510"/>
        <v>110</v>
      </c>
      <c r="CE275" s="52">
        <f t="shared" si="511"/>
        <v>300</v>
      </c>
      <c r="CF275" s="53">
        <f>'REPS거래량(외지인)'!D261/'REPS거래량(외지인)'!C261</f>
        <v>0.53384912959381048</v>
      </c>
      <c r="CG275" s="53">
        <f>'REPS거래량(외지인)'!I261/'REPS거래량(외지인)'!H261</f>
        <v>0.60869565217391308</v>
      </c>
      <c r="CH275" s="53">
        <f>'REPS거래량(외지인)'!N261/'REPS거래량(외지인)'!M261</f>
        <v>0.63636363636363635</v>
      </c>
      <c r="CI275" s="54">
        <f>REPS단위당실거래!G260</f>
        <v>564.1</v>
      </c>
      <c r="CJ275" s="54">
        <f>REPS단위당실거래!H260</f>
        <v>553.70000000000005</v>
      </c>
      <c r="CK275" s="54">
        <f>REPS단위당실거래!I260</f>
        <v>556.79999999999995</v>
      </c>
      <c r="CL275" s="52">
        <v>0</v>
      </c>
      <c r="CM275" s="52">
        <v>0</v>
      </c>
      <c r="CN275" s="52">
        <v>0</v>
      </c>
      <c r="CO275" s="53">
        <v>0</v>
      </c>
      <c r="CP275" s="53">
        <v>0</v>
      </c>
      <c r="CQ275" s="53">
        <v>0</v>
      </c>
      <c r="CR275" s="55">
        <v>0.2</v>
      </c>
      <c r="CS275" s="55">
        <v>0.3</v>
      </c>
      <c r="CT275" s="55">
        <v>0.5</v>
      </c>
      <c r="CU275" s="162">
        <f t="shared" si="512"/>
        <v>0</v>
      </c>
      <c r="CV275" s="162">
        <f t="shared" si="513"/>
        <v>0</v>
      </c>
      <c r="CW275" s="162">
        <f t="shared" si="514"/>
        <v>0</v>
      </c>
      <c r="CX275" s="71">
        <f t="shared" si="515"/>
        <v>0</v>
      </c>
      <c r="CY275" s="158">
        <f>REPS분양물량!H260</f>
        <v>742</v>
      </c>
      <c r="CZ275" s="158">
        <f>REPS분양물량!I260</f>
        <v>0</v>
      </c>
      <c r="DA275" s="158">
        <f>REPS분양물량!J260</f>
        <v>0</v>
      </c>
      <c r="DB275" s="52">
        <f>REPS미분양!F260</f>
        <v>10</v>
      </c>
      <c r="DC275" s="52">
        <f>REPS미분양!G260</f>
        <v>5</v>
      </c>
      <c r="DD275" s="52">
        <f>REPS미분양!H260</f>
        <v>0</v>
      </c>
      <c r="DE275" s="52">
        <f>REPS미분양!I260</f>
        <v>0</v>
      </c>
      <c r="DF275" s="52">
        <f t="shared" si="516"/>
        <v>752</v>
      </c>
      <c r="DG275" s="52">
        <f t="shared" si="517"/>
        <v>5</v>
      </c>
      <c r="DH275" s="52">
        <f t="shared" si="518"/>
        <v>0</v>
      </c>
      <c r="DI275" s="52">
        <f t="shared" si="519"/>
        <v>747</v>
      </c>
      <c r="DJ275" s="52">
        <f t="shared" si="520"/>
        <v>5</v>
      </c>
      <c r="DK275" s="52">
        <f t="shared" si="521"/>
        <v>0</v>
      </c>
      <c r="DL275" s="141">
        <v>564.1</v>
      </c>
      <c r="DM275" s="141">
        <v>553.70000000000005</v>
      </c>
      <c r="DN275" s="141">
        <v>556.79999999999995</v>
      </c>
      <c r="DO275" s="140">
        <f>'REPS분양가(분기단위)'!D260</f>
        <v>0</v>
      </c>
      <c r="DP275" s="140">
        <f>'REPS분양가(분기단위)'!E260</f>
        <v>0</v>
      </c>
      <c r="DQ275" s="140">
        <f>'REPS분양가(분기단위)'!F260</f>
        <v>0</v>
      </c>
      <c r="DR275" s="53" t="e">
        <f t="shared" si="522"/>
        <v>#DIV/0!</v>
      </c>
      <c r="DS275" s="53" t="e">
        <f t="shared" si="523"/>
        <v>#DIV/0!</v>
      </c>
      <c r="DT275" s="53" t="e">
        <f t="shared" si="524"/>
        <v>#DIV/0!</v>
      </c>
      <c r="DU275" s="53">
        <f>100%-종합!CF275</f>
        <v>0.46615087040618952</v>
      </c>
      <c r="DV275" s="53">
        <f>100%-종합!CG275</f>
        <v>0.39130434782608692</v>
      </c>
      <c r="DW275" s="53">
        <f>100%-종합!CH275</f>
        <v>0.36363636363636365</v>
      </c>
      <c r="DX275" s="55">
        <v>0.2</v>
      </c>
      <c r="DY275" s="55">
        <v>0.3</v>
      </c>
      <c r="DZ275" s="55">
        <v>0.5</v>
      </c>
      <c r="EA275" s="72" t="e">
        <f t="shared" si="525"/>
        <v>#DIV/0!</v>
      </c>
      <c r="EB275" s="72" t="e">
        <f t="shared" si="526"/>
        <v>#DIV/0!</v>
      </c>
      <c r="EC275" s="72" t="e">
        <f t="shared" si="527"/>
        <v>#DIV/0!</v>
      </c>
      <c r="ED275" s="71" t="e">
        <f t="shared" si="528"/>
        <v>#DIV/0!</v>
      </c>
      <c r="EE275" s="82" t="e">
        <f t="shared" si="529"/>
        <v>#DIV/0!</v>
      </c>
      <c r="EF275" s="88" t="e">
        <f t="shared" si="530"/>
        <v>#DIV/0!</v>
      </c>
      <c r="EG275" s="54">
        <f>REPS단위당실거래!I260</f>
        <v>556.79999999999995</v>
      </c>
      <c r="EH275" s="52">
        <f t="shared" si="531"/>
        <v>0</v>
      </c>
      <c r="EI275" s="52">
        <f t="shared" si="532"/>
        <v>0</v>
      </c>
      <c r="EJ275" s="49">
        <f t="shared" si="533"/>
        <v>0</v>
      </c>
      <c r="EK275" s="149">
        <v>0</v>
      </c>
      <c r="EL275" s="55">
        <f t="shared" si="534"/>
        <v>0</v>
      </c>
      <c r="EM275" s="55">
        <v>0.74</v>
      </c>
      <c r="EN275" s="55">
        <v>0.05</v>
      </c>
      <c r="EO275" s="71">
        <f t="shared" si="535"/>
        <v>0</v>
      </c>
      <c r="EP275" s="54">
        <f>REPS단위당실거래!I260</f>
        <v>556.79999999999995</v>
      </c>
      <c r="EQ275" s="52">
        <f t="shared" si="536"/>
        <v>0</v>
      </c>
      <c r="ER275" s="52">
        <f t="shared" si="537"/>
        <v>0</v>
      </c>
      <c r="ES275" s="49">
        <f t="shared" si="538"/>
        <v>0</v>
      </c>
      <c r="ET275" s="149">
        <v>0</v>
      </c>
      <c r="EU275" s="55">
        <f t="shared" si="539"/>
        <v>0</v>
      </c>
      <c r="EV275" s="55">
        <v>0.26</v>
      </c>
      <c r="EW275" s="55">
        <v>0.2</v>
      </c>
      <c r="EX275" s="50">
        <f t="shared" si="540"/>
        <v>0</v>
      </c>
      <c r="EY275" s="53">
        <f>'주택총조사(주택의종류)'!AZ261</f>
        <v>0.25740896968286398</v>
      </c>
      <c r="EZ275" s="53">
        <f>'주택총조사(주택의종류)'!AS261</f>
        <v>0.60942477593590527</v>
      </c>
      <c r="FA275" s="53">
        <f>'주택총조사(주택의종류)'!BG261</f>
        <v>0.11254422956515127</v>
      </c>
      <c r="FB275" s="53">
        <f t="shared" si="541"/>
        <v>2.8047546532296264</v>
      </c>
      <c r="FC275" s="54">
        <f t="shared" si="542"/>
        <v>0</v>
      </c>
      <c r="FD275" s="55">
        <v>0.4</v>
      </c>
      <c r="FE275" s="55">
        <v>0.6</v>
      </c>
      <c r="FF275" s="50">
        <f t="shared" si="543"/>
        <v>0</v>
      </c>
      <c r="FG275" s="82">
        <f t="shared" si="544"/>
        <v>0</v>
      </c>
      <c r="FH275" s="53">
        <v>3.9399999999999998E-2</v>
      </c>
      <c r="FI275" s="49">
        <v>30</v>
      </c>
      <c r="FJ275" s="55">
        <v>0.6</v>
      </c>
      <c r="FK275" s="55">
        <v>0.4</v>
      </c>
      <c r="FL275" s="49">
        <f t="shared" si="545"/>
        <v>0</v>
      </c>
      <c r="FM275" s="49">
        <f t="shared" si="546"/>
        <v>0</v>
      </c>
      <c r="FN275" s="58">
        <f t="shared" si="547"/>
        <v>0</v>
      </c>
      <c r="FO275" s="49">
        <f t="shared" ref="FO275:FO294" si="562">-ROUND(FN275/FK275,-1)*12</f>
        <v>0</v>
      </c>
      <c r="FP275" s="131">
        <v>41</v>
      </c>
      <c r="FQ275" s="131">
        <v>139</v>
      </c>
      <c r="FR275" s="134">
        <v>1028</v>
      </c>
      <c r="FS275" s="134">
        <v>1555</v>
      </c>
      <c r="FT275" s="131">
        <v>862</v>
      </c>
      <c r="FU275" s="131">
        <v>747</v>
      </c>
      <c r="FV275" s="131">
        <v>626</v>
      </c>
      <c r="FW275" s="134">
        <v>1260</v>
      </c>
      <c r="FX275" s="134">
        <v>1106</v>
      </c>
      <c r="FY275" s="32">
        <f t="shared" si="548"/>
        <v>7364</v>
      </c>
      <c r="FZ275" s="153">
        <v>0</v>
      </c>
      <c r="GA275" s="54">
        <f t="shared" si="549"/>
        <v>98.483050657875367</v>
      </c>
      <c r="GB275" s="55">
        <v>0.3</v>
      </c>
      <c r="GC275" s="55">
        <f t="shared" si="550"/>
        <v>0</v>
      </c>
      <c r="GD275" s="50">
        <f t="shared" si="551"/>
        <v>0</v>
      </c>
      <c r="GE275" s="54">
        <f t="shared" si="552"/>
        <v>-5.4374577000143089</v>
      </c>
      <c r="GF275" s="55">
        <v>0.7</v>
      </c>
      <c r="GG275" s="55">
        <f t="shared" si="553"/>
        <v>0</v>
      </c>
      <c r="GH275" s="50">
        <f t="shared" si="554"/>
        <v>0</v>
      </c>
      <c r="GI275" s="81">
        <f t="shared" ref="GI275:GI294" si="563">GD275+GH275</f>
        <v>0</v>
      </c>
      <c r="GJ275" s="72">
        <f t="shared" si="555"/>
        <v>0</v>
      </c>
      <c r="GK275" s="72" t="e">
        <f t="shared" si="556"/>
        <v>#DIV/0!</v>
      </c>
      <c r="GL275" s="52">
        <f>SUM('주택총조사(주택의종류)'!AD261:AF261)</f>
        <v>10844</v>
      </c>
      <c r="GM275" s="52">
        <f>REPS미분양!I260</f>
        <v>0</v>
      </c>
      <c r="GN275" s="100">
        <f t="shared" si="557"/>
        <v>0</v>
      </c>
      <c r="GO275" s="55">
        <f t="shared" si="558"/>
        <v>1</v>
      </c>
      <c r="GP275" s="82" t="e">
        <f t="shared" si="559"/>
        <v>#DIV/0!</v>
      </c>
      <c r="GQ275" s="84" t="e">
        <f t="shared" si="560"/>
        <v>#DIV/0!</v>
      </c>
      <c r="GR275" s="151">
        <f>SUM('REPS분양물량+계획'!G260:I260)/3</f>
        <v>0</v>
      </c>
      <c r="GS275" s="106" t="e">
        <f t="shared" ref="GS275:GS294" si="564">GR275/GQ275</f>
        <v>#DIV/0!</v>
      </c>
      <c r="GT275" s="105" t="e">
        <f t="shared" si="561"/>
        <v>#DIV/0!</v>
      </c>
    </row>
    <row r="276" spans="1:202" s="49" customFormat="1" x14ac:dyDescent="0.4">
      <c r="A276" s="37" t="s">
        <v>269</v>
      </c>
      <c r="B276" s="37" t="s">
        <v>321</v>
      </c>
      <c r="C276" s="35">
        <f>'주택총조사(거처의종류, 일반,외국인가구, 전체)'!H262</f>
        <v>41721</v>
      </c>
      <c r="D276" s="35">
        <f>'주택총조사(거처의종류, 일반,외국인가구, 전체)'!K262</f>
        <v>42235</v>
      </c>
      <c r="E276" s="35">
        <f>'주택총조사(거처의종류, 일반,외국인가구, 전체)'!N262</f>
        <v>43192</v>
      </c>
      <c r="F276" s="35">
        <f>'주택총조사(거처의종류, 일반,외국인가구, 전체)'!Q262</f>
        <v>43690</v>
      </c>
      <c r="G276" s="35">
        <f>'주택총조사(거처의종류, 일반,외국인가구, 전체)'!T262</f>
        <v>43014</v>
      </c>
      <c r="H276" s="35">
        <f>'주택총조사(거처의종류, 일반,외국인가구, 전체)'!W262</f>
        <v>43845</v>
      </c>
      <c r="I276" s="207">
        <f t="shared" si="474"/>
        <v>47</v>
      </c>
      <c r="J276" s="207">
        <f t="shared" si="474"/>
        <v>110</v>
      </c>
      <c r="K276" s="207">
        <f t="shared" si="475"/>
        <v>-127</v>
      </c>
      <c r="L276" s="207">
        <f t="shared" si="475"/>
        <v>-304</v>
      </c>
      <c r="M276" s="207">
        <f t="shared" si="475"/>
        <v>-311</v>
      </c>
      <c r="N276" s="24">
        <f>'인구총조사(가구, 1인가구)'!D262</f>
        <v>13496</v>
      </c>
      <c r="O276" s="24">
        <f>'인구총조사(가구, 1인가구)'!E262</f>
        <v>13963</v>
      </c>
      <c r="P276" s="24">
        <f>'인구총조사(가구, 1인가구)'!F262</f>
        <v>14810</v>
      </c>
      <c r="Q276" s="24">
        <f>'인구총조사(가구, 1인가구)'!G262</f>
        <v>15435</v>
      </c>
      <c r="R276" s="24">
        <f>'인구총조사(가구, 1인가구)'!H262</f>
        <v>15063</v>
      </c>
      <c r="S276" s="24">
        <f>'인구총조사(가구, 1인가구)'!I262</f>
        <v>16205</v>
      </c>
      <c r="T276" s="52">
        <f t="shared" si="479"/>
        <v>467</v>
      </c>
      <c r="U276" s="52">
        <f t="shared" si="480"/>
        <v>847</v>
      </c>
      <c r="V276" s="52">
        <f t="shared" si="481"/>
        <v>625</v>
      </c>
      <c r="W276" s="52">
        <f t="shared" si="482"/>
        <v>-372</v>
      </c>
      <c r="X276" s="52">
        <f t="shared" si="483"/>
        <v>1142</v>
      </c>
      <c r="Y276" s="53">
        <f>'주택총조사(거처의종류, 일반,외국인가구, 아파트)'!K262/'주택총조사(거처의종류, 일반,외국인가구, 전체)'!K262</f>
        <v>0.39228128329584466</v>
      </c>
      <c r="Z276" s="53">
        <f>'주택총조사(거처의종류, 일반,외국인가구, 아파트)'!N262/'주택총조사(거처의종류, 일반,외국인가구, 전체)'!N262</f>
        <v>0.39470272272643081</v>
      </c>
      <c r="AA276" s="53">
        <f>'주택총조사(거처의종류, 일반,외국인가구, 아파트)'!Q262/'주택총조사(거처의종류, 일반,외국인가구, 전체)'!Q262</f>
        <v>0.39805447470817118</v>
      </c>
      <c r="AB276" s="53">
        <f>'주택총조사(거처의종류, 일반,외국인가구, 아파트)'!T262/'주택총조사(거처의종류, 일반,외국인가구, 전체)'!T262</f>
        <v>0.40282233691356301</v>
      </c>
      <c r="AC276" s="53">
        <f>'주택총조사(거처의종류, 일반,외국인가구, 아파트)'!W262/'주택총조사(거처의종류, 일반,외국인가구, 전체)'!W262</f>
        <v>0.42016193408598473</v>
      </c>
      <c r="AD276" s="54">
        <f t="shared" si="484"/>
        <v>18.4372203149047</v>
      </c>
      <c r="AE276" s="54">
        <f t="shared" si="485"/>
        <v>43.417299499907386</v>
      </c>
      <c r="AF276" s="54">
        <f t="shared" si="486"/>
        <v>-50.552918287937743</v>
      </c>
      <c r="AG276" s="54">
        <f t="shared" si="487"/>
        <v>-122.45799042172315</v>
      </c>
      <c r="AH276" s="54">
        <f t="shared" si="488"/>
        <v>-130.67036150074125</v>
      </c>
      <c r="AI276" s="54">
        <f t="shared" si="489"/>
        <v>-48.365350079118016</v>
      </c>
      <c r="AJ276" s="54">
        <f t="shared" si="490"/>
        <v>183.19535929915946</v>
      </c>
      <c r="AK276" s="54">
        <f t="shared" si="491"/>
        <v>334.31320614928688</v>
      </c>
      <c r="AL276" s="54">
        <f t="shared" si="492"/>
        <v>248.78404669260698</v>
      </c>
      <c r="AM276" s="54">
        <f t="shared" si="493"/>
        <v>-149.84990933184542</v>
      </c>
      <c r="AN276" s="54">
        <f t="shared" si="494"/>
        <v>479.82492872619457</v>
      </c>
      <c r="AO276" s="54">
        <f t="shared" si="495"/>
        <v>219.25352630708048</v>
      </c>
      <c r="AP276" s="208">
        <f t="shared" si="476"/>
        <v>201.63257961406416</v>
      </c>
      <c r="AQ276" s="208">
        <f t="shared" si="476"/>
        <v>377.73050564919424</v>
      </c>
      <c r="AR276" s="208">
        <f t="shared" si="477"/>
        <v>198.23112840466922</v>
      </c>
      <c r="AS276" s="208">
        <f t="shared" si="477"/>
        <v>-272.30789975356856</v>
      </c>
      <c r="AT276" s="208">
        <f t="shared" si="477"/>
        <v>349.15456722545332</v>
      </c>
      <c r="AU276" s="50">
        <f t="shared" si="478"/>
        <v>170.88817622796248</v>
      </c>
      <c r="AV276" s="52">
        <f>'주택총조사(거처의종류, 일반,외국인가구, 전체)'!I262</f>
        <v>794</v>
      </c>
      <c r="AW276" s="52">
        <f>'주택총조사(거처의종류, 일반,외국인가구, 전체)'!L262</f>
        <v>789</v>
      </c>
      <c r="AX276" s="52">
        <f>'주택총조사(거처의종류, 일반,외국인가구, 전체)'!O262</f>
        <v>842</v>
      </c>
      <c r="AY276" s="52">
        <f>'주택총조사(거처의종류, 일반,외국인가구, 전체)'!R262</f>
        <v>891</v>
      </c>
      <c r="AZ276" s="52">
        <f>'주택총조사(거처의종류, 일반,외국인가구, 전체)'!U262</f>
        <v>986</v>
      </c>
      <c r="BA276" s="52">
        <f>'주택총조사(거처의종류, 일반,외국인가구, 전체)'!X262</f>
        <v>1126</v>
      </c>
      <c r="BB276" s="52">
        <f t="shared" si="496"/>
        <v>-5</v>
      </c>
      <c r="BC276" s="52">
        <f t="shared" si="497"/>
        <v>53</v>
      </c>
      <c r="BD276" s="52">
        <f t="shared" si="498"/>
        <v>49</v>
      </c>
      <c r="BE276" s="52">
        <f t="shared" si="499"/>
        <v>95</v>
      </c>
      <c r="BF276" s="52">
        <f t="shared" si="500"/>
        <v>140</v>
      </c>
      <c r="BG276" s="53">
        <f>'주택총조사(거처의종류, 일반,외국인가구, 아파트)'!L262/'주택총조사(거처의종류, 일반,외국인가구, 전체)'!L262</f>
        <v>0.10773130544993663</v>
      </c>
      <c r="BH276" s="53">
        <f>'주택총조사(거처의종류, 일반,외국인가구, 아파트)'!O262/'주택총조사(거처의종류, 일반,외국인가구, 전체)'!O262</f>
        <v>0.12232779097387174</v>
      </c>
      <c r="BI276" s="53">
        <f>'주택총조사(거처의종류, 일반,외국인가구, 아파트)'!R262/'주택총조사(거처의종류, 일반,외국인가구, 전체)'!R262</f>
        <v>0.10662177328843996</v>
      </c>
      <c r="BJ276" s="53">
        <f>'주택총조사(거처의종류, 일반,외국인가구, 아파트)'!U262/'주택총조사(거처의종류, 일반,외국인가구, 전체)'!U262</f>
        <v>0.11561866125760649</v>
      </c>
      <c r="BK276" s="53">
        <f>'주택총조사(거처의종류, 일반,외국인가구, 아파트)'!X262/'주택총조사(거처의종류, 일반,외국인가구, 전체)'!X262</f>
        <v>0.11634103019538189</v>
      </c>
      <c r="BL276" s="54">
        <f t="shared" si="501"/>
        <v>-0.53865652724968316</v>
      </c>
      <c r="BM276" s="54">
        <f t="shared" si="502"/>
        <v>6.4833729216152021</v>
      </c>
      <c r="BN276" s="54">
        <f t="shared" si="503"/>
        <v>5.2244668911335577</v>
      </c>
      <c r="BO276" s="54">
        <f t="shared" si="504"/>
        <v>10.983772819472616</v>
      </c>
      <c r="BP276" s="54">
        <f t="shared" si="505"/>
        <v>16.287744227353464</v>
      </c>
      <c r="BQ276" s="50">
        <f t="shared" si="506"/>
        <v>7.6881400664650315</v>
      </c>
      <c r="BR276" s="49">
        <f>REPS멸실!E261</f>
        <v>0</v>
      </c>
      <c r="BS276" s="49">
        <f>REPS멸실!F261</f>
        <v>0</v>
      </c>
      <c r="BT276" s="49">
        <f>REPS멸실!G261</f>
        <v>0</v>
      </c>
      <c r="BU276" s="49">
        <f>REPS멸실!H261</f>
        <v>0</v>
      </c>
      <c r="BV276" s="49">
        <f>REPS멸실!I261</f>
        <v>0</v>
      </c>
      <c r="BW276" s="51">
        <f t="shared" si="507"/>
        <v>0</v>
      </c>
      <c r="BX276" s="81">
        <f t="shared" si="508"/>
        <v>178.5763162944275</v>
      </c>
      <c r="BY276" s="52">
        <f>SUM('주택소유통계(다주택자)'!Q262:R262)</f>
        <v>6128</v>
      </c>
      <c r="BZ276" s="52">
        <f>SUM('주택소유통계(다주택자)'!U262:V262)</f>
        <v>5912</v>
      </c>
      <c r="CA276" s="52">
        <f>SUM('주택소유통계(다주택자)'!Y262:Z262)</f>
        <v>5702</v>
      </c>
      <c r="CB276" s="52">
        <f>SUM('주택소유통계(다주택자)'!AC262:AD262)</f>
        <v>6095</v>
      </c>
      <c r="CC276" s="52">
        <f t="shared" si="509"/>
        <v>-216</v>
      </c>
      <c r="CD276" s="52">
        <f t="shared" si="510"/>
        <v>-210</v>
      </c>
      <c r="CE276" s="52">
        <f t="shared" si="511"/>
        <v>393</v>
      </c>
      <c r="CF276" s="53">
        <f>'REPS거래량(외지인)'!D262/'REPS거래량(외지인)'!C262</f>
        <v>0.71802773497688754</v>
      </c>
      <c r="CG276" s="53">
        <f>'REPS거래량(외지인)'!I262/'REPS거래량(외지인)'!H262</f>
        <v>0.53822629969418956</v>
      </c>
      <c r="CH276" s="53">
        <f>'REPS거래량(외지인)'!N262/'REPS거래량(외지인)'!M262</f>
        <v>0.62537764350453173</v>
      </c>
      <c r="CI276" s="54">
        <f>REPS단위당실거래!G261</f>
        <v>679.6</v>
      </c>
      <c r="CJ276" s="54">
        <f>REPS단위당실거래!H261</f>
        <v>587.79999999999995</v>
      </c>
      <c r="CK276" s="54">
        <f>REPS단위당실거래!I261</f>
        <v>606</v>
      </c>
      <c r="CL276" s="52">
        <v>1159</v>
      </c>
      <c r="CM276" s="52">
        <v>842</v>
      </c>
      <c r="CN276" s="52">
        <v>884.1</v>
      </c>
      <c r="CO276" s="53">
        <f t="shared" ref="CO276:CO294" si="565">CI276/CL276</f>
        <v>0.58636755823986197</v>
      </c>
      <c r="CP276" s="53">
        <f t="shared" ref="CP276:CP294" si="566">CJ276/CM276</f>
        <v>0.69809976247030869</v>
      </c>
      <c r="CQ276" s="53">
        <f t="shared" ref="CQ276:CQ294" si="567">CK276/CN276</f>
        <v>0.68544282321004413</v>
      </c>
      <c r="CR276" s="55">
        <v>0.2</v>
      </c>
      <c r="CS276" s="55">
        <v>0.3</v>
      </c>
      <c r="CT276" s="55">
        <v>0.5</v>
      </c>
      <c r="CU276" s="162">
        <f t="shared" si="512"/>
        <v>-18.188416931337922</v>
      </c>
      <c r="CV276" s="162">
        <f t="shared" si="513"/>
        <v>-23.671346074222573</v>
      </c>
      <c r="CW276" s="162">
        <f t="shared" si="514"/>
        <v>84.231811345861473</v>
      </c>
      <c r="CX276" s="71">
        <f t="shared" si="515"/>
        <v>14.12401611343366</v>
      </c>
      <c r="CY276" s="158">
        <f>REPS분양물량!H261</f>
        <v>3602</v>
      </c>
      <c r="CZ276" s="158">
        <f>REPS분양물량!I261</f>
        <v>0</v>
      </c>
      <c r="DA276" s="158">
        <f>REPS분양물량!J261</f>
        <v>293</v>
      </c>
      <c r="DB276" s="52">
        <f>REPS미분양!F261</f>
        <v>0</v>
      </c>
      <c r="DC276" s="52">
        <f>REPS미분양!G261</f>
        <v>1362</v>
      </c>
      <c r="DD276" s="52">
        <f>REPS미분양!H261</f>
        <v>789</v>
      </c>
      <c r="DE276" s="52">
        <f>REPS미분양!I261</f>
        <v>201</v>
      </c>
      <c r="DF276" s="52">
        <f t="shared" si="516"/>
        <v>3602</v>
      </c>
      <c r="DG276" s="52">
        <f t="shared" si="517"/>
        <v>1362</v>
      </c>
      <c r="DH276" s="52">
        <f t="shared" si="518"/>
        <v>1082</v>
      </c>
      <c r="DI276" s="52">
        <f t="shared" si="519"/>
        <v>2240</v>
      </c>
      <c r="DJ276" s="52">
        <f t="shared" si="520"/>
        <v>573</v>
      </c>
      <c r="DK276" s="52">
        <f t="shared" si="521"/>
        <v>881</v>
      </c>
      <c r="DL276" s="141">
        <v>679.6</v>
      </c>
      <c r="DM276" s="141">
        <v>587.79999999999995</v>
      </c>
      <c r="DN276" s="141">
        <v>606</v>
      </c>
      <c r="DO276" s="140">
        <f>'REPS분양가(분기단위)'!D261</f>
        <v>1159</v>
      </c>
      <c r="DP276" s="140">
        <f>'REPS분양가(분기단위)'!E261</f>
        <v>842</v>
      </c>
      <c r="DQ276" s="144">
        <f>DP276*1.05</f>
        <v>884.1</v>
      </c>
      <c r="DR276" s="53">
        <f t="shared" si="522"/>
        <v>0.58636755823986197</v>
      </c>
      <c r="DS276" s="53">
        <f t="shared" si="523"/>
        <v>0.69809976247030869</v>
      </c>
      <c r="DT276" s="53">
        <f t="shared" si="524"/>
        <v>0.68544282321004413</v>
      </c>
      <c r="DU276" s="53">
        <f>100%-종합!CF276</f>
        <v>0.28197226502311246</v>
      </c>
      <c r="DV276" s="53">
        <f>100%-종합!CG276</f>
        <v>0.46177370030581044</v>
      </c>
      <c r="DW276" s="53">
        <f>100%-종합!CH276</f>
        <v>0.37462235649546827</v>
      </c>
      <c r="DX276" s="55">
        <v>0.2</v>
      </c>
      <c r="DY276" s="55">
        <v>0.3</v>
      </c>
      <c r="DZ276" s="55">
        <v>0.5</v>
      </c>
      <c r="EA276" s="72">
        <f t="shared" si="525"/>
        <v>74.072046062768635</v>
      </c>
      <c r="EB276" s="72">
        <f t="shared" si="526"/>
        <v>55.414390594695895</v>
      </c>
      <c r="EC276" s="72">
        <f t="shared" si="527"/>
        <v>113.11256159933242</v>
      </c>
      <c r="ED276" s="71">
        <f t="shared" si="528"/>
        <v>80.866332752265649</v>
      </c>
      <c r="EE276" s="82">
        <f t="shared" si="529"/>
        <v>94.990348865699303</v>
      </c>
      <c r="EF276" s="88">
        <f t="shared" si="530"/>
        <v>273.56666516012683</v>
      </c>
      <c r="EG276" s="54">
        <f>REPS단위당실거래!I261</f>
        <v>606</v>
      </c>
      <c r="EH276" s="52">
        <f t="shared" si="531"/>
        <v>884.1</v>
      </c>
      <c r="EI276" s="52">
        <f t="shared" si="532"/>
        <v>30100</v>
      </c>
      <c r="EJ276" s="49">
        <f t="shared" si="533"/>
        <v>16555</v>
      </c>
      <c r="EK276" s="149">
        <v>10214</v>
      </c>
      <c r="EL276" s="55">
        <f t="shared" si="534"/>
        <v>0.97218526851217846</v>
      </c>
      <c r="EM276" s="55">
        <v>0.74</v>
      </c>
      <c r="EN276" s="55">
        <v>0.05</v>
      </c>
      <c r="EO276" s="71">
        <f t="shared" si="535"/>
        <v>367.40631230558552</v>
      </c>
      <c r="EP276" s="54">
        <f>REPS단위당실거래!I261</f>
        <v>606</v>
      </c>
      <c r="EQ276" s="52">
        <f t="shared" si="536"/>
        <v>884.1</v>
      </c>
      <c r="ER276" s="52">
        <f t="shared" si="537"/>
        <v>30100</v>
      </c>
      <c r="ES276" s="49">
        <f t="shared" si="538"/>
        <v>16555</v>
      </c>
      <c r="ET276" s="149">
        <v>4312</v>
      </c>
      <c r="EU276" s="55">
        <f t="shared" si="539"/>
        <v>0.97218526851217846</v>
      </c>
      <c r="EV276" s="55">
        <v>0.26</v>
      </c>
      <c r="EW276" s="55">
        <v>0.2</v>
      </c>
      <c r="EX276" s="50">
        <f t="shared" si="540"/>
        <v>217.98726964687472</v>
      </c>
      <c r="EY276" s="53">
        <f>'주택총조사(주택의종류)'!AZ262</f>
        <v>0.4530287146242335</v>
      </c>
      <c r="EZ276" s="53">
        <f>'주택총조사(주택의종류)'!AS262</f>
        <v>0.46212400986081609</v>
      </c>
      <c r="FA276" s="53">
        <f>'주택총조사(주택의종류)'!BG262</f>
        <v>6.691515375499546E-2</v>
      </c>
      <c r="FB276" s="53">
        <f t="shared" si="541"/>
        <v>1.1677828502650771</v>
      </c>
      <c r="FC276" s="54">
        <f t="shared" si="542"/>
        <v>683.61258565932701</v>
      </c>
      <c r="FD276" s="55">
        <v>0.4</v>
      </c>
      <c r="FE276" s="55">
        <v>0.6</v>
      </c>
      <c r="FF276" s="50">
        <f t="shared" si="543"/>
        <v>164.06702055823848</v>
      </c>
      <c r="FG276" s="82">
        <f t="shared" si="544"/>
        <v>749.46060251069866</v>
      </c>
      <c r="FH276" s="53">
        <v>3.9399999999999998E-2</v>
      </c>
      <c r="FI276" s="49">
        <v>30</v>
      </c>
      <c r="FJ276" s="55">
        <v>0.6</v>
      </c>
      <c r="FK276" s="55">
        <v>0.4</v>
      </c>
      <c r="FL276" s="49">
        <f t="shared" si="545"/>
        <v>30000</v>
      </c>
      <c r="FM276" s="49">
        <f t="shared" si="546"/>
        <v>18000</v>
      </c>
      <c r="FN276" s="58">
        <f t="shared" si="547"/>
        <v>-85.313287137233786</v>
      </c>
      <c r="FO276" s="49">
        <f t="shared" si="562"/>
        <v>2520</v>
      </c>
      <c r="FP276" s="131">
        <v>94</v>
      </c>
      <c r="FQ276" s="131">
        <v>257</v>
      </c>
      <c r="FR276" s="134">
        <v>2177</v>
      </c>
      <c r="FS276" s="134">
        <v>3784</v>
      </c>
      <c r="FT276" s="134">
        <v>2397</v>
      </c>
      <c r="FU276" s="134">
        <v>2083</v>
      </c>
      <c r="FV276" s="134">
        <v>1790</v>
      </c>
      <c r="FW276" s="134">
        <v>4359</v>
      </c>
      <c r="FX276" s="134">
        <v>3505</v>
      </c>
      <c r="FY276" s="32">
        <f t="shared" si="548"/>
        <v>20446</v>
      </c>
      <c r="FZ276" s="152">
        <f>(SUM(FS276:FX276)/FY276)+(FR276/FY276)*0.9</f>
        <v>0.97218526851217846</v>
      </c>
      <c r="GA276" s="54">
        <f t="shared" si="549"/>
        <v>226.9416663735455</v>
      </c>
      <c r="GB276" s="55">
        <v>0.3</v>
      </c>
      <c r="GC276" s="55">
        <f t="shared" si="550"/>
        <v>0.97218526851217846</v>
      </c>
      <c r="GD276" s="50">
        <f t="shared" si="551"/>
        <v>66.188803457989962</v>
      </c>
      <c r="GE276" s="54">
        <f t="shared" si="552"/>
        <v>-48.365350079118016</v>
      </c>
      <c r="GF276" s="55">
        <v>0.7</v>
      </c>
      <c r="GG276" s="55">
        <f t="shared" si="553"/>
        <v>0.97218526851217846</v>
      </c>
      <c r="GH276" s="50">
        <f t="shared" si="554"/>
        <v>-32.914056597346999</v>
      </c>
      <c r="GI276" s="81">
        <f t="shared" si="563"/>
        <v>33.274746860642963</v>
      </c>
      <c r="GJ276" s="72">
        <f t="shared" si="555"/>
        <v>14.12401611343366</v>
      </c>
      <c r="GK276" s="72">
        <f t="shared" si="556"/>
        <v>80.866332752265649</v>
      </c>
      <c r="GL276" s="52">
        <f>SUM('주택총조사(주택의종류)'!AD262:AF262)</f>
        <v>22733</v>
      </c>
      <c r="GM276" s="52">
        <f>REPS미분양!I261</f>
        <v>201</v>
      </c>
      <c r="GN276" s="100">
        <f t="shared" si="557"/>
        <v>8.841771873487881E-3</v>
      </c>
      <c r="GO276" s="55">
        <f t="shared" si="558"/>
        <v>0.8</v>
      </c>
      <c r="GP276" s="82">
        <f t="shared" si="559"/>
        <v>75.992279092559443</v>
      </c>
      <c r="GQ276" s="84">
        <f t="shared" si="560"/>
        <v>858.72762846390106</v>
      </c>
      <c r="GR276" s="151">
        <f>SUM('REPS분양물량+계획'!G261:I261)/3</f>
        <v>97.666666666666671</v>
      </c>
      <c r="GS276" s="106">
        <f t="shared" si="564"/>
        <v>0.11373416136775941</v>
      </c>
      <c r="GT276" s="105" t="str">
        <f t="shared" si="561"/>
        <v>S등급</v>
      </c>
    </row>
    <row r="277" spans="1:202" s="49" customFormat="1" x14ac:dyDescent="0.4">
      <c r="A277" s="37" t="s">
        <v>270</v>
      </c>
      <c r="B277" s="37" t="s">
        <v>270</v>
      </c>
      <c r="C277" s="35">
        <f>'주택총조사(거처의종류, 일반,외국인가구, 전체)'!H263</f>
        <v>640978</v>
      </c>
      <c r="D277" s="35">
        <f>'주택총조사(거처의종류, 일반,외국인가구, 전체)'!K263</f>
        <v>654713</v>
      </c>
      <c r="E277" s="35">
        <f>'주택총조사(거처의종류, 일반,외국인가구, 전체)'!N263</f>
        <v>678922</v>
      </c>
      <c r="F277" s="35">
        <f>'주택총조사(거처의종류, 일반,외국인가구, 전체)'!Q263</f>
        <v>695611</v>
      </c>
      <c r="G277" s="35">
        <f>'주택총조사(거처의종류, 일반,외국인가구, 전체)'!T263</f>
        <v>704864</v>
      </c>
      <c r="H277" s="35">
        <f>'주택총조사(거처의종류, 일반,외국인가구, 전체)'!W263</f>
        <v>720231</v>
      </c>
      <c r="I277" s="207">
        <f t="shared" si="474"/>
        <v>2648</v>
      </c>
      <c r="J277" s="207">
        <f t="shared" si="474"/>
        <v>3197</v>
      </c>
      <c r="K277" s="207">
        <f t="shared" si="475"/>
        <v>646</v>
      </c>
      <c r="L277" s="207">
        <f t="shared" si="475"/>
        <v>556</v>
      </c>
      <c r="M277" s="207">
        <f t="shared" si="475"/>
        <v>-1058</v>
      </c>
      <c r="N277" s="24">
        <f>'인구총조사(가구, 1인가구)'!D263</f>
        <v>204109</v>
      </c>
      <c r="O277" s="24">
        <f>'인구총조사(가구, 1인가구)'!E263</f>
        <v>215196</v>
      </c>
      <c r="P277" s="24">
        <f>'인구총조사(가구, 1인가구)'!F263</f>
        <v>236208</v>
      </c>
      <c r="Q277" s="24">
        <f>'인구총조사(가구, 1인가구)'!G263</f>
        <v>252251</v>
      </c>
      <c r="R277" s="24">
        <f>'인구총조사(가구, 1인가구)'!H263</f>
        <v>260948</v>
      </c>
      <c r="S277" s="24">
        <f>'인구총조사(가구, 1인가구)'!I263</f>
        <v>277373</v>
      </c>
      <c r="T277" s="52">
        <f t="shared" si="479"/>
        <v>11087</v>
      </c>
      <c r="U277" s="52">
        <f t="shared" si="480"/>
        <v>21012</v>
      </c>
      <c r="V277" s="52">
        <f t="shared" si="481"/>
        <v>16043</v>
      </c>
      <c r="W277" s="52">
        <f t="shared" si="482"/>
        <v>8697</v>
      </c>
      <c r="X277" s="52">
        <f t="shared" si="483"/>
        <v>16425</v>
      </c>
      <c r="Y277" s="53">
        <f>'주택총조사(거처의종류, 일반,외국인가구, 아파트)'!K263/'주택총조사(거처의종류, 일반,외국인가구, 전체)'!K263</f>
        <v>0.48627566582609477</v>
      </c>
      <c r="Z277" s="53">
        <f>'주택총조사(거처의종류, 일반,외국인가구, 아파트)'!N263/'주택총조사(거처의종류, 일반,외국인가구, 전체)'!N263</f>
        <v>0.49040537793737721</v>
      </c>
      <c r="AA277" s="53">
        <f>'주택총조사(거처의종류, 일반,외국인가구, 아파트)'!Q263/'주택총조사(거처의종류, 일반,외국인가구, 전체)'!Q263</f>
        <v>0.50031123717135007</v>
      </c>
      <c r="AB277" s="53">
        <f>'주택총조사(거처의종류, 일반,외국인가구, 아파트)'!T263/'주택총조사(거처의종류, 일반,외국인가구, 전체)'!T263</f>
        <v>0.50614586643664594</v>
      </c>
      <c r="AC277" s="53">
        <f>'주택총조사(거처의종류, 일반,외국인가구, 아파트)'!W263/'주택총조사(거처의종류, 일반,외국인가구, 전체)'!W263</f>
        <v>0.51135677303531779</v>
      </c>
      <c r="AD277" s="54">
        <f t="shared" si="484"/>
        <v>1287.657963107499</v>
      </c>
      <c r="AE277" s="54">
        <f t="shared" si="485"/>
        <v>1567.825993265795</v>
      </c>
      <c r="AF277" s="54">
        <f t="shared" si="486"/>
        <v>323.20105921269214</v>
      </c>
      <c r="AG277" s="54">
        <f t="shared" si="487"/>
        <v>281.41710173877516</v>
      </c>
      <c r="AH277" s="54">
        <f t="shared" si="488"/>
        <v>-541.01546587136625</v>
      </c>
      <c r="AI277" s="54">
        <f t="shared" si="489"/>
        <v>583.81733029067902</v>
      </c>
      <c r="AJ277" s="54">
        <f t="shared" si="490"/>
        <v>5391.3383070139125</v>
      </c>
      <c r="AK277" s="54">
        <f t="shared" si="491"/>
        <v>10304.39780122017</v>
      </c>
      <c r="AL277" s="54">
        <f t="shared" si="492"/>
        <v>8026.4931779399694</v>
      </c>
      <c r="AM277" s="54">
        <f t="shared" si="493"/>
        <v>4401.9506003995093</v>
      </c>
      <c r="AN277" s="54">
        <f t="shared" si="494"/>
        <v>8399.0349971050946</v>
      </c>
      <c r="AO277" s="54">
        <f t="shared" si="495"/>
        <v>7304.6429767357313</v>
      </c>
      <c r="AP277" s="208">
        <f t="shared" si="476"/>
        <v>6678.9962701214117</v>
      </c>
      <c r="AQ277" s="208">
        <f t="shared" si="476"/>
        <v>11872.223794485964</v>
      </c>
      <c r="AR277" s="208">
        <f t="shared" si="477"/>
        <v>8349.694237152662</v>
      </c>
      <c r="AS277" s="208">
        <f t="shared" si="477"/>
        <v>4683.3677021382846</v>
      </c>
      <c r="AT277" s="208">
        <f t="shared" si="477"/>
        <v>7858.0195312337282</v>
      </c>
      <c r="AU277" s="50">
        <f t="shared" si="478"/>
        <v>7888.4603070264102</v>
      </c>
      <c r="AV277" s="52">
        <f>'주택총조사(거처의종류, 일반,외국인가구, 전체)'!I263</f>
        <v>14310</v>
      </c>
      <c r="AW277" s="52">
        <f>'주택총조사(거처의종류, 일반,외국인가구, 전체)'!L263</f>
        <v>15353</v>
      </c>
      <c r="AX277" s="52">
        <f>'주택총조사(거처의종류, 일반,외국인가구, 전체)'!O263</f>
        <v>16180</v>
      </c>
      <c r="AY277" s="52">
        <f>'주택총조사(거처의종류, 일반,외국인가구, 전체)'!R263</f>
        <v>17016</v>
      </c>
      <c r="AZ277" s="52">
        <f>'주택총조사(거처의종류, 일반,외국인가구, 전체)'!U263</f>
        <v>18472</v>
      </c>
      <c r="BA277" s="52">
        <f>'주택총조사(거처의종류, 일반,외국인가구, 전체)'!X263</f>
        <v>20347</v>
      </c>
      <c r="BB277" s="52">
        <f t="shared" si="496"/>
        <v>1043</v>
      </c>
      <c r="BC277" s="52">
        <f t="shared" si="497"/>
        <v>827</v>
      </c>
      <c r="BD277" s="52">
        <f t="shared" si="498"/>
        <v>836</v>
      </c>
      <c r="BE277" s="52">
        <f t="shared" si="499"/>
        <v>1456</v>
      </c>
      <c r="BF277" s="52">
        <f t="shared" si="500"/>
        <v>1875</v>
      </c>
      <c r="BG277" s="53">
        <f>'주택총조사(거처의종류, 일반,외국인가구, 아파트)'!L263/'주택총조사(거처의종류, 일반,외국인가구, 전체)'!L263</f>
        <v>0.18901843287956752</v>
      </c>
      <c r="BH277" s="53">
        <f>'주택총조사(거처의종류, 일반,외국인가구, 아파트)'!O263/'주택총조사(거처의종류, 일반,외국인가구, 전체)'!O263</f>
        <v>0.18763906056860322</v>
      </c>
      <c r="BI277" s="53">
        <f>'주택총조사(거처의종류, 일반,외국인가구, 아파트)'!R263/'주택총조사(거처의종류, 일반,외국인가구, 전체)'!R263</f>
        <v>0.19558062999529854</v>
      </c>
      <c r="BJ277" s="53">
        <f>'주택총조사(거처의종류, 일반,외국인가구, 아파트)'!U263/'주택총조사(거처의종류, 일반,외국인가구, 전체)'!U263</f>
        <v>0.19976180164573409</v>
      </c>
      <c r="BK277" s="53">
        <f>'주택총조사(거처의종류, 일반,외국인가구, 아파트)'!X263/'주택총조사(거처의종류, 일반,외국인가구, 전체)'!X263</f>
        <v>0.20617290018184498</v>
      </c>
      <c r="BL277" s="54">
        <f t="shared" si="501"/>
        <v>197.14622549338893</v>
      </c>
      <c r="BM277" s="54">
        <f t="shared" si="502"/>
        <v>155.17750309023486</v>
      </c>
      <c r="BN277" s="54">
        <f t="shared" si="503"/>
        <v>163.50540667606958</v>
      </c>
      <c r="BO277" s="54">
        <f t="shared" si="504"/>
        <v>290.85318319618887</v>
      </c>
      <c r="BP277" s="54">
        <f t="shared" si="505"/>
        <v>386.57418784095933</v>
      </c>
      <c r="BQ277" s="50">
        <f t="shared" si="506"/>
        <v>238.6513012593683</v>
      </c>
      <c r="BR277" s="49">
        <f>REPS멸실!E262</f>
        <v>0</v>
      </c>
      <c r="BS277" s="49">
        <f>REPS멸실!F262</f>
        <v>0</v>
      </c>
      <c r="BT277" s="49">
        <f>REPS멸실!G262</f>
        <v>0</v>
      </c>
      <c r="BU277" s="49">
        <f>REPS멸실!H262</f>
        <v>574</v>
      </c>
      <c r="BV277" s="49">
        <f>REPS멸실!I262</f>
        <v>0</v>
      </c>
      <c r="BW277" s="51">
        <f t="shared" si="507"/>
        <v>114.8</v>
      </c>
      <c r="BX277" s="81">
        <f t="shared" si="508"/>
        <v>8241.9116082857781</v>
      </c>
      <c r="BY277" s="52">
        <f>SUM('주택소유통계(다주택자)'!Q263:R263)</f>
        <v>77212</v>
      </c>
      <c r="BZ277" s="52">
        <f>SUM('주택소유통계(다주택자)'!U263:V263)</f>
        <v>74328</v>
      </c>
      <c r="CA277" s="52">
        <f>SUM('주택소유통계(다주택자)'!Y263:Z263)</f>
        <v>74480</v>
      </c>
      <c r="CB277" s="52">
        <f>SUM('주택소유통계(다주택자)'!AC263:AD263)</f>
        <v>76917</v>
      </c>
      <c r="CC277" s="52">
        <f t="shared" si="509"/>
        <v>-2884</v>
      </c>
      <c r="CD277" s="52">
        <f t="shared" si="510"/>
        <v>152</v>
      </c>
      <c r="CE277" s="52">
        <f t="shared" si="511"/>
        <v>2437</v>
      </c>
      <c r="CF277" s="53">
        <f>'REPS거래량(외지인)'!D263/'REPS거래량(외지인)'!C263</f>
        <v>0.44562926614450632</v>
      </c>
      <c r="CG277" s="53">
        <f>'REPS거래량(외지인)'!I263/'REPS거래량(외지인)'!H263</f>
        <v>0.48590957476609337</v>
      </c>
      <c r="CH277" s="53">
        <f>'REPS거래량(외지인)'!N263/'REPS거래량(외지인)'!M263</f>
        <v>0.62728727127287276</v>
      </c>
      <c r="CI277" s="54">
        <f>REPS단위당실거래!G262</f>
        <v>759.5</v>
      </c>
      <c r="CJ277" s="54">
        <f>REPS단위당실거래!H262</f>
        <v>773.7</v>
      </c>
      <c r="CK277" s="54">
        <f>REPS단위당실거래!I262</f>
        <v>776.9</v>
      </c>
      <c r="CL277" s="52">
        <v>1087</v>
      </c>
      <c r="CM277" s="52">
        <v>1321</v>
      </c>
      <c r="CN277" s="52">
        <v>1293</v>
      </c>
      <c r="CO277" s="53">
        <f t="shared" si="565"/>
        <v>0.69871205151793925</v>
      </c>
      <c r="CP277" s="53">
        <f t="shared" si="566"/>
        <v>0.58569265707797125</v>
      </c>
      <c r="CQ277" s="53">
        <f t="shared" si="567"/>
        <v>0.6008507347254447</v>
      </c>
      <c r="CR277" s="55">
        <v>0.2</v>
      </c>
      <c r="CS277" s="55">
        <v>0.3</v>
      </c>
      <c r="CT277" s="55">
        <v>0.5</v>
      </c>
      <c r="CU277" s="162">
        <f t="shared" si="512"/>
        <v>-179.5962195592262</v>
      </c>
      <c r="CV277" s="162">
        <f t="shared" si="513"/>
        <v>12.977471349463743</v>
      </c>
      <c r="CW277" s="162">
        <f t="shared" si="514"/>
        <v>459.25998272369208</v>
      </c>
      <c r="CX277" s="71">
        <f t="shared" si="515"/>
        <v>97.547078171309863</v>
      </c>
      <c r="CY277" s="158">
        <f>REPS분양물량!H262</f>
        <v>22849</v>
      </c>
      <c r="CZ277" s="158">
        <f>REPS분양물량!I262</f>
        <v>9509</v>
      </c>
      <c r="DA277" s="158">
        <f>REPS분양물량!J262</f>
        <v>2484</v>
      </c>
      <c r="DB277" s="52">
        <f>REPS미분양!F262</f>
        <v>304</v>
      </c>
      <c r="DC277" s="52">
        <f>REPS미분양!G262</f>
        <v>3225</v>
      </c>
      <c r="DD277" s="52">
        <f>REPS미분양!H262</f>
        <v>3442</v>
      </c>
      <c r="DE277" s="52">
        <f>REPS미분양!I262</f>
        <v>2192</v>
      </c>
      <c r="DF277" s="52">
        <f t="shared" si="516"/>
        <v>23153</v>
      </c>
      <c r="DG277" s="52">
        <f t="shared" si="517"/>
        <v>12734</v>
      </c>
      <c r="DH277" s="52">
        <f t="shared" si="518"/>
        <v>5926</v>
      </c>
      <c r="DI277" s="52">
        <f t="shared" si="519"/>
        <v>19928</v>
      </c>
      <c r="DJ277" s="52">
        <f t="shared" si="520"/>
        <v>9292</v>
      </c>
      <c r="DK277" s="52">
        <f t="shared" si="521"/>
        <v>3734</v>
      </c>
      <c r="DL277" s="141">
        <v>759.5</v>
      </c>
      <c r="DM277" s="141">
        <v>773.7</v>
      </c>
      <c r="DN277" s="141">
        <v>776.9</v>
      </c>
      <c r="DO277" s="140">
        <f>'REPS분양가(분기단위)'!D262</f>
        <v>1087</v>
      </c>
      <c r="DP277" s="140">
        <f>'REPS분양가(분기단위)'!E262</f>
        <v>1321</v>
      </c>
      <c r="DQ277" s="140">
        <f>'REPS분양가(분기단위)'!F262</f>
        <v>1293</v>
      </c>
      <c r="DR277" s="53">
        <f t="shared" si="522"/>
        <v>0.69871205151793925</v>
      </c>
      <c r="DS277" s="53">
        <f t="shared" si="523"/>
        <v>0.58569265707797125</v>
      </c>
      <c r="DT277" s="53">
        <f t="shared" si="524"/>
        <v>0.6008507347254447</v>
      </c>
      <c r="DU277" s="53">
        <f>100%-종합!CF277</f>
        <v>0.55437073385549374</v>
      </c>
      <c r="DV277" s="53">
        <f>100%-종합!CG277</f>
        <v>0.51409042523390669</v>
      </c>
      <c r="DW277" s="53">
        <f>100%-종합!CH277</f>
        <v>0.37271272872712724</v>
      </c>
      <c r="DX277" s="55">
        <v>0.2</v>
      </c>
      <c r="DY277" s="55">
        <v>0.3</v>
      </c>
      <c r="DZ277" s="55">
        <v>0.5</v>
      </c>
      <c r="EA277" s="72">
        <f t="shared" si="525"/>
        <v>1543.8042756310572</v>
      </c>
      <c r="EB277" s="72">
        <f t="shared" si="526"/>
        <v>839.34353653359801</v>
      </c>
      <c r="EC277" s="72">
        <f t="shared" si="527"/>
        <v>418.10478644710923</v>
      </c>
      <c r="ED277" s="71">
        <f t="shared" si="528"/>
        <v>933.75086620392142</v>
      </c>
      <c r="EE277" s="82">
        <f t="shared" si="529"/>
        <v>1031.2979443752313</v>
      </c>
      <c r="EF277" s="88">
        <f t="shared" si="530"/>
        <v>9273.2095526610101</v>
      </c>
      <c r="EG277" s="54">
        <f>REPS단위당실거래!I262</f>
        <v>776.9</v>
      </c>
      <c r="EH277" s="52">
        <f t="shared" si="531"/>
        <v>1293</v>
      </c>
      <c r="EI277" s="52">
        <f t="shared" si="532"/>
        <v>44000</v>
      </c>
      <c r="EJ277" s="49">
        <f t="shared" si="533"/>
        <v>24200.000000000004</v>
      </c>
      <c r="EK277" s="149">
        <v>115889</v>
      </c>
      <c r="EL277" s="55">
        <f t="shared" si="534"/>
        <v>0.76382356777109295</v>
      </c>
      <c r="EM277" s="55">
        <v>0.74</v>
      </c>
      <c r="EN277" s="55">
        <v>0.05</v>
      </c>
      <c r="EO277" s="71">
        <f t="shared" si="535"/>
        <v>3275.1937294806958</v>
      </c>
      <c r="EP277" s="54">
        <f>REPS단위당실거래!I262</f>
        <v>776.9</v>
      </c>
      <c r="EQ277" s="52">
        <f t="shared" si="536"/>
        <v>1293</v>
      </c>
      <c r="ER277" s="52">
        <f t="shared" si="537"/>
        <v>44000</v>
      </c>
      <c r="ES277" s="49">
        <f t="shared" si="538"/>
        <v>24200.000000000004</v>
      </c>
      <c r="ET277" s="149">
        <v>73958</v>
      </c>
      <c r="EU277" s="55">
        <f t="shared" si="539"/>
        <v>0.76382356777109295</v>
      </c>
      <c r="EV277" s="55">
        <v>0.26</v>
      </c>
      <c r="EW277" s="55">
        <v>0.2</v>
      </c>
      <c r="EX277" s="50">
        <f t="shared" si="540"/>
        <v>2937.524898111154</v>
      </c>
      <c r="EY277" s="53">
        <f>'주택총조사(주택의종류)'!AZ263</f>
        <v>0.59597911001110526</v>
      </c>
      <c r="EZ277" s="53">
        <f>'주택총조사(주택의종류)'!AS263</f>
        <v>0.33056772570922788</v>
      </c>
      <c r="FA277" s="53">
        <f>'주택총조사(주택의종류)'!BG263</f>
        <v>5.7908377842528794E-2</v>
      </c>
      <c r="FB277" s="53">
        <f t="shared" si="541"/>
        <v>0.65182838966372147</v>
      </c>
      <c r="FC277" s="54">
        <f t="shared" si="542"/>
        <v>4049.6263784570015</v>
      </c>
      <c r="FD277" s="55">
        <v>0.4</v>
      </c>
      <c r="FE277" s="55">
        <v>0.6</v>
      </c>
      <c r="FF277" s="50">
        <f t="shared" si="543"/>
        <v>971.91033082968033</v>
      </c>
      <c r="FG277" s="82">
        <f t="shared" si="544"/>
        <v>7184.6289584215301</v>
      </c>
      <c r="FH277" s="53">
        <v>3.9399999999999998E-2</v>
      </c>
      <c r="FI277" s="49">
        <v>30</v>
      </c>
      <c r="FJ277" s="55">
        <v>0.6</v>
      </c>
      <c r="FK277" s="55">
        <v>0.4</v>
      </c>
      <c r="FL277" s="49">
        <f t="shared" si="545"/>
        <v>44000</v>
      </c>
      <c r="FM277" s="49">
        <f t="shared" si="546"/>
        <v>26400</v>
      </c>
      <c r="FN277" s="58">
        <f t="shared" si="547"/>
        <v>-125.12615446794288</v>
      </c>
      <c r="FO277" s="49">
        <f t="shared" si="562"/>
        <v>3720</v>
      </c>
      <c r="FP277" s="134">
        <v>1232</v>
      </c>
      <c r="FQ277" s="134">
        <v>4051</v>
      </c>
      <c r="FR277" s="134">
        <v>37678</v>
      </c>
      <c r="FS277" s="134">
        <v>57627</v>
      </c>
      <c r="FT277" s="134">
        <v>36746</v>
      </c>
      <c r="FU277" s="134">
        <v>33010</v>
      </c>
      <c r="FV277" s="134">
        <v>31072</v>
      </c>
      <c r="FW277" s="134">
        <v>76530</v>
      </c>
      <c r="FX277" s="134">
        <v>74756</v>
      </c>
      <c r="FY277" s="32">
        <f t="shared" si="548"/>
        <v>352702</v>
      </c>
      <c r="FZ277" s="152">
        <f>(SUM(FT277:FX277)/FY277)+(FS277/FY277)*0.3</f>
        <v>0.76382356777109295</v>
      </c>
      <c r="GA277" s="54">
        <f t="shared" si="549"/>
        <v>7543.2942779950999</v>
      </c>
      <c r="GB277" s="55">
        <v>0.3</v>
      </c>
      <c r="GC277" s="55">
        <f t="shared" si="550"/>
        <v>0.76382356777109295</v>
      </c>
      <c r="GD277" s="50">
        <f t="shared" si="551"/>
        <v>1728.5237844496462</v>
      </c>
      <c r="GE277" s="54">
        <f t="shared" si="552"/>
        <v>698.61733029067898</v>
      </c>
      <c r="GF277" s="55">
        <v>0.7</v>
      </c>
      <c r="GG277" s="55">
        <f t="shared" si="553"/>
        <v>0.76382356777109295</v>
      </c>
      <c r="GH277" s="50">
        <f t="shared" si="554"/>
        <v>373.53426721053972</v>
      </c>
      <c r="GI277" s="81">
        <f t="shared" si="563"/>
        <v>2102.0580516601858</v>
      </c>
      <c r="GJ277" s="72">
        <f t="shared" si="555"/>
        <v>97.547078171309863</v>
      </c>
      <c r="GK277" s="72">
        <f t="shared" si="556"/>
        <v>933.75086620392142</v>
      </c>
      <c r="GL277" s="52">
        <f>SUM('주택총조사(주택의종류)'!AD263:AF263)</f>
        <v>437892</v>
      </c>
      <c r="GM277" s="52">
        <f>REPS미분양!I262</f>
        <v>2192</v>
      </c>
      <c r="GN277" s="100">
        <f t="shared" si="557"/>
        <v>5.0058005170224625E-3</v>
      </c>
      <c r="GO277" s="55">
        <f t="shared" si="558"/>
        <v>0.8</v>
      </c>
      <c r="GP277" s="82">
        <f t="shared" si="559"/>
        <v>825.03835550018505</v>
      </c>
      <c r="GQ277" s="84">
        <f t="shared" si="560"/>
        <v>10111.7253655819</v>
      </c>
      <c r="GR277" s="151">
        <f>SUM('REPS분양물량+계획'!G262:I262)/3</f>
        <v>9956</v>
      </c>
      <c r="GS277" s="106">
        <f t="shared" si="564"/>
        <v>0.98459952580279175</v>
      </c>
      <c r="GT277" s="105" t="str">
        <f t="shared" si="561"/>
        <v>A등급</v>
      </c>
    </row>
    <row r="278" spans="1:202" s="49" customFormat="1" x14ac:dyDescent="0.4">
      <c r="A278" s="37" t="s">
        <v>270</v>
      </c>
      <c r="B278" s="37" t="s">
        <v>335</v>
      </c>
      <c r="C278" s="35">
        <f>'주택총조사(거처의종류, 일반,외국인가구, 전체)'!H264</f>
        <v>16765</v>
      </c>
      <c r="D278" s="35">
        <f>'주택총조사(거처의종류, 일반,외국인가구, 전체)'!K264</f>
        <v>17013</v>
      </c>
      <c r="E278" s="35">
        <f>'주택총조사(거처의종류, 일반,외국인가구, 전체)'!N264</f>
        <v>18209</v>
      </c>
      <c r="F278" s="35">
        <f>'주택총조사(거처의종류, 일반,외국인가구, 전체)'!Q264</f>
        <v>17997</v>
      </c>
      <c r="G278" s="35">
        <f>'주택총조사(거처의종류, 일반,외국인가구, 전체)'!T264</f>
        <v>18083</v>
      </c>
      <c r="H278" s="35">
        <f>'주택총조사(거처의종류, 일반,외국인가구, 전체)'!W264</f>
        <v>18191</v>
      </c>
      <c r="I278" s="207">
        <f t="shared" si="474"/>
        <v>107</v>
      </c>
      <c r="J278" s="207">
        <f t="shared" si="474"/>
        <v>119</v>
      </c>
      <c r="K278" s="207">
        <f t="shared" si="475"/>
        <v>-115</v>
      </c>
      <c r="L278" s="207">
        <f t="shared" si="475"/>
        <v>72</v>
      </c>
      <c r="M278" s="207">
        <f t="shared" si="475"/>
        <v>-127</v>
      </c>
      <c r="N278" s="24">
        <f>'인구총조사(가구, 1인가구)'!D264</f>
        <v>6336</v>
      </c>
      <c r="O278" s="24">
        <f>'인구총조사(가구, 1인가구)'!E264</f>
        <v>6477</v>
      </c>
      <c r="P278" s="24">
        <f>'인구총조사(가구, 1인가구)'!F264</f>
        <v>7554</v>
      </c>
      <c r="Q278" s="24">
        <f>'인구총조사(가구, 1인가구)'!G264</f>
        <v>7457</v>
      </c>
      <c r="R278" s="24">
        <f>'인구총조사(가구, 1인가구)'!H264</f>
        <v>7471</v>
      </c>
      <c r="S278" s="24">
        <f>'인구총조사(가구, 1인가구)'!I264</f>
        <v>7706</v>
      </c>
      <c r="T278" s="52">
        <f t="shared" si="479"/>
        <v>141</v>
      </c>
      <c r="U278" s="52">
        <f t="shared" si="480"/>
        <v>1077</v>
      </c>
      <c r="V278" s="52">
        <f t="shared" si="481"/>
        <v>-97</v>
      </c>
      <c r="W278" s="52">
        <f t="shared" si="482"/>
        <v>14</v>
      </c>
      <c r="X278" s="52">
        <f t="shared" si="483"/>
        <v>235</v>
      </c>
      <c r="Y278" s="53">
        <f>'주택총조사(거처의종류, 일반,외국인가구, 아파트)'!K264/'주택총조사(거처의종류, 일반,외국인가구, 전체)'!K264</f>
        <v>7.3002997707635339E-2</v>
      </c>
      <c r="Z278" s="53">
        <f>'주택총조사(거처의종류, 일반,외국인가구, 아파트)'!N264/'주택총조사(거처의종류, 일반,외국인가구, 전체)'!N264</f>
        <v>7.5292437805480811E-2</v>
      </c>
      <c r="AA278" s="53">
        <f>'주택총조사(거처의종류, 일반,외국인가구, 아파트)'!Q264/'주택총조사(거처의종류, 일반,외국인가구, 전체)'!Q264</f>
        <v>7.3067733511140751E-2</v>
      </c>
      <c r="AB278" s="53">
        <f>'주택총조사(거처의종류, 일반,외국인가구, 아파트)'!T264/'주택총조사(거처의종류, 일반,외국인가구, 전체)'!T264</f>
        <v>7.1503622186584084E-2</v>
      </c>
      <c r="AC278" s="53">
        <f>'주택총조사(거처의종류, 일반,외국인가구, 아파트)'!W264/'주택총조사(거처의종류, 일반,외국인가구, 전체)'!W264</f>
        <v>7.2343466549392554E-2</v>
      </c>
      <c r="AD278" s="54">
        <f t="shared" si="484"/>
        <v>7.8113207547169816</v>
      </c>
      <c r="AE278" s="54">
        <f t="shared" si="485"/>
        <v>8.9598000988522166</v>
      </c>
      <c r="AF278" s="54">
        <f t="shared" si="486"/>
        <v>-8.402789353781186</v>
      </c>
      <c r="AG278" s="54">
        <f t="shared" si="487"/>
        <v>5.1482607974340544</v>
      </c>
      <c r="AH278" s="54">
        <f t="shared" si="488"/>
        <v>-9.187620251772854</v>
      </c>
      <c r="AI278" s="54">
        <f t="shared" si="489"/>
        <v>0.86579440908984218</v>
      </c>
      <c r="AJ278" s="54">
        <f t="shared" si="490"/>
        <v>10.293422676776583</v>
      </c>
      <c r="AK278" s="54">
        <f t="shared" si="491"/>
        <v>81.08995551650284</v>
      </c>
      <c r="AL278" s="54">
        <f t="shared" si="492"/>
        <v>-7.0875701505806532</v>
      </c>
      <c r="AM278" s="54">
        <f t="shared" si="493"/>
        <v>1.0010507106121771</v>
      </c>
      <c r="AN278" s="54">
        <f t="shared" si="494"/>
        <v>17.000714639107251</v>
      </c>
      <c r="AO278" s="54">
        <f t="shared" si="495"/>
        <v>20.459514678483639</v>
      </c>
      <c r="AP278" s="208">
        <f t="shared" si="476"/>
        <v>18.104743431493564</v>
      </c>
      <c r="AQ278" s="208">
        <f t="shared" si="476"/>
        <v>90.049755615355053</v>
      </c>
      <c r="AR278" s="208">
        <f t="shared" si="477"/>
        <v>-15.490359504361839</v>
      </c>
      <c r="AS278" s="208">
        <f t="shared" si="477"/>
        <v>6.1493115080462317</v>
      </c>
      <c r="AT278" s="208">
        <f t="shared" si="477"/>
        <v>7.813094387334397</v>
      </c>
      <c r="AU278" s="50">
        <f t="shared" si="478"/>
        <v>21.325309087573483</v>
      </c>
      <c r="AV278" s="52">
        <f>'주택총조사(거처의종류, 일반,외국인가구, 전체)'!I264</f>
        <v>178</v>
      </c>
      <c r="AW278" s="52">
        <f>'주택총조사(거처의종류, 일반,외국인가구, 전체)'!L264</f>
        <v>213</v>
      </c>
      <c r="AX278" s="52">
        <f>'주택총조사(거처의종류, 일반,외국인가구, 전체)'!O264</f>
        <v>223</v>
      </c>
      <c r="AY278" s="52">
        <f>'주택총조사(거처의종류, 일반,외국인가구, 전체)'!R264</f>
        <v>229</v>
      </c>
      <c r="AZ278" s="52">
        <f>'주택총조사(거처의종류, 일반,외국인가구, 전체)'!U264</f>
        <v>244</v>
      </c>
      <c r="BA278" s="52">
        <f>'주택총조사(거처의종류, 일반,외국인가구, 전체)'!X264</f>
        <v>287</v>
      </c>
      <c r="BB278" s="52">
        <f t="shared" si="496"/>
        <v>35</v>
      </c>
      <c r="BC278" s="52">
        <f t="shared" si="497"/>
        <v>10</v>
      </c>
      <c r="BD278" s="52">
        <f t="shared" si="498"/>
        <v>6</v>
      </c>
      <c r="BE278" s="52">
        <f t="shared" si="499"/>
        <v>15</v>
      </c>
      <c r="BF278" s="52">
        <f t="shared" si="500"/>
        <v>43</v>
      </c>
      <c r="BG278" s="53">
        <f>'주택총조사(거처의종류, 일반,외국인가구, 아파트)'!L264/'주택총조사(거처의종류, 일반,외국인가구, 전체)'!L264</f>
        <v>6.5727699530516437E-2</v>
      </c>
      <c r="BH278" s="53">
        <f>'주택총조사(거처의종류, 일반,외국인가구, 아파트)'!O264/'주택총조사(거처의종류, 일반,외국인가구, 전체)'!O264</f>
        <v>7.623318385650224E-2</v>
      </c>
      <c r="BI278" s="53">
        <f>'주택총조사(거처의종류, 일반,외국인가구, 아파트)'!R264/'주택총조사(거처의종류, 일반,외국인가구, 전체)'!R264</f>
        <v>9.1703056768558958E-2</v>
      </c>
      <c r="BJ278" s="53">
        <f>'주택총조사(거처의종류, 일반,외국인가구, 아파트)'!U264/'주택총조사(거처의종류, 일반,외국인가구, 전체)'!U264</f>
        <v>5.3278688524590161E-2</v>
      </c>
      <c r="BK278" s="53">
        <f>'주택총조사(거처의종류, 일반,외국인가구, 아파트)'!X264/'주택총조사(거처의종류, 일반,외국인가구, 전체)'!X264</f>
        <v>5.5749128919860627E-2</v>
      </c>
      <c r="BL278" s="54">
        <f t="shared" si="501"/>
        <v>2.3004694835680755</v>
      </c>
      <c r="BM278" s="54">
        <f t="shared" si="502"/>
        <v>0.7623318385650224</v>
      </c>
      <c r="BN278" s="54">
        <f t="shared" si="503"/>
        <v>0.55021834061135377</v>
      </c>
      <c r="BO278" s="54">
        <f t="shared" si="504"/>
        <v>0.7991803278688524</v>
      </c>
      <c r="BP278" s="54">
        <f t="shared" si="505"/>
        <v>2.3972125435540068</v>
      </c>
      <c r="BQ278" s="50">
        <f t="shared" si="506"/>
        <v>1.3618825068334623</v>
      </c>
      <c r="BR278" s="49">
        <f>REPS멸실!E263</f>
        <v>0</v>
      </c>
      <c r="BS278" s="49">
        <f>REPS멸실!F263</f>
        <v>0</v>
      </c>
      <c r="BT278" s="49">
        <f>REPS멸실!G263</f>
        <v>0</v>
      </c>
      <c r="BU278" s="49">
        <f>REPS멸실!H263</f>
        <v>0</v>
      </c>
      <c r="BV278" s="49">
        <f>REPS멸실!I263</f>
        <v>0</v>
      </c>
      <c r="BW278" s="51">
        <f t="shared" si="507"/>
        <v>0</v>
      </c>
      <c r="BX278" s="81">
        <f t="shared" si="508"/>
        <v>22.687191594406947</v>
      </c>
      <c r="BY278" s="52">
        <f>SUM('주택소유통계(다주택자)'!Q264:R264)</f>
        <v>2576</v>
      </c>
      <c r="BZ278" s="52">
        <f>SUM('주택소유통계(다주택자)'!U264:V264)</f>
        <v>2553</v>
      </c>
      <c r="CA278" s="52">
        <f>SUM('주택소유통계(다주택자)'!Y264:Z264)</f>
        <v>2645</v>
      </c>
      <c r="CB278" s="52">
        <f>SUM('주택소유통계(다주택자)'!AC264:AD264)</f>
        <v>2749</v>
      </c>
      <c r="CC278" s="52">
        <f t="shared" si="509"/>
        <v>-23</v>
      </c>
      <c r="CD278" s="52">
        <f t="shared" si="510"/>
        <v>92</v>
      </c>
      <c r="CE278" s="52">
        <f t="shared" si="511"/>
        <v>104</v>
      </c>
      <c r="CF278" s="53">
        <f>'REPS거래량(외지인)'!D264/'REPS거래량(외지인)'!C264</f>
        <v>0.60416666666666663</v>
      </c>
      <c r="CG278" s="53">
        <f>'REPS거래량(외지인)'!I264/'REPS거래량(외지인)'!H264</f>
        <v>0.7</v>
      </c>
      <c r="CH278" s="53">
        <f>'REPS거래량(외지인)'!N264/'REPS거래량(외지인)'!M264</f>
        <v>0.7021276595744681</v>
      </c>
      <c r="CI278" s="54">
        <f>REPS단위당실거래!G263</f>
        <v>470.5</v>
      </c>
      <c r="CJ278" s="54">
        <f>REPS단위당실거래!H263</f>
        <v>472.5</v>
      </c>
      <c r="CK278" s="54">
        <f>REPS단위당실거래!I263</f>
        <v>486.8</v>
      </c>
      <c r="CL278" s="52">
        <v>0</v>
      </c>
      <c r="CM278" s="52">
        <v>0</v>
      </c>
      <c r="CN278" s="52">
        <v>0</v>
      </c>
      <c r="CO278" s="53">
        <v>0</v>
      </c>
      <c r="CP278" s="53">
        <v>0</v>
      </c>
      <c r="CQ278" s="53">
        <v>0</v>
      </c>
      <c r="CR278" s="55">
        <v>0.2</v>
      </c>
      <c r="CS278" s="55">
        <v>0.3</v>
      </c>
      <c r="CT278" s="55">
        <v>0.5</v>
      </c>
      <c r="CU278" s="162">
        <f t="shared" si="512"/>
        <v>0</v>
      </c>
      <c r="CV278" s="162">
        <f t="shared" si="513"/>
        <v>0</v>
      </c>
      <c r="CW278" s="162">
        <f t="shared" si="514"/>
        <v>0</v>
      </c>
      <c r="CX278" s="71">
        <f t="shared" si="515"/>
        <v>0</v>
      </c>
      <c r="CY278" s="158">
        <f>REPS분양물량!H263</f>
        <v>390</v>
      </c>
      <c r="CZ278" s="158">
        <f>REPS분양물량!I263</f>
        <v>0</v>
      </c>
      <c r="DA278" s="158">
        <f>REPS분양물량!J263</f>
        <v>0</v>
      </c>
      <c r="DB278" s="52">
        <f>REPS미분양!F263</f>
        <v>0</v>
      </c>
      <c r="DC278" s="52">
        <f>REPS미분양!G263</f>
        <v>0</v>
      </c>
      <c r="DD278" s="52">
        <f>REPS미분양!H263</f>
        <v>0</v>
      </c>
      <c r="DE278" s="52">
        <f>REPS미분양!I263</f>
        <v>0</v>
      </c>
      <c r="DF278" s="52">
        <f t="shared" si="516"/>
        <v>390</v>
      </c>
      <c r="DG278" s="52">
        <f t="shared" si="517"/>
        <v>0</v>
      </c>
      <c r="DH278" s="52">
        <f t="shared" si="518"/>
        <v>0</v>
      </c>
      <c r="DI278" s="52">
        <f t="shared" si="519"/>
        <v>390</v>
      </c>
      <c r="DJ278" s="52">
        <f t="shared" si="520"/>
        <v>0</v>
      </c>
      <c r="DK278" s="52">
        <f t="shared" si="521"/>
        <v>0</v>
      </c>
      <c r="DL278" s="141">
        <v>470.5</v>
      </c>
      <c r="DM278" s="141">
        <v>472.5</v>
      </c>
      <c r="DN278" s="141">
        <v>486.8</v>
      </c>
      <c r="DO278" s="140">
        <f>'REPS분양가(분기단위)'!D263</f>
        <v>0</v>
      </c>
      <c r="DP278" s="140">
        <f>'REPS분양가(분기단위)'!E263</f>
        <v>0</v>
      </c>
      <c r="DQ278" s="140">
        <f>'REPS분양가(분기단위)'!F263</f>
        <v>0</v>
      </c>
      <c r="DR278" s="53" t="e">
        <f t="shared" si="522"/>
        <v>#DIV/0!</v>
      </c>
      <c r="DS278" s="53" t="e">
        <f t="shared" si="523"/>
        <v>#DIV/0!</v>
      </c>
      <c r="DT278" s="53" t="e">
        <f t="shared" si="524"/>
        <v>#DIV/0!</v>
      </c>
      <c r="DU278" s="53">
        <f>100%-종합!CF278</f>
        <v>0.39583333333333337</v>
      </c>
      <c r="DV278" s="53">
        <f>100%-종합!CG278</f>
        <v>0.30000000000000004</v>
      </c>
      <c r="DW278" s="53">
        <f>100%-종합!CH278</f>
        <v>0.2978723404255319</v>
      </c>
      <c r="DX278" s="55">
        <v>0.2</v>
      </c>
      <c r="DY278" s="55">
        <v>0.3</v>
      </c>
      <c r="DZ278" s="55">
        <v>0.5</v>
      </c>
      <c r="EA278" s="72" t="e">
        <f t="shared" si="525"/>
        <v>#DIV/0!</v>
      </c>
      <c r="EB278" s="72" t="e">
        <f t="shared" si="526"/>
        <v>#DIV/0!</v>
      </c>
      <c r="EC278" s="72" t="e">
        <f t="shared" si="527"/>
        <v>#DIV/0!</v>
      </c>
      <c r="ED278" s="71" t="e">
        <f t="shared" si="528"/>
        <v>#DIV/0!</v>
      </c>
      <c r="EE278" s="82" t="e">
        <f t="shared" si="529"/>
        <v>#DIV/0!</v>
      </c>
      <c r="EF278" s="88" t="e">
        <f t="shared" si="530"/>
        <v>#DIV/0!</v>
      </c>
      <c r="EG278" s="54">
        <f>REPS단위당실거래!I263</f>
        <v>486.8</v>
      </c>
      <c r="EH278" s="52">
        <f t="shared" si="531"/>
        <v>0</v>
      </c>
      <c r="EI278" s="52">
        <f t="shared" si="532"/>
        <v>0</v>
      </c>
      <c r="EJ278" s="49">
        <f t="shared" si="533"/>
        <v>0</v>
      </c>
      <c r="EK278" s="149">
        <v>0</v>
      </c>
      <c r="EL278" s="55">
        <f t="shared" si="534"/>
        <v>0</v>
      </c>
      <c r="EM278" s="55">
        <v>0.74</v>
      </c>
      <c r="EN278" s="55">
        <v>0.05</v>
      </c>
      <c r="EO278" s="71">
        <f t="shared" si="535"/>
        <v>0</v>
      </c>
      <c r="EP278" s="54">
        <f>REPS단위당실거래!I263</f>
        <v>486.8</v>
      </c>
      <c r="EQ278" s="52">
        <f t="shared" si="536"/>
        <v>0</v>
      </c>
      <c r="ER278" s="52">
        <f t="shared" si="537"/>
        <v>0</v>
      </c>
      <c r="ES278" s="49">
        <f t="shared" si="538"/>
        <v>0</v>
      </c>
      <c r="ET278" s="149">
        <v>0</v>
      </c>
      <c r="EU278" s="55">
        <f t="shared" si="539"/>
        <v>0</v>
      </c>
      <c r="EV278" s="55">
        <v>0.26</v>
      </c>
      <c r="EW278" s="55">
        <v>0.2</v>
      </c>
      <c r="EX278" s="50">
        <f t="shared" si="540"/>
        <v>0</v>
      </c>
      <c r="EY278" s="53">
        <f>'주택총조사(주택의종류)'!AZ264</f>
        <v>8.6348186737552318E-2</v>
      </c>
      <c r="EZ278" s="53">
        <f>'주택총조사(주택의종류)'!AS264</f>
        <v>0.84936811067717888</v>
      </c>
      <c r="FA278" s="53">
        <f>'주택총조사(주택의종류)'!BG264</f>
        <v>4.5666044369053839E-2</v>
      </c>
      <c r="FB278" s="53">
        <f t="shared" si="541"/>
        <v>10.365407646215084</v>
      </c>
      <c r="FC278" s="54">
        <f t="shared" si="542"/>
        <v>0</v>
      </c>
      <c r="FD278" s="55">
        <v>0.4</v>
      </c>
      <c r="FE278" s="55">
        <v>0.6</v>
      </c>
      <c r="FF278" s="50">
        <f t="shared" si="543"/>
        <v>0</v>
      </c>
      <c r="FG278" s="82">
        <f t="shared" si="544"/>
        <v>0</v>
      </c>
      <c r="FH278" s="53">
        <v>3.9399999999999998E-2</v>
      </c>
      <c r="FI278" s="49">
        <v>30</v>
      </c>
      <c r="FJ278" s="55">
        <v>0.6</v>
      </c>
      <c r="FK278" s="55">
        <v>0.4</v>
      </c>
      <c r="FL278" s="49">
        <f t="shared" si="545"/>
        <v>0</v>
      </c>
      <c r="FM278" s="49">
        <f t="shared" si="546"/>
        <v>0</v>
      </c>
      <c r="FN278" s="58">
        <f t="shared" si="547"/>
        <v>0</v>
      </c>
      <c r="FO278" s="49">
        <f t="shared" si="562"/>
        <v>0</v>
      </c>
      <c r="FP278" s="131" t="s">
        <v>400</v>
      </c>
      <c r="FQ278" s="131">
        <v>39</v>
      </c>
      <c r="FR278" s="131">
        <v>289</v>
      </c>
      <c r="FS278" s="131">
        <v>416</v>
      </c>
      <c r="FT278" s="131">
        <v>189</v>
      </c>
      <c r="FU278" s="131">
        <v>148</v>
      </c>
      <c r="FV278" s="131">
        <v>154</v>
      </c>
      <c r="FW278" s="131">
        <v>287</v>
      </c>
      <c r="FX278" s="131">
        <v>195</v>
      </c>
      <c r="FY278" s="32">
        <f t="shared" si="548"/>
        <v>1717</v>
      </c>
      <c r="FZ278" s="153">
        <v>0</v>
      </c>
      <c r="GA278" s="54">
        <f t="shared" si="549"/>
        <v>21.821397185317103</v>
      </c>
      <c r="GB278" s="55">
        <v>0.3</v>
      </c>
      <c r="GC278" s="55">
        <f t="shared" si="550"/>
        <v>0</v>
      </c>
      <c r="GD278" s="50">
        <f t="shared" si="551"/>
        <v>0</v>
      </c>
      <c r="GE278" s="54">
        <f t="shared" si="552"/>
        <v>0.86579440908984218</v>
      </c>
      <c r="GF278" s="55">
        <v>0.7</v>
      </c>
      <c r="GG278" s="55">
        <f t="shared" si="553"/>
        <v>0</v>
      </c>
      <c r="GH278" s="50">
        <f t="shared" si="554"/>
        <v>0</v>
      </c>
      <c r="GI278" s="81">
        <f t="shared" si="563"/>
        <v>0</v>
      </c>
      <c r="GJ278" s="72">
        <f t="shared" si="555"/>
        <v>0</v>
      </c>
      <c r="GK278" s="72" t="e">
        <f t="shared" si="556"/>
        <v>#DIV/0!</v>
      </c>
      <c r="GL278" s="52">
        <f>SUM('주택총조사(주택의종류)'!AD264:AF264)</f>
        <v>2311</v>
      </c>
      <c r="GM278" s="52">
        <f>REPS미분양!I263</f>
        <v>0</v>
      </c>
      <c r="GN278" s="100">
        <f t="shared" si="557"/>
        <v>0</v>
      </c>
      <c r="GO278" s="55">
        <f t="shared" si="558"/>
        <v>1</v>
      </c>
      <c r="GP278" s="82" t="e">
        <f t="shared" si="559"/>
        <v>#DIV/0!</v>
      </c>
      <c r="GQ278" s="84" t="e">
        <f t="shared" si="560"/>
        <v>#DIV/0!</v>
      </c>
      <c r="GR278" s="151">
        <f>SUM('REPS분양물량+계획'!G263:I263)/3</f>
        <v>0</v>
      </c>
      <c r="GS278" s="106" t="e">
        <f t="shared" si="564"/>
        <v>#DIV/0!</v>
      </c>
      <c r="GT278" s="105" t="e">
        <f t="shared" si="561"/>
        <v>#DIV/0!</v>
      </c>
    </row>
    <row r="279" spans="1:202" s="49" customFormat="1" x14ac:dyDescent="0.4">
      <c r="A279" s="37" t="s">
        <v>270</v>
      </c>
      <c r="B279" s="37" t="s">
        <v>328</v>
      </c>
      <c r="C279" s="35">
        <f>'주택총조사(거처의종류, 일반,외국인가구, 전체)'!H265</f>
        <v>12684</v>
      </c>
      <c r="D279" s="35">
        <f>'주택총조사(거처의종류, 일반,외국인가구, 전체)'!K265</f>
        <v>12719</v>
      </c>
      <c r="E279" s="35">
        <f>'주택총조사(거처의종류, 일반,외국인가구, 전체)'!N265</f>
        <v>12785</v>
      </c>
      <c r="F279" s="35">
        <f>'주택총조사(거처의종류, 일반,외국인가구, 전체)'!Q265</f>
        <v>12885</v>
      </c>
      <c r="G279" s="35">
        <f>'주택총조사(거처의종류, 일반,외국인가구, 전체)'!T265</f>
        <v>12950</v>
      </c>
      <c r="H279" s="35">
        <f>'주택총조사(거처의종류, 일반,외국인가구, 전체)'!W265</f>
        <v>13086</v>
      </c>
      <c r="I279" s="207">
        <f t="shared" si="474"/>
        <v>-118</v>
      </c>
      <c r="J279" s="207">
        <f t="shared" si="474"/>
        <v>-115</v>
      </c>
      <c r="K279" s="207">
        <f t="shared" si="475"/>
        <v>-102</v>
      </c>
      <c r="L279" s="207">
        <f t="shared" si="475"/>
        <v>-112</v>
      </c>
      <c r="M279" s="207">
        <f t="shared" si="475"/>
        <v>-24</v>
      </c>
      <c r="N279" s="24">
        <f>'인구총조사(가구, 1인가구)'!D265</f>
        <v>4316</v>
      </c>
      <c r="O279" s="24">
        <f>'인구총조사(가구, 1인가구)'!E265</f>
        <v>4469</v>
      </c>
      <c r="P279" s="24">
        <f>'인구총조사(가구, 1인가구)'!F265</f>
        <v>4650</v>
      </c>
      <c r="Q279" s="24">
        <f>'인구총조사(가구, 1인가구)'!G265</f>
        <v>4852</v>
      </c>
      <c r="R279" s="24">
        <f>'인구총조사(가구, 1인가구)'!H265</f>
        <v>5029</v>
      </c>
      <c r="S279" s="24">
        <f>'인구총조사(가구, 1인가구)'!I265</f>
        <v>5189</v>
      </c>
      <c r="T279" s="52">
        <f t="shared" si="479"/>
        <v>153</v>
      </c>
      <c r="U279" s="52">
        <f t="shared" si="480"/>
        <v>181</v>
      </c>
      <c r="V279" s="52">
        <f t="shared" si="481"/>
        <v>202</v>
      </c>
      <c r="W279" s="52">
        <f t="shared" si="482"/>
        <v>177</v>
      </c>
      <c r="X279" s="52">
        <f t="shared" si="483"/>
        <v>160</v>
      </c>
      <c r="Y279" s="53">
        <f>'주택총조사(거처의종류, 일반,외국인가구, 아파트)'!K265/'주택총조사(거처의종류, 일반,외국인가구, 전체)'!K265</f>
        <v>0.18499882066200174</v>
      </c>
      <c r="Z279" s="53">
        <f>'주택총조사(거처의종류, 일반,외국인가구, 아파트)'!N265/'주택총조사(거처의종류, 일반,외국인가구, 전체)'!N265</f>
        <v>0.18443488463042629</v>
      </c>
      <c r="AA279" s="53">
        <f>'주택총조사(거처의종류, 일반,외국인가구, 아파트)'!Q265/'주택총조사(거처의종류, 일반,외국인가구, 전체)'!Q265</f>
        <v>0.1842452464105549</v>
      </c>
      <c r="AB279" s="53">
        <f>'주택총조사(거처의종류, 일반,외국인가구, 아파트)'!T265/'주택총조사(거처의종류, 일반,외국인가구, 전체)'!T265</f>
        <v>0.18455598455598454</v>
      </c>
      <c r="AC279" s="53">
        <f>'주택총조사(거처의종류, 일반,외국인가구, 아파트)'!W265/'주택총조사(거처의종류, 일반,외국인가구, 전체)'!W265</f>
        <v>0.20082530949105915</v>
      </c>
      <c r="AD279" s="54">
        <f t="shared" si="484"/>
        <v>-21.829860838116204</v>
      </c>
      <c r="AE279" s="54">
        <f t="shared" si="485"/>
        <v>-21.210011732499023</v>
      </c>
      <c r="AF279" s="54">
        <f t="shared" si="486"/>
        <v>-18.793015133876601</v>
      </c>
      <c r="AG279" s="54">
        <f t="shared" si="487"/>
        <v>-20.670270270270269</v>
      </c>
      <c r="AH279" s="54">
        <f t="shared" si="488"/>
        <v>-4.8198074277854195</v>
      </c>
      <c r="AI279" s="54">
        <f t="shared" si="489"/>
        <v>-17.464593080509506</v>
      </c>
      <c r="AJ279" s="54">
        <f t="shared" si="490"/>
        <v>28.304819561286266</v>
      </c>
      <c r="AK279" s="54">
        <f t="shared" si="491"/>
        <v>33.38271411810716</v>
      </c>
      <c r="AL279" s="54">
        <f t="shared" si="492"/>
        <v>37.217539774932092</v>
      </c>
      <c r="AM279" s="54">
        <f t="shared" si="493"/>
        <v>32.666409266409261</v>
      </c>
      <c r="AN279" s="54">
        <f t="shared" si="494"/>
        <v>32.13204951856946</v>
      </c>
      <c r="AO279" s="54">
        <f t="shared" si="495"/>
        <v>32.740706447860845</v>
      </c>
      <c r="AP279" s="208">
        <f t="shared" si="476"/>
        <v>6.4749587231700616</v>
      </c>
      <c r="AQ279" s="208">
        <f t="shared" si="476"/>
        <v>12.172702385608137</v>
      </c>
      <c r="AR279" s="208">
        <f t="shared" si="477"/>
        <v>18.424524641055491</v>
      </c>
      <c r="AS279" s="208">
        <f t="shared" si="477"/>
        <v>11.996138996138992</v>
      </c>
      <c r="AT279" s="208">
        <f t="shared" si="477"/>
        <v>27.312242090784039</v>
      </c>
      <c r="AU279" s="50">
        <f t="shared" si="478"/>
        <v>15.276113367351346</v>
      </c>
      <c r="AV279" s="52">
        <f>'주택총조사(거처의종류, 일반,외국인가구, 전체)'!I265</f>
        <v>62</v>
      </c>
      <c r="AW279" s="52">
        <f>'주택총조사(거처의종류, 일반,외국인가구, 전체)'!L265</f>
        <v>54</v>
      </c>
      <c r="AX279" s="52">
        <f>'주택총조사(거처의종류, 일반,외국인가구, 전체)'!O265</f>
        <v>44</v>
      </c>
      <c r="AY279" s="52">
        <f>'주택총조사(거처의종류, 일반,외국인가구, 전체)'!R265</f>
        <v>58</v>
      </c>
      <c r="AZ279" s="52">
        <f>'주택총조사(거처의종류, 일반,외국인가구, 전체)'!U265</f>
        <v>74</v>
      </c>
      <c r="BA279" s="52">
        <f>'주택총조사(거처의종류, 일반,외국인가구, 전체)'!X265</f>
        <v>116</v>
      </c>
      <c r="BB279" s="52">
        <f t="shared" si="496"/>
        <v>-8</v>
      </c>
      <c r="BC279" s="52">
        <f t="shared" si="497"/>
        <v>-10</v>
      </c>
      <c r="BD279" s="52">
        <f t="shared" si="498"/>
        <v>14</v>
      </c>
      <c r="BE279" s="52">
        <f t="shared" si="499"/>
        <v>16</v>
      </c>
      <c r="BF279" s="52">
        <f t="shared" si="500"/>
        <v>42</v>
      </c>
      <c r="BG279" s="53">
        <f>'주택총조사(거처의종류, 일반,외국인가구, 아파트)'!L265/'주택총조사(거처의종류, 일반,외국인가구, 전체)'!L265</f>
        <v>0.18518518518518517</v>
      </c>
      <c r="BH279" s="53">
        <f>'주택총조사(거처의종류, 일반,외국인가구, 아파트)'!O265/'주택총조사(거처의종류, 일반,외국인가구, 전체)'!O265</f>
        <v>0.20454545454545456</v>
      </c>
      <c r="BI279" s="53">
        <f>'주택총조사(거처의종류, 일반,외국인가구, 아파트)'!R265/'주택총조사(거처의종류, 일반,외국인가구, 전체)'!R265</f>
        <v>0.18965517241379309</v>
      </c>
      <c r="BJ279" s="53">
        <f>'주택총조사(거처의종류, 일반,외국인가구, 아파트)'!U265/'주택총조사(거처의종류, 일반,외국인가구, 전체)'!U265</f>
        <v>0.14864864864864866</v>
      </c>
      <c r="BK279" s="53">
        <f>'주택총조사(거처의종류, 일반,외국인가구, 아파트)'!X265/'주택총조사(거처의종류, 일반,외국인가구, 전체)'!X265</f>
        <v>0.16379310344827586</v>
      </c>
      <c r="BL279" s="54">
        <f t="shared" si="501"/>
        <v>-1.4814814814814814</v>
      </c>
      <c r="BM279" s="54">
        <f t="shared" si="502"/>
        <v>-2.0454545454545454</v>
      </c>
      <c r="BN279" s="54">
        <f t="shared" si="503"/>
        <v>2.6551724137931032</v>
      </c>
      <c r="BO279" s="54">
        <f t="shared" si="504"/>
        <v>2.3783783783783785</v>
      </c>
      <c r="BP279" s="54">
        <f t="shared" si="505"/>
        <v>6.8793103448275863</v>
      </c>
      <c r="BQ279" s="50">
        <f t="shared" si="506"/>
        <v>1.6771850220126083</v>
      </c>
      <c r="BR279" s="49">
        <f>REPS멸실!E264</f>
        <v>0</v>
      </c>
      <c r="BS279" s="49">
        <f>REPS멸실!F264</f>
        <v>0</v>
      </c>
      <c r="BT279" s="49">
        <f>REPS멸실!G264</f>
        <v>0</v>
      </c>
      <c r="BU279" s="49">
        <f>REPS멸실!H264</f>
        <v>0</v>
      </c>
      <c r="BV279" s="49">
        <f>REPS멸실!I264</f>
        <v>0</v>
      </c>
      <c r="BW279" s="51">
        <f t="shared" si="507"/>
        <v>0</v>
      </c>
      <c r="BX279" s="81">
        <f t="shared" si="508"/>
        <v>16.953298389363955</v>
      </c>
      <c r="BY279" s="52">
        <f>SUM('주택소유통계(다주택자)'!Q265:R265)</f>
        <v>1911</v>
      </c>
      <c r="BZ279" s="52">
        <f>SUM('주택소유통계(다주택자)'!U265:V265)</f>
        <v>1900</v>
      </c>
      <c r="CA279" s="52">
        <f>SUM('주택소유통계(다주택자)'!Y265:Z265)</f>
        <v>1948</v>
      </c>
      <c r="CB279" s="52">
        <f>SUM('주택소유통계(다주택자)'!AC265:AD265)</f>
        <v>2191</v>
      </c>
      <c r="CC279" s="52">
        <f t="shared" si="509"/>
        <v>-11</v>
      </c>
      <c r="CD279" s="52">
        <f t="shared" si="510"/>
        <v>48</v>
      </c>
      <c r="CE279" s="52">
        <f t="shared" si="511"/>
        <v>243</v>
      </c>
      <c r="CF279" s="53">
        <f>'REPS거래량(외지인)'!D265/'REPS거래량(외지인)'!C265</f>
        <v>0.64550264550264547</v>
      </c>
      <c r="CG279" s="53">
        <f>'REPS거래량(외지인)'!I265/'REPS거래량(외지인)'!H265</f>
        <v>0.62745098039215685</v>
      </c>
      <c r="CH279" s="53">
        <f>'REPS거래량(외지인)'!N265/'REPS거래량(외지인)'!M265</f>
        <v>0.75401069518716579</v>
      </c>
      <c r="CI279" s="54">
        <f>REPS단위당실거래!G264</f>
        <v>479.5</v>
      </c>
      <c r="CJ279" s="54">
        <f>REPS단위당실거래!H264</f>
        <v>533</v>
      </c>
      <c r="CK279" s="54">
        <f>REPS단위당실거래!I264</f>
        <v>594.5</v>
      </c>
      <c r="CL279" s="52">
        <v>0</v>
      </c>
      <c r="CM279" s="52">
        <v>0</v>
      </c>
      <c r="CN279" s="52">
        <v>0</v>
      </c>
      <c r="CO279" s="53">
        <v>0</v>
      </c>
      <c r="CP279" s="53">
        <v>0</v>
      </c>
      <c r="CQ279" s="53">
        <v>0</v>
      </c>
      <c r="CR279" s="55">
        <v>0.2</v>
      </c>
      <c r="CS279" s="55">
        <v>0.3</v>
      </c>
      <c r="CT279" s="55">
        <v>0.5</v>
      </c>
      <c r="CU279" s="162">
        <f t="shared" si="512"/>
        <v>0</v>
      </c>
      <c r="CV279" s="162">
        <f t="shared" si="513"/>
        <v>0</v>
      </c>
      <c r="CW279" s="162">
        <f t="shared" si="514"/>
        <v>0</v>
      </c>
      <c r="CX279" s="71">
        <f t="shared" si="515"/>
        <v>0</v>
      </c>
      <c r="CY279" s="158">
        <f>REPS분양물량!H264</f>
        <v>0</v>
      </c>
      <c r="CZ279" s="158">
        <f>REPS분양물량!I264</f>
        <v>0</v>
      </c>
      <c r="DA279" s="158">
        <f>REPS분양물량!J264</f>
        <v>0</v>
      </c>
      <c r="DB279" s="52">
        <f>REPS미분양!F264</f>
        <v>0</v>
      </c>
      <c r="DC279" s="52">
        <f>REPS미분양!G264</f>
        <v>0</v>
      </c>
      <c r="DD279" s="52">
        <f>REPS미분양!H264</f>
        <v>0</v>
      </c>
      <c r="DE279" s="52">
        <f>REPS미분양!I264</f>
        <v>0</v>
      </c>
      <c r="DF279" s="52">
        <f t="shared" si="516"/>
        <v>0</v>
      </c>
      <c r="DG279" s="52">
        <f t="shared" si="517"/>
        <v>0</v>
      </c>
      <c r="DH279" s="52">
        <f t="shared" si="518"/>
        <v>0</v>
      </c>
      <c r="DI279" s="52">
        <f t="shared" si="519"/>
        <v>0</v>
      </c>
      <c r="DJ279" s="52">
        <f t="shared" si="520"/>
        <v>0</v>
      </c>
      <c r="DK279" s="52">
        <f t="shared" si="521"/>
        <v>0</v>
      </c>
      <c r="DL279" s="141">
        <v>479.5</v>
      </c>
      <c r="DM279" s="141">
        <v>533</v>
      </c>
      <c r="DN279" s="141">
        <v>594.5</v>
      </c>
      <c r="DO279" s="140">
        <f>'REPS분양가(분기단위)'!D264</f>
        <v>0</v>
      </c>
      <c r="DP279" s="140">
        <f>'REPS분양가(분기단위)'!E264</f>
        <v>0</v>
      </c>
      <c r="DQ279" s="140">
        <f>'REPS분양가(분기단위)'!F264</f>
        <v>0</v>
      </c>
      <c r="DR279" s="53" t="e">
        <f t="shared" si="522"/>
        <v>#DIV/0!</v>
      </c>
      <c r="DS279" s="53" t="e">
        <f t="shared" si="523"/>
        <v>#DIV/0!</v>
      </c>
      <c r="DT279" s="53" t="e">
        <f t="shared" si="524"/>
        <v>#DIV/0!</v>
      </c>
      <c r="DU279" s="53">
        <f>100%-종합!CF279</f>
        <v>0.35449735449735453</v>
      </c>
      <c r="DV279" s="53">
        <f>100%-종합!CG279</f>
        <v>0.37254901960784315</v>
      </c>
      <c r="DW279" s="53">
        <f>100%-종합!CH279</f>
        <v>0.24598930481283421</v>
      </c>
      <c r="DX279" s="55">
        <v>0.2</v>
      </c>
      <c r="DY279" s="55">
        <v>0.3</v>
      </c>
      <c r="DZ279" s="55">
        <v>0.5</v>
      </c>
      <c r="EA279" s="72" t="e">
        <f t="shared" si="525"/>
        <v>#DIV/0!</v>
      </c>
      <c r="EB279" s="72" t="e">
        <f t="shared" si="526"/>
        <v>#DIV/0!</v>
      </c>
      <c r="EC279" s="72" t="e">
        <f t="shared" si="527"/>
        <v>#DIV/0!</v>
      </c>
      <c r="ED279" s="71" t="e">
        <f t="shared" si="528"/>
        <v>#DIV/0!</v>
      </c>
      <c r="EE279" s="82" t="e">
        <f t="shared" si="529"/>
        <v>#DIV/0!</v>
      </c>
      <c r="EF279" s="88" t="e">
        <f t="shared" si="530"/>
        <v>#DIV/0!</v>
      </c>
      <c r="EG279" s="54">
        <f>REPS단위당실거래!I264</f>
        <v>594.5</v>
      </c>
      <c r="EH279" s="52">
        <f t="shared" si="531"/>
        <v>0</v>
      </c>
      <c r="EI279" s="52">
        <f t="shared" si="532"/>
        <v>0</v>
      </c>
      <c r="EJ279" s="49">
        <f t="shared" si="533"/>
        <v>0</v>
      </c>
      <c r="EK279" s="149">
        <v>0</v>
      </c>
      <c r="EL279" s="55">
        <f t="shared" si="534"/>
        <v>0</v>
      </c>
      <c r="EM279" s="55">
        <v>0.74</v>
      </c>
      <c r="EN279" s="55">
        <v>0.05</v>
      </c>
      <c r="EO279" s="71">
        <f t="shared" si="535"/>
        <v>0</v>
      </c>
      <c r="EP279" s="54">
        <f>REPS단위당실거래!I264</f>
        <v>594.5</v>
      </c>
      <c r="EQ279" s="52">
        <f t="shared" si="536"/>
        <v>0</v>
      </c>
      <c r="ER279" s="52">
        <f t="shared" si="537"/>
        <v>0</v>
      </c>
      <c r="ES279" s="49">
        <f t="shared" si="538"/>
        <v>0</v>
      </c>
      <c r="ET279" s="149">
        <v>0</v>
      </c>
      <c r="EU279" s="55">
        <f t="shared" si="539"/>
        <v>0</v>
      </c>
      <c r="EV279" s="55">
        <v>0.26</v>
      </c>
      <c r="EW279" s="55">
        <v>0.2</v>
      </c>
      <c r="EX279" s="50">
        <f t="shared" si="540"/>
        <v>0</v>
      </c>
      <c r="EY279" s="53">
        <f>'주택총조사(주택의종류)'!AZ265</f>
        <v>0.20023706953776457</v>
      </c>
      <c r="EZ279" s="53">
        <f>'주택총조사(주택의종류)'!AS265</f>
        <v>0.68160811061773063</v>
      </c>
      <c r="FA279" s="53">
        <f>'주택총조사(주택의종류)'!BG265</f>
        <v>9.4810078519826008E-2</v>
      </c>
      <c r="FB279" s="53">
        <f t="shared" si="541"/>
        <v>3.877494766228212</v>
      </c>
      <c r="FC279" s="54">
        <f t="shared" si="542"/>
        <v>0</v>
      </c>
      <c r="FD279" s="55">
        <v>0.4</v>
      </c>
      <c r="FE279" s="55">
        <v>0.6</v>
      </c>
      <c r="FF279" s="50">
        <f t="shared" si="543"/>
        <v>0</v>
      </c>
      <c r="FG279" s="82">
        <f t="shared" si="544"/>
        <v>0</v>
      </c>
      <c r="FH279" s="53">
        <v>3.9399999999999998E-2</v>
      </c>
      <c r="FI279" s="49">
        <v>30</v>
      </c>
      <c r="FJ279" s="55">
        <v>0.6</v>
      </c>
      <c r="FK279" s="55">
        <v>0.4</v>
      </c>
      <c r="FL279" s="49">
        <f t="shared" si="545"/>
        <v>0</v>
      </c>
      <c r="FM279" s="49">
        <f t="shared" si="546"/>
        <v>0</v>
      </c>
      <c r="FN279" s="58">
        <f t="shared" si="547"/>
        <v>0</v>
      </c>
      <c r="FO279" s="49">
        <f t="shared" si="562"/>
        <v>0</v>
      </c>
      <c r="FP279" s="131" t="s">
        <v>400</v>
      </c>
      <c r="FQ279" s="131">
        <v>60</v>
      </c>
      <c r="FR279" s="131">
        <v>445</v>
      </c>
      <c r="FS279" s="131">
        <v>615</v>
      </c>
      <c r="FT279" s="131">
        <v>360</v>
      </c>
      <c r="FU279" s="131">
        <v>280</v>
      </c>
      <c r="FV279" s="131">
        <v>266</v>
      </c>
      <c r="FW279" s="131">
        <v>533</v>
      </c>
      <c r="FX279" s="131">
        <v>381</v>
      </c>
      <c r="FY279" s="32">
        <f t="shared" si="548"/>
        <v>2940</v>
      </c>
      <c r="FZ279" s="153">
        <v>0</v>
      </c>
      <c r="GA279" s="54">
        <f t="shared" si="549"/>
        <v>34.417891469873453</v>
      </c>
      <c r="GB279" s="55">
        <v>0.3</v>
      </c>
      <c r="GC279" s="55">
        <f t="shared" si="550"/>
        <v>0</v>
      </c>
      <c r="GD279" s="50">
        <f t="shared" si="551"/>
        <v>0</v>
      </c>
      <c r="GE279" s="54">
        <f t="shared" si="552"/>
        <v>-17.464593080509506</v>
      </c>
      <c r="GF279" s="55">
        <v>0.7</v>
      </c>
      <c r="GG279" s="55">
        <f t="shared" si="553"/>
        <v>0</v>
      </c>
      <c r="GH279" s="50">
        <f t="shared" si="554"/>
        <v>0</v>
      </c>
      <c r="GI279" s="81">
        <f t="shared" si="563"/>
        <v>0</v>
      </c>
      <c r="GJ279" s="72">
        <f t="shared" si="555"/>
        <v>0</v>
      </c>
      <c r="GK279" s="72" t="e">
        <f t="shared" si="556"/>
        <v>#DIV/0!</v>
      </c>
      <c r="GL279" s="52">
        <f>SUM('주택총조사(주택의종류)'!AD265:AF265)</f>
        <v>4066</v>
      </c>
      <c r="GM279" s="52">
        <f>REPS미분양!I264</f>
        <v>0</v>
      </c>
      <c r="GN279" s="100">
        <f t="shared" si="557"/>
        <v>0</v>
      </c>
      <c r="GO279" s="55">
        <f t="shared" si="558"/>
        <v>1</v>
      </c>
      <c r="GP279" s="82" t="e">
        <f t="shared" si="559"/>
        <v>#DIV/0!</v>
      </c>
      <c r="GQ279" s="84" t="e">
        <f t="shared" si="560"/>
        <v>#DIV/0!</v>
      </c>
      <c r="GR279" s="151">
        <f>SUM('REPS분양물량+계획'!G264:I264)/3</f>
        <v>0</v>
      </c>
      <c r="GS279" s="106" t="e">
        <f t="shared" si="564"/>
        <v>#DIV/0!</v>
      </c>
      <c r="GT279" s="105" t="e">
        <f t="shared" si="561"/>
        <v>#DIV/0!</v>
      </c>
    </row>
    <row r="280" spans="1:202" s="49" customFormat="1" x14ac:dyDescent="0.4">
      <c r="A280" s="37" t="s">
        <v>270</v>
      </c>
      <c r="B280" s="37" t="s">
        <v>327</v>
      </c>
      <c r="C280" s="35">
        <f>'주택총조사(거처의종류, 일반,외국인가구, 전체)'!H266</f>
        <v>14080</v>
      </c>
      <c r="D280" s="35">
        <f>'주택총조사(거처의종류, 일반,외국인가구, 전체)'!K266</f>
        <v>14044</v>
      </c>
      <c r="E280" s="35">
        <f>'주택총조사(거처의종류, 일반,외국인가구, 전체)'!N266</f>
        <v>14306</v>
      </c>
      <c r="F280" s="35">
        <f>'주택총조사(거처의종류, 일반,외국인가구, 전체)'!Q266</f>
        <v>14477</v>
      </c>
      <c r="G280" s="35">
        <f>'주택총조사(거처의종류, 일반,외국인가구, 전체)'!T266</f>
        <v>14640</v>
      </c>
      <c r="H280" s="35">
        <f>'주택총조사(거처의종류, 일반,외국인가구, 전체)'!W266</f>
        <v>14460</v>
      </c>
      <c r="I280" s="207">
        <f t="shared" si="474"/>
        <v>-90</v>
      </c>
      <c r="J280" s="207">
        <f t="shared" si="474"/>
        <v>-51</v>
      </c>
      <c r="K280" s="207">
        <f t="shared" si="475"/>
        <v>-124</v>
      </c>
      <c r="L280" s="207">
        <f t="shared" si="475"/>
        <v>-83</v>
      </c>
      <c r="M280" s="207">
        <f t="shared" si="475"/>
        <v>65</v>
      </c>
      <c r="N280" s="24">
        <f>'인구총조사(가구, 1인가구)'!D266</f>
        <v>4714</v>
      </c>
      <c r="O280" s="24">
        <f>'인구총조사(가구, 1인가구)'!E266</f>
        <v>4768</v>
      </c>
      <c r="P280" s="24">
        <f>'인구총조사(가구, 1인가구)'!F266</f>
        <v>5081</v>
      </c>
      <c r="Q280" s="24">
        <f>'인구총조사(가구, 1인가구)'!G266</f>
        <v>5376</v>
      </c>
      <c r="R280" s="24">
        <f>'인구총조사(가구, 1인가구)'!H266</f>
        <v>5622</v>
      </c>
      <c r="S280" s="24">
        <f>'인구총조사(가구, 1인가구)'!I266</f>
        <v>5377</v>
      </c>
      <c r="T280" s="52">
        <f t="shared" si="479"/>
        <v>54</v>
      </c>
      <c r="U280" s="52">
        <f t="shared" si="480"/>
        <v>313</v>
      </c>
      <c r="V280" s="52">
        <f t="shared" si="481"/>
        <v>295</v>
      </c>
      <c r="W280" s="52">
        <f t="shared" si="482"/>
        <v>246</v>
      </c>
      <c r="X280" s="52">
        <f t="shared" si="483"/>
        <v>-245</v>
      </c>
      <c r="Y280" s="53">
        <f>'주택총조사(거처의종류, 일반,외국인가구, 아파트)'!K266/'주택총조사(거처의종류, 일반,외국인가구, 전체)'!K266</f>
        <v>0.15031330105383081</v>
      </c>
      <c r="Z280" s="53">
        <f>'주택총조사(거처의종류, 일반,외국인가구, 아파트)'!N266/'주택총조사(거처의종류, 일반,외국인가구, 전체)'!N266</f>
        <v>0.16014259751153362</v>
      </c>
      <c r="AA280" s="53">
        <f>'주택총조사(거처의종류, 일반,외국인가구, 아파트)'!Q266/'주택총조사(거처의종류, 일반,외국인가구, 전체)'!Q266</f>
        <v>0.17538163984250882</v>
      </c>
      <c r="AB280" s="53">
        <f>'주택총조사(거처의종류, 일반,외국인가구, 아파트)'!T266/'주택총조사(거처의종류, 일반,외국인가구, 전체)'!T266</f>
        <v>0.17834699453551914</v>
      </c>
      <c r="AC280" s="53">
        <f>'주택총조사(거처의종류, 일반,외국인가구, 아파트)'!W266/'주택총조사(거처의종류, 일반,외국인가구, 전체)'!W266</f>
        <v>0.17987551867219917</v>
      </c>
      <c r="AD280" s="54">
        <f t="shared" si="484"/>
        <v>-13.528197094844773</v>
      </c>
      <c r="AE280" s="54">
        <f t="shared" si="485"/>
        <v>-8.1672724730882145</v>
      </c>
      <c r="AF280" s="54">
        <f t="shared" si="486"/>
        <v>-21.747323340471095</v>
      </c>
      <c r="AG280" s="54">
        <f t="shared" si="487"/>
        <v>-14.802800546448088</v>
      </c>
      <c r="AH280" s="54">
        <f t="shared" si="488"/>
        <v>11.691908713692946</v>
      </c>
      <c r="AI280" s="54">
        <f t="shared" si="489"/>
        <v>-9.3107369482318454</v>
      </c>
      <c r="AJ280" s="54">
        <f t="shared" si="490"/>
        <v>8.1169182569068639</v>
      </c>
      <c r="AK280" s="54">
        <f t="shared" si="491"/>
        <v>50.124633021110022</v>
      </c>
      <c r="AL280" s="54">
        <f t="shared" si="492"/>
        <v>51.7375837535401</v>
      </c>
      <c r="AM280" s="54">
        <f t="shared" si="493"/>
        <v>43.873360655737706</v>
      </c>
      <c r="AN280" s="54">
        <f t="shared" si="494"/>
        <v>-44.069502074688799</v>
      </c>
      <c r="AO280" s="54">
        <f t="shared" si="495"/>
        <v>21.956598722521179</v>
      </c>
      <c r="AP280" s="208">
        <f t="shared" si="476"/>
        <v>-5.4112788379379086</v>
      </c>
      <c r="AQ280" s="208">
        <f t="shared" si="476"/>
        <v>41.957360548021811</v>
      </c>
      <c r="AR280" s="208">
        <f t="shared" si="477"/>
        <v>29.990260413069006</v>
      </c>
      <c r="AS280" s="208">
        <f t="shared" si="477"/>
        <v>29.070560109289616</v>
      </c>
      <c r="AT280" s="208">
        <f t="shared" si="477"/>
        <v>-32.377593360995853</v>
      </c>
      <c r="AU280" s="50">
        <f t="shared" si="478"/>
        <v>12.645861774289333</v>
      </c>
      <c r="AV280" s="52">
        <f>'주택총조사(거처의종류, 일반,외국인가구, 전체)'!I266</f>
        <v>142</v>
      </c>
      <c r="AW280" s="52">
        <f>'주택총조사(거처의종류, 일반,외국인가구, 전체)'!L266</f>
        <v>139</v>
      </c>
      <c r="AX280" s="52">
        <f>'주택총조사(거처의종류, 일반,외국인가구, 전체)'!O266</f>
        <v>136</v>
      </c>
      <c r="AY280" s="52">
        <f>'주택총조사(거처의종류, 일반,외국인가구, 전체)'!R266</f>
        <v>152</v>
      </c>
      <c r="AZ280" s="52">
        <f>'주택총조사(거처의종류, 일반,외국인가구, 전체)'!U266</f>
        <v>164</v>
      </c>
      <c r="BA280" s="52">
        <f>'주택총조사(거처의종류, 일반,외국인가구, 전체)'!X266</f>
        <v>176</v>
      </c>
      <c r="BB280" s="52">
        <f t="shared" si="496"/>
        <v>-3</v>
      </c>
      <c r="BC280" s="52">
        <f t="shared" si="497"/>
        <v>-3</v>
      </c>
      <c r="BD280" s="52">
        <f t="shared" si="498"/>
        <v>16</v>
      </c>
      <c r="BE280" s="52">
        <f t="shared" si="499"/>
        <v>12</v>
      </c>
      <c r="BF280" s="52">
        <f t="shared" si="500"/>
        <v>12</v>
      </c>
      <c r="BG280" s="53">
        <f>'주택총조사(거처의종류, 일반,외국인가구, 아파트)'!L266/'주택총조사(거처의종류, 일반,외국인가구, 전체)'!L266</f>
        <v>0.16546762589928057</v>
      </c>
      <c r="BH280" s="53">
        <f>'주택총조사(거처의종류, 일반,외국인가구, 아파트)'!O266/'주택총조사(거처의종류, 일반,외국인가구, 전체)'!O266</f>
        <v>0.15441176470588236</v>
      </c>
      <c r="BI280" s="53">
        <f>'주택총조사(거처의종류, 일반,외국인가구, 아파트)'!R266/'주택총조사(거처의종류, 일반,외국인가구, 전체)'!R266</f>
        <v>0.19736842105263158</v>
      </c>
      <c r="BJ280" s="53">
        <f>'주택총조사(거처의종류, 일반,외국인가구, 아파트)'!U266/'주택총조사(거처의종류, 일반,외국인가구, 전체)'!U266</f>
        <v>0.22560975609756098</v>
      </c>
      <c r="BK280" s="53">
        <f>'주택총조사(거처의종류, 일반,외국인가구, 아파트)'!X266/'주택총조사(거처의종류, 일반,외국인가구, 전체)'!X266</f>
        <v>0.23295454545454544</v>
      </c>
      <c r="BL280" s="54">
        <f t="shared" si="501"/>
        <v>-0.49640287769784175</v>
      </c>
      <c r="BM280" s="54">
        <f t="shared" si="502"/>
        <v>-0.46323529411764708</v>
      </c>
      <c r="BN280" s="54">
        <f t="shared" si="503"/>
        <v>3.1578947368421053</v>
      </c>
      <c r="BO280" s="54">
        <f t="shared" si="504"/>
        <v>2.7073170731707319</v>
      </c>
      <c r="BP280" s="54">
        <f t="shared" si="505"/>
        <v>2.7954545454545454</v>
      </c>
      <c r="BQ280" s="50">
        <f t="shared" si="506"/>
        <v>1.5402056367303785</v>
      </c>
      <c r="BR280" s="49">
        <f>REPS멸실!E265</f>
        <v>0</v>
      </c>
      <c r="BS280" s="49">
        <f>REPS멸실!F265</f>
        <v>0</v>
      </c>
      <c r="BT280" s="49">
        <f>REPS멸실!G265</f>
        <v>0</v>
      </c>
      <c r="BU280" s="49">
        <f>REPS멸실!H265</f>
        <v>0</v>
      </c>
      <c r="BV280" s="49">
        <f>REPS멸실!I265</f>
        <v>0</v>
      </c>
      <c r="BW280" s="51">
        <f t="shared" si="507"/>
        <v>0</v>
      </c>
      <c r="BX280" s="81">
        <f t="shared" si="508"/>
        <v>14.186067411019712</v>
      </c>
      <c r="BY280" s="52">
        <f>SUM('주택소유통계(다주택자)'!Q266:R266)</f>
        <v>2462</v>
      </c>
      <c r="BZ280" s="52">
        <f>SUM('주택소유통계(다주택자)'!U266:V266)</f>
        <v>2503</v>
      </c>
      <c r="CA280" s="52">
        <f>SUM('주택소유통계(다주택자)'!Y266:Z266)</f>
        <v>2531</v>
      </c>
      <c r="CB280" s="52">
        <f>SUM('주택소유통계(다주택자)'!AC266:AD266)</f>
        <v>2682</v>
      </c>
      <c r="CC280" s="52">
        <f t="shared" si="509"/>
        <v>41</v>
      </c>
      <c r="CD280" s="52">
        <f t="shared" si="510"/>
        <v>28</v>
      </c>
      <c r="CE280" s="52">
        <f t="shared" si="511"/>
        <v>151</v>
      </c>
      <c r="CF280" s="53">
        <f>'REPS거래량(외지인)'!D266/'REPS거래량(외지인)'!C266</f>
        <v>0.69767441860465118</v>
      </c>
      <c r="CG280" s="53">
        <f>'REPS거래량(외지인)'!I266/'REPS거래량(외지인)'!H266</f>
        <v>0.47781569965870307</v>
      </c>
      <c r="CH280" s="53">
        <f>'REPS거래량(외지인)'!N266/'REPS거래량(외지인)'!M266</f>
        <v>0.69791666666666663</v>
      </c>
      <c r="CI280" s="54">
        <f>REPS단위당실거래!G265</f>
        <v>456.8</v>
      </c>
      <c r="CJ280" s="54">
        <f>REPS단위당실거래!H265</f>
        <v>483.7</v>
      </c>
      <c r="CK280" s="54">
        <f>REPS단위당실거래!I265</f>
        <v>488.3</v>
      </c>
      <c r="CL280" s="52">
        <v>1023</v>
      </c>
      <c r="CM280" s="52">
        <v>1074.1500000000001</v>
      </c>
      <c r="CN280" s="52">
        <v>1127.8575000000001</v>
      </c>
      <c r="CO280" s="53">
        <v>0</v>
      </c>
      <c r="CP280" s="53">
        <v>0</v>
      </c>
      <c r="CQ280" s="53">
        <f t="shared" si="567"/>
        <v>0.43294476474199972</v>
      </c>
      <c r="CR280" s="55">
        <v>0.2</v>
      </c>
      <c r="CS280" s="55">
        <v>0.3</v>
      </c>
      <c r="CT280" s="55">
        <v>0.5</v>
      </c>
      <c r="CU280" s="162">
        <f t="shared" si="512"/>
        <v>0</v>
      </c>
      <c r="CV280" s="162">
        <f t="shared" si="513"/>
        <v>0</v>
      </c>
      <c r="CW280" s="162">
        <f t="shared" si="514"/>
        <v>22.813032212993807</v>
      </c>
      <c r="CX280" s="71">
        <f t="shared" si="515"/>
        <v>7.6043440709979357</v>
      </c>
      <c r="CY280" s="158">
        <f>REPS분양물량!H265</f>
        <v>0</v>
      </c>
      <c r="CZ280" s="158">
        <f>REPS분양물량!I265</f>
        <v>59</v>
      </c>
      <c r="DA280" s="158">
        <f>REPS분양물량!J265</f>
        <v>0</v>
      </c>
      <c r="DB280" s="52">
        <f>REPS미분양!F265</f>
        <v>0</v>
      </c>
      <c r="DC280" s="52">
        <f>REPS미분양!G265</f>
        <v>0</v>
      </c>
      <c r="DD280" s="52">
        <f>REPS미분양!H265</f>
        <v>59</v>
      </c>
      <c r="DE280" s="52">
        <f>REPS미분양!I265</f>
        <v>59</v>
      </c>
      <c r="DF280" s="52">
        <f t="shared" si="516"/>
        <v>0</v>
      </c>
      <c r="DG280" s="52">
        <f t="shared" si="517"/>
        <v>59</v>
      </c>
      <c r="DH280" s="52">
        <f t="shared" si="518"/>
        <v>59</v>
      </c>
      <c r="DI280" s="52">
        <f t="shared" si="519"/>
        <v>0</v>
      </c>
      <c r="DJ280" s="52">
        <f t="shared" si="520"/>
        <v>0</v>
      </c>
      <c r="DK280" s="52">
        <f t="shared" si="521"/>
        <v>0</v>
      </c>
      <c r="DL280" s="141">
        <v>456.8</v>
      </c>
      <c r="DM280" s="141">
        <v>483.7</v>
      </c>
      <c r="DN280" s="141">
        <v>488.3</v>
      </c>
      <c r="DO280" s="140">
        <f>'REPS분양가(분기단위)'!D265</f>
        <v>1023</v>
      </c>
      <c r="DP280" s="144">
        <f>DO280*1.05</f>
        <v>1074.1500000000001</v>
      </c>
      <c r="DQ280" s="144">
        <f>DP280*1.05</f>
        <v>1127.8575000000001</v>
      </c>
      <c r="DR280" s="53">
        <f t="shared" si="522"/>
        <v>0.44652981427174976</v>
      </c>
      <c r="DS280" s="53">
        <f t="shared" si="523"/>
        <v>0.4503095470837406</v>
      </c>
      <c r="DT280" s="53">
        <f t="shared" si="524"/>
        <v>0.43294476474199972</v>
      </c>
      <c r="DU280" s="53">
        <f>100%-종합!CF280</f>
        <v>0.30232558139534882</v>
      </c>
      <c r="DV280" s="53">
        <f>100%-종합!CG280</f>
        <v>0.52218430034129693</v>
      </c>
      <c r="DW280" s="53">
        <f>100%-종합!CH280</f>
        <v>0.30208333333333337</v>
      </c>
      <c r="DX280" s="55">
        <v>0.2</v>
      </c>
      <c r="DY280" s="55">
        <v>0.3</v>
      </c>
      <c r="DZ280" s="55">
        <v>0.5</v>
      </c>
      <c r="EA280" s="72">
        <f t="shared" si="525"/>
        <v>0</v>
      </c>
      <c r="EB280" s="72">
        <f t="shared" si="526"/>
        <v>0</v>
      </c>
      <c r="EC280" s="72">
        <f t="shared" si="527"/>
        <v>0</v>
      </c>
      <c r="ED280" s="71">
        <f t="shared" si="528"/>
        <v>0</v>
      </c>
      <c r="EE280" s="82">
        <f t="shared" si="529"/>
        <v>7.6043440709979357</v>
      </c>
      <c r="EF280" s="88">
        <f t="shared" si="530"/>
        <v>21.790411482017646</v>
      </c>
      <c r="EG280" s="54">
        <f>REPS단위당실거래!I265</f>
        <v>488.3</v>
      </c>
      <c r="EH280" s="52">
        <f t="shared" si="531"/>
        <v>1127.8575000000001</v>
      </c>
      <c r="EI280" s="52">
        <f t="shared" si="532"/>
        <v>38300</v>
      </c>
      <c r="EJ280" s="49">
        <f t="shared" si="533"/>
        <v>21065</v>
      </c>
      <c r="EK280" s="149">
        <v>296</v>
      </c>
      <c r="EL280" s="55">
        <f t="shared" si="534"/>
        <v>0.78496516318298493</v>
      </c>
      <c r="EM280" s="55">
        <v>0.74</v>
      </c>
      <c r="EN280" s="55">
        <v>0.05</v>
      </c>
      <c r="EO280" s="71">
        <f t="shared" si="535"/>
        <v>8.5969384671800508</v>
      </c>
      <c r="EP280" s="54">
        <f>REPS단위당실거래!I265</f>
        <v>488.3</v>
      </c>
      <c r="EQ280" s="52">
        <f t="shared" si="536"/>
        <v>1127.8575000000001</v>
      </c>
      <c r="ER280" s="52">
        <f t="shared" si="537"/>
        <v>38300</v>
      </c>
      <c r="ES280" s="49">
        <f t="shared" si="538"/>
        <v>21065</v>
      </c>
      <c r="ET280" s="149">
        <v>0</v>
      </c>
      <c r="EU280" s="55">
        <f t="shared" si="539"/>
        <v>0.78496516318298493</v>
      </c>
      <c r="EV280" s="55">
        <v>0.26</v>
      </c>
      <c r="EW280" s="55">
        <v>0.2</v>
      </c>
      <c r="EX280" s="50">
        <f t="shared" si="540"/>
        <v>0</v>
      </c>
      <c r="EY280" s="53">
        <f>'주택총조사(주택의종류)'!AZ266</f>
        <v>0.18969476494717213</v>
      </c>
      <c r="EZ280" s="53">
        <f>'주택총조사(주택의종류)'!AS266</f>
        <v>0.75423319961998836</v>
      </c>
      <c r="FA280" s="53">
        <f>'주택총조사(주택의종류)'!BG266</f>
        <v>3.8243681750427375E-2</v>
      </c>
      <c r="FB280" s="53">
        <f t="shared" si="541"/>
        <v>4.1776423381589449</v>
      </c>
      <c r="FC280" s="54">
        <f t="shared" si="542"/>
        <v>35.914934119038641</v>
      </c>
      <c r="FD280" s="55">
        <v>0.4</v>
      </c>
      <c r="FE280" s="55">
        <v>0.6</v>
      </c>
      <c r="FF280" s="50">
        <f t="shared" si="543"/>
        <v>8.6195841885692737</v>
      </c>
      <c r="FG280" s="82">
        <f t="shared" si="544"/>
        <v>17.216522655749323</v>
      </c>
      <c r="FH280" s="53">
        <v>3.9399999999999998E-2</v>
      </c>
      <c r="FI280" s="49">
        <v>30</v>
      </c>
      <c r="FJ280" s="55">
        <v>0.6</v>
      </c>
      <c r="FK280" s="55">
        <v>0.4</v>
      </c>
      <c r="FL280" s="49">
        <f t="shared" si="545"/>
        <v>38000</v>
      </c>
      <c r="FM280" s="49">
        <f t="shared" si="546"/>
        <v>23000</v>
      </c>
      <c r="FN280" s="58">
        <f t="shared" si="547"/>
        <v>-109.01142245313204</v>
      </c>
      <c r="FO280" s="49">
        <f t="shared" si="562"/>
        <v>3240</v>
      </c>
      <c r="FP280" s="131" t="s">
        <v>400</v>
      </c>
      <c r="FQ280" s="131">
        <v>41</v>
      </c>
      <c r="FR280" s="131">
        <v>422</v>
      </c>
      <c r="FS280" s="131">
        <v>617</v>
      </c>
      <c r="FT280" s="131">
        <v>308</v>
      </c>
      <c r="FU280" s="131">
        <v>298</v>
      </c>
      <c r="FV280" s="131">
        <v>246</v>
      </c>
      <c r="FW280" s="131">
        <v>483</v>
      </c>
      <c r="FX280" s="131">
        <v>312</v>
      </c>
      <c r="FY280" s="32">
        <f t="shared" si="548"/>
        <v>2727</v>
      </c>
      <c r="FZ280" s="152">
        <f>(SUM(FT280:FX280)/FY280)+(FS280/FY280)*0.8</f>
        <v>0.78496516318298493</v>
      </c>
      <c r="GA280" s="54">
        <f t="shared" si="549"/>
        <v>23.496804359251556</v>
      </c>
      <c r="GB280" s="55">
        <v>0.3</v>
      </c>
      <c r="GC280" s="55">
        <f t="shared" si="550"/>
        <v>0.78496516318298493</v>
      </c>
      <c r="GD280" s="50">
        <f t="shared" si="551"/>
        <v>5.5332518604415704</v>
      </c>
      <c r="GE280" s="54">
        <f t="shared" si="552"/>
        <v>-9.3107369482318454</v>
      </c>
      <c r="GF280" s="55">
        <v>0.7</v>
      </c>
      <c r="GG280" s="55">
        <f t="shared" si="553"/>
        <v>0.78496516318298493</v>
      </c>
      <c r="GH280" s="50">
        <f t="shared" si="554"/>
        <v>-5.1160229035458604</v>
      </c>
      <c r="GI280" s="81">
        <f t="shared" si="563"/>
        <v>0.41722895689570993</v>
      </c>
      <c r="GJ280" s="72">
        <f t="shared" si="555"/>
        <v>7.6043440709979357</v>
      </c>
      <c r="GK280" s="72">
        <f t="shared" si="556"/>
        <v>0</v>
      </c>
      <c r="GL280" s="52">
        <f>SUM('주택총조사(주택의종류)'!AD266:AF266)</f>
        <v>3797</v>
      </c>
      <c r="GM280" s="52">
        <f>REPS미분양!I265</f>
        <v>59</v>
      </c>
      <c r="GN280" s="100">
        <f t="shared" si="557"/>
        <v>1.553858309191467E-2</v>
      </c>
      <c r="GO280" s="55">
        <f t="shared" si="558"/>
        <v>0.4</v>
      </c>
      <c r="GP280" s="82">
        <f t="shared" si="559"/>
        <v>3.0417376283991744</v>
      </c>
      <c r="GQ280" s="84">
        <f t="shared" si="560"/>
        <v>20.675489241044207</v>
      </c>
      <c r="GR280" s="151">
        <f>SUM('REPS분양물량+계획'!G265:I265)/3</f>
        <v>19.666666666666668</v>
      </c>
      <c r="GS280" s="106">
        <f t="shared" si="564"/>
        <v>0.95120683420758612</v>
      </c>
      <c r="GT280" s="105" t="str">
        <f t="shared" si="561"/>
        <v>A등급</v>
      </c>
    </row>
    <row r="281" spans="1:202" s="49" customFormat="1" x14ac:dyDescent="0.4">
      <c r="A281" s="37" t="s">
        <v>270</v>
      </c>
      <c r="B281" s="37" t="s">
        <v>326</v>
      </c>
      <c r="C281" s="35">
        <f>'주택총조사(거처의종류, 일반,외국인가구, 전체)'!H267</f>
        <v>20915</v>
      </c>
      <c r="D281" s="35">
        <f>'주택총조사(거처의종류, 일반,외국인가구, 전체)'!K267</f>
        <v>20749</v>
      </c>
      <c r="E281" s="35">
        <f>'주택총조사(거처의종류, 일반,외국인가구, 전체)'!N267</f>
        <v>20984</v>
      </c>
      <c r="F281" s="35">
        <f>'주택총조사(거처의종류, 일반,외국인가구, 전체)'!Q267</f>
        <v>21119</v>
      </c>
      <c r="G281" s="35">
        <f>'주택총조사(거처의종류, 일반,외국인가구, 전체)'!T267</f>
        <v>20557</v>
      </c>
      <c r="H281" s="35">
        <f>'주택총조사(거처의종류, 일반,외국인가구, 전체)'!W267</f>
        <v>21114</v>
      </c>
      <c r="I281" s="207">
        <f t="shared" si="474"/>
        <v>-98</v>
      </c>
      <c r="J281" s="207">
        <f t="shared" si="474"/>
        <v>-138</v>
      </c>
      <c r="K281" s="207">
        <f t="shared" si="475"/>
        <v>-360</v>
      </c>
      <c r="L281" s="207">
        <f t="shared" si="475"/>
        <v>-196</v>
      </c>
      <c r="M281" s="207">
        <f t="shared" si="475"/>
        <v>-121</v>
      </c>
      <c r="N281" s="24">
        <f>'인구총조사(가구, 1인가구)'!D267</f>
        <v>7370</v>
      </c>
      <c r="O281" s="24">
        <f>'인구총조사(가구, 1인가구)'!E267</f>
        <v>7302</v>
      </c>
      <c r="P281" s="24">
        <f>'인구총조사(가구, 1인가구)'!F267</f>
        <v>7675</v>
      </c>
      <c r="Q281" s="24">
        <f>'인구총조사(가구, 1인가구)'!G267</f>
        <v>8170</v>
      </c>
      <c r="R281" s="24">
        <f>'인구총조사(가구, 1인가구)'!H267</f>
        <v>7804</v>
      </c>
      <c r="S281" s="24">
        <f>'인구총조사(가구, 1인가구)'!I267</f>
        <v>8482</v>
      </c>
      <c r="T281" s="52">
        <f t="shared" si="479"/>
        <v>-68</v>
      </c>
      <c r="U281" s="52">
        <f t="shared" si="480"/>
        <v>373</v>
      </c>
      <c r="V281" s="52">
        <f t="shared" si="481"/>
        <v>495</v>
      </c>
      <c r="W281" s="52">
        <f t="shared" si="482"/>
        <v>-366</v>
      </c>
      <c r="X281" s="52">
        <f t="shared" si="483"/>
        <v>678</v>
      </c>
      <c r="Y281" s="53">
        <f>'주택총조사(거처의종류, 일반,외국인가구, 아파트)'!K267/'주택총조사(거처의종류, 일반,외국인가구, 전체)'!K267</f>
        <v>0.16569473227625428</v>
      </c>
      <c r="Z281" s="53">
        <f>'주택총조사(거처의종류, 일반,외국인가구, 아파트)'!N267/'주택총조사(거처의종류, 일반,외국인가구, 전체)'!N267</f>
        <v>0.16274304231795653</v>
      </c>
      <c r="AA281" s="53">
        <f>'주택총조사(거처의종류, 일반,외국인가구, 아파트)'!Q267/'주택총조사(거처의종류, 일반,외국인가구, 전체)'!Q267</f>
        <v>0.16643780482030399</v>
      </c>
      <c r="AB281" s="53">
        <f>'주택총조사(거처의종류, 일반,외국인가구, 아파트)'!T267/'주택총조사(거처의종류, 일반,외국인가구, 전체)'!T267</f>
        <v>0.17424721506056332</v>
      </c>
      <c r="AC281" s="53">
        <f>'주택총조사(거처의종류, 일반,외국인가구, 아파트)'!W267/'주택총조사(거처의종류, 일반,외국인가구, 전체)'!W267</f>
        <v>0.1775599128540305</v>
      </c>
      <c r="AD281" s="54">
        <f t="shared" si="484"/>
        <v>-16.238083763072918</v>
      </c>
      <c r="AE281" s="54">
        <f t="shared" si="485"/>
        <v>-22.458539839878</v>
      </c>
      <c r="AF281" s="54">
        <f t="shared" si="486"/>
        <v>-59.917609735309433</v>
      </c>
      <c r="AG281" s="54">
        <f t="shared" si="487"/>
        <v>-34.152454151870408</v>
      </c>
      <c r="AH281" s="54">
        <f t="shared" si="488"/>
        <v>-21.484749455337692</v>
      </c>
      <c r="AI281" s="54">
        <f t="shared" si="489"/>
        <v>-30.850287389093694</v>
      </c>
      <c r="AJ281" s="54">
        <f t="shared" si="490"/>
        <v>-11.26724179478529</v>
      </c>
      <c r="AK281" s="54">
        <f t="shared" si="491"/>
        <v>60.703154784597785</v>
      </c>
      <c r="AL281" s="54">
        <f t="shared" si="492"/>
        <v>82.386713386050474</v>
      </c>
      <c r="AM281" s="54">
        <f t="shared" si="493"/>
        <v>-63.774480712166174</v>
      </c>
      <c r="AN281" s="54">
        <f t="shared" si="494"/>
        <v>120.38562091503267</v>
      </c>
      <c r="AO281" s="54">
        <f t="shared" si="495"/>
        <v>37.686753315745896</v>
      </c>
      <c r="AP281" s="208">
        <f t="shared" si="476"/>
        <v>-27.505325557858207</v>
      </c>
      <c r="AQ281" s="208">
        <f t="shared" si="476"/>
        <v>38.244614944719785</v>
      </c>
      <c r="AR281" s="208">
        <f t="shared" si="477"/>
        <v>22.46910365074104</v>
      </c>
      <c r="AS281" s="208">
        <f t="shared" si="477"/>
        <v>-97.926934864036582</v>
      </c>
      <c r="AT281" s="208">
        <f t="shared" si="477"/>
        <v>98.900871459694983</v>
      </c>
      <c r="AU281" s="50">
        <f t="shared" si="478"/>
        <v>6.8364659266522043</v>
      </c>
      <c r="AV281" s="52">
        <f>'주택총조사(거처의종류, 일반,외국인가구, 전체)'!I267</f>
        <v>168</v>
      </c>
      <c r="AW281" s="52">
        <f>'주택총조사(거처의종류, 일반,외국인가구, 전체)'!L267</f>
        <v>217</v>
      </c>
      <c r="AX281" s="52">
        <f>'주택총조사(거처의종류, 일반,외국인가구, 전체)'!O267</f>
        <v>244</v>
      </c>
      <c r="AY281" s="52">
        <f>'주택총조사(거처의종류, 일반,외국인가구, 전체)'!R267</f>
        <v>256</v>
      </c>
      <c r="AZ281" s="52">
        <f>'주택총조사(거처의종류, 일반,외국인가구, 전체)'!U267</f>
        <v>307</v>
      </c>
      <c r="BA281" s="52">
        <f>'주택총조사(거처의종류, 일반,외국인가구, 전체)'!X267</f>
        <v>352</v>
      </c>
      <c r="BB281" s="52">
        <f t="shared" si="496"/>
        <v>49</v>
      </c>
      <c r="BC281" s="52">
        <f t="shared" si="497"/>
        <v>27</v>
      </c>
      <c r="BD281" s="52">
        <f t="shared" si="498"/>
        <v>12</v>
      </c>
      <c r="BE281" s="52">
        <f t="shared" si="499"/>
        <v>51</v>
      </c>
      <c r="BF281" s="52">
        <f t="shared" si="500"/>
        <v>45</v>
      </c>
      <c r="BG281" s="53">
        <f>'주택총조사(거처의종류, 일반,외국인가구, 아파트)'!L267/'주택총조사(거처의종류, 일반,외국인가구, 전체)'!L267</f>
        <v>0.16129032258064516</v>
      </c>
      <c r="BH281" s="53">
        <f>'주택총조사(거처의종류, 일반,외국인가구, 아파트)'!O267/'주택총조사(거처의종류, 일반,외국인가구, 전체)'!O267</f>
        <v>0.12295081967213115</v>
      </c>
      <c r="BI281" s="53">
        <f>'주택총조사(거처의종류, 일반,외국인가구, 아파트)'!R267/'주택총조사(거처의종류, 일반,외국인가구, 전체)'!R267</f>
        <v>0.2265625</v>
      </c>
      <c r="BJ281" s="53">
        <f>'주택총조사(거처의종류, 일반,외국인가구, 아파트)'!U267/'주택총조사(거처의종류, 일반,외국인가구, 전체)'!U267</f>
        <v>0.29641693811074921</v>
      </c>
      <c r="BK281" s="53">
        <f>'주택총조사(거처의종류, 일반,외국인가구, 아파트)'!X267/'주택총조사(거처의종류, 일반,외국인가구, 전체)'!X267</f>
        <v>0.31818181818181818</v>
      </c>
      <c r="BL281" s="54">
        <f t="shared" si="501"/>
        <v>7.903225806451613</v>
      </c>
      <c r="BM281" s="54">
        <f t="shared" si="502"/>
        <v>3.319672131147541</v>
      </c>
      <c r="BN281" s="54">
        <f t="shared" si="503"/>
        <v>2.71875</v>
      </c>
      <c r="BO281" s="54">
        <f t="shared" si="504"/>
        <v>15.11726384364821</v>
      </c>
      <c r="BP281" s="54">
        <f t="shared" si="505"/>
        <v>14.318181818181818</v>
      </c>
      <c r="BQ281" s="50">
        <f t="shared" si="506"/>
        <v>8.6754187198858368</v>
      </c>
      <c r="BR281" s="49">
        <f>REPS멸실!E266</f>
        <v>0</v>
      </c>
      <c r="BS281" s="49">
        <f>REPS멸실!F266</f>
        <v>0</v>
      </c>
      <c r="BT281" s="49">
        <f>REPS멸실!G266</f>
        <v>0</v>
      </c>
      <c r="BU281" s="49">
        <f>REPS멸실!H266</f>
        <v>0</v>
      </c>
      <c r="BV281" s="49">
        <f>REPS멸실!I266</f>
        <v>0</v>
      </c>
      <c r="BW281" s="51">
        <f t="shared" si="507"/>
        <v>0</v>
      </c>
      <c r="BX281" s="81">
        <f t="shared" si="508"/>
        <v>15.511884646538041</v>
      </c>
      <c r="BY281" s="52">
        <f>SUM('주택소유통계(다주택자)'!Q267:R267)</f>
        <v>2719</v>
      </c>
      <c r="BZ281" s="52">
        <f>SUM('주택소유통계(다주택자)'!U267:V267)</f>
        <v>2689</v>
      </c>
      <c r="CA281" s="52">
        <f>SUM('주택소유통계(다주택자)'!Y267:Z267)</f>
        <v>2723</v>
      </c>
      <c r="CB281" s="52">
        <f>SUM('주택소유통계(다주택자)'!AC267:AD267)</f>
        <v>2771</v>
      </c>
      <c r="CC281" s="52">
        <f t="shared" si="509"/>
        <v>-30</v>
      </c>
      <c r="CD281" s="52">
        <f t="shared" si="510"/>
        <v>34</v>
      </c>
      <c r="CE281" s="52">
        <f t="shared" si="511"/>
        <v>48</v>
      </c>
      <c r="CF281" s="53">
        <f>'REPS거래량(외지인)'!D267/'REPS거래량(외지인)'!C267</f>
        <v>0.78523489932885904</v>
      </c>
      <c r="CG281" s="53">
        <f>'REPS거래량(외지인)'!I267/'REPS거래량(외지인)'!H267</f>
        <v>0.76702508960573479</v>
      </c>
      <c r="CH281" s="53">
        <f>'REPS거래량(외지인)'!N267/'REPS거래량(외지인)'!M267</f>
        <v>0.77987421383647804</v>
      </c>
      <c r="CI281" s="54">
        <f>REPS단위당실거래!G266</f>
        <v>488.4</v>
      </c>
      <c r="CJ281" s="54">
        <f>REPS단위당실거래!H266</f>
        <v>487.9</v>
      </c>
      <c r="CK281" s="54">
        <f>REPS단위당실거래!I266</f>
        <v>515.5</v>
      </c>
      <c r="CL281" s="52">
        <v>1080</v>
      </c>
      <c r="CM281" s="52">
        <v>956</v>
      </c>
      <c r="CN281" s="52">
        <v>1003.8000000000001</v>
      </c>
      <c r="CO281" s="53">
        <f t="shared" si="565"/>
        <v>0.45222222222222219</v>
      </c>
      <c r="CP281" s="53">
        <v>0</v>
      </c>
      <c r="CQ281" s="53">
        <f t="shared" si="567"/>
        <v>0.51354851564056581</v>
      </c>
      <c r="CR281" s="55">
        <v>0.2</v>
      </c>
      <c r="CS281" s="55">
        <v>0.3</v>
      </c>
      <c r="CT281" s="55">
        <v>0.5</v>
      </c>
      <c r="CU281" s="162">
        <f t="shared" si="512"/>
        <v>-2.1306040268456377</v>
      </c>
      <c r="CV281" s="162">
        <f t="shared" si="513"/>
        <v>0</v>
      </c>
      <c r="CW281" s="162">
        <f t="shared" si="514"/>
        <v>9.6120778776498366</v>
      </c>
      <c r="CX281" s="71">
        <f t="shared" si="515"/>
        <v>2.4938246169347331</v>
      </c>
      <c r="CY281" s="158">
        <f>REPS분양물량!H266</f>
        <v>208</v>
      </c>
      <c r="CZ281" s="158">
        <f>REPS분양물량!I266</f>
        <v>200</v>
      </c>
      <c r="DA281" s="158">
        <f>REPS분양물량!J266</f>
        <v>0</v>
      </c>
      <c r="DB281" s="52">
        <f>REPS미분양!F266</f>
        <v>37</v>
      </c>
      <c r="DC281" s="52">
        <f>REPS미분양!G266</f>
        <v>7</v>
      </c>
      <c r="DD281" s="52">
        <f>REPS미분양!H266</f>
        <v>8</v>
      </c>
      <c r="DE281" s="52">
        <f>REPS미분양!I266</f>
        <v>4</v>
      </c>
      <c r="DF281" s="52">
        <f t="shared" si="516"/>
        <v>245</v>
      </c>
      <c r="DG281" s="52">
        <f t="shared" si="517"/>
        <v>207</v>
      </c>
      <c r="DH281" s="52">
        <f t="shared" si="518"/>
        <v>8</v>
      </c>
      <c r="DI281" s="52">
        <f t="shared" si="519"/>
        <v>238</v>
      </c>
      <c r="DJ281" s="52">
        <f t="shared" si="520"/>
        <v>199</v>
      </c>
      <c r="DK281" s="52">
        <f t="shared" si="521"/>
        <v>4</v>
      </c>
      <c r="DL281" s="141">
        <v>488.4</v>
      </c>
      <c r="DM281" s="141">
        <v>487.9</v>
      </c>
      <c r="DN281" s="141">
        <v>515.5</v>
      </c>
      <c r="DO281" s="140">
        <f>'REPS분양가(분기단위)'!D266</f>
        <v>1080</v>
      </c>
      <c r="DP281" s="140">
        <f>'REPS분양가(분기단위)'!E266</f>
        <v>956</v>
      </c>
      <c r="DQ281" s="144">
        <f>DP281*1.05</f>
        <v>1003.8000000000001</v>
      </c>
      <c r="DR281" s="53">
        <f t="shared" si="522"/>
        <v>0.45222222222222219</v>
      </c>
      <c r="DS281" s="53">
        <f t="shared" si="523"/>
        <v>0.51035564853556481</v>
      </c>
      <c r="DT281" s="53">
        <f t="shared" si="524"/>
        <v>0.51354851564056581</v>
      </c>
      <c r="DU281" s="53">
        <f>100%-종합!CF281</f>
        <v>0.21476510067114096</v>
      </c>
      <c r="DV281" s="53">
        <f>100%-종합!CG281</f>
        <v>0.23297491039426521</v>
      </c>
      <c r="DW281" s="53">
        <f>100%-종합!CH281</f>
        <v>0.22012578616352196</v>
      </c>
      <c r="DX281" s="55">
        <v>0.2</v>
      </c>
      <c r="DY281" s="55">
        <v>0.3</v>
      </c>
      <c r="DZ281" s="55">
        <v>0.5</v>
      </c>
      <c r="EA281" s="72">
        <f t="shared" si="525"/>
        <v>4.6229858314690535</v>
      </c>
      <c r="EB281" s="72">
        <f t="shared" si="526"/>
        <v>7.0983336707607849</v>
      </c>
      <c r="EC281" s="72">
        <f t="shared" si="527"/>
        <v>0.2260905414769786</v>
      </c>
      <c r="ED281" s="71">
        <f t="shared" si="528"/>
        <v>3.9824700145689391</v>
      </c>
      <c r="EE281" s="82">
        <f t="shared" si="529"/>
        <v>6.4762946315036718</v>
      </c>
      <c r="EF281" s="88">
        <f t="shared" si="530"/>
        <v>21.988179278041713</v>
      </c>
      <c r="EG281" s="54">
        <f>REPS단위당실거래!I266</f>
        <v>515.5</v>
      </c>
      <c r="EH281" s="52">
        <f t="shared" si="531"/>
        <v>1003.8000000000001</v>
      </c>
      <c r="EI281" s="52">
        <f t="shared" si="532"/>
        <v>34100</v>
      </c>
      <c r="EJ281" s="49">
        <f t="shared" si="533"/>
        <v>18755</v>
      </c>
      <c r="EK281" s="149">
        <v>785</v>
      </c>
      <c r="EL281" s="55">
        <f t="shared" si="534"/>
        <v>0.85831021437578814</v>
      </c>
      <c r="EM281" s="55">
        <v>0.74</v>
      </c>
      <c r="EN281" s="55">
        <v>0.05</v>
      </c>
      <c r="EO281" s="71">
        <f t="shared" si="535"/>
        <v>24.929620176544766</v>
      </c>
      <c r="EP281" s="54">
        <f>REPS단위당실거래!I266</f>
        <v>515.5</v>
      </c>
      <c r="EQ281" s="52">
        <f t="shared" si="536"/>
        <v>1003.8000000000001</v>
      </c>
      <c r="ER281" s="52">
        <f t="shared" si="537"/>
        <v>34100</v>
      </c>
      <c r="ES281" s="49">
        <f t="shared" si="538"/>
        <v>18755</v>
      </c>
      <c r="ET281" s="149">
        <v>158</v>
      </c>
      <c r="EU281" s="55">
        <f t="shared" si="539"/>
        <v>0.85831021437578814</v>
      </c>
      <c r="EV281" s="55">
        <v>0.26</v>
      </c>
      <c r="EW281" s="55">
        <v>0.2</v>
      </c>
      <c r="EX281" s="50">
        <f t="shared" si="540"/>
        <v>7.0518767213114764</v>
      </c>
      <c r="EY281" s="53">
        <f>'주택총조사(주택의종류)'!AZ267</f>
        <v>0.19298108969672173</v>
      </c>
      <c r="EZ281" s="53">
        <f>'주택총조사(주택의종류)'!AS267</f>
        <v>0.71606035127364198</v>
      </c>
      <c r="FA281" s="53">
        <f>'주택총조사(주택의종류)'!BG267</f>
        <v>7.5188581967194662E-2</v>
      </c>
      <c r="FB281" s="53">
        <f t="shared" si="541"/>
        <v>4.1001371402986644</v>
      </c>
      <c r="FC281" s="54">
        <f t="shared" si="542"/>
        <v>131.12852323324691</v>
      </c>
      <c r="FD281" s="55">
        <v>0.4</v>
      </c>
      <c r="FE281" s="55">
        <v>0.6</v>
      </c>
      <c r="FF281" s="50">
        <f t="shared" si="543"/>
        <v>31.470845575979258</v>
      </c>
      <c r="FG281" s="82">
        <f t="shared" si="544"/>
        <v>63.4523424738355</v>
      </c>
      <c r="FH281" s="53">
        <v>3.9399999999999998E-2</v>
      </c>
      <c r="FI281" s="49">
        <v>30</v>
      </c>
      <c r="FJ281" s="55">
        <v>0.6</v>
      </c>
      <c r="FK281" s="55">
        <v>0.4</v>
      </c>
      <c r="FL281" s="49">
        <f t="shared" si="545"/>
        <v>34000</v>
      </c>
      <c r="FM281" s="49">
        <f t="shared" si="546"/>
        <v>20500</v>
      </c>
      <c r="FN281" s="58">
        <f t="shared" si="547"/>
        <v>-97.162354795182921</v>
      </c>
      <c r="FO281" s="49">
        <f t="shared" si="562"/>
        <v>2880</v>
      </c>
      <c r="FP281" s="131" t="s">
        <v>400</v>
      </c>
      <c r="FQ281" s="131">
        <v>69</v>
      </c>
      <c r="FR281" s="131">
        <v>616</v>
      </c>
      <c r="FS281" s="131">
        <v>787</v>
      </c>
      <c r="FT281" s="131">
        <v>449</v>
      </c>
      <c r="FU281" s="131">
        <v>399</v>
      </c>
      <c r="FV281" s="131">
        <v>340</v>
      </c>
      <c r="FW281" s="131">
        <v>748</v>
      </c>
      <c r="FX281" s="131">
        <v>557</v>
      </c>
      <c r="FY281" s="32">
        <f t="shared" si="548"/>
        <v>3965</v>
      </c>
      <c r="FZ281" s="152">
        <f>(SUM(FS281:FX281)/FY281)+(FR281/FY281)*0.2</f>
        <v>0.85831021437578814</v>
      </c>
      <c r="GA281" s="54">
        <f t="shared" si="549"/>
        <v>46.36217203563173</v>
      </c>
      <c r="GB281" s="55">
        <v>0.3</v>
      </c>
      <c r="GC281" s="55">
        <f t="shared" si="550"/>
        <v>0.85831021437578814</v>
      </c>
      <c r="GD281" s="50">
        <f t="shared" si="551"/>
        <v>11.937937745649073</v>
      </c>
      <c r="GE281" s="54">
        <f t="shared" si="552"/>
        <v>-30.850287389093694</v>
      </c>
      <c r="GF281" s="55">
        <v>0.7</v>
      </c>
      <c r="GG281" s="55">
        <f t="shared" si="553"/>
        <v>0.85831021437578814</v>
      </c>
      <c r="GH281" s="50">
        <f t="shared" si="554"/>
        <v>-18.535381747741376</v>
      </c>
      <c r="GI281" s="81">
        <f t="shared" si="563"/>
        <v>-6.5974440020923026</v>
      </c>
      <c r="GJ281" s="72">
        <f t="shared" si="555"/>
        <v>2.4938246169347331</v>
      </c>
      <c r="GK281" s="72">
        <f t="shared" si="556"/>
        <v>3.9824700145689391</v>
      </c>
      <c r="GL281" s="52">
        <f>SUM('주택총조사(주택의종류)'!AD267:AF267)</f>
        <v>5966</v>
      </c>
      <c r="GM281" s="52">
        <f>REPS미분양!I266</f>
        <v>4</v>
      </c>
      <c r="GN281" s="100">
        <f t="shared" si="557"/>
        <v>6.7046597385182706E-4</v>
      </c>
      <c r="GO281" s="55">
        <f t="shared" si="558"/>
        <v>1</v>
      </c>
      <c r="GP281" s="82">
        <f t="shared" si="559"/>
        <v>6.4762946315036718</v>
      </c>
      <c r="GQ281" s="84">
        <f t="shared" si="560"/>
        <v>63.331193103246868</v>
      </c>
      <c r="GR281" s="151">
        <f>SUM('REPS분양물량+계획'!G266:I266)/3</f>
        <v>78.333333333333329</v>
      </c>
      <c r="GS281" s="106">
        <f t="shared" si="564"/>
        <v>1.2368839034127928</v>
      </c>
      <c r="GT281" s="105" t="str">
        <f t="shared" si="561"/>
        <v>B등급</v>
      </c>
    </row>
    <row r="282" spans="1:202" s="49" customFormat="1" x14ac:dyDescent="0.4">
      <c r="A282" s="37" t="s">
        <v>270</v>
      </c>
      <c r="B282" s="37" t="s">
        <v>332</v>
      </c>
      <c r="C282" s="35">
        <f>'주택총조사(거처의종류, 일반,외국인가구, 전체)'!H268</f>
        <v>20362</v>
      </c>
      <c r="D282" s="35">
        <f>'주택총조사(거처의종류, 일반,외국인가구, 전체)'!K268</f>
        <v>20331</v>
      </c>
      <c r="E282" s="35">
        <f>'주택총조사(거처의종류, 일반,외국인가구, 전체)'!N268</f>
        <v>20721</v>
      </c>
      <c r="F282" s="35">
        <f>'주택총조사(거처의종류, 일반,외국인가구, 전체)'!Q268</f>
        <v>21297</v>
      </c>
      <c r="G282" s="35">
        <f>'주택총조사(거처의종류, 일반,외국인가구, 전체)'!T268</f>
        <v>21462</v>
      </c>
      <c r="H282" s="35">
        <f>'주택총조사(거처의종류, 일반,외국인가구, 전체)'!W268</f>
        <v>21650</v>
      </c>
      <c r="I282" s="207">
        <f t="shared" si="474"/>
        <v>14</v>
      </c>
      <c r="J282" s="207">
        <f t="shared" si="474"/>
        <v>66</v>
      </c>
      <c r="K282" s="207">
        <f t="shared" si="475"/>
        <v>10</v>
      </c>
      <c r="L282" s="207">
        <f t="shared" si="475"/>
        <v>-44</v>
      </c>
      <c r="M282" s="207">
        <f t="shared" si="475"/>
        <v>-348</v>
      </c>
      <c r="N282" s="24">
        <f>'인구총조사(가구, 1인가구)'!D268</f>
        <v>5863</v>
      </c>
      <c r="O282" s="24">
        <f>'인구총조사(가구, 1인가구)'!E268</f>
        <v>5818</v>
      </c>
      <c r="P282" s="24">
        <f>'인구총조사(가구, 1인가구)'!F268</f>
        <v>6142</v>
      </c>
      <c r="Q282" s="24">
        <f>'인구총조사(가구, 1인가구)'!G268</f>
        <v>6708</v>
      </c>
      <c r="R282" s="24">
        <f>'인구총조사(가구, 1인가구)'!H268</f>
        <v>6917</v>
      </c>
      <c r="S282" s="24">
        <f>'인구총조사(가구, 1인가구)'!I268</f>
        <v>7453</v>
      </c>
      <c r="T282" s="52">
        <f t="shared" si="479"/>
        <v>-45</v>
      </c>
      <c r="U282" s="52">
        <f t="shared" si="480"/>
        <v>324</v>
      </c>
      <c r="V282" s="52">
        <f t="shared" si="481"/>
        <v>566</v>
      </c>
      <c r="W282" s="52">
        <f t="shared" si="482"/>
        <v>209</v>
      </c>
      <c r="X282" s="52">
        <f t="shared" si="483"/>
        <v>536</v>
      </c>
      <c r="Y282" s="53">
        <f>'주택총조사(거처의종류, 일반,외국인가구, 아파트)'!K268/'주택총조사(거처의종류, 일반,외국인가구, 전체)'!K268</f>
        <v>0.2447002114996803</v>
      </c>
      <c r="Z282" s="53">
        <f>'주택총조사(거처의종류, 일반,외국인가구, 아파트)'!N268/'주택총조사(거처의종류, 일반,외국인가구, 전체)'!N268</f>
        <v>0.24356932580473917</v>
      </c>
      <c r="AA282" s="53">
        <f>'주택총조사(거처의종류, 일반,외국인가구, 아파트)'!Q268/'주택총조사(거처의종류, 일반,외국인가구, 전체)'!Q268</f>
        <v>0.26177395877353615</v>
      </c>
      <c r="AB282" s="53">
        <f>'주택총조사(거처의종류, 일반,외국인가구, 아파트)'!T268/'주택총조사(거처의종류, 일반,외국인가구, 전체)'!T268</f>
        <v>0.26106607026372192</v>
      </c>
      <c r="AC282" s="53">
        <f>'주택총조사(거처의종류, 일반,외국인가구, 아파트)'!W268/'주택총조사(거처의종류, 일반,외국인가구, 전체)'!W268</f>
        <v>0.260554272517321</v>
      </c>
      <c r="AD282" s="54">
        <f t="shared" si="484"/>
        <v>3.4258029609955241</v>
      </c>
      <c r="AE282" s="54">
        <f t="shared" si="485"/>
        <v>16.075575503112784</v>
      </c>
      <c r="AF282" s="54">
        <f t="shared" si="486"/>
        <v>2.6177395877353615</v>
      </c>
      <c r="AG282" s="54">
        <f t="shared" si="487"/>
        <v>-11.486907091603765</v>
      </c>
      <c r="AH282" s="54">
        <f t="shared" si="488"/>
        <v>-90.6728868360277</v>
      </c>
      <c r="AI282" s="54">
        <f t="shared" si="489"/>
        <v>-16.008135175157559</v>
      </c>
      <c r="AJ282" s="54">
        <f t="shared" si="490"/>
        <v>-11.011509517485614</v>
      </c>
      <c r="AK282" s="54">
        <f t="shared" si="491"/>
        <v>78.916461560735485</v>
      </c>
      <c r="AL282" s="54">
        <f t="shared" si="492"/>
        <v>148.16406066582147</v>
      </c>
      <c r="AM282" s="54">
        <f t="shared" si="493"/>
        <v>54.562808685117879</v>
      </c>
      <c r="AN282" s="54">
        <f t="shared" si="494"/>
        <v>139.65709006928407</v>
      </c>
      <c r="AO282" s="54">
        <f t="shared" si="495"/>
        <v>82.057782292694654</v>
      </c>
      <c r="AP282" s="208">
        <f t="shared" si="476"/>
        <v>-7.5857065564900896</v>
      </c>
      <c r="AQ282" s="208">
        <f t="shared" si="476"/>
        <v>94.992037063848272</v>
      </c>
      <c r="AR282" s="208">
        <f t="shared" si="477"/>
        <v>150.78180025355684</v>
      </c>
      <c r="AS282" s="208">
        <f t="shared" si="477"/>
        <v>43.075901593514118</v>
      </c>
      <c r="AT282" s="208">
        <f t="shared" si="477"/>
        <v>48.984203233256366</v>
      </c>
      <c r="AU282" s="50">
        <f t="shared" si="478"/>
        <v>66.049647117537091</v>
      </c>
      <c r="AV282" s="52">
        <f>'주택총조사(거처의종류, 일반,외국인가구, 전체)'!I268</f>
        <v>207</v>
      </c>
      <c r="AW282" s="52">
        <f>'주택총조사(거처의종류, 일반,외국인가구, 전체)'!L268</f>
        <v>213</v>
      </c>
      <c r="AX282" s="52">
        <f>'주택총조사(거처의종류, 일반,외국인가구, 전체)'!O268</f>
        <v>189</v>
      </c>
      <c r="AY282" s="52">
        <f>'주택총조사(거처의종류, 일반,외국인가구, 전체)'!R268</f>
        <v>212</v>
      </c>
      <c r="AZ282" s="52">
        <f>'주택총조사(거처의종류, 일반,외국인가구, 전체)'!U268</f>
        <v>223</v>
      </c>
      <c r="BA282" s="52">
        <f>'주택총조사(거처의종류, 일반,외국인가구, 전체)'!X268</f>
        <v>257</v>
      </c>
      <c r="BB282" s="52">
        <f t="shared" si="496"/>
        <v>6</v>
      </c>
      <c r="BC282" s="52">
        <f t="shared" si="497"/>
        <v>-24</v>
      </c>
      <c r="BD282" s="52">
        <f t="shared" si="498"/>
        <v>23</v>
      </c>
      <c r="BE282" s="52">
        <f t="shared" si="499"/>
        <v>11</v>
      </c>
      <c r="BF282" s="52">
        <f t="shared" si="500"/>
        <v>34</v>
      </c>
      <c r="BG282" s="53">
        <f>'주택총조사(거처의종류, 일반,외국인가구, 아파트)'!L268/'주택총조사(거처의종류, 일반,외국인가구, 전체)'!L268</f>
        <v>0.12676056338028169</v>
      </c>
      <c r="BH282" s="53">
        <f>'주택총조사(거처의종류, 일반,외국인가구, 아파트)'!O268/'주택총조사(거처의종류, 일반,외국인가구, 전체)'!O268</f>
        <v>0.15343915343915343</v>
      </c>
      <c r="BI282" s="53">
        <f>'주택총조사(거처의종류, 일반,외국인가구, 아파트)'!R268/'주택총조사(거처의종류, 일반,외국인가구, 전체)'!R268</f>
        <v>0.1650943396226415</v>
      </c>
      <c r="BJ282" s="53">
        <f>'주택총조사(거처의종류, 일반,외국인가구, 아파트)'!U268/'주택총조사(거처의종류, 일반,외국인가구, 전체)'!U268</f>
        <v>0.18385650224215247</v>
      </c>
      <c r="BK282" s="53">
        <f>'주택총조사(거처의종류, 일반,외국인가구, 아파트)'!X268/'주택총조사(거처의종류, 일반,외국인가구, 전체)'!X268</f>
        <v>0.20233463035019456</v>
      </c>
      <c r="BL282" s="54">
        <f t="shared" si="501"/>
        <v>0.76056338028169013</v>
      </c>
      <c r="BM282" s="54">
        <f t="shared" si="502"/>
        <v>-3.6825396825396823</v>
      </c>
      <c r="BN282" s="54">
        <f t="shared" si="503"/>
        <v>3.7971698113207544</v>
      </c>
      <c r="BO282" s="54">
        <f t="shared" si="504"/>
        <v>2.022421524663677</v>
      </c>
      <c r="BP282" s="54">
        <f t="shared" si="505"/>
        <v>6.8793774319066152</v>
      </c>
      <c r="BQ282" s="50">
        <f t="shared" si="506"/>
        <v>1.9553984931266108</v>
      </c>
      <c r="BR282" s="49">
        <f>REPS멸실!E267</f>
        <v>0</v>
      </c>
      <c r="BS282" s="49">
        <f>REPS멸실!F267</f>
        <v>0</v>
      </c>
      <c r="BT282" s="49">
        <f>REPS멸실!G267</f>
        <v>0</v>
      </c>
      <c r="BU282" s="49">
        <f>REPS멸실!H267</f>
        <v>0</v>
      </c>
      <c r="BV282" s="49">
        <f>REPS멸실!I267</f>
        <v>0</v>
      </c>
      <c r="BW282" s="51">
        <f t="shared" si="507"/>
        <v>0</v>
      </c>
      <c r="BX282" s="81">
        <f t="shared" si="508"/>
        <v>68.0050456106637</v>
      </c>
      <c r="BY282" s="52">
        <f>SUM('주택소유통계(다주택자)'!Q268:R268)</f>
        <v>3036</v>
      </c>
      <c r="BZ282" s="52">
        <f>SUM('주택소유통계(다주택자)'!U268:V268)</f>
        <v>2886</v>
      </c>
      <c r="CA282" s="52">
        <f>SUM('주택소유통계(다주택자)'!Y268:Z268)</f>
        <v>2924</v>
      </c>
      <c r="CB282" s="52">
        <f>SUM('주택소유통계(다주택자)'!AC268:AD268)</f>
        <v>3070</v>
      </c>
      <c r="CC282" s="52">
        <f t="shared" si="509"/>
        <v>-150</v>
      </c>
      <c r="CD282" s="52">
        <f t="shared" si="510"/>
        <v>38</v>
      </c>
      <c r="CE282" s="52">
        <f t="shared" si="511"/>
        <v>146</v>
      </c>
      <c r="CF282" s="53">
        <f>'REPS거래량(외지인)'!D268/'REPS거래량(외지인)'!C268</f>
        <v>0.71940928270042193</v>
      </c>
      <c r="CG282" s="53">
        <f>'REPS거래량(외지인)'!I268/'REPS거래량(외지인)'!H268</f>
        <v>0.65600000000000003</v>
      </c>
      <c r="CH282" s="53">
        <f>'REPS거래량(외지인)'!N268/'REPS거래량(외지인)'!M268</f>
        <v>0.68778280542986425</v>
      </c>
      <c r="CI282" s="54">
        <f>REPS단위당실거래!G267</f>
        <v>611.4</v>
      </c>
      <c r="CJ282" s="54">
        <f>REPS단위당실거래!H267</f>
        <v>640.1</v>
      </c>
      <c r="CK282" s="54">
        <f>REPS단위당실거래!I267</f>
        <v>644.4</v>
      </c>
      <c r="CL282" s="52">
        <v>977</v>
      </c>
      <c r="CM282" s="52">
        <v>1025.8500000000001</v>
      </c>
      <c r="CN282" s="52">
        <v>1077.1425000000002</v>
      </c>
      <c r="CO282" s="53">
        <v>0</v>
      </c>
      <c r="CP282" s="53">
        <f t="shared" si="566"/>
        <v>0.62397036603791967</v>
      </c>
      <c r="CQ282" s="53">
        <f t="shared" si="567"/>
        <v>0.59824953522862567</v>
      </c>
      <c r="CR282" s="55">
        <v>0.2</v>
      </c>
      <c r="CS282" s="55">
        <v>0.3</v>
      </c>
      <c r="CT282" s="55">
        <v>0.5</v>
      </c>
      <c r="CU282" s="162">
        <f t="shared" si="512"/>
        <v>0</v>
      </c>
      <c r="CV282" s="162">
        <f t="shared" si="513"/>
        <v>4.6662999853779787</v>
      </c>
      <c r="CW282" s="162">
        <f t="shared" si="514"/>
        <v>30.03699928912593</v>
      </c>
      <c r="CX282" s="71">
        <f t="shared" si="515"/>
        <v>11.567766424834636</v>
      </c>
      <c r="CY282" s="158">
        <f>REPS분양물량!H267</f>
        <v>1244</v>
      </c>
      <c r="CZ282" s="158">
        <f>REPS분양물량!I267</f>
        <v>70</v>
      </c>
      <c r="DA282" s="158">
        <f>REPS분양물량!J267</f>
        <v>0</v>
      </c>
      <c r="DB282" s="52">
        <f>REPS미분양!F267</f>
        <v>0</v>
      </c>
      <c r="DC282" s="52">
        <f>REPS미분양!G267</f>
        <v>750</v>
      </c>
      <c r="DD282" s="52">
        <f>REPS미분양!H267</f>
        <v>578</v>
      </c>
      <c r="DE282" s="52">
        <f>REPS미분양!I267</f>
        <v>276</v>
      </c>
      <c r="DF282" s="52">
        <f t="shared" si="516"/>
        <v>1244</v>
      </c>
      <c r="DG282" s="52">
        <f t="shared" si="517"/>
        <v>820</v>
      </c>
      <c r="DH282" s="52">
        <f t="shared" si="518"/>
        <v>578</v>
      </c>
      <c r="DI282" s="52">
        <f t="shared" si="519"/>
        <v>494</v>
      </c>
      <c r="DJ282" s="52">
        <f t="shared" si="520"/>
        <v>242</v>
      </c>
      <c r="DK282" s="52">
        <f t="shared" si="521"/>
        <v>302</v>
      </c>
      <c r="DL282" s="141">
        <v>611.4</v>
      </c>
      <c r="DM282" s="141">
        <v>640.1</v>
      </c>
      <c r="DN282" s="141">
        <v>644.4</v>
      </c>
      <c r="DO282" s="140">
        <f>'REPS분양가(분기단위)'!D267</f>
        <v>977</v>
      </c>
      <c r="DP282" s="144">
        <f>DO282*1.05</f>
        <v>1025.8500000000001</v>
      </c>
      <c r="DQ282" s="144">
        <f>DP282*1.05</f>
        <v>1077.1425000000002</v>
      </c>
      <c r="DR282" s="53">
        <f t="shared" si="522"/>
        <v>0.6257932446264074</v>
      </c>
      <c r="DS282" s="53">
        <f t="shared" si="523"/>
        <v>0.62397036603791967</v>
      </c>
      <c r="DT282" s="53">
        <f t="shared" si="524"/>
        <v>0.59824953522862567</v>
      </c>
      <c r="DU282" s="53">
        <f>100%-종합!CF282</f>
        <v>0.28059071729957807</v>
      </c>
      <c r="DV282" s="53">
        <f>100%-종합!CG282</f>
        <v>0.34399999999999997</v>
      </c>
      <c r="DW282" s="53">
        <f>100%-종합!CH282</f>
        <v>0.31221719457013575</v>
      </c>
      <c r="DX282" s="55">
        <v>0.2</v>
      </c>
      <c r="DY282" s="55">
        <v>0.3</v>
      </c>
      <c r="DZ282" s="55">
        <v>0.5</v>
      </c>
      <c r="EA282" s="72">
        <f t="shared" si="525"/>
        <v>17.348467408626256</v>
      </c>
      <c r="EB282" s="72">
        <f t="shared" si="526"/>
        <v>15.58328550957742</v>
      </c>
      <c r="EC282" s="72">
        <f t="shared" si="527"/>
        <v>28.204352522837336</v>
      </c>
      <c r="ED282" s="71">
        <f t="shared" si="528"/>
        <v>20.378701813680337</v>
      </c>
      <c r="EE282" s="82">
        <f t="shared" si="529"/>
        <v>31.946468238514974</v>
      </c>
      <c r="EF282" s="88">
        <f t="shared" si="530"/>
        <v>99.951513849178667</v>
      </c>
      <c r="EG282" s="54">
        <f>REPS단위당실거래!I267</f>
        <v>644.4</v>
      </c>
      <c r="EH282" s="52">
        <f t="shared" si="531"/>
        <v>1077.1425000000002</v>
      </c>
      <c r="EI282" s="52">
        <f t="shared" si="532"/>
        <v>36600</v>
      </c>
      <c r="EJ282" s="49">
        <f t="shared" si="533"/>
        <v>20130</v>
      </c>
      <c r="EK282" s="149">
        <v>1811</v>
      </c>
      <c r="EL282" s="55">
        <f t="shared" si="534"/>
        <v>0.80081225770721809</v>
      </c>
      <c r="EM282" s="55">
        <v>0.74</v>
      </c>
      <c r="EN282" s="55">
        <v>0.05</v>
      </c>
      <c r="EO282" s="71">
        <f t="shared" si="535"/>
        <v>53.660026952187565</v>
      </c>
      <c r="EP282" s="54">
        <f>REPS단위당실거래!I267</f>
        <v>644.4</v>
      </c>
      <c r="EQ282" s="52">
        <f t="shared" si="536"/>
        <v>1077.1425000000002</v>
      </c>
      <c r="ER282" s="52">
        <f t="shared" si="537"/>
        <v>36600</v>
      </c>
      <c r="ES282" s="49">
        <f t="shared" si="538"/>
        <v>20130</v>
      </c>
      <c r="ET282" s="149">
        <v>823</v>
      </c>
      <c r="EU282" s="55">
        <f t="shared" si="539"/>
        <v>0.80081225770721809</v>
      </c>
      <c r="EV282" s="55">
        <v>0.26</v>
      </c>
      <c r="EW282" s="55">
        <v>0.2</v>
      </c>
      <c r="EX282" s="50">
        <f t="shared" si="540"/>
        <v>34.271561380838108</v>
      </c>
      <c r="EY282" s="53">
        <f>'주택총조사(주택의종류)'!AZ268</f>
        <v>0.26495047334189675</v>
      </c>
      <c r="EZ282" s="53">
        <f>'주택총조사(주택의종류)'!AS268</f>
        <v>0.64174913916404042</v>
      </c>
      <c r="FA282" s="53">
        <f>'주택총조사(주택의종류)'!BG268</f>
        <v>7.4168845086558632E-2</v>
      </c>
      <c r="FB282" s="53">
        <f t="shared" si="541"/>
        <v>2.7020822994596649</v>
      </c>
      <c r="FC282" s="54">
        <f t="shared" si="542"/>
        <v>237.59838839804266</v>
      </c>
      <c r="FD282" s="55">
        <v>0.4</v>
      </c>
      <c r="FE282" s="55">
        <v>0.6</v>
      </c>
      <c r="FF282" s="50">
        <f t="shared" si="543"/>
        <v>57.02361321553024</v>
      </c>
      <c r="FG282" s="82">
        <f t="shared" si="544"/>
        <v>144.95520154855592</v>
      </c>
      <c r="FH282" s="53">
        <v>3.9399999999999998E-2</v>
      </c>
      <c r="FI282" s="49">
        <v>30</v>
      </c>
      <c r="FJ282" s="55">
        <v>0.6</v>
      </c>
      <c r="FK282" s="55">
        <v>0.4</v>
      </c>
      <c r="FL282" s="49">
        <f t="shared" si="545"/>
        <v>37000</v>
      </c>
      <c r="FM282" s="49">
        <f t="shared" si="546"/>
        <v>22000</v>
      </c>
      <c r="FN282" s="58">
        <f t="shared" si="547"/>
        <v>-104.2717953899524</v>
      </c>
      <c r="FO282" s="49">
        <f t="shared" si="562"/>
        <v>3120</v>
      </c>
      <c r="FP282" s="131">
        <v>31</v>
      </c>
      <c r="FQ282" s="131">
        <v>84</v>
      </c>
      <c r="FR282" s="131">
        <v>854</v>
      </c>
      <c r="FS282" s="134">
        <v>1100</v>
      </c>
      <c r="FT282" s="131">
        <v>585</v>
      </c>
      <c r="FU282" s="131">
        <v>602</v>
      </c>
      <c r="FV282" s="131">
        <v>482</v>
      </c>
      <c r="FW282" s="134">
        <v>1072</v>
      </c>
      <c r="FX282" s="131">
        <v>607</v>
      </c>
      <c r="FY282" s="32">
        <f t="shared" si="548"/>
        <v>5417</v>
      </c>
      <c r="FZ282" s="152">
        <f>(SUM(FT282:FX282)/FY282)+(FS282/FY282)*0.9</f>
        <v>0.80081225770721809</v>
      </c>
      <c r="GA282" s="54">
        <f t="shared" si="549"/>
        <v>84.013180785821262</v>
      </c>
      <c r="GB282" s="55">
        <v>0.3</v>
      </c>
      <c r="GC282" s="55">
        <f t="shared" si="550"/>
        <v>0.80081225770721809</v>
      </c>
      <c r="GD282" s="50">
        <f t="shared" si="551"/>
        <v>20.183635494677457</v>
      </c>
      <c r="GE282" s="54">
        <f t="shared" si="552"/>
        <v>-16.008135175157559</v>
      </c>
      <c r="GF282" s="55">
        <v>0.7</v>
      </c>
      <c r="GG282" s="55">
        <f t="shared" si="553"/>
        <v>0.80081225770721809</v>
      </c>
      <c r="GH282" s="50">
        <f t="shared" si="554"/>
        <v>-8.9736576099101786</v>
      </c>
      <c r="GI282" s="81">
        <f t="shared" si="563"/>
        <v>11.209977884767278</v>
      </c>
      <c r="GJ282" s="72">
        <f t="shared" si="555"/>
        <v>11.567766424834636</v>
      </c>
      <c r="GK282" s="72">
        <f t="shared" si="556"/>
        <v>20.378701813680337</v>
      </c>
      <c r="GL282" s="52">
        <f>SUM('주택총조사(주택의종류)'!AD268:AF268)</f>
        <v>7870</v>
      </c>
      <c r="GM282" s="52">
        <f>REPS미분양!I267</f>
        <v>276</v>
      </c>
      <c r="GN282" s="100">
        <f t="shared" si="557"/>
        <v>3.5069885641677255E-2</v>
      </c>
      <c r="GO282" s="55">
        <f t="shared" si="558"/>
        <v>0.4</v>
      </c>
      <c r="GP282" s="82">
        <f t="shared" si="559"/>
        <v>12.778587295405991</v>
      </c>
      <c r="GQ282" s="84">
        <f t="shared" si="560"/>
        <v>168.9437667287292</v>
      </c>
      <c r="GR282" s="151">
        <f>SUM('REPS분양물량+계획'!G267:I267)/3</f>
        <v>0</v>
      </c>
      <c r="GS282" s="106">
        <f t="shared" si="564"/>
        <v>0</v>
      </c>
      <c r="GT282" s="105" t="str">
        <f t="shared" si="561"/>
        <v>S등급</v>
      </c>
    </row>
    <row r="283" spans="1:202" s="49" customFormat="1" x14ac:dyDescent="0.4">
      <c r="A283" s="37" t="s">
        <v>270</v>
      </c>
      <c r="B283" s="37" t="s">
        <v>330</v>
      </c>
      <c r="C283" s="35">
        <f>'주택총조사(거처의종류, 일반,외국인가구, 전체)'!H269</f>
        <v>39808</v>
      </c>
      <c r="D283" s="35">
        <f>'주택총조사(거처의종류, 일반,외국인가구, 전체)'!K269</f>
        <v>39538</v>
      </c>
      <c r="E283" s="35">
        <f>'주택총조사(거처의종류, 일반,외국인가구, 전체)'!N269</f>
        <v>40342</v>
      </c>
      <c r="F283" s="35">
        <f>'주택총조사(거처의종류, 일반,외국인가구, 전체)'!Q269</f>
        <v>41040</v>
      </c>
      <c r="G283" s="35">
        <f>'주택총조사(거처의종류, 일반,외국인가구, 전체)'!T269</f>
        <v>41958</v>
      </c>
      <c r="H283" s="35">
        <f>'주택총조사(거처의종류, 일반,외국인가구, 전체)'!W269</f>
        <v>42185</v>
      </c>
      <c r="I283" s="207">
        <f t="shared" si="474"/>
        <v>-271</v>
      </c>
      <c r="J283" s="207">
        <f t="shared" si="474"/>
        <v>-169</v>
      </c>
      <c r="K283" s="207">
        <f t="shared" si="475"/>
        <v>-283</v>
      </c>
      <c r="L283" s="207">
        <f t="shared" si="475"/>
        <v>242</v>
      </c>
      <c r="M283" s="207">
        <f t="shared" si="475"/>
        <v>-125</v>
      </c>
      <c r="N283" s="24">
        <f>'인구총조사(가구, 1인가구)'!D269</f>
        <v>14554</v>
      </c>
      <c r="O283" s="24">
        <f>'인구총조사(가구, 1인가구)'!E269</f>
        <v>14555</v>
      </c>
      <c r="P283" s="24">
        <f>'인구총조사(가구, 1인가구)'!F269</f>
        <v>15528</v>
      </c>
      <c r="Q283" s="24">
        <f>'인구총조사(가구, 1인가구)'!G269</f>
        <v>16509</v>
      </c>
      <c r="R283" s="24">
        <f>'인구총조사(가구, 1인가구)'!H269</f>
        <v>17185</v>
      </c>
      <c r="S283" s="24">
        <f>'인구총조사(가구, 1인가구)'!I269</f>
        <v>17537</v>
      </c>
      <c r="T283" s="52">
        <f t="shared" si="479"/>
        <v>1</v>
      </c>
      <c r="U283" s="52">
        <f t="shared" si="480"/>
        <v>973</v>
      </c>
      <c r="V283" s="52">
        <f t="shared" si="481"/>
        <v>981</v>
      </c>
      <c r="W283" s="52">
        <f t="shared" si="482"/>
        <v>676</v>
      </c>
      <c r="X283" s="52">
        <f t="shared" si="483"/>
        <v>352</v>
      </c>
      <c r="Y283" s="53">
        <f>'주택총조사(거처의종류, 일반,외국인가구, 아파트)'!K269/'주택총조사(거처의종류, 일반,외국인가구, 전체)'!K269</f>
        <v>0.41618190095604229</v>
      </c>
      <c r="Z283" s="53">
        <f>'주택총조사(거처의종류, 일반,외국인가구, 아파트)'!N269/'주택총조사(거처의종류, 일반,외국인가구, 전체)'!N269</f>
        <v>0.41455555004709732</v>
      </c>
      <c r="AA283" s="53">
        <f>'주택총조사(거처의종류, 일반,외국인가구, 아파트)'!Q269/'주택총조사(거처의종류, 일반,외국인가구, 전체)'!Q269</f>
        <v>0.41613060428849902</v>
      </c>
      <c r="AB283" s="53">
        <f>'주택총조사(거처의종류, 일반,외국인가구, 아파트)'!T269/'주택총조사(거처의종류, 일반,외국인가구, 전체)'!T269</f>
        <v>0.42073025406358738</v>
      </c>
      <c r="AC283" s="53">
        <f>'주택총조사(거처의종류, 일반,외국인가구, 아파트)'!W269/'주택총조사(거처의종류, 일반,외국인가구, 전체)'!W269</f>
        <v>0.42716605428469834</v>
      </c>
      <c r="AD283" s="54">
        <f t="shared" si="484"/>
        <v>-112.78529515908747</v>
      </c>
      <c r="AE283" s="54">
        <f t="shared" si="485"/>
        <v>-70.059887957959447</v>
      </c>
      <c r="AF283" s="54">
        <f t="shared" si="486"/>
        <v>-117.76496101364522</v>
      </c>
      <c r="AG283" s="54">
        <f t="shared" si="487"/>
        <v>101.81672148338815</v>
      </c>
      <c r="AH283" s="54">
        <f t="shared" si="488"/>
        <v>-53.395756785587295</v>
      </c>
      <c r="AI283" s="54">
        <f t="shared" si="489"/>
        <v>-50.437835886578263</v>
      </c>
      <c r="AJ283" s="54">
        <f t="shared" si="490"/>
        <v>0.41618190095604229</v>
      </c>
      <c r="AK283" s="54">
        <f t="shared" si="491"/>
        <v>403.36255019582569</v>
      </c>
      <c r="AL283" s="54">
        <f t="shared" si="492"/>
        <v>408.22412280701752</v>
      </c>
      <c r="AM283" s="54">
        <f t="shared" si="493"/>
        <v>284.41365174698507</v>
      </c>
      <c r="AN283" s="54">
        <f t="shared" si="494"/>
        <v>150.3624511082138</v>
      </c>
      <c r="AO283" s="54">
        <f t="shared" si="495"/>
        <v>249.35579155179965</v>
      </c>
      <c r="AP283" s="208">
        <f t="shared" si="476"/>
        <v>-112.36911325813142</v>
      </c>
      <c r="AQ283" s="208">
        <f t="shared" si="476"/>
        <v>333.30266223786623</v>
      </c>
      <c r="AR283" s="208">
        <f t="shared" si="477"/>
        <v>290.45916179337229</v>
      </c>
      <c r="AS283" s="208">
        <f t="shared" si="477"/>
        <v>386.23037323037323</v>
      </c>
      <c r="AT283" s="208">
        <f t="shared" si="477"/>
        <v>96.966694322626509</v>
      </c>
      <c r="AU283" s="50">
        <f t="shared" si="478"/>
        <v>198.91795566522134</v>
      </c>
      <c r="AV283" s="52">
        <f>'주택총조사(거처의종류, 일반,외국인가구, 전체)'!I269</f>
        <v>2866</v>
      </c>
      <c r="AW283" s="52">
        <f>'주택총조사(거처의종류, 일반,외국인가구, 전체)'!L269</f>
        <v>2988</v>
      </c>
      <c r="AX283" s="52">
        <f>'주택총조사(거처의종류, 일반,외국인가구, 전체)'!O269</f>
        <v>3168</v>
      </c>
      <c r="AY283" s="52">
        <f>'주택총조사(거처의종류, 일반,외국인가구, 전체)'!R269</f>
        <v>3339</v>
      </c>
      <c r="AZ283" s="52">
        <f>'주택총조사(거처의종류, 일반,외국인가구, 전체)'!U269</f>
        <v>3610</v>
      </c>
      <c r="BA283" s="52">
        <f>'주택총조사(거처의종류, 일반,외국인가구, 전체)'!X269</f>
        <v>3931</v>
      </c>
      <c r="BB283" s="52">
        <f t="shared" si="496"/>
        <v>122</v>
      </c>
      <c r="BC283" s="52">
        <f t="shared" si="497"/>
        <v>180</v>
      </c>
      <c r="BD283" s="52">
        <f t="shared" si="498"/>
        <v>171</v>
      </c>
      <c r="BE283" s="52">
        <f t="shared" si="499"/>
        <v>271</v>
      </c>
      <c r="BF283" s="52">
        <f t="shared" si="500"/>
        <v>321</v>
      </c>
      <c r="BG283" s="53">
        <f>'주택총조사(거처의종류, 일반,외국인가구, 아파트)'!L269/'주택총조사(거처의종류, 일반,외국인가구, 전체)'!L269</f>
        <v>0.26506024096385544</v>
      </c>
      <c r="BH283" s="53">
        <f>'주택총조사(거처의종류, 일반,외국인가구, 아파트)'!O269/'주택총조사(거처의종류, 일반,외국인가구, 전체)'!O269</f>
        <v>0.2619949494949495</v>
      </c>
      <c r="BI283" s="53">
        <f>'주택총조사(거처의종류, 일반,외국인가구, 아파트)'!R269/'주택총조사(거처의종류, 일반,외국인가구, 전체)'!R269</f>
        <v>0.28241988619347108</v>
      </c>
      <c r="BJ283" s="53">
        <f>'주택총조사(거처의종류, 일반,외국인가구, 아파트)'!U269/'주택총조사(거처의종류, 일반,외국인가구, 전체)'!U269</f>
        <v>0.28642659279778393</v>
      </c>
      <c r="BK283" s="53">
        <f>'주택총조사(거처의종류, 일반,외국인가구, 아파트)'!X269/'주택총조사(거처의종류, 일반,외국인가구, 전체)'!X269</f>
        <v>0.2971254133808191</v>
      </c>
      <c r="BL283" s="54">
        <f t="shared" si="501"/>
        <v>32.337349397590366</v>
      </c>
      <c r="BM283" s="54">
        <f t="shared" si="502"/>
        <v>47.159090909090914</v>
      </c>
      <c r="BN283" s="54">
        <f t="shared" si="503"/>
        <v>48.293800539083556</v>
      </c>
      <c r="BO283" s="54">
        <f t="shared" si="504"/>
        <v>77.621606648199446</v>
      </c>
      <c r="BP283" s="54">
        <f t="shared" si="505"/>
        <v>95.377257695242932</v>
      </c>
      <c r="BQ283" s="50">
        <f t="shared" si="506"/>
        <v>60.157821037841437</v>
      </c>
      <c r="BR283" s="49">
        <f>REPS멸실!E268</f>
        <v>0</v>
      </c>
      <c r="BS283" s="49">
        <f>REPS멸실!F268</f>
        <v>0</v>
      </c>
      <c r="BT283" s="49">
        <f>REPS멸실!G268</f>
        <v>0</v>
      </c>
      <c r="BU283" s="49">
        <f>REPS멸실!H268</f>
        <v>0</v>
      </c>
      <c r="BV283" s="49">
        <f>REPS멸실!I268</f>
        <v>0</v>
      </c>
      <c r="BW283" s="51">
        <f t="shared" si="507"/>
        <v>0</v>
      </c>
      <c r="BX283" s="81">
        <f t="shared" si="508"/>
        <v>259.07577670306279</v>
      </c>
      <c r="BY283" s="52">
        <f>SUM('주택소유통계(다주택자)'!Q269:R269)</f>
        <v>4892</v>
      </c>
      <c r="BZ283" s="52">
        <f>SUM('주택소유통계(다주택자)'!U269:V269)</f>
        <v>4851</v>
      </c>
      <c r="CA283" s="52">
        <f>SUM('주택소유통계(다주택자)'!Y269:Z269)</f>
        <v>4969</v>
      </c>
      <c r="CB283" s="52">
        <f>SUM('주택소유통계(다주택자)'!AC269:AD269)</f>
        <v>5088</v>
      </c>
      <c r="CC283" s="52">
        <f t="shared" si="509"/>
        <v>-41</v>
      </c>
      <c r="CD283" s="52">
        <f t="shared" si="510"/>
        <v>118</v>
      </c>
      <c r="CE283" s="52">
        <f t="shared" si="511"/>
        <v>119</v>
      </c>
      <c r="CF283" s="53">
        <f>'REPS거래량(외지인)'!D269/'REPS거래량(외지인)'!C269</f>
        <v>0.55106237148732007</v>
      </c>
      <c r="CG283" s="53">
        <f>'REPS거래량(외지인)'!I269/'REPS거래량(외지인)'!H269</f>
        <v>0.52676295666949868</v>
      </c>
      <c r="CH283" s="53">
        <f>'REPS거래량(외지인)'!N269/'REPS거래량(외지인)'!M269</f>
        <v>0.56535269709543567</v>
      </c>
      <c r="CI283" s="54">
        <f>REPS단위당실거래!G268</f>
        <v>553.29999999999995</v>
      </c>
      <c r="CJ283" s="54">
        <f>REPS단위당실거래!H268</f>
        <v>545</v>
      </c>
      <c r="CK283" s="54">
        <f>REPS단위당실거래!I268</f>
        <v>525.70000000000005</v>
      </c>
      <c r="CL283" s="52">
        <v>1076</v>
      </c>
      <c r="CM283" s="52">
        <v>1129.8</v>
      </c>
      <c r="CN283" s="52">
        <v>1186.29</v>
      </c>
      <c r="CO283" s="53">
        <f t="shared" si="565"/>
        <v>0.51421933085501859</v>
      </c>
      <c r="CP283" s="53">
        <f t="shared" si="566"/>
        <v>0.48238626305540805</v>
      </c>
      <c r="CQ283" s="53">
        <f t="shared" si="567"/>
        <v>0.44314627957750641</v>
      </c>
      <c r="CR283" s="55">
        <v>0.2</v>
      </c>
      <c r="CS283" s="55">
        <v>0.3</v>
      </c>
      <c r="CT283" s="55">
        <v>0.5</v>
      </c>
      <c r="CU283" s="162">
        <f t="shared" si="512"/>
        <v>-2.3236087761898334</v>
      </c>
      <c r="CV283" s="162">
        <f t="shared" si="513"/>
        <v>8.9952537821071328</v>
      </c>
      <c r="CW283" s="162">
        <f t="shared" si="514"/>
        <v>14.906769689833597</v>
      </c>
      <c r="CX283" s="71">
        <f t="shared" si="515"/>
        <v>7.1928048985836321</v>
      </c>
      <c r="CY283" s="158">
        <f>REPS분양물량!H268</f>
        <v>6551</v>
      </c>
      <c r="CZ283" s="158">
        <f>REPS분양물량!I268</f>
        <v>0</v>
      </c>
      <c r="DA283" s="158">
        <f>REPS분양물량!J268</f>
        <v>0</v>
      </c>
      <c r="DB283" s="52">
        <f>REPS미분양!F268</f>
        <v>103</v>
      </c>
      <c r="DC283" s="52">
        <f>REPS미분양!G268</f>
        <v>1999</v>
      </c>
      <c r="DD283" s="52">
        <f>REPS미분양!H268</f>
        <v>1732</v>
      </c>
      <c r="DE283" s="52">
        <f>REPS미분양!I268</f>
        <v>998</v>
      </c>
      <c r="DF283" s="52">
        <f t="shared" si="516"/>
        <v>6654</v>
      </c>
      <c r="DG283" s="52">
        <f t="shared" si="517"/>
        <v>1999</v>
      </c>
      <c r="DH283" s="52">
        <f t="shared" si="518"/>
        <v>1732</v>
      </c>
      <c r="DI283" s="52">
        <f t="shared" si="519"/>
        <v>4655</v>
      </c>
      <c r="DJ283" s="52">
        <f t="shared" si="520"/>
        <v>267</v>
      </c>
      <c r="DK283" s="52">
        <f t="shared" si="521"/>
        <v>734</v>
      </c>
      <c r="DL283" s="141">
        <v>553.29999999999995</v>
      </c>
      <c r="DM283" s="141">
        <v>545</v>
      </c>
      <c r="DN283" s="141">
        <v>525.70000000000005</v>
      </c>
      <c r="DO283" s="140">
        <f>'REPS분양가(분기단위)'!D268</f>
        <v>1076</v>
      </c>
      <c r="DP283" s="144">
        <f>DO283*1.05</f>
        <v>1129.8</v>
      </c>
      <c r="DQ283" s="144">
        <f>DP283*1.05</f>
        <v>1186.29</v>
      </c>
      <c r="DR283" s="53">
        <f t="shared" si="522"/>
        <v>0.51421933085501859</v>
      </c>
      <c r="DS283" s="53">
        <f t="shared" si="523"/>
        <v>0.48238626305540805</v>
      </c>
      <c r="DT283" s="53">
        <f t="shared" si="524"/>
        <v>0.44314627957750641</v>
      </c>
      <c r="DU283" s="53">
        <f>100%-종합!CF283</f>
        <v>0.44893762851267993</v>
      </c>
      <c r="DV283" s="53">
        <f>100%-종합!CG283</f>
        <v>0.47323704333050132</v>
      </c>
      <c r="DW283" s="53">
        <f>100%-종합!CH283</f>
        <v>0.43464730290456433</v>
      </c>
      <c r="DX283" s="55">
        <v>0.2</v>
      </c>
      <c r="DY283" s="55">
        <v>0.3</v>
      </c>
      <c r="DZ283" s="55">
        <v>0.5</v>
      </c>
      <c r="EA283" s="72">
        <f t="shared" si="525"/>
        <v>214.92359085129857</v>
      </c>
      <c r="EB283" s="72">
        <f t="shared" si="526"/>
        <v>18.285472214614419</v>
      </c>
      <c r="EC283" s="72">
        <f t="shared" si="527"/>
        <v>70.688727022273753</v>
      </c>
      <c r="ED283" s="71">
        <f t="shared" si="528"/>
        <v>101.29926336272892</v>
      </c>
      <c r="EE283" s="82">
        <f t="shared" si="529"/>
        <v>108.49206826131255</v>
      </c>
      <c r="EF283" s="88">
        <f t="shared" si="530"/>
        <v>367.56784496437535</v>
      </c>
      <c r="EG283" s="54">
        <f>REPS단위당실거래!I268</f>
        <v>525.70000000000005</v>
      </c>
      <c r="EH283" s="52">
        <f t="shared" si="531"/>
        <v>1186.29</v>
      </c>
      <c r="EI283" s="52">
        <f t="shared" si="532"/>
        <v>40300</v>
      </c>
      <c r="EJ283" s="49">
        <f t="shared" si="533"/>
        <v>22165</v>
      </c>
      <c r="EK283" s="149">
        <v>3727</v>
      </c>
      <c r="EL283" s="55">
        <f t="shared" si="534"/>
        <v>0.73988512117700411</v>
      </c>
      <c r="EM283" s="55">
        <v>0.74</v>
      </c>
      <c r="EN283" s="55">
        <v>0.05</v>
      </c>
      <c r="EO283" s="71">
        <f t="shared" si="535"/>
        <v>102.02941832518769</v>
      </c>
      <c r="EP283" s="54">
        <f>REPS단위당실거래!I268</f>
        <v>525.70000000000005</v>
      </c>
      <c r="EQ283" s="52">
        <f t="shared" si="536"/>
        <v>1186.29</v>
      </c>
      <c r="ER283" s="52">
        <f t="shared" si="537"/>
        <v>40300</v>
      </c>
      <c r="ES283" s="49">
        <f t="shared" si="538"/>
        <v>22165</v>
      </c>
      <c r="ET283" s="149">
        <v>973</v>
      </c>
      <c r="EU283" s="55">
        <f t="shared" si="539"/>
        <v>0.73988512117700411</v>
      </c>
      <c r="EV283" s="55">
        <v>0.26</v>
      </c>
      <c r="EW283" s="55">
        <v>0.2</v>
      </c>
      <c r="EX283" s="50">
        <f t="shared" si="540"/>
        <v>37.435227591071701</v>
      </c>
      <c r="EY283" s="53">
        <f>'주택총조사(주택의종류)'!AZ269</f>
        <v>0.53276880107916524</v>
      </c>
      <c r="EZ283" s="53">
        <f>'주택총조사(주택의종류)'!AS269</f>
        <v>0.37788760579402819</v>
      </c>
      <c r="FA283" s="53">
        <f>'주택총조사(주택의종류)'!BG269</f>
        <v>7.6652382875658009E-2</v>
      </c>
      <c r="FB283" s="53">
        <f t="shared" si="541"/>
        <v>0.8531655527669405</v>
      </c>
      <c r="FC283" s="54">
        <f t="shared" si="542"/>
        <v>118.98643172459109</v>
      </c>
      <c r="FD283" s="55">
        <v>0.4</v>
      </c>
      <c r="FE283" s="55">
        <v>0.6</v>
      </c>
      <c r="FF283" s="50">
        <f t="shared" si="543"/>
        <v>28.556743613901862</v>
      </c>
      <c r="FG283" s="82">
        <f t="shared" si="544"/>
        <v>168.02138953016126</v>
      </c>
      <c r="FH283" s="53">
        <v>3.9399999999999998E-2</v>
      </c>
      <c r="FI283" s="49">
        <v>30</v>
      </c>
      <c r="FJ283" s="55">
        <v>0.6</v>
      </c>
      <c r="FK283" s="55">
        <v>0.4</v>
      </c>
      <c r="FL283" s="49">
        <f t="shared" si="545"/>
        <v>40000</v>
      </c>
      <c r="FM283" s="49">
        <f t="shared" si="546"/>
        <v>24200</v>
      </c>
      <c r="FN283" s="58">
        <f t="shared" si="547"/>
        <v>-114.69897492894764</v>
      </c>
      <c r="FO283" s="49">
        <f t="shared" si="562"/>
        <v>3480</v>
      </c>
      <c r="FP283" s="131">
        <v>85</v>
      </c>
      <c r="FQ283" s="131">
        <v>327</v>
      </c>
      <c r="FR283" s="134">
        <v>2773</v>
      </c>
      <c r="FS283" s="134">
        <v>3955</v>
      </c>
      <c r="FT283" s="134">
        <v>2505</v>
      </c>
      <c r="FU283" s="134">
        <v>2096</v>
      </c>
      <c r="FV283" s="134">
        <v>1816</v>
      </c>
      <c r="FW283" s="134">
        <v>3817</v>
      </c>
      <c r="FX283" s="134">
        <v>2473</v>
      </c>
      <c r="FY283" s="32">
        <f t="shared" si="548"/>
        <v>19847</v>
      </c>
      <c r="FZ283" s="152">
        <f>(SUM(FT283:FX283)/FY283)+(FS283/FY283)*0.5</f>
        <v>0.73988512117700411</v>
      </c>
      <c r="GA283" s="54">
        <f t="shared" si="549"/>
        <v>309.51361258964107</v>
      </c>
      <c r="GB283" s="55">
        <v>0.3</v>
      </c>
      <c r="GC283" s="55">
        <f t="shared" si="550"/>
        <v>0.73988512117700411</v>
      </c>
      <c r="GD283" s="50">
        <f t="shared" si="551"/>
        <v>68.701355027045665</v>
      </c>
      <c r="GE283" s="54">
        <f t="shared" si="552"/>
        <v>-50.437835886578263</v>
      </c>
      <c r="GF283" s="55">
        <v>0.7</v>
      </c>
      <c r="GG283" s="55">
        <f t="shared" si="553"/>
        <v>0.73988512117700411</v>
      </c>
      <c r="GH283" s="50">
        <f t="shared" si="554"/>
        <v>-26.122743021792761</v>
      </c>
      <c r="GI283" s="81">
        <f t="shared" si="563"/>
        <v>42.578612005252907</v>
      </c>
      <c r="GJ283" s="72">
        <f t="shared" si="555"/>
        <v>7.1928048985836321</v>
      </c>
      <c r="GK283" s="72">
        <f t="shared" si="556"/>
        <v>101.29926336272892</v>
      </c>
      <c r="GL283" s="52">
        <f>SUM('주택총조사(주택의종류)'!AD269:AF269)</f>
        <v>26843</v>
      </c>
      <c r="GM283" s="52">
        <f>REPS미분양!I268</f>
        <v>998</v>
      </c>
      <c r="GN283" s="100">
        <f t="shared" si="557"/>
        <v>3.7179152851767684E-2</v>
      </c>
      <c r="GO283" s="55">
        <f t="shared" si="558"/>
        <v>0.4</v>
      </c>
      <c r="GP283" s="82">
        <f t="shared" si="559"/>
        <v>43.396827304525026</v>
      </c>
      <c r="GQ283" s="84">
        <f t="shared" si="560"/>
        <v>253.99682883993918</v>
      </c>
      <c r="GR283" s="151">
        <f>SUM('REPS분양물량+계획'!G268:I268)/3</f>
        <v>0</v>
      </c>
      <c r="GS283" s="106">
        <f t="shared" si="564"/>
        <v>0</v>
      </c>
      <c r="GT283" s="105" t="str">
        <f t="shared" si="561"/>
        <v>S등급</v>
      </c>
    </row>
    <row r="284" spans="1:202" s="49" customFormat="1" x14ac:dyDescent="0.4">
      <c r="A284" s="37" t="s">
        <v>270</v>
      </c>
      <c r="B284" s="37" t="s">
        <v>329</v>
      </c>
      <c r="C284" s="35">
        <f>'주택총조사(거처의종류, 일반,외국인가구, 전체)'!H270</f>
        <v>56476</v>
      </c>
      <c r="D284" s="35">
        <f>'주택총조사(거처의종류, 일반,외국인가구, 전체)'!K270</f>
        <v>57422</v>
      </c>
      <c r="E284" s="35">
        <f>'주택총조사(거처의종류, 일반,외국인가구, 전체)'!N270</f>
        <v>59680</v>
      </c>
      <c r="F284" s="35">
        <f>'주택총조사(거처의종류, 일반,외국인가구, 전체)'!Q270</f>
        <v>60089</v>
      </c>
      <c r="G284" s="35">
        <f>'주택총조사(거처의종류, 일반,외국인가구, 전체)'!T270</f>
        <v>58927</v>
      </c>
      <c r="H284" s="35">
        <f>'주택총조사(거처의종류, 일반,외국인가구, 전체)'!W270</f>
        <v>59900</v>
      </c>
      <c r="I284" s="207">
        <f t="shared" si="474"/>
        <v>25</v>
      </c>
      <c r="J284" s="207">
        <f t="shared" si="474"/>
        <v>-149</v>
      </c>
      <c r="K284" s="207">
        <f t="shared" si="475"/>
        <v>-355</v>
      </c>
      <c r="L284" s="207">
        <f t="shared" si="475"/>
        <v>-296</v>
      </c>
      <c r="M284" s="207">
        <f t="shared" si="475"/>
        <v>-261</v>
      </c>
      <c r="N284" s="24">
        <f>'인구총조사(가구, 1인가구)'!D270</f>
        <v>18377</v>
      </c>
      <c r="O284" s="24">
        <f>'인구총조사(가구, 1인가구)'!E270</f>
        <v>19298</v>
      </c>
      <c r="P284" s="24">
        <f>'인구총조사(가구, 1인가구)'!F270</f>
        <v>21705</v>
      </c>
      <c r="Q284" s="24">
        <f>'인구총조사(가구, 1인가구)'!G270</f>
        <v>22469</v>
      </c>
      <c r="R284" s="24">
        <f>'인구총조사(가구, 1인가구)'!H270</f>
        <v>21603</v>
      </c>
      <c r="S284" s="24">
        <f>'인구총조사(가구, 1인가구)'!I270</f>
        <v>22837</v>
      </c>
      <c r="T284" s="52">
        <f t="shared" si="479"/>
        <v>921</v>
      </c>
      <c r="U284" s="52">
        <f t="shared" si="480"/>
        <v>2407</v>
      </c>
      <c r="V284" s="52">
        <f t="shared" si="481"/>
        <v>764</v>
      </c>
      <c r="W284" s="52">
        <f t="shared" si="482"/>
        <v>-866</v>
      </c>
      <c r="X284" s="52">
        <f t="shared" si="483"/>
        <v>1234</v>
      </c>
      <c r="Y284" s="53">
        <f>'주택총조사(거처의종류, 일반,외국인가구, 아파트)'!K270/'주택총조사(거처의종류, 일반,외국인가구, 전체)'!K270</f>
        <v>0.48989934171571869</v>
      </c>
      <c r="Z284" s="53">
        <f>'주택총조사(거처의종류, 일반,외국인가구, 아파트)'!N270/'주택총조사(거처의종류, 일반,외국인가구, 전체)'!N270</f>
        <v>0.48376340482573726</v>
      </c>
      <c r="AA284" s="53">
        <f>'주택총조사(거처의종류, 일반,외국인가구, 아파트)'!Q270/'주택총조사(거처의종류, 일반,외국인가구, 전체)'!Q270</f>
        <v>0.48959044084607833</v>
      </c>
      <c r="AB284" s="53">
        <f>'주택총조사(거처의종류, 일반,외국인가구, 아파트)'!T270/'주택총조사(거처의종류, 일반,외국인가구, 전체)'!T270</f>
        <v>0.50131518658679386</v>
      </c>
      <c r="AC284" s="53">
        <f>'주택총조사(거처의종류, 일반,외국인가구, 아파트)'!W270/'주택총조사(거처의종류, 일반,외국인가구, 전체)'!W270</f>
        <v>0.49425709515859767</v>
      </c>
      <c r="AD284" s="54">
        <f t="shared" si="484"/>
        <v>12.247483542892967</v>
      </c>
      <c r="AE284" s="54">
        <f t="shared" si="485"/>
        <v>-72.080747319034856</v>
      </c>
      <c r="AF284" s="54">
        <f t="shared" si="486"/>
        <v>-173.80460650035781</v>
      </c>
      <c r="AG284" s="54">
        <f t="shared" si="487"/>
        <v>-148.38929522969099</v>
      </c>
      <c r="AH284" s="54">
        <f t="shared" si="488"/>
        <v>-129.00110183639399</v>
      </c>
      <c r="AI284" s="54">
        <f t="shared" si="489"/>
        <v>-102.20565346851694</v>
      </c>
      <c r="AJ284" s="54">
        <f t="shared" si="490"/>
        <v>451.1972937201769</v>
      </c>
      <c r="AK284" s="54">
        <f t="shared" si="491"/>
        <v>1164.4185154155496</v>
      </c>
      <c r="AL284" s="54">
        <f t="shared" si="492"/>
        <v>374.04709680640383</v>
      </c>
      <c r="AM284" s="54">
        <f t="shared" si="493"/>
        <v>-434.13895158416346</v>
      </c>
      <c r="AN284" s="54">
        <f t="shared" si="494"/>
        <v>609.91325542570951</v>
      </c>
      <c r="AO284" s="54">
        <f t="shared" si="495"/>
        <v>433.08744195673523</v>
      </c>
      <c r="AP284" s="208">
        <f t="shared" si="476"/>
        <v>463.44477726306985</v>
      </c>
      <c r="AQ284" s="208">
        <f t="shared" si="476"/>
        <v>1092.3377680965148</v>
      </c>
      <c r="AR284" s="208">
        <f t="shared" si="477"/>
        <v>200.24249030604602</v>
      </c>
      <c r="AS284" s="208">
        <f t="shared" si="477"/>
        <v>-582.52824681385448</v>
      </c>
      <c r="AT284" s="208">
        <f t="shared" si="477"/>
        <v>480.91215358931549</v>
      </c>
      <c r="AU284" s="50">
        <f t="shared" si="478"/>
        <v>330.88178848821838</v>
      </c>
      <c r="AV284" s="52">
        <f>'주택총조사(거처의종류, 일반,외국인가구, 전체)'!I270</f>
        <v>389</v>
      </c>
      <c r="AW284" s="52">
        <f>'주택총조사(거처의종류, 일반,외국인가구, 전체)'!L270</f>
        <v>429</v>
      </c>
      <c r="AX284" s="52">
        <f>'주택총조사(거처의종류, 일반,외국인가구, 전체)'!O270</f>
        <v>439</v>
      </c>
      <c r="AY284" s="52">
        <f>'주택총조사(거처의종류, 일반,외국인가구, 전체)'!R270</f>
        <v>491</v>
      </c>
      <c r="AZ284" s="52">
        <f>'주택총조사(거처의종류, 일반,외국인가구, 전체)'!U270</f>
        <v>562</v>
      </c>
      <c r="BA284" s="52">
        <f>'주택총조사(거처의종류, 일반,외국인가구, 전체)'!X270</f>
        <v>747</v>
      </c>
      <c r="BB284" s="52">
        <f t="shared" si="496"/>
        <v>40</v>
      </c>
      <c r="BC284" s="52">
        <f t="shared" si="497"/>
        <v>10</v>
      </c>
      <c r="BD284" s="52">
        <f t="shared" si="498"/>
        <v>52</v>
      </c>
      <c r="BE284" s="52">
        <f t="shared" si="499"/>
        <v>71</v>
      </c>
      <c r="BF284" s="52">
        <f t="shared" si="500"/>
        <v>185</v>
      </c>
      <c r="BG284" s="53">
        <f>'주택총조사(거처의종류, 일반,외국인가구, 아파트)'!L270/'주택총조사(거처의종류, 일반,외국인가구, 전체)'!L270</f>
        <v>0.31002331002331002</v>
      </c>
      <c r="BH284" s="53">
        <f>'주택총조사(거처의종류, 일반,외국인가구, 아파트)'!O270/'주택총조사(거처의종류, 일반,외국인가구, 전체)'!O270</f>
        <v>0.27334851936218679</v>
      </c>
      <c r="BI284" s="53">
        <f>'주택총조사(거처의종류, 일반,외국인가구, 아파트)'!R270/'주택총조사(거처의종류, 일반,외국인가구, 전체)'!R270</f>
        <v>0.27494908350305497</v>
      </c>
      <c r="BJ284" s="53">
        <f>'주택총조사(거처의종류, 일반,외국인가구, 아파트)'!U270/'주택총조사(거처의종류, 일반,외국인가구, 전체)'!U270</f>
        <v>0.2669039145907473</v>
      </c>
      <c r="BK284" s="53">
        <f>'주택총조사(거처의종류, 일반,외국인가구, 아파트)'!X270/'주택총조사(거처의종류, 일반,외국인가구, 전체)'!X270</f>
        <v>0.26506024096385544</v>
      </c>
      <c r="BL284" s="54">
        <f t="shared" si="501"/>
        <v>12.400932400932401</v>
      </c>
      <c r="BM284" s="54">
        <f t="shared" si="502"/>
        <v>2.7334851936218678</v>
      </c>
      <c r="BN284" s="54">
        <f t="shared" si="503"/>
        <v>14.297352342158858</v>
      </c>
      <c r="BO284" s="54">
        <f t="shared" si="504"/>
        <v>18.95017793594306</v>
      </c>
      <c r="BP284" s="54">
        <f t="shared" si="505"/>
        <v>49.036144578313255</v>
      </c>
      <c r="BQ284" s="50">
        <f t="shared" si="506"/>
        <v>19.483618490193887</v>
      </c>
      <c r="BR284" s="49">
        <f>REPS멸실!E269</f>
        <v>0</v>
      </c>
      <c r="BS284" s="49">
        <f>REPS멸실!F269</f>
        <v>0</v>
      </c>
      <c r="BT284" s="49">
        <f>REPS멸실!G269</f>
        <v>0</v>
      </c>
      <c r="BU284" s="49">
        <f>REPS멸실!H269</f>
        <v>0</v>
      </c>
      <c r="BV284" s="49">
        <f>REPS멸실!I269</f>
        <v>0</v>
      </c>
      <c r="BW284" s="51">
        <f t="shared" si="507"/>
        <v>0</v>
      </c>
      <c r="BX284" s="81">
        <f t="shared" si="508"/>
        <v>350.36540697841224</v>
      </c>
      <c r="BY284" s="52">
        <f>SUM('주택소유통계(다주택자)'!Q270:R270)</f>
        <v>6060</v>
      </c>
      <c r="BZ284" s="52">
        <f>SUM('주택소유통계(다주택자)'!U270:V270)</f>
        <v>6055</v>
      </c>
      <c r="CA284" s="52">
        <f>SUM('주택소유통계(다주택자)'!Y270:Z270)</f>
        <v>6092</v>
      </c>
      <c r="CB284" s="52">
        <f>SUM('주택소유통계(다주택자)'!AC270:AD270)</f>
        <v>6245</v>
      </c>
      <c r="CC284" s="52">
        <f t="shared" si="509"/>
        <v>-5</v>
      </c>
      <c r="CD284" s="52">
        <f t="shared" si="510"/>
        <v>37</v>
      </c>
      <c r="CE284" s="52">
        <f t="shared" si="511"/>
        <v>153</v>
      </c>
      <c r="CF284" s="53">
        <f>'REPS거래량(외지인)'!D270/'REPS거래량(외지인)'!C270</f>
        <v>0.55260159513862517</v>
      </c>
      <c r="CG284" s="53">
        <f>'REPS거래량(외지인)'!I270/'REPS거래량(외지인)'!H270</f>
        <v>0.62992610837438423</v>
      </c>
      <c r="CH284" s="53">
        <f>'REPS거래량(외지인)'!N270/'REPS거래량(외지인)'!M270</f>
        <v>0.72603626943005184</v>
      </c>
      <c r="CI284" s="54">
        <f>REPS단위당실거래!G269</f>
        <v>592</v>
      </c>
      <c r="CJ284" s="54">
        <f>REPS단위당실거래!H269</f>
        <v>600.70000000000005</v>
      </c>
      <c r="CK284" s="54">
        <f>REPS단위당실거래!I269</f>
        <v>601.9</v>
      </c>
      <c r="CL284" s="52">
        <v>0</v>
      </c>
      <c r="CM284" s="52">
        <v>0</v>
      </c>
      <c r="CN284" s="52">
        <v>0</v>
      </c>
      <c r="CO284" s="53">
        <v>0</v>
      </c>
      <c r="CP284" s="53" t="e">
        <f t="shared" si="566"/>
        <v>#DIV/0!</v>
      </c>
      <c r="CQ284" s="53" t="e">
        <f t="shared" si="567"/>
        <v>#DIV/0!</v>
      </c>
      <c r="CR284" s="55">
        <v>0.2</v>
      </c>
      <c r="CS284" s="55">
        <v>0.3</v>
      </c>
      <c r="CT284" s="55">
        <v>0.5</v>
      </c>
      <c r="CU284" s="162">
        <f t="shared" si="512"/>
        <v>0</v>
      </c>
      <c r="CV284" s="162" t="e">
        <f t="shared" si="513"/>
        <v>#DIV/0!</v>
      </c>
      <c r="CW284" s="162" t="e">
        <f t="shared" si="514"/>
        <v>#DIV/0!</v>
      </c>
      <c r="CX284" s="71" t="e">
        <f t="shared" si="515"/>
        <v>#DIV/0!</v>
      </c>
      <c r="CY284" s="158">
        <f>REPS분양물량!H269</f>
        <v>1907</v>
      </c>
      <c r="CZ284" s="158">
        <f>REPS분양물량!I269</f>
        <v>0</v>
      </c>
      <c r="DA284" s="158">
        <f>REPS분양물량!J269</f>
        <v>0</v>
      </c>
      <c r="DB284" s="52">
        <f>REPS미분양!F269</f>
        <v>0</v>
      </c>
      <c r="DC284" s="52">
        <f>REPS미분양!G269</f>
        <v>0</v>
      </c>
      <c r="DD284" s="52">
        <f>REPS미분양!H269</f>
        <v>610</v>
      </c>
      <c r="DE284" s="52">
        <f>REPS미분양!I269</f>
        <v>395</v>
      </c>
      <c r="DF284" s="52">
        <f t="shared" si="516"/>
        <v>1907</v>
      </c>
      <c r="DG284" s="52">
        <f t="shared" si="517"/>
        <v>0</v>
      </c>
      <c r="DH284" s="52">
        <f t="shared" si="518"/>
        <v>610</v>
      </c>
      <c r="DI284" s="52">
        <f t="shared" si="519"/>
        <v>1907</v>
      </c>
      <c r="DJ284" s="52">
        <f t="shared" si="520"/>
        <v>-610</v>
      </c>
      <c r="DK284" s="52">
        <f t="shared" si="521"/>
        <v>215</v>
      </c>
      <c r="DL284" s="141">
        <v>592</v>
      </c>
      <c r="DM284" s="141">
        <v>600.70000000000005</v>
      </c>
      <c r="DN284" s="141">
        <v>601.9</v>
      </c>
      <c r="DO284" s="140">
        <f>'REPS분양가(분기단위)'!D269</f>
        <v>0</v>
      </c>
      <c r="DP284" s="140">
        <f>'REPS분양가(분기단위)'!E269</f>
        <v>0</v>
      </c>
      <c r="DQ284" s="140">
        <f>'REPS분양가(분기단위)'!F269</f>
        <v>0</v>
      </c>
      <c r="DR284" s="53" t="e">
        <f t="shared" si="522"/>
        <v>#DIV/0!</v>
      </c>
      <c r="DS284" s="53" t="e">
        <f t="shared" si="523"/>
        <v>#DIV/0!</v>
      </c>
      <c r="DT284" s="53" t="e">
        <f t="shared" si="524"/>
        <v>#DIV/0!</v>
      </c>
      <c r="DU284" s="53">
        <f>100%-종합!CF284</f>
        <v>0.44739840486137483</v>
      </c>
      <c r="DV284" s="53">
        <f>100%-종합!CG284</f>
        <v>0.37007389162561577</v>
      </c>
      <c r="DW284" s="53">
        <f>100%-종합!CH284</f>
        <v>0.27396373056994816</v>
      </c>
      <c r="DX284" s="55">
        <v>0.2</v>
      </c>
      <c r="DY284" s="55">
        <v>0.3</v>
      </c>
      <c r="DZ284" s="55">
        <v>0.5</v>
      </c>
      <c r="EA284" s="72" t="e">
        <f t="shared" si="525"/>
        <v>#DIV/0!</v>
      </c>
      <c r="EB284" s="72" t="e">
        <f t="shared" si="526"/>
        <v>#DIV/0!</v>
      </c>
      <c r="EC284" s="72" t="e">
        <f t="shared" si="527"/>
        <v>#DIV/0!</v>
      </c>
      <c r="ED284" s="71" t="e">
        <f t="shared" si="528"/>
        <v>#DIV/0!</v>
      </c>
      <c r="EE284" s="82" t="e">
        <f t="shared" si="529"/>
        <v>#DIV/0!</v>
      </c>
      <c r="EF284" s="88" t="e">
        <f t="shared" si="530"/>
        <v>#DIV/0!</v>
      </c>
      <c r="EG284" s="54">
        <f>REPS단위당실거래!I269</f>
        <v>601.9</v>
      </c>
      <c r="EH284" s="52">
        <f t="shared" si="531"/>
        <v>0</v>
      </c>
      <c r="EI284" s="52">
        <f t="shared" si="532"/>
        <v>0</v>
      </c>
      <c r="EJ284" s="49">
        <f t="shared" si="533"/>
        <v>0</v>
      </c>
      <c r="EK284" s="149">
        <v>0</v>
      </c>
      <c r="EL284" s="55">
        <f t="shared" si="534"/>
        <v>0</v>
      </c>
      <c r="EM284" s="55">
        <v>0.74</v>
      </c>
      <c r="EN284" s="55">
        <v>0.05</v>
      </c>
      <c r="EO284" s="71">
        <f t="shared" si="535"/>
        <v>0</v>
      </c>
      <c r="EP284" s="54">
        <f>REPS단위당실거래!I269</f>
        <v>601.9</v>
      </c>
      <c r="EQ284" s="52">
        <f t="shared" si="536"/>
        <v>0</v>
      </c>
      <c r="ER284" s="52">
        <f t="shared" si="537"/>
        <v>0</v>
      </c>
      <c r="ES284" s="49">
        <f t="shared" si="538"/>
        <v>0</v>
      </c>
      <c r="ET284" s="149">
        <v>0</v>
      </c>
      <c r="EU284" s="55">
        <f t="shared" si="539"/>
        <v>0</v>
      </c>
      <c r="EV284" s="55">
        <v>0.26</v>
      </c>
      <c r="EW284" s="55">
        <v>0.2</v>
      </c>
      <c r="EX284" s="50">
        <f t="shared" si="540"/>
        <v>0</v>
      </c>
      <c r="EY284" s="53">
        <f>'주택총조사(주택의종류)'!AZ270</f>
        <v>0.56142090243920206</v>
      </c>
      <c r="EZ284" s="53">
        <f>'주택총조사(주택의종류)'!AS270</f>
        <v>0.3656315579940469</v>
      </c>
      <c r="FA284" s="53">
        <f>'주택총조사(주택의종류)'!BG270</f>
        <v>4.984066707571902E-2</v>
      </c>
      <c r="FB284" s="53">
        <f t="shared" si="541"/>
        <v>0.7400369727323407</v>
      </c>
      <c r="FC284" s="54">
        <f t="shared" si="542"/>
        <v>0</v>
      </c>
      <c r="FD284" s="55">
        <v>0.4</v>
      </c>
      <c r="FE284" s="55">
        <v>0.6</v>
      </c>
      <c r="FF284" s="50">
        <f t="shared" si="543"/>
        <v>0</v>
      </c>
      <c r="FG284" s="82">
        <f t="shared" si="544"/>
        <v>0</v>
      </c>
      <c r="FH284" s="53">
        <v>3.9399999999999998E-2</v>
      </c>
      <c r="FI284" s="49">
        <v>30</v>
      </c>
      <c r="FJ284" s="55">
        <v>0.6</v>
      </c>
      <c r="FK284" s="55">
        <v>0.4</v>
      </c>
      <c r="FL284" s="49">
        <f t="shared" si="545"/>
        <v>0</v>
      </c>
      <c r="FM284" s="49">
        <f t="shared" si="546"/>
        <v>0</v>
      </c>
      <c r="FN284" s="58">
        <f t="shared" si="547"/>
        <v>0</v>
      </c>
      <c r="FO284" s="49">
        <f t="shared" si="562"/>
        <v>0</v>
      </c>
      <c r="FP284" s="131">
        <v>93</v>
      </c>
      <c r="FQ284" s="131">
        <v>340</v>
      </c>
      <c r="FR284" s="134">
        <v>3577</v>
      </c>
      <c r="FS284" s="134">
        <v>4747</v>
      </c>
      <c r="FT284" s="134">
        <v>2803</v>
      </c>
      <c r="FU284" s="134">
        <v>2513</v>
      </c>
      <c r="FV284" s="134">
        <v>2301</v>
      </c>
      <c r="FW284" s="134">
        <v>5284</v>
      </c>
      <c r="FX284" s="134">
        <v>4261</v>
      </c>
      <c r="FY284" s="32">
        <f t="shared" si="548"/>
        <v>25919</v>
      </c>
      <c r="FZ284" s="152">
        <v>0</v>
      </c>
      <c r="GA284" s="54">
        <f t="shared" si="549"/>
        <v>452.5710604469291</v>
      </c>
      <c r="GB284" s="55">
        <v>0.3</v>
      </c>
      <c r="GC284" s="55">
        <f t="shared" si="550"/>
        <v>0</v>
      </c>
      <c r="GD284" s="50">
        <f t="shared" si="551"/>
        <v>0</v>
      </c>
      <c r="GE284" s="54">
        <f t="shared" si="552"/>
        <v>-102.20565346851694</v>
      </c>
      <c r="GF284" s="55">
        <v>0.7</v>
      </c>
      <c r="GG284" s="55">
        <f t="shared" si="553"/>
        <v>0</v>
      </c>
      <c r="GH284" s="50">
        <f t="shared" si="554"/>
        <v>0</v>
      </c>
      <c r="GI284" s="81">
        <f t="shared" si="563"/>
        <v>0</v>
      </c>
      <c r="GJ284" s="72" t="e">
        <f t="shared" si="555"/>
        <v>#DIV/0!</v>
      </c>
      <c r="GK284" s="72" t="e">
        <f t="shared" si="556"/>
        <v>#DIV/0!</v>
      </c>
      <c r="GL284" s="52">
        <f>SUM('주택총조사(주택의종류)'!AD270:AF270)</f>
        <v>35568</v>
      </c>
      <c r="GM284" s="52">
        <f>REPS미분양!I269</f>
        <v>395</v>
      </c>
      <c r="GN284" s="100">
        <f t="shared" si="557"/>
        <v>1.110548807917229E-2</v>
      </c>
      <c r="GO284" s="55">
        <f t="shared" si="558"/>
        <v>0.6</v>
      </c>
      <c r="GP284" s="82" t="e">
        <f t="shared" si="559"/>
        <v>#DIV/0!</v>
      </c>
      <c r="GQ284" s="84" t="e">
        <f t="shared" si="560"/>
        <v>#DIV/0!</v>
      </c>
      <c r="GR284" s="151">
        <f>SUM('REPS분양물량+계획'!G269:I269)/3</f>
        <v>0</v>
      </c>
      <c r="GS284" s="106" t="e">
        <f t="shared" si="564"/>
        <v>#DIV/0!</v>
      </c>
      <c r="GT284" s="105" t="e">
        <f t="shared" si="561"/>
        <v>#DIV/0!</v>
      </c>
    </row>
    <row r="285" spans="1:202" s="49" customFormat="1" x14ac:dyDescent="0.4">
      <c r="A285" s="37" t="s">
        <v>270</v>
      </c>
      <c r="B285" s="37" t="s">
        <v>334</v>
      </c>
      <c r="C285" s="35">
        <f>'주택총조사(거처의종류, 일반,외국인가구, 전체)'!H271</f>
        <v>15131</v>
      </c>
      <c r="D285" s="35">
        <f>'주택총조사(거처의종류, 일반,외국인가구, 전체)'!K271</f>
        <v>15374</v>
      </c>
      <c r="E285" s="35">
        <f>'주택총조사(거처의종류, 일반,외국인가구, 전체)'!N271</f>
        <v>15714</v>
      </c>
      <c r="F285" s="35">
        <f>'주택총조사(거처의종류, 일반,외국인가구, 전체)'!Q271</f>
        <v>15905</v>
      </c>
      <c r="G285" s="35">
        <f>'주택총조사(거처의종류, 일반,외국인가구, 전체)'!T271</f>
        <v>16610</v>
      </c>
      <c r="H285" s="35">
        <f>'주택총조사(거처의종류, 일반,외국인가구, 전체)'!W271</f>
        <v>17038</v>
      </c>
      <c r="I285" s="207">
        <f t="shared" si="474"/>
        <v>9</v>
      </c>
      <c r="J285" s="207">
        <f t="shared" si="474"/>
        <v>-41</v>
      </c>
      <c r="K285" s="207">
        <f t="shared" si="475"/>
        <v>-165</v>
      </c>
      <c r="L285" s="207">
        <f t="shared" si="475"/>
        <v>273</v>
      </c>
      <c r="M285" s="207">
        <f t="shared" si="475"/>
        <v>79</v>
      </c>
      <c r="N285" s="24">
        <f>'인구총조사(가구, 1인가구)'!D271</f>
        <v>4974</v>
      </c>
      <c r="O285" s="24">
        <f>'인구총조사(가구, 1인가구)'!E271</f>
        <v>5208</v>
      </c>
      <c r="P285" s="24">
        <f>'인구총조사(가구, 1인가구)'!F271</f>
        <v>5589</v>
      </c>
      <c r="Q285" s="24">
        <f>'인구총조사(가구, 1인가구)'!G271</f>
        <v>5945</v>
      </c>
      <c r="R285" s="24">
        <f>'인구총조사(가구, 1인가구)'!H271</f>
        <v>6377</v>
      </c>
      <c r="S285" s="24">
        <f>'인구총조사(가구, 1인가구)'!I271</f>
        <v>6726</v>
      </c>
      <c r="T285" s="52">
        <f t="shared" si="479"/>
        <v>234</v>
      </c>
      <c r="U285" s="52">
        <f t="shared" si="480"/>
        <v>381</v>
      </c>
      <c r="V285" s="52">
        <f t="shared" si="481"/>
        <v>356</v>
      </c>
      <c r="W285" s="52">
        <f t="shared" si="482"/>
        <v>432</v>
      </c>
      <c r="X285" s="52">
        <f t="shared" si="483"/>
        <v>349</v>
      </c>
      <c r="Y285" s="53">
        <f>'주택총조사(거처의종류, 일반,외국인가구, 아파트)'!K271/'주택총조사(거처의종류, 일반,외국인가구, 전체)'!K271</f>
        <v>0.56062182906205282</v>
      </c>
      <c r="Z285" s="53">
        <f>'주택총조사(거처의종류, 일반,외국인가구, 아파트)'!N271/'주택총조사(거처의종류, 일반,외국인가구, 전체)'!N271</f>
        <v>0.55479190530736922</v>
      </c>
      <c r="AA285" s="53">
        <f>'주택총조사(거처의종류, 일반,외국인가구, 아파트)'!Q271/'주택총조사(거처의종류, 일반,외국인가구, 전체)'!Q271</f>
        <v>0.54699779943414018</v>
      </c>
      <c r="AB285" s="53">
        <f>'주택총조사(거처의종류, 일반,외국인가구, 아파트)'!T271/'주택총조사(거처의종류, 일반,외국인가구, 전체)'!T271</f>
        <v>0.57242624924744134</v>
      </c>
      <c r="AC285" s="53">
        <f>'주택총조사(거처의종류, 일반,외국인가구, 아파트)'!W271/'주택총조사(거처의종류, 일반,외국인가구, 전체)'!W271</f>
        <v>0.58087803732832488</v>
      </c>
      <c r="AD285" s="54">
        <f t="shared" si="484"/>
        <v>5.0455964615584756</v>
      </c>
      <c r="AE285" s="54">
        <f t="shared" si="485"/>
        <v>-22.746468117602138</v>
      </c>
      <c r="AF285" s="54">
        <f t="shared" si="486"/>
        <v>-90.254636906633124</v>
      </c>
      <c r="AG285" s="54">
        <f t="shared" si="487"/>
        <v>156.27236604455149</v>
      </c>
      <c r="AH285" s="54">
        <f t="shared" si="488"/>
        <v>45.889364948937668</v>
      </c>
      <c r="AI285" s="54">
        <f t="shared" si="489"/>
        <v>18.841244486162473</v>
      </c>
      <c r="AJ285" s="54">
        <f t="shared" si="490"/>
        <v>131.18550800052037</v>
      </c>
      <c r="AK285" s="54">
        <f t="shared" si="491"/>
        <v>211.37571592210767</v>
      </c>
      <c r="AL285" s="54">
        <f t="shared" si="492"/>
        <v>194.73121659855391</v>
      </c>
      <c r="AM285" s="54">
        <f t="shared" si="493"/>
        <v>247.28813967489467</v>
      </c>
      <c r="AN285" s="54">
        <f t="shared" si="494"/>
        <v>202.72643502758538</v>
      </c>
      <c r="AO285" s="54">
        <f t="shared" si="495"/>
        <v>197.46140304473241</v>
      </c>
      <c r="AP285" s="208">
        <f t="shared" si="476"/>
        <v>136.23110446207886</v>
      </c>
      <c r="AQ285" s="208">
        <f t="shared" si="476"/>
        <v>188.62924780450552</v>
      </c>
      <c r="AR285" s="208">
        <f t="shared" si="477"/>
        <v>104.47657969192079</v>
      </c>
      <c r="AS285" s="208">
        <f t="shared" si="477"/>
        <v>403.56050571944616</v>
      </c>
      <c r="AT285" s="208">
        <f t="shared" si="477"/>
        <v>248.61579997652305</v>
      </c>
      <c r="AU285" s="50">
        <f t="shared" si="478"/>
        <v>216.30264753089486</v>
      </c>
      <c r="AV285" s="52">
        <f>'주택총조사(거처의종류, 일반,외국인가구, 전체)'!I271</f>
        <v>298</v>
      </c>
      <c r="AW285" s="52">
        <f>'주택총조사(거처의종류, 일반,외국인가구, 전체)'!L271</f>
        <v>336</v>
      </c>
      <c r="AX285" s="52">
        <f>'주택총조사(거처의종류, 일반,외국인가구, 전체)'!O271</f>
        <v>357</v>
      </c>
      <c r="AY285" s="52">
        <f>'주택총조사(거처의종류, 일반,외국인가구, 전체)'!R271</f>
        <v>404</v>
      </c>
      <c r="AZ285" s="52">
        <f>'주택총조사(거처의종류, 일반,외국인가구, 전체)'!U271</f>
        <v>466</v>
      </c>
      <c r="BA285" s="52">
        <f>'주택총조사(거처의종류, 일반,외국인가구, 전체)'!X271</f>
        <v>500</v>
      </c>
      <c r="BB285" s="52">
        <f t="shared" si="496"/>
        <v>38</v>
      </c>
      <c r="BC285" s="52">
        <f t="shared" si="497"/>
        <v>21</v>
      </c>
      <c r="BD285" s="52">
        <f t="shared" si="498"/>
        <v>47</v>
      </c>
      <c r="BE285" s="52">
        <f t="shared" si="499"/>
        <v>62</v>
      </c>
      <c r="BF285" s="52">
        <f t="shared" si="500"/>
        <v>34</v>
      </c>
      <c r="BG285" s="53">
        <f>'주택총조사(거처의종류, 일반,외국인가구, 아파트)'!L271/'주택총조사(거처의종류, 일반,외국인가구, 전체)'!L271</f>
        <v>0.19642857142857142</v>
      </c>
      <c r="BH285" s="53">
        <f>'주택총조사(거처의종류, 일반,외국인가구, 아파트)'!O271/'주택총조사(거처의종류, 일반,외국인가구, 전체)'!O271</f>
        <v>0.22689075630252101</v>
      </c>
      <c r="BI285" s="53">
        <f>'주택총조사(거처의종류, 일반,외국인가구, 아파트)'!R271/'주택총조사(거처의종류, 일반,외국인가구, 전체)'!R271</f>
        <v>0.21782178217821782</v>
      </c>
      <c r="BJ285" s="53">
        <f>'주택총조사(거처의종류, 일반,외국인가구, 아파트)'!U271/'주택총조사(거처의종류, 일반,외국인가구, 전체)'!U271</f>
        <v>0.26180257510729615</v>
      </c>
      <c r="BK285" s="53">
        <f>'주택총조사(거처의종류, 일반,외국인가구, 아파트)'!X271/'주택총조사(거처의종류, 일반,외국인가구, 전체)'!X271</f>
        <v>0.27200000000000002</v>
      </c>
      <c r="BL285" s="54">
        <f t="shared" si="501"/>
        <v>7.4642857142857144</v>
      </c>
      <c r="BM285" s="54">
        <f t="shared" si="502"/>
        <v>4.7647058823529411</v>
      </c>
      <c r="BN285" s="54">
        <f t="shared" si="503"/>
        <v>10.237623762376238</v>
      </c>
      <c r="BO285" s="54">
        <f t="shared" si="504"/>
        <v>16.231759656652361</v>
      </c>
      <c r="BP285" s="54">
        <f t="shared" si="505"/>
        <v>9.2480000000000011</v>
      </c>
      <c r="BQ285" s="50">
        <f t="shared" si="506"/>
        <v>9.5892750031334515</v>
      </c>
      <c r="BR285" s="49">
        <f>REPS멸실!E270</f>
        <v>0</v>
      </c>
      <c r="BS285" s="49">
        <f>REPS멸실!F270</f>
        <v>0</v>
      </c>
      <c r="BT285" s="49">
        <f>REPS멸실!G270</f>
        <v>0</v>
      </c>
      <c r="BU285" s="49">
        <f>REPS멸실!H270</f>
        <v>0</v>
      </c>
      <c r="BV285" s="49">
        <f>REPS멸실!I270</f>
        <v>0</v>
      </c>
      <c r="BW285" s="51">
        <f t="shared" si="507"/>
        <v>0</v>
      </c>
      <c r="BX285" s="81">
        <f t="shared" si="508"/>
        <v>225.89192253402831</v>
      </c>
      <c r="BY285" s="52">
        <f>SUM('주택소유통계(다주택자)'!Q271:R271)</f>
        <v>1367</v>
      </c>
      <c r="BZ285" s="52">
        <f>SUM('주택소유통계(다주택자)'!U271:V271)</f>
        <v>1395</v>
      </c>
      <c r="CA285" s="52">
        <f>SUM('주택소유통계(다주택자)'!Y271:Z271)</f>
        <v>1461</v>
      </c>
      <c r="CB285" s="52">
        <f>SUM('주택소유통계(다주택자)'!AC271:AD271)</f>
        <v>1532</v>
      </c>
      <c r="CC285" s="52">
        <f t="shared" si="509"/>
        <v>28</v>
      </c>
      <c r="CD285" s="52">
        <f t="shared" si="510"/>
        <v>66</v>
      </c>
      <c r="CE285" s="52">
        <f t="shared" si="511"/>
        <v>71</v>
      </c>
      <c r="CF285" s="53">
        <f>'REPS거래량(외지인)'!D271/'REPS거래량(외지인)'!C271</f>
        <v>0.62660443407234534</v>
      </c>
      <c r="CG285" s="53">
        <f>'REPS거래량(외지인)'!I271/'REPS거래량(외지인)'!H271</f>
        <v>0.48669201520912547</v>
      </c>
      <c r="CH285" s="53">
        <f>'REPS거래량(외지인)'!N271/'REPS거래량(외지인)'!M271</f>
        <v>0.45989304812834225</v>
      </c>
      <c r="CI285" s="54">
        <f>REPS단위당실거래!G270</f>
        <v>566.70000000000005</v>
      </c>
      <c r="CJ285" s="54">
        <f>REPS단위당실거래!H270</f>
        <v>591.6</v>
      </c>
      <c r="CK285" s="54">
        <f>REPS단위당실거래!I270</f>
        <v>587.29999999999995</v>
      </c>
      <c r="CL285" s="52">
        <v>0</v>
      </c>
      <c r="CM285" s="52">
        <v>0</v>
      </c>
      <c r="CN285" s="52">
        <v>0</v>
      </c>
      <c r="CO285" s="53" t="e">
        <f t="shared" si="565"/>
        <v>#DIV/0!</v>
      </c>
      <c r="CP285" s="53" t="e">
        <f t="shared" si="566"/>
        <v>#DIV/0!</v>
      </c>
      <c r="CQ285" s="53" t="e">
        <f t="shared" si="567"/>
        <v>#DIV/0!</v>
      </c>
      <c r="CR285" s="55">
        <v>0.2</v>
      </c>
      <c r="CS285" s="55">
        <v>0.3</v>
      </c>
      <c r="CT285" s="55">
        <v>0.5</v>
      </c>
      <c r="CU285" s="162" t="e">
        <f t="shared" si="512"/>
        <v>#DIV/0!</v>
      </c>
      <c r="CV285" s="162" t="e">
        <f t="shared" si="513"/>
        <v>#DIV/0!</v>
      </c>
      <c r="CW285" s="162" t="e">
        <f t="shared" si="514"/>
        <v>#DIV/0!</v>
      </c>
      <c r="CX285" s="71" t="e">
        <f t="shared" si="515"/>
        <v>#DIV/0!</v>
      </c>
      <c r="CY285" s="158">
        <f>REPS분양물량!H270</f>
        <v>0</v>
      </c>
      <c r="CZ285" s="158">
        <f>REPS분양물량!I270</f>
        <v>414</v>
      </c>
      <c r="DA285" s="158">
        <f>REPS분양물량!J270</f>
        <v>0</v>
      </c>
      <c r="DB285" s="52">
        <f>REPS미분양!F270</f>
        <v>0</v>
      </c>
      <c r="DC285" s="52">
        <f>REPS미분양!G270</f>
        <v>0</v>
      </c>
      <c r="DD285" s="52">
        <f>REPS미분양!H270</f>
        <v>0</v>
      </c>
      <c r="DE285" s="52">
        <f>REPS미분양!I270</f>
        <v>0</v>
      </c>
      <c r="DF285" s="52">
        <f t="shared" si="516"/>
        <v>0</v>
      </c>
      <c r="DG285" s="52">
        <f t="shared" si="517"/>
        <v>414</v>
      </c>
      <c r="DH285" s="52">
        <f t="shared" si="518"/>
        <v>0</v>
      </c>
      <c r="DI285" s="52">
        <f t="shared" si="519"/>
        <v>0</v>
      </c>
      <c r="DJ285" s="52">
        <f t="shared" si="520"/>
        <v>414</v>
      </c>
      <c r="DK285" s="52">
        <f t="shared" si="521"/>
        <v>0</v>
      </c>
      <c r="DL285" s="141">
        <v>566.70000000000005</v>
      </c>
      <c r="DM285" s="141">
        <v>591.6</v>
      </c>
      <c r="DN285" s="141">
        <v>587.29999999999995</v>
      </c>
      <c r="DO285" s="140">
        <f>'REPS분양가(분기단위)'!D270</f>
        <v>0</v>
      </c>
      <c r="DP285" s="140">
        <f>'REPS분양가(분기단위)'!E270</f>
        <v>0</v>
      </c>
      <c r="DQ285" s="140">
        <f>'REPS분양가(분기단위)'!F270</f>
        <v>0</v>
      </c>
      <c r="DR285" s="53" t="e">
        <f t="shared" si="522"/>
        <v>#DIV/0!</v>
      </c>
      <c r="DS285" s="53" t="e">
        <f t="shared" si="523"/>
        <v>#DIV/0!</v>
      </c>
      <c r="DT285" s="53" t="e">
        <f t="shared" si="524"/>
        <v>#DIV/0!</v>
      </c>
      <c r="DU285" s="53">
        <f>100%-종합!CF285</f>
        <v>0.37339556592765466</v>
      </c>
      <c r="DV285" s="53">
        <f>100%-종합!CG285</f>
        <v>0.51330798479087458</v>
      </c>
      <c r="DW285" s="53">
        <f>100%-종합!CH285</f>
        <v>0.54010695187165769</v>
      </c>
      <c r="DX285" s="55">
        <v>0.2</v>
      </c>
      <c r="DY285" s="55">
        <v>0.3</v>
      </c>
      <c r="DZ285" s="55">
        <v>0.5</v>
      </c>
      <c r="EA285" s="72" t="e">
        <f t="shared" si="525"/>
        <v>#DIV/0!</v>
      </c>
      <c r="EB285" s="72" t="e">
        <f t="shared" si="526"/>
        <v>#DIV/0!</v>
      </c>
      <c r="EC285" s="72" t="e">
        <f t="shared" si="527"/>
        <v>#DIV/0!</v>
      </c>
      <c r="ED285" s="71" t="e">
        <f t="shared" si="528"/>
        <v>#DIV/0!</v>
      </c>
      <c r="EE285" s="82" t="e">
        <f t="shared" si="529"/>
        <v>#DIV/0!</v>
      </c>
      <c r="EF285" s="88" t="e">
        <f t="shared" si="530"/>
        <v>#DIV/0!</v>
      </c>
      <c r="EG285" s="54">
        <f>REPS단위당실거래!I270</f>
        <v>587.29999999999995</v>
      </c>
      <c r="EH285" s="52">
        <f t="shared" si="531"/>
        <v>0</v>
      </c>
      <c r="EI285" s="52">
        <f t="shared" si="532"/>
        <v>0</v>
      </c>
      <c r="EJ285" s="49">
        <f t="shared" si="533"/>
        <v>0</v>
      </c>
      <c r="EK285" s="149">
        <v>0</v>
      </c>
      <c r="EL285" s="55">
        <f t="shared" si="534"/>
        <v>0</v>
      </c>
      <c r="EM285" s="55">
        <v>0.74</v>
      </c>
      <c r="EN285" s="55">
        <v>0.05</v>
      </c>
      <c r="EO285" s="71">
        <f t="shared" si="535"/>
        <v>0</v>
      </c>
      <c r="EP285" s="54">
        <f>REPS단위당실거래!I270</f>
        <v>587.29999999999995</v>
      </c>
      <c r="EQ285" s="52">
        <f t="shared" si="536"/>
        <v>0</v>
      </c>
      <c r="ER285" s="52">
        <f t="shared" si="537"/>
        <v>0</v>
      </c>
      <c r="ES285" s="49">
        <f t="shared" si="538"/>
        <v>0</v>
      </c>
      <c r="ET285" s="149">
        <v>0</v>
      </c>
      <c r="EU285" s="55">
        <f t="shared" si="539"/>
        <v>0</v>
      </c>
      <c r="EV285" s="55">
        <v>0.26</v>
      </c>
      <c r="EW285" s="55">
        <v>0.2</v>
      </c>
      <c r="EX285" s="50">
        <f t="shared" si="540"/>
        <v>0</v>
      </c>
      <c r="EY285" s="53">
        <f>'주택총조사(주택의종류)'!AZ271</f>
        <v>0.67091580985828814</v>
      </c>
      <c r="EZ285" s="53">
        <f>'주택총조사(주택의종류)'!AS271</f>
        <v>0.26558765946952756</v>
      </c>
      <c r="FA285" s="53">
        <f>'주택총조사(주택의종류)'!BG271</f>
        <v>4.6138218609654474E-2</v>
      </c>
      <c r="FB285" s="53">
        <f t="shared" si="541"/>
        <v>0.46462741449635131</v>
      </c>
      <c r="FC285" s="54">
        <f t="shared" si="542"/>
        <v>0</v>
      </c>
      <c r="FD285" s="55">
        <v>0.4</v>
      </c>
      <c r="FE285" s="55">
        <v>0.6</v>
      </c>
      <c r="FF285" s="50">
        <f t="shared" si="543"/>
        <v>0</v>
      </c>
      <c r="FG285" s="82">
        <f t="shared" si="544"/>
        <v>0</v>
      </c>
      <c r="FH285" s="53">
        <v>3.9399999999999998E-2</v>
      </c>
      <c r="FI285" s="49">
        <v>30</v>
      </c>
      <c r="FJ285" s="55">
        <v>0.6</v>
      </c>
      <c r="FK285" s="55">
        <v>0.4</v>
      </c>
      <c r="FL285" s="49">
        <f t="shared" si="545"/>
        <v>0</v>
      </c>
      <c r="FM285" s="49">
        <f t="shared" si="546"/>
        <v>0</v>
      </c>
      <c r="FN285" s="58">
        <f t="shared" si="547"/>
        <v>0</v>
      </c>
      <c r="FO285" s="49">
        <f t="shared" si="562"/>
        <v>0</v>
      </c>
      <c r="FP285" s="131">
        <v>35</v>
      </c>
      <c r="FQ285" s="131">
        <v>113</v>
      </c>
      <c r="FR285" s="134">
        <v>1167</v>
      </c>
      <c r="FS285" s="134">
        <v>1631</v>
      </c>
      <c r="FT285" s="134">
        <v>1026</v>
      </c>
      <c r="FU285" s="131">
        <v>889</v>
      </c>
      <c r="FV285" s="131">
        <v>759</v>
      </c>
      <c r="FW285" s="134">
        <v>1979</v>
      </c>
      <c r="FX285" s="134">
        <v>1285</v>
      </c>
      <c r="FY285" s="32">
        <f t="shared" si="548"/>
        <v>8884</v>
      </c>
      <c r="FZ285" s="152">
        <v>0</v>
      </c>
      <c r="GA285" s="54">
        <f t="shared" si="549"/>
        <v>207.05067804786586</v>
      </c>
      <c r="GB285" s="55">
        <v>0.3</v>
      </c>
      <c r="GC285" s="55">
        <f t="shared" si="550"/>
        <v>0</v>
      </c>
      <c r="GD285" s="50">
        <f t="shared" si="551"/>
        <v>0</v>
      </c>
      <c r="GE285" s="54">
        <f t="shared" si="552"/>
        <v>18.841244486162473</v>
      </c>
      <c r="GF285" s="55">
        <v>0.7</v>
      </c>
      <c r="GG285" s="55">
        <f t="shared" si="553"/>
        <v>0</v>
      </c>
      <c r="GH285" s="50">
        <f t="shared" si="554"/>
        <v>0</v>
      </c>
      <c r="GI285" s="81">
        <f t="shared" si="563"/>
        <v>0</v>
      </c>
      <c r="GJ285" s="72" t="e">
        <f t="shared" si="555"/>
        <v>#DIV/0!</v>
      </c>
      <c r="GK285" s="72" t="e">
        <f t="shared" si="556"/>
        <v>#DIV/0!</v>
      </c>
      <c r="GL285" s="52">
        <f>SUM('주택총조사(주택의종류)'!AD271:AF271)</f>
        <v>12362</v>
      </c>
      <c r="GM285" s="52">
        <f>REPS미분양!I270</f>
        <v>0</v>
      </c>
      <c r="GN285" s="100">
        <f t="shared" si="557"/>
        <v>0</v>
      </c>
      <c r="GO285" s="55">
        <f t="shared" si="558"/>
        <v>1</v>
      </c>
      <c r="GP285" s="82" t="e">
        <f t="shared" si="559"/>
        <v>#DIV/0!</v>
      </c>
      <c r="GQ285" s="84" t="e">
        <f t="shared" si="560"/>
        <v>#DIV/0!</v>
      </c>
      <c r="GR285" s="151">
        <f>SUM('REPS분양물량+계획'!G270:I270)/3</f>
        <v>0</v>
      </c>
      <c r="GS285" s="106" t="e">
        <f t="shared" si="564"/>
        <v>#DIV/0!</v>
      </c>
      <c r="GT285" s="105" t="e">
        <f t="shared" si="561"/>
        <v>#DIV/0!</v>
      </c>
    </row>
    <row r="286" spans="1:202" s="49" customFormat="1" x14ac:dyDescent="0.4">
      <c r="A286" s="37" t="s">
        <v>270</v>
      </c>
      <c r="B286" s="37" t="s">
        <v>331</v>
      </c>
      <c r="C286" s="35">
        <f>'주택총조사(거처의종류, 일반,외국인가구, 전체)'!H272</f>
        <v>31023</v>
      </c>
      <c r="D286" s="35">
        <f>'주택총조사(거처의종류, 일반,외국인가구, 전체)'!K272</f>
        <v>32901</v>
      </c>
      <c r="E286" s="35">
        <f>'주택총조사(거처의종류, 일반,외국인가구, 전체)'!N272</f>
        <v>34771</v>
      </c>
      <c r="F286" s="35">
        <f>'주택총조사(거처의종류, 일반,외국인가구, 전체)'!Q272</f>
        <v>36620</v>
      </c>
      <c r="G286" s="35">
        <f>'주택총조사(거처의종류, 일반,외국인가구, 전체)'!T272</f>
        <v>37664</v>
      </c>
      <c r="H286" s="35">
        <f>'주택총조사(거처의종류, 일반,외국인가구, 전체)'!W272</f>
        <v>38111</v>
      </c>
      <c r="I286" s="207">
        <f t="shared" si="474"/>
        <v>1115</v>
      </c>
      <c r="J286" s="207">
        <f t="shared" si="474"/>
        <v>666</v>
      </c>
      <c r="K286" s="207">
        <f t="shared" si="475"/>
        <v>518</v>
      </c>
      <c r="L286" s="207">
        <f t="shared" si="475"/>
        <v>252</v>
      </c>
      <c r="M286" s="207">
        <f t="shared" si="475"/>
        <v>5</v>
      </c>
      <c r="N286" s="24">
        <f>'인구총조사(가구, 1인가구)'!D272</f>
        <v>9888</v>
      </c>
      <c r="O286" s="24">
        <f>'인구총조사(가구, 1인가구)'!E272</f>
        <v>10651</v>
      </c>
      <c r="P286" s="24">
        <f>'인구총조사(가구, 1인가구)'!F272</f>
        <v>11855</v>
      </c>
      <c r="Q286" s="24">
        <f>'인구총조사(가구, 1인가구)'!G272</f>
        <v>13186</v>
      </c>
      <c r="R286" s="24">
        <f>'인구총조사(가구, 1인가구)'!H272</f>
        <v>13978</v>
      </c>
      <c r="S286" s="24">
        <f>'인구총조사(가구, 1인가구)'!I272</f>
        <v>14420</v>
      </c>
      <c r="T286" s="52">
        <f t="shared" si="479"/>
        <v>763</v>
      </c>
      <c r="U286" s="52">
        <f t="shared" si="480"/>
        <v>1204</v>
      </c>
      <c r="V286" s="52">
        <f t="shared" si="481"/>
        <v>1331</v>
      </c>
      <c r="W286" s="52">
        <f t="shared" si="482"/>
        <v>792</v>
      </c>
      <c r="X286" s="52">
        <f t="shared" si="483"/>
        <v>442</v>
      </c>
      <c r="Y286" s="53">
        <f>'주택총조사(거처의종류, 일반,외국인가구, 아파트)'!K272/'주택총조사(거처의종류, 일반,외국인가구, 전체)'!K272</f>
        <v>0.51317589131029451</v>
      </c>
      <c r="Z286" s="53">
        <f>'주택총조사(거처의종류, 일반,외국인가구, 아파트)'!N272/'주택총조사(거처의종류, 일반,외국인가구, 전체)'!N272</f>
        <v>0.5007333697621581</v>
      </c>
      <c r="AA286" s="53">
        <f>'주택총조사(거처의종류, 일반,외국인가구, 아파트)'!Q272/'주택총조사(거처의종류, 일반,외국인가구, 전체)'!Q272</f>
        <v>0.51837793555434186</v>
      </c>
      <c r="AB286" s="53">
        <f>'주택총조사(거처의종류, 일반,외국인가구, 아파트)'!T272/'주택총조사(거처의종류, 일반,외국인가구, 전체)'!T272</f>
        <v>0.52434685641461343</v>
      </c>
      <c r="AC286" s="53">
        <f>'주택총조사(거처의종류, 일반,외국인가구, 아파트)'!W272/'주택총조사(거처의종류, 일반,외국인가구, 전체)'!W272</f>
        <v>0.53050300438193698</v>
      </c>
      <c r="AD286" s="54">
        <f t="shared" si="484"/>
        <v>572.19111881097842</v>
      </c>
      <c r="AE286" s="54">
        <f t="shared" si="485"/>
        <v>333.48842426159729</v>
      </c>
      <c r="AF286" s="54">
        <f t="shared" si="486"/>
        <v>268.51977061714911</v>
      </c>
      <c r="AG286" s="54">
        <f t="shared" si="487"/>
        <v>132.1354078164826</v>
      </c>
      <c r="AH286" s="54">
        <f t="shared" si="488"/>
        <v>2.6525150219096849</v>
      </c>
      <c r="AI286" s="54">
        <f t="shared" si="489"/>
        <v>261.79744730562345</v>
      </c>
      <c r="AJ286" s="54">
        <f t="shared" si="490"/>
        <v>391.55320506975471</v>
      </c>
      <c r="AK286" s="54">
        <f t="shared" si="491"/>
        <v>602.88297719363834</v>
      </c>
      <c r="AL286" s="54">
        <f t="shared" si="492"/>
        <v>689.96103222282898</v>
      </c>
      <c r="AM286" s="54">
        <f t="shared" si="493"/>
        <v>415.28271028037386</v>
      </c>
      <c r="AN286" s="54">
        <f t="shared" si="494"/>
        <v>234.48232793681615</v>
      </c>
      <c r="AO286" s="54">
        <f t="shared" si="495"/>
        <v>466.83245054068237</v>
      </c>
      <c r="AP286" s="208">
        <f t="shared" si="476"/>
        <v>963.74432388073319</v>
      </c>
      <c r="AQ286" s="208">
        <f t="shared" si="476"/>
        <v>936.37140145523563</v>
      </c>
      <c r="AR286" s="208">
        <f t="shared" si="477"/>
        <v>958.48080283997808</v>
      </c>
      <c r="AS286" s="208">
        <f t="shared" si="477"/>
        <v>547.41811809685646</v>
      </c>
      <c r="AT286" s="208">
        <f t="shared" si="477"/>
        <v>237.13484295872584</v>
      </c>
      <c r="AU286" s="50">
        <f t="shared" si="478"/>
        <v>728.62989784630588</v>
      </c>
      <c r="AV286" s="52">
        <f>'주택총조사(거처의종류, 일반,외국인가구, 전체)'!I272</f>
        <v>2232</v>
      </c>
      <c r="AW286" s="52">
        <f>'주택총조사(거처의종류, 일반,외국인가구, 전체)'!L272</f>
        <v>2379</v>
      </c>
      <c r="AX286" s="52">
        <f>'주택총조사(거처의종류, 일반,외국인가구, 전체)'!O272</f>
        <v>2577</v>
      </c>
      <c r="AY286" s="52">
        <f>'주택총조사(거처의종류, 일반,외국인가구, 전체)'!R272</f>
        <v>2755</v>
      </c>
      <c r="AZ286" s="52">
        <f>'주택총조사(거처의종류, 일반,외국인가구, 전체)'!U272</f>
        <v>2971</v>
      </c>
      <c r="BA286" s="52">
        <f>'주택총조사(거처의종류, 일반,외국인가구, 전체)'!X272</f>
        <v>3185</v>
      </c>
      <c r="BB286" s="52">
        <f t="shared" si="496"/>
        <v>147</v>
      </c>
      <c r="BC286" s="52">
        <f t="shared" si="497"/>
        <v>198</v>
      </c>
      <c r="BD286" s="52">
        <f t="shared" si="498"/>
        <v>178</v>
      </c>
      <c r="BE286" s="52">
        <f t="shared" si="499"/>
        <v>216</v>
      </c>
      <c r="BF286" s="52">
        <f t="shared" si="500"/>
        <v>214</v>
      </c>
      <c r="BG286" s="53">
        <f>'주택총조사(거처의종류, 일반,외국인가구, 아파트)'!L272/'주택총조사(거처의종류, 일반,외국인가구, 전체)'!L272</f>
        <v>0.3030685161832703</v>
      </c>
      <c r="BH286" s="53">
        <f>'주택총조사(거처의종류, 일반,외국인가구, 아파트)'!O272/'주택총조사(거처의종류, 일반,외국인가구, 전체)'!O272</f>
        <v>0.25455956538610786</v>
      </c>
      <c r="BI286" s="53">
        <f>'주택총조사(거처의종류, 일반,외국인가구, 아파트)'!R272/'주택총조사(거처의종류, 일반,외국인가구, 전체)'!R272</f>
        <v>0.24900181488203266</v>
      </c>
      <c r="BJ286" s="53">
        <f>'주택총조사(거처의종류, 일반,외국인가구, 아파트)'!U272/'주택총조사(거처의종류, 일반,외국인가구, 전체)'!U272</f>
        <v>0.24436216762032986</v>
      </c>
      <c r="BK286" s="53">
        <f>'주택총조사(거처의종류, 일반,외국인가구, 아파트)'!X272/'주택총조사(거처의종류, 일반,외국인가구, 전체)'!X272</f>
        <v>0.25620094191522763</v>
      </c>
      <c r="BL286" s="54">
        <f t="shared" si="501"/>
        <v>44.551071878940732</v>
      </c>
      <c r="BM286" s="54">
        <f t="shared" si="502"/>
        <v>50.402793946449357</v>
      </c>
      <c r="BN286" s="54">
        <f t="shared" si="503"/>
        <v>44.32232304900181</v>
      </c>
      <c r="BO286" s="54">
        <f t="shared" si="504"/>
        <v>52.782228205991252</v>
      </c>
      <c r="BP286" s="54">
        <f t="shared" si="505"/>
        <v>54.827001569858716</v>
      </c>
      <c r="BQ286" s="50">
        <f t="shared" si="506"/>
        <v>49.377083730048369</v>
      </c>
      <c r="BR286" s="49">
        <f>REPS멸실!E271</f>
        <v>0</v>
      </c>
      <c r="BS286" s="49">
        <f>REPS멸실!F271</f>
        <v>0</v>
      </c>
      <c r="BT286" s="49">
        <f>REPS멸실!G271</f>
        <v>0</v>
      </c>
      <c r="BU286" s="49">
        <f>REPS멸실!H271</f>
        <v>0</v>
      </c>
      <c r="BV286" s="49">
        <f>REPS멸실!I271</f>
        <v>0</v>
      </c>
      <c r="BW286" s="51">
        <f t="shared" si="507"/>
        <v>0</v>
      </c>
      <c r="BX286" s="81">
        <f t="shared" si="508"/>
        <v>778.00698157635429</v>
      </c>
      <c r="BY286" s="52">
        <f>SUM('주택소유통계(다주택자)'!Q272:R272)</f>
        <v>4064</v>
      </c>
      <c r="BZ286" s="52">
        <f>SUM('주택소유통계(다주택자)'!U272:V272)</f>
        <v>4110</v>
      </c>
      <c r="CA286" s="52">
        <f>SUM('주택소유통계(다주택자)'!Y272:Z272)</f>
        <v>4154</v>
      </c>
      <c r="CB286" s="52">
        <f>SUM('주택소유통계(다주택자)'!AC272:AD272)</f>
        <v>4325</v>
      </c>
      <c r="CC286" s="52">
        <f t="shared" si="509"/>
        <v>46</v>
      </c>
      <c r="CD286" s="52">
        <f t="shared" si="510"/>
        <v>44</v>
      </c>
      <c r="CE286" s="52">
        <f t="shared" si="511"/>
        <v>171</v>
      </c>
      <c r="CF286" s="53">
        <f>'REPS거래량(외지인)'!D272/'REPS거래량(외지인)'!C272</f>
        <v>0.66647498562392182</v>
      </c>
      <c r="CG286" s="53">
        <f>'REPS거래량(외지인)'!I272/'REPS거래량(외지인)'!H272</f>
        <v>0.65363636363636368</v>
      </c>
      <c r="CH286" s="53">
        <f>'REPS거래량(외지인)'!N272/'REPS거래량(외지인)'!M272</f>
        <v>0.68813314037626627</v>
      </c>
      <c r="CI286" s="54">
        <f>REPS단위당실거래!G271</f>
        <v>666.4</v>
      </c>
      <c r="CJ286" s="54">
        <f>REPS단위당실거래!H271</f>
        <v>661.7</v>
      </c>
      <c r="CK286" s="54">
        <f>REPS단위당실거래!I271</f>
        <v>655.1</v>
      </c>
      <c r="CL286" s="52">
        <v>880</v>
      </c>
      <c r="CM286" s="52">
        <v>924</v>
      </c>
      <c r="CN286" s="52">
        <v>970.2</v>
      </c>
      <c r="CO286" s="53">
        <f t="shared" si="565"/>
        <v>0.75727272727272721</v>
      </c>
      <c r="CP286" s="53">
        <f t="shared" si="566"/>
        <v>0.71612554112554117</v>
      </c>
      <c r="CQ286" s="53">
        <f t="shared" si="567"/>
        <v>0.67522160379303231</v>
      </c>
      <c r="CR286" s="55">
        <v>0.2</v>
      </c>
      <c r="CS286" s="55">
        <v>0.3</v>
      </c>
      <c r="CT286" s="55">
        <v>0.5</v>
      </c>
      <c r="CU286" s="162">
        <f t="shared" si="512"/>
        <v>4.6432706362068066</v>
      </c>
      <c r="CV286" s="162">
        <f t="shared" si="513"/>
        <v>6.1787311688311695</v>
      </c>
      <c r="CW286" s="162">
        <f t="shared" si="514"/>
        <v>39.72692200811386</v>
      </c>
      <c r="CX286" s="71">
        <f t="shared" si="515"/>
        <v>16.849641271050611</v>
      </c>
      <c r="CY286" s="158">
        <f>REPS분양물량!H271</f>
        <v>1372</v>
      </c>
      <c r="CZ286" s="158">
        <f>REPS분양물량!I271</f>
        <v>0</v>
      </c>
      <c r="DA286" s="158">
        <f>REPS분양물량!J271</f>
        <v>154</v>
      </c>
      <c r="DB286" s="52">
        <f>REPS미분양!F271</f>
        <v>159</v>
      </c>
      <c r="DC286" s="52">
        <f>REPS미분양!G271</f>
        <v>241</v>
      </c>
      <c r="DD286" s="52">
        <f>REPS미분양!H271</f>
        <v>206</v>
      </c>
      <c r="DE286" s="52">
        <f>REPS미분양!I271</f>
        <v>200</v>
      </c>
      <c r="DF286" s="52">
        <f t="shared" si="516"/>
        <v>1531</v>
      </c>
      <c r="DG286" s="52">
        <f t="shared" si="517"/>
        <v>241</v>
      </c>
      <c r="DH286" s="52">
        <f t="shared" si="518"/>
        <v>360</v>
      </c>
      <c r="DI286" s="52">
        <f t="shared" si="519"/>
        <v>1290</v>
      </c>
      <c r="DJ286" s="52">
        <f t="shared" si="520"/>
        <v>35</v>
      </c>
      <c r="DK286" s="52">
        <f t="shared" si="521"/>
        <v>160</v>
      </c>
      <c r="DL286" s="141">
        <v>666.4</v>
      </c>
      <c r="DM286" s="141">
        <v>661.7</v>
      </c>
      <c r="DN286" s="141">
        <v>655.1</v>
      </c>
      <c r="DO286" s="140">
        <f>'REPS분양가(분기단위)'!D271</f>
        <v>880</v>
      </c>
      <c r="DP286" s="144">
        <f>DO286*1.05</f>
        <v>924</v>
      </c>
      <c r="DQ286" s="144">
        <f>DP286*1.05</f>
        <v>970.2</v>
      </c>
      <c r="DR286" s="53">
        <f t="shared" si="522"/>
        <v>0.75727272727272721</v>
      </c>
      <c r="DS286" s="53">
        <f t="shared" si="523"/>
        <v>0.71612554112554117</v>
      </c>
      <c r="DT286" s="53">
        <f t="shared" si="524"/>
        <v>0.67522160379303231</v>
      </c>
      <c r="DU286" s="53">
        <f>100%-종합!CF286</f>
        <v>0.33352501437607818</v>
      </c>
      <c r="DV286" s="53">
        <f>100%-종합!CG286</f>
        <v>0.34636363636363632</v>
      </c>
      <c r="DW286" s="53">
        <f>100%-종합!CH286</f>
        <v>0.31186685962373373</v>
      </c>
      <c r="DX286" s="55">
        <v>0.2</v>
      </c>
      <c r="DY286" s="55">
        <v>0.3</v>
      </c>
      <c r="DZ286" s="55">
        <v>0.5</v>
      </c>
      <c r="EA286" s="72">
        <f t="shared" si="525"/>
        <v>65.16290449056406</v>
      </c>
      <c r="EB286" s="72">
        <f t="shared" si="526"/>
        <v>2.6044183884297518</v>
      </c>
      <c r="EC286" s="72">
        <f t="shared" si="527"/>
        <v>16.846339290002717</v>
      </c>
      <c r="ED286" s="71">
        <f t="shared" si="528"/>
        <v>28.204554056332174</v>
      </c>
      <c r="EE286" s="82">
        <f t="shared" si="529"/>
        <v>45.054195327382786</v>
      </c>
      <c r="EF286" s="88">
        <f t="shared" si="530"/>
        <v>823.06117690373708</v>
      </c>
      <c r="EG286" s="54">
        <f>REPS단위당실거래!I271</f>
        <v>655.1</v>
      </c>
      <c r="EH286" s="52">
        <f t="shared" si="531"/>
        <v>970.2</v>
      </c>
      <c r="EI286" s="52">
        <f t="shared" si="532"/>
        <v>33000</v>
      </c>
      <c r="EJ286" s="49">
        <f t="shared" si="533"/>
        <v>18150</v>
      </c>
      <c r="EK286" s="149">
        <v>7355</v>
      </c>
      <c r="EL286" s="55">
        <f t="shared" si="534"/>
        <v>0.92758766370933676</v>
      </c>
      <c r="EM286" s="55">
        <v>0.74</v>
      </c>
      <c r="EN286" s="55">
        <v>0.05</v>
      </c>
      <c r="EO286" s="71">
        <f t="shared" si="535"/>
        <v>252.42906886354035</v>
      </c>
      <c r="EP286" s="54">
        <f>REPS단위당실거래!I271</f>
        <v>655.1</v>
      </c>
      <c r="EQ286" s="52">
        <f t="shared" si="536"/>
        <v>970.2</v>
      </c>
      <c r="ER286" s="52">
        <f t="shared" si="537"/>
        <v>33000</v>
      </c>
      <c r="ES286" s="49">
        <f t="shared" si="538"/>
        <v>18150</v>
      </c>
      <c r="ET286" s="149">
        <v>4888</v>
      </c>
      <c r="EU286" s="55">
        <f t="shared" si="539"/>
        <v>0.92758766370933676</v>
      </c>
      <c r="EV286" s="55">
        <v>0.26</v>
      </c>
      <c r="EW286" s="55">
        <v>0.2</v>
      </c>
      <c r="EX286" s="50">
        <f t="shared" si="540"/>
        <v>235.77052201098442</v>
      </c>
      <c r="EY286" s="53">
        <f>'주택총조사(주택의종류)'!AZ272</f>
        <v>0.57208280809530554</v>
      </c>
      <c r="EZ286" s="53">
        <f>'주택총조사(주택의종류)'!AS272</f>
        <v>0.28875643944527374</v>
      </c>
      <c r="FA286" s="53">
        <f>'주택총조사(주택의종류)'!BG272</f>
        <v>0.12767246014718525</v>
      </c>
      <c r="FB286" s="53">
        <f t="shared" si="541"/>
        <v>0.72791717160478708</v>
      </c>
      <c r="FC286" s="54">
        <f t="shared" si="542"/>
        <v>355.3688653679983</v>
      </c>
      <c r="FD286" s="55">
        <v>0.4</v>
      </c>
      <c r="FE286" s="55">
        <v>0.6</v>
      </c>
      <c r="FF286" s="50">
        <f t="shared" si="543"/>
        <v>85.288527688319604</v>
      </c>
      <c r="FG286" s="82">
        <f t="shared" si="544"/>
        <v>573.48811856284442</v>
      </c>
      <c r="FH286" s="53">
        <v>3.9399999999999998E-2</v>
      </c>
      <c r="FI286" s="49">
        <v>30</v>
      </c>
      <c r="FJ286" s="55">
        <v>0.6</v>
      </c>
      <c r="FK286" s="55">
        <v>0.4</v>
      </c>
      <c r="FL286" s="49">
        <f t="shared" si="545"/>
        <v>33000</v>
      </c>
      <c r="FM286" s="49">
        <f t="shared" si="546"/>
        <v>19800</v>
      </c>
      <c r="FN286" s="58">
        <f t="shared" si="547"/>
        <v>-93.844615850957155</v>
      </c>
      <c r="FO286" s="49">
        <f t="shared" si="562"/>
        <v>2760</v>
      </c>
      <c r="FP286" s="131">
        <v>75</v>
      </c>
      <c r="FQ286" s="131">
        <v>237</v>
      </c>
      <c r="FR286" s="134">
        <v>2051</v>
      </c>
      <c r="FS286" s="134">
        <v>3624</v>
      </c>
      <c r="FT286" s="134">
        <v>2546</v>
      </c>
      <c r="FU286" s="134">
        <v>2259</v>
      </c>
      <c r="FV286" s="134">
        <v>1940</v>
      </c>
      <c r="FW286" s="134">
        <v>5079</v>
      </c>
      <c r="FX286" s="134">
        <v>3492</v>
      </c>
      <c r="FY286" s="32">
        <f t="shared" si="548"/>
        <v>21303</v>
      </c>
      <c r="FZ286" s="152">
        <f>(SUM(FS286:FX286)/FY286)+(FR286/FY286)*0.4</f>
        <v>0.92758766370933676</v>
      </c>
      <c r="GA286" s="54">
        <f t="shared" si="549"/>
        <v>516.20953427073073</v>
      </c>
      <c r="GB286" s="55">
        <v>0.3</v>
      </c>
      <c r="GC286" s="55">
        <f t="shared" si="550"/>
        <v>0.92758766370933676</v>
      </c>
      <c r="GD286" s="50">
        <f t="shared" si="551"/>
        <v>143.64887876360157</v>
      </c>
      <c r="GE286" s="54">
        <f t="shared" si="552"/>
        <v>261.79744730562345</v>
      </c>
      <c r="GF286" s="55">
        <v>0.7</v>
      </c>
      <c r="GG286" s="55">
        <f t="shared" si="553"/>
        <v>0.92758766370933676</v>
      </c>
      <c r="GH286" s="50">
        <f t="shared" si="554"/>
        <v>169.98805775790399</v>
      </c>
      <c r="GI286" s="81">
        <f t="shared" si="563"/>
        <v>313.63693652150556</v>
      </c>
      <c r="GJ286" s="72">
        <f t="shared" si="555"/>
        <v>16.849641271050611</v>
      </c>
      <c r="GK286" s="72">
        <f t="shared" si="556"/>
        <v>28.204554056332174</v>
      </c>
      <c r="GL286" s="52">
        <f>SUM('주택총조사(주택의종류)'!AD272:AF272)</f>
        <v>28698</v>
      </c>
      <c r="GM286" s="52">
        <f>REPS미분양!I271</f>
        <v>200</v>
      </c>
      <c r="GN286" s="100">
        <f t="shared" si="557"/>
        <v>6.9691267684159177E-3</v>
      </c>
      <c r="GO286" s="55">
        <f t="shared" si="558"/>
        <v>0.8</v>
      </c>
      <c r="GP286" s="82">
        <f t="shared" si="559"/>
        <v>36.043356261906233</v>
      </c>
      <c r="GQ286" s="84">
        <f t="shared" si="560"/>
        <v>923.16841134625611</v>
      </c>
      <c r="GR286" s="151">
        <f>SUM('REPS분양물량+계획'!G271:I271)/3</f>
        <v>0</v>
      </c>
      <c r="GS286" s="106">
        <f t="shared" si="564"/>
        <v>0</v>
      </c>
      <c r="GT286" s="105" t="str">
        <f t="shared" si="561"/>
        <v>S등급</v>
      </c>
    </row>
    <row r="287" spans="1:202" s="49" customFormat="1" x14ac:dyDescent="0.4">
      <c r="A287" s="37" t="s">
        <v>270</v>
      </c>
      <c r="B287" s="37" t="s">
        <v>336</v>
      </c>
      <c r="C287" s="35">
        <f>'주택총조사(거처의종류, 일반,외국인가구, 전체)'!H273</f>
        <v>325023</v>
      </c>
      <c r="D287" s="35">
        <f>'주택총조사(거처의종류, 일반,외국인가구, 전체)'!K273</f>
        <v>334431</v>
      </c>
      <c r="E287" s="35">
        <f>'주택총조사(거처의종류, 일반,외국인가구, 전체)'!N273</f>
        <v>348328</v>
      </c>
      <c r="F287" s="35">
        <f>'주택총조사(거처의종류, 일반,외국인가구, 전체)'!Q273</f>
        <v>358832</v>
      </c>
      <c r="G287" s="35">
        <f>'주택총조사(거처의종류, 일반,외국인가구, 전체)'!T273</f>
        <v>365883</v>
      </c>
      <c r="H287" s="35">
        <f>'주택총조사(거처의종류, 일반,외국인가구, 전체)'!W273</f>
        <v>376787</v>
      </c>
      <c r="I287" s="207">
        <f t="shared" si="474"/>
        <v>1567</v>
      </c>
      <c r="J287" s="207">
        <f t="shared" si="474"/>
        <v>2703</v>
      </c>
      <c r="K287" s="207">
        <f t="shared" si="475"/>
        <v>1571</v>
      </c>
      <c r="L287" s="207">
        <f t="shared" si="475"/>
        <v>515</v>
      </c>
      <c r="M287" s="207">
        <f t="shared" si="475"/>
        <v>-159</v>
      </c>
      <c r="N287" s="24">
        <f>'인구총조사(가구, 1인가구)'!D273</f>
        <v>97837</v>
      </c>
      <c r="O287" s="24">
        <f>'인구총조사(가구, 1인가구)'!E273</f>
        <v>105678</v>
      </c>
      <c r="P287" s="24">
        <f>'인구총조사(가구, 1인가구)'!F273</f>
        <v>116872</v>
      </c>
      <c r="Q287" s="24">
        <f>'인구총조사(가구, 1인가구)'!G273</f>
        <v>125805</v>
      </c>
      <c r="R287" s="24">
        <f>'인구총조사(가구, 1인가구)'!H273</f>
        <v>132341</v>
      </c>
      <c r="S287" s="24">
        <f>'인구총조사(가구, 1인가구)'!I273</f>
        <v>143404</v>
      </c>
      <c r="T287" s="52">
        <f t="shared" si="479"/>
        <v>7841</v>
      </c>
      <c r="U287" s="52">
        <f t="shared" si="480"/>
        <v>11194</v>
      </c>
      <c r="V287" s="52">
        <f t="shared" si="481"/>
        <v>8933</v>
      </c>
      <c r="W287" s="52">
        <f t="shared" si="482"/>
        <v>6536</v>
      </c>
      <c r="X287" s="52">
        <f t="shared" si="483"/>
        <v>11063</v>
      </c>
      <c r="Y287" s="53">
        <f>'주택총조사(거처의종류, 일반,외국인가구, 아파트)'!K273/'주택총조사(거처의종류, 일반,외국인가구, 전체)'!K273</f>
        <v>0.57369681638364867</v>
      </c>
      <c r="Z287" s="53">
        <f>'주택총조사(거처의종류, 일반,외국인가구, 아파트)'!N273/'주택총조사(거처의종류, 일반,외국인가구, 전체)'!N273</f>
        <v>0.5812165545118394</v>
      </c>
      <c r="AA287" s="53">
        <f>'주택총조사(거처의종류, 일반,외국인가구, 아파트)'!Q273/'주택총조사(거처의종류, 일반,외국인가구, 전체)'!Q273</f>
        <v>0.59210995674856204</v>
      </c>
      <c r="AB287" s="53">
        <f>'주택총조사(거처의종류, 일반,외국인가구, 아파트)'!T273/'주택총조사(거처의종류, 일반,외국인가구, 전체)'!T273</f>
        <v>0.59628351139571945</v>
      </c>
      <c r="AC287" s="53">
        <f>'주택총조사(거처의종류, 일반,외국인가구, 아파트)'!W273/'주택총조사(거처의종류, 일반,외국인가구, 전체)'!W273</f>
        <v>0.60233766026959534</v>
      </c>
      <c r="AD287" s="54">
        <f t="shared" si="484"/>
        <v>898.98291127317748</v>
      </c>
      <c r="AE287" s="54">
        <f t="shared" si="485"/>
        <v>1571.0283468455018</v>
      </c>
      <c r="AF287" s="54">
        <f t="shared" si="486"/>
        <v>930.20474205199093</v>
      </c>
      <c r="AG287" s="54">
        <f t="shared" si="487"/>
        <v>307.08600836879549</v>
      </c>
      <c r="AH287" s="54">
        <f t="shared" si="488"/>
        <v>-95.771687982865657</v>
      </c>
      <c r="AI287" s="54">
        <f t="shared" si="489"/>
        <v>722.30606411131998</v>
      </c>
      <c r="AJ287" s="54">
        <f t="shared" si="490"/>
        <v>4498.3567372641892</v>
      </c>
      <c r="AK287" s="54">
        <f t="shared" si="491"/>
        <v>6506.1381112055305</v>
      </c>
      <c r="AL287" s="54">
        <f t="shared" si="492"/>
        <v>5289.3182436349043</v>
      </c>
      <c r="AM287" s="54">
        <f t="shared" si="493"/>
        <v>3897.3090304824223</v>
      </c>
      <c r="AN287" s="54">
        <f t="shared" si="494"/>
        <v>6663.6615355625336</v>
      </c>
      <c r="AO287" s="54">
        <f t="shared" si="495"/>
        <v>5370.9567316299162</v>
      </c>
      <c r="AP287" s="208">
        <f t="shared" si="476"/>
        <v>5397.3396485373669</v>
      </c>
      <c r="AQ287" s="208">
        <f t="shared" si="476"/>
        <v>8077.1664580510324</v>
      </c>
      <c r="AR287" s="208">
        <f t="shared" si="477"/>
        <v>6219.5229856868955</v>
      </c>
      <c r="AS287" s="208">
        <f t="shared" si="477"/>
        <v>4204.3950388512176</v>
      </c>
      <c r="AT287" s="208">
        <f t="shared" si="477"/>
        <v>6567.8898475796677</v>
      </c>
      <c r="AU287" s="50">
        <f t="shared" si="478"/>
        <v>6093.262795741236</v>
      </c>
      <c r="AV287" s="52">
        <f>'주택총조사(거처의종류, 일반,외국인가구, 전체)'!I273</f>
        <v>6020</v>
      </c>
      <c r="AW287" s="52">
        <f>'주택총조사(거처의종류, 일반,외국인가구, 전체)'!L273</f>
        <v>6448</v>
      </c>
      <c r="AX287" s="52">
        <f>'주택총조사(거처의종류, 일반,외국인가구, 전체)'!O273</f>
        <v>6717</v>
      </c>
      <c r="AY287" s="52">
        <f>'주택총조사(거처의종류, 일반,외국인가구, 전체)'!R273</f>
        <v>7066</v>
      </c>
      <c r="AZ287" s="52">
        <f>'주택총조사(거처의종류, 일반,외국인가구, 전체)'!U273</f>
        <v>7697</v>
      </c>
      <c r="BA287" s="52">
        <f>'주택총조사(거처의종류, 일반,외국인가구, 전체)'!X273</f>
        <v>8539</v>
      </c>
      <c r="BB287" s="52">
        <f t="shared" si="496"/>
        <v>428</v>
      </c>
      <c r="BC287" s="52">
        <f t="shared" si="497"/>
        <v>269</v>
      </c>
      <c r="BD287" s="52">
        <f t="shared" si="498"/>
        <v>349</v>
      </c>
      <c r="BE287" s="52">
        <f t="shared" si="499"/>
        <v>631</v>
      </c>
      <c r="BF287" s="52">
        <f t="shared" si="500"/>
        <v>842</v>
      </c>
      <c r="BG287" s="53">
        <f>'주택총조사(거처의종류, 일반,외국인가구, 아파트)'!L273/'주택총조사(거처의종류, 일반,외국인가구, 전체)'!L273</f>
        <v>0.12143300248138958</v>
      </c>
      <c r="BH287" s="53">
        <f>'주택총조사(거처의종류, 일반,외국인가구, 아파트)'!O273/'주택총조사(거처의종류, 일반,외국인가구, 전체)'!O273</f>
        <v>0.13532827154979901</v>
      </c>
      <c r="BI287" s="53">
        <f>'주택총조사(거처의종류, 일반,외국인가구, 아파트)'!R273/'주택총조사(거처의종류, 일반,외국인가구, 전체)'!R273</f>
        <v>0.13685253325785451</v>
      </c>
      <c r="BJ287" s="53">
        <f>'주택총조사(거처의종류, 일반,외국인가구, 아파트)'!U273/'주택총조사(거처의종류, 일반,외국인가구, 전체)'!U273</f>
        <v>0.13901520072755619</v>
      </c>
      <c r="BK287" s="53">
        <f>'주택총조사(거처의종류, 일반,외국인가구, 아파트)'!X273/'주택총조사(거처의종류, 일반,외국인가구, 전체)'!X273</f>
        <v>0.1400632392551821</v>
      </c>
      <c r="BL287" s="54">
        <f t="shared" si="501"/>
        <v>51.973325062034739</v>
      </c>
      <c r="BM287" s="54">
        <f t="shared" si="502"/>
        <v>36.403305046895937</v>
      </c>
      <c r="BN287" s="54">
        <f t="shared" si="503"/>
        <v>47.761534106991228</v>
      </c>
      <c r="BO287" s="54">
        <f t="shared" si="504"/>
        <v>87.718591659087949</v>
      </c>
      <c r="BP287" s="54">
        <f t="shared" si="505"/>
        <v>117.93324745286333</v>
      </c>
      <c r="BQ287" s="50">
        <f t="shared" si="506"/>
        <v>68.358000665574636</v>
      </c>
      <c r="BR287" s="49">
        <f>REPS멸실!E272</f>
        <v>0</v>
      </c>
      <c r="BS287" s="49">
        <f>REPS멸실!F272</f>
        <v>0</v>
      </c>
      <c r="BT287" s="49">
        <f>REPS멸실!G272</f>
        <v>0</v>
      </c>
      <c r="BU287" s="49">
        <f>REPS멸실!H272</f>
        <v>574</v>
      </c>
      <c r="BV287" s="49">
        <f>REPS멸실!I272</f>
        <v>0</v>
      </c>
      <c r="BW287" s="51">
        <f t="shared" si="507"/>
        <v>114.8</v>
      </c>
      <c r="BX287" s="81">
        <f t="shared" si="508"/>
        <v>6276.420796406811</v>
      </c>
      <c r="BY287" s="52">
        <f>SUM('주택소유통계(다주택자)'!Q273:R273)</f>
        <v>37455</v>
      </c>
      <c r="BZ287" s="52">
        <f>SUM('주택소유통계(다주택자)'!U273:V273)</f>
        <v>34789</v>
      </c>
      <c r="CA287" s="52">
        <f>SUM('주택소유통계(다주택자)'!Y273:Z273)</f>
        <v>34575</v>
      </c>
      <c r="CB287" s="52">
        <f>SUM('주택소유통계(다주택자)'!AC273:AD273)</f>
        <v>35475</v>
      </c>
      <c r="CC287" s="52">
        <f t="shared" si="509"/>
        <v>-2666</v>
      </c>
      <c r="CD287" s="52">
        <f t="shared" si="510"/>
        <v>-214</v>
      </c>
      <c r="CE287" s="52">
        <f t="shared" si="511"/>
        <v>900</v>
      </c>
      <c r="CF287" s="53">
        <f>'REPS거래량(외지인)'!D273/'REPS거래량(외지인)'!C273</f>
        <v>0.34491832035960968</v>
      </c>
      <c r="CG287" s="53">
        <f>'REPS거래량(외지인)'!I273/'REPS거래량(외지인)'!H273</f>
        <v>0.40329584678766284</v>
      </c>
      <c r="CH287" s="53">
        <f>'REPS거래량(외지인)'!N273/'REPS거래량(외지인)'!M273</f>
        <v>0.55912103243808864</v>
      </c>
      <c r="CI287" s="54">
        <f>REPS단위당실거래!G272</f>
        <v>834.5</v>
      </c>
      <c r="CJ287" s="54">
        <f>REPS단위당실거래!H272</f>
        <v>855.1</v>
      </c>
      <c r="CK287" s="54">
        <f>REPS단위당실거래!I272</f>
        <v>858.7</v>
      </c>
      <c r="CL287" s="52">
        <v>1117</v>
      </c>
      <c r="CM287" s="52">
        <v>1323</v>
      </c>
      <c r="CN287" s="52">
        <v>1285</v>
      </c>
      <c r="CO287" s="53">
        <f t="shared" si="565"/>
        <v>0.74709042076991938</v>
      </c>
      <c r="CP287" s="53">
        <f t="shared" si="566"/>
        <v>0.64633408919123203</v>
      </c>
      <c r="CQ287" s="53">
        <f t="shared" si="567"/>
        <v>0.66824902723735413</v>
      </c>
      <c r="CR287" s="55">
        <v>0.2</v>
      </c>
      <c r="CS287" s="55">
        <v>0.3</v>
      </c>
      <c r="CT287" s="55">
        <v>0.5</v>
      </c>
      <c r="CU287" s="162">
        <f t="shared" si="512"/>
        <v>-137.39773429090266</v>
      </c>
      <c r="CV287" s="162">
        <f t="shared" si="513"/>
        <v>-16.734619414480708</v>
      </c>
      <c r="CW287" s="162">
        <f t="shared" si="514"/>
        <v>168.13443871561404</v>
      </c>
      <c r="CX287" s="71">
        <f t="shared" si="515"/>
        <v>4.6673616700768905</v>
      </c>
      <c r="CY287" s="158">
        <f>REPS분양물량!H272</f>
        <v>9274</v>
      </c>
      <c r="CZ287" s="158">
        <f>REPS분양물량!I272</f>
        <v>8766</v>
      </c>
      <c r="DA287" s="158">
        <f>REPS분양물량!J272</f>
        <v>2330</v>
      </c>
      <c r="DB287" s="52">
        <f>REPS미분양!F272</f>
        <v>0</v>
      </c>
      <c r="DC287" s="52">
        <f>REPS미분양!G272</f>
        <v>206</v>
      </c>
      <c r="DD287" s="52">
        <f>REPS미분양!H272</f>
        <v>230</v>
      </c>
      <c r="DE287" s="52">
        <f>REPS미분양!I272</f>
        <v>241</v>
      </c>
      <c r="DF287" s="52">
        <f t="shared" si="516"/>
        <v>9274</v>
      </c>
      <c r="DG287" s="52">
        <f t="shared" si="517"/>
        <v>8972</v>
      </c>
      <c r="DH287" s="52">
        <f t="shared" si="518"/>
        <v>2560</v>
      </c>
      <c r="DI287" s="52">
        <f t="shared" si="519"/>
        <v>9068</v>
      </c>
      <c r="DJ287" s="52">
        <f t="shared" si="520"/>
        <v>8742</v>
      </c>
      <c r="DK287" s="52">
        <f t="shared" si="521"/>
        <v>2319</v>
      </c>
      <c r="DL287" s="141">
        <v>834.5</v>
      </c>
      <c r="DM287" s="141">
        <v>855.1</v>
      </c>
      <c r="DN287" s="141">
        <v>858.7</v>
      </c>
      <c r="DO287" s="140">
        <f>'REPS분양가(분기단위)'!D272</f>
        <v>1117</v>
      </c>
      <c r="DP287" s="140">
        <f>'REPS분양가(분기단위)'!E272</f>
        <v>1323</v>
      </c>
      <c r="DQ287" s="140">
        <f>'REPS분양가(분기단위)'!F272</f>
        <v>1285</v>
      </c>
      <c r="DR287" s="53">
        <f t="shared" si="522"/>
        <v>0.74709042076991938</v>
      </c>
      <c r="DS287" s="53">
        <f t="shared" si="523"/>
        <v>0.64633408919123203</v>
      </c>
      <c r="DT287" s="53">
        <f t="shared" si="524"/>
        <v>0.66824902723735413</v>
      </c>
      <c r="DU287" s="53">
        <f>100%-종합!CF287</f>
        <v>0.65508167964039032</v>
      </c>
      <c r="DV287" s="53">
        <f>100%-종합!CG287</f>
        <v>0.59670415321233716</v>
      </c>
      <c r="DW287" s="53">
        <f>100%-종합!CH287</f>
        <v>0.44087896756191136</v>
      </c>
      <c r="DX287" s="55">
        <v>0.2</v>
      </c>
      <c r="DY287" s="55">
        <v>0.3</v>
      </c>
      <c r="DZ287" s="55">
        <v>0.5</v>
      </c>
      <c r="EA287" s="72">
        <f t="shared" si="525"/>
        <v>887.58535719463293</v>
      </c>
      <c r="EB287" s="72">
        <f t="shared" si="526"/>
        <v>1011.4587593157739</v>
      </c>
      <c r="EC287" s="72">
        <f t="shared" si="527"/>
        <v>341.6083433244799</v>
      </c>
      <c r="ED287" s="71">
        <f t="shared" si="528"/>
        <v>746.88415327829568</v>
      </c>
      <c r="EE287" s="82">
        <f t="shared" si="529"/>
        <v>751.55151494837253</v>
      </c>
      <c r="EF287" s="88">
        <f t="shared" si="530"/>
        <v>7027.9723113551836</v>
      </c>
      <c r="EG287" s="54">
        <f>REPS단위당실거래!I272</f>
        <v>858.7</v>
      </c>
      <c r="EH287" s="52">
        <f t="shared" si="531"/>
        <v>1285</v>
      </c>
      <c r="EI287" s="52">
        <f t="shared" si="532"/>
        <v>43700</v>
      </c>
      <c r="EJ287" s="49">
        <f t="shared" si="533"/>
        <v>24035.000000000004</v>
      </c>
      <c r="EK287" s="149">
        <v>86057</v>
      </c>
      <c r="EL287" s="55">
        <f t="shared" si="534"/>
        <v>0.78930778997893092</v>
      </c>
      <c r="EM287" s="55">
        <v>0.74</v>
      </c>
      <c r="EN287" s="55">
        <v>0.05</v>
      </c>
      <c r="EO287" s="71">
        <f t="shared" si="535"/>
        <v>2513.2420378420243</v>
      </c>
      <c r="EP287" s="54">
        <f>REPS단위당실거래!I272</f>
        <v>858.7</v>
      </c>
      <c r="EQ287" s="52">
        <f t="shared" si="536"/>
        <v>1285</v>
      </c>
      <c r="ER287" s="52">
        <f t="shared" si="537"/>
        <v>43700</v>
      </c>
      <c r="ES287" s="49">
        <f t="shared" si="538"/>
        <v>24035.000000000004</v>
      </c>
      <c r="ET287" s="149">
        <v>63547</v>
      </c>
      <c r="EU287" s="55">
        <f t="shared" si="539"/>
        <v>0.78930778997893092</v>
      </c>
      <c r="EV287" s="55">
        <v>0.26</v>
      </c>
      <c r="EW287" s="55">
        <v>0.2</v>
      </c>
      <c r="EX287" s="50">
        <f t="shared" si="540"/>
        <v>2608.2233907491386</v>
      </c>
      <c r="EY287" s="53">
        <f>'주택총조사(주택의종류)'!AZ273</f>
        <v>0.73919245749598406</v>
      </c>
      <c r="EZ287" s="53">
        <f>'주택총조사(주택의종류)'!AS273</f>
        <v>0.20985208817508375</v>
      </c>
      <c r="FA287" s="53">
        <f>'주택총조사(주택의종류)'!BG273</f>
        <v>3.750216010147573E-2</v>
      </c>
      <c r="FB287" s="53">
        <f t="shared" si="541"/>
        <v>0.33462766802907118</v>
      </c>
      <c r="FC287" s="54">
        <f t="shared" si="542"/>
        <v>1713.7840332609685</v>
      </c>
      <c r="FD287" s="55">
        <v>0.4</v>
      </c>
      <c r="FE287" s="55">
        <v>0.6</v>
      </c>
      <c r="FF287" s="50">
        <f t="shared" si="543"/>
        <v>411.30816798263248</v>
      </c>
      <c r="FG287" s="82">
        <f t="shared" si="544"/>
        <v>5532.7735965737957</v>
      </c>
      <c r="FH287" s="53">
        <v>3.9399999999999998E-2</v>
      </c>
      <c r="FI287" s="49">
        <v>30</v>
      </c>
      <c r="FJ287" s="55">
        <v>0.6</v>
      </c>
      <c r="FK287" s="55">
        <v>0.4</v>
      </c>
      <c r="FL287" s="49">
        <f t="shared" si="545"/>
        <v>44000</v>
      </c>
      <c r="FM287" s="49">
        <f t="shared" si="546"/>
        <v>26200</v>
      </c>
      <c r="FN287" s="58">
        <f t="shared" si="547"/>
        <v>-124.17822905530694</v>
      </c>
      <c r="FO287" s="49">
        <f t="shared" si="562"/>
        <v>3720</v>
      </c>
      <c r="FP287" s="131">
        <v>668</v>
      </c>
      <c r="FQ287" s="134">
        <v>2168</v>
      </c>
      <c r="FR287" s="134">
        <v>19981</v>
      </c>
      <c r="FS287" s="134">
        <v>32119</v>
      </c>
      <c r="FT287" s="134">
        <v>21049</v>
      </c>
      <c r="FU287" s="134">
        <v>19132</v>
      </c>
      <c r="FV287" s="134">
        <v>18548</v>
      </c>
      <c r="FW287" s="134">
        <v>47650</v>
      </c>
      <c r="FX287" s="134">
        <v>53692</v>
      </c>
      <c r="FY287" s="32">
        <f t="shared" si="548"/>
        <v>215007</v>
      </c>
      <c r="FZ287" s="152">
        <f>(SUM(FT287:FX287)/FY287)+(FS287/FY287)*0.3</f>
        <v>0.78930778997893092</v>
      </c>
      <c r="GA287" s="54">
        <f t="shared" si="549"/>
        <v>5439.314732295491</v>
      </c>
      <c r="GB287" s="55">
        <v>0.3</v>
      </c>
      <c r="GC287" s="55">
        <f t="shared" si="550"/>
        <v>0.78930778997893092</v>
      </c>
      <c r="GD287" s="50">
        <f t="shared" si="551"/>
        <v>1287.9880471043982</v>
      </c>
      <c r="GE287" s="54">
        <f t="shared" si="552"/>
        <v>837.10606411131994</v>
      </c>
      <c r="GF287" s="55">
        <v>0.7</v>
      </c>
      <c r="GG287" s="55">
        <f t="shared" si="553"/>
        <v>0.78930778997893092</v>
      </c>
      <c r="GH287" s="50">
        <f t="shared" si="554"/>
        <v>462.51403620916699</v>
      </c>
      <c r="GI287" s="81">
        <f t="shared" si="563"/>
        <v>1750.5020833135652</v>
      </c>
      <c r="GJ287" s="72">
        <f t="shared" si="555"/>
        <v>4.6673616700768905</v>
      </c>
      <c r="GK287" s="72">
        <f t="shared" si="556"/>
        <v>746.88415327829568</v>
      </c>
      <c r="GL287" s="52">
        <f>SUM('주택총조사(주택의종류)'!AD273:AF273)</f>
        <v>247966</v>
      </c>
      <c r="GM287" s="52">
        <f>REPS미분양!I272</f>
        <v>241</v>
      </c>
      <c r="GN287" s="100">
        <f t="shared" si="557"/>
        <v>9.7190743892307816E-4</v>
      </c>
      <c r="GO287" s="55">
        <f t="shared" si="558"/>
        <v>1</v>
      </c>
      <c r="GP287" s="82">
        <f t="shared" si="559"/>
        <v>751.55151494837253</v>
      </c>
      <c r="GQ287" s="84">
        <f t="shared" si="560"/>
        <v>8034.8271948357333</v>
      </c>
      <c r="GR287" s="151">
        <f>SUM('REPS분양물량+계획'!G272:I272)/3</f>
        <v>9464.6666666666661</v>
      </c>
      <c r="GS287" s="106">
        <f t="shared" si="564"/>
        <v>1.1779552238223543</v>
      </c>
      <c r="GT287" s="105" t="str">
        <f t="shared" si="561"/>
        <v>B등급</v>
      </c>
    </row>
    <row r="288" spans="1:202" s="49" customFormat="1" x14ac:dyDescent="0.4">
      <c r="A288" s="37" t="s">
        <v>270</v>
      </c>
      <c r="B288" s="39" t="s">
        <v>561</v>
      </c>
      <c r="C288" s="35">
        <f>'주택총조사(거처의종류, 일반,외국인가구, 전체)'!H274</f>
        <v>63906</v>
      </c>
      <c r="D288" s="35">
        <f>'주택총조사(거처의종류, 일반,외국인가구, 전체)'!K274</f>
        <v>66169</v>
      </c>
      <c r="E288" s="35">
        <f>'주택총조사(거처의종류, 일반,외국인가구, 전체)'!N274</f>
        <v>72112</v>
      </c>
      <c r="F288" s="35">
        <f>'주택총조사(거처의종류, 일반,외국인가구, 전체)'!Q274</f>
        <v>76707</v>
      </c>
      <c r="G288" s="35">
        <f>'주택총조사(거처의종류, 일반,외국인가구, 전체)'!T274</f>
        <v>79442</v>
      </c>
      <c r="H288" s="35">
        <f>'주택총조사(거처의종류, 일반,외국인가구, 전체)'!W274</f>
        <v>82951</v>
      </c>
      <c r="I288" s="207">
        <f t="shared" si="474"/>
        <v>1422</v>
      </c>
      <c r="J288" s="207">
        <f t="shared" si="474"/>
        <v>3623</v>
      </c>
      <c r="K288" s="207">
        <f t="shared" si="475"/>
        <v>1764</v>
      </c>
      <c r="L288" s="207">
        <f t="shared" si="475"/>
        <v>536</v>
      </c>
      <c r="M288" s="207">
        <f t="shared" si="475"/>
        <v>1231</v>
      </c>
      <c r="N288" s="24">
        <f>'인구총조사(가구, 1인가구)'!D274</f>
        <v>15738</v>
      </c>
      <c r="O288" s="24">
        <f>'인구총조사(가구, 1인가구)'!E274</f>
        <v>16579</v>
      </c>
      <c r="P288" s="24">
        <f>'인구총조사(가구, 1인가구)'!F274</f>
        <v>18899</v>
      </c>
      <c r="Q288" s="24">
        <f>'인구총조사(가구, 1인가구)'!G274</f>
        <v>21730</v>
      </c>
      <c r="R288" s="24">
        <f>'인구총조사(가구, 1인가구)'!H274</f>
        <v>23929</v>
      </c>
      <c r="S288" s="24">
        <f>'인구총조사(가구, 1인가구)'!I274</f>
        <v>26207</v>
      </c>
      <c r="T288" s="52">
        <f t="shared" si="479"/>
        <v>841</v>
      </c>
      <c r="U288" s="52">
        <f t="shared" si="480"/>
        <v>2320</v>
      </c>
      <c r="V288" s="52">
        <f t="shared" si="481"/>
        <v>2831</v>
      </c>
      <c r="W288" s="52">
        <f t="shared" si="482"/>
        <v>2199</v>
      </c>
      <c r="X288" s="52">
        <f t="shared" si="483"/>
        <v>2278</v>
      </c>
      <c r="Y288" s="53">
        <f>'주택총조사(거처의종류, 일반,외국인가구, 아파트)'!K274/'주택총조사(거처의종류, 일반,외국인가구, 전체)'!K274</f>
        <v>0.58074022578548867</v>
      </c>
      <c r="Z288" s="53">
        <f>'주택총조사(거처의종류, 일반,외국인가구, 아파트)'!N274/'주택총조사(거처의종류, 일반,외국인가구, 전체)'!N274</f>
        <v>0.6162913246061682</v>
      </c>
      <c r="AA288" s="53">
        <f>'주택총조사(거처의종류, 일반,외국인가구, 아파트)'!Q274/'주택총조사(거처의종류, 일반,외국인가구, 전체)'!Q274</f>
        <v>0.62962962962962965</v>
      </c>
      <c r="AB288" s="53">
        <f>'주택총조사(거처의종류, 일반,외국인가구, 아파트)'!T274/'주택총조사(거처의종류, 일반,외국인가구, 전체)'!T274</f>
        <v>0.63466428337655145</v>
      </c>
      <c r="AC288" s="53">
        <f>'주택총조사(거처의종류, 일반,외국인가구, 아파트)'!W274/'주택총조사(거처의종류, 일반,외국인가구, 전체)'!W274</f>
        <v>0.64634543284589696</v>
      </c>
      <c r="AD288" s="54">
        <f t="shared" si="484"/>
        <v>825.81260106696493</v>
      </c>
      <c r="AE288" s="54">
        <f t="shared" si="485"/>
        <v>2232.8234690481472</v>
      </c>
      <c r="AF288" s="54">
        <f t="shared" si="486"/>
        <v>1110.6666666666667</v>
      </c>
      <c r="AG288" s="54">
        <f t="shared" si="487"/>
        <v>340.18005588983158</v>
      </c>
      <c r="AH288" s="54">
        <f t="shared" si="488"/>
        <v>795.65122783329912</v>
      </c>
      <c r="AI288" s="54">
        <f t="shared" si="489"/>
        <v>1061.0268041009817</v>
      </c>
      <c r="AJ288" s="54">
        <f t="shared" si="490"/>
        <v>488.40252988559598</v>
      </c>
      <c r="AK288" s="54">
        <f t="shared" si="491"/>
        <v>1429.7958730863102</v>
      </c>
      <c r="AL288" s="54">
        <f t="shared" si="492"/>
        <v>1782.4814814814815</v>
      </c>
      <c r="AM288" s="54">
        <f t="shared" si="493"/>
        <v>1395.6267591450367</v>
      </c>
      <c r="AN288" s="54">
        <f t="shared" si="494"/>
        <v>1472.3748960229532</v>
      </c>
      <c r="AO288" s="54">
        <f t="shared" si="495"/>
        <v>1313.7363079242755</v>
      </c>
      <c r="AP288" s="208">
        <f t="shared" ref="AP288:AT294" si="568">AD288+AJ288</f>
        <v>1314.2151309525609</v>
      </c>
      <c r="AQ288" s="208">
        <f t="shared" si="568"/>
        <v>3662.6193421344574</v>
      </c>
      <c r="AR288" s="208">
        <f t="shared" si="568"/>
        <v>2893.1481481481483</v>
      </c>
      <c r="AS288" s="208">
        <f t="shared" si="568"/>
        <v>1735.8068150348681</v>
      </c>
      <c r="AT288" s="208">
        <f t="shared" si="568"/>
        <v>2268.0261238562525</v>
      </c>
      <c r="AU288" s="50">
        <f t="shared" si="478"/>
        <v>2374.7631120252577</v>
      </c>
      <c r="AV288" s="52">
        <f>'주택총조사(거처의종류, 일반,외국인가구, 전체)'!I274</f>
        <v>455</v>
      </c>
      <c r="AW288" s="52">
        <f>'주택총조사(거처의종류, 일반,외국인가구, 전체)'!L274</f>
        <v>418</v>
      </c>
      <c r="AX288" s="52">
        <f>'주택총조사(거처의종류, 일반,외국인가구, 전체)'!O274</f>
        <v>407</v>
      </c>
      <c r="AY288" s="52">
        <f>'주택총조사(거처의종류, 일반,외국인가구, 전체)'!R274</f>
        <v>444</v>
      </c>
      <c r="AZ288" s="52">
        <f>'주택총조사(거처의종류, 일반,외국인가구, 전체)'!U274</f>
        <v>455</v>
      </c>
      <c r="BA288" s="52">
        <f>'주택총조사(거처의종류, 일반,외국인가구, 전체)'!X274</f>
        <v>492</v>
      </c>
      <c r="BB288" s="52">
        <f t="shared" si="496"/>
        <v>-37</v>
      </c>
      <c r="BC288" s="52">
        <f t="shared" si="497"/>
        <v>-11</v>
      </c>
      <c r="BD288" s="52">
        <f t="shared" si="498"/>
        <v>37</v>
      </c>
      <c r="BE288" s="52">
        <f t="shared" si="499"/>
        <v>11</v>
      </c>
      <c r="BF288" s="52">
        <f t="shared" si="500"/>
        <v>37</v>
      </c>
      <c r="BG288" s="53">
        <f>'주택총조사(거처의종류, 일반,외국인가구, 아파트)'!L274/'주택총조사(거처의종류, 일반,외국인가구, 전체)'!L274</f>
        <v>0.18181818181818182</v>
      </c>
      <c r="BH288" s="53">
        <f>'주택총조사(거처의종류, 일반,외국인가구, 아파트)'!O274/'주택총조사(거처의종류, 일반,외국인가구, 전체)'!O274</f>
        <v>0.18181818181818182</v>
      </c>
      <c r="BI288" s="53">
        <f>'주택총조사(거처의종류, 일반,외국인가구, 아파트)'!R274/'주택총조사(거처의종류, 일반,외국인가구, 전체)'!R274</f>
        <v>0.23198198198198197</v>
      </c>
      <c r="BJ288" s="53">
        <f>'주택총조사(거처의종류, 일반,외국인가구, 아파트)'!U274/'주택총조사(거처의종류, 일반,외국인가구, 전체)'!U274</f>
        <v>0.22417582417582418</v>
      </c>
      <c r="BK288" s="53">
        <f>'주택총조사(거처의종류, 일반,외국인가구, 아파트)'!X274/'주택총조사(거처의종류, 일반,외국인가구, 전체)'!X274</f>
        <v>0.23170731707317074</v>
      </c>
      <c r="BL288" s="54">
        <f t="shared" si="501"/>
        <v>-6.7272727272727275</v>
      </c>
      <c r="BM288" s="54">
        <f t="shared" si="502"/>
        <v>-2</v>
      </c>
      <c r="BN288" s="54">
        <f t="shared" si="503"/>
        <v>8.5833333333333321</v>
      </c>
      <c r="BO288" s="54">
        <f t="shared" si="504"/>
        <v>2.4659340659340661</v>
      </c>
      <c r="BP288" s="54">
        <f t="shared" si="505"/>
        <v>8.573170731707318</v>
      </c>
      <c r="BQ288" s="50">
        <f t="shared" si="506"/>
        <v>2.1790330807403979</v>
      </c>
      <c r="BR288" s="49">
        <f>REPS멸실!E273</f>
        <v>0</v>
      </c>
      <c r="BS288" s="49">
        <f>REPS멸실!F273</f>
        <v>0</v>
      </c>
      <c r="BT288" s="49">
        <f>REPS멸실!G273</f>
        <v>0</v>
      </c>
      <c r="BU288" s="49">
        <f>REPS멸실!H273</f>
        <v>0</v>
      </c>
      <c r="BV288" s="49">
        <f>REPS멸실!I273</f>
        <v>0</v>
      </c>
      <c r="BW288" s="51">
        <f t="shared" si="507"/>
        <v>0</v>
      </c>
      <c r="BX288" s="81">
        <f t="shared" si="508"/>
        <v>2376.942145105998</v>
      </c>
      <c r="BY288" s="52">
        <f>SUM('주택소유통계(다주택자)'!Q274:R274)</f>
        <v>8488</v>
      </c>
      <c r="BZ288" s="52">
        <f>SUM('주택소유통계(다주택자)'!U274:V274)</f>
        <v>8155</v>
      </c>
      <c r="CA288" s="52">
        <f>SUM('주택소유통계(다주택자)'!Y274:Z274)</f>
        <v>7925</v>
      </c>
      <c r="CB288" s="52">
        <f>SUM('주택소유통계(다주택자)'!AC274:AD274)</f>
        <v>8306</v>
      </c>
      <c r="CC288" s="52">
        <f t="shared" si="509"/>
        <v>-333</v>
      </c>
      <c r="CD288" s="52">
        <f t="shared" si="510"/>
        <v>-230</v>
      </c>
      <c r="CE288" s="52">
        <f t="shared" si="511"/>
        <v>381</v>
      </c>
      <c r="CF288" s="53">
        <f>'REPS거래량(외지인)'!D274/'REPS거래량(외지인)'!C274</f>
        <v>0.33068151683903474</v>
      </c>
      <c r="CG288" s="53">
        <f>'REPS거래량(외지인)'!I274/'REPS거래량(외지인)'!H274</f>
        <v>0.3568486096807415</v>
      </c>
      <c r="CH288" s="53">
        <f>'REPS거래량(외지인)'!N274/'REPS거래량(외지인)'!M274</f>
        <v>0.53557894736842104</v>
      </c>
      <c r="CI288" s="54">
        <f>REPS단위당실거래!G273</f>
        <v>773.4</v>
      </c>
      <c r="CJ288" s="54">
        <f>REPS단위당실거래!H273</f>
        <v>805.5</v>
      </c>
      <c r="CK288" s="54">
        <f>REPS단위당실거래!I273</f>
        <v>814.3</v>
      </c>
      <c r="CL288" s="52">
        <v>1206.5</v>
      </c>
      <c r="CM288" s="52">
        <v>1270</v>
      </c>
      <c r="CN288" s="52">
        <v>1283</v>
      </c>
      <c r="CO288" s="53">
        <f t="shared" si="565"/>
        <v>0.64102776626605884</v>
      </c>
      <c r="CP288" s="53">
        <v>0</v>
      </c>
      <c r="CQ288" s="53">
        <f t="shared" si="567"/>
        <v>0.63468433359314103</v>
      </c>
      <c r="CR288" s="55">
        <v>0.2</v>
      </c>
      <c r="CS288" s="55">
        <v>0.3</v>
      </c>
      <c r="CT288" s="55">
        <v>0.5</v>
      </c>
      <c r="CU288" s="162">
        <f t="shared" si="512"/>
        <v>-14.117603870047583</v>
      </c>
      <c r="CV288" s="162">
        <f t="shared" si="513"/>
        <v>0</v>
      </c>
      <c r="CW288" s="162">
        <f t="shared" si="514"/>
        <v>64.755439570086551</v>
      </c>
      <c r="CX288" s="71">
        <f t="shared" si="515"/>
        <v>16.879278566679655</v>
      </c>
      <c r="CY288" s="158">
        <f>REPS분양물량!H273</f>
        <v>0</v>
      </c>
      <c r="CZ288" s="158">
        <f>REPS분양물량!I273</f>
        <v>1211</v>
      </c>
      <c r="DA288" s="158">
        <f>REPS분양물량!J273</f>
        <v>0</v>
      </c>
      <c r="DB288" s="52">
        <f>REPS미분양!F273</f>
        <v>0</v>
      </c>
      <c r="DC288" s="52">
        <f>REPS미분양!G273</f>
        <v>0</v>
      </c>
      <c r="DD288" s="52">
        <f>REPS미분양!H273</f>
        <v>0</v>
      </c>
      <c r="DE288" s="52">
        <f>REPS미분양!I273</f>
        <v>0</v>
      </c>
      <c r="DF288" s="52">
        <f t="shared" si="516"/>
        <v>0</v>
      </c>
      <c r="DG288" s="52">
        <f t="shared" si="517"/>
        <v>1211</v>
      </c>
      <c r="DH288" s="52">
        <f t="shared" si="518"/>
        <v>0</v>
      </c>
      <c r="DI288" s="52">
        <f t="shared" si="519"/>
        <v>0</v>
      </c>
      <c r="DJ288" s="52">
        <f t="shared" si="520"/>
        <v>1211</v>
      </c>
      <c r="DK288" s="52">
        <f t="shared" si="521"/>
        <v>0</v>
      </c>
      <c r="DL288" s="141">
        <v>773.4</v>
      </c>
      <c r="DM288" s="141">
        <v>805.5</v>
      </c>
      <c r="DN288" s="141">
        <v>814.3</v>
      </c>
      <c r="DO288" s="145">
        <f>DP288*0.95</f>
        <v>1206.5</v>
      </c>
      <c r="DP288" s="140">
        <f>'REPS분양가(분기단위)'!E273</f>
        <v>1270</v>
      </c>
      <c r="DQ288" s="140">
        <f>'REPS분양가(분기단위)'!F273</f>
        <v>1283</v>
      </c>
      <c r="DR288" s="53">
        <f t="shared" si="522"/>
        <v>0.64102776626605884</v>
      </c>
      <c r="DS288" s="53">
        <f t="shared" si="523"/>
        <v>0.63425196850393706</v>
      </c>
      <c r="DT288" s="53">
        <f t="shared" si="524"/>
        <v>0.63468433359314103</v>
      </c>
      <c r="DU288" s="53">
        <f>100%-종합!CF288</f>
        <v>0.66931848316096532</v>
      </c>
      <c r="DV288" s="53">
        <f>100%-종합!CG288</f>
        <v>0.6431513903192585</v>
      </c>
      <c r="DW288" s="53">
        <f>100%-종합!CH288</f>
        <v>0.46442105263157896</v>
      </c>
      <c r="DX288" s="55">
        <v>0.2</v>
      </c>
      <c r="DY288" s="55">
        <v>0.3</v>
      </c>
      <c r="DZ288" s="55">
        <v>0.5</v>
      </c>
      <c r="EA288" s="72">
        <f t="shared" si="525"/>
        <v>0</v>
      </c>
      <c r="EB288" s="72">
        <f t="shared" si="526"/>
        <v>148.19734884484703</v>
      </c>
      <c r="EC288" s="72">
        <f t="shared" si="527"/>
        <v>0</v>
      </c>
      <c r="ED288" s="71">
        <f t="shared" si="528"/>
        <v>49.399116281615676</v>
      </c>
      <c r="EE288" s="82">
        <f t="shared" si="529"/>
        <v>66.278394848295335</v>
      </c>
      <c r="EF288" s="88">
        <f t="shared" si="530"/>
        <v>2443.2205399542931</v>
      </c>
      <c r="EG288" s="54">
        <f>REPS단위당실거래!I273</f>
        <v>814.3</v>
      </c>
      <c r="EH288" s="52">
        <f t="shared" si="531"/>
        <v>1283</v>
      </c>
      <c r="EI288" s="52">
        <f t="shared" si="532"/>
        <v>43600</v>
      </c>
      <c r="EJ288" s="49">
        <f t="shared" si="533"/>
        <v>23980.000000000004</v>
      </c>
      <c r="EK288" s="149">
        <v>17944</v>
      </c>
      <c r="EL288" s="55">
        <f t="shared" si="534"/>
        <v>0.7801136363636364</v>
      </c>
      <c r="EM288" s="55">
        <v>0.74</v>
      </c>
      <c r="EN288" s="55">
        <v>0.05</v>
      </c>
      <c r="EO288" s="71">
        <f t="shared" si="535"/>
        <v>517.93928636363637</v>
      </c>
      <c r="EP288" s="54">
        <f>REPS단위당실거래!I273</f>
        <v>814.3</v>
      </c>
      <c r="EQ288" s="52">
        <f t="shared" si="536"/>
        <v>1283</v>
      </c>
      <c r="ER288" s="52">
        <f t="shared" si="537"/>
        <v>43600</v>
      </c>
      <c r="ES288" s="49">
        <f t="shared" si="538"/>
        <v>23980.000000000004</v>
      </c>
      <c r="ET288" s="149">
        <v>13848</v>
      </c>
      <c r="EU288" s="55">
        <f t="shared" si="539"/>
        <v>0.7801136363636364</v>
      </c>
      <c r="EV288" s="55">
        <v>0.26</v>
      </c>
      <c r="EW288" s="55">
        <v>0.2</v>
      </c>
      <c r="EX288" s="50">
        <f t="shared" si="540"/>
        <v>561.75670909090911</v>
      </c>
      <c r="EY288" s="53">
        <f>'주택총조사(주택의종류)'!AZ274</f>
        <v>0.69646450197617571</v>
      </c>
      <c r="EZ288" s="53">
        <f>'주택총조사(주택의종류)'!AS274</f>
        <v>0.24295075508183409</v>
      </c>
      <c r="FA288" s="53">
        <f>'주택총조사(주택의종류)'!BG274</f>
        <v>4.6852826549103263E-2</v>
      </c>
      <c r="FB288" s="53">
        <f t="shared" si="541"/>
        <v>0.41610675175638856</v>
      </c>
      <c r="FC288" s="54">
        <f t="shared" si="542"/>
        <v>449.26879355297137</v>
      </c>
      <c r="FD288" s="55">
        <v>0.4</v>
      </c>
      <c r="FE288" s="55">
        <v>0.6</v>
      </c>
      <c r="FF288" s="50">
        <f t="shared" si="543"/>
        <v>107.82451045271313</v>
      </c>
      <c r="FG288" s="82">
        <f t="shared" si="544"/>
        <v>1187.5205059072587</v>
      </c>
      <c r="FH288" s="53">
        <v>3.9399999999999998E-2</v>
      </c>
      <c r="FI288" s="49">
        <v>30</v>
      </c>
      <c r="FJ288" s="55">
        <v>0.6</v>
      </c>
      <c r="FK288" s="55">
        <v>0.4</v>
      </c>
      <c r="FL288" s="49">
        <f t="shared" si="545"/>
        <v>44000</v>
      </c>
      <c r="FM288" s="49">
        <f t="shared" si="546"/>
        <v>26200</v>
      </c>
      <c r="FN288" s="58">
        <f t="shared" si="547"/>
        <v>-124.17822905530694</v>
      </c>
      <c r="FO288" s="49">
        <f t="shared" si="562"/>
        <v>3720</v>
      </c>
      <c r="FP288" s="131">
        <v>143</v>
      </c>
      <c r="FQ288" s="131">
        <v>551</v>
      </c>
      <c r="FR288" s="134">
        <v>4708</v>
      </c>
      <c r="FS288" s="134">
        <v>7597</v>
      </c>
      <c r="FT288" s="134">
        <v>4627</v>
      </c>
      <c r="FU288" s="134">
        <v>4406</v>
      </c>
      <c r="FV288" s="134">
        <v>4310</v>
      </c>
      <c r="FW288" s="134">
        <v>11146</v>
      </c>
      <c r="FX288" s="134">
        <v>11264</v>
      </c>
      <c r="FY288" s="32">
        <f t="shared" si="548"/>
        <v>48752</v>
      </c>
      <c r="FZ288" s="152">
        <f>(SUM(FT288:FX288)/FY288)+(FS288/FY288)*0.3</f>
        <v>0.7801136363636364</v>
      </c>
      <c r="GA288" s="54">
        <f t="shared" si="549"/>
        <v>1315.915341005016</v>
      </c>
      <c r="GB288" s="55">
        <v>0.3</v>
      </c>
      <c r="GC288" s="55">
        <f t="shared" si="550"/>
        <v>0.7801136363636364</v>
      </c>
      <c r="GD288" s="50">
        <f t="shared" si="551"/>
        <v>307.96905054543527</v>
      </c>
      <c r="GE288" s="54">
        <f t="shared" si="552"/>
        <v>1061.0268041009817</v>
      </c>
      <c r="GF288" s="55">
        <v>0.7</v>
      </c>
      <c r="GG288" s="55">
        <f t="shared" si="553"/>
        <v>0.7801136363636364</v>
      </c>
      <c r="GH288" s="50">
        <f t="shared" si="554"/>
        <v>579.40503489855314</v>
      </c>
      <c r="GI288" s="81">
        <f t="shared" si="563"/>
        <v>887.37408544398841</v>
      </c>
      <c r="GJ288" s="72">
        <f t="shared" si="555"/>
        <v>16.879278566679655</v>
      </c>
      <c r="GK288" s="72">
        <f t="shared" si="556"/>
        <v>49.399116281615676</v>
      </c>
      <c r="GL288" s="52">
        <f>SUM('주택총조사(주택의종류)'!AD274:AF274)</f>
        <v>58003</v>
      </c>
      <c r="GM288" s="52">
        <f>REPS미분양!I273</f>
        <v>0</v>
      </c>
      <c r="GN288" s="100">
        <f t="shared" si="557"/>
        <v>0</v>
      </c>
      <c r="GO288" s="55">
        <f t="shared" si="558"/>
        <v>1</v>
      </c>
      <c r="GP288" s="82">
        <f t="shared" si="559"/>
        <v>66.278394848295335</v>
      </c>
      <c r="GQ288" s="84">
        <f t="shared" si="560"/>
        <v>2141.1729861995423</v>
      </c>
      <c r="GR288" s="151">
        <f>SUM('REPS분양물량+계획'!G273:I273)/3</f>
        <v>1032</v>
      </c>
      <c r="GS288" s="106">
        <f t="shared" si="564"/>
        <v>0.48197880631388879</v>
      </c>
      <c r="GT288" s="105" t="str">
        <f t="shared" si="561"/>
        <v>S등급</v>
      </c>
    </row>
    <row r="289" spans="1:202" s="49" customFormat="1" x14ac:dyDescent="0.4">
      <c r="A289" s="37" t="s">
        <v>270</v>
      </c>
      <c r="B289" s="39" t="s">
        <v>562</v>
      </c>
      <c r="C289" s="35">
        <f>'주택총조사(거처의종류, 일반,외국인가구, 전체)'!H275</f>
        <v>83079</v>
      </c>
      <c r="D289" s="35">
        <f>'주택총조사(거처의종류, 일반,외국인가구, 전체)'!K275</f>
        <v>83743</v>
      </c>
      <c r="E289" s="35">
        <f>'주택총조사(거처의종류, 일반,외국인가구, 전체)'!N275</f>
        <v>84613</v>
      </c>
      <c r="F289" s="35">
        <f>'주택총조사(거처의종류, 일반,외국인가구, 전체)'!Q275</f>
        <v>83147</v>
      </c>
      <c r="G289" s="35">
        <f>'주택총조사(거처의종류, 일반,외국인가구, 전체)'!T275</f>
        <v>84616</v>
      </c>
      <c r="H289" s="35">
        <f>'주택총조사(거처의종류, 일반,외국인가구, 전체)'!W275</f>
        <v>85942</v>
      </c>
      <c r="I289" s="207">
        <f t="shared" si="474"/>
        <v>-1823</v>
      </c>
      <c r="J289" s="207">
        <f t="shared" si="474"/>
        <v>-1940</v>
      </c>
      <c r="K289" s="207">
        <f t="shared" si="475"/>
        <v>-877</v>
      </c>
      <c r="L289" s="207">
        <f t="shared" si="475"/>
        <v>-255</v>
      </c>
      <c r="M289" s="207">
        <f t="shared" si="475"/>
        <v>-1540</v>
      </c>
      <c r="N289" s="24">
        <f>'인구총조사(가구, 1인가구)'!D275</f>
        <v>25238</v>
      </c>
      <c r="O289" s="24">
        <f>'인구총조사(가구, 1인가구)'!E275</f>
        <v>27725</v>
      </c>
      <c r="P289" s="24">
        <f>'인구총조사(가구, 1인가구)'!F275</f>
        <v>30535</v>
      </c>
      <c r="Q289" s="24">
        <f>'인구총조사(가구, 1인가구)'!G275</f>
        <v>29946</v>
      </c>
      <c r="R289" s="24">
        <f>'인구총조사(가구, 1인가구)'!H275</f>
        <v>31670</v>
      </c>
      <c r="S289" s="24">
        <f>'인구총조사(가구, 1인가구)'!I275</f>
        <v>34536</v>
      </c>
      <c r="T289" s="52">
        <f t="shared" si="479"/>
        <v>2487</v>
      </c>
      <c r="U289" s="52">
        <f t="shared" si="480"/>
        <v>2810</v>
      </c>
      <c r="V289" s="52">
        <f t="shared" si="481"/>
        <v>-589</v>
      </c>
      <c r="W289" s="52">
        <f t="shared" si="482"/>
        <v>1724</v>
      </c>
      <c r="X289" s="52">
        <f t="shared" si="483"/>
        <v>2866</v>
      </c>
      <c r="Y289" s="53">
        <f>'주택총조사(거처의종류, 일반,외국인가구, 아파트)'!K275/'주택총조사(거처의종류, 일반,외국인가구, 전체)'!K275</f>
        <v>0.59891573026999267</v>
      </c>
      <c r="Z289" s="53">
        <f>'주택총조사(거처의종류, 일반,외국인가구, 아파트)'!N275/'주택총조사(거처의종류, 일반,외국인가구, 전체)'!N275</f>
        <v>0.59126848120265207</v>
      </c>
      <c r="AA289" s="53">
        <f>'주택총조사(거처의종류, 일반,외국인가구, 아파트)'!Q275/'주택총조사(거처의종류, 일반,외국인가구, 전체)'!Q275</f>
        <v>0.62160991978062952</v>
      </c>
      <c r="AB289" s="53">
        <f>'주택총조사(거처의종류, 일반,외국인가구, 아파트)'!T275/'주택총조사(거처의종류, 일반,외국인가구, 전체)'!T275</f>
        <v>0.62911269736220099</v>
      </c>
      <c r="AC289" s="53">
        <f>'주택총조사(거처의종류, 일반,외국인가구, 아파트)'!W275/'주택총조사(거처의종류, 일반,외국인가구, 전체)'!W275</f>
        <v>0.62251285750855223</v>
      </c>
      <c r="AD289" s="54">
        <f t="shared" si="484"/>
        <v>-1091.8233762821967</v>
      </c>
      <c r="AE289" s="54">
        <f t="shared" si="485"/>
        <v>-1147.0608535331451</v>
      </c>
      <c r="AF289" s="54">
        <f t="shared" si="486"/>
        <v>-545.15189964761214</v>
      </c>
      <c r="AG289" s="54">
        <f t="shared" si="487"/>
        <v>-160.42373782736126</v>
      </c>
      <c r="AH289" s="54">
        <f t="shared" si="488"/>
        <v>-958.66980056317038</v>
      </c>
      <c r="AI289" s="54">
        <f t="shared" si="489"/>
        <v>-780.62593357069704</v>
      </c>
      <c r="AJ289" s="54">
        <f t="shared" si="490"/>
        <v>1489.5034211814718</v>
      </c>
      <c r="AK289" s="54">
        <f t="shared" si="491"/>
        <v>1661.4644321794524</v>
      </c>
      <c r="AL289" s="54">
        <f t="shared" si="492"/>
        <v>-366.12824275079078</v>
      </c>
      <c r="AM289" s="54">
        <f t="shared" si="493"/>
        <v>1084.5902902524344</v>
      </c>
      <c r="AN289" s="54">
        <f t="shared" si="494"/>
        <v>1784.1218496195106</v>
      </c>
      <c r="AO289" s="54">
        <f t="shared" si="495"/>
        <v>1130.7103500964156</v>
      </c>
      <c r="AP289" s="208">
        <f t="shared" si="568"/>
        <v>397.68004489927512</v>
      </c>
      <c r="AQ289" s="208">
        <f t="shared" si="568"/>
        <v>514.40357864630732</v>
      </c>
      <c r="AR289" s="208">
        <f t="shared" si="568"/>
        <v>-911.28014239840286</v>
      </c>
      <c r="AS289" s="208">
        <f t="shared" si="568"/>
        <v>924.16655242507318</v>
      </c>
      <c r="AT289" s="208">
        <f t="shared" si="568"/>
        <v>825.45204905634023</v>
      </c>
      <c r="AU289" s="50">
        <f t="shared" si="478"/>
        <v>350.08441652571861</v>
      </c>
      <c r="AV289" s="52">
        <f>'주택총조사(거처의종류, 일반,외국인가구, 전체)'!I275</f>
        <v>1258</v>
      </c>
      <c r="AW289" s="52">
        <f>'주택총조사(거처의종류, 일반,외국인가구, 전체)'!L275</f>
        <v>1408</v>
      </c>
      <c r="AX289" s="52">
        <f>'주택총조사(거처의종류, 일반,외국인가구, 전체)'!O275</f>
        <v>1517</v>
      </c>
      <c r="AY289" s="52">
        <f>'주택총조사(거처의종류, 일반,외국인가구, 전체)'!R275</f>
        <v>1662</v>
      </c>
      <c r="AZ289" s="52">
        <f>'주택총조사(거처의종류, 일반,외국인가구, 전체)'!U275</f>
        <v>1901</v>
      </c>
      <c r="BA289" s="52">
        <f>'주택총조사(거처의종류, 일반,외국인가구, 전체)'!X275</f>
        <v>2199</v>
      </c>
      <c r="BB289" s="52">
        <f t="shared" si="496"/>
        <v>150</v>
      </c>
      <c r="BC289" s="52">
        <f t="shared" si="497"/>
        <v>109</v>
      </c>
      <c r="BD289" s="52">
        <f t="shared" si="498"/>
        <v>145</v>
      </c>
      <c r="BE289" s="52">
        <f t="shared" si="499"/>
        <v>239</v>
      </c>
      <c r="BF289" s="52">
        <f t="shared" si="500"/>
        <v>298</v>
      </c>
      <c r="BG289" s="53">
        <f>'주택총조사(거처의종류, 일반,외국인가구, 아파트)'!L275/'주택총조사(거처의종류, 일반,외국인가구, 전체)'!L275</f>
        <v>0.11079545454545454</v>
      </c>
      <c r="BH289" s="53">
        <f>'주택총조사(거처의종류, 일반,외국인가구, 아파트)'!O275/'주택총조사(거처의종류, 일반,외국인가구, 전체)'!O275</f>
        <v>0.11601845748187212</v>
      </c>
      <c r="BI289" s="53">
        <f>'주택총조사(거처의종류, 일반,외국인가구, 아파트)'!R275/'주택총조사(거처의종류, 일반,외국인가구, 전체)'!R275</f>
        <v>0.11010830324909747</v>
      </c>
      <c r="BJ289" s="53">
        <f>'주택총조사(거처의종류, 일반,외국인가구, 아파트)'!U275/'주택총조사(거처의종류, 일반,외국인가구, 전체)'!U275</f>
        <v>0.11362440820620726</v>
      </c>
      <c r="BK289" s="53">
        <f>'주택총조사(거처의종류, 일반,외국인가구, 아파트)'!X275/'주택총조사(거처의종류, 일반,외국인가구, 전체)'!X275</f>
        <v>0.11095952705775353</v>
      </c>
      <c r="BL289" s="54">
        <f t="shared" si="501"/>
        <v>16.61931818181818</v>
      </c>
      <c r="BM289" s="54">
        <f t="shared" si="502"/>
        <v>12.646011865524061</v>
      </c>
      <c r="BN289" s="54">
        <f t="shared" si="503"/>
        <v>15.965703971119133</v>
      </c>
      <c r="BO289" s="54">
        <f t="shared" si="504"/>
        <v>27.156233561283535</v>
      </c>
      <c r="BP289" s="54">
        <f t="shared" si="505"/>
        <v>33.06593906321055</v>
      </c>
      <c r="BQ289" s="50">
        <f t="shared" si="506"/>
        <v>21.09064132859109</v>
      </c>
      <c r="BR289" s="49">
        <f>REPS멸실!E274</f>
        <v>0</v>
      </c>
      <c r="BS289" s="49">
        <f>REPS멸실!F274</f>
        <v>0</v>
      </c>
      <c r="BT289" s="49">
        <f>REPS멸실!G274</f>
        <v>0</v>
      </c>
      <c r="BU289" s="49">
        <f>REPS멸실!H274</f>
        <v>0</v>
      </c>
      <c r="BV289" s="49">
        <f>REPS멸실!I274</f>
        <v>0</v>
      </c>
      <c r="BW289" s="51">
        <f t="shared" si="507"/>
        <v>0</v>
      </c>
      <c r="BX289" s="81">
        <f t="shared" si="508"/>
        <v>371.17505785430967</v>
      </c>
      <c r="BY289" s="52">
        <f>SUM('주택소유통계(다주택자)'!Q275:R275)</f>
        <v>8179</v>
      </c>
      <c r="BZ289" s="52">
        <f>SUM('주택소유통계(다주택자)'!U275:V275)</f>
        <v>7736</v>
      </c>
      <c r="CA289" s="52">
        <f>SUM('주택소유통계(다주택자)'!Y275:Z275)</f>
        <v>7543</v>
      </c>
      <c r="CB289" s="52">
        <f>SUM('주택소유통계(다주택자)'!AC275:AD275)</f>
        <v>7557</v>
      </c>
      <c r="CC289" s="52">
        <f t="shared" si="509"/>
        <v>-443</v>
      </c>
      <c r="CD289" s="52">
        <f t="shared" si="510"/>
        <v>-193</v>
      </c>
      <c r="CE289" s="52">
        <f t="shared" si="511"/>
        <v>14</v>
      </c>
      <c r="CF289" s="53">
        <f>'REPS거래량(외지인)'!D275/'REPS거래량(외지인)'!C275</f>
        <v>0.26256467110125647</v>
      </c>
      <c r="CG289" s="53">
        <f>'REPS거래량(외지인)'!I275/'REPS거래량(외지인)'!H275</f>
        <v>0.34211682037768992</v>
      </c>
      <c r="CH289" s="53">
        <f>'REPS거래량(외지인)'!N275/'REPS거래량(외지인)'!M275</f>
        <v>0.4904692082111437</v>
      </c>
      <c r="CI289" s="54">
        <f>REPS단위당실거래!G274</f>
        <v>745.7</v>
      </c>
      <c r="CJ289" s="54">
        <f>REPS단위당실거래!H274</f>
        <v>744.2</v>
      </c>
      <c r="CK289" s="54">
        <f>REPS단위당실거래!I274</f>
        <v>735.1</v>
      </c>
      <c r="CL289" s="52">
        <v>1172</v>
      </c>
      <c r="CM289" s="52">
        <v>1349</v>
      </c>
      <c r="CN289" s="52">
        <v>1416.45</v>
      </c>
      <c r="CO289" s="53">
        <v>0</v>
      </c>
      <c r="CP289" s="53">
        <f t="shared" si="566"/>
        <v>0.5516679021497406</v>
      </c>
      <c r="CQ289" s="53">
        <f t="shared" si="567"/>
        <v>0.51897349006318616</v>
      </c>
      <c r="CR289" s="55">
        <v>0.2</v>
      </c>
      <c r="CS289" s="55">
        <v>0.3</v>
      </c>
      <c r="CT289" s="55">
        <v>0.5</v>
      </c>
      <c r="CU289" s="162">
        <f t="shared" si="512"/>
        <v>0</v>
      </c>
      <c r="CV289" s="162">
        <f t="shared" si="513"/>
        <v>-10.9277488912394</v>
      </c>
      <c r="CW289" s="162">
        <f t="shared" si="514"/>
        <v>1.7817836172770536</v>
      </c>
      <c r="CX289" s="71">
        <f t="shared" si="515"/>
        <v>-3.0486550913207822</v>
      </c>
      <c r="CY289" s="158">
        <f>REPS분양물량!H274</f>
        <v>3776</v>
      </c>
      <c r="CZ289" s="158">
        <f>REPS분양물량!I274</f>
        <v>1755</v>
      </c>
      <c r="DA289" s="158">
        <f>REPS분양물량!J274</f>
        <v>2330</v>
      </c>
      <c r="DB289" s="52">
        <f>REPS미분양!F274</f>
        <v>0</v>
      </c>
      <c r="DC289" s="52">
        <f>REPS미분양!G274</f>
        <v>0</v>
      </c>
      <c r="DD289" s="52">
        <f>REPS미분양!H274</f>
        <v>0</v>
      </c>
      <c r="DE289" s="52">
        <f>REPS미분양!I274</f>
        <v>0</v>
      </c>
      <c r="DF289" s="52">
        <f t="shared" si="516"/>
        <v>3776</v>
      </c>
      <c r="DG289" s="52">
        <f t="shared" si="517"/>
        <v>1755</v>
      </c>
      <c r="DH289" s="52">
        <f t="shared" si="518"/>
        <v>2330</v>
      </c>
      <c r="DI289" s="52">
        <f t="shared" si="519"/>
        <v>3776</v>
      </c>
      <c r="DJ289" s="52">
        <f t="shared" si="520"/>
        <v>1755</v>
      </c>
      <c r="DK289" s="52">
        <f t="shared" si="521"/>
        <v>2330</v>
      </c>
      <c r="DL289" s="141">
        <v>745.7</v>
      </c>
      <c r="DM289" s="141">
        <v>744.2</v>
      </c>
      <c r="DN289" s="141">
        <v>735.1</v>
      </c>
      <c r="DO289" s="140">
        <f>'REPS분양가(분기단위)'!D274</f>
        <v>1172</v>
      </c>
      <c r="DP289" s="140">
        <f>'REPS분양가(분기단위)'!E274</f>
        <v>1349</v>
      </c>
      <c r="DQ289" s="144">
        <f>DP289*1.05</f>
        <v>1416.45</v>
      </c>
      <c r="DR289" s="53">
        <f t="shared" si="522"/>
        <v>0.63626279863481228</v>
      </c>
      <c r="DS289" s="53">
        <f t="shared" si="523"/>
        <v>0.5516679021497406</v>
      </c>
      <c r="DT289" s="53">
        <f t="shared" si="524"/>
        <v>0.51897349006318616</v>
      </c>
      <c r="DU289" s="53">
        <f>100%-종합!CF289</f>
        <v>0.73743532889874353</v>
      </c>
      <c r="DV289" s="53">
        <f>100%-종합!CG289</f>
        <v>0.65788317962231013</v>
      </c>
      <c r="DW289" s="53">
        <f>100%-종합!CH289</f>
        <v>0.5095307917888563</v>
      </c>
      <c r="DX289" s="55">
        <v>0.2</v>
      </c>
      <c r="DY289" s="55">
        <v>0.3</v>
      </c>
      <c r="DZ289" s="55">
        <v>0.5</v>
      </c>
      <c r="EA289" s="72">
        <f t="shared" si="525"/>
        <v>354.34185349709537</v>
      </c>
      <c r="EB289" s="72">
        <f t="shared" si="526"/>
        <v>191.08424217030918</v>
      </c>
      <c r="EC289" s="72">
        <f t="shared" si="527"/>
        <v>308.0644139053594</v>
      </c>
      <c r="ED289" s="71">
        <f t="shared" si="528"/>
        <v>284.49683652425466</v>
      </c>
      <c r="EE289" s="82">
        <f t="shared" si="529"/>
        <v>281.44818143293389</v>
      </c>
      <c r="EF289" s="88">
        <f t="shared" si="530"/>
        <v>652.62323928724356</v>
      </c>
      <c r="EG289" s="54">
        <f>REPS단위당실거래!I274</f>
        <v>735.1</v>
      </c>
      <c r="EH289" s="52">
        <f t="shared" si="531"/>
        <v>1416.45</v>
      </c>
      <c r="EI289" s="52">
        <f t="shared" si="532"/>
        <v>48200</v>
      </c>
      <c r="EJ289" s="49">
        <f t="shared" si="533"/>
        <v>26510.000000000004</v>
      </c>
      <c r="EK289" s="149">
        <v>13163</v>
      </c>
      <c r="EL289" s="55">
        <f t="shared" si="534"/>
        <v>0.69242721762144632</v>
      </c>
      <c r="EM289" s="55">
        <v>0.74</v>
      </c>
      <c r="EN289" s="55">
        <v>0.05</v>
      </c>
      <c r="EO289" s="71">
        <f t="shared" si="535"/>
        <v>337.23352022539063</v>
      </c>
      <c r="EP289" s="54">
        <f>REPS단위당실거래!I274</f>
        <v>735.1</v>
      </c>
      <c r="EQ289" s="52">
        <f t="shared" si="536"/>
        <v>1416.45</v>
      </c>
      <c r="ER289" s="52">
        <f t="shared" si="537"/>
        <v>48200</v>
      </c>
      <c r="ES289" s="49">
        <f t="shared" si="538"/>
        <v>26510.000000000004</v>
      </c>
      <c r="ET289" s="149">
        <v>4062</v>
      </c>
      <c r="EU289" s="55">
        <f t="shared" si="539"/>
        <v>0.69242721762144632</v>
      </c>
      <c r="EV289" s="55">
        <v>0.26</v>
      </c>
      <c r="EW289" s="55">
        <v>0.2</v>
      </c>
      <c r="EX289" s="50">
        <f t="shared" si="540"/>
        <v>146.2572466148724</v>
      </c>
      <c r="EY289" s="53">
        <f>'주택총조사(주택의종류)'!AZ275</f>
        <v>0.75963018715804176</v>
      </c>
      <c r="EZ289" s="53">
        <f>'주택총조사(주택의종류)'!AS275</f>
        <v>0.19157636624457486</v>
      </c>
      <c r="FA289" s="53">
        <f>'주택총조사(주택의종류)'!BG275</f>
        <v>3.3270728605872595E-2</v>
      </c>
      <c r="FB289" s="53">
        <f t="shared" si="541"/>
        <v>0.29599547075880994</v>
      </c>
      <c r="FC289" s="54">
        <f t="shared" si="542"/>
        <v>143.11107713842168</v>
      </c>
      <c r="FD289" s="55">
        <v>0.4</v>
      </c>
      <c r="FE289" s="55">
        <v>0.6</v>
      </c>
      <c r="FF289" s="50">
        <f t="shared" si="543"/>
        <v>34.346658513221207</v>
      </c>
      <c r="FG289" s="82">
        <f t="shared" si="544"/>
        <v>517.83742535348426</v>
      </c>
      <c r="FH289" s="53">
        <v>3.9399999999999998E-2</v>
      </c>
      <c r="FI289" s="49">
        <v>30</v>
      </c>
      <c r="FJ289" s="55">
        <v>0.6</v>
      </c>
      <c r="FK289" s="55">
        <v>0.4</v>
      </c>
      <c r="FL289" s="49">
        <f t="shared" si="545"/>
        <v>48000</v>
      </c>
      <c r="FM289" s="49">
        <f t="shared" si="546"/>
        <v>28900</v>
      </c>
      <c r="FN289" s="58">
        <f t="shared" si="547"/>
        <v>-136.975222125892</v>
      </c>
      <c r="FO289" s="49">
        <f t="shared" si="562"/>
        <v>4080</v>
      </c>
      <c r="FP289" s="131">
        <v>164</v>
      </c>
      <c r="FQ289" s="131">
        <v>525</v>
      </c>
      <c r="FR289" s="134">
        <v>5365</v>
      </c>
      <c r="FS289" s="134">
        <v>7879</v>
      </c>
      <c r="FT289" s="134">
        <v>4774</v>
      </c>
      <c r="FU289" s="134">
        <v>4164</v>
      </c>
      <c r="FV289" s="134">
        <v>4096</v>
      </c>
      <c r="FW289" s="134">
        <v>9793</v>
      </c>
      <c r="FX289" s="134">
        <v>10092</v>
      </c>
      <c r="FY289" s="32">
        <f t="shared" si="548"/>
        <v>46852</v>
      </c>
      <c r="FZ289" s="152">
        <f>(SUM(FU289:FX289)/FY289)+(FT289/FY289)*0.9</f>
        <v>0.69242721762144632</v>
      </c>
      <c r="GA289" s="54">
        <f t="shared" si="549"/>
        <v>1151.8009914250067</v>
      </c>
      <c r="GB289" s="55">
        <v>0.3</v>
      </c>
      <c r="GC289" s="55">
        <f t="shared" si="550"/>
        <v>0.69242721762144632</v>
      </c>
      <c r="GD289" s="50">
        <f t="shared" si="551"/>
        <v>239.26150672381223</v>
      </c>
      <c r="GE289" s="54">
        <f t="shared" si="552"/>
        <v>-780.62593357069704</v>
      </c>
      <c r="GF289" s="55">
        <v>0.7</v>
      </c>
      <c r="GG289" s="55">
        <f t="shared" si="553"/>
        <v>0.69242721762144632</v>
      </c>
      <c r="GH289" s="50">
        <f t="shared" si="554"/>
        <v>-378.36865022985114</v>
      </c>
      <c r="GI289" s="81">
        <f t="shared" si="563"/>
        <v>-139.10714350603891</v>
      </c>
      <c r="GJ289" s="72">
        <f t="shared" si="555"/>
        <v>-3.0486550913207822</v>
      </c>
      <c r="GK289" s="72">
        <f t="shared" si="556"/>
        <v>284.49683652425466</v>
      </c>
      <c r="GL289" s="52">
        <f>SUM('주택총조사(주택의종류)'!AD275:AF275)</f>
        <v>60249</v>
      </c>
      <c r="GM289" s="52">
        <f>REPS미분양!I274</f>
        <v>0</v>
      </c>
      <c r="GN289" s="100">
        <f t="shared" si="557"/>
        <v>0</v>
      </c>
      <c r="GO289" s="55">
        <f t="shared" si="558"/>
        <v>1</v>
      </c>
      <c r="GP289" s="82">
        <f t="shared" si="559"/>
        <v>281.44818143293389</v>
      </c>
      <c r="GQ289" s="84">
        <f t="shared" si="560"/>
        <v>660.17846328037922</v>
      </c>
      <c r="GR289" s="151">
        <f>SUM('REPS분양물량+계획'!G274:I274)/3</f>
        <v>3889</v>
      </c>
      <c r="GS289" s="106">
        <f t="shared" si="564"/>
        <v>5.8908313680452995</v>
      </c>
      <c r="GT289" s="105" t="str">
        <f>LOOKUP(GS289,$GW$16:$GX$20)</f>
        <v>C등급</v>
      </c>
    </row>
    <row r="290" spans="1:202" s="49" customFormat="1" x14ac:dyDescent="0.4">
      <c r="A290" s="37" t="s">
        <v>270</v>
      </c>
      <c r="B290" s="39" t="s">
        <v>610</v>
      </c>
      <c r="C290" s="35">
        <f>'주택총조사(거처의종류, 일반,외국인가구, 전체)'!H276</f>
        <v>77513</v>
      </c>
      <c r="D290" s="35">
        <f>'주택총조사(거처의종류, 일반,외국인가구, 전체)'!K276</f>
        <v>79404</v>
      </c>
      <c r="E290" s="35">
        <f>'주택총조사(거처의종류, 일반,외국인가구, 전체)'!N276</f>
        <v>80691</v>
      </c>
      <c r="F290" s="35">
        <f>'주택총조사(거처의종류, 일반,외국인가구, 전체)'!Q276</f>
        <v>83540</v>
      </c>
      <c r="G290" s="35">
        <f>'주택총조사(거처의종류, 일반,외국인가구, 전체)'!T276</f>
        <v>84556</v>
      </c>
      <c r="H290" s="35">
        <f>'주택총조사(거처의종류, 일반,외국인가구, 전체)'!W276</f>
        <v>84993</v>
      </c>
      <c r="I290" s="207">
        <f t="shared" si="474"/>
        <v>-226</v>
      </c>
      <c r="J290" s="207">
        <f t="shared" si="474"/>
        <v>-590</v>
      </c>
      <c r="K290" s="207">
        <f t="shared" si="475"/>
        <v>81</v>
      </c>
      <c r="L290" s="207">
        <f t="shared" si="475"/>
        <v>0</v>
      </c>
      <c r="M290" s="207">
        <f t="shared" si="475"/>
        <v>-1051</v>
      </c>
      <c r="N290" s="24">
        <f>'인구총조사(가구, 1인가구)'!D276</f>
        <v>24214</v>
      </c>
      <c r="O290" s="24">
        <f>'인구총조사(가구, 1인가구)'!E276</f>
        <v>26331</v>
      </c>
      <c r="P290" s="24">
        <f>'인구총조사(가구, 1인가구)'!F276</f>
        <v>28208</v>
      </c>
      <c r="Q290" s="24">
        <f>'인구총조사(가구, 1인가구)'!G276</f>
        <v>30976</v>
      </c>
      <c r="R290" s="24">
        <f>'인구총조사(가구, 1인가구)'!H276</f>
        <v>31992</v>
      </c>
      <c r="S290" s="24">
        <f>'인구총조사(가구, 1인가구)'!I276</f>
        <v>33480</v>
      </c>
      <c r="T290" s="52">
        <f t="shared" si="479"/>
        <v>2117</v>
      </c>
      <c r="U290" s="52">
        <f t="shared" si="480"/>
        <v>1877</v>
      </c>
      <c r="V290" s="52">
        <f t="shared" si="481"/>
        <v>2768</v>
      </c>
      <c r="W290" s="52">
        <f t="shared" si="482"/>
        <v>1016</v>
      </c>
      <c r="X290" s="52">
        <f t="shared" si="483"/>
        <v>1488</v>
      </c>
      <c r="Y290" s="53">
        <f>'주택총조사(거처의종류, 일반,외국인가구, 아파트)'!K276/'주택총조사(거처의종류, 일반,외국인가구, 전체)'!K276</f>
        <v>0.56420331469447382</v>
      </c>
      <c r="Z290" s="53">
        <f>'주택총조사(거처의종류, 일반,외국인가구, 아파트)'!N276/'주택총조사(거처의종류, 일반,외국인가구, 전체)'!N276</f>
        <v>0.55897188038319023</v>
      </c>
      <c r="AA290" s="53">
        <f>'주택총조사(거처의종류, 일반,외국인가구, 아파트)'!Q276/'주택총조사(거처의종류, 일반,외국인가구, 전체)'!Q276</f>
        <v>0.5601508259516399</v>
      </c>
      <c r="AB290" s="53">
        <f>'주택총조사(거처의종류, 일반,외국인가구, 아파트)'!T276/'주택총조사(거처의종류, 일반,외국인가구, 전체)'!T276</f>
        <v>0.56311793367708973</v>
      </c>
      <c r="AC290" s="53">
        <f>'주택총조사(거처의종류, 일반,외국인가구, 아파트)'!W276/'주택총조사(거처의종류, 일반,외국인가구, 전체)'!W276</f>
        <v>0.56444648382807994</v>
      </c>
      <c r="AD290" s="54">
        <f t="shared" si="484"/>
        <v>-127.50994912095108</v>
      </c>
      <c r="AE290" s="54">
        <f t="shared" si="485"/>
        <v>-329.79340942608223</v>
      </c>
      <c r="AF290" s="54">
        <f t="shared" si="486"/>
        <v>45.372216902082833</v>
      </c>
      <c r="AG290" s="54">
        <f t="shared" si="487"/>
        <v>0</v>
      </c>
      <c r="AH290" s="54">
        <f t="shared" si="488"/>
        <v>-593.23325450331197</v>
      </c>
      <c r="AI290" s="54">
        <f t="shared" si="489"/>
        <v>-201.03287922965251</v>
      </c>
      <c r="AJ290" s="54">
        <f t="shared" si="490"/>
        <v>1194.4184172082012</v>
      </c>
      <c r="AK290" s="54">
        <f t="shared" si="491"/>
        <v>1049.1902194792481</v>
      </c>
      <c r="AL290" s="54">
        <f t="shared" si="492"/>
        <v>1550.4974862341392</v>
      </c>
      <c r="AM290" s="54">
        <f t="shared" si="493"/>
        <v>572.12782061592316</v>
      </c>
      <c r="AN290" s="54">
        <f t="shared" si="494"/>
        <v>839.89636793618297</v>
      </c>
      <c r="AO290" s="54">
        <f t="shared" si="495"/>
        <v>1041.226062294739</v>
      </c>
      <c r="AP290" s="208">
        <f t="shared" si="568"/>
        <v>1066.9084680872502</v>
      </c>
      <c r="AQ290" s="208">
        <f t="shared" si="568"/>
        <v>719.39681005316584</v>
      </c>
      <c r="AR290" s="208">
        <f t="shared" si="568"/>
        <v>1595.8697031362219</v>
      </c>
      <c r="AS290" s="208">
        <f t="shared" si="568"/>
        <v>572.12782061592316</v>
      </c>
      <c r="AT290" s="208">
        <f t="shared" si="568"/>
        <v>246.663113432871</v>
      </c>
      <c r="AU290" s="50">
        <f t="shared" si="478"/>
        <v>840.19318306508649</v>
      </c>
      <c r="AV290" s="52">
        <f>'주택총조사(거처의종류, 일반,외국인가구, 전체)'!I276</f>
        <v>1616</v>
      </c>
      <c r="AW290" s="52">
        <f>'주택총조사(거처의종류, 일반,외국인가구, 전체)'!L276</f>
        <v>1768</v>
      </c>
      <c r="AX290" s="52">
        <f>'주택총조사(거처의종류, 일반,외국인가구, 전체)'!O276</f>
        <v>1807</v>
      </c>
      <c r="AY290" s="52">
        <f>'주택총조사(거처의종류, 일반,외국인가구, 전체)'!R276</f>
        <v>1808</v>
      </c>
      <c r="AZ290" s="52">
        <f>'주택총조사(거처의종류, 일반,외국인가구, 전체)'!U276</f>
        <v>1903</v>
      </c>
      <c r="BA290" s="52">
        <f>'주택총조사(거처의종류, 일반,외국인가구, 전체)'!X276</f>
        <v>2044</v>
      </c>
      <c r="BB290" s="52">
        <f t="shared" si="496"/>
        <v>152</v>
      </c>
      <c r="BC290" s="52">
        <f t="shared" si="497"/>
        <v>39</v>
      </c>
      <c r="BD290" s="52">
        <f t="shared" si="498"/>
        <v>1</v>
      </c>
      <c r="BE290" s="52">
        <f t="shared" si="499"/>
        <v>95</v>
      </c>
      <c r="BF290" s="52">
        <f t="shared" si="500"/>
        <v>141</v>
      </c>
      <c r="BG290" s="53">
        <f>'주택총조사(거처의종류, 일반,외국인가구, 아파트)'!L276/'주택총조사(거처의종류, 일반,외국인가구, 전체)'!L276</f>
        <v>0.14705882352941177</v>
      </c>
      <c r="BH290" s="53">
        <f>'주택총조사(거처의종류, 일반,외국인가구, 아파트)'!O276/'주택총조사(거처의종류, 일반,외국인가구, 전체)'!O276</f>
        <v>0.17210846707249586</v>
      </c>
      <c r="BI290" s="53">
        <f>'주택총조사(거처의종류, 일반,외국인가구, 아파트)'!R276/'주택총조사(거처의종류, 일반,외국인가구, 전체)'!R276</f>
        <v>0.18141592920353983</v>
      </c>
      <c r="BJ290" s="53">
        <f>'주택총조사(거처의종류, 일반,외국인가구, 아파트)'!U276/'주택총조사(거처의종류, 일반,외국인가구, 전체)'!U276</f>
        <v>0.18602207041513399</v>
      </c>
      <c r="BK290" s="53">
        <f>'주택총조사(거처의종류, 일반,외국인가구, 아파트)'!X276/'주택총조사(거처의종류, 일반,외국인가구, 전체)'!X276</f>
        <v>0.18982387475538159</v>
      </c>
      <c r="BL290" s="54">
        <f t="shared" si="501"/>
        <v>22.352941176470591</v>
      </c>
      <c r="BM290" s="54">
        <f t="shared" si="502"/>
        <v>6.7122302158273381</v>
      </c>
      <c r="BN290" s="54">
        <f t="shared" si="503"/>
        <v>0.18141592920353983</v>
      </c>
      <c r="BO290" s="54">
        <f t="shared" si="504"/>
        <v>17.67209668943773</v>
      </c>
      <c r="BP290" s="54">
        <f t="shared" si="505"/>
        <v>26.765166340508806</v>
      </c>
      <c r="BQ290" s="50">
        <f t="shared" si="506"/>
        <v>14.7367700702896</v>
      </c>
      <c r="BR290" s="49">
        <f>REPS멸실!E275</f>
        <v>0</v>
      </c>
      <c r="BS290" s="49">
        <f>REPS멸실!F275</f>
        <v>0</v>
      </c>
      <c r="BT290" s="49">
        <f>REPS멸실!G275</f>
        <v>0</v>
      </c>
      <c r="BU290" s="49">
        <f>REPS멸실!H275</f>
        <v>0</v>
      </c>
      <c r="BV290" s="49">
        <f>REPS멸실!I275</f>
        <v>0</v>
      </c>
      <c r="BW290" s="51">
        <f t="shared" si="507"/>
        <v>0</v>
      </c>
      <c r="BX290" s="81">
        <f t="shared" si="508"/>
        <v>854.92995313537608</v>
      </c>
      <c r="BY290" s="52">
        <f>SUM('주택소유통계(다주택자)'!Q276:R276)</f>
        <v>8780</v>
      </c>
      <c r="BZ290" s="52">
        <f>SUM('주택소유통계(다주택자)'!U276:V276)</f>
        <v>7731</v>
      </c>
      <c r="CA290" s="52">
        <f>SUM('주택소유통계(다주택자)'!Y276:Z276)</f>
        <v>7955</v>
      </c>
      <c r="CB290" s="52">
        <f>SUM('주택소유통계(다주택자)'!AC276:AD276)</f>
        <v>8061</v>
      </c>
      <c r="CC290" s="52">
        <f t="shared" si="509"/>
        <v>-1049</v>
      </c>
      <c r="CD290" s="52">
        <f t="shared" si="510"/>
        <v>224</v>
      </c>
      <c r="CE290" s="52">
        <f t="shared" si="511"/>
        <v>106</v>
      </c>
      <c r="CF290" s="53">
        <f>'REPS거래량(외지인)'!D276/'REPS거래량(외지인)'!C276</f>
        <v>0.49354935493549357</v>
      </c>
      <c r="CG290" s="53">
        <f>'REPS거래량(외지인)'!I276/'REPS거래량(외지인)'!H276</f>
        <v>0.50382457929627744</v>
      </c>
      <c r="CH290" s="53">
        <f>'REPS거래량(외지인)'!N276/'REPS거래량(외지인)'!M276</f>
        <v>0.59621179509255273</v>
      </c>
      <c r="CI290" s="54">
        <f>REPS단위당실거래!G275</f>
        <v>778.5</v>
      </c>
      <c r="CJ290" s="54">
        <f>REPS단위당실거래!H275</f>
        <v>806.6</v>
      </c>
      <c r="CK290" s="54">
        <f>REPS단위당실거래!I275</f>
        <v>807.8</v>
      </c>
      <c r="CL290" s="52">
        <v>1325.25</v>
      </c>
      <c r="CM290" s="52">
        <v>1395</v>
      </c>
      <c r="CN290" s="52">
        <v>1464.75</v>
      </c>
      <c r="CO290" s="53">
        <f t="shared" si="565"/>
        <v>0.58743633276740237</v>
      </c>
      <c r="CP290" s="53">
        <v>0</v>
      </c>
      <c r="CQ290" s="53">
        <f t="shared" si="567"/>
        <v>0.55149342891278375</v>
      </c>
      <c r="CR290" s="55">
        <v>0.2</v>
      </c>
      <c r="CS290" s="55">
        <v>0.3</v>
      </c>
      <c r="CT290" s="55">
        <v>0.5</v>
      </c>
      <c r="CU290" s="162">
        <f t="shared" si="512"/>
        <v>-60.827067087014306</v>
      </c>
      <c r="CV290" s="162">
        <f t="shared" si="513"/>
        <v>0</v>
      </c>
      <c r="CW290" s="162">
        <f t="shared" si="514"/>
        <v>17.426765023393408</v>
      </c>
      <c r="CX290" s="71">
        <f t="shared" si="515"/>
        <v>-14.4667673545403</v>
      </c>
      <c r="CY290" s="158">
        <f>REPS분양물량!H275</f>
        <v>0</v>
      </c>
      <c r="CZ290" s="158">
        <f>REPS분양물량!I275</f>
        <v>644</v>
      </c>
      <c r="DA290" s="158">
        <f>REPS분양물량!J275</f>
        <v>0</v>
      </c>
      <c r="DB290" s="52">
        <f>REPS미분양!F275</f>
        <v>0</v>
      </c>
      <c r="DC290" s="52">
        <f>REPS미분양!G275</f>
        <v>0</v>
      </c>
      <c r="DD290" s="52">
        <f>REPS미분양!H275</f>
        <v>0</v>
      </c>
      <c r="DE290" s="52">
        <f>REPS미분양!I275</f>
        <v>0</v>
      </c>
      <c r="DF290" s="52">
        <f t="shared" si="516"/>
        <v>0</v>
      </c>
      <c r="DG290" s="52">
        <f t="shared" si="517"/>
        <v>644</v>
      </c>
      <c r="DH290" s="52">
        <f t="shared" si="518"/>
        <v>0</v>
      </c>
      <c r="DI290" s="52">
        <f t="shared" si="519"/>
        <v>0</v>
      </c>
      <c r="DJ290" s="52">
        <f t="shared" si="520"/>
        <v>644</v>
      </c>
      <c r="DK290" s="52">
        <f t="shared" si="521"/>
        <v>0</v>
      </c>
      <c r="DL290" s="141">
        <v>778.5</v>
      </c>
      <c r="DM290" s="141">
        <v>806.6</v>
      </c>
      <c r="DN290" s="141">
        <v>807.8</v>
      </c>
      <c r="DO290" s="145">
        <f>DP290*0.95</f>
        <v>1325.25</v>
      </c>
      <c r="DP290" s="140">
        <f>'REPS분양가(분기단위)'!E275</f>
        <v>1395</v>
      </c>
      <c r="DQ290" s="144">
        <f>DP290*1.05</f>
        <v>1464.75</v>
      </c>
      <c r="DR290" s="53">
        <f t="shared" si="522"/>
        <v>0.58743633276740237</v>
      </c>
      <c r="DS290" s="53">
        <f t="shared" si="523"/>
        <v>0.5782078853046595</v>
      </c>
      <c r="DT290" s="53">
        <f t="shared" si="524"/>
        <v>0.55149342891278375</v>
      </c>
      <c r="DU290" s="53">
        <f>100%-종합!CF290</f>
        <v>0.50645064506450643</v>
      </c>
      <c r="DV290" s="53">
        <f>100%-종합!CG290</f>
        <v>0.49617542070372256</v>
      </c>
      <c r="DW290" s="53">
        <f>100%-종합!CH290</f>
        <v>0.40378820490744727</v>
      </c>
      <c r="DX290" s="55">
        <v>0.2</v>
      </c>
      <c r="DY290" s="55">
        <v>0.3</v>
      </c>
      <c r="DZ290" s="55">
        <v>0.5</v>
      </c>
      <c r="EA290" s="72">
        <f t="shared" si="525"/>
        <v>0</v>
      </c>
      <c r="EB290" s="72">
        <f t="shared" si="526"/>
        <v>55.42763887198214</v>
      </c>
      <c r="EC290" s="72">
        <f t="shared" si="527"/>
        <v>0</v>
      </c>
      <c r="ED290" s="71">
        <f t="shared" si="528"/>
        <v>18.475879623994047</v>
      </c>
      <c r="EE290" s="82">
        <f t="shared" si="529"/>
        <v>4.0091122694537464</v>
      </c>
      <c r="EF290" s="88">
        <f t="shared" si="530"/>
        <v>858.93906540482988</v>
      </c>
      <c r="EG290" s="54">
        <f>REPS단위당실거래!I275</f>
        <v>807.8</v>
      </c>
      <c r="EH290" s="52">
        <f t="shared" si="531"/>
        <v>1464.75</v>
      </c>
      <c r="EI290" s="52">
        <f t="shared" si="532"/>
        <v>49800</v>
      </c>
      <c r="EJ290" s="49">
        <f t="shared" si="533"/>
        <v>27390.000000000004</v>
      </c>
      <c r="EK290" s="149">
        <v>16647</v>
      </c>
      <c r="EL290" s="55">
        <f t="shared" si="534"/>
        <v>0.72608360327009103</v>
      </c>
      <c r="EM290" s="55">
        <v>0.74</v>
      </c>
      <c r="EN290" s="55">
        <v>0.05</v>
      </c>
      <c r="EO290" s="71">
        <f t="shared" si="535"/>
        <v>447.22320851457653</v>
      </c>
      <c r="EP290" s="54">
        <f>REPS단위당실거래!I275</f>
        <v>807.8</v>
      </c>
      <c r="EQ290" s="52">
        <f t="shared" si="536"/>
        <v>1464.75</v>
      </c>
      <c r="ER290" s="52">
        <f t="shared" si="537"/>
        <v>49800</v>
      </c>
      <c r="ES290" s="49">
        <f t="shared" si="538"/>
        <v>27390.000000000004</v>
      </c>
      <c r="ET290" s="149">
        <v>8086</v>
      </c>
      <c r="EU290" s="55">
        <f t="shared" si="539"/>
        <v>0.72608360327009103</v>
      </c>
      <c r="EV290" s="55">
        <v>0.26</v>
      </c>
      <c r="EW290" s="55">
        <v>0.2</v>
      </c>
      <c r="EX290" s="50">
        <f t="shared" si="540"/>
        <v>305.29782483418171</v>
      </c>
      <c r="EY290" s="53">
        <f>'주택총조사(주택의종류)'!AZ276</f>
        <v>0.73477424847142081</v>
      </c>
      <c r="EZ290" s="53">
        <f>'주택총조사(주택의종류)'!AS276</f>
        <v>0.21457964315488542</v>
      </c>
      <c r="FA290" s="53">
        <f>'주택총조사(주택의종류)'!BG276</f>
        <v>3.5366719274298894E-2</v>
      </c>
      <c r="FB290" s="53">
        <f t="shared" si="541"/>
        <v>0.34016755887833222</v>
      </c>
      <c r="FC290" s="54">
        <f t="shared" si="542"/>
        <v>255.98324291884711</v>
      </c>
      <c r="FD290" s="55">
        <v>0.4</v>
      </c>
      <c r="FE290" s="55">
        <v>0.6</v>
      </c>
      <c r="FF290" s="50">
        <f t="shared" si="543"/>
        <v>61.435978300523303</v>
      </c>
      <c r="FG290" s="82">
        <f t="shared" si="544"/>
        <v>813.95701164928153</v>
      </c>
      <c r="FH290" s="53">
        <v>3.9399999999999998E-2</v>
      </c>
      <c r="FI290" s="49">
        <v>30</v>
      </c>
      <c r="FJ290" s="55">
        <v>0.6</v>
      </c>
      <c r="FK290" s="55">
        <v>0.4</v>
      </c>
      <c r="FL290" s="49">
        <f t="shared" si="545"/>
        <v>50000</v>
      </c>
      <c r="FM290" s="49">
        <f t="shared" si="546"/>
        <v>29900</v>
      </c>
      <c r="FN290" s="58">
        <f t="shared" si="547"/>
        <v>-141.71484918907166</v>
      </c>
      <c r="FO290" s="49">
        <f t="shared" si="562"/>
        <v>4200</v>
      </c>
      <c r="FP290" s="131">
        <v>147</v>
      </c>
      <c r="FQ290" s="131">
        <v>479</v>
      </c>
      <c r="FR290" s="134">
        <v>4162</v>
      </c>
      <c r="FS290" s="134">
        <v>6745</v>
      </c>
      <c r="FT290" s="134">
        <v>4488</v>
      </c>
      <c r="FU290" s="134">
        <v>4049</v>
      </c>
      <c r="FV290" s="134">
        <v>3938</v>
      </c>
      <c r="FW290" s="134">
        <v>10235</v>
      </c>
      <c r="FX290" s="134">
        <v>11138</v>
      </c>
      <c r="FY290" s="32">
        <f t="shared" si="548"/>
        <v>45381</v>
      </c>
      <c r="FZ290" s="152">
        <f>(SUM(FU290:FX290)/FY290)+(FT290/FY290)*0.8</f>
        <v>0.72608360327009103</v>
      </c>
      <c r="GA290" s="54">
        <f t="shared" si="549"/>
        <v>1055.9628323650286</v>
      </c>
      <c r="GB290" s="55">
        <v>0.3</v>
      </c>
      <c r="GC290" s="55">
        <f t="shared" si="550"/>
        <v>0.72608360327009103</v>
      </c>
      <c r="GD290" s="50">
        <f t="shared" si="551"/>
        <v>230.01518947286729</v>
      </c>
      <c r="GE290" s="54">
        <f t="shared" si="552"/>
        <v>-201.03287922965251</v>
      </c>
      <c r="GF290" s="55">
        <v>0.7</v>
      </c>
      <c r="GG290" s="55">
        <f t="shared" si="553"/>
        <v>0.72608360327009103</v>
      </c>
      <c r="GH290" s="50">
        <f t="shared" si="554"/>
        <v>-102.176674128779</v>
      </c>
      <c r="GI290" s="81">
        <f t="shared" si="563"/>
        <v>127.83851534408829</v>
      </c>
      <c r="GJ290" s="72">
        <f t="shared" si="555"/>
        <v>-14.4667673545403</v>
      </c>
      <c r="GK290" s="72">
        <f t="shared" si="556"/>
        <v>18.475879623994047</v>
      </c>
      <c r="GL290" s="52">
        <f>SUM('주택총조사(주택의종류)'!AD276:AF276)</f>
        <v>53723</v>
      </c>
      <c r="GM290" s="52">
        <f>REPS미분양!I275</f>
        <v>0</v>
      </c>
      <c r="GN290" s="100">
        <f t="shared" si="557"/>
        <v>0</v>
      </c>
      <c r="GO290" s="55">
        <f t="shared" si="558"/>
        <v>1</v>
      </c>
      <c r="GP290" s="82">
        <f t="shared" si="559"/>
        <v>4.0091122694537464</v>
      </c>
      <c r="GQ290" s="84">
        <f t="shared" si="560"/>
        <v>945.80463926282357</v>
      </c>
      <c r="GR290" s="151">
        <f>SUM('REPS분양물량+계획'!G275:I275)/3</f>
        <v>214.66666666666666</v>
      </c>
      <c r="GS290" s="106">
        <f t="shared" si="564"/>
        <v>0.22696723800591795</v>
      </c>
      <c r="GT290" s="105" t="str">
        <f t="shared" si="561"/>
        <v>S등급</v>
      </c>
    </row>
    <row r="291" spans="1:202" s="49" customFormat="1" x14ac:dyDescent="0.4">
      <c r="A291" s="37" t="s">
        <v>270</v>
      </c>
      <c r="B291" s="39" t="s">
        <v>563</v>
      </c>
      <c r="C291" s="35">
        <f>'주택총조사(거처의종류, 일반,외국인가구, 전체)'!H277</f>
        <v>100525</v>
      </c>
      <c r="D291" s="35">
        <f>'주택총조사(거처의종류, 일반,외국인가구, 전체)'!K277</f>
        <v>105115</v>
      </c>
      <c r="E291" s="35">
        <f>'주택총조사(거처의종류, 일반,외국인가구, 전체)'!N277</f>
        <v>110912</v>
      </c>
      <c r="F291" s="35">
        <f>'주택총조사(거처의종류, 일반,외국인가구, 전체)'!Q277</f>
        <v>115438</v>
      </c>
      <c r="G291" s="35">
        <f>'주택총조사(거처의종류, 일반,외국인가구, 전체)'!T277</f>
        <v>117269</v>
      </c>
      <c r="H291" s="35">
        <f>'주택총조사(거처의종류, 일반,외국인가구, 전체)'!W277</f>
        <v>122901</v>
      </c>
      <c r="I291" s="207">
        <f t="shared" si="474"/>
        <v>2194</v>
      </c>
      <c r="J291" s="207">
        <f t="shared" si="474"/>
        <v>1610</v>
      </c>
      <c r="K291" s="207">
        <f t="shared" si="475"/>
        <v>603</v>
      </c>
      <c r="L291" s="207">
        <f t="shared" si="475"/>
        <v>234</v>
      </c>
      <c r="M291" s="207">
        <f t="shared" si="475"/>
        <v>1201</v>
      </c>
      <c r="N291" s="24">
        <f>'인구총조사(가구, 1인가구)'!D277</f>
        <v>32647</v>
      </c>
      <c r="O291" s="24">
        <f>'인구총조사(가구, 1인가구)'!E277</f>
        <v>35043</v>
      </c>
      <c r="P291" s="24">
        <f>'인구총조사(가구, 1인가구)'!F277</f>
        <v>39230</v>
      </c>
      <c r="Q291" s="24">
        <f>'인구총조사(가구, 1인가구)'!G277</f>
        <v>43153</v>
      </c>
      <c r="R291" s="24">
        <f>'인구총조사(가구, 1인가구)'!H277</f>
        <v>44750</v>
      </c>
      <c r="S291" s="24">
        <f>'인구총조사(가구, 1인가구)'!I277</f>
        <v>49181</v>
      </c>
      <c r="T291" s="52">
        <f t="shared" si="479"/>
        <v>2396</v>
      </c>
      <c r="U291" s="52">
        <f t="shared" si="480"/>
        <v>4187</v>
      </c>
      <c r="V291" s="52">
        <f t="shared" si="481"/>
        <v>3923</v>
      </c>
      <c r="W291" s="52">
        <f t="shared" si="482"/>
        <v>1597</v>
      </c>
      <c r="X291" s="52">
        <f t="shared" si="483"/>
        <v>4431</v>
      </c>
      <c r="Y291" s="53">
        <f>'주택총조사(거처의종류, 일반,외국인가구, 아파트)'!K277/'주택총조사(거처의종류, 일반,외국인가구, 전체)'!K277</f>
        <v>0.55634305284688201</v>
      </c>
      <c r="Z291" s="53">
        <f>'주택총조사(거처의종류, 일반,외국인가구, 아파트)'!N277/'주택총조사(거처의종류, 일반,외국인가구, 전체)'!N277</f>
        <v>0.56692693306405073</v>
      </c>
      <c r="AA291" s="53">
        <f>'주택총조사(거처의종류, 일반,외국인가구, 아파트)'!Q277/'주택총조사(거처의종류, 일반,외국인가구, 전체)'!Q277</f>
        <v>0.56905871550096154</v>
      </c>
      <c r="AB291" s="53">
        <f>'주택총조사(거처의종류, 일반,외국인가구, 아파트)'!T277/'주택총조사(거처의종류, 일반,외국인가구, 전체)'!T277</f>
        <v>0.5705088301256086</v>
      </c>
      <c r="AC291" s="53">
        <f>'주택총조사(거처의종류, 일반,외국인가구, 아파트)'!W277/'주택총조사(거처의종류, 일반,외국인가구, 전체)'!W277</f>
        <v>0.58473079958665919</v>
      </c>
      <c r="AD291" s="54">
        <f t="shared" si="484"/>
        <v>1220.6166579460591</v>
      </c>
      <c r="AE291" s="54">
        <f t="shared" si="485"/>
        <v>912.75236223312163</v>
      </c>
      <c r="AF291" s="54">
        <f t="shared" si="486"/>
        <v>343.1424054470798</v>
      </c>
      <c r="AG291" s="54">
        <f t="shared" si="487"/>
        <v>133.4990662493924</v>
      </c>
      <c r="AH291" s="54">
        <f t="shared" si="488"/>
        <v>702.26169030357767</v>
      </c>
      <c r="AI291" s="54">
        <f t="shared" si="489"/>
        <v>662.45443643584611</v>
      </c>
      <c r="AJ291" s="54">
        <f t="shared" si="490"/>
        <v>1332.9979546211293</v>
      </c>
      <c r="AK291" s="54">
        <f t="shared" si="491"/>
        <v>2373.7230687391802</v>
      </c>
      <c r="AL291" s="54">
        <f t="shared" si="492"/>
        <v>2232.4173409102723</v>
      </c>
      <c r="AM291" s="54">
        <f t="shared" si="493"/>
        <v>911.1026017105969</v>
      </c>
      <c r="AN291" s="54">
        <f t="shared" si="494"/>
        <v>2590.9421729684868</v>
      </c>
      <c r="AO291" s="54">
        <f t="shared" si="495"/>
        <v>1888.2366277899332</v>
      </c>
      <c r="AP291" s="208">
        <f t="shared" si="568"/>
        <v>2553.6146125671885</v>
      </c>
      <c r="AQ291" s="208">
        <f t="shared" si="568"/>
        <v>3286.4754309723021</v>
      </c>
      <c r="AR291" s="208">
        <f t="shared" si="568"/>
        <v>2575.5597463573522</v>
      </c>
      <c r="AS291" s="208">
        <f t="shared" si="568"/>
        <v>1044.6016679599893</v>
      </c>
      <c r="AT291" s="208">
        <f t="shared" si="568"/>
        <v>3293.2038632720646</v>
      </c>
      <c r="AU291" s="50">
        <f t="shared" si="478"/>
        <v>2550.6910642257794</v>
      </c>
      <c r="AV291" s="52">
        <f>'주택총조사(거처의종류, 일반,외국인가구, 전체)'!I277</f>
        <v>2691</v>
      </c>
      <c r="AW291" s="52">
        <f>'주택총조사(거처의종류, 일반,외국인가구, 전체)'!L277</f>
        <v>2854</v>
      </c>
      <c r="AX291" s="52">
        <f>'주택총조사(거처의종류, 일반,외국인가구, 전체)'!O277</f>
        <v>2986</v>
      </c>
      <c r="AY291" s="52">
        <f>'주택총조사(거처의종류, 일반,외국인가구, 전체)'!R277</f>
        <v>3152</v>
      </c>
      <c r="AZ291" s="52">
        <f>'주택총조사(거처의종류, 일반,외국인가구, 전체)'!U277</f>
        <v>3438</v>
      </c>
      <c r="BA291" s="52">
        <f>'주택총조사(거처의종류, 일반,외국인가구, 전체)'!X277</f>
        <v>3804</v>
      </c>
      <c r="BB291" s="52">
        <f t="shared" si="496"/>
        <v>163</v>
      </c>
      <c r="BC291" s="52">
        <f t="shared" si="497"/>
        <v>132</v>
      </c>
      <c r="BD291" s="52">
        <f t="shared" si="498"/>
        <v>166</v>
      </c>
      <c r="BE291" s="52">
        <f t="shared" si="499"/>
        <v>286</v>
      </c>
      <c r="BF291" s="52">
        <f t="shared" si="500"/>
        <v>366</v>
      </c>
      <c r="BG291" s="53">
        <f>'주택총조사(거처의종류, 일반,외국인가구, 아파트)'!L277/'주택총조사(거처의종류, 일반,외국인가구, 전체)'!L277</f>
        <v>0.10196215837421163</v>
      </c>
      <c r="BH291" s="53">
        <f>'주택총조사(거처의종류, 일반,외국인가구, 아파트)'!O277/'주택총조사(거처의종류, 일반,외국인가구, 전체)'!O277</f>
        <v>0.11654387139986604</v>
      </c>
      <c r="BI291" s="53">
        <f>'주택총조사(거처의종류, 일반,외국인가구, 아파트)'!R277/'주택총조사(거처의종류, 일반,외국인가구, 전체)'!R277</f>
        <v>0.11199238578680203</v>
      </c>
      <c r="BJ291" s="53">
        <f>'주택총조사(거처의종류, 일반,외국인가구, 아파트)'!U277/'주택총조사(거처의종류, 일반,외국인가구, 전체)'!U277</f>
        <v>0.11576497963932519</v>
      </c>
      <c r="BK291" s="53">
        <f>'주택총조사(거처의종류, 일반,외국인가구, 아파트)'!X277/'주택총조사(거처의종류, 일반,외국인가구, 전체)'!X277</f>
        <v>0.11829652996845426</v>
      </c>
      <c r="BL291" s="54">
        <f t="shared" si="501"/>
        <v>16.619831814996495</v>
      </c>
      <c r="BM291" s="54">
        <f t="shared" si="502"/>
        <v>15.383791024782317</v>
      </c>
      <c r="BN291" s="54">
        <f t="shared" si="503"/>
        <v>18.590736040609137</v>
      </c>
      <c r="BO291" s="54">
        <f t="shared" si="504"/>
        <v>33.108784176847003</v>
      </c>
      <c r="BP291" s="54">
        <f t="shared" si="505"/>
        <v>43.296529968454259</v>
      </c>
      <c r="BQ291" s="50">
        <f t="shared" si="506"/>
        <v>25.399934605137844</v>
      </c>
      <c r="BR291" s="49">
        <f>REPS멸실!E276</f>
        <v>0</v>
      </c>
      <c r="BS291" s="49">
        <f>REPS멸실!F276</f>
        <v>0</v>
      </c>
      <c r="BT291" s="49">
        <f>REPS멸실!G276</f>
        <v>0</v>
      </c>
      <c r="BU291" s="49">
        <f>REPS멸실!H276</f>
        <v>574</v>
      </c>
      <c r="BV291" s="49">
        <f>REPS멸실!I276</f>
        <v>0</v>
      </c>
      <c r="BW291" s="51">
        <f t="shared" si="507"/>
        <v>114.8</v>
      </c>
      <c r="BX291" s="81">
        <f t="shared" si="508"/>
        <v>2690.8909988309174</v>
      </c>
      <c r="BY291" s="52">
        <f>SUM('주택소유통계(다주택자)'!Q277:R277)</f>
        <v>12008</v>
      </c>
      <c r="BZ291" s="52">
        <f>SUM('주택소유통계(다주택자)'!U277:V277)</f>
        <v>11167</v>
      </c>
      <c r="CA291" s="52">
        <f>SUM('주택소유통계(다주택자)'!Y277:Z277)</f>
        <v>11152</v>
      </c>
      <c r="CB291" s="52">
        <f>SUM('주택소유통계(다주택자)'!AC277:AD277)</f>
        <v>11551</v>
      </c>
      <c r="CC291" s="52">
        <f t="shared" si="509"/>
        <v>-841</v>
      </c>
      <c r="CD291" s="52">
        <f t="shared" si="510"/>
        <v>-15</v>
      </c>
      <c r="CE291" s="52">
        <f t="shared" si="511"/>
        <v>399</v>
      </c>
      <c r="CF291" s="53">
        <f>'REPS거래량(외지인)'!D277/'REPS거래량(외지인)'!C277</f>
        <v>0.34561648620328328</v>
      </c>
      <c r="CG291" s="53">
        <f>'REPS거래량(외지인)'!I277/'REPS거래량(외지인)'!H277</f>
        <v>0.41485183862906105</v>
      </c>
      <c r="CH291" s="53">
        <f>'REPS거래량(외지인)'!N277/'REPS거래량(외지인)'!M277</f>
        <v>0.59797130133597232</v>
      </c>
      <c r="CI291" s="54">
        <f>REPS단위당실거래!G276</f>
        <v>978.5</v>
      </c>
      <c r="CJ291" s="54">
        <f>REPS단위당실거래!H276</f>
        <v>1000.1</v>
      </c>
      <c r="CK291" s="54">
        <f>REPS단위당실거래!I276</f>
        <v>1008.2</v>
      </c>
      <c r="CL291" s="52">
        <v>1107</v>
      </c>
      <c r="CM291" s="52">
        <v>1303</v>
      </c>
      <c r="CN291" s="52">
        <v>1286</v>
      </c>
      <c r="CO291" s="53">
        <f t="shared" si="565"/>
        <v>0.88392050587172544</v>
      </c>
      <c r="CP291" s="53">
        <f t="shared" si="566"/>
        <v>0.76753645433614737</v>
      </c>
      <c r="CQ291" s="53">
        <f t="shared" si="567"/>
        <v>0.78398133748055987</v>
      </c>
      <c r="CR291" s="55">
        <v>0.2</v>
      </c>
      <c r="CS291" s="55">
        <v>0.3</v>
      </c>
      <c r="CT291" s="55">
        <v>0.5</v>
      </c>
      <c r="CU291" s="162">
        <f t="shared" si="512"/>
        <v>-51.384679386030101</v>
      </c>
      <c r="CV291" s="162">
        <f t="shared" si="513"/>
        <v>-1.4328625918328148</v>
      </c>
      <c r="CW291" s="162">
        <f t="shared" si="514"/>
        <v>93.525268948975111</v>
      </c>
      <c r="CX291" s="71">
        <f t="shared" si="515"/>
        <v>13.569242323704065</v>
      </c>
      <c r="CY291" s="158">
        <f>REPS분양물량!H276</f>
        <v>5498</v>
      </c>
      <c r="CZ291" s="158">
        <f>REPS분양물량!I276</f>
        <v>5156</v>
      </c>
      <c r="DA291" s="158">
        <f>REPS분양물량!J276</f>
        <v>0</v>
      </c>
      <c r="DB291" s="52">
        <f>REPS미분양!F276</f>
        <v>0</v>
      </c>
      <c r="DC291" s="52">
        <f>REPS미분양!G276</f>
        <v>0</v>
      </c>
      <c r="DD291" s="52">
        <f>REPS미분양!H276</f>
        <v>0</v>
      </c>
      <c r="DE291" s="52">
        <f>REPS미분양!I276</f>
        <v>0</v>
      </c>
      <c r="DF291" s="52">
        <f t="shared" si="516"/>
        <v>5498</v>
      </c>
      <c r="DG291" s="52">
        <f t="shared" si="517"/>
        <v>5156</v>
      </c>
      <c r="DH291" s="52">
        <f t="shared" si="518"/>
        <v>0</v>
      </c>
      <c r="DI291" s="52">
        <f t="shared" si="519"/>
        <v>5498</v>
      </c>
      <c r="DJ291" s="52">
        <f t="shared" si="520"/>
        <v>5156</v>
      </c>
      <c r="DK291" s="52">
        <f t="shared" si="521"/>
        <v>0</v>
      </c>
      <c r="DL291" s="142">
        <v>978.5</v>
      </c>
      <c r="DM291" s="141">
        <v>1000.1</v>
      </c>
      <c r="DN291" s="142">
        <v>1008.2</v>
      </c>
      <c r="DO291" s="140">
        <f>'REPS분양가(분기단위)'!D276</f>
        <v>1107</v>
      </c>
      <c r="DP291" s="140">
        <f>'REPS분양가(분기단위)'!E276</f>
        <v>1303</v>
      </c>
      <c r="DQ291" s="140">
        <f>'REPS분양가(분기단위)'!F276</f>
        <v>1286</v>
      </c>
      <c r="DR291" s="53">
        <f t="shared" si="522"/>
        <v>0.88392050587172544</v>
      </c>
      <c r="DS291" s="53">
        <f t="shared" si="523"/>
        <v>0.76753645433614737</v>
      </c>
      <c r="DT291" s="53">
        <f t="shared" si="524"/>
        <v>0.78398133748055987</v>
      </c>
      <c r="DU291" s="53">
        <f>100%-종합!CF291</f>
        <v>0.65438351379671666</v>
      </c>
      <c r="DV291" s="53">
        <f>100%-종합!CG291</f>
        <v>0.58514816137093895</v>
      </c>
      <c r="DW291" s="53">
        <f>100%-종합!CH291</f>
        <v>0.40202869866402768</v>
      </c>
      <c r="DX291" s="55">
        <v>0.2</v>
      </c>
      <c r="DY291" s="55">
        <v>0.3</v>
      </c>
      <c r="DZ291" s="55">
        <v>0.5</v>
      </c>
      <c r="EA291" s="72">
        <f t="shared" si="525"/>
        <v>636.03393800162246</v>
      </c>
      <c r="EB291" s="72">
        <f t="shared" si="526"/>
        <v>694.70275266781994</v>
      </c>
      <c r="EC291" s="72">
        <f t="shared" si="527"/>
        <v>0</v>
      </c>
      <c r="ED291" s="71">
        <f t="shared" si="528"/>
        <v>443.57889688981413</v>
      </c>
      <c r="EE291" s="82">
        <f t="shared" si="529"/>
        <v>457.14813921351822</v>
      </c>
      <c r="EF291" s="88">
        <f t="shared" si="530"/>
        <v>3148.0391380444357</v>
      </c>
      <c r="EG291" s="54">
        <f>REPS단위당실거래!I276</f>
        <v>1008.2</v>
      </c>
      <c r="EH291" s="52">
        <f t="shared" si="531"/>
        <v>1286</v>
      </c>
      <c r="EI291" s="52">
        <f t="shared" si="532"/>
        <v>43700</v>
      </c>
      <c r="EJ291" s="49">
        <f t="shared" si="533"/>
        <v>24035.000000000004</v>
      </c>
      <c r="EK291" s="157">
        <v>33366</v>
      </c>
      <c r="EL291" s="55">
        <f t="shared" si="534"/>
        <v>0.81760017292156395</v>
      </c>
      <c r="EM291" s="55">
        <v>0.74</v>
      </c>
      <c r="EN291" s="55">
        <v>0.05</v>
      </c>
      <c r="EO291" s="71">
        <f t="shared" si="535"/>
        <v>1009.3617526789335</v>
      </c>
      <c r="EP291" s="54">
        <f>REPS단위당실거래!I276</f>
        <v>1008.2</v>
      </c>
      <c r="EQ291" s="52">
        <f t="shared" si="536"/>
        <v>1286</v>
      </c>
      <c r="ER291" s="52">
        <f t="shared" si="537"/>
        <v>43700</v>
      </c>
      <c r="ES291" s="49">
        <f t="shared" si="538"/>
        <v>24035.000000000004</v>
      </c>
      <c r="ET291" s="157">
        <v>27001</v>
      </c>
      <c r="EU291" s="55">
        <f t="shared" si="539"/>
        <v>0.81760017292156395</v>
      </c>
      <c r="EV291" s="55">
        <v>0.26</v>
      </c>
      <c r="EW291" s="55">
        <v>0.2</v>
      </c>
      <c r="EX291" s="50">
        <f t="shared" si="540"/>
        <v>1147.9531579908678</v>
      </c>
      <c r="EY291" s="53">
        <f>'주택총조사(주택의종류)'!AZ277</f>
        <v>0.75716437302638417</v>
      </c>
      <c r="EZ291" s="53">
        <f>'주택총조사(주택의종류)'!AS277</f>
        <v>0.19696147512970463</v>
      </c>
      <c r="FA291" s="53">
        <f>'주택총조사(주택의종류)'!BG277</f>
        <v>3.5668157861520784E-2</v>
      </c>
      <c r="FB291" s="53">
        <f t="shared" si="541"/>
        <v>0.30723795423892614</v>
      </c>
      <c r="FC291" s="54">
        <f t="shared" si="542"/>
        <v>662.80901980332135</v>
      </c>
      <c r="FD291" s="55">
        <v>0.4</v>
      </c>
      <c r="FE291" s="55">
        <v>0.6</v>
      </c>
      <c r="FF291" s="50">
        <f t="shared" si="543"/>
        <v>159.07416475279712</v>
      </c>
      <c r="FG291" s="82">
        <f t="shared" si="544"/>
        <v>2316.3890754225981</v>
      </c>
      <c r="FH291" s="53">
        <v>3.9399999999999998E-2</v>
      </c>
      <c r="FI291" s="49">
        <v>30</v>
      </c>
      <c r="FJ291" s="55">
        <v>0.6</v>
      </c>
      <c r="FK291" s="55">
        <v>0.4</v>
      </c>
      <c r="FL291" s="49">
        <f t="shared" si="545"/>
        <v>44000</v>
      </c>
      <c r="FM291" s="49">
        <f t="shared" si="546"/>
        <v>26200</v>
      </c>
      <c r="FN291" s="58">
        <f t="shared" si="547"/>
        <v>-124.17822905530694</v>
      </c>
      <c r="FO291" s="49">
        <f t="shared" si="562"/>
        <v>3720</v>
      </c>
      <c r="FP291" s="131">
        <v>214</v>
      </c>
      <c r="FQ291" s="131">
        <v>613</v>
      </c>
      <c r="FR291" s="134">
        <v>5746</v>
      </c>
      <c r="FS291" s="134">
        <v>9898</v>
      </c>
      <c r="FT291" s="134">
        <v>7160</v>
      </c>
      <c r="FU291" s="134">
        <v>6513</v>
      </c>
      <c r="FV291" s="134">
        <v>6204</v>
      </c>
      <c r="FW291" s="134">
        <v>16476</v>
      </c>
      <c r="FX291" s="134">
        <v>21198</v>
      </c>
      <c r="FY291" s="32">
        <f t="shared" si="548"/>
        <v>74022</v>
      </c>
      <c r="FZ291" s="152">
        <f>(SUM(FT291:FX291)/FY291)+(FS291/FY291)*0.3</f>
        <v>0.81760017292156395</v>
      </c>
      <c r="GA291" s="54">
        <f t="shared" si="549"/>
        <v>1913.636562395071</v>
      </c>
      <c r="GB291" s="55">
        <v>0.3</v>
      </c>
      <c r="GC291" s="55">
        <f t="shared" si="550"/>
        <v>0.81760017292156395</v>
      </c>
      <c r="GD291" s="50">
        <f t="shared" si="551"/>
        <v>469.37687529697115</v>
      </c>
      <c r="GE291" s="54">
        <f t="shared" si="552"/>
        <v>777.25443643584606</v>
      </c>
      <c r="GF291" s="55">
        <v>0.7</v>
      </c>
      <c r="GG291" s="55">
        <f t="shared" si="553"/>
        <v>0.81760017292156395</v>
      </c>
      <c r="GH291" s="50">
        <f t="shared" si="554"/>
        <v>444.83835314380036</v>
      </c>
      <c r="GI291" s="81">
        <f t="shared" si="563"/>
        <v>914.21522844077151</v>
      </c>
      <c r="GJ291" s="72">
        <f t="shared" si="555"/>
        <v>13.569242323704065</v>
      </c>
      <c r="GK291" s="72">
        <f t="shared" si="556"/>
        <v>443.57889688981413</v>
      </c>
      <c r="GL291" s="52">
        <f>SUM('주택총조사(주택의종류)'!AD277:AF277)</f>
        <v>75991</v>
      </c>
      <c r="GM291" s="52">
        <f>REPS미분양!I276</f>
        <v>0</v>
      </c>
      <c r="GN291" s="100">
        <f t="shared" si="557"/>
        <v>0</v>
      </c>
      <c r="GO291" s="55">
        <f t="shared" si="558"/>
        <v>1</v>
      </c>
      <c r="GP291" s="82">
        <f t="shared" si="559"/>
        <v>457.14813921351822</v>
      </c>
      <c r="GQ291" s="84">
        <f t="shared" si="560"/>
        <v>3687.7524430768881</v>
      </c>
      <c r="GR291" s="151">
        <f>SUM('REPS분양물량+계획'!G276:I276)/3</f>
        <v>4329</v>
      </c>
      <c r="GS291" s="106">
        <f t="shared" si="564"/>
        <v>1.1738857384873929</v>
      </c>
      <c r="GT291" s="105" t="str">
        <f t="shared" si="561"/>
        <v>B등급</v>
      </c>
    </row>
    <row r="292" spans="1:202" s="49" customFormat="1" x14ac:dyDescent="0.4">
      <c r="A292" s="37" t="s">
        <v>270</v>
      </c>
      <c r="B292" s="37" t="s">
        <v>333</v>
      </c>
      <c r="C292" s="35">
        <f>'주택총조사(거처의종류, 일반,외국인가구, 전체)'!H278</f>
        <v>88711</v>
      </c>
      <c r="D292" s="35">
        <f>'주택총조사(거처의종류, 일반,외국인가구, 전체)'!K278</f>
        <v>90191</v>
      </c>
      <c r="E292" s="35">
        <f>'주택총조사(거처의종류, 일반,외국인가구, 전체)'!N278</f>
        <v>93082</v>
      </c>
      <c r="F292" s="35">
        <f>'주택총조사(거처의종류, 일반,외국인가구, 전체)'!Q278</f>
        <v>95350</v>
      </c>
      <c r="G292" s="35">
        <f>'주택총조사(거처의종류, 일반,외국인가구, 전체)'!T278</f>
        <v>96130</v>
      </c>
      <c r="H292" s="35">
        <f>'주택총조사(거처의종류, 일반,외국인가구, 전체)'!W278</f>
        <v>97709</v>
      </c>
      <c r="I292" s="207">
        <f t="shared" si="474"/>
        <v>388</v>
      </c>
      <c r="J292" s="207">
        <f t="shared" si="474"/>
        <v>306</v>
      </c>
      <c r="K292" s="207">
        <f t="shared" si="475"/>
        <v>51</v>
      </c>
      <c r="L292" s="207">
        <f t="shared" si="475"/>
        <v>-67</v>
      </c>
      <c r="M292" s="207">
        <f t="shared" si="475"/>
        <v>-42</v>
      </c>
      <c r="N292" s="24">
        <f>'인구총조사(가구, 1인가구)'!D278</f>
        <v>29880</v>
      </c>
      <c r="O292" s="24">
        <f>'인구총조사(가구, 1인가구)'!E278</f>
        <v>30972</v>
      </c>
      <c r="P292" s="24">
        <f>'인구총조사(가구, 1인가구)'!F278</f>
        <v>33557</v>
      </c>
      <c r="Q292" s="24">
        <f>'인구총조사(가구, 1인가구)'!G278</f>
        <v>35774</v>
      </c>
      <c r="R292" s="24">
        <f>'인구총조사(가구, 1인가구)'!H278</f>
        <v>36621</v>
      </c>
      <c r="S292" s="24">
        <f>'인구총조사(가구, 1인가구)'!I278</f>
        <v>38242</v>
      </c>
      <c r="T292" s="52">
        <f t="shared" si="479"/>
        <v>1092</v>
      </c>
      <c r="U292" s="52">
        <f t="shared" si="480"/>
        <v>2585</v>
      </c>
      <c r="V292" s="52">
        <f t="shared" si="481"/>
        <v>2217</v>
      </c>
      <c r="W292" s="52">
        <f t="shared" si="482"/>
        <v>847</v>
      </c>
      <c r="X292" s="52">
        <f t="shared" si="483"/>
        <v>1621</v>
      </c>
      <c r="Y292" s="53">
        <f>'주택총조사(거처의종류, 일반,외국인가구, 아파트)'!K278/'주택총조사(거처의종류, 일반,외국인가구, 전체)'!K278</f>
        <v>0.46901575545231788</v>
      </c>
      <c r="Z292" s="53">
        <f>'주택총조사(거처의종류, 일반,외국인가구, 아파트)'!N278/'주택총조사(거처의종류, 일반,외국인가구, 전체)'!N278</f>
        <v>0.47578479190391265</v>
      </c>
      <c r="AA292" s="53">
        <f>'주택총조사(거처의종류, 일반,외국인가구, 아파트)'!Q278/'주택총조사(거처의종류, 일반,외국인가구, 전체)'!Q278</f>
        <v>0.48302045097011009</v>
      </c>
      <c r="AB292" s="53">
        <f>'주택총조사(거처의종류, 일반,외국인가구, 아파트)'!T278/'주택총조사(거처의종류, 일반,외국인가구, 전체)'!T278</f>
        <v>0.48542598564443984</v>
      </c>
      <c r="AC292" s="53">
        <f>'주택총조사(거처의종류, 일반,외국인가구, 아파트)'!W278/'주택총조사(거처의종류, 일반,외국인가구, 전체)'!W278</f>
        <v>0.48783633032781015</v>
      </c>
      <c r="AD292" s="54">
        <f t="shared" si="484"/>
        <v>181.97811311549933</v>
      </c>
      <c r="AE292" s="54">
        <f t="shared" si="485"/>
        <v>145.59014632259726</v>
      </c>
      <c r="AF292" s="54">
        <f t="shared" si="486"/>
        <v>24.634042999475614</v>
      </c>
      <c r="AG292" s="54">
        <f t="shared" si="487"/>
        <v>-32.52354103817747</v>
      </c>
      <c r="AH292" s="54">
        <f t="shared" si="488"/>
        <v>-20.489125873768025</v>
      </c>
      <c r="AI292" s="54">
        <f t="shared" si="489"/>
        <v>59.837927105125331</v>
      </c>
      <c r="AJ292" s="54">
        <f t="shared" si="490"/>
        <v>512.16520495393115</v>
      </c>
      <c r="AK292" s="54">
        <f t="shared" si="491"/>
        <v>1229.9036870716143</v>
      </c>
      <c r="AL292" s="54">
        <f t="shared" si="492"/>
        <v>1070.8563398007341</v>
      </c>
      <c r="AM292" s="54">
        <f t="shared" si="493"/>
        <v>411.15580984084056</v>
      </c>
      <c r="AN292" s="54">
        <f t="shared" si="494"/>
        <v>790.7826914613803</v>
      </c>
      <c r="AO292" s="54">
        <f t="shared" si="495"/>
        <v>802.9727466257001</v>
      </c>
      <c r="AP292" s="208">
        <f t="shared" si="568"/>
        <v>694.14331806943051</v>
      </c>
      <c r="AQ292" s="208">
        <f t="shared" si="568"/>
        <v>1375.4938333942116</v>
      </c>
      <c r="AR292" s="208">
        <f t="shared" si="568"/>
        <v>1095.4903828002098</v>
      </c>
      <c r="AS292" s="208">
        <f t="shared" si="568"/>
        <v>378.63226880266308</v>
      </c>
      <c r="AT292" s="208">
        <f t="shared" si="568"/>
        <v>770.29356558761231</v>
      </c>
      <c r="AU292" s="50">
        <f t="shared" si="478"/>
        <v>862.81067373082556</v>
      </c>
      <c r="AV292" s="52">
        <f>'주택총조사(거처의종류, 일반,외국인가구, 전체)'!I278</f>
        <v>1748</v>
      </c>
      <c r="AW292" s="52">
        <f>'주택총조사(거처의종류, 일반,외국인가구, 전체)'!L278</f>
        <v>1937</v>
      </c>
      <c r="AX292" s="52">
        <f>'주택총조사(거처의종류, 일반,외국인가구, 전체)'!O278</f>
        <v>2086</v>
      </c>
      <c r="AY292" s="52">
        <f>'주택총조사(거처의종류, 일반,외국인가구, 전체)'!R278</f>
        <v>2054</v>
      </c>
      <c r="AZ292" s="52">
        <f>'주택총조사(거처의종류, 일반,외국인가구, 전체)'!U278</f>
        <v>2154</v>
      </c>
      <c r="BA292" s="52">
        <f>'주택총조사(거처의종류, 일반,외국인가구, 전체)'!X278</f>
        <v>2257</v>
      </c>
      <c r="BB292" s="52">
        <f t="shared" si="496"/>
        <v>189</v>
      </c>
      <c r="BC292" s="52">
        <f t="shared" si="497"/>
        <v>149</v>
      </c>
      <c r="BD292" s="52">
        <f t="shared" si="498"/>
        <v>-32</v>
      </c>
      <c r="BE292" s="52">
        <f t="shared" si="499"/>
        <v>100</v>
      </c>
      <c r="BF292" s="52">
        <f t="shared" si="500"/>
        <v>103</v>
      </c>
      <c r="BG292" s="53">
        <f>'주택총조사(거처의종류, 일반,외국인가구, 아파트)'!L278/'주택총조사(거처의종류, 일반,외국인가구, 전체)'!L278</f>
        <v>0.15384615384615385</v>
      </c>
      <c r="BH292" s="53">
        <f>'주택총조사(거처의종류, 일반,외국인가구, 아파트)'!O278/'주택총조사(거처의종류, 일반,외국인가구, 전체)'!O278</f>
        <v>0.1601150527325024</v>
      </c>
      <c r="BI292" s="53">
        <f>'주택총조사(거처의종류, 일반,외국인가구, 아파트)'!R278/'주택총조사(거처의종류, 일반,외국인가구, 전체)'!R278</f>
        <v>0.17234664070107109</v>
      </c>
      <c r="BJ292" s="53">
        <f>'주택총조사(거처의종류, 일반,외국인가구, 아파트)'!U278/'주택총조사(거처의종류, 일반,외국인가구, 전체)'!U278</f>
        <v>0.18337975858867223</v>
      </c>
      <c r="BK292" s="53">
        <f>'주택총조사(거처의종류, 일반,외국인가구, 아파트)'!X278/'주택총조사(거처의종류, 일반,외국인가구, 전체)'!X278</f>
        <v>0.19539211342490032</v>
      </c>
      <c r="BL292" s="54">
        <f t="shared" si="501"/>
        <v>29.07692307692308</v>
      </c>
      <c r="BM292" s="54">
        <f t="shared" si="502"/>
        <v>23.857142857142858</v>
      </c>
      <c r="BN292" s="54">
        <f t="shared" si="503"/>
        <v>-5.5150925024342747</v>
      </c>
      <c r="BO292" s="54">
        <f t="shared" si="504"/>
        <v>18.337975858867221</v>
      </c>
      <c r="BP292" s="54">
        <f t="shared" si="505"/>
        <v>20.125387682764732</v>
      </c>
      <c r="BQ292" s="50">
        <f t="shared" si="506"/>
        <v>17.176467394652725</v>
      </c>
      <c r="BR292" s="49">
        <f>REPS멸실!E277</f>
        <v>0</v>
      </c>
      <c r="BS292" s="49">
        <f>REPS멸실!F277</f>
        <v>0</v>
      </c>
      <c r="BT292" s="49">
        <f>REPS멸실!G277</f>
        <v>0</v>
      </c>
      <c r="BU292" s="49">
        <f>REPS멸실!H277</f>
        <v>0</v>
      </c>
      <c r="BV292" s="49">
        <f>REPS멸실!I277</f>
        <v>0</v>
      </c>
      <c r="BW292" s="51">
        <f t="shared" si="507"/>
        <v>0</v>
      </c>
      <c r="BX292" s="81">
        <f t="shared" si="508"/>
        <v>879.98714112547827</v>
      </c>
      <c r="BY292" s="52">
        <f>SUM('주택소유통계(다주택자)'!Q278:R278)</f>
        <v>10670</v>
      </c>
      <c r="BZ292" s="52">
        <f>SUM('주택소유통계(다주택자)'!U278:V278)</f>
        <v>10597</v>
      </c>
      <c r="CA292" s="52">
        <f>SUM('주택소유통계(다주택자)'!Y278:Z278)</f>
        <v>10458</v>
      </c>
      <c r="CB292" s="52">
        <f>SUM('주택소유통계(다주택자)'!AC278:AD278)</f>
        <v>10789</v>
      </c>
      <c r="CC292" s="52">
        <f t="shared" si="509"/>
        <v>-73</v>
      </c>
      <c r="CD292" s="52">
        <f t="shared" si="510"/>
        <v>-139</v>
      </c>
      <c r="CE292" s="52">
        <f t="shared" si="511"/>
        <v>331</v>
      </c>
      <c r="CF292" s="53">
        <f>'REPS거래량(외지인)'!D278/'REPS거래량(외지인)'!C278</f>
        <v>0.54119718309859155</v>
      </c>
      <c r="CG292" s="53">
        <f>'REPS거래량(외지인)'!I278/'REPS거래량(외지인)'!H278</f>
        <v>0.52684144818976275</v>
      </c>
      <c r="CH292" s="53">
        <f>'REPS거래량(외지인)'!N278/'REPS거래량(외지인)'!M278</f>
        <v>0.81660054928288073</v>
      </c>
      <c r="CI292" s="54">
        <f>REPS단위당실거래!G277</f>
        <v>695.7</v>
      </c>
      <c r="CJ292" s="54">
        <f>REPS단위당실거래!H277</f>
        <v>689.8</v>
      </c>
      <c r="CK292" s="54">
        <f>REPS단위당실거래!I277</f>
        <v>702.7</v>
      </c>
      <c r="CL292" s="52">
        <v>1327.5774999999999</v>
      </c>
      <c r="CM292" s="52">
        <v>1397.45</v>
      </c>
      <c r="CN292" s="52">
        <v>1471</v>
      </c>
      <c r="CO292" s="53">
        <f t="shared" si="565"/>
        <v>0.52403720310113733</v>
      </c>
      <c r="CP292" s="53">
        <f t="shared" si="566"/>
        <v>0.49361336720455112</v>
      </c>
      <c r="CQ292" s="53">
        <f t="shared" si="567"/>
        <v>0.47770224337185591</v>
      </c>
      <c r="CR292" s="55">
        <v>0.2</v>
      </c>
      <c r="CS292" s="55">
        <v>0.3</v>
      </c>
      <c r="CT292" s="55">
        <v>0.5</v>
      </c>
      <c r="CU292" s="162">
        <f t="shared" si="512"/>
        <v>-4.14066888909512</v>
      </c>
      <c r="CV292" s="162">
        <f t="shared" si="513"/>
        <v>-10.844334417035414</v>
      </c>
      <c r="CW292" s="162">
        <f t="shared" si="514"/>
        <v>64.560211821800678</v>
      </c>
      <c r="CX292" s="71">
        <f t="shared" si="515"/>
        <v>16.525069505223382</v>
      </c>
      <c r="CY292" s="158">
        <f>REPS분양물량!H277</f>
        <v>1903</v>
      </c>
      <c r="CZ292" s="158">
        <f>REPS분양물량!I277</f>
        <v>0</v>
      </c>
      <c r="DA292" s="158">
        <f>REPS분양물량!J277</f>
        <v>0</v>
      </c>
      <c r="DB292" s="52">
        <f>REPS미분양!F277</f>
        <v>5</v>
      </c>
      <c r="DC292" s="52">
        <f>REPS미분양!G277</f>
        <v>22</v>
      </c>
      <c r="DD292" s="52">
        <f>REPS미분양!H277</f>
        <v>19</v>
      </c>
      <c r="DE292" s="52">
        <f>REPS미분양!I277</f>
        <v>19</v>
      </c>
      <c r="DF292" s="52">
        <f t="shared" si="516"/>
        <v>1908</v>
      </c>
      <c r="DG292" s="52">
        <f t="shared" si="517"/>
        <v>22</v>
      </c>
      <c r="DH292" s="52">
        <f t="shared" si="518"/>
        <v>19</v>
      </c>
      <c r="DI292" s="52">
        <f t="shared" si="519"/>
        <v>1886</v>
      </c>
      <c r="DJ292" s="52">
        <f t="shared" si="520"/>
        <v>3</v>
      </c>
      <c r="DK292" s="52">
        <f t="shared" si="521"/>
        <v>0</v>
      </c>
      <c r="DL292" s="141">
        <v>695.7</v>
      </c>
      <c r="DM292" s="141">
        <v>689.8</v>
      </c>
      <c r="DN292" s="141">
        <v>702.7</v>
      </c>
      <c r="DO292" s="145">
        <f>DP292*0.95</f>
        <v>1327.5774999999999</v>
      </c>
      <c r="DP292" s="145">
        <f>DQ292*0.95</f>
        <v>1397.45</v>
      </c>
      <c r="DQ292" s="140">
        <f>'REPS분양가(분기단위)'!F277</f>
        <v>1471</v>
      </c>
      <c r="DR292" s="53">
        <f t="shared" si="522"/>
        <v>0.52403720310113733</v>
      </c>
      <c r="DS292" s="53">
        <f t="shared" si="523"/>
        <v>0.49361336720455112</v>
      </c>
      <c r="DT292" s="53">
        <f t="shared" si="524"/>
        <v>0.47770224337185591</v>
      </c>
      <c r="DU292" s="53">
        <f>100%-종합!CF292</f>
        <v>0.45880281690140845</v>
      </c>
      <c r="DV292" s="53">
        <f>100%-종합!CG292</f>
        <v>0.47315855181023725</v>
      </c>
      <c r="DW292" s="53">
        <f>100%-종합!CH292</f>
        <v>0.18339945071711927</v>
      </c>
      <c r="DX292" s="55">
        <v>0.2</v>
      </c>
      <c r="DY292" s="55">
        <v>0.3</v>
      </c>
      <c r="DZ292" s="55">
        <v>0.5</v>
      </c>
      <c r="EA292" s="72">
        <f t="shared" si="525"/>
        <v>90.690099792853161</v>
      </c>
      <c r="EB292" s="72">
        <f t="shared" si="526"/>
        <v>0.21020164738261224</v>
      </c>
      <c r="EC292" s="72">
        <f t="shared" si="527"/>
        <v>0</v>
      </c>
      <c r="ED292" s="71">
        <f t="shared" si="528"/>
        <v>30.300100480078594</v>
      </c>
      <c r="EE292" s="82">
        <f t="shared" si="529"/>
        <v>46.825169985301976</v>
      </c>
      <c r="EF292" s="88">
        <f t="shared" si="530"/>
        <v>926.81231111078023</v>
      </c>
      <c r="EG292" s="54">
        <f>REPS단위당실거래!I277</f>
        <v>702.7</v>
      </c>
      <c r="EH292" s="52">
        <f t="shared" si="531"/>
        <v>1471</v>
      </c>
      <c r="EI292" s="52">
        <f t="shared" si="532"/>
        <v>50000</v>
      </c>
      <c r="EJ292" s="49">
        <f t="shared" si="533"/>
        <v>27500.000000000004</v>
      </c>
      <c r="EK292" s="157">
        <v>10106</v>
      </c>
      <c r="EL292" s="55">
        <f t="shared" si="534"/>
        <v>0.64907961804705416</v>
      </c>
      <c r="EM292" s="55">
        <v>0.74</v>
      </c>
      <c r="EN292" s="55">
        <v>0.05</v>
      </c>
      <c r="EO292" s="71">
        <f t="shared" si="535"/>
        <v>242.7051489393906</v>
      </c>
      <c r="EP292" s="54">
        <f>REPS단위당실거래!I277</f>
        <v>702.7</v>
      </c>
      <c r="EQ292" s="52">
        <f t="shared" si="536"/>
        <v>1471</v>
      </c>
      <c r="ER292" s="52">
        <f t="shared" si="537"/>
        <v>50000</v>
      </c>
      <c r="ES292" s="49">
        <f t="shared" si="538"/>
        <v>27500.000000000004</v>
      </c>
      <c r="ET292" s="157">
        <v>4370</v>
      </c>
      <c r="EU292" s="55">
        <f t="shared" si="539"/>
        <v>0.64907961804705416</v>
      </c>
      <c r="EV292" s="55">
        <v>0.26</v>
      </c>
      <c r="EW292" s="55">
        <v>0.2</v>
      </c>
      <c r="EX292" s="50">
        <f t="shared" si="540"/>
        <v>147.49685240501259</v>
      </c>
      <c r="EY292" s="53">
        <f>'주택총조사(주택의종류)'!AZ278</f>
        <v>0.57129093145725662</v>
      </c>
      <c r="EZ292" s="53">
        <f>'주택총조사(주택의종류)'!AS278</f>
        <v>0.32520941481103921</v>
      </c>
      <c r="FA292" s="53">
        <f>'주택총조사(주택의종류)'!BG278</f>
        <v>8.6177007872335565E-2</v>
      </c>
      <c r="FB292" s="53">
        <f t="shared" si="541"/>
        <v>0.72009969007210517</v>
      </c>
      <c r="FC292" s="54">
        <f t="shared" si="542"/>
        <v>280.98434023361989</v>
      </c>
      <c r="FD292" s="55">
        <v>0.4</v>
      </c>
      <c r="FE292" s="55">
        <v>0.6</v>
      </c>
      <c r="FF292" s="50">
        <f t="shared" si="543"/>
        <v>67.436241656068773</v>
      </c>
      <c r="FG292" s="82">
        <f t="shared" si="544"/>
        <v>457.63824300047196</v>
      </c>
      <c r="FH292" s="53">
        <v>3.9399999999999998E-2</v>
      </c>
      <c r="FI292" s="49">
        <v>30</v>
      </c>
      <c r="FJ292" s="55">
        <v>0.6</v>
      </c>
      <c r="FK292" s="55">
        <v>0.4</v>
      </c>
      <c r="FL292" s="49">
        <f t="shared" si="545"/>
        <v>50000</v>
      </c>
      <c r="FM292" s="49">
        <f t="shared" si="546"/>
        <v>30000</v>
      </c>
      <c r="FN292" s="58">
        <f t="shared" si="547"/>
        <v>-142.18881189538962</v>
      </c>
      <c r="FO292" s="49">
        <f t="shared" si="562"/>
        <v>4320</v>
      </c>
      <c r="FP292" s="131">
        <v>196</v>
      </c>
      <c r="FQ292" s="131">
        <v>573</v>
      </c>
      <c r="FR292" s="134">
        <v>5503</v>
      </c>
      <c r="FS292" s="134">
        <v>8016</v>
      </c>
      <c r="FT292" s="134">
        <v>4926</v>
      </c>
      <c r="FU292" s="134">
        <v>4394</v>
      </c>
      <c r="FV292" s="134">
        <v>4220</v>
      </c>
      <c r="FW292" s="134">
        <v>9598</v>
      </c>
      <c r="FX292" s="134">
        <v>7501</v>
      </c>
      <c r="FY292" s="32">
        <f t="shared" si="548"/>
        <v>44927</v>
      </c>
      <c r="FZ292" s="152">
        <f>(SUM(FU292:FX292)/FY292)+(FT292/FY292)*0.7</f>
        <v>0.64907961804705416</v>
      </c>
      <c r="GA292" s="54">
        <f t="shared" si="549"/>
        <v>820.14921402035282</v>
      </c>
      <c r="GB292" s="55">
        <v>0.3</v>
      </c>
      <c r="GC292" s="55">
        <f t="shared" si="550"/>
        <v>0.64907961804705416</v>
      </c>
      <c r="GD292" s="50">
        <f t="shared" si="551"/>
        <v>159.7026415733767</v>
      </c>
      <c r="GE292" s="54">
        <f t="shared" si="552"/>
        <v>59.837927105125331</v>
      </c>
      <c r="GF292" s="55">
        <v>0.7</v>
      </c>
      <c r="GG292" s="55">
        <f t="shared" si="553"/>
        <v>0.64907961804705416</v>
      </c>
      <c r="GH292" s="50">
        <f t="shared" si="554"/>
        <v>27.18770520908555</v>
      </c>
      <c r="GI292" s="81">
        <f t="shared" si="563"/>
        <v>186.89034678246225</v>
      </c>
      <c r="GJ292" s="72">
        <f t="shared" si="555"/>
        <v>16.525069505223382</v>
      </c>
      <c r="GK292" s="72">
        <f t="shared" si="556"/>
        <v>30.300100480078594</v>
      </c>
      <c r="GL292" s="52">
        <f>SUM('주택총조사(주택의종류)'!AD278:AF278)</f>
        <v>62445</v>
      </c>
      <c r="GM292" s="52">
        <f>REPS미분양!I277</f>
        <v>19</v>
      </c>
      <c r="GN292" s="100">
        <f t="shared" si="557"/>
        <v>3.0426775562494997E-4</v>
      </c>
      <c r="GO292" s="55">
        <f t="shared" si="558"/>
        <v>1</v>
      </c>
      <c r="GP292" s="82">
        <f t="shared" si="559"/>
        <v>46.825169985301976</v>
      </c>
      <c r="GQ292" s="84">
        <f t="shared" si="560"/>
        <v>691.35375976823616</v>
      </c>
      <c r="GR292" s="151">
        <f>SUM('REPS분양물량+계획'!G277:I277)/3</f>
        <v>393.33333333333331</v>
      </c>
      <c r="GS292" s="106">
        <f t="shared" si="564"/>
        <v>0.56893208111747484</v>
      </c>
      <c r="GT292" s="105" t="str">
        <f t="shared" si="561"/>
        <v>A등급</v>
      </c>
    </row>
    <row r="293" spans="1:202" s="49" customFormat="1" x14ac:dyDescent="0.4">
      <c r="A293" s="37" t="s">
        <v>272</v>
      </c>
      <c r="B293" s="37" t="s">
        <v>272</v>
      </c>
      <c r="C293" s="35">
        <f>'주택총조사(거처의종류, 일반,외국인가구, 전체)'!H279</f>
        <v>119029</v>
      </c>
      <c r="D293" s="35">
        <f>'주택총조사(거처의종류, 일반,외국인가구, 전체)'!K279</f>
        <v>129664</v>
      </c>
      <c r="E293" s="35">
        <f>'주택총조사(거처의종류, 일반,외국인가구, 전체)'!N279</f>
        <v>139106</v>
      </c>
      <c r="F293" s="35">
        <f>'주택총조사(거처의종류, 일반,외국인가구, 전체)'!Q279</f>
        <v>145295</v>
      </c>
      <c r="G293" s="35">
        <f>'주택총조사(거처의종류, 일반,외국인가구, 전체)'!T279</f>
        <v>154019</v>
      </c>
      <c r="H293" s="35">
        <f>'주택총조사(거처의종류, 일반,외국인가구, 전체)'!W279</f>
        <v>156444</v>
      </c>
      <c r="I293" s="207">
        <f t="shared" si="474"/>
        <v>7320</v>
      </c>
      <c r="J293" s="207">
        <f t="shared" si="474"/>
        <v>4943</v>
      </c>
      <c r="K293" s="207">
        <f t="shared" si="475"/>
        <v>4060</v>
      </c>
      <c r="L293" s="207">
        <f t="shared" si="475"/>
        <v>3869</v>
      </c>
      <c r="M293" s="207">
        <f t="shared" si="475"/>
        <v>1331</v>
      </c>
      <c r="N293" s="24">
        <f>'인구총조사(가구, 1인가구)'!D279</f>
        <v>35763</v>
      </c>
      <c r="O293" s="24">
        <f>'인구총조사(가구, 1인가구)'!E279</f>
        <v>39078</v>
      </c>
      <c r="P293" s="24">
        <f>'인구총조사(가구, 1인가구)'!F279</f>
        <v>43577</v>
      </c>
      <c r="Q293" s="24">
        <f>'인구총조사(가구, 1인가구)'!G279</f>
        <v>45706</v>
      </c>
      <c r="R293" s="24">
        <f>'인구총조사(가구, 1인가구)'!H279</f>
        <v>50561</v>
      </c>
      <c r="S293" s="24">
        <f>'인구총조사(가구, 1인가구)'!I279</f>
        <v>51655</v>
      </c>
      <c r="T293" s="52">
        <f t="shared" si="479"/>
        <v>3315</v>
      </c>
      <c r="U293" s="52">
        <f t="shared" si="480"/>
        <v>4499</v>
      </c>
      <c r="V293" s="52">
        <f t="shared" si="481"/>
        <v>2129</v>
      </c>
      <c r="W293" s="52">
        <f t="shared" si="482"/>
        <v>4855</v>
      </c>
      <c r="X293" s="52">
        <f t="shared" si="483"/>
        <v>1094</v>
      </c>
      <c r="Y293" s="53">
        <f>'주택총조사(거처의종류, 일반,외국인가구, 아파트)'!K279/'주택총조사(거처의종류, 일반,외국인가구, 전체)'!K279</f>
        <v>0.75475845261599206</v>
      </c>
      <c r="Z293" s="53">
        <f>'주택총조사(거처의종류, 일반,외국인가구, 아파트)'!N279/'주택총조사(거처의종류, 일반,외국인가구, 전체)'!N279</f>
        <v>0.75003953819389535</v>
      </c>
      <c r="AA293" s="53">
        <f>'주택총조사(거처의종류, 일반,외국인가구, 아파트)'!Q279/'주택총조사(거처의종류, 일반,외국인가구, 전체)'!Q279</f>
        <v>0.77178843043463297</v>
      </c>
      <c r="AB293" s="53">
        <f>'주택총조사(거처의종류, 일반,외국인가구, 아파트)'!T279/'주택총조사(거처의종류, 일반,외국인가구, 전체)'!T279</f>
        <v>0.77460573046182613</v>
      </c>
      <c r="AC293" s="53">
        <f>'주택총조사(거처의종류, 일반,외국인가구, 아파트)'!W279/'주택총조사(거처의종류, 일반,외국인가구, 전체)'!W279</f>
        <v>0.77993403390350535</v>
      </c>
      <c r="AD293" s="54">
        <f t="shared" si="484"/>
        <v>5524.8318731490617</v>
      </c>
      <c r="AE293" s="54">
        <f t="shared" si="485"/>
        <v>3707.4454372924247</v>
      </c>
      <c r="AF293" s="54">
        <f t="shared" si="486"/>
        <v>3133.46102756461</v>
      </c>
      <c r="AG293" s="54">
        <f t="shared" si="487"/>
        <v>2996.9495711568052</v>
      </c>
      <c r="AH293" s="54">
        <f t="shared" si="488"/>
        <v>1038.0921991255657</v>
      </c>
      <c r="AI293" s="54">
        <f t="shared" si="489"/>
        <v>3280.1560216576936</v>
      </c>
      <c r="AJ293" s="54">
        <f t="shared" si="490"/>
        <v>2502.0242704220136</v>
      </c>
      <c r="AK293" s="54">
        <f t="shared" si="491"/>
        <v>3374.4278823343352</v>
      </c>
      <c r="AL293" s="54">
        <f t="shared" si="492"/>
        <v>1643.1375683953336</v>
      </c>
      <c r="AM293" s="54">
        <f t="shared" si="493"/>
        <v>3760.7108213921661</v>
      </c>
      <c r="AN293" s="54">
        <f t="shared" si="494"/>
        <v>853.24783309043482</v>
      </c>
      <c r="AO293" s="54">
        <f t="shared" si="495"/>
        <v>2426.7096751268564</v>
      </c>
      <c r="AP293" s="208">
        <f t="shared" si="568"/>
        <v>8026.8561435710753</v>
      </c>
      <c r="AQ293" s="208">
        <f t="shared" si="568"/>
        <v>7081.8733196267603</v>
      </c>
      <c r="AR293" s="208">
        <f t="shared" si="568"/>
        <v>4776.5985959599439</v>
      </c>
      <c r="AS293" s="208">
        <f t="shared" si="568"/>
        <v>6757.6603925489708</v>
      </c>
      <c r="AT293" s="208">
        <f t="shared" si="568"/>
        <v>1891.3400322160005</v>
      </c>
      <c r="AU293" s="50">
        <f t="shared" si="478"/>
        <v>5706.86569678455</v>
      </c>
      <c r="AV293" s="52">
        <f>'주택총조사(거처의종류, 일반,외국인가구, 전체)'!I279</f>
        <v>1498</v>
      </c>
      <c r="AW293" s="52">
        <f>'주택총조사(거처의종류, 일반,외국인가구, 전체)'!L279</f>
        <v>1913</v>
      </c>
      <c r="AX293" s="52">
        <f>'주택총조사(거처의종류, 일반,외국인가구, 전체)'!O279</f>
        <v>1907</v>
      </c>
      <c r="AY293" s="52">
        <f>'주택총조사(거처의종류, 일반,외국인가구, 전체)'!R279</f>
        <v>1956</v>
      </c>
      <c r="AZ293" s="52">
        <f>'주택총조사(거처의종류, 일반,외국인가구, 전체)'!U279</f>
        <v>2173</v>
      </c>
      <c r="BA293" s="52">
        <f>'주택총조사(거처의종류, 일반,외국인가구, 전체)'!X279</f>
        <v>2206</v>
      </c>
      <c r="BB293" s="52">
        <f t="shared" si="496"/>
        <v>415</v>
      </c>
      <c r="BC293" s="52">
        <f t="shared" si="497"/>
        <v>-6</v>
      </c>
      <c r="BD293" s="52">
        <f t="shared" si="498"/>
        <v>49</v>
      </c>
      <c r="BE293" s="52">
        <f t="shared" si="499"/>
        <v>217</v>
      </c>
      <c r="BF293" s="52">
        <f t="shared" si="500"/>
        <v>33</v>
      </c>
      <c r="BG293" s="53">
        <f>'주택총조사(거처의종류, 일반,외국인가구, 아파트)'!L279/'주택총조사(거처의종류, 일반,외국인가구, 전체)'!L279</f>
        <v>0.2807109252483011</v>
      </c>
      <c r="BH293" s="53">
        <f>'주택총조사(거처의종류, 일반,외국인가구, 아파트)'!O279/'주택총조사(거처의종류, 일반,외국인가구, 전체)'!O279</f>
        <v>0.28683796539066597</v>
      </c>
      <c r="BI293" s="53">
        <f>'주택총조사(거처의종류, 일반,외국인가구, 아파트)'!R279/'주택총조사(거처의종류, 일반,외국인가구, 전체)'!R279</f>
        <v>0.28374233128834359</v>
      </c>
      <c r="BJ293" s="53">
        <f>'주택총조사(거처의종류, 일반,외국인가구, 아파트)'!U279/'주택총조사(거처의종류, 일반,외국인가구, 전체)'!U279</f>
        <v>0.2655315232397607</v>
      </c>
      <c r="BK293" s="53">
        <f>'주택총조사(거처의종류, 일반,외국인가구, 아파트)'!X279/'주택총조사(거처의종류, 일반,외국인가구, 전체)'!X279</f>
        <v>0.25475974614687219</v>
      </c>
      <c r="BL293" s="54">
        <f t="shared" si="501"/>
        <v>116.49503397804496</v>
      </c>
      <c r="BM293" s="54">
        <f t="shared" si="502"/>
        <v>-1.7210277923439958</v>
      </c>
      <c r="BN293" s="54">
        <f t="shared" si="503"/>
        <v>13.903374233128837</v>
      </c>
      <c r="BO293" s="54">
        <f t="shared" si="504"/>
        <v>57.620340543028071</v>
      </c>
      <c r="BP293" s="54">
        <f t="shared" si="505"/>
        <v>8.4070716228467823</v>
      </c>
      <c r="BQ293" s="50">
        <f t="shared" si="506"/>
        <v>38.940958516940938</v>
      </c>
      <c r="BR293" s="49">
        <f>REPS멸실!E278</f>
        <v>0</v>
      </c>
      <c r="BS293" s="49">
        <f>REPS멸실!F278</f>
        <v>0</v>
      </c>
      <c r="BT293" s="49">
        <f>REPS멸실!G278</f>
        <v>0</v>
      </c>
      <c r="BU293" s="49">
        <f>REPS멸실!H278</f>
        <v>0</v>
      </c>
      <c r="BV293" s="49">
        <f>REPS멸실!I278</f>
        <v>0</v>
      </c>
      <c r="BW293" s="51">
        <f t="shared" si="507"/>
        <v>0</v>
      </c>
      <c r="BX293" s="81">
        <f t="shared" si="508"/>
        <v>5745.8066553014905</v>
      </c>
      <c r="BY293" s="52">
        <f>SUM('주택소유통계(다주택자)'!Q279:R279)</f>
        <v>18431</v>
      </c>
      <c r="BZ293" s="52">
        <f>SUM('주택소유통계(다주택자)'!U279:V279)</f>
        <v>18288</v>
      </c>
      <c r="CA293" s="52">
        <f>SUM('주택소유통계(다주택자)'!Y279:Z279)</f>
        <v>19689</v>
      </c>
      <c r="CB293" s="52">
        <f>SUM('주택소유통계(다주택자)'!AC279:AD279)</f>
        <v>20059</v>
      </c>
      <c r="CC293" s="52">
        <f t="shared" si="509"/>
        <v>-143</v>
      </c>
      <c r="CD293" s="52">
        <f t="shared" si="510"/>
        <v>1401</v>
      </c>
      <c r="CE293" s="52">
        <f t="shared" si="511"/>
        <v>370</v>
      </c>
      <c r="CF293" s="53">
        <f>'REPS거래량(외지인)'!D279/'REPS거래량(외지인)'!C279</f>
        <v>0.70736901888399828</v>
      </c>
      <c r="CG293" s="53">
        <f>'REPS거래량(외지인)'!I279/'REPS거래량(외지인)'!H279</f>
        <v>0.59705438066465255</v>
      </c>
      <c r="CH293" s="53">
        <f>'REPS거래량(외지인)'!N279/'REPS거래량(외지인)'!M279</f>
        <v>0.66188408533131959</v>
      </c>
      <c r="CI293" s="54">
        <f>REPS단위당실거래!G278</f>
        <v>1642.5</v>
      </c>
      <c r="CJ293" s="54">
        <f>REPS단위당실거래!H278</f>
        <v>1666.2</v>
      </c>
      <c r="CK293" s="54">
        <f>REPS단위당실거래!I278</f>
        <v>1598.7</v>
      </c>
      <c r="CL293" s="52">
        <v>1235</v>
      </c>
      <c r="CM293" s="52">
        <v>1296.75</v>
      </c>
      <c r="CN293" s="52">
        <v>1799</v>
      </c>
      <c r="CO293" s="53">
        <f t="shared" si="565"/>
        <v>1.3299595141700404</v>
      </c>
      <c r="CP293" s="53">
        <f t="shared" si="566"/>
        <v>1.2849045691150955</v>
      </c>
      <c r="CQ293" s="53">
        <f t="shared" si="567"/>
        <v>0.88866036687048366</v>
      </c>
      <c r="CR293" s="55">
        <v>0.2</v>
      </c>
      <c r="CS293" s="55">
        <v>0.3</v>
      </c>
      <c r="CT293" s="55">
        <v>0.5</v>
      </c>
      <c r="CU293" s="162">
        <f t="shared" si="512"/>
        <v>-26.906083681445558</v>
      </c>
      <c r="CV293" s="162">
        <f t="shared" si="513"/>
        <v>322.43646609552002</v>
      </c>
      <c r="CW293" s="162">
        <f t="shared" si="514"/>
        <v>108.81517850780902</v>
      </c>
      <c r="CX293" s="71">
        <f t="shared" si="515"/>
        <v>134.78185364062782</v>
      </c>
      <c r="CY293" s="158">
        <f>REPS분양물량!H278</f>
        <v>3967</v>
      </c>
      <c r="CZ293" s="158">
        <f>REPS분양물량!I278</f>
        <v>151</v>
      </c>
      <c r="DA293" s="158">
        <f>REPS분양물량!J278</f>
        <v>0</v>
      </c>
      <c r="DB293" s="52">
        <f>REPS미분양!F278</f>
        <v>30</v>
      </c>
      <c r="DC293" s="52">
        <f>REPS미분양!G278</f>
        <v>6</v>
      </c>
      <c r="DD293" s="52">
        <f>REPS미분양!H278</f>
        <v>122</v>
      </c>
      <c r="DE293" s="52">
        <f>REPS미분양!I278</f>
        <v>61</v>
      </c>
      <c r="DF293" s="52">
        <f t="shared" si="516"/>
        <v>3997</v>
      </c>
      <c r="DG293" s="52">
        <f t="shared" si="517"/>
        <v>157</v>
      </c>
      <c r="DH293" s="52">
        <f t="shared" si="518"/>
        <v>122</v>
      </c>
      <c r="DI293" s="52">
        <f t="shared" si="519"/>
        <v>3991</v>
      </c>
      <c r="DJ293" s="52">
        <f t="shared" si="520"/>
        <v>35</v>
      </c>
      <c r="DK293" s="52">
        <f t="shared" si="521"/>
        <v>61</v>
      </c>
      <c r="DL293" s="142">
        <v>1642.5</v>
      </c>
      <c r="DM293" s="142">
        <v>1666.2</v>
      </c>
      <c r="DN293" s="142">
        <v>1598.7</v>
      </c>
      <c r="DO293" s="140">
        <f>'REPS분양가(분기단위)'!D278</f>
        <v>1235</v>
      </c>
      <c r="DP293" s="144">
        <f>DO293*1.05</f>
        <v>1296.75</v>
      </c>
      <c r="DQ293" s="140">
        <f>'REPS분양가(분기단위)'!F278</f>
        <v>1799</v>
      </c>
      <c r="DR293" s="53">
        <f t="shared" si="522"/>
        <v>1.3299595141700404</v>
      </c>
      <c r="DS293" s="53">
        <f t="shared" si="523"/>
        <v>1.2849045691150955</v>
      </c>
      <c r="DT293" s="53">
        <f t="shared" si="524"/>
        <v>0.88866036687048366</v>
      </c>
      <c r="DU293" s="53">
        <f>100%-종합!CF293</f>
        <v>0.29263098111600172</v>
      </c>
      <c r="DV293" s="53">
        <f>100%-종합!CG293</f>
        <v>0.40294561933534745</v>
      </c>
      <c r="DW293" s="53">
        <f>100%-종합!CH293</f>
        <v>0.33811591466868041</v>
      </c>
      <c r="DX293" s="55">
        <v>0.2</v>
      </c>
      <c r="DY293" s="55">
        <v>0.3</v>
      </c>
      <c r="DZ293" s="55">
        <v>0.5</v>
      </c>
      <c r="EA293" s="72">
        <f t="shared" si="525"/>
        <v>310.64934873745494</v>
      </c>
      <c r="EB293" s="72">
        <f t="shared" si="526"/>
        <v>5.436340007583448</v>
      </c>
      <c r="EC293" s="72">
        <f t="shared" si="527"/>
        <v>9.164341489613669</v>
      </c>
      <c r="ED293" s="71">
        <f t="shared" si="528"/>
        <v>108.41667674488401</v>
      </c>
      <c r="EE293" s="82">
        <f t="shared" si="529"/>
        <v>243.19853038551184</v>
      </c>
      <c r="EF293" s="88">
        <f t="shared" si="530"/>
        <v>5989.0051856870023</v>
      </c>
      <c r="EG293" s="54">
        <f>REPS단위당실거래!I278</f>
        <v>1598.7</v>
      </c>
      <c r="EH293" s="52">
        <f t="shared" si="531"/>
        <v>1799</v>
      </c>
      <c r="EI293" s="52">
        <f t="shared" si="532"/>
        <v>61200</v>
      </c>
      <c r="EJ293" s="49">
        <f t="shared" si="533"/>
        <v>33660</v>
      </c>
      <c r="EK293" s="149">
        <v>86062</v>
      </c>
      <c r="EL293" s="55">
        <f t="shared" si="534"/>
        <v>0.70680236050743839</v>
      </c>
      <c r="EM293" s="55">
        <v>0.74</v>
      </c>
      <c r="EN293" s="55">
        <v>0.05</v>
      </c>
      <c r="EO293" s="71">
        <f t="shared" si="535"/>
        <v>2250.6665157496732</v>
      </c>
      <c r="EP293" s="54">
        <f>REPS단위당실거래!I278</f>
        <v>1598.7</v>
      </c>
      <c r="EQ293" s="52">
        <f t="shared" si="536"/>
        <v>1799</v>
      </c>
      <c r="ER293" s="52">
        <f t="shared" si="537"/>
        <v>61200</v>
      </c>
      <c r="ES293" s="49">
        <f t="shared" si="538"/>
        <v>33660</v>
      </c>
      <c r="ET293" s="149">
        <v>3084</v>
      </c>
      <c r="EU293" s="55">
        <f t="shared" si="539"/>
        <v>0.70680236050743839</v>
      </c>
      <c r="EV293" s="55">
        <v>0.26</v>
      </c>
      <c r="EW293" s="55">
        <v>0.2</v>
      </c>
      <c r="EX293" s="50">
        <f t="shared" si="540"/>
        <v>113.34848094985689</v>
      </c>
      <c r="EY293" s="53">
        <f>'주택총조사(주택의종류)'!AZ279</f>
        <v>0.85592315487577542</v>
      </c>
      <c r="EZ293" s="53">
        <f>'주택총조사(주택의종류)'!AS279</f>
        <v>0.11884212929561759</v>
      </c>
      <c r="FA293" s="53">
        <f>'주택총조사(주택의종류)'!BG279</f>
        <v>2.0009699155443435E-2</v>
      </c>
      <c r="FB293" s="53">
        <f t="shared" si="541"/>
        <v>0.1622246432522477</v>
      </c>
      <c r="FC293" s="54">
        <f t="shared" si="542"/>
        <v>383.5014894825448</v>
      </c>
      <c r="FD293" s="55">
        <v>0.4</v>
      </c>
      <c r="FE293" s="55">
        <v>0.6</v>
      </c>
      <c r="FF293" s="50">
        <f t="shared" si="543"/>
        <v>92.040357475810751</v>
      </c>
      <c r="FG293" s="82">
        <f t="shared" si="544"/>
        <v>2456.0553541753407</v>
      </c>
      <c r="FH293" s="53">
        <v>3.9399999999999998E-2</v>
      </c>
      <c r="FI293" s="49">
        <v>30</v>
      </c>
      <c r="FJ293" s="55">
        <v>0.6</v>
      </c>
      <c r="FK293" s="55">
        <v>0.4</v>
      </c>
      <c r="FL293" s="49">
        <f t="shared" si="545"/>
        <v>61000</v>
      </c>
      <c r="FM293" s="49">
        <f t="shared" si="546"/>
        <v>36700</v>
      </c>
      <c r="FN293" s="58">
        <f t="shared" si="547"/>
        <v>-173.94431321869331</v>
      </c>
      <c r="FO293" s="49">
        <f t="shared" si="562"/>
        <v>5160</v>
      </c>
      <c r="FP293" s="131">
        <v>261</v>
      </c>
      <c r="FQ293" s="131">
        <v>886</v>
      </c>
      <c r="FR293" s="134">
        <v>6692</v>
      </c>
      <c r="FS293" s="134">
        <v>13204</v>
      </c>
      <c r="FT293" s="134">
        <v>10282</v>
      </c>
      <c r="FU293" s="134">
        <v>9319</v>
      </c>
      <c r="FV293" s="134">
        <v>9364</v>
      </c>
      <c r="FW293" s="134">
        <v>25832</v>
      </c>
      <c r="FX293" s="134">
        <v>37356</v>
      </c>
      <c r="FY293" s="32">
        <f t="shared" si="548"/>
        <v>113196</v>
      </c>
      <c r="FZ293" s="152">
        <f>(SUM(FV293:FX293)/FY293)+(FU293/FY293)*0.8</f>
        <v>0.70680236050743839</v>
      </c>
      <c r="GA293" s="54">
        <f t="shared" si="549"/>
        <v>2465.6506336437974</v>
      </c>
      <c r="GB293" s="55">
        <v>0.3</v>
      </c>
      <c r="GC293" s="55">
        <f t="shared" si="550"/>
        <v>0.70680236050743839</v>
      </c>
      <c r="GD293" s="50">
        <f t="shared" si="551"/>
        <v>522.81830641382919</v>
      </c>
      <c r="GE293" s="54">
        <f t="shared" si="552"/>
        <v>3280.1560216576936</v>
      </c>
      <c r="GF293" s="55">
        <v>0.7</v>
      </c>
      <c r="GG293" s="55">
        <f t="shared" si="553"/>
        <v>0.70680236050743839</v>
      </c>
      <c r="GH293" s="50">
        <f t="shared" si="554"/>
        <v>1622.8954132582421</v>
      </c>
      <c r="GI293" s="81">
        <f t="shared" si="563"/>
        <v>2145.7137196720714</v>
      </c>
      <c r="GJ293" s="72">
        <f t="shared" si="555"/>
        <v>134.78185364062782</v>
      </c>
      <c r="GK293" s="72">
        <f t="shared" si="556"/>
        <v>108.41667674488401</v>
      </c>
      <c r="GL293" s="52">
        <f>SUM('주택총조사(주택의종류)'!AD279:AF279)</f>
        <v>133475</v>
      </c>
      <c r="GM293" s="52">
        <f>REPS미분양!I278</f>
        <v>61</v>
      </c>
      <c r="GN293" s="100">
        <f t="shared" si="557"/>
        <v>4.5701442217643753E-4</v>
      </c>
      <c r="GO293" s="55">
        <f t="shared" si="558"/>
        <v>1</v>
      </c>
      <c r="GP293" s="82">
        <f t="shared" si="559"/>
        <v>243.19853038551184</v>
      </c>
      <c r="GQ293" s="84">
        <f t="shared" si="560"/>
        <v>4844.9676042329238</v>
      </c>
      <c r="GR293" s="151">
        <f>SUM('REPS분양물량+계획'!G278:I278)/3</f>
        <v>451.33333333333331</v>
      </c>
      <c r="GS293" s="106">
        <f t="shared" si="564"/>
        <v>9.3155077639531583E-2</v>
      </c>
      <c r="GT293" s="105" t="str">
        <f t="shared" si="561"/>
        <v>S등급</v>
      </c>
    </row>
    <row r="294" spans="1:202" s="49" customFormat="1" x14ac:dyDescent="0.4">
      <c r="A294" s="37" t="s">
        <v>272</v>
      </c>
      <c r="B294" s="37" t="s">
        <v>337</v>
      </c>
      <c r="C294" s="35">
        <f>'주택총조사(거처의종류, 일반,외국인가구, 전체)'!H280</f>
        <v>119029</v>
      </c>
      <c r="D294" s="35">
        <f>'주택총조사(거처의종류, 일반,외국인가구, 전체)'!K280</f>
        <v>129664</v>
      </c>
      <c r="E294" s="35">
        <f>'주택총조사(거처의종류, 일반,외국인가구, 전체)'!N280</f>
        <v>139106</v>
      </c>
      <c r="F294" s="35">
        <f>'주택총조사(거처의종류, 일반,외국인가구, 전체)'!Q280</f>
        <v>145295</v>
      </c>
      <c r="G294" s="35">
        <f>'주택총조사(거처의종류, 일반,외국인가구, 전체)'!T280</f>
        <v>154019</v>
      </c>
      <c r="H294" s="35">
        <f>'주택총조사(거처의종류, 일반,외국인가구, 전체)'!W280</f>
        <v>156444</v>
      </c>
      <c r="I294" s="207">
        <f t="shared" si="474"/>
        <v>7320</v>
      </c>
      <c r="J294" s="207">
        <f t="shared" si="474"/>
        <v>4943</v>
      </c>
      <c r="K294" s="207">
        <f t="shared" si="475"/>
        <v>4060</v>
      </c>
      <c r="L294" s="207">
        <f t="shared" si="475"/>
        <v>3869</v>
      </c>
      <c r="M294" s="207">
        <f t="shared" si="475"/>
        <v>1331</v>
      </c>
      <c r="N294" s="24">
        <f>'인구총조사(가구, 1인가구)'!D280</f>
        <v>35763</v>
      </c>
      <c r="O294" s="24">
        <f>'인구총조사(가구, 1인가구)'!E280</f>
        <v>39078</v>
      </c>
      <c r="P294" s="24">
        <f>'인구총조사(가구, 1인가구)'!F280</f>
        <v>43577</v>
      </c>
      <c r="Q294" s="24">
        <f>'인구총조사(가구, 1인가구)'!G280</f>
        <v>45706</v>
      </c>
      <c r="R294" s="24">
        <f>'인구총조사(가구, 1인가구)'!H280</f>
        <v>50561</v>
      </c>
      <c r="S294" s="24">
        <f>'인구총조사(가구, 1인가구)'!I280</f>
        <v>51655</v>
      </c>
      <c r="T294" s="52">
        <f t="shared" si="479"/>
        <v>3315</v>
      </c>
      <c r="U294" s="52">
        <f t="shared" si="480"/>
        <v>4499</v>
      </c>
      <c r="V294" s="52">
        <f t="shared" si="481"/>
        <v>2129</v>
      </c>
      <c r="W294" s="52">
        <f t="shared" si="482"/>
        <v>4855</v>
      </c>
      <c r="X294" s="52">
        <f t="shared" si="483"/>
        <v>1094</v>
      </c>
      <c r="Y294" s="53">
        <f>'주택총조사(거처의종류, 일반,외국인가구, 아파트)'!K280/'주택총조사(거처의종류, 일반,외국인가구, 전체)'!K280</f>
        <v>0.75475845261599206</v>
      </c>
      <c r="Z294" s="53">
        <f>'주택총조사(거처의종류, 일반,외국인가구, 아파트)'!N280/'주택총조사(거처의종류, 일반,외국인가구, 전체)'!N280</f>
        <v>0.75003953819389535</v>
      </c>
      <c r="AA294" s="53">
        <f>'주택총조사(거처의종류, 일반,외국인가구, 아파트)'!Q280/'주택총조사(거처의종류, 일반,외국인가구, 전체)'!Q280</f>
        <v>0.77178843043463297</v>
      </c>
      <c r="AB294" s="53">
        <f>'주택총조사(거처의종류, 일반,외국인가구, 아파트)'!T280/'주택총조사(거처의종류, 일반,외국인가구, 전체)'!T280</f>
        <v>0.77460573046182613</v>
      </c>
      <c r="AC294" s="53">
        <f>'주택총조사(거처의종류, 일반,외국인가구, 아파트)'!W280/'주택총조사(거처의종류, 일반,외국인가구, 전체)'!W280</f>
        <v>0.77993403390350535</v>
      </c>
      <c r="AD294" s="54">
        <f t="shared" si="484"/>
        <v>5524.8318731490617</v>
      </c>
      <c r="AE294" s="54">
        <f t="shared" si="485"/>
        <v>3707.4454372924247</v>
      </c>
      <c r="AF294" s="54">
        <f t="shared" si="486"/>
        <v>3133.46102756461</v>
      </c>
      <c r="AG294" s="54">
        <f t="shared" si="487"/>
        <v>2996.9495711568052</v>
      </c>
      <c r="AH294" s="54">
        <f t="shared" si="488"/>
        <v>1038.0921991255657</v>
      </c>
      <c r="AI294" s="54">
        <f t="shared" si="489"/>
        <v>3280.1560216576936</v>
      </c>
      <c r="AJ294" s="54">
        <f t="shared" si="490"/>
        <v>2502.0242704220136</v>
      </c>
      <c r="AK294" s="54">
        <f t="shared" si="491"/>
        <v>3374.4278823343352</v>
      </c>
      <c r="AL294" s="54">
        <f t="shared" si="492"/>
        <v>1643.1375683953336</v>
      </c>
      <c r="AM294" s="54">
        <f t="shared" si="493"/>
        <v>3760.7108213921661</v>
      </c>
      <c r="AN294" s="54">
        <f t="shared" si="494"/>
        <v>853.24783309043482</v>
      </c>
      <c r="AO294" s="54">
        <f t="shared" si="495"/>
        <v>2426.7096751268564</v>
      </c>
      <c r="AP294" s="208">
        <f t="shared" si="568"/>
        <v>8026.8561435710753</v>
      </c>
      <c r="AQ294" s="208">
        <f t="shared" si="568"/>
        <v>7081.8733196267603</v>
      </c>
      <c r="AR294" s="208">
        <f t="shared" si="568"/>
        <v>4776.5985959599439</v>
      </c>
      <c r="AS294" s="208">
        <f t="shared" si="568"/>
        <v>6757.6603925489708</v>
      </c>
      <c r="AT294" s="208">
        <f t="shared" si="568"/>
        <v>1891.3400322160005</v>
      </c>
      <c r="AU294" s="50">
        <f>AVERAGE(AP294:AT294)</f>
        <v>5706.86569678455</v>
      </c>
      <c r="AV294" s="52">
        <f>'주택총조사(거처의종류, 일반,외국인가구, 전체)'!I280</f>
        <v>1498</v>
      </c>
      <c r="AW294" s="52">
        <f>'주택총조사(거처의종류, 일반,외국인가구, 전체)'!L280</f>
        <v>1913</v>
      </c>
      <c r="AX294" s="52">
        <f>'주택총조사(거처의종류, 일반,외국인가구, 전체)'!O280</f>
        <v>1907</v>
      </c>
      <c r="AY294" s="52">
        <f>'주택총조사(거처의종류, 일반,외국인가구, 전체)'!R280</f>
        <v>1956</v>
      </c>
      <c r="AZ294" s="52">
        <f>'주택총조사(거처의종류, 일반,외국인가구, 전체)'!U280</f>
        <v>2173</v>
      </c>
      <c r="BA294" s="52">
        <f>'주택총조사(거처의종류, 일반,외국인가구, 전체)'!X280</f>
        <v>2206</v>
      </c>
      <c r="BB294" s="52">
        <f t="shared" si="496"/>
        <v>415</v>
      </c>
      <c r="BC294" s="52">
        <f t="shared" si="497"/>
        <v>-6</v>
      </c>
      <c r="BD294" s="52">
        <f t="shared" si="498"/>
        <v>49</v>
      </c>
      <c r="BE294" s="52">
        <f t="shared" si="499"/>
        <v>217</v>
      </c>
      <c r="BF294" s="52">
        <f t="shared" si="500"/>
        <v>33</v>
      </c>
      <c r="BG294" s="53">
        <f>'주택총조사(거처의종류, 일반,외국인가구, 아파트)'!L280/'주택총조사(거처의종류, 일반,외국인가구, 전체)'!L280</f>
        <v>0.2807109252483011</v>
      </c>
      <c r="BH294" s="53">
        <f>'주택총조사(거처의종류, 일반,외국인가구, 아파트)'!O280/'주택총조사(거처의종류, 일반,외국인가구, 전체)'!O280</f>
        <v>0.28683796539066597</v>
      </c>
      <c r="BI294" s="53">
        <f>'주택총조사(거처의종류, 일반,외국인가구, 아파트)'!R280/'주택총조사(거처의종류, 일반,외국인가구, 전체)'!R280</f>
        <v>0.28374233128834359</v>
      </c>
      <c r="BJ294" s="53">
        <f>'주택총조사(거처의종류, 일반,외국인가구, 아파트)'!U280/'주택총조사(거처의종류, 일반,외국인가구, 전체)'!U280</f>
        <v>0.2655315232397607</v>
      </c>
      <c r="BK294" s="53">
        <f>'주택총조사(거처의종류, 일반,외국인가구, 아파트)'!X280/'주택총조사(거처의종류, 일반,외국인가구, 전체)'!X280</f>
        <v>0.25475974614687219</v>
      </c>
      <c r="BL294" s="54">
        <f t="shared" si="501"/>
        <v>116.49503397804496</v>
      </c>
      <c r="BM294" s="54">
        <f t="shared" si="502"/>
        <v>-1.7210277923439958</v>
      </c>
      <c r="BN294" s="54">
        <f t="shared" si="503"/>
        <v>13.903374233128837</v>
      </c>
      <c r="BO294" s="54">
        <f t="shared" si="504"/>
        <v>57.620340543028071</v>
      </c>
      <c r="BP294" s="54">
        <f t="shared" si="505"/>
        <v>8.4070716228467823</v>
      </c>
      <c r="BQ294" s="50">
        <f t="shared" si="506"/>
        <v>38.940958516940938</v>
      </c>
      <c r="BR294" s="49">
        <f>REPS멸실!E279</f>
        <v>0</v>
      </c>
      <c r="BS294" s="49">
        <f>REPS멸실!F279</f>
        <v>0</v>
      </c>
      <c r="BT294" s="49">
        <f>REPS멸실!G279</f>
        <v>0</v>
      </c>
      <c r="BU294" s="49">
        <f>REPS멸실!H279</f>
        <v>0</v>
      </c>
      <c r="BV294" s="49">
        <f>REPS멸실!I279</f>
        <v>0</v>
      </c>
      <c r="BW294" s="51">
        <f t="shared" si="507"/>
        <v>0</v>
      </c>
      <c r="BX294" s="81">
        <f t="shared" si="508"/>
        <v>5745.8066553014905</v>
      </c>
      <c r="BY294" s="52">
        <f>SUM('주택소유통계(다주택자)'!Q280:R280)</f>
        <v>18431</v>
      </c>
      <c r="BZ294" s="52">
        <f>SUM('주택소유통계(다주택자)'!U280:V280)</f>
        <v>18288</v>
      </c>
      <c r="CA294" s="52">
        <f>SUM('주택소유통계(다주택자)'!Y280:Z280)</f>
        <v>19689</v>
      </c>
      <c r="CB294" s="52">
        <f>SUM('주택소유통계(다주택자)'!AC280:AD280)</f>
        <v>20059</v>
      </c>
      <c r="CC294" s="52">
        <f t="shared" si="509"/>
        <v>-143</v>
      </c>
      <c r="CD294" s="52">
        <f t="shared" si="510"/>
        <v>1401</v>
      </c>
      <c r="CE294" s="52">
        <f t="shared" si="511"/>
        <v>370</v>
      </c>
      <c r="CF294" s="53">
        <f>'REPS거래량(외지인)'!D280/'REPS거래량(외지인)'!C280</f>
        <v>0.70736901888399828</v>
      </c>
      <c r="CG294" s="53">
        <f>'REPS거래량(외지인)'!I280/'REPS거래량(외지인)'!H280</f>
        <v>0.59705438066465255</v>
      </c>
      <c r="CH294" s="53">
        <f>'REPS거래량(외지인)'!N280/'REPS거래량(외지인)'!M280</f>
        <v>0.66188408533131959</v>
      </c>
      <c r="CI294" s="54">
        <f>REPS단위당실거래!G279</f>
        <v>1642.5</v>
      </c>
      <c r="CJ294" s="54">
        <f>REPS단위당실거래!H279</f>
        <v>1666.2</v>
      </c>
      <c r="CK294" s="54">
        <f>REPS단위당실거래!I279</f>
        <v>1598.7</v>
      </c>
      <c r="CL294" s="52">
        <v>1235</v>
      </c>
      <c r="CM294" s="52">
        <v>1296.75</v>
      </c>
      <c r="CN294" s="52">
        <v>1799</v>
      </c>
      <c r="CO294" s="53">
        <f t="shared" si="565"/>
        <v>1.3299595141700404</v>
      </c>
      <c r="CP294" s="53">
        <f t="shared" si="566"/>
        <v>1.2849045691150955</v>
      </c>
      <c r="CQ294" s="53">
        <f t="shared" si="567"/>
        <v>0.88866036687048366</v>
      </c>
      <c r="CR294" s="55">
        <v>0.2</v>
      </c>
      <c r="CS294" s="55">
        <v>0.3</v>
      </c>
      <c r="CT294" s="55">
        <v>0.5</v>
      </c>
      <c r="CU294" s="162">
        <f t="shared" si="512"/>
        <v>-26.906083681445558</v>
      </c>
      <c r="CV294" s="162">
        <f t="shared" si="513"/>
        <v>322.43646609552002</v>
      </c>
      <c r="CW294" s="162">
        <f t="shared" si="514"/>
        <v>108.81517850780902</v>
      </c>
      <c r="CX294" s="71">
        <f t="shared" si="515"/>
        <v>134.78185364062782</v>
      </c>
      <c r="CY294" s="158">
        <f>REPS분양물량!H279</f>
        <v>3967</v>
      </c>
      <c r="CZ294" s="158">
        <f>REPS분양물량!I279</f>
        <v>151</v>
      </c>
      <c r="DA294" s="158">
        <f>REPS분양물량!J279</f>
        <v>0</v>
      </c>
      <c r="DB294" s="52">
        <f>REPS미분양!F279</f>
        <v>30</v>
      </c>
      <c r="DC294" s="52">
        <f>REPS미분양!G279</f>
        <v>6</v>
      </c>
      <c r="DD294" s="52">
        <f>REPS미분양!H279</f>
        <v>122</v>
      </c>
      <c r="DE294" s="52">
        <f>REPS미분양!I279</f>
        <v>61</v>
      </c>
      <c r="DF294" s="52">
        <f t="shared" si="516"/>
        <v>3997</v>
      </c>
      <c r="DG294" s="52">
        <f t="shared" si="517"/>
        <v>157</v>
      </c>
      <c r="DH294" s="52">
        <f t="shared" si="518"/>
        <v>122</v>
      </c>
      <c r="DI294" s="52">
        <f t="shared" si="519"/>
        <v>3991</v>
      </c>
      <c r="DJ294" s="52">
        <f t="shared" si="520"/>
        <v>35</v>
      </c>
      <c r="DK294" s="52">
        <f t="shared" si="521"/>
        <v>61</v>
      </c>
      <c r="DL294" s="142">
        <v>1642.5</v>
      </c>
      <c r="DM294" s="142">
        <v>1666.2</v>
      </c>
      <c r="DN294" s="142">
        <v>1598.7</v>
      </c>
      <c r="DO294" s="140">
        <f>'REPS분양가(분기단위)'!D279</f>
        <v>1235</v>
      </c>
      <c r="DP294" s="144">
        <f>DO294*1.05</f>
        <v>1296.75</v>
      </c>
      <c r="DQ294" s="140">
        <f>'REPS분양가(분기단위)'!F279</f>
        <v>1799</v>
      </c>
      <c r="DR294" s="53">
        <f t="shared" si="522"/>
        <v>1.3299595141700404</v>
      </c>
      <c r="DS294" s="53">
        <f t="shared" si="523"/>
        <v>1.2849045691150955</v>
      </c>
      <c r="DT294" s="53">
        <f t="shared" si="524"/>
        <v>0.88866036687048366</v>
      </c>
      <c r="DU294" s="53">
        <f>100%-종합!CF294</f>
        <v>0.29263098111600172</v>
      </c>
      <c r="DV294" s="53">
        <f>100%-종합!CG294</f>
        <v>0.40294561933534745</v>
      </c>
      <c r="DW294" s="53">
        <f>100%-종합!CH294</f>
        <v>0.33811591466868041</v>
      </c>
      <c r="DX294" s="55">
        <v>0.2</v>
      </c>
      <c r="DY294" s="55">
        <v>0.3</v>
      </c>
      <c r="DZ294" s="55">
        <v>0.5</v>
      </c>
      <c r="EA294" s="72">
        <f t="shared" si="525"/>
        <v>310.64934873745494</v>
      </c>
      <c r="EB294" s="72">
        <f t="shared" si="526"/>
        <v>5.436340007583448</v>
      </c>
      <c r="EC294" s="72">
        <f t="shared" si="527"/>
        <v>9.164341489613669</v>
      </c>
      <c r="ED294" s="71">
        <f t="shared" si="528"/>
        <v>108.41667674488401</v>
      </c>
      <c r="EE294" s="82">
        <f t="shared" si="529"/>
        <v>243.19853038551184</v>
      </c>
      <c r="EF294" s="88">
        <f t="shared" si="530"/>
        <v>5989.0051856870023</v>
      </c>
      <c r="EG294" s="54">
        <f>REPS단위당실거래!I279</f>
        <v>1598.7</v>
      </c>
      <c r="EH294" s="52">
        <f t="shared" si="531"/>
        <v>1799</v>
      </c>
      <c r="EI294" s="52">
        <f t="shared" si="532"/>
        <v>61200</v>
      </c>
      <c r="EJ294" s="49">
        <f t="shared" si="533"/>
        <v>33660</v>
      </c>
      <c r="EK294" s="149">
        <v>86062</v>
      </c>
      <c r="EL294" s="55">
        <f t="shared" si="534"/>
        <v>0.70680236050743839</v>
      </c>
      <c r="EM294" s="55">
        <v>0.74</v>
      </c>
      <c r="EN294" s="55">
        <v>0.05</v>
      </c>
      <c r="EO294" s="71">
        <f t="shared" si="535"/>
        <v>2250.6665157496732</v>
      </c>
      <c r="EP294" s="54">
        <f>REPS단위당실거래!I279</f>
        <v>1598.7</v>
      </c>
      <c r="EQ294" s="52">
        <f t="shared" si="536"/>
        <v>1799</v>
      </c>
      <c r="ER294" s="52">
        <f t="shared" si="537"/>
        <v>61200</v>
      </c>
      <c r="ES294" s="49">
        <f t="shared" si="538"/>
        <v>33660</v>
      </c>
      <c r="ET294" s="149">
        <v>3084</v>
      </c>
      <c r="EU294" s="55">
        <f t="shared" si="539"/>
        <v>0.70680236050743839</v>
      </c>
      <c r="EV294" s="55">
        <v>0.26</v>
      </c>
      <c r="EW294" s="55">
        <v>0.2</v>
      </c>
      <c r="EX294" s="50">
        <f t="shared" si="540"/>
        <v>113.34848094985689</v>
      </c>
      <c r="EY294" s="53">
        <f>'주택총조사(주택의종류)'!AZ280</f>
        <v>0.85592315487577542</v>
      </c>
      <c r="EZ294" s="53">
        <f>'주택총조사(주택의종류)'!AS280</f>
        <v>0.11884212929561759</v>
      </c>
      <c r="FA294" s="53">
        <f>'주택총조사(주택의종류)'!BG280</f>
        <v>2.0009699155443435E-2</v>
      </c>
      <c r="FB294" s="53">
        <f t="shared" si="541"/>
        <v>0.1622246432522477</v>
      </c>
      <c r="FC294" s="54">
        <f t="shared" si="542"/>
        <v>383.5014894825448</v>
      </c>
      <c r="FD294" s="55">
        <v>0.4</v>
      </c>
      <c r="FE294" s="55">
        <v>0.6</v>
      </c>
      <c r="FF294" s="50">
        <f t="shared" si="543"/>
        <v>92.040357475810751</v>
      </c>
      <c r="FG294" s="82">
        <f t="shared" si="544"/>
        <v>2456.0553541753407</v>
      </c>
      <c r="FH294" s="53">
        <v>3.9399999999999998E-2</v>
      </c>
      <c r="FI294" s="49">
        <v>30</v>
      </c>
      <c r="FJ294" s="55">
        <v>0.6</v>
      </c>
      <c r="FK294" s="55">
        <v>0.4</v>
      </c>
      <c r="FL294" s="49">
        <f t="shared" si="545"/>
        <v>61000</v>
      </c>
      <c r="FM294" s="49">
        <f t="shared" si="546"/>
        <v>36700</v>
      </c>
      <c r="FN294" s="58">
        <f t="shared" si="547"/>
        <v>-173.94431321869331</v>
      </c>
      <c r="FO294" s="49">
        <f t="shared" si="562"/>
        <v>5160</v>
      </c>
      <c r="FP294" s="131">
        <v>261</v>
      </c>
      <c r="FQ294" s="131">
        <v>886</v>
      </c>
      <c r="FR294" s="134">
        <v>6692</v>
      </c>
      <c r="FS294" s="134">
        <v>13204</v>
      </c>
      <c r="FT294" s="134">
        <v>10282</v>
      </c>
      <c r="FU294" s="134">
        <v>9319</v>
      </c>
      <c r="FV294" s="134">
        <v>9364</v>
      </c>
      <c r="FW294" s="134">
        <v>25832</v>
      </c>
      <c r="FX294" s="134">
        <v>37356</v>
      </c>
      <c r="FY294" s="32">
        <f t="shared" si="548"/>
        <v>113196</v>
      </c>
      <c r="FZ294" s="152">
        <f>(SUM(FV294:FX294)/FY294)+(FU294/FY294)*0.8</f>
        <v>0.70680236050743839</v>
      </c>
      <c r="GA294" s="54">
        <f t="shared" si="549"/>
        <v>2465.6506336437974</v>
      </c>
      <c r="GB294" s="55">
        <v>0.3</v>
      </c>
      <c r="GC294" s="55">
        <f t="shared" si="550"/>
        <v>0.70680236050743839</v>
      </c>
      <c r="GD294" s="50">
        <f t="shared" si="551"/>
        <v>522.81830641382919</v>
      </c>
      <c r="GE294" s="54">
        <f t="shared" si="552"/>
        <v>3280.1560216576936</v>
      </c>
      <c r="GF294" s="55">
        <v>0.7</v>
      </c>
      <c r="GG294" s="55">
        <f t="shared" si="553"/>
        <v>0.70680236050743839</v>
      </c>
      <c r="GH294" s="50">
        <f t="shared" si="554"/>
        <v>1622.8954132582421</v>
      </c>
      <c r="GI294" s="81">
        <f t="shared" si="563"/>
        <v>2145.7137196720714</v>
      </c>
      <c r="GJ294" s="72">
        <f t="shared" si="555"/>
        <v>134.78185364062782</v>
      </c>
      <c r="GK294" s="72">
        <f t="shared" si="556"/>
        <v>108.41667674488401</v>
      </c>
      <c r="GL294" s="52">
        <f>SUM('주택총조사(주택의종류)'!AD280:AF280)</f>
        <v>133475</v>
      </c>
      <c r="GM294" s="52">
        <f>REPS미분양!I279</f>
        <v>61</v>
      </c>
      <c r="GN294" s="100">
        <f t="shared" si="557"/>
        <v>4.5701442217643753E-4</v>
      </c>
      <c r="GO294" s="55">
        <f t="shared" si="558"/>
        <v>1</v>
      </c>
      <c r="GP294" s="82">
        <f t="shared" si="559"/>
        <v>243.19853038551184</v>
      </c>
      <c r="GQ294" s="84">
        <f t="shared" si="560"/>
        <v>4844.9676042329238</v>
      </c>
      <c r="GR294" s="151">
        <f>SUM('REPS분양물량+계획'!G279:I279)/3</f>
        <v>451.33333333333331</v>
      </c>
      <c r="GS294" s="106">
        <f t="shared" si="564"/>
        <v>9.3155077639531583E-2</v>
      </c>
      <c r="GT294" s="105" t="str">
        <f t="shared" si="561"/>
        <v>S등급</v>
      </c>
    </row>
    <row r="295" spans="1:202" x14ac:dyDescent="0.4">
      <c r="A295" s="1"/>
    </row>
    <row r="302" spans="1:202" x14ac:dyDescent="0.4">
      <c r="A302" s="1"/>
    </row>
    <row r="308" spans="1:1" x14ac:dyDescent="0.4">
      <c r="A308" s="1"/>
    </row>
    <row r="309" spans="1:1" x14ac:dyDescent="0.4">
      <c r="A309" s="1"/>
    </row>
    <row r="312" spans="1:1" x14ac:dyDescent="0.4">
      <c r="A312" s="1"/>
    </row>
    <row r="313" spans="1:1" x14ac:dyDescent="0.4">
      <c r="A313" s="1"/>
    </row>
    <row r="327" spans="1:1" x14ac:dyDescent="0.4">
      <c r="A327" s="1"/>
    </row>
    <row r="329" spans="1:1" x14ac:dyDescent="0.4">
      <c r="A329" s="1"/>
    </row>
    <row r="330" spans="1:1" x14ac:dyDescent="0.4">
      <c r="A330" s="1"/>
    </row>
    <row r="332" spans="1:1" x14ac:dyDescent="0.4">
      <c r="A332" s="1"/>
    </row>
    <row r="333" spans="1:1" x14ac:dyDescent="0.4">
      <c r="A333" s="1"/>
    </row>
    <row r="336" spans="1:1" x14ac:dyDescent="0.4">
      <c r="A336" s="1"/>
    </row>
    <row r="337" spans="1:1" x14ac:dyDescent="0.4">
      <c r="A337" s="1"/>
    </row>
    <row r="348" spans="1:1" x14ac:dyDescent="0.4">
      <c r="A348" s="1"/>
    </row>
    <row r="352" spans="1:1" x14ac:dyDescent="0.4">
      <c r="A352" s="1"/>
    </row>
    <row r="353" spans="1:1" x14ac:dyDescent="0.4">
      <c r="A353" s="1"/>
    </row>
    <row r="361" spans="1:1" x14ac:dyDescent="0.4">
      <c r="A361" s="1"/>
    </row>
    <row r="363" spans="1:1" x14ac:dyDescent="0.4">
      <c r="A363" s="1"/>
    </row>
    <row r="364" spans="1:1" x14ac:dyDescent="0.4">
      <c r="A364" s="1"/>
    </row>
    <row r="370" spans="1:1" x14ac:dyDescent="0.4">
      <c r="A370" s="1"/>
    </row>
    <row r="372" spans="1:1" x14ac:dyDescent="0.4">
      <c r="A372" s="1"/>
    </row>
    <row r="377" spans="1:1" x14ac:dyDescent="0.4">
      <c r="A377" s="1"/>
    </row>
    <row r="382" spans="1:1" x14ac:dyDescent="0.4">
      <c r="A382" s="1"/>
    </row>
  </sheetData>
  <sortState xmlns:xlrd2="http://schemas.microsoft.com/office/spreadsheetml/2017/richdata2" ref="B234:X260">
    <sortCondition ref="B234:B260"/>
  </sortState>
  <mergeCells count="170">
    <mergeCell ref="EY2:FA2"/>
    <mergeCell ref="FH3:FZ6"/>
    <mergeCell ref="GH3:GH6"/>
    <mergeCell ref="GI3:GI6"/>
    <mergeCell ref="GQ3:GQ6"/>
    <mergeCell ref="GJ3:GJ6"/>
    <mergeCell ref="GK3:GK6"/>
    <mergeCell ref="GP3:GP6"/>
    <mergeCell ref="GM3:GM6"/>
    <mergeCell ref="GN3:GN6"/>
    <mergeCell ref="GO3:GO6"/>
    <mergeCell ref="GL3:GL6"/>
    <mergeCell ref="A1:B12"/>
    <mergeCell ref="C14:H14"/>
    <mergeCell ref="N14:S14"/>
    <mergeCell ref="I14:M14"/>
    <mergeCell ref="T14:X14"/>
    <mergeCell ref="C12:BX12"/>
    <mergeCell ref="AV14:BA14"/>
    <mergeCell ref="BR14:BV14"/>
    <mergeCell ref="BL14:BP14"/>
    <mergeCell ref="AV13:BQ13"/>
    <mergeCell ref="BR13:BW13"/>
    <mergeCell ref="C3:H6"/>
    <mergeCell ref="BB14:BF14"/>
    <mergeCell ref="BG14:BK14"/>
    <mergeCell ref="AP14:AT14"/>
    <mergeCell ref="C13:AU13"/>
    <mergeCell ref="BL3:BP6"/>
    <mergeCell ref="BQ3:BQ6"/>
    <mergeCell ref="BL2:BP2"/>
    <mergeCell ref="C2:H2"/>
    <mergeCell ref="I2:M2"/>
    <mergeCell ref="N2:S2"/>
    <mergeCell ref="T2:X2"/>
    <mergeCell ref="Y2:AC2"/>
    <mergeCell ref="CC14:CE14"/>
    <mergeCell ref="CF14:CH14"/>
    <mergeCell ref="A15:B15"/>
    <mergeCell ref="Y14:AC14"/>
    <mergeCell ref="FH13:FZ13"/>
    <mergeCell ref="CU14:CW14"/>
    <mergeCell ref="CO14:CQ14"/>
    <mergeCell ref="CL14:CN14"/>
    <mergeCell ref="CI14:CK14"/>
    <mergeCell ref="DU14:DW14"/>
    <mergeCell ref="DR14:DT14"/>
    <mergeCell ref="DO14:DQ14"/>
    <mergeCell ref="DL14:DN14"/>
    <mergeCell ref="DF14:DH14"/>
    <mergeCell ref="DI14:DK14"/>
    <mergeCell ref="DB14:DE14"/>
    <mergeCell ref="CY14:DA14"/>
    <mergeCell ref="CR14:CT14"/>
    <mergeCell ref="GV12:GX14"/>
    <mergeCell ref="GQ12:GQ13"/>
    <mergeCell ref="GR12:GR14"/>
    <mergeCell ref="GT12:GT14"/>
    <mergeCell ref="GS12:GS14"/>
    <mergeCell ref="GJ13:GK13"/>
    <mergeCell ref="GL13:GO13"/>
    <mergeCell ref="EG12:GP12"/>
    <mergeCell ref="AD14:AI14"/>
    <mergeCell ref="AJ14:AO14"/>
    <mergeCell ref="GA13:GD13"/>
    <mergeCell ref="GE13:GH13"/>
    <mergeCell ref="EG13:EO13"/>
    <mergeCell ref="EQ14:ER14"/>
    <mergeCell ref="EY13:FF13"/>
    <mergeCell ref="EP13:EX13"/>
    <mergeCell ref="EF12:EF13"/>
    <mergeCell ref="EA14:EC14"/>
    <mergeCell ref="CY13:ED13"/>
    <mergeCell ref="DX14:DZ14"/>
    <mergeCell ref="BY12:EE12"/>
    <mergeCell ref="BY13:CX13"/>
    <mergeCell ref="EH14:EI14"/>
    <mergeCell ref="BY14:CB14"/>
    <mergeCell ref="GT3:GT6"/>
    <mergeCell ref="GR3:GR6"/>
    <mergeCell ref="AV3:BA6"/>
    <mergeCell ref="BB3:BF6"/>
    <mergeCell ref="BG3:BK6"/>
    <mergeCell ref="BR3:BV6"/>
    <mergeCell ref="BW3:BW6"/>
    <mergeCell ref="BX3:BX6"/>
    <mergeCell ref="BY3:CB6"/>
    <mergeCell ref="CC3:CE6"/>
    <mergeCell ref="CO3:CQ6"/>
    <mergeCell ref="CR3:CT6"/>
    <mergeCell ref="CU3:CW6"/>
    <mergeCell ref="CX3:CX6"/>
    <mergeCell ref="GA3:GA6"/>
    <mergeCell ref="GE3:GE6"/>
    <mergeCell ref="GD3:GD6"/>
    <mergeCell ref="GS3:GS6"/>
    <mergeCell ref="EP3:EP6"/>
    <mergeCell ref="EY3:FA6"/>
    <mergeCell ref="DX3:DZ6"/>
    <mergeCell ref="EA3:EC6"/>
    <mergeCell ref="EX3:EX6"/>
    <mergeCell ref="FB3:FB6"/>
    <mergeCell ref="CL7:CN10"/>
    <mergeCell ref="AJ3:AO6"/>
    <mergeCell ref="AD3:AI6"/>
    <mergeCell ref="AP3:AT6"/>
    <mergeCell ref="AU3:AU6"/>
    <mergeCell ref="T3:X6"/>
    <mergeCell ref="Y3:AC6"/>
    <mergeCell ref="CL2:CN2"/>
    <mergeCell ref="CI2:CK2"/>
    <mergeCell ref="CF2:CH2"/>
    <mergeCell ref="CC2:CE2"/>
    <mergeCell ref="BY2:CB2"/>
    <mergeCell ref="N3:S6"/>
    <mergeCell ref="I3:M6"/>
    <mergeCell ref="DB3:DE6"/>
    <mergeCell ref="DL3:DT6"/>
    <mergeCell ref="CY3:DA6"/>
    <mergeCell ref="DF3:DH6"/>
    <mergeCell ref="DI3:DK6"/>
    <mergeCell ref="AD2:AI2"/>
    <mergeCell ref="AJ2:AO2"/>
    <mergeCell ref="CF3:CH6"/>
    <mergeCell ref="CI3:CK6"/>
    <mergeCell ref="CL3:CN6"/>
    <mergeCell ref="CU2:CW2"/>
    <mergeCell ref="CR2:CT2"/>
    <mergeCell ref="CO2:CQ2"/>
    <mergeCell ref="CY2:DA2"/>
    <mergeCell ref="DB2:DE2"/>
    <mergeCell ref="DF2:DH2"/>
    <mergeCell ref="DI2:DK2"/>
    <mergeCell ref="DL2:DT2"/>
    <mergeCell ref="EA2:EC2"/>
    <mergeCell ref="ED3:ED6"/>
    <mergeCell ref="EE3:EE6"/>
    <mergeCell ref="DU3:DW6"/>
    <mergeCell ref="AV2:BA2"/>
    <mergeCell ref="BB2:BF2"/>
    <mergeCell ref="BG2:BK2"/>
    <mergeCell ref="BR2:BV2"/>
    <mergeCell ref="DU2:DW2"/>
    <mergeCell ref="DX2:DZ2"/>
    <mergeCell ref="EQ2:ER2"/>
    <mergeCell ref="EU3:EU6"/>
    <mergeCell ref="ES3:ES6"/>
    <mergeCell ref="ET3:ET6"/>
    <mergeCell ref="EF3:EF6"/>
    <mergeCell ref="EK3:EK6"/>
    <mergeCell ref="EL3:EL6"/>
    <mergeCell ref="EM3:EM6"/>
    <mergeCell ref="EN3:EN6"/>
    <mergeCell ref="EJ3:EJ6"/>
    <mergeCell ref="EH3:EI6"/>
    <mergeCell ref="EH2:EI2"/>
    <mergeCell ref="EG3:EG6"/>
    <mergeCell ref="EO3:EO6"/>
    <mergeCell ref="EV3:EV6"/>
    <mergeCell ref="EW3:EW6"/>
    <mergeCell ref="EQ3:ER6"/>
    <mergeCell ref="GG3:GG6"/>
    <mergeCell ref="GB3:GB6"/>
    <mergeCell ref="GF3:GF6"/>
    <mergeCell ref="FG3:FG6"/>
    <mergeCell ref="FF3:FF6"/>
    <mergeCell ref="GC3:GC6"/>
    <mergeCell ref="FC3:FC6"/>
    <mergeCell ref="FD3:FD6"/>
    <mergeCell ref="FE3:FE6"/>
  </mergeCells>
  <phoneticPr fontId="4" type="noConversion"/>
  <pageMargins left="0.7" right="0.7" top="0.75" bottom="0.75" header="0.3" footer="0.3"/>
  <ignoredErrors>
    <ignoredError sqref="GL18:GL294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536C-4275-44AB-9F57-FEBDB50A76B7}">
  <dimension ref="A1:AA13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9" sqref="H29"/>
    </sheetView>
  </sheetViews>
  <sheetFormatPr defaultColWidth="9" defaultRowHeight="17.399999999999999" x14ac:dyDescent="0.4"/>
  <cols>
    <col min="1" max="6" width="9" style="8"/>
    <col min="7" max="7" width="10.19921875" style="11" customWidth="1"/>
    <col min="8" max="16384" width="9" style="8"/>
  </cols>
  <sheetData>
    <row r="1" spans="1:27" ht="34.799999999999997" x14ac:dyDescent="0.4">
      <c r="B1" s="8" t="s">
        <v>58</v>
      </c>
      <c r="C1" s="9">
        <v>3.9600000000000003E-2</v>
      </c>
      <c r="E1" s="8" t="s">
        <v>59</v>
      </c>
      <c r="F1" s="9">
        <v>0.6</v>
      </c>
      <c r="J1" s="8" t="s">
        <v>82</v>
      </c>
      <c r="K1" s="8">
        <v>0.74</v>
      </c>
      <c r="L1" s="8" t="s">
        <v>84</v>
      </c>
    </row>
    <row r="2" spans="1:27" ht="34.799999999999997" x14ac:dyDescent="0.4">
      <c r="B2" s="8" t="s">
        <v>61</v>
      </c>
      <c r="C2" s="8">
        <v>30</v>
      </c>
      <c r="E2" s="8" t="s">
        <v>60</v>
      </c>
      <c r="F2" s="9">
        <v>0.4</v>
      </c>
      <c r="J2" s="8" t="s">
        <v>83</v>
      </c>
      <c r="K2" s="8">
        <v>0.05</v>
      </c>
      <c r="L2" s="8" t="s">
        <v>84</v>
      </c>
    </row>
    <row r="4" spans="1:27" ht="52.2" x14ac:dyDescent="0.4">
      <c r="H4" s="8" t="s">
        <v>68</v>
      </c>
      <c r="I4" s="8" t="s">
        <v>69</v>
      </c>
      <c r="R4" s="8" t="s">
        <v>68</v>
      </c>
      <c r="S4" s="8" t="s">
        <v>79</v>
      </c>
    </row>
    <row r="5" spans="1:27" ht="52.2" x14ac:dyDescent="0.4">
      <c r="A5" s="8" t="s">
        <v>2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15" t="s">
        <v>67</v>
      </c>
      <c r="H5" s="16" t="s">
        <v>70</v>
      </c>
      <c r="I5" s="17" t="s">
        <v>71</v>
      </c>
      <c r="J5" s="17" t="s">
        <v>72</v>
      </c>
      <c r="K5" s="17" t="s">
        <v>73</v>
      </c>
      <c r="L5" s="17" t="s">
        <v>74</v>
      </c>
      <c r="M5" s="17" t="s">
        <v>75</v>
      </c>
      <c r="N5" s="17" t="s">
        <v>76</v>
      </c>
      <c r="O5" s="17" t="s">
        <v>77</v>
      </c>
      <c r="P5" s="17" t="s">
        <v>78</v>
      </c>
      <c r="Q5" s="8" t="s">
        <v>19</v>
      </c>
      <c r="R5" s="16" t="s">
        <v>70</v>
      </c>
      <c r="S5" s="17" t="s">
        <v>71</v>
      </c>
      <c r="T5" s="17" t="s">
        <v>72</v>
      </c>
      <c r="U5" s="17" t="s">
        <v>73</v>
      </c>
      <c r="V5" s="17" t="s">
        <v>74</v>
      </c>
      <c r="W5" s="17" t="s">
        <v>75</v>
      </c>
      <c r="X5" s="17" t="s">
        <v>76</v>
      </c>
      <c r="Y5" s="17" t="s">
        <v>77</v>
      </c>
      <c r="Z5" s="17" t="s">
        <v>78</v>
      </c>
      <c r="AA5" s="8" t="s">
        <v>19</v>
      </c>
    </row>
    <row r="6" spans="1:27" x14ac:dyDescent="0.4">
      <c r="A6" s="8" t="s">
        <v>81</v>
      </c>
      <c r="B6" s="8">
        <f>1992</f>
        <v>1992</v>
      </c>
      <c r="C6" s="8">
        <f>ROUND(B6*34,-3)</f>
        <v>68000</v>
      </c>
      <c r="D6" s="8">
        <f>ROUND(B6*34*$F$1,-2)</f>
        <v>40600</v>
      </c>
      <c r="E6" s="10">
        <f>ABS(PMT($C$1/12,$C$2*12,D6))</f>
        <v>192.89552339095971</v>
      </c>
      <c r="F6" s="10">
        <f>ROUND(E6/F2,-1)*12</f>
        <v>5760</v>
      </c>
      <c r="G6" s="18">
        <f>IF(F6&gt;=10000,Z6,IF(F6&gt;=6000,SUM(Y6:Z6),IF(F6&gt;=5000,SUM(X6:Z6),IF(F6&gt;=4000,SUM(W6:Z6),IF(F6&gt;=3000,SUM(V6:Z6),IF(F6&gt;=2500,SUM(S6:Z6),IF(F6&gt;=2000,SUM(T6:Z6),R6)))))))</f>
        <v>0.49111063947888267</v>
      </c>
      <c r="H6" s="12">
        <v>461</v>
      </c>
      <c r="I6" s="12">
        <v>6190</v>
      </c>
      <c r="J6" s="12">
        <v>9697</v>
      </c>
      <c r="K6" s="12">
        <v>20959</v>
      </c>
      <c r="L6" s="12">
        <v>13516</v>
      </c>
      <c r="M6" s="12">
        <v>11519</v>
      </c>
      <c r="N6" s="12">
        <v>11605</v>
      </c>
      <c r="O6" s="12">
        <v>27110</v>
      </c>
      <c r="P6" s="12">
        <v>21449</v>
      </c>
      <c r="Q6" s="13">
        <f>SUM(H6:P6)</f>
        <v>122506</v>
      </c>
      <c r="R6" s="14">
        <f>H6/$Q6</f>
        <v>3.7630809919514145E-3</v>
      </c>
      <c r="S6" s="14">
        <f t="shared" ref="S6:AA6" si="0">I6/$Q6</f>
        <v>5.0528137397351965E-2</v>
      </c>
      <c r="T6" s="14">
        <f t="shared" si="0"/>
        <v>7.9155306678856549E-2</v>
      </c>
      <c r="U6" s="14">
        <f t="shared" si="0"/>
        <v>0.17108549785316637</v>
      </c>
      <c r="V6" s="14">
        <f t="shared" si="0"/>
        <v>0.11032928999395948</v>
      </c>
      <c r="W6" s="14">
        <f t="shared" si="0"/>
        <v>9.4028047605831555E-2</v>
      </c>
      <c r="X6" s="14">
        <f t="shared" si="0"/>
        <v>9.4730054038169559E-2</v>
      </c>
      <c r="Y6" s="14">
        <f t="shared" si="0"/>
        <v>0.22129528349631855</v>
      </c>
      <c r="Z6" s="14">
        <f t="shared" si="0"/>
        <v>0.17508530194439456</v>
      </c>
      <c r="AA6" s="14">
        <f t="shared" si="0"/>
        <v>1</v>
      </c>
    </row>
    <row r="13" spans="1:27" ht="18.600000000000001" customHeight="1" x14ac:dyDescent="0.4">
      <c r="M13" s="14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7422-F3AF-4CC3-A878-C9D626B68F47}">
  <dimension ref="A1:K279"/>
  <sheetViews>
    <sheetView workbookViewId="0">
      <selection activeCell="I16" sqref="I16"/>
    </sheetView>
  </sheetViews>
  <sheetFormatPr defaultRowHeight="17.399999999999999" x14ac:dyDescent="0.4"/>
  <cols>
    <col min="3" max="11" width="13.69921875" customWidth="1"/>
  </cols>
  <sheetData>
    <row r="1" spans="1:11" ht="26.4" x14ac:dyDescent="0.4">
      <c r="A1" s="130" t="s">
        <v>0</v>
      </c>
      <c r="B1" s="130" t="s">
        <v>966</v>
      </c>
      <c r="C1" s="131" t="s">
        <v>643</v>
      </c>
      <c r="D1" s="131" t="s">
        <v>71</v>
      </c>
      <c r="E1" s="131" t="s">
        <v>72</v>
      </c>
      <c r="F1" s="132" t="s">
        <v>73</v>
      </c>
      <c r="G1" s="131" t="s">
        <v>74</v>
      </c>
      <c r="H1" s="131" t="s">
        <v>75</v>
      </c>
      <c r="I1" s="131" t="s">
        <v>76</v>
      </c>
      <c r="J1" s="131" t="s">
        <v>77</v>
      </c>
      <c r="K1" s="133" t="s">
        <v>78</v>
      </c>
    </row>
    <row r="2" spans="1:11" x14ac:dyDescent="0.4">
      <c r="A2" s="130" t="s">
        <v>3</v>
      </c>
      <c r="B2" s="130" t="s">
        <v>3</v>
      </c>
      <c r="C2" s="134">
        <v>1371</v>
      </c>
      <c r="D2" s="134">
        <v>4323</v>
      </c>
      <c r="E2" s="134">
        <v>37385</v>
      </c>
      <c r="F2" s="134">
        <v>56409</v>
      </c>
      <c r="G2" s="134">
        <v>32707</v>
      </c>
      <c r="H2" s="134">
        <v>29152</v>
      </c>
      <c r="I2" s="134">
        <v>27787</v>
      </c>
      <c r="J2" s="134">
        <v>62951</v>
      </c>
      <c r="K2" s="134">
        <v>54719</v>
      </c>
    </row>
    <row r="3" spans="1:11" x14ac:dyDescent="0.4">
      <c r="A3" s="130" t="s">
        <v>3</v>
      </c>
      <c r="B3" s="130" t="s">
        <v>104</v>
      </c>
      <c r="C3" s="131">
        <v>177</v>
      </c>
      <c r="D3" s="131">
        <v>613</v>
      </c>
      <c r="E3" s="134">
        <v>5794</v>
      </c>
      <c r="F3" s="134">
        <v>8076</v>
      </c>
      <c r="G3" s="134">
        <v>4526</v>
      </c>
      <c r="H3" s="134">
        <v>4158</v>
      </c>
      <c r="I3" s="134">
        <v>4055</v>
      </c>
      <c r="J3" s="134">
        <v>8923</v>
      </c>
      <c r="K3" s="134">
        <v>7857</v>
      </c>
    </row>
    <row r="4" spans="1:11" x14ac:dyDescent="0.4">
      <c r="A4" s="130" t="s">
        <v>3</v>
      </c>
      <c r="B4" s="130" t="s">
        <v>99</v>
      </c>
      <c r="C4" s="131" t="s">
        <v>400</v>
      </c>
      <c r="D4" s="131">
        <v>44</v>
      </c>
      <c r="E4" s="131">
        <v>281</v>
      </c>
      <c r="F4" s="131">
        <v>562</v>
      </c>
      <c r="G4" s="131">
        <v>315</v>
      </c>
      <c r="H4" s="131">
        <v>245</v>
      </c>
      <c r="I4" s="131">
        <v>207</v>
      </c>
      <c r="J4" s="131">
        <v>491</v>
      </c>
      <c r="K4" s="131">
        <v>269</v>
      </c>
    </row>
    <row r="5" spans="1:11" x14ac:dyDescent="0.4">
      <c r="A5" s="130" t="s">
        <v>3</v>
      </c>
      <c r="B5" s="130" t="s">
        <v>96</v>
      </c>
      <c r="C5" s="132">
        <v>107</v>
      </c>
      <c r="D5" s="131">
        <v>336</v>
      </c>
      <c r="E5" s="134">
        <v>2928</v>
      </c>
      <c r="F5" s="134">
        <v>4252</v>
      </c>
      <c r="G5" s="134">
        <v>2405</v>
      </c>
      <c r="H5" s="134">
        <v>2207</v>
      </c>
      <c r="I5" s="134">
        <v>2081</v>
      </c>
      <c r="J5" s="134">
        <v>4549</v>
      </c>
      <c r="K5" s="134">
        <v>3567</v>
      </c>
    </row>
    <row r="6" spans="1:11" x14ac:dyDescent="0.4">
      <c r="A6" s="130" t="s">
        <v>3</v>
      </c>
      <c r="B6" s="130" t="s">
        <v>100</v>
      </c>
      <c r="C6" s="131">
        <v>58</v>
      </c>
      <c r="D6" s="131">
        <v>170</v>
      </c>
      <c r="E6" s="134">
        <v>1592</v>
      </c>
      <c r="F6" s="134">
        <v>2266</v>
      </c>
      <c r="G6" s="134">
        <v>1334</v>
      </c>
      <c r="H6" s="134">
        <v>1150</v>
      </c>
      <c r="I6" s="134">
        <v>1006</v>
      </c>
      <c r="J6" s="134">
        <v>2279</v>
      </c>
      <c r="K6" s="134">
        <v>1839</v>
      </c>
    </row>
    <row r="7" spans="1:11" x14ac:dyDescent="0.4">
      <c r="A7" s="130" t="s">
        <v>3</v>
      </c>
      <c r="B7" s="130" t="s">
        <v>97</v>
      </c>
      <c r="C7" s="131">
        <v>84</v>
      </c>
      <c r="D7" s="131">
        <v>337</v>
      </c>
      <c r="E7" s="134">
        <v>3025</v>
      </c>
      <c r="F7" s="134">
        <v>4320</v>
      </c>
      <c r="G7" s="134">
        <v>2371</v>
      </c>
      <c r="H7" s="134">
        <v>2033</v>
      </c>
      <c r="I7" s="134">
        <v>1904</v>
      </c>
      <c r="J7" s="134">
        <v>4097</v>
      </c>
      <c r="K7" s="134">
        <v>2997</v>
      </c>
    </row>
    <row r="8" spans="1:11" x14ac:dyDescent="0.4">
      <c r="A8" s="130" t="s">
        <v>3</v>
      </c>
      <c r="B8" s="130" t="s">
        <v>102</v>
      </c>
      <c r="C8" s="131" t="s">
        <v>400</v>
      </c>
      <c r="D8" s="131">
        <v>41</v>
      </c>
      <c r="E8" s="131">
        <v>231</v>
      </c>
      <c r="F8" s="131">
        <v>486</v>
      </c>
      <c r="G8" s="131">
        <v>241</v>
      </c>
      <c r="H8" s="131">
        <v>213</v>
      </c>
      <c r="I8" s="131">
        <v>200</v>
      </c>
      <c r="J8" s="131">
        <v>474</v>
      </c>
      <c r="K8" s="131">
        <v>298</v>
      </c>
    </row>
    <row r="9" spans="1:11" x14ac:dyDescent="0.4">
      <c r="A9" s="130" t="s">
        <v>3</v>
      </c>
      <c r="B9" s="130" t="s">
        <v>93</v>
      </c>
      <c r="C9" s="131" t="s">
        <v>400</v>
      </c>
      <c r="D9" s="131">
        <v>48</v>
      </c>
      <c r="E9" s="131">
        <v>486</v>
      </c>
      <c r="F9" s="131">
        <v>695</v>
      </c>
      <c r="G9" s="131">
        <v>377</v>
      </c>
      <c r="H9" s="131">
        <v>337</v>
      </c>
      <c r="I9" s="131">
        <v>259</v>
      </c>
      <c r="J9" s="131">
        <v>550</v>
      </c>
      <c r="K9" s="131">
        <v>412</v>
      </c>
    </row>
    <row r="10" spans="1:11" x14ac:dyDescent="0.4">
      <c r="A10" s="130" t="s">
        <v>3</v>
      </c>
      <c r="B10" s="130" t="s">
        <v>105</v>
      </c>
      <c r="C10" s="131" t="s">
        <v>400</v>
      </c>
      <c r="D10" s="131">
        <v>57</v>
      </c>
      <c r="E10" s="131">
        <v>508</v>
      </c>
      <c r="F10" s="131">
        <v>777</v>
      </c>
      <c r="G10" s="131">
        <v>436</v>
      </c>
      <c r="H10" s="131">
        <v>357</v>
      </c>
      <c r="I10" s="131">
        <v>308</v>
      </c>
      <c r="J10" s="131">
        <v>656</v>
      </c>
      <c r="K10" s="131">
        <v>523</v>
      </c>
    </row>
    <row r="11" spans="1:11" x14ac:dyDescent="0.4">
      <c r="A11" s="130" t="s">
        <v>3</v>
      </c>
      <c r="B11" s="130" t="s">
        <v>90</v>
      </c>
      <c r="C11" s="131">
        <v>393</v>
      </c>
      <c r="D11" s="134">
        <v>1202</v>
      </c>
      <c r="E11" s="134">
        <v>9970</v>
      </c>
      <c r="F11" s="134">
        <v>15839</v>
      </c>
      <c r="G11" s="134">
        <v>9496</v>
      </c>
      <c r="H11" s="134">
        <v>8715</v>
      </c>
      <c r="I11" s="134">
        <v>8482</v>
      </c>
      <c r="J11" s="134">
        <v>19751</v>
      </c>
      <c r="K11" s="134">
        <v>18137</v>
      </c>
    </row>
    <row r="12" spans="1:11" x14ac:dyDescent="0.4">
      <c r="A12" s="130" t="s">
        <v>3</v>
      </c>
      <c r="B12" s="130" t="s">
        <v>98</v>
      </c>
      <c r="C12" s="131" t="s">
        <v>400</v>
      </c>
      <c r="D12" s="131">
        <v>72</v>
      </c>
      <c r="E12" s="131">
        <v>391</v>
      </c>
      <c r="F12" s="131">
        <v>831</v>
      </c>
      <c r="G12" s="131">
        <v>460</v>
      </c>
      <c r="H12" s="131">
        <v>376</v>
      </c>
      <c r="I12" s="131">
        <v>317</v>
      </c>
      <c r="J12" s="131">
        <v>702</v>
      </c>
      <c r="K12" s="131">
        <v>421</v>
      </c>
    </row>
    <row r="13" spans="1:11" x14ac:dyDescent="0.4">
      <c r="A13" s="130" t="s">
        <v>3</v>
      </c>
      <c r="B13" s="130" t="s">
        <v>94</v>
      </c>
      <c r="C13" s="131" t="s">
        <v>400</v>
      </c>
      <c r="D13" s="131">
        <v>76</v>
      </c>
      <c r="E13" s="131">
        <v>704</v>
      </c>
      <c r="F13" s="131">
        <v>874</v>
      </c>
      <c r="G13" s="131">
        <v>515</v>
      </c>
      <c r="H13" s="131">
        <v>422</v>
      </c>
      <c r="I13" s="131">
        <v>381</v>
      </c>
      <c r="J13" s="131">
        <v>800</v>
      </c>
      <c r="K13" s="131">
        <v>477</v>
      </c>
    </row>
    <row r="14" spans="1:11" x14ac:dyDescent="0.4">
      <c r="A14" s="130" t="s">
        <v>3</v>
      </c>
      <c r="B14" s="130" t="s">
        <v>107</v>
      </c>
      <c r="C14" s="131" t="s">
        <v>400</v>
      </c>
      <c r="D14" s="131">
        <v>73</v>
      </c>
      <c r="E14" s="131">
        <v>428</v>
      </c>
      <c r="F14" s="131">
        <v>855</v>
      </c>
      <c r="G14" s="131">
        <v>496</v>
      </c>
      <c r="H14" s="131">
        <v>345</v>
      </c>
      <c r="I14" s="131">
        <v>305</v>
      </c>
      <c r="J14" s="131">
        <v>739</v>
      </c>
      <c r="K14" s="131">
        <v>436</v>
      </c>
    </row>
    <row r="15" spans="1:11" x14ac:dyDescent="0.4">
      <c r="A15" s="130" t="s">
        <v>3</v>
      </c>
      <c r="B15" s="130" t="s">
        <v>101</v>
      </c>
      <c r="C15" s="131">
        <v>275</v>
      </c>
      <c r="D15" s="131">
        <v>803</v>
      </c>
      <c r="E15" s="134">
        <v>7119</v>
      </c>
      <c r="F15" s="134">
        <v>10820</v>
      </c>
      <c r="G15" s="134">
        <v>6653</v>
      </c>
      <c r="H15" s="134">
        <v>6056</v>
      </c>
      <c r="I15" s="134">
        <v>6043</v>
      </c>
      <c r="J15" s="134">
        <v>14107</v>
      </c>
      <c r="K15" s="134">
        <v>14158</v>
      </c>
    </row>
    <row r="16" spans="1:11" x14ac:dyDescent="0.4">
      <c r="A16" s="130" t="s">
        <v>3</v>
      </c>
      <c r="B16" s="130" t="s">
        <v>95</v>
      </c>
      <c r="C16" s="131">
        <v>53</v>
      </c>
      <c r="D16" s="131">
        <v>150</v>
      </c>
      <c r="E16" s="134">
        <v>1441</v>
      </c>
      <c r="F16" s="134">
        <v>1852</v>
      </c>
      <c r="G16" s="134">
        <v>1058</v>
      </c>
      <c r="H16" s="131">
        <v>922</v>
      </c>
      <c r="I16" s="131">
        <v>760</v>
      </c>
      <c r="J16" s="134">
        <v>1649</v>
      </c>
      <c r="K16" s="134">
        <v>1334</v>
      </c>
    </row>
    <row r="17" spans="1:11" x14ac:dyDescent="0.4">
      <c r="A17" s="130" t="s">
        <v>3</v>
      </c>
      <c r="B17" s="130" t="s">
        <v>91</v>
      </c>
      <c r="C17" s="131" t="s">
        <v>400</v>
      </c>
      <c r="D17" s="131">
        <v>76</v>
      </c>
      <c r="E17" s="131">
        <v>552</v>
      </c>
      <c r="F17" s="131">
        <v>862</v>
      </c>
      <c r="G17" s="131">
        <v>447</v>
      </c>
      <c r="H17" s="131">
        <v>273</v>
      </c>
      <c r="I17" s="131">
        <v>243</v>
      </c>
      <c r="J17" s="131">
        <v>516</v>
      </c>
      <c r="K17" s="132">
        <v>343</v>
      </c>
    </row>
    <row r="18" spans="1:11" x14ac:dyDescent="0.4">
      <c r="A18" s="130" t="s">
        <v>3</v>
      </c>
      <c r="B18" s="130" t="s">
        <v>106</v>
      </c>
      <c r="C18" s="131">
        <v>58</v>
      </c>
      <c r="D18" s="131">
        <v>145</v>
      </c>
      <c r="E18" s="134">
        <v>1097</v>
      </c>
      <c r="F18" s="134">
        <v>1679</v>
      </c>
      <c r="G18" s="131">
        <v>847</v>
      </c>
      <c r="H18" s="131">
        <v>735</v>
      </c>
      <c r="I18" s="131">
        <v>698</v>
      </c>
      <c r="J18" s="134">
        <v>1481</v>
      </c>
      <c r="K18" s="131">
        <v>952</v>
      </c>
    </row>
    <row r="19" spans="1:11" x14ac:dyDescent="0.4">
      <c r="A19" s="130" t="s">
        <v>3</v>
      </c>
      <c r="B19" s="130" t="s">
        <v>92</v>
      </c>
      <c r="C19" s="131" t="s">
        <v>400</v>
      </c>
      <c r="D19" s="131" t="s">
        <v>400</v>
      </c>
      <c r="E19" s="131">
        <v>213</v>
      </c>
      <c r="F19" s="131">
        <v>473</v>
      </c>
      <c r="G19" s="131">
        <v>237</v>
      </c>
      <c r="H19" s="131">
        <v>176</v>
      </c>
      <c r="I19" s="131">
        <v>131</v>
      </c>
      <c r="J19" s="131">
        <v>291</v>
      </c>
      <c r="K19" s="133">
        <v>167</v>
      </c>
    </row>
    <row r="20" spans="1:11" x14ac:dyDescent="0.4">
      <c r="A20" s="130" t="s">
        <v>3</v>
      </c>
      <c r="B20" s="130" t="s">
        <v>103</v>
      </c>
      <c r="C20" s="131" t="s">
        <v>400</v>
      </c>
      <c r="D20" s="131">
        <v>56</v>
      </c>
      <c r="E20" s="131">
        <v>625</v>
      </c>
      <c r="F20" s="131">
        <v>890</v>
      </c>
      <c r="G20" s="131">
        <v>493</v>
      </c>
      <c r="H20" s="131">
        <v>432</v>
      </c>
      <c r="I20" s="131">
        <v>407</v>
      </c>
      <c r="J20" s="131">
        <v>896</v>
      </c>
      <c r="K20" s="131">
        <v>532</v>
      </c>
    </row>
    <row r="21" spans="1:11" x14ac:dyDescent="0.4">
      <c r="A21" s="130" t="s">
        <v>4</v>
      </c>
      <c r="B21" s="130" t="s">
        <v>4</v>
      </c>
      <c r="C21" s="134">
        <v>11407</v>
      </c>
      <c r="D21" s="134">
        <v>34111</v>
      </c>
      <c r="E21" s="134">
        <v>304069</v>
      </c>
      <c r="F21" s="134">
        <v>479283</v>
      </c>
      <c r="G21" s="134">
        <v>319708</v>
      </c>
      <c r="H21" s="134">
        <v>304402</v>
      </c>
      <c r="I21" s="134">
        <v>298957</v>
      </c>
      <c r="J21" s="134">
        <v>763335</v>
      </c>
      <c r="K21" s="134">
        <v>971488</v>
      </c>
    </row>
    <row r="22" spans="1:11" x14ac:dyDescent="0.4">
      <c r="A22" s="130" t="s">
        <v>4</v>
      </c>
      <c r="B22" s="130" t="s">
        <v>131</v>
      </c>
      <c r="C22" s="131">
        <v>37</v>
      </c>
      <c r="D22" s="131">
        <v>125</v>
      </c>
      <c r="E22" s="134">
        <v>1143</v>
      </c>
      <c r="F22" s="134">
        <v>1555</v>
      </c>
      <c r="G22" s="131">
        <v>843</v>
      </c>
      <c r="H22" s="131">
        <v>707</v>
      </c>
      <c r="I22" s="131">
        <v>676</v>
      </c>
      <c r="J22" s="134">
        <v>1325</v>
      </c>
      <c r="K22" s="131">
        <v>945</v>
      </c>
    </row>
    <row r="23" spans="1:11" x14ac:dyDescent="0.4">
      <c r="A23" s="130" t="s">
        <v>4</v>
      </c>
      <c r="B23" s="130" t="s">
        <v>118</v>
      </c>
      <c r="C23" s="131">
        <v>798</v>
      </c>
      <c r="D23" s="134">
        <v>2259</v>
      </c>
      <c r="E23" s="134">
        <v>21653</v>
      </c>
      <c r="F23" s="134">
        <v>33868</v>
      </c>
      <c r="G23" s="134">
        <v>22527</v>
      </c>
      <c r="H23" s="134">
        <v>21377</v>
      </c>
      <c r="I23" s="134">
        <v>21868</v>
      </c>
      <c r="J23" s="134">
        <v>56583</v>
      </c>
      <c r="K23" s="134">
        <v>80597</v>
      </c>
    </row>
    <row r="24" spans="1:11" x14ac:dyDescent="0.4">
      <c r="A24" s="130" t="s">
        <v>4</v>
      </c>
      <c r="B24" s="130" t="s">
        <v>597</v>
      </c>
      <c r="C24" s="131">
        <v>408</v>
      </c>
      <c r="D24" s="134">
        <v>1214</v>
      </c>
      <c r="E24" s="134">
        <v>11902</v>
      </c>
      <c r="F24" s="134">
        <v>17268</v>
      </c>
      <c r="G24" s="134">
        <v>11196</v>
      </c>
      <c r="H24" s="134">
        <v>10550</v>
      </c>
      <c r="I24" s="134">
        <v>10182</v>
      </c>
      <c r="J24" s="134">
        <v>26079</v>
      </c>
      <c r="K24" s="134">
        <v>32436</v>
      </c>
    </row>
    <row r="25" spans="1:11" x14ac:dyDescent="0.4">
      <c r="A25" s="130" t="s">
        <v>4</v>
      </c>
      <c r="B25" s="130" t="s">
        <v>599</v>
      </c>
      <c r="C25" s="131">
        <v>172</v>
      </c>
      <c r="D25" s="131">
        <v>439</v>
      </c>
      <c r="E25" s="134">
        <v>4450</v>
      </c>
      <c r="F25" s="134">
        <v>7310</v>
      </c>
      <c r="G25" s="134">
        <v>5015</v>
      </c>
      <c r="H25" s="134">
        <v>4660</v>
      </c>
      <c r="I25" s="134">
        <v>5124</v>
      </c>
      <c r="J25" s="134">
        <v>13139</v>
      </c>
      <c r="K25" s="134">
        <v>22754</v>
      </c>
    </row>
    <row r="26" spans="1:11" x14ac:dyDescent="0.4">
      <c r="A26" s="130" t="s">
        <v>4</v>
      </c>
      <c r="B26" s="130" t="s">
        <v>601</v>
      </c>
      <c r="C26" s="131">
        <v>218</v>
      </c>
      <c r="D26" s="131">
        <v>606</v>
      </c>
      <c r="E26" s="134">
        <v>5301</v>
      </c>
      <c r="F26" s="134">
        <v>9290</v>
      </c>
      <c r="G26" s="134">
        <v>6316</v>
      </c>
      <c r="H26" s="134">
        <v>6167</v>
      </c>
      <c r="I26" s="134">
        <v>6562</v>
      </c>
      <c r="J26" s="134">
        <v>17365</v>
      </c>
      <c r="K26" s="134">
        <v>25407</v>
      </c>
    </row>
    <row r="27" spans="1:11" x14ac:dyDescent="0.4">
      <c r="A27" s="130" t="s">
        <v>4</v>
      </c>
      <c r="B27" s="130" t="s">
        <v>150</v>
      </c>
      <c r="C27" s="131" t="s">
        <v>400</v>
      </c>
      <c r="D27" s="131">
        <v>62</v>
      </c>
      <c r="E27" s="131">
        <v>748</v>
      </c>
      <c r="F27" s="134">
        <v>1607</v>
      </c>
      <c r="G27" s="134">
        <v>1291</v>
      </c>
      <c r="H27" s="134">
        <v>1119</v>
      </c>
      <c r="I27" s="134">
        <v>1193</v>
      </c>
      <c r="J27" s="134">
        <v>3585</v>
      </c>
      <c r="K27" s="134">
        <v>10033</v>
      </c>
    </row>
    <row r="28" spans="1:11" x14ac:dyDescent="0.4">
      <c r="A28" s="130" t="s">
        <v>4</v>
      </c>
      <c r="B28" s="130" t="s">
        <v>129</v>
      </c>
      <c r="C28" s="131">
        <v>242</v>
      </c>
      <c r="D28" s="131">
        <v>641</v>
      </c>
      <c r="E28" s="134">
        <v>7008</v>
      </c>
      <c r="F28" s="134">
        <v>10072</v>
      </c>
      <c r="G28" s="134">
        <v>6933</v>
      </c>
      <c r="H28" s="134">
        <v>6795</v>
      </c>
      <c r="I28" s="134">
        <v>6857</v>
      </c>
      <c r="J28" s="134">
        <v>17343</v>
      </c>
      <c r="K28" s="134">
        <v>24074</v>
      </c>
    </row>
    <row r="29" spans="1:11" x14ac:dyDescent="0.4">
      <c r="A29" s="130" t="s">
        <v>4</v>
      </c>
      <c r="B29" s="130" t="s">
        <v>111</v>
      </c>
      <c r="C29" s="131">
        <v>421</v>
      </c>
      <c r="D29" s="134">
        <v>1213</v>
      </c>
      <c r="E29" s="134">
        <v>9706</v>
      </c>
      <c r="F29" s="134">
        <v>15957</v>
      </c>
      <c r="G29" s="134">
        <v>10398</v>
      </c>
      <c r="H29" s="134">
        <v>10306</v>
      </c>
      <c r="I29" s="134">
        <v>10250</v>
      </c>
      <c r="J29" s="134">
        <v>24546</v>
      </c>
      <c r="K29" s="134">
        <v>21035</v>
      </c>
    </row>
    <row r="30" spans="1:11" x14ac:dyDescent="0.4">
      <c r="A30" s="130" t="s">
        <v>4</v>
      </c>
      <c r="B30" s="130" t="s">
        <v>139</v>
      </c>
      <c r="C30" s="131">
        <v>124</v>
      </c>
      <c r="D30" s="131">
        <v>364</v>
      </c>
      <c r="E30" s="134">
        <v>3617</v>
      </c>
      <c r="F30" s="134">
        <v>5980</v>
      </c>
      <c r="G30" s="134">
        <v>3750</v>
      </c>
      <c r="H30" s="134">
        <v>3684</v>
      </c>
      <c r="I30" s="134">
        <v>3731</v>
      </c>
      <c r="J30" s="134">
        <v>10174</v>
      </c>
      <c r="K30" s="134">
        <v>12784</v>
      </c>
    </row>
    <row r="31" spans="1:11" x14ac:dyDescent="0.4">
      <c r="A31" s="130" t="s">
        <v>4</v>
      </c>
      <c r="B31" s="130" t="s">
        <v>151</v>
      </c>
      <c r="C31" s="131">
        <v>192</v>
      </c>
      <c r="D31" s="131">
        <v>611</v>
      </c>
      <c r="E31" s="134">
        <v>7077</v>
      </c>
      <c r="F31" s="134">
        <v>10239</v>
      </c>
      <c r="G31" s="134">
        <v>6652</v>
      </c>
      <c r="H31" s="134">
        <v>6538</v>
      </c>
      <c r="I31" s="134">
        <v>6258</v>
      </c>
      <c r="J31" s="134">
        <v>15891</v>
      </c>
      <c r="K31" s="134">
        <v>19667</v>
      </c>
    </row>
    <row r="32" spans="1:11" x14ac:dyDescent="0.4">
      <c r="A32" s="130" t="s">
        <v>4</v>
      </c>
      <c r="B32" s="130" t="s">
        <v>156</v>
      </c>
      <c r="C32" s="131">
        <v>408</v>
      </c>
      <c r="D32" s="134">
        <v>1189</v>
      </c>
      <c r="E32" s="134">
        <v>10110</v>
      </c>
      <c r="F32" s="134">
        <v>16118</v>
      </c>
      <c r="G32" s="134">
        <v>11141</v>
      </c>
      <c r="H32" s="134">
        <v>11029</v>
      </c>
      <c r="I32" s="134">
        <v>11068</v>
      </c>
      <c r="J32" s="134">
        <v>29906</v>
      </c>
      <c r="K32" s="134">
        <v>36200</v>
      </c>
    </row>
    <row r="33" spans="1:11" x14ac:dyDescent="0.4">
      <c r="A33" s="130" t="s">
        <v>4</v>
      </c>
      <c r="B33" s="130" t="s">
        <v>155</v>
      </c>
      <c r="C33" s="131">
        <v>681</v>
      </c>
      <c r="D33" s="134">
        <v>2186</v>
      </c>
      <c r="E33" s="134">
        <v>19253</v>
      </c>
      <c r="F33" s="134">
        <v>28797</v>
      </c>
      <c r="G33" s="134">
        <v>18041</v>
      </c>
      <c r="H33" s="134">
        <v>17736</v>
      </c>
      <c r="I33" s="134">
        <v>17273</v>
      </c>
      <c r="J33" s="134">
        <v>42738</v>
      </c>
      <c r="K33" s="134">
        <v>44209</v>
      </c>
    </row>
    <row r="34" spans="1:11" x14ac:dyDescent="0.4">
      <c r="A34" s="130" t="s">
        <v>4</v>
      </c>
      <c r="B34" s="130" t="s">
        <v>128</v>
      </c>
      <c r="C34" s="131">
        <v>142</v>
      </c>
      <c r="D34" s="131">
        <v>406</v>
      </c>
      <c r="E34" s="134">
        <v>3647</v>
      </c>
      <c r="F34" s="134">
        <v>4265</v>
      </c>
      <c r="G34" s="134">
        <v>2276</v>
      </c>
      <c r="H34" s="134">
        <v>2192</v>
      </c>
      <c r="I34" s="134">
        <v>2030</v>
      </c>
      <c r="J34" s="134">
        <v>3923</v>
      </c>
      <c r="K34" s="134">
        <v>2364</v>
      </c>
    </row>
    <row r="35" spans="1:11" x14ac:dyDescent="0.4">
      <c r="A35" s="130" t="s">
        <v>4</v>
      </c>
      <c r="B35" s="130" t="s">
        <v>134</v>
      </c>
      <c r="C35" s="131">
        <v>877</v>
      </c>
      <c r="D35" s="134">
        <v>2573</v>
      </c>
      <c r="E35" s="134">
        <v>24446</v>
      </c>
      <c r="F35" s="134">
        <v>33386</v>
      </c>
      <c r="G35" s="134">
        <v>20199</v>
      </c>
      <c r="H35" s="134">
        <v>19428</v>
      </c>
      <c r="I35" s="134">
        <v>18856</v>
      </c>
      <c r="J35" s="134">
        <v>43995</v>
      </c>
      <c r="K35" s="134">
        <v>44637</v>
      </c>
    </row>
    <row r="36" spans="1:11" x14ac:dyDescent="0.4">
      <c r="A36" s="130" t="s">
        <v>4</v>
      </c>
      <c r="B36" s="130" t="s">
        <v>122</v>
      </c>
      <c r="C36" s="131">
        <v>469</v>
      </c>
      <c r="D36" s="134">
        <v>1511</v>
      </c>
      <c r="E36" s="134">
        <v>15891</v>
      </c>
      <c r="F36" s="134">
        <v>23747</v>
      </c>
      <c r="G36" s="134">
        <v>16256</v>
      </c>
      <c r="H36" s="134">
        <v>15303</v>
      </c>
      <c r="I36" s="134">
        <v>15120</v>
      </c>
      <c r="J36" s="134">
        <v>39656</v>
      </c>
      <c r="K36" s="134">
        <v>84579</v>
      </c>
    </row>
    <row r="37" spans="1:11" x14ac:dyDescent="0.4">
      <c r="A37" s="130" t="s">
        <v>4</v>
      </c>
      <c r="B37" s="130" t="s">
        <v>585</v>
      </c>
      <c r="C37" s="131">
        <v>126</v>
      </c>
      <c r="D37" s="131">
        <v>441</v>
      </c>
      <c r="E37" s="134">
        <v>5355</v>
      </c>
      <c r="F37" s="134">
        <v>9806</v>
      </c>
      <c r="G37" s="134">
        <v>7724</v>
      </c>
      <c r="H37" s="134">
        <v>6940</v>
      </c>
      <c r="I37" s="134">
        <v>7243</v>
      </c>
      <c r="J37" s="134">
        <v>20735</v>
      </c>
      <c r="K37" s="134">
        <v>61042</v>
      </c>
    </row>
    <row r="38" spans="1:11" x14ac:dyDescent="0.4">
      <c r="A38" s="130" t="s">
        <v>4</v>
      </c>
      <c r="B38" s="130" t="s">
        <v>581</v>
      </c>
      <c r="C38" s="131">
        <v>170</v>
      </c>
      <c r="D38" s="131">
        <v>476</v>
      </c>
      <c r="E38" s="134">
        <v>4860</v>
      </c>
      <c r="F38" s="134">
        <v>6526</v>
      </c>
      <c r="G38" s="134">
        <v>4045</v>
      </c>
      <c r="H38" s="134">
        <v>3823</v>
      </c>
      <c r="I38" s="134">
        <v>3635</v>
      </c>
      <c r="J38" s="134">
        <v>8970</v>
      </c>
      <c r="K38" s="134">
        <v>13327</v>
      </c>
    </row>
    <row r="39" spans="1:11" x14ac:dyDescent="0.4">
      <c r="A39" s="130" t="s">
        <v>4</v>
      </c>
      <c r="B39" s="130" t="s">
        <v>583</v>
      </c>
      <c r="C39" s="131">
        <v>173</v>
      </c>
      <c r="D39" s="131">
        <v>594</v>
      </c>
      <c r="E39" s="134">
        <v>5676</v>
      </c>
      <c r="F39" s="134">
        <v>7415</v>
      </c>
      <c r="G39" s="134">
        <v>4487</v>
      </c>
      <c r="H39" s="134">
        <v>4540</v>
      </c>
      <c r="I39" s="134">
        <v>4242</v>
      </c>
      <c r="J39" s="134">
        <v>9951</v>
      </c>
      <c r="K39" s="134">
        <v>10210</v>
      </c>
    </row>
    <row r="40" spans="1:11" x14ac:dyDescent="0.4">
      <c r="A40" s="130" t="s">
        <v>4</v>
      </c>
      <c r="B40" s="130" t="s">
        <v>140</v>
      </c>
      <c r="C40" s="131">
        <v>860</v>
      </c>
      <c r="D40" s="134">
        <v>2403</v>
      </c>
      <c r="E40" s="134">
        <v>22307</v>
      </c>
      <c r="F40" s="134">
        <v>36866</v>
      </c>
      <c r="G40" s="134">
        <v>25851</v>
      </c>
      <c r="H40" s="134">
        <v>24147</v>
      </c>
      <c r="I40" s="134">
        <v>24185</v>
      </c>
      <c r="J40" s="134">
        <v>64657</v>
      </c>
      <c r="K40" s="134">
        <v>99767</v>
      </c>
    </row>
    <row r="41" spans="1:11" x14ac:dyDescent="0.4">
      <c r="A41" s="130" t="s">
        <v>4</v>
      </c>
      <c r="B41" s="130" t="s">
        <v>576</v>
      </c>
      <c r="C41" s="131">
        <v>310</v>
      </c>
      <c r="D41" s="131">
        <v>889</v>
      </c>
      <c r="E41" s="134">
        <v>7983</v>
      </c>
      <c r="F41" s="134">
        <v>12993</v>
      </c>
      <c r="G41" s="134">
        <v>8543</v>
      </c>
      <c r="H41" s="134">
        <v>8455</v>
      </c>
      <c r="I41" s="134">
        <v>8296</v>
      </c>
      <c r="J41" s="134">
        <v>21322</v>
      </c>
      <c r="K41" s="134">
        <v>23991</v>
      </c>
    </row>
    <row r="42" spans="1:11" x14ac:dyDescent="0.4">
      <c r="A42" s="130" t="s">
        <v>4</v>
      </c>
      <c r="B42" s="130" t="s">
        <v>572</v>
      </c>
      <c r="C42" s="131">
        <v>164</v>
      </c>
      <c r="D42" s="131">
        <v>428</v>
      </c>
      <c r="E42" s="134">
        <v>4051</v>
      </c>
      <c r="F42" s="134">
        <v>8278</v>
      </c>
      <c r="G42" s="134">
        <v>6942</v>
      </c>
      <c r="H42" s="134">
        <v>6360</v>
      </c>
      <c r="I42" s="134">
        <v>6708</v>
      </c>
      <c r="J42" s="134">
        <v>19991</v>
      </c>
      <c r="K42" s="134">
        <v>44463</v>
      </c>
    </row>
    <row r="43" spans="1:11" x14ac:dyDescent="0.4">
      <c r="A43" s="130" t="s">
        <v>4</v>
      </c>
      <c r="B43" s="130" t="s">
        <v>579</v>
      </c>
      <c r="C43" s="131">
        <v>235</v>
      </c>
      <c r="D43" s="131">
        <v>603</v>
      </c>
      <c r="E43" s="134">
        <v>6016</v>
      </c>
      <c r="F43" s="134">
        <v>8955</v>
      </c>
      <c r="G43" s="134">
        <v>6055</v>
      </c>
      <c r="H43" s="134">
        <v>5579</v>
      </c>
      <c r="I43" s="134">
        <v>5512</v>
      </c>
      <c r="J43" s="134">
        <v>14365</v>
      </c>
      <c r="K43" s="134">
        <v>19862</v>
      </c>
    </row>
    <row r="44" spans="1:11" x14ac:dyDescent="0.4">
      <c r="A44" s="130" t="s">
        <v>4</v>
      </c>
      <c r="B44" s="130" t="s">
        <v>574</v>
      </c>
      <c r="C44" s="131">
        <v>151</v>
      </c>
      <c r="D44" s="131">
        <v>483</v>
      </c>
      <c r="E44" s="134">
        <v>4257</v>
      </c>
      <c r="F44" s="134">
        <v>6640</v>
      </c>
      <c r="G44" s="134">
        <v>4311</v>
      </c>
      <c r="H44" s="134">
        <v>3753</v>
      </c>
      <c r="I44" s="134">
        <v>3669</v>
      </c>
      <c r="J44" s="134">
        <v>8979</v>
      </c>
      <c r="K44" s="134">
        <v>11451</v>
      </c>
    </row>
    <row r="45" spans="1:11" x14ac:dyDescent="0.4">
      <c r="A45" s="130" t="s">
        <v>4</v>
      </c>
      <c r="B45" s="130" t="s">
        <v>127</v>
      </c>
      <c r="C45" s="131">
        <v>566</v>
      </c>
      <c r="D45" s="134">
        <v>1739</v>
      </c>
      <c r="E45" s="134">
        <v>13630</v>
      </c>
      <c r="F45" s="134">
        <v>21924</v>
      </c>
      <c r="G45" s="134">
        <v>15287</v>
      </c>
      <c r="H45" s="134">
        <v>14702</v>
      </c>
      <c r="I45" s="134">
        <v>14081</v>
      </c>
      <c r="J45" s="134">
        <v>36638</v>
      </c>
      <c r="K45" s="134">
        <v>31872</v>
      </c>
    </row>
    <row r="46" spans="1:11" x14ac:dyDescent="0.4">
      <c r="A46" s="130" t="s">
        <v>4</v>
      </c>
      <c r="B46" s="130" t="s">
        <v>115</v>
      </c>
      <c r="C46" s="131">
        <v>449</v>
      </c>
      <c r="D46" s="134">
        <v>1336</v>
      </c>
      <c r="E46" s="134">
        <v>12749</v>
      </c>
      <c r="F46" s="134">
        <v>20259</v>
      </c>
      <c r="G46" s="134">
        <v>13241</v>
      </c>
      <c r="H46" s="134">
        <v>12908</v>
      </c>
      <c r="I46" s="134">
        <v>12536</v>
      </c>
      <c r="J46" s="134">
        <v>31486</v>
      </c>
      <c r="K46" s="134">
        <v>30556</v>
      </c>
    </row>
    <row r="47" spans="1:11" x14ac:dyDescent="0.4">
      <c r="A47" s="130" t="s">
        <v>4</v>
      </c>
      <c r="B47" s="130" t="s">
        <v>594</v>
      </c>
      <c r="C47" s="131">
        <v>239</v>
      </c>
      <c r="D47" s="131">
        <v>654</v>
      </c>
      <c r="E47" s="134">
        <v>6719</v>
      </c>
      <c r="F47" s="134">
        <v>10618</v>
      </c>
      <c r="G47" s="134">
        <v>7240</v>
      </c>
      <c r="H47" s="134">
        <v>7132</v>
      </c>
      <c r="I47" s="134">
        <v>6704</v>
      </c>
      <c r="J47" s="134">
        <v>17623</v>
      </c>
      <c r="K47" s="134">
        <v>16446</v>
      </c>
    </row>
    <row r="48" spans="1:11" x14ac:dyDescent="0.4">
      <c r="A48" s="130" t="s">
        <v>4</v>
      </c>
      <c r="B48" s="130" t="s">
        <v>592</v>
      </c>
      <c r="C48" s="131">
        <v>210</v>
      </c>
      <c r="D48" s="131">
        <v>682</v>
      </c>
      <c r="E48" s="134">
        <v>6030</v>
      </c>
      <c r="F48" s="134">
        <v>9641</v>
      </c>
      <c r="G48" s="134">
        <v>6001</v>
      </c>
      <c r="H48" s="134">
        <v>5776</v>
      </c>
      <c r="I48" s="134">
        <v>5832</v>
      </c>
      <c r="J48" s="134">
        <v>13863</v>
      </c>
      <c r="K48" s="134">
        <v>14110</v>
      </c>
    </row>
    <row r="49" spans="1:11" x14ac:dyDescent="0.4">
      <c r="A49" s="130" t="s">
        <v>4</v>
      </c>
      <c r="B49" s="130" t="s">
        <v>132</v>
      </c>
      <c r="C49" s="131">
        <v>198</v>
      </c>
      <c r="D49" s="131">
        <v>590</v>
      </c>
      <c r="E49" s="134">
        <v>4637</v>
      </c>
      <c r="F49" s="134">
        <v>7832</v>
      </c>
      <c r="G49" s="134">
        <v>5137</v>
      </c>
      <c r="H49" s="134">
        <v>4795</v>
      </c>
      <c r="I49" s="134">
        <v>4385</v>
      </c>
      <c r="J49" s="134">
        <v>10304</v>
      </c>
      <c r="K49" s="134">
        <v>7765</v>
      </c>
    </row>
    <row r="50" spans="1:11" x14ac:dyDescent="0.4">
      <c r="A50" s="130" t="s">
        <v>4</v>
      </c>
      <c r="B50" s="130" t="s">
        <v>152</v>
      </c>
      <c r="C50" s="131">
        <v>407</v>
      </c>
      <c r="D50" s="134">
        <v>1194</v>
      </c>
      <c r="E50" s="134">
        <v>12776</v>
      </c>
      <c r="F50" s="134">
        <v>19502</v>
      </c>
      <c r="G50" s="134">
        <v>13429</v>
      </c>
      <c r="H50" s="134">
        <v>12716</v>
      </c>
      <c r="I50" s="134">
        <v>12690</v>
      </c>
      <c r="J50" s="134">
        <v>32978</v>
      </c>
      <c r="K50" s="134">
        <v>48557</v>
      </c>
    </row>
    <row r="51" spans="1:11" x14ac:dyDescent="0.4">
      <c r="A51" s="130" t="s">
        <v>4</v>
      </c>
      <c r="B51" s="130" t="s">
        <v>589</v>
      </c>
      <c r="C51" s="131">
        <v>211</v>
      </c>
      <c r="D51" s="131">
        <v>618</v>
      </c>
      <c r="E51" s="134">
        <v>6539</v>
      </c>
      <c r="F51" s="134">
        <v>11023</v>
      </c>
      <c r="G51" s="134">
        <v>7944</v>
      </c>
      <c r="H51" s="134">
        <v>7291</v>
      </c>
      <c r="I51" s="134">
        <v>7469</v>
      </c>
      <c r="J51" s="134">
        <v>19950</v>
      </c>
      <c r="K51" s="134">
        <v>33607</v>
      </c>
    </row>
    <row r="52" spans="1:11" x14ac:dyDescent="0.4">
      <c r="A52" s="130" t="s">
        <v>4</v>
      </c>
      <c r="B52" s="130" t="s">
        <v>587</v>
      </c>
      <c r="C52" s="131">
        <v>196</v>
      </c>
      <c r="D52" s="131">
        <v>576</v>
      </c>
      <c r="E52" s="134">
        <v>6237</v>
      </c>
      <c r="F52" s="134">
        <v>8479</v>
      </c>
      <c r="G52" s="134">
        <v>5485</v>
      </c>
      <c r="H52" s="134">
        <v>5425</v>
      </c>
      <c r="I52" s="134">
        <v>5221</v>
      </c>
      <c r="J52" s="134">
        <v>13028</v>
      </c>
      <c r="K52" s="134">
        <v>14950</v>
      </c>
    </row>
    <row r="53" spans="1:11" x14ac:dyDescent="0.4">
      <c r="A53" s="130" t="s">
        <v>4</v>
      </c>
      <c r="B53" s="130" t="s">
        <v>136</v>
      </c>
      <c r="C53" s="131">
        <v>394</v>
      </c>
      <c r="D53" s="134">
        <v>1175</v>
      </c>
      <c r="E53" s="134">
        <v>9166</v>
      </c>
      <c r="F53" s="134">
        <v>13611</v>
      </c>
      <c r="G53" s="134">
        <v>8682</v>
      </c>
      <c r="H53" s="134">
        <v>8128</v>
      </c>
      <c r="I53" s="134">
        <v>7767</v>
      </c>
      <c r="J53" s="134">
        <v>17631</v>
      </c>
      <c r="K53" s="134">
        <v>12238</v>
      </c>
    </row>
    <row r="54" spans="1:11" x14ac:dyDescent="0.4">
      <c r="A54" s="130" t="s">
        <v>4</v>
      </c>
      <c r="B54" s="130" t="s">
        <v>110</v>
      </c>
      <c r="C54" s="131">
        <v>59</v>
      </c>
      <c r="D54" s="131">
        <v>197</v>
      </c>
      <c r="E54" s="134">
        <v>1467</v>
      </c>
      <c r="F54" s="134">
        <v>2581</v>
      </c>
      <c r="G54" s="134">
        <v>1519</v>
      </c>
      <c r="H54" s="134">
        <v>1279</v>
      </c>
      <c r="I54" s="134">
        <v>1128</v>
      </c>
      <c r="J54" s="134">
        <v>2578</v>
      </c>
      <c r="K54" s="134">
        <v>2189</v>
      </c>
    </row>
    <row r="55" spans="1:11" x14ac:dyDescent="0.4">
      <c r="A55" s="130" t="s">
        <v>4</v>
      </c>
      <c r="B55" s="130" t="s">
        <v>112</v>
      </c>
      <c r="C55" s="131">
        <v>57</v>
      </c>
      <c r="D55" s="131">
        <v>219</v>
      </c>
      <c r="E55" s="134">
        <v>2037</v>
      </c>
      <c r="F55" s="134">
        <v>3368</v>
      </c>
      <c r="G55" s="134">
        <v>2033</v>
      </c>
      <c r="H55" s="134">
        <v>1678</v>
      </c>
      <c r="I55" s="134">
        <v>1646</v>
      </c>
      <c r="J55" s="134">
        <v>3661</v>
      </c>
      <c r="K55" s="134">
        <v>2630</v>
      </c>
    </row>
    <row r="56" spans="1:11" x14ac:dyDescent="0.4">
      <c r="A56" s="130" t="s">
        <v>4</v>
      </c>
      <c r="B56" s="130" t="s">
        <v>113</v>
      </c>
      <c r="C56" s="131">
        <v>31</v>
      </c>
      <c r="D56" s="131">
        <v>120</v>
      </c>
      <c r="E56" s="131">
        <v>875</v>
      </c>
      <c r="F56" s="134">
        <v>1264</v>
      </c>
      <c r="G56" s="131">
        <v>698</v>
      </c>
      <c r="H56" s="131">
        <v>593</v>
      </c>
      <c r="I56" s="131">
        <v>499</v>
      </c>
      <c r="J56" s="131">
        <v>906</v>
      </c>
      <c r="K56" s="131">
        <v>512</v>
      </c>
    </row>
    <row r="57" spans="1:11" x14ac:dyDescent="0.4">
      <c r="A57" s="130" t="s">
        <v>4</v>
      </c>
      <c r="B57" s="130" t="s">
        <v>135</v>
      </c>
      <c r="C57" s="131">
        <v>222</v>
      </c>
      <c r="D57" s="131">
        <v>673</v>
      </c>
      <c r="E57" s="134">
        <v>5728</v>
      </c>
      <c r="F57" s="134">
        <v>9970</v>
      </c>
      <c r="G57" s="134">
        <v>7010</v>
      </c>
      <c r="H57" s="134">
        <v>6859</v>
      </c>
      <c r="I57" s="134">
        <v>6287</v>
      </c>
      <c r="J57" s="134">
        <v>16466</v>
      </c>
      <c r="K57" s="134">
        <v>15665</v>
      </c>
    </row>
    <row r="58" spans="1:11" x14ac:dyDescent="0.4">
      <c r="A58" s="130" t="s">
        <v>4</v>
      </c>
      <c r="B58" s="130" t="s">
        <v>145</v>
      </c>
      <c r="C58" s="131">
        <v>686</v>
      </c>
      <c r="D58" s="134">
        <v>1984</v>
      </c>
      <c r="E58" s="134">
        <v>18929</v>
      </c>
      <c r="F58" s="134">
        <v>32762</v>
      </c>
      <c r="G58" s="134">
        <v>22670</v>
      </c>
      <c r="H58" s="134">
        <v>21323</v>
      </c>
      <c r="I58" s="134">
        <v>21924</v>
      </c>
      <c r="J58" s="134">
        <v>59784</v>
      </c>
      <c r="K58" s="135">
        <v>105173</v>
      </c>
    </row>
    <row r="59" spans="1:11" x14ac:dyDescent="0.4">
      <c r="A59" s="130" t="s">
        <v>4</v>
      </c>
      <c r="B59" s="130" t="s">
        <v>606</v>
      </c>
      <c r="C59" s="131">
        <v>287</v>
      </c>
      <c r="D59" s="131">
        <v>790</v>
      </c>
      <c r="E59" s="134">
        <v>8162</v>
      </c>
      <c r="F59" s="134">
        <v>13505</v>
      </c>
      <c r="G59" s="134">
        <v>9235</v>
      </c>
      <c r="H59" s="134">
        <v>8953</v>
      </c>
      <c r="I59" s="134">
        <v>9336</v>
      </c>
      <c r="J59" s="134">
        <v>25277</v>
      </c>
      <c r="K59" s="134">
        <v>43134</v>
      </c>
    </row>
    <row r="60" spans="1:11" x14ac:dyDescent="0.4">
      <c r="A60" s="130" t="s">
        <v>4</v>
      </c>
      <c r="B60" s="130" t="s">
        <v>608</v>
      </c>
      <c r="C60" s="131">
        <v>147</v>
      </c>
      <c r="D60" s="131">
        <v>409</v>
      </c>
      <c r="E60" s="134">
        <v>4416</v>
      </c>
      <c r="F60" s="134">
        <v>8838</v>
      </c>
      <c r="G60" s="134">
        <v>6590</v>
      </c>
      <c r="H60" s="134">
        <v>6096</v>
      </c>
      <c r="I60" s="134">
        <v>6647</v>
      </c>
      <c r="J60" s="134">
        <v>20372</v>
      </c>
      <c r="K60" s="134">
        <v>50133</v>
      </c>
    </row>
    <row r="61" spans="1:11" x14ac:dyDescent="0.4">
      <c r="A61" s="130" t="s">
        <v>4</v>
      </c>
      <c r="B61" s="130" t="s">
        <v>604</v>
      </c>
      <c r="C61" s="131">
        <v>252</v>
      </c>
      <c r="D61" s="131">
        <v>785</v>
      </c>
      <c r="E61" s="134">
        <v>6351</v>
      </c>
      <c r="F61" s="134">
        <v>10419</v>
      </c>
      <c r="G61" s="134">
        <v>6845</v>
      </c>
      <c r="H61" s="134">
        <v>6274</v>
      </c>
      <c r="I61" s="134">
        <v>5941</v>
      </c>
      <c r="J61" s="134">
        <v>14135</v>
      </c>
      <c r="K61" s="134">
        <v>11906</v>
      </c>
    </row>
    <row r="62" spans="1:11" x14ac:dyDescent="0.4">
      <c r="A62" s="130" t="s">
        <v>4</v>
      </c>
      <c r="B62" s="130" t="s">
        <v>130</v>
      </c>
      <c r="C62" s="131">
        <v>133</v>
      </c>
      <c r="D62" s="131">
        <v>352</v>
      </c>
      <c r="E62" s="134">
        <v>3577</v>
      </c>
      <c r="F62" s="134">
        <v>5723</v>
      </c>
      <c r="G62" s="134">
        <v>3748</v>
      </c>
      <c r="H62" s="134">
        <v>3481</v>
      </c>
      <c r="I62" s="134">
        <v>3654</v>
      </c>
      <c r="J62" s="134">
        <v>9871</v>
      </c>
      <c r="K62" s="134">
        <v>14077</v>
      </c>
    </row>
    <row r="63" spans="1:11" x14ac:dyDescent="0.4">
      <c r="A63" s="130" t="s">
        <v>4</v>
      </c>
      <c r="B63" s="130" t="s">
        <v>157</v>
      </c>
      <c r="C63" s="131">
        <v>638</v>
      </c>
      <c r="D63" s="134">
        <v>1748</v>
      </c>
      <c r="E63" s="134">
        <v>15404</v>
      </c>
      <c r="F63" s="134">
        <v>21492</v>
      </c>
      <c r="G63" s="134">
        <v>12851</v>
      </c>
      <c r="H63" s="134">
        <v>12469</v>
      </c>
      <c r="I63" s="134">
        <v>12254</v>
      </c>
      <c r="J63" s="134">
        <v>28124</v>
      </c>
      <c r="K63" s="134">
        <v>23212</v>
      </c>
    </row>
    <row r="64" spans="1:11" x14ac:dyDescent="0.4">
      <c r="A64" s="130" t="s">
        <v>4</v>
      </c>
      <c r="B64" s="130" t="s">
        <v>126</v>
      </c>
      <c r="C64" s="131">
        <v>161</v>
      </c>
      <c r="D64" s="131">
        <v>517</v>
      </c>
      <c r="E64" s="134">
        <v>4245</v>
      </c>
      <c r="F64" s="134">
        <v>7146</v>
      </c>
      <c r="G64" s="134">
        <v>4691</v>
      </c>
      <c r="H64" s="134">
        <v>4110</v>
      </c>
      <c r="I64" s="134">
        <v>3908</v>
      </c>
      <c r="J64" s="134">
        <v>9870</v>
      </c>
      <c r="K64" s="134">
        <v>10966</v>
      </c>
    </row>
    <row r="65" spans="1:11" x14ac:dyDescent="0.4">
      <c r="A65" s="130" t="s">
        <v>4</v>
      </c>
      <c r="B65" s="130" t="s">
        <v>149</v>
      </c>
      <c r="C65" s="131">
        <v>478</v>
      </c>
      <c r="D65" s="134">
        <v>1590</v>
      </c>
      <c r="E65" s="134">
        <v>12776</v>
      </c>
      <c r="F65" s="134">
        <v>19406</v>
      </c>
      <c r="G65" s="134">
        <v>12702</v>
      </c>
      <c r="H65" s="134">
        <v>12698</v>
      </c>
      <c r="I65" s="134">
        <v>12391</v>
      </c>
      <c r="J65" s="134">
        <v>30717</v>
      </c>
      <c r="K65" s="134">
        <v>30621</v>
      </c>
    </row>
    <row r="66" spans="1:11" x14ac:dyDescent="0.4">
      <c r="A66" s="130" t="s">
        <v>4</v>
      </c>
      <c r="B66" s="130" t="s">
        <v>114</v>
      </c>
      <c r="C66" s="131">
        <v>622</v>
      </c>
      <c r="D66" s="134">
        <v>1814</v>
      </c>
      <c r="E66" s="134">
        <v>13363</v>
      </c>
      <c r="F66" s="134">
        <v>23613</v>
      </c>
      <c r="G66" s="134">
        <v>16775</v>
      </c>
      <c r="H66" s="134">
        <v>14638</v>
      </c>
      <c r="I66" s="134">
        <v>13948</v>
      </c>
      <c r="J66" s="134">
        <v>35335</v>
      </c>
      <c r="K66" s="134">
        <v>36041</v>
      </c>
    </row>
    <row r="67" spans="1:11" x14ac:dyDescent="0.4">
      <c r="A67" s="130" t="s">
        <v>4</v>
      </c>
      <c r="B67" s="130" t="s">
        <v>133</v>
      </c>
      <c r="C67" s="131">
        <v>130</v>
      </c>
      <c r="D67" s="131">
        <v>454</v>
      </c>
      <c r="E67" s="134">
        <v>3843</v>
      </c>
      <c r="F67" s="134">
        <v>5376</v>
      </c>
      <c r="G67" s="134">
        <v>3010</v>
      </c>
      <c r="H67" s="134">
        <v>2741</v>
      </c>
      <c r="I67" s="134">
        <v>2513</v>
      </c>
      <c r="J67" s="134">
        <v>5100</v>
      </c>
      <c r="K67" s="134">
        <v>2986</v>
      </c>
    </row>
    <row r="68" spans="1:11" x14ac:dyDescent="0.4">
      <c r="A68" s="130" t="s">
        <v>4</v>
      </c>
      <c r="B68" s="130" t="s">
        <v>138</v>
      </c>
      <c r="C68" s="131">
        <v>176</v>
      </c>
      <c r="D68" s="131">
        <v>644</v>
      </c>
      <c r="E68" s="134">
        <v>6066</v>
      </c>
      <c r="F68" s="134">
        <v>9563</v>
      </c>
      <c r="G68" s="134">
        <v>6335</v>
      </c>
      <c r="H68" s="134">
        <v>6403</v>
      </c>
      <c r="I68" s="134">
        <v>6620</v>
      </c>
      <c r="J68" s="134">
        <v>18016</v>
      </c>
      <c r="K68" s="134">
        <v>27898</v>
      </c>
    </row>
    <row r="69" spans="1:11" x14ac:dyDescent="0.4">
      <c r="A69" s="130" t="s">
        <v>4</v>
      </c>
      <c r="B69" s="130" t="s">
        <v>137</v>
      </c>
      <c r="C69" s="131">
        <v>726</v>
      </c>
      <c r="D69" s="134">
        <v>2222</v>
      </c>
      <c r="E69" s="134">
        <v>16195</v>
      </c>
      <c r="F69" s="134">
        <v>31434</v>
      </c>
      <c r="G69" s="134">
        <v>23732</v>
      </c>
      <c r="H69" s="134">
        <v>22520</v>
      </c>
      <c r="I69" s="134">
        <v>21361</v>
      </c>
      <c r="J69" s="134">
        <v>59548</v>
      </c>
      <c r="K69" s="134">
        <v>87639</v>
      </c>
    </row>
    <row r="70" spans="1:11" x14ac:dyDescent="0.4">
      <c r="A70" s="130" t="s">
        <v>962</v>
      </c>
      <c r="B70" s="130" t="s">
        <v>962</v>
      </c>
      <c r="C70" s="134">
        <v>2499</v>
      </c>
      <c r="D70" s="134">
        <v>8310</v>
      </c>
      <c r="E70" s="134">
        <v>72844</v>
      </c>
      <c r="F70" s="134">
        <v>115746</v>
      </c>
      <c r="G70" s="134">
        <v>73880</v>
      </c>
      <c r="H70" s="134">
        <v>68631</v>
      </c>
      <c r="I70" s="134">
        <v>65159</v>
      </c>
      <c r="J70" s="134">
        <v>162655</v>
      </c>
      <c r="K70" s="134">
        <v>151005</v>
      </c>
    </row>
    <row r="71" spans="1:11" x14ac:dyDescent="0.4">
      <c r="A71" s="130" t="s">
        <v>962</v>
      </c>
      <c r="B71" s="130" t="s">
        <v>177</v>
      </c>
      <c r="C71" s="131">
        <v>244</v>
      </c>
      <c r="D71" s="131">
        <v>695</v>
      </c>
      <c r="E71" s="134">
        <v>4325</v>
      </c>
      <c r="F71" s="134">
        <v>8925</v>
      </c>
      <c r="G71" s="134">
        <v>6490</v>
      </c>
      <c r="H71" s="134">
        <v>5508</v>
      </c>
      <c r="I71" s="134">
        <v>5259</v>
      </c>
      <c r="J71" s="134">
        <v>13901</v>
      </c>
      <c r="K71" s="134">
        <v>14472</v>
      </c>
    </row>
    <row r="72" spans="1:11" x14ac:dyDescent="0.4">
      <c r="A72" s="130" t="s">
        <v>962</v>
      </c>
      <c r="B72" s="130" t="s">
        <v>176</v>
      </c>
      <c r="C72" s="131">
        <v>30</v>
      </c>
      <c r="D72" s="131">
        <v>107</v>
      </c>
      <c r="E72" s="134">
        <v>1005</v>
      </c>
      <c r="F72" s="134">
        <v>1596</v>
      </c>
      <c r="G72" s="131">
        <v>800</v>
      </c>
      <c r="H72" s="131">
        <v>748</v>
      </c>
      <c r="I72" s="131">
        <v>707</v>
      </c>
      <c r="J72" s="134">
        <v>1528</v>
      </c>
      <c r="K72" s="134">
        <v>1195</v>
      </c>
    </row>
    <row r="73" spans="1:11" x14ac:dyDescent="0.4">
      <c r="A73" s="130" t="s">
        <v>962</v>
      </c>
      <c r="B73" s="130" t="s">
        <v>99</v>
      </c>
      <c r="C73" s="131" t="s">
        <v>400</v>
      </c>
      <c r="D73" s="131">
        <v>96</v>
      </c>
      <c r="E73" s="131">
        <v>724</v>
      </c>
      <c r="F73" s="134">
        <v>1025</v>
      </c>
      <c r="G73" s="131">
        <v>556</v>
      </c>
      <c r="H73" s="131">
        <v>518</v>
      </c>
      <c r="I73" s="131">
        <v>414</v>
      </c>
      <c r="J73" s="131">
        <v>967</v>
      </c>
      <c r="K73" s="131">
        <v>665</v>
      </c>
    </row>
    <row r="74" spans="1:11" x14ac:dyDescent="0.4">
      <c r="A74" s="130" t="s">
        <v>962</v>
      </c>
      <c r="B74" s="130" t="s">
        <v>169</v>
      </c>
      <c r="C74" s="131">
        <v>528</v>
      </c>
      <c r="D74" s="134">
        <v>1700</v>
      </c>
      <c r="E74" s="134">
        <v>13660</v>
      </c>
      <c r="F74" s="134">
        <v>22344</v>
      </c>
      <c r="G74" s="134">
        <v>14909</v>
      </c>
      <c r="H74" s="134">
        <v>14392</v>
      </c>
      <c r="I74" s="134">
        <v>13727</v>
      </c>
      <c r="J74" s="134">
        <v>35008</v>
      </c>
      <c r="K74" s="134">
        <v>30044</v>
      </c>
    </row>
    <row r="75" spans="1:11" x14ac:dyDescent="0.4">
      <c r="A75" s="130" t="s">
        <v>962</v>
      </c>
      <c r="B75" s="130" t="s">
        <v>167</v>
      </c>
      <c r="C75" s="131" t="s">
        <v>400</v>
      </c>
      <c r="D75" s="131">
        <v>41</v>
      </c>
      <c r="E75" s="131">
        <v>346</v>
      </c>
      <c r="F75" s="131">
        <v>486</v>
      </c>
      <c r="G75" s="131">
        <v>260</v>
      </c>
      <c r="H75" s="131">
        <v>197</v>
      </c>
      <c r="I75" s="131">
        <v>176</v>
      </c>
      <c r="J75" s="131">
        <v>393</v>
      </c>
      <c r="K75" s="131">
        <v>278</v>
      </c>
    </row>
    <row r="76" spans="1:11" x14ac:dyDescent="0.4">
      <c r="A76" s="130" t="s">
        <v>962</v>
      </c>
      <c r="B76" s="130" t="s">
        <v>159</v>
      </c>
      <c r="C76" s="132">
        <v>63</v>
      </c>
      <c r="D76" s="131">
        <v>233</v>
      </c>
      <c r="E76" s="134">
        <v>2176</v>
      </c>
      <c r="F76" s="134">
        <v>2894</v>
      </c>
      <c r="G76" s="134">
        <v>1574</v>
      </c>
      <c r="H76" s="134">
        <v>1400</v>
      </c>
      <c r="I76" s="134">
        <v>1292</v>
      </c>
      <c r="J76" s="134">
        <v>2704</v>
      </c>
      <c r="K76" s="134">
        <v>1943</v>
      </c>
    </row>
    <row r="77" spans="1:11" x14ac:dyDescent="0.4">
      <c r="A77" s="130" t="s">
        <v>962</v>
      </c>
      <c r="B77" s="130" t="s">
        <v>179</v>
      </c>
      <c r="C77" s="131">
        <v>75</v>
      </c>
      <c r="D77" s="131">
        <v>277</v>
      </c>
      <c r="E77" s="134">
        <v>2488</v>
      </c>
      <c r="F77" s="134">
        <v>3877</v>
      </c>
      <c r="G77" s="134">
        <v>2420</v>
      </c>
      <c r="H77" s="134">
        <v>2177</v>
      </c>
      <c r="I77" s="134">
        <v>1914</v>
      </c>
      <c r="J77" s="134">
        <v>4607</v>
      </c>
      <c r="K77" s="134">
        <v>4128</v>
      </c>
    </row>
    <row r="78" spans="1:11" x14ac:dyDescent="0.4">
      <c r="A78" s="130" t="s">
        <v>962</v>
      </c>
      <c r="B78" s="130" t="s">
        <v>180</v>
      </c>
      <c r="C78" s="131" t="s">
        <v>400</v>
      </c>
      <c r="D78" s="131">
        <v>39</v>
      </c>
      <c r="E78" s="131">
        <v>241</v>
      </c>
      <c r="F78" s="131">
        <v>350</v>
      </c>
      <c r="G78" s="131">
        <v>155</v>
      </c>
      <c r="H78" s="131">
        <v>110</v>
      </c>
      <c r="I78" s="131">
        <v>130</v>
      </c>
      <c r="J78" s="131">
        <v>232</v>
      </c>
      <c r="K78" s="131">
        <v>177</v>
      </c>
    </row>
    <row r="79" spans="1:11" x14ac:dyDescent="0.4">
      <c r="A79" s="130" t="s">
        <v>962</v>
      </c>
      <c r="B79" s="130" t="s">
        <v>168</v>
      </c>
      <c r="C79" s="131">
        <v>388</v>
      </c>
      <c r="D79" s="134">
        <v>1245</v>
      </c>
      <c r="E79" s="134">
        <v>11959</v>
      </c>
      <c r="F79" s="134">
        <v>16723</v>
      </c>
      <c r="G79" s="134">
        <v>10539</v>
      </c>
      <c r="H79" s="134">
        <v>10504</v>
      </c>
      <c r="I79" s="134">
        <v>9525</v>
      </c>
      <c r="J79" s="134">
        <v>23213</v>
      </c>
      <c r="K79" s="134">
        <v>17472</v>
      </c>
    </row>
    <row r="80" spans="1:11" x14ac:dyDescent="0.4">
      <c r="A80" s="130" t="s">
        <v>962</v>
      </c>
      <c r="B80" s="130" t="s">
        <v>174</v>
      </c>
      <c r="C80" s="131" t="s">
        <v>400</v>
      </c>
      <c r="D80" s="131">
        <v>31</v>
      </c>
      <c r="E80" s="131">
        <v>195</v>
      </c>
      <c r="F80" s="131">
        <v>290</v>
      </c>
      <c r="G80" s="131">
        <v>163</v>
      </c>
      <c r="H80" s="131">
        <v>146</v>
      </c>
      <c r="I80" s="131">
        <v>136</v>
      </c>
      <c r="J80" s="131">
        <v>304</v>
      </c>
      <c r="K80" s="131">
        <v>249</v>
      </c>
    </row>
    <row r="81" spans="1:11" x14ac:dyDescent="0.4">
      <c r="A81" s="130" t="s">
        <v>962</v>
      </c>
      <c r="B81" s="130" t="s">
        <v>178</v>
      </c>
      <c r="C81" s="131">
        <v>203</v>
      </c>
      <c r="D81" s="131">
        <v>761</v>
      </c>
      <c r="E81" s="134">
        <v>6985</v>
      </c>
      <c r="F81" s="134">
        <v>11790</v>
      </c>
      <c r="G81" s="134">
        <v>7419</v>
      </c>
      <c r="H81" s="134">
        <v>6675</v>
      </c>
      <c r="I81" s="134">
        <v>6267</v>
      </c>
      <c r="J81" s="134">
        <v>16257</v>
      </c>
      <c r="K81" s="134">
        <v>17275</v>
      </c>
    </row>
    <row r="82" spans="1:11" x14ac:dyDescent="0.4">
      <c r="A82" s="130" t="s">
        <v>962</v>
      </c>
      <c r="B82" s="130" t="s">
        <v>166</v>
      </c>
      <c r="C82" s="131" t="s">
        <v>400</v>
      </c>
      <c r="D82" s="131">
        <v>113</v>
      </c>
      <c r="E82" s="131">
        <v>925</v>
      </c>
      <c r="F82" s="134">
        <v>1199</v>
      </c>
      <c r="G82" s="131">
        <v>685</v>
      </c>
      <c r="H82" s="131">
        <v>547</v>
      </c>
      <c r="I82" s="131">
        <v>557</v>
      </c>
      <c r="J82" s="134">
        <v>1168</v>
      </c>
      <c r="K82" s="131">
        <v>778</v>
      </c>
    </row>
    <row r="83" spans="1:11" x14ac:dyDescent="0.4">
      <c r="A83" s="130" t="s">
        <v>962</v>
      </c>
      <c r="B83" s="130" t="s">
        <v>160</v>
      </c>
      <c r="C83" s="131">
        <v>727</v>
      </c>
      <c r="D83" s="134">
        <v>2288</v>
      </c>
      <c r="E83" s="134">
        <v>22298</v>
      </c>
      <c r="F83" s="134">
        <v>36257</v>
      </c>
      <c r="G83" s="134">
        <v>23301</v>
      </c>
      <c r="H83" s="134">
        <v>21737</v>
      </c>
      <c r="I83" s="134">
        <v>21385</v>
      </c>
      <c r="J83" s="134">
        <v>53963</v>
      </c>
      <c r="K83" s="134">
        <v>56263</v>
      </c>
    </row>
    <row r="84" spans="1:11" x14ac:dyDescent="0.4">
      <c r="A84" s="130" t="s">
        <v>962</v>
      </c>
      <c r="B84" s="130" t="s">
        <v>163</v>
      </c>
      <c r="C84" s="131">
        <v>121</v>
      </c>
      <c r="D84" s="131">
        <v>427</v>
      </c>
      <c r="E84" s="134">
        <v>4241</v>
      </c>
      <c r="F84" s="134">
        <v>6288</v>
      </c>
      <c r="G84" s="134">
        <v>3947</v>
      </c>
      <c r="H84" s="134">
        <v>3684</v>
      </c>
      <c r="I84" s="134">
        <v>3464</v>
      </c>
      <c r="J84" s="134">
        <v>8440</v>
      </c>
      <c r="K84" s="134">
        <v>7216</v>
      </c>
    </row>
    <row r="85" spans="1:11" x14ac:dyDescent="0.4">
      <c r="A85" s="130" t="s">
        <v>962</v>
      </c>
      <c r="B85" s="130" t="s">
        <v>164</v>
      </c>
      <c r="C85" s="131">
        <v>138</v>
      </c>
      <c r="D85" s="131">
        <v>446</v>
      </c>
      <c r="E85" s="134">
        <v>5009</v>
      </c>
      <c r="F85" s="134">
        <v>6876</v>
      </c>
      <c r="G85" s="134">
        <v>4352</v>
      </c>
      <c r="H85" s="134">
        <v>4133</v>
      </c>
      <c r="I85" s="134">
        <v>3742</v>
      </c>
      <c r="J85" s="134">
        <v>9109</v>
      </c>
      <c r="K85" s="134">
        <v>8187</v>
      </c>
    </row>
    <row r="86" spans="1:11" x14ac:dyDescent="0.4">
      <c r="A86" s="130" t="s">
        <v>962</v>
      </c>
      <c r="B86" s="130" t="s">
        <v>162</v>
      </c>
      <c r="C86" s="131">
        <v>136</v>
      </c>
      <c r="D86" s="131">
        <v>463</v>
      </c>
      <c r="E86" s="134">
        <v>4434</v>
      </c>
      <c r="F86" s="134">
        <v>9070</v>
      </c>
      <c r="G86" s="134">
        <v>6165</v>
      </c>
      <c r="H86" s="134">
        <v>5499</v>
      </c>
      <c r="I86" s="134">
        <v>5949</v>
      </c>
      <c r="J86" s="134">
        <v>15870</v>
      </c>
      <c r="K86" s="134">
        <v>20942</v>
      </c>
    </row>
    <row r="87" spans="1:11" x14ac:dyDescent="0.4">
      <c r="A87" s="130" t="s">
        <v>962</v>
      </c>
      <c r="B87" s="130" t="s">
        <v>161</v>
      </c>
      <c r="C87" s="131">
        <v>149</v>
      </c>
      <c r="D87" s="131">
        <v>434</v>
      </c>
      <c r="E87" s="134">
        <v>3940</v>
      </c>
      <c r="F87" s="134">
        <v>6493</v>
      </c>
      <c r="G87" s="134">
        <v>4104</v>
      </c>
      <c r="H87" s="134">
        <v>3789</v>
      </c>
      <c r="I87" s="134">
        <v>3746</v>
      </c>
      <c r="J87" s="134">
        <v>9290</v>
      </c>
      <c r="K87" s="134">
        <v>9778</v>
      </c>
    </row>
    <row r="88" spans="1:11" x14ac:dyDescent="0.4">
      <c r="A88" s="130" t="s">
        <v>962</v>
      </c>
      <c r="B88" s="130" t="s">
        <v>165</v>
      </c>
      <c r="C88" s="131">
        <v>183</v>
      </c>
      <c r="D88" s="131">
        <v>518</v>
      </c>
      <c r="E88" s="134">
        <v>4674</v>
      </c>
      <c r="F88" s="134">
        <v>7530</v>
      </c>
      <c r="G88" s="134">
        <v>4733</v>
      </c>
      <c r="H88" s="134">
        <v>4632</v>
      </c>
      <c r="I88" s="134">
        <v>4484</v>
      </c>
      <c r="J88" s="134">
        <v>11254</v>
      </c>
      <c r="K88" s="134">
        <v>10140</v>
      </c>
    </row>
    <row r="89" spans="1:11" x14ac:dyDescent="0.4">
      <c r="A89" s="130" t="s">
        <v>962</v>
      </c>
      <c r="B89" s="130" t="s">
        <v>175</v>
      </c>
      <c r="C89" s="131">
        <v>110</v>
      </c>
      <c r="D89" s="131">
        <v>400</v>
      </c>
      <c r="E89" s="134">
        <v>3324</v>
      </c>
      <c r="F89" s="134">
        <v>4515</v>
      </c>
      <c r="G89" s="134">
        <v>2640</v>
      </c>
      <c r="H89" s="134">
        <v>2277</v>
      </c>
      <c r="I89" s="134">
        <v>2107</v>
      </c>
      <c r="J89" s="134">
        <v>4858</v>
      </c>
      <c r="K89" s="134">
        <v>3507</v>
      </c>
    </row>
    <row r="90" spans="1:11" x14ac:dyDescent="0.4">
      <c r="A90" s="130" t="s">
        <v>962</v>
      </c>
      <c r="B90" s="130" t="s">
        <v>170</v>
      </c>
      <c r="C90" s="131" t="s">
        <v>400</v>
      </c>
      <c r="D90" s="131">
        <v>47</v>
      </c>
      <c r="E90" s="131">
        <v>322</v>
      </c>
      <c r="F90" s="131">
        <v>495</v>
      </c>
      <c r="G90" s="131">
        <v>259</v>
      </c>
      <c r="H90" s="131">
        <v>237</v>
      </c>
      <c r="I90" s="131">
        <v>235</v>
      </c>
      <c r="J90" s="131">
        <v>412</v>
      </c>
      <c r="K90" s="131">
        <v>298</v>
      </c>
    </row>
    <row r="91" spans="1:11" x14ac:dyDescent="0.4">
      <c r="A91" s="130" t="s">
        <v>962</v>
      </c>
      <c r="B91" s="130" t="s">
        <v>171</v>
      </c>
      <c r="C91" s="131" t="s">
        <v>400</v>
      </c>
      <c r="D91" s="131">
        <v>124</v>
      </c>
      <c r="E91" s="134">
        <v>1142</v>
      </c>
      <c r="F91" s="134">
        <v>1784</v>
      </c>
      <c r="G91" s="134">
        <v>1087</v>
      </c>
      <c r="H91" s="131">
        <v>940</v>
      </c>
      <c r="I91" s="131">
        <v>879</v>
      </c>
      <c r="J91" s="134">
        <v>2107</v>
      </c>
      <c r="K91" s="134">
        <v>1504</v>
      </c>
    </row>
    <row r="92" spans="1:11" x14ac:dyDescent="0.4">
      <c r="A92" s="130" t="s">
        <v>962</v>
      </c>
      <c r="B92" s="130" t="s">
        <v>173</v>
      </c>
      <c r="C92" s="131" t="s">
        <v>400</v>
      </c>
      <c r="D92" s="131">
        <v>70</v>
      </c>
      <c r="E92" s="131">
        <v>429</v>
      </c>
      <c r="F92" s="131">
        <v>693</v>
      </c>
      <c r="G92" s="131">
        <v>357</v>
      </c>
      <c r="H92" s="131">
        <v>293</v>
      </c>
      <c r="I92" s="131">
        <v>265</v>
      </c>
      <c r="J92" s="131">
        <v>611</v>
      </c>
      <c r="K92" s="131">
        <v>467</v>
      </c>
    </row>
    <row r="93" spans="1:11" x14ac:dyDescent="0.4">
      <c r="A93" s="130" t="s">
        <v>962</v>
      </c>
      <c r="B93" s="130" t="s">
        <v>172</v>
      </c>
      <c r="C93" s="131" t="s">
        <v>400</v>
      </c>
      <c r="D93" s="131">
        <v>43</v>
      </c>
      <c r="E93" s="131">
        <v>300</v>
      </c>
      <c r="F93" s="131">
        <v>503</v>
      </c>
      <c r="G93" s="131">
        <v>266</v>
      </c>
      <c r="H93" s="131">
        <v>225</v>
      </c>
      <c r="I93" s="131">
        <v>184</v>
      </c>
      <c r="J93" s="131">
        <v>422</v>
      </c>
      <c r="K93" s="131">
        <v>290</v>
      </c>
    </row>
    <row r="94" spans="1:11" x14ac:dyDescent="0.4">
      <c r="A94" s="130" t="s">
        <v>963</v>
      </c>
      <c r="B94" s="130" t="s">
        <v>963</v>
      </c>
      <c r="C94" s="134">
        <v>1853</v>
      </c>
      <c r="D94" s="134">
        <v>6143</v>
      </c>
      <c r="E94" s="134">
        <v>56488</v>
      </c>
      <c r="F94" s="134">
        <v>84904</v>
      </c>
      <c r="G94" s="134">
        <v>51153</v>
      </c>
      <c r="H94" s="134">
        <v>47604</v>
      </c>
      <c r="I94" s="134">
        <v>44700</v>
      </c>
      <c r="J94" s="134">
        <v>105929</v>
      </c>
      <c r="K94" s="136">
        <v>93518</v>
      </c>
    </row>
    <row r="95" spans="1:11" x14ac:dyDescent="0.4">
      <c r="A95" s="130" t="s">
        <v>963</v>
      </c>
      <c r="B95" s="130" t="s">
        <v>190</v>
      </c>
      <c r="C95" s="131">
        <v>248</v>
      </c>
      <c r="D95" s="131">
        <v>842</v>
      </c>
      <c r="E95" s="134">
        <v>8093</v>
      </c>
      <c r="F95" s="134">
        <v>11201</v>
      </c>
      <c r="G95" s="134">
        <v>6677</v>
      </c>
      <c r="H95" s="134">
        <v>6654</v>
      </c>
      <c r="I95" s="134">
        <v>6179</v>
      </c>
      <c r="J95" s="134">
        <v>14416</v>
      </c>
      <c r="K95" s="134">
        <v>10038</v>
      </c>
    </row>
    <row r="96" spans="1:11" x14ac:dyDescent="0.4">
      <c r="A96" s="130" t="s">
        <v>963</v>
      </c>
      <c r="B96" s="130" t="s">
        <v>193</v>
      </c>
      <c r="C96" s="131">
        <v>214</v>
      </c>
      <c r="D96" s="131">
        <v>636</v>
      </c>
      <c r="E96" s="134">
        <v>6094</v>
      </c>
      <c r="F96" s="134">
        <v>8741</v>
      </c>
      <c r="G96" s="134">
        <v>5249</v>
      </c>
      <c r="H96" s="134">
        <v>4710</v>
      </c>
      <c r="I96" s="134">
        <v>4404</v>
      </c>
      <c r="J96" s="134">
        <v>9969</v>
      </c>
      <c r="K96" s="134">
        <v>8570</v>
      </c>
    </row>
    <row r="97" spans="1:11" x14ac:dyDescent="0.4">
      <c r="A97" s="130" t="s">
        <v>963</v>
      </c>
      <c r="B97" s="130" t="s">
        <v>198</v>
      </c>
      <c r="C97" s="131" t="s">
        <v>400</v>
      </c>
      <c r="D97" s="131">
        <v>73</v>
      </c>
      <c r="E97" s="131">
        <v>656</v>
      </c>
      <c r="F97" s="131">
        <v>814</v>
      </c>
      <c r="G97" s="131">
        <v>414</v>
      </c>
      <c r="H97" s="131">
        <v>405</v>
      </c>
      <c r="I97" s="131">
        <v>355</v>
      </c>
      <c r="J97" s="131">
        <v>614</v>
      </c>
      <c r="K97" s="131">
        <v>333</v>
      </c>
    </row>
    <row r="98" spans="1:11" x14ac:dyDescent="0.4">
      <c r="A98" s="130" t="s">
        <v>963</v>
      </c>
      <c r="B98" s="130" t="s">
        <v>189</v>
      </c>
      <c r="C98" s="131">
        <v>285</v>
      </c>
      <c r="D98" s="134">
        <v>1065</v>
      </c>
      <c r="E98" s="134">
        <v>9285</v>
      </c>
      <c r="F98" s="134">
        <v>15730</v>
      </c>
      <c r="G98" s="134">
        <v>10299</v>
      </c>
      <c r="H98" s="134">
        <v>9775</v>
      </c>
      <c r="I98" s="134">
        <v>9537</v>
      </c>
      <c r="J98" s="134">
        <v>24408</v>
      </c>
      <c r="K98" s="134">
        <v>23216</v>
      </c>
    </row>
    <row r="99" spans="1:11" x14ac:dyDescent="0.4">
      <c r="A99" s="130" t="s">
        <v>963</v>
      </c>
      <c r="B99" s="130" t="s">
        <v>197</v>
      </c>
      <c r="C99" s="131">
        <v>102</v>
      </c>
      <c r="D99" s="131">
        <v>310</v>
      </c>
      <c r="E99" s="134">
        <v>2792</v>
      </c>
      <c r="F99" s="134">
        <v>4350</v>
      </c>
      <c r="G99" s="134">
        <v>2552</v>
      </c>
      <c r="H99" s="134">
        <v>2301</v>
      </c>
      <c r="I99" s="134">
        <v>2301</v>
      </c>
      <c r="J99" s="134">
        <v>5395</v>
      </c>
      <c r="K99" s="134">
        <v>4625</v>
      </c>
    </row>
    <row r="100" spans="1:11" x14ac:dyDescent="0.4">
      <c r="A100" s="130" t="s">
        <v>963</v>
      </c>
      <c r="B100" s="130" t="s">
        <v>205</v>
      </c>
      <c r="C100" s="131">
        <v>38</v>
      </c>
      <c r="D100" s="131">
        <v>132</v>
      </c>
      <c r="E100" s="131">
        <v>981</v>
      </c>
      <c r="F100" s="134">
        <v>1498</v>
      </c>
      <c r="G100" s="131">
        <v>808</v>
      </c>
      <c r="H100" s="131">
        <v>690</v>
      </c>
      <c r="I100" s="131">
        <v>604</v>
      </c>
      <c r="J100" s="134">
        <v>1429</v>
      </c>
      <c r="K100" s="134">
        <v>1154</v>
      </c>
    </row>
    <row r="101" spans="1:11" x14ac:dyDescent="0.4">
      <c r="A101" s="130" t="s">
        <v>963</v>
      </c>
      <c r="B101" s="130" t="s">
        <v>204</v>
      </c>
      <c r="C101" s="131" t="s">
        <v>400</v>
      </c>
      <c r="D101" s="131" t="s">
        <v>400</v>
      </c>
      <c r="E101" s="131">
        <v>212</v>
      </c>
      <c r="F101" s="131">
        <v>364</v>
      </c>
      <c r="G101" s="131">
        <v>204</v>
      </c>
      <c r="H101" s="131">
        <v>216</v>
      </c>
      <c r="I101" s="131">
        <v>164</v>
      </c>
      <c r="J101" s="131">
        <v>351</v>
      </c>
      <c r="K101" s="131">
        <v>202</v>
      </c>
    </row>
    <row r="102" spans="1:11" x14ac:dyDescent="0.4">
      <c r="A102" s="130" t="s">
        <v>963</v>
      </c>
      <c r="B102" s="130" t="s">
        <v>194</v>
      </c>
      <c r="C102" s="131">
        <v>47</v>
      </c>
      <c r="D102" s="131">
        <v>129</v>
      </c>
      <c r="E102" s="134">
        <v>1201</v>
      </c>
      <c r="F102" s="134">
        <v>1826</v>
      </c>
      <c r="G102" s="131">
        <v>978</v>
      </c>
      <c r="H102" s="131">
        <v>873</v>
      </c>
      <c r="I102" s="131">
        <v>789</v>
      </c>
      <c r="J102" s="134">
        <v>1795</v>
      </c>
      <c r="K102" s="134">
        <v>1213</v>
      </c>
    </row>
    <row r="103" spans="1:11" x14ac:dyDescent="0.4">
      <c r="A103" s="130" t="s">
        <v>963</v>
      </c>
      <c r="B103" s="130" t="s">
        <v>188</v>
      </c>
      <c r="C103" s="131" t="s">
        <v>400</v>
      </c>
      <c r="D103" s="131">
        <v>44</v>
      </c>
      <c r="E103" s="131">
        <v>278</v>
      </c>
      <c r="F103" s="131">
        <v>395</v>
      </c>
      <c r="G103" s="131">
        <v>189</v>
      </c>
      <c r="H103" s="131">
        <v>160</v>
      </c>
      <c r="I103" s="131">
        <v>129</v>
      </c>
      <c r="J103" s="131">
        <v>270</v>
      </c>
      <c r="K103" s="131">
        <v>187</v>
      </c>
    </row>
    <row r="104" spans="1:11" x14ac:dyDescent="0.4">
      <c r="A104" s="130" t="s">
        <v>963</v>
      </c>
      <c r="B104" s="130" t="s">
        <v>199</v>
      </c>
      <c r="C104" s="131">
        <v>119</v>
      </c>
      <c r="D104" s="131">
        <v>343</v>
      </c>
      <c r="E104" s="134">
        <v>3390</v>
      </c>
      <c r="F104" s="134">
        <v>5383</v>
      </c>
      <c r="G104" s="134">
        <v>3029</v>
      </c>
      <c r="H104" s="134">
        <v>2741</v>
      </c>
      <c r="I104" s="134">
        <v>2671</v>
      </c>
      <c r="J104" s="134">
        <v>6028</v>
      </c>
      <c r="K104" s="134">
        <v>5104</v>
      </c>
    </row>
    <row r="105" spans="1:11" x14ac:dyDescent="0.4">
      <c r="A105" s="130" t="s">
        <v>963</v>
      </c>
      <c r="B105" s="130" t="s">
        <v>187</v>
      </c>
      <c r="C105" s="131" t="s">
        <v>400</v>
      </c>
      <c r="D105" s="131">
        <v>67</v>
      </c>
      <c r="E105" s="131">
        <v>325</v>
      </c>
      <c r="F105" s="131">
        <v>389</v>
      </c>
      <c r="G105" s="131">
        <v>193</v>
      </c>
      <c r="H105" s="131">
        <v>165</v>
      </c>
      <c r="I105" s="131">
        <v>163</v>
      </c>
      <c r="J105" s="131">
        <v>291</v>
      </c>
      <c r="K105" s="131">
        <v>206</v>
      </c>
    </row>
    <row r="106" spans="1:11" x14ac:dyDescent="0.4">
      <c r="A106" s="130" t="s">
        <v>963</v>
      </c>
      <c r="B106" s="130" t="s">
        <v>183</v>
      </c>
      <c r="C106" s="131" t="s">
        <v>400</v>
      </c>
      <c r="D106" s="131" t="s">
        <v>400</v>
      </c>
      <c r="E106" s="131">
        <v>101</v>
      </c>
      <c r="F106" s="131">
        <v>184</v>
      </c>
      <c r="G106" s="131">
        <v>113</v>
      </c>
      <c r="H106" s="131">
        <v>75</v>
      </c>
      <c r="I106" s="131">
        <v>61</v>
      </c>
      <c r="J106" s="131">
        <v>133</v>
      </c>
      <c r="K106" s="131">
        <v>115</v>
      </c>
    </row>
    <row r="107" spans="1:11" x14ac:dyDescent="0.4">
      <c r="A107" s="130" t="s">
        <v>963</v>
      </c>
      <c r="B107" s="130" t="s">
        <v>196</v>
      </c>
      <c r="C107" s="131">
        <v>59</v>
      </c>
      <c r="D107" s="131">
        <v>197</v>
      </c>
      <c r="E107" s="134">
        <v>2009</v>
      </c>
      <c r="F107" s="134">
        <v>2996</v>
      </c>
      <c r="G107" s="134">
        <v>1553</v>
      </c>
      <c r="H107" s="134">
        <v>1355</v>
      </c>
      <c r="I107" s="134">
        <v>1403</v>
      </c>
      <c r="J107" s="134">
        <v>3271</v>
      </c>
      <c r="K107" s="134">
        <v>2811</v>
      </c>
    </row>
    <row r="108" spans="1:11" x14ac:dyDescent="0.4">
      <c r="A108" s="130" t="s">
        <v>963</v>
      </c>
      <c r="B108" s="130" t="s">
        <v>195</v>
      </c>
      <c r="C108" s="131">
        <v>74</v>
      </c>
      <c r="D108" s="131">
        <v>263</v>
      </c>
      <c r="E108" s="134">
        <v>2464</v>
      </c>
      <c r="F108" s="134">
        <v>3071</v>
      </c>
      <c r="G108" s="134">
        <v>1762</v>
      </c>
      <c r="H108" s="134">
        <v>1513</v>
      </c>
      <c r="I108" s="134">
        <v>1402</v>
      </c>
      <c r="J108" s="134">
        <v>2933</v>
      </c>
      <c r="K108" s="134">
        <v>1760</v>
      </c>
    </row>
    <row r="109" spans="1:11" x14ac:dyDescent="0.4">
      <c r="A109" s="130" t="s">
        <v>963</v>
      </c>
      <c r="B109" s="130" t="s">
        <v>191</v>
      </c>
      <c r="C109" s="131" t="s">
        <v>400</v>
      </c>
      <c r="D109" s="131">
        <v>108</v>
      </c>
      <c r="E109" s="131">
        <v>748</v>
      </c>
      <c r="F109" s="134">
        <v>1402</v>
      </c>
      <c r="G109" s="131">
        <v>868</v>
      </c>
      <c r="H109" s="131">
        <v>827</v>
      </c>
      <c r="I109" s="131">
        <v>774</v>
      </c>
      <c r="J109" s="134">
        <v>1996</v>
      </c>
      <c r="K109" s="134">
        <v>1993</v>
      </c>
    </row>
    <row r="110" spans="1:11" x14ac:dyDescent="0.4">
      <c r="A110" s="130" t="s">
        <v>963</v>
      </c>
      <c r="B110" s="130" t="s">
        <v>203</v>
      </c>
      <c r="C110" s="131" t="s">
        <v>400</v>
      </c>
      <c r="D110" s="131" t="s">
        <v>400</v>
      </c>
      <c r="E110" s="131">
        <v>39</v>
      </c>
      <c r="F110" s="131">
        <v>85</v>
      </c>
      <c r="G110" s="131">
        <v>45</v>
      </c>
      <c r="H110" s="131">
        <v>43</v>
      </c>
      <c r="I110" s="131" t="s">
        <v>400</v>
      </c>
      <c r="J110" s="131">
        <v>66</v>
      </c>
      <c r="K110" s="131">
        <v>76</v>
      </c>
    </row>
    <row r="111" spans="1:11" x14ac:dyDescent="0.4">
      <c r="A111" s="130" t="s">
        <v>963</v>
      </c>
      <c r="B111" s="130" t="s">
        <v>201</v>
      </c>
      <c r="C111" s="131">
        <v>42</v>
      </c>
      <c r="D111" s="131">
        <v>89</v>
      </c>
      <c r="E111" s="131">
        <v>668</v>
      </c>
      <c r="F111" s="134">
        <v>1088</v>
      </c>
      <c r="G111" s="131">
        <v>693</v>
      </c>
      <c r="H111" s="131">
        <v>615</v>
      </c>
      <c r="I111" s="131">
        <v>526</v>
      </c>
      <c r="J111" s="134">
        <v>1117</v>
      </c>
      <c r="K111" s="134">
        <v>1268</v>
      </c>
    </row>
    <row r="112" spans="1:11" x14ac:dyDescent="0.4">
      <c r="A112" s="130" t="s">
        <v>963</v>
      </c>
      <c r="B112" s="130" t="s">
        <v>192</v>
      </c>
      <c r="C112" s="131" t="s">
        <v>400</v>
      </c>
      <c r="D112" s="131">
        <v>72</v>
      </c>
      <c r="E112" s="131">
        <v>413</v>
      </c>
      <c r="F112" s="131">
        <v>573</v>
      </c>
      <c r="G112" s="131">
        <v>270</v>
      </c>
      <c r="H112" s="131">
        <v>244</v>
      </c>
      <c r="I112" s="131">
        <v>164</v>
      </c>
      <c r="J112" s="131">
        <v>391</v>
      </c>
      <c r="K112" s="131">
        <v>276</v>
      </c>
    </row>
    <row r="113" spans="1:11" x14ac:dyDescent="0.4">
      <c r="A113" s="130" t="s">
        <v>963</v>
      </c>
      <c r="B113" s="130" t="s">
        <v>200</v>
      </c>
      <c r="C113" s="131" t="s">
        <v>400</v>
      </c>
      <c r="D113" s="131">
        <v>80</v>
      </c>
      <c r="E113" s="131">
        <v>488</v>
      </c>
      <c r="F113" s="131">
        <v>571</v>
      </c>
      <c r="G113" s="131">
        <v>248</v>
      </c>
      <c r="H113" s="131">
        <v>226</v>
      </c>
      <c r="I113" s="131">
        <v>218</v>
      </c>
      <c r="J113" s="131">
        <v>374</v>
      </c>
      <c r="K113" s="131">
        <v>256</v>
      </c>
    </row>
    <row r="114" spans="1:11" x14ac:dyDescent="0.4">
      <c r="A114" s="130" t="s">
        <v>963</v>
      </c>
      <c r="B114" s="130" t="s">
        <v>182</v>
      </c>
      <c r="C114" s="131" t="s">
        <v>400</v>
      </c>
      <c r="D114" s="131" t="s">
        <v>400</v>
      </c>
      <c r="E114" s="131">
        <v>190</v>
      </c>
      <c r="F114" s="131">
        <v>344</v>
      </c>
      <c r="G114" s="131">
        <v>249</v>
      </c>
      <c r="H114" s="131">
        <v>172</v>
      </c>
      <c r="I114" s="131">
        <v>117</v>
      </c>
      <c r="J114" s="131">
        <v>246</v>
      </c>
      <c r="K114" s="131">
        <v>155</v>
      </c>
    </row>
    <row r="115" spans="1:11" x14ac:dyDescent="0.4">
      <c r="A115" s="130" t="s">
        <v>963</v>
      </c>
      <c r="B115" s="130" t="s">
        <v>202</v>
      </c>
      <c r="C115" s="131">
        <v>98</v>
      </c>
      <c r="D115" s="131">
        <v>298</v>
      </c>
      <c r="E115" s="134">
        <v>2619</v>
      </c>
      <c r="F115" s="134">
        <v>4063</v>
      </c>
      <c r="G115" s="134">
        <v>2632</v>
      </c>
      <c r="H115" s="134">
        <v>2343</v>
      </c>
      <c r="I115" s="134">
        <v>2067</v>
      </c>
      <c r="J115" s="134">
        <v>4843</v>
      </c>
      <c r="K115" s="134">
        <v>3174</v>
      </c>
    </row>
    <row r="116" spans="1:11" x14ac:dyDescent="0.4">
      <c r="A116" s="130" t="s">
        <v>963</v>
      </c>
      <c r="B116" s="130" t="s">
        <v>184</v>
      </c>
      <c r="C116" s="131">
        <v>415</v>
      </c>
      <c r="D116" s="134">
        <v>1331</v>
      </c>
      <c r="E116" s="134">
        <v>13442</v>
      </c>
      <c r="F116" s="134">
        <v>19836</v>
      </c>
      <c r="G116" s="134">
        <v>12128</v>
      </c>
      <c r="H116" s="134">
        <v>11501</v>
      </c>
      <c r="I116" s="134">
        <v>10648</v>
      </c>
      <c r="J116" s="134">
        <v>25593</v>
      </c>
      <c r="K116" s="134">
        <v>26786</v>
      </c>
    </row>
    <row r="117" spans="1:11" x14ac:dyDescent="0.4">
      <c r="A117" s="130" t="s">
        <v>963</v>
      </c>
      <c r="B117" s="130" t="s">
        <v>185</v>
      </c>
      <c r="C117" s="131">
        <v>200</v>
      </c>
      <c r="D117" s="131">
        <v>610</v>
      </c>
      <c r="E117" s="134">
        <v>5939</v>
      </c>
      <c r="F117" s="134">
        <v>8648</v>
      </c>
      <c r="G117" s="134">
        <v>5393</v>
      </c>
      <c r="H117" s="134">
        <v>4945</v>
      </c>
      <c r="I117" s="134">
        <v>4411</v>
      </c>
      <c r="J117" s="134">
        <v>10263</v>
      </c>
      <c r="K117" s="134">
        <v>11677</v>
      </c>
    </row>
    <row r="118" spans="1:11" x14ac:dyDescent="0.4">
      <c r="A118" s="130" t="s">
        <v>963</v>
      </c>
      <c r="B118" s="130" t="s">
        <v>186</v>
      </c>
      <c r="C118" s="131">
        <v>215</v>
      </c>
      <c r="D118" s="131">
        <v>721</v>
      </c>
      <c r="E118" s="134">
        <v>7503</v>
      </c>
      <c r="F118" s="134">
        <v>11188</v>
      </c>
      <c r="G118" s="134">
        <v>6735</v>
      </c>
      <c r="H118" s="134">
        <v>6556</v>
      </c>
      <c r="I118" s="134">
        <v>6237</v>
      </c>
      <c r="J118" s="134">
        <v>15330</v>
      </c>
      <c r="K118" s="134">
        <v>15109</v>
      </c>
    </row>
    <row r="119" spans="1:11" x14ac:dyDescent="0.4">
      <c r="A119" s="130" t="s">
        <v>964</v>
      </c>
      <c r="B119" s="130" t="s">
        <v>964</v>
      </c>
      <c r="C119" s="134">
        <v>1369</v>
      </c>
      <c r="D119" s="134">
        <v>4730</v>
      </c>
      <c r="E119" s="134">
        <v>41160</v>
      </c>
      <c r="F119" s="134">
        <v>59768</v>
      </c>
      <c r="G119" s="134">
        <v>36923</v>
      </c>
      <c r="H119" s="134">
        <v>34199</v>
      </c>
      <c r="I119" s="134">
        <v>33140</v>
      </c>
      <c r="J119" s="134">
        <v>79255</v>
      </c>
      <c r="K119" s="134">
        <v>84152</v>
      </c>
    </row>
    <row r="120" spans="1:11" x14ac:dyDescent="0.4">
      <c r="A120" s="130" t="s">
        <v>964</v>
      </c>
      <c r="B120" s="130" t="s">
        <v>210</v>
      </c>
      <c r="C120" s="132">
        <v>342</v>
      </c>
      <c r="D120" s="134">
        <v>1335</v>
      </c>
      <c r="E120" s="134">
        <v>9998</v>
      </c>
      <c r="F120" s="134">
        <v>16261</v>
      </c>
      <c r="G120" s="134">
        <v>10518</v>
      </c>
      <c r="H120" s="134">
        <v>10014</v>
      </c>
      <c r="I120" s="134">
        <v>9823</v>
      </c>
      <c r="J120" s="134">
        <v>24865</v>
      </c>
      <c r="K120" s="134">
        <v>24819</v>
      </c>
    </row>
    <row r="121" spans="1:11" x14ac:dyDescent="0.4">
      <c r="A121" s="130" t="s">
        <v>964</v>
      </c>
      <c r="B121" s="130" t="s">
        <v>209</v>
      </c>
      <c r="C121" s="131">
        <v>194</v>
      </c>
      <c r="D121" s="131">
        <v>676</v>
      </c>
      <c r="E121" s="134">
        <v>6322</v>
      </c>
      <c r="F121" s="134">
        <v>8786</v>
      </c>
      <c r="G121" s="134">
        <v>5340</v>
      </c>
      <c r="H121" s="134">
        <v>4954</v>
      </c>
      <c r="I121" s="134">
        <v>4644</v>
      </c>
      <c r="J121" s="134">
        <v>10580</v>
      </c>
      <c r="K121" s="134">
        <v>12889</v>
      </c>
    </row>
    <row r="122" spans="1:11" x14ac:dyDescent="0.4">
      <c r="A122" s="130" t="s">
        <v>964</v>
      </c>
      <c r="B122" s="130" t="s">
        <v>211</v>
      </c>
      <c r="C122" s="131">
        <v>87</v>
      </c>
      <c r="D122" s="131">
        <v>274</v>
      </c>
      <c r="E122" s="134">
        <v>2785</v>
      </c>
      <c r="F122" s="134">
        <v>3893</v>
      </c>
      <c r="G122" s="134">
        <v>2484</v>
      </c>
      <c r="H122" s="134">
        <v>2346</v>
      </c>
      <c r="I122" s="134">
        <v>2272</v>
      </c>
      <c r="J122" s="134">
        <v>5354</v>
      </c>
      <c r="K122" s="134">
        <v>6242</v>
      </c>
    </row>
    <row r="123" spans="1:11" x14ac:dyDescent="0.4">
      <c r="A123" s="130" t="s">
        <v>964</v>
      </c>
      <c r="B123" s="130" t="s">
        <v>208</v>
      </c>
      <c r="C123" s="131">
        <v>479</v>
      </c>
      <c r="D123" s="134">
        <v>1491</v>
      </c>
      <c r="E123" s="134">
        <v>13787</v>
      </c>
      <c r="F123" s="134">
        <v>19154</v>
      </c>
      <c r="G123" s="134">
        <v>11511</v>
      </c>
      <c r="H123" s="134">
        <v>10478</v>
      </c>
      <c r="I123" s="134">
        <v>10056</v>
      </c>
      <c r="J123" s="134">
        <v>23415</v>
      </c>
      <c r="K123" s="134">
        <v>21711</v>
      </c>
    </row>
    <row r="124" spans="1:11" x14ac:dyDescent="0.4">
      <c r="A124" s="130" t="s">
        <v>964</v>
      </c>
      <c r="B124" s="130" t="s">
        <v>207</v>
      </c>
      <c r="C124" s="131">
        <v>267</v>
      </c>
      <c r="D124" s="131">
        <v>954</v>
      </c>
      <c r="E124" s="134">
        <v>8268</v>
      </c>
      <c r="F124" s="134">
        <v>11674</v>
      </c>
      <c r="G124" s="134">
        <v>7070</v>
      </c>
      <c r="H124" s="134">
        <v>6407</v>
      </c>
      <c r="I124" s="134">
        <v>6345</v>
      </c>
      <c r="J124" s="134">
        <v>15041</v>
      </c>
      <c r="K124" s="134">
        <v>18491</v>
      </c>
    </row>
    <row r="125" spans="1:11" x14ac:dyDescent="0.4">
      <c r="A125" s="130" t="s">
        <v>5</v>
      </c>
      <c r="B125" s="130" t="s">
        <v>5</v>
      </c>
      <c r="C125" s="134">
        <v>1973</v>
      </c>
      <c r="D125" s="134">
        <v>6135</v>
      </c>
      <c r="E125" s="134">
        <v>63785</v>
      </c>
      <c r="F125" s="134">
        <v>90754</v>
      </c>
      <c r="G125" s="134">
        <v>57718</v>
      </c>
      <c r="H125" s="134">
        <v>55815</v>
      </c>
      <c r="I125" s="134">
        <v>53333</v>
      </c>
      <c r="J125" s="134">
        <v>127706</v>
      </c>
      <c r="K125" s="134">
        <v>122669</v>
      </c>
    </row>
    <row r="126" spans="1:11" x14ac:dyDescent="0.4">
      <c r="A126" s="130" t="s">
        <v>5</v>
      </c>
      <c r="B126" s="130" t="s">
        <v>217</v>
      </c>
      <c r="C126" s="131">
        <v>0</v>
      </c>
      <c r="D126" s="131">
        <v>0</v>
      </c>
      <c r="E126" s="131">
        <v>136</v>
      </c>
      <c r="F126" s="131">
        <v>190</v>
      </c>
      <c r="G126" s="131">
        <v>91</v>
      </c>
      <c r="H126" s="133">
        <v>80</v>
      </c>
      <c r="I126" s="131">
        <v>73</v>
      </c>
      <c r="J126" s="131">
        <v>139</v>
      </c>
      <c r="K126" s="131">
        <v>80</v>
      </c>
    </row>
    <row r="127" spans="1:11" x14ac:dyDescent="0.4">
      <c r="A127" s="130" t="s">
        <v>5</v>
      </c>
      <c r="B127" s="130" t="s">
        <v>209</v>
      </c>
      <c r="C127" s="131">
        <v>96</v>
      </c>
      <c r="D127" s="131">
        <v>308</v>
      </c>
      <c r="E127" s="134">
        <v>2970</v>
      </c>
      <c r="F127" s="134">
        <v>3934</v>
      </c>
      <c r="G127" s="134">
        <v>2259</v>
      </c>
      <c r="H127" s="134">
        <v>2182</v>
      </c>
      <c r="I127" s="134">
        <v>1920</v>
      </c>
      <c r="J127" s="134">
        <v>4242</v>
      </c>
      <c r="K127" s="134">
        <v>3582</v>
      </c>
    </row>
    <row r="128" spans="1:11" x14ac:dyDescent="0.4">
      <c r="A128" s="130" t="s">
        <v>5</v>
      </c>
      <c r="B128" s="130" t="s">
        <v>214</v>
      </c>
      <c r="C128" s="131">
        <v>414</v>
      </c>
      <c r="D128" s="134">
        <v>1348</v>
      </c>
      <c r="E128" s="134">
        <v>15418</v>
      </c>
      <c r="F128" s="134">
        <v>20848</v>
      </c>
      <c r="G128" s="134">
        <v>13050</v>
      </c>
      <c r="H128" s="134">
        <v>12950</v>
      </c>
      <c r="I128" s="134">
        <v>12757</v>
      </c>
      <c r="J128" s="134">
        <v>30808</v>
      </c>
      <c r="K128" s="134">
        <v>29466</v>
      </c>
    </row>
    <row r="129" spans="1:11" x14ac:dyDescent="0.4">
      <c r="A129" s="130" t="s">
        <v>5</v>
      </c>
      <c r="B129" s="130" t="s">
        <v>215</v>
      </c>
      <c r="C129" s="131">
        <v>250</v>
      </c>
      <c r="D129" s="131">
        <v>794</v>
      </c>
      <c r="E129" s="134">
        <v>7220</v>
      </c>
      <c r="F129" s="134">
        <v>11451</v>
      </c>
      <c r="G129" s="134">
        <v>7784</v>
      </c>
      <c r="H129" s="134">
        <v>7767</v>
      </c>
      <c r="I129" s="134">
        <v>7243</v>
      </c>
      <c r="J129" s="134">
        <v>17551</v>
      </c>
      <c r="K129" s="134">
        <v>11719</v>
      </c>
    </row>
    <row r="130" spans="1:11" x14ac:dyDescent="0.4">
      <c r="A130" s="130" t="s">
        <v>5</v>
      </c>
      <c r="B130" s="130" t="s">
        <v>211</v>
      </c>
      <c r="C130" s="131">
        <v>333</v>
      </c>
      <c r="D130" s="134">
        <v>1008</v>
      </c>
      <c r="E130" s="134">
        <v>11376</v>
      </c>
      <c r="F130" s="134">
        <v>14486</v>
      </c>
      <c r="G130" s="134">
        <v>8917</v>
      </c>
      <c r="H130" s="134">
        <v>8877</v>
      </c>
      <c r="I130" s="134">
        <v>8039</v>
      </c>
      <c r="J130" s="134">
        <v>18427</v>
      </c>
      <c r="K130" s="135">
        <v>15024</v>
      </c>
    </row>
    <row r="131" spans="1:11" x14ac:dyDescent="0.4">
      <c r="A131" s="130" t="s">
        <v>5</v>
      </c>
      <c r="B131" s="130" t="s">
        <v>208</v>
      </c>
      <c r="C131" s="131">
        <v>393</v>
      </c>
      <c r="D131" s="134">
        <v>1186</v>
      </c>
      <c r="E131" s="134">
        <v>12242</v>
      </c>
      <c r="F131" s="134">
        <v>18064</v>
      </c>
      <c r="G131" s="134">
        <v>11130</v>
      </c>
      <c r="H131" s="134">
        <v>10896</v>
      </c>
      <c r="I131" s="134">
        <v>10507</v>
      </c>
      <c r="J131" s="134">
        <v>24915</v>
      </c>
      <c r="K131" s="134">
        <v>19654</v>
      </c>
    </row>
    <row r="132" spans="1:11" x14ac:dyDescent="0.4">
      <c r="A132" s="130" t="s">
        <v>5</v>
      </c>
      <c r="B132" s="130" t="s">
        <v>207</v>
      </c>
      <c r="C132" s="131">
        <v>126</v>
      </c>
      <c r="D132" s="131">
        <v>376</v>
      </c>
      <c r="E132" s="134">
        <v>3838</v>
      </c>
      <c r="F132" s="134">
        <v>4519</v>
      </c>
      <c r="G132" s="134">
        <v>2794</v>
      </c>
      <c r="H132" s="134">
        <v>2700</v>
      </c>
      <c r="I132" s="134">
        <v>2579</v>
      </c>
      <c r="J132" s="134">
        <v>5603</v>
      </c>
      <c r="K132" s="134">
        <v>3452</v>
      </c>
    </row>
    <row r="133" spans="1:11" x14ac:dyDescent="0.4">
      <c r="A133" s="130" t="s">
        <v>5</v>
      </c>
      <c r="B133" s="130" t="s">
        <v>213</v>
      </c>
      <c r="C133" s="131">
        <v>256</v>
      </c>
      <c r="D133" s="131">
        <v>794</v>
      </c>
      <c r="E133" s="134">
        <v>8313</v>
      </c>
      <c r="F133" s="134">
        <v>13548</v>
      </c>
      <c r="G133" s="134">
        <v>9113</v>
      </c>
      <c r="H133" s="134">
        <v>7978</v>
      </c>
      <c r="I133" s="134">
        <v>7998</v>
      </c>
      <c r="J133" s="134">
        <v>20299</v>
      </c>
      <c r="K133" s="134">
        <v>33776</v>
      </c>
    </row>
    <row r="134" spans="1:11" x14ac:dyDescent="0.4">
      <c r="A134" s="130" t="s">
        <v>5</v>
      </c>
      <c r="B134" s="130" t="s">
        <v>216</v>
      </c>
      <c r="C134" s="131">
        <v>103</v>
      </c>
      <c r="D134" s="131">
        <v>295</v>
      </c>
      <c r="E134" s="134">
        <v>2272</v>
      </c>
      <c r="F134" s="134">
        <v>3714</v>
      </c>
      <c r="G134" s="134">
        <v>2580</v>
      </c>
      <c r="H134" s="134">
        <v>2385</v>
      </c>
      <c r="I134" s="134">
        <v>2217</v>
      </c>
      <c r="J134" s="134">
        <v>5722</v>
      </c>
      <c r="K134" s="134">
        <v>5916</v>
      </c>
    </row>
    <row r="135" spans="1:11" x14ac:dyDescent="0.4">
      <c r="A135" s="130" t="s">
        <v>954</v>
      </c>
      <c r="B135" s="130" t="s">
        <v>954</v>
      </c>
      <c r="C135" s="134">
        <v>1152</v>
      </c>
      <c r="D135" s="134">
        <v>3763</v>
      </c>
      <c r="E135" s="134">
        <v>35899</v>
      </c>
      <c r="F135" s="134">
        <v>51476</v>
      </c>
      <c r="G135" s="134">
        <v>32293</v>
      </c>
      <c r="H135" s="134">
        <v>30865</v>
      </c>
      <c r="I135" s="134">
        <v>30524</v>
      </c>
      <c r="J135" s="134">
        <v>74730</v>
      </c>
      <c r="K135" s="134">
        <v>88429</v>
      </c>
    </row>
    <row r="136" spans="1:11" x14ac:dyDescent="0.4">
      <c r="A136" s="130" t="s">
        <v>954</v>
      </c>
      <c r="B136" s="130" t="s">
        <v>220</v>
      </c>
      <c r="C136" s="131">
        <v>158</v>
      </c>
      <c r="D136" s="131">
        <v>574</v>
      </c>
      <c r="E136" s="134">
        <v>5684</v>
      </c>
      <c r="F136" s="134">
        <v>7088</v>
      </c>
      <c r="G136" s="134">
        <v>4032</v>
      </c>
      <c r="H136" s="134">
        <v>4119</v>
      </c>
      <c r="I136" s="134">
        <v>4068</v>
      </c>
      <c r="J136" s="134">
        <v>9026</v>
      </c>
      <c r="K136" s="134">
        <v>7518</v>
      </c>
    </row>
    <row r="137" spans="1:11" x14ac:dyDescent="0.4">
      <c r="A137" s="130" t="s">
        <v>954</v>
      </c>
      <c r="B137" s="130" t="s">
        <v>211</v>
      </c>
      <c r="C137" s="131">
        <v>190</v>
      </c>
      <c r="D137" s="131">
        <v>656</v>
      </c>
      <c r="E137" s="134">
        <v>6728</v>
      </c>
      <c r="F137" s="134">
        <v>8182</v>
      </c>
      <c r="G137" s="134">
        <v>4872</v>
      </c>
      <c r="H137" s="134">
        <v>4959</v>
      </c>
      <c r="I137" s="134">
        <v>4736</v>
      </c>
      <c r="J137" s="134">
        <v>10270</v>
      </c>
      <c r="K137" s="134">
        <v>8052</v>
      </c>
    </row>
    <row r="138" spans="1:11" x14ac:dyDescent="0.4">
      <c r="A138" s="130" t="s">
        <v>954</v>
      </c>
      <c r="B138" s="130" t="s">
        <v>207</v>
      </c>
      <c r="C138" s="131">
        <v>377</v>
      </c>
      <c r="D138" s="134">
        <v>1135</v>
      </c>
      <c r="E138" s="134">
        <v>10655</v>
      </c>
      <c r="F138" s="134">
        <v>16257</v>
      </c>
      <c r="G138" s="134">
        <v>10111</v>
      </c>
      <c r="H138" s="134">
        <v>9628</v>
      </c>
      <c r="I138" s="134">
        <v>9511</v>
      </c>
      <c r="J138" s="134">
        <v>24165</v>
      </c>
      <c r="K138" s="134">
        <v>28851</v>
      </c>
    </row>
    <row r="139" spans="1:11" x14ac:dyDescent="0.4">
      <c r="A139" s="130" t="s">
        <v>954</v>
      </c>
      <c r="B139" s="130" t="s">
        <v>219</v>
      </c>
      <c r="C139" s="131">
        <v>213</v>
      </c>
      <c r="D139" s="131">
        <v>724</v>
      </c>
      <c r="E139" s="134">
        <v>5989</v>
      </c>
      <c r="F139" s="134">
        <v>11193</v>
      </c>
      <c r="G139" s="134">
        <v>8187</v>
      </c>
      <c r="H139" s="134">
        <v>7244</v>
      </c>
      <c r="I139" s="134">
        <v>7537</v>
      </c>
      <c r="J139" s="134">
        <v>20595</v>
      </c>
      <c r="K139" s="134">
        <v>33430</v>
      </c>
    </row>
    <row r="140" spans="1:11" x14ac:dyDescent="0.4">
      <c r="A140" s="130" t="s">
        <v>954</v>
      </c>
      <c r="B140" s="130" t="s">
        <v>216</v>
      </c>
      <c r="C140" s="131">
        <v>214</v>
      </c>
      <c r="D140" s="131">
        <v>674</v>
      </c>
      <c r="E140" s="134">
        <v>6843</v>
      </c>
      <c r="F140" s="134">
        <v>8756</v>
      </c>
      <c r="G140" s="134">
        <v>5091</v>
      </c>
      <c r="H140" s="134">
        <v>4915</v>
      </c>
      <c r="I140" s="134">
        <v>4672</v>
      </c>
      <c r="J140" s="134">
        <v>10674</v>
      </c>
      <c r="K140" s="134">
        <v>10578</v>
      </c>
    </row>
    <row r="141" spans="1:11" x14ac:dyDescent="0.4">
      <c r="A141" s="130" t="s">
        <v>6</v>
      </c>
      <c r="B141" s="130" t="s">
        <v>6</v>
      </c>
      <c r="C141" s="134">
        <v>3893</v>
      </c>
      <c r="D141" s="134">
        <v>11268</v>
      </c>
      <c r="E141" s="134">
        <v>107862</v>
      </c>
      <c r="F141" s="134">
        <v>141990</v>
      </c>
      <c r="G141" s="134">
        <v>85844</v>
      </c>
      <c r="H141" s="134">
        <v>75912</v>
      </c>
      <c r="I141" s="134">
        <v>69052</v>
      </c>
      <c r="J141" s="134">
        <v>155296</v>
      </c>
      <c r="K141" s="134">
        <v>151996</v>
      </c>
    </row>
    <row r="142" spans="1:11" x14ac:dyDescent="0.4">
      <c r="A142" s="130" t="s">
        <v>6</v>
      </c>
      <c r="B142" s="130" t="s">
        <v>223</v>
      </c>
      <c r="C142" s="131">
        <v>89</v>
      </c>
      <c r="D142" s="131">
        <v>323</v>
      </c>
      <c r="E142" s="134">
        <v>2231</v>
      </c>
      <c r="F142" s="134">
        <v>4354</v>
      </c>
      <c r="G142" s="134">
        <v>3383</v>
      </c>
      <c r="H142" s="134">
        <v>3378</v>
      </c>
      <c r="I142" s="134">
        <v>3320</v>
      </c>
      <c r="J142" s="134">
        <v>9207</v>
      </c>
      <c r="K142" s="134">
        <v>10041</v>
      </c>
    </row>
    <row r="143" spans="1:11" x14ac:dyDescent="0.4">
      <c r="A143" s="130" t="s">
        <v>6</v>
      </c>
      <c r="B143" s="130" t="s">
        <v>226</v>
      </c>
      <c r="C143" s="131">
        <v>190</v>
      </c>
      <c r="D143" s="131">
        <v>603</v>
      </c>
      <c r="E143" s="134">
        <v>6736</v>
      </c>
      <c r="F143" s="134">
        <v>8568</v>
      </c>
      <c r="G143" s="134">
        <v>4905</v>
      </c>
      <c r="H143" s="134">
        <v>4281</v>
      </c>
      <c r="I143" s="134">
        <v>3890</v>
      </c>
      <c r="J143" s="134">
        <v>8447</v>
      </c>
      <c r="K143" s="134">
        <v>9052</v>
      </c>
    </row>
    <row r="144" spans="1:11" x14ac:dyDescent="0.4">
      <c r="A144" s="130" t="s">
        <v>6</v>
      </c>
      <c r="B144" s="130" t="s">
        <v>227</v>
      </c>
      <c r="C144" s="131">
        <v>207</v>
      </c>
      <c r="D144" s="131">
        <v>577</v>
      </c>
      <c r="E144" s="134">
        <v>5265</v>
      </c>
      <c r="F144" s="134">
        <v>7132</v>
      </c>
      <c r="G144" s="134">
        <v>4641</v>
      </c>
      <c r="H144" s="134">
        <v>4554</v>
      </c>
      <c r="I144" s="134">
        <v>4110</v>
      </c>
      <c r="J144" s="134">
        <v>9985</v>
      </c>
      <c r="K144" s="134">
        <v>8719</v>
      </c>
    </row>
    <row r="145" spans="1:11" x14ac:dyDescent="0.4">
      <c r="A145" s="130" t="s">
        <v>6</v>
      </c>
      <c r="B145" s="130" t="s">
        <v>209</v>
      </c>
      <c r="C145" s="131">
        <v>272</v>
      </c>
      <c r="D145" s="131">
        <v>848</v>
      </c>
      <c r="E145" s="134">
        <v>8365</v>
      </c>
      <c r="F145" s="134">
        <v>10518</v>
      </c>
      <c r="G145" s="134">
        <v>6386</v>
      </c>
      <c r="H145" s="134">
        <v>5734</v>
      </c>
      <c r="I145" s="134">
        <v>5094</v>
      </c>
      <c r="J145" s="134">
        <v>11785</v>
      </c>
      <c r="K145" s="134">
        <v>13542</v>
      </c>
    </row>
    <row r="146" spans="1:11" x14ac:dyDescent="0.4">
      <c r="A146" s="130" t="s">
        <v>6</v>
      </c>
      <c r="B146" s="130" t="s">
        <v>211</v>
      </c>
      <c r="C146" s="131">
        <v>83</v>
      </c>
      <c r="D146" s="131">
        <v>287</v>
      </c>
      <c r="E146" s="134">
        <v>2379</v>
      </c>
      <c r="F146" s="134">
        <v>3252</v>
      </c>
      <c r="G146" s="134">
        <v>1877</v>
      </c>
      <c r="H146" s="134">
        <v>1568</v>
      </c>
      <c r="I146" s="134">
        <v>1335</v>
      </c>
      <c r="J146" s="134">
        <v>2833</v>
      </c>
      <c r="K146" s="134">
        <v>2128</v>
      </c>
    </row>
    <row r="147" spans="1:11" x14ac:dyDescent="0.4">
      <c r="A147" s="130" t="s">
        <v>6</v>
      </c>
      <c r="B147" s="130" t="s">
        <v>225</v>
      </c>
      <c r="C147" s="131">
        <v>295</v>
      </c>
      <c r="D147" s="131">
        <v>801</v>
      </c>
      <c r="E147" s="134">
        <v>7928</v>
      </c>
      <c r="F147" s="134">
        <v>11150</v>
      </c>
      <c r="G147" s="134">
        <v>6848</v>
      </c>
      <c r="H147" s="134">
        <v>6277</v>
      </c>
      <c r="I147" s="134">
        <v>5858</v>
      </c>
      <c r="J147" s="134">
        <v>13472</v>
      </c>
      <c r="K147" s="134">
        <v>15577</v>
      </c>
    </row>
    <row r="148" spans="1:11" x14ac:dyDescent="0.4">
      <c r="A148" s="130" t="s">
        <v>6</v>
      </c>
      <c r="B148" s="130" t="s">
        <v>224</v>
      </c>
      <c r="C148" s="131">
        <v>594</v>
      </c>
      <c r="D148" s="134">
        <v>1641</v>
      </c>
      <c r="E148" s="134">
        <v>13589</v>
      </c>
      <c r="F148" s="134">
        <v>18175</v>
      </c>
      <c r="G148" s="134">
        <v>10668</v>
      </c>
      <c r="H148" s="134">
        <v>8945</v>
      </c>
      <c r="I148" s="134">
        <v>8039</v>
      </c>
      <c r="J148" s="134">
        <v>17490</v>
      </c>
      <c r="K148" s="134">
        <v>14253</v>
      </c>
    </row>
    <row r="149" spans="1:11" x14ac:dyDescent="0.4">
      <c r="A149" s="130" t="s">
        <v>6</v>
      </c>
      <c r="B149" s="130" t="s">
        <v>208</v>
      </c>
      <c r="C149" s="131">
        <v>325</v>
      </c>
      <c r="D149" s="134">
        <v>1005</v>
      </c>
      <c r="E149" s="134">
        <v>10901</v>
      </c>
      <c r="F149" s="134">
        <v>12881</v>
      </c>
      <c r="G149" s="134">
        <v>7656</v>
      </c>
      <c r="H149" s="134">
        <v>7094</v>
      </c>
      <c r="I149" s="134">
        <v>6558</v>
      </c>
      <c r="J149" s="134">
        <v>14783</v>
      </c>
      <c r="K149" s="134">
        <v>12717</v>
      </c>
    </row>
    <row r="150" spans="1:11" x14ac:dyDescent="0.4">
      <c r="A150" s="130" t="s">
        <v>6</v>
      </c>
      <c r="B150" s="130" t="s">
        <v>231</v>
      </c>
      <c r="C150" s="131">
        <v>299</v>
      </c>
      <c r="D150" s="131">
        <v>736</v>
      </c>
      <c r="E150" s="134">
        <v>8272</v>
      </c>
      <c r="F150" s="134">
        <v>9756</v>
      </c>
      <c r="G150" s="134">
        <v>5856</v>
      </c>
      <c r="H150" s="134">
        <v>5091</v>
      </c>
      <c r="I150" s="134">
        <v>4296</v>
      </c>
      <c r="J150" s="134">
        <v>9208</v>
      </c>
      <c r="K150" s="134">
        <v>5608</v>
      </c>
    </row>
    <row r="151" spans="1:11" x14ac:dyDescent="0.4">
      <c r="A151" s="130" t="s">
        <v>6</v>
      </c>
      <c r="B151" s="130" t="s">
        <v>232</v>
      </c>
      <c r="C151" s="131">
        <v>369</v>
      </c>
      <c r="D151" s="134">
        <v>1064</v>
      </c>
      <c r="E151" s="134">
        <v>10750</v>
      </c>
      <c r="F151" s="134">
        <v>13467</v>
      </c>
      <c r="G151" s="134">
        <v>7961</v>
      </c>
      <c r="H151" s="134">
        <v>7341</v>
      </c>
      <c r="I151" s="134">
        <v>6646</v>
      </c>
      <c r="J151" s="134">
        <v>14242</v>
      </c>
      <c r="K151" s="134">
        <v>10094</v>
      </c>
    </row>
    <row r="152" spans="1:11" x14ac:dyDescent="0.4">
      <c r="A152" s="130" t="s">
        <v>6</v>
      </c>
      <c r="B152" s="130" t="s">
        <v>207</v>
      </c>
      <c r="C152" s="131">
        <v>111</v>
      </c>
      <c r="D152" s="131">
        <v>308</v>
      </c>
      <c r="E152" s="134">
        <v>3035</v>
      </c>
      <c r="F152" s="134">
        <v>4195</v>
      </c>
      <c r="G152" s="134">
        <v>2369</v>
      </c>
      <c r="H152" s="134">
        <v>1929</v>
      </c>
      <c r="I152" s="134">
        <v>1657</v>
      </c>
      <c r="J152" s="134">
        <v>3636</v>
      </c>
      <c r="K152" s="134">
        <v>3208</v>
      </c>
    </row>
    <row r="153" spans="1:11" x14ac:dyDescent="0.4">
      <c r="A153" s="130" t="s">
        <v>6</v>
      </c>
      <c r="B153" s="130" t="s">
        <v>229</v>
      </c>
      <c r="C153" s="131">
        <v>310</v>
      </c>
      <c r="D153" s="131">
        <v>764</v>
      </c>
      <c r="E153" s="134">
        <v>6266</v>
      </c>
      <c r="F153" s="134">
        <v>8636</v>
      </c>
      <c r="G153" s="134">
        <v>4708</v>
      </c>
      <c r="H153" s="134">
        <v>3846</v>
      </c>
      <c r="I153" s="134">
        <v>3521</v>
      </c>
      <c r="J153" s="134">
        <v>7343</v>
      </c>
      <c r="K153" s="134">
        <v>7931</v>
      </c>
    </row>
    <row r="154" spans="1:11" x14ac:dyDescent="0.4">
      <c r="A154" s="130" t="s">
        <v>6</v>
      </c>
      <c r="B154" s="130" t="s">
        <v>222</v>
      </c>
      <c r="C154" s="131">
        <v>260</v>
      </c>
      <c r="D154" s="131">
        <v>722</v>
      </c>
      <c r="E154" s="134">
        <v>6556</v>
      </c>
      <c r="F154" s="134">
        <v>9241</v>
      </c>
      <c r="G154" s="134">
        <v>5808</v>
      </c>
      <c r="H154" s="134">
        <v>5042</v>
      </c>
      <c r="I154" s="134">
        <v>4542</v>
      </c>
      <c r="J154" s="134">
        <v>10637</v>
      </c>
      <c r="K154" s="134">
        <v>11777</v>
      </c>
    </row>
    <row r="155" spans="1:11" x14ac:dyDescent="0.4">
      <c r="A155" s="130" t="s">
        <v>6</v>
      </c>
      <c r="B155" s="130" t="s">
        <v>230</v>
      </c>
      <c r="C155" s="131">
        <v>97</v>
      </c>
      <c r="D155" s="131">
        <v>358</v>
      </c>
      <c r="E155" s="134">
        <v>3925</v>
      </c>
      <c r="F155" s="134">
        <v>4141</v>
      </c>
      <c r="G155" s="134">
        <v>2386</v>
      </c>
      <c r="H155" s="134">
        <v>2138</v>
      </c>
      <c r="I155" s="134">
        <v>1810</v>
      </c>
      <c r="J155" s="134">
        <v>3533</v>
      </c>
      <c r="K155" s="134">
        <v>2375</v>
      </c>
    </row>
    <row r="156" spans="1:11" x14ac:dyDescent="0.4">
      <c r="A156" s="130" t="s">
        <v>6</v>
      </c>
      <c r="B156" s="130" t="s">
        <v>216</v>
      </c>
      <c r="C156" s="131">
        <v>45</v>
      </c>
      <c r="D156" s="131">
        <v>126</v>
      </c>
      <c r="E156" s="134">
        <v>1245</v>
      </c>
      <c r="F156" s="134">
        <v>1508</v>
      </c>
      <c r="G156" s="131">
        <v>762</v>
      </c>
      <c r="H156" s="131">
        <v>544</v>
      </c>
      <c r="I156" s="131">
        <v>433</v>
      </c>
      <c r="J156" s="131">
        <v>773</v>
      </c>
      <c r="K156" s="131">
        <v>439</v>
      </c>
    </row>
    <row r="157" spans="1:11" x14ac:dyDescent="0.4">
      <c r="A157" s="130" t="s">
        <v>6</v>
      </c>
      <c r="B157" s="130" t="s">
        <v>228</v>
      </c>
      <c r="C157" s="131">
        <v>347</v>
      </c>
      <c r="D157" s="134">
        <v>1105</v>
      </c>
      <c r="E157" s="134">
        <v>10419</v>
      </c>
      <c r="F157" s="134">
        <v>15016</v>
      </c>
      <c r="G157" s="134">
        <v>9630</v>
      </c>
      <c r="H157" s="134">
        <v>8150</v>
      </c>
      <c r="I157" s="134">
        <v>7943</v>
      </c>
      <c r="J157" s="134">
        <v>17922</v>
      </c>
      <c r="K157" s="134">
        <v>24535</v>
      </c>
    </row>
    <row r="158" spans="1:11" x14ac:dyDescent="0.4">
      <c r="A158" s="130" t="s">
        <v>7</v>
      </c>
      <c r="B158" s="130" t="s">
        <v>7</v>
      </c>
      <c r="C158" s="134">
        <v>7213</v>
      </c>
      <c r="D158" s="134">
        <v>19529</v>
      </c>
      <c r="E158" s="134">
        <v>196813</v>
      </c>
      <c r="F158" s="134">
        <v>299910</v>
      </c>
      <c r="G158" s="134">
        <v>198358</v>
      </c>
      <c r="H158" s="134">
        <v>174270</v>
      </c>
      <c r="I158" s="134">
        <v>168656</v>
      </c>
      <c r="J158" s="134">
        <v>415647</v>
      </c>
      <c r="K158" s="134">
        <v>723289</v>
      </c>
    </row>
    <row r="159" spans="1:11" x14ac:dyDescent="0.4">
      <c r="A159" s="130" t="s">
        <v>7</v>
      </c>
      <c r="B159" s="130" t="s">
        <v>243</v>
      </c>
      <c r="C159" s="131">
        <v>245</v>
      </c>
      <c r="D159" s="131">
        <v>700</v>
      </c>
      <c r="E159" s="134">
        <v>6977</v>
      </c>
      <c r="F159" s="136">
        <v>12355</v>
      </c>
      <c r="G159" s="134">
        <v>9958</v>
      </c>
      <c r="H159" s="134">
        <v>7963</v>
      </c>
      <c r="I159" s="134">
        <v>7634</v>
      </c>
      <c r="J159" s="134">
        <v>20785</v>
      </c>
      <c r="K159" s="135">
        <v>72135</v>
      </c>
    </row>
    <row r="160" spans="1:11" x14ac:dyDescent="0.4">
      <c r="A160" s="130" t="s">
        <v>7</v>
      </c>
      <c r="B160" s="130" t="s">
        <v>244</v>
      </c>
      <c r="C160" s="131">
        <v>364</v>
      </c>
      <c r="D160" s="131">
        <v>993</v>
      </c>
      <c r="E160" s="134">
        <v>10207</v>
      </c>
      <c r="F160" s="134">
        <v>16887</v>
      </c>
      <c r="G160" s="134">
        <v>11085</v>
      </c>
      <c r="H160" s="134">
        <v>10004</v>
      </c>
      <c r="I160" s="134">
        <v>9667</v>
      </c>
      <c r="J160" s="134">
        <v>24722</v>
      </c>
      <c r="K160" s="134">
        <v>41573</v>
      </c>
    </row>
    <row r="161" spans="1:11" x14ac:dyDescent="0.4">
      <c r="A161" s="130" t="s">
        <v>7</v>
      </c>
      <c r="B161" s="130" t="s">
        <v>256</v>
      </c>
      <c r="C161" s="132">
        <v>370</v>
      </c>
      <c r="D161" s="131">
        <v>906</v>
      </c>
      <c r="E161" s="134">
        <v>9692</v>
      </c>
      <c r="F161" s="134">
        <v>11670</v>
      </c>
      <c r="G161" s="134">
        <v>6436</v>
      </c>
      <c r="H161" s="134">
        <v>5909</v>
      </c>
      <c r="I161" s="134">
        <v>5509</v>
      </c>
      <c r="J161" s="134">
        <v>11189</v>
      </c>
      <c r="K161" s="134">
        <v>10609</v>
      </c>
    </row>
    <row r="162" spans="1:11" x14ac:dyDescent="0.4">
      <c r="A162" s="130" t="s">
        <v>7</v>
      </c>
      <c r="B162" s="130" t="s">
        <v>223</v>
      </c>
      <c r="C162" s="131">
        <v>662</v>
      </c>
      <c r="D162" s="134">
        <v>1943</v>
      </c>
      <c r="E162" s="134">
        <v>17651</v>
      </c>
      <c r="F162" s="134">
        <v>24584</v>
      </c>
      <c r="G162" s="134">
        <v>15196</v>
      </c>
      <c r="H162" s="134">
        <v>13752</v>
      </c>
      <c r="I162" s="134">
        <v>12864</v>
      </c>
      <c r="J162" s="134">
        <v>29390</v>
      </c>
      <c r="K162" s="134">
        <v>38757</v>
      </c>
    </row>
    <row r="163" spans="1:11" x14ac:dyDescent="0.4">
      <c r="A163" s="130" t="s">
        <v>7</v>
      </c>
      <c r="B163" s="130" t="s">
        <v>255</v>
      </c>
      <c r="C163" s="131">
        <v>345</v>
      </c>
      <c r="D163" s="131">
        <v>970</v>
      </c>
      <c r="E163" s="134">
        <v>10256</v>
      </c>
      <c r="F163" s="134">
        <v>14150</v>
      </c>
      <c r="G163" s="134">
        <v>8480</v>
      </c>
      <c r="H163" s="134">
        <v>7415</v>
      </c>
      <c r="I163" s="134">
        <v>7166</v>
      </c>
      <c r="J163" s="134">
        <v>16269</v>
      </c>
      <c r="K163" s="134">
        <v>20062</v>
      </c>
    </row>
    <row r="164" spans="1:11" x14ac:dyDescent="0.4">
      <c r="A164" s="130" t="s">
        <v>7</v>
      </c>
      <c r="B164" s="130" t="s">
        <v>237</v>
      </c>
      <c r="C164" s="131">
        <v>225</v>
      </c>
      <c r="D164" s="131">
        <v>552</v>
      </c>
      <c r="E164" s="134">
        <v>5101</v>
      </c>
      <c r="F164" s="134">
        <v>8766</v>
      </c>
      <c r="G164" s="134">
        <v>5740</v>
      </c>
      <c r="H164" s="134">
        <v>4874</v>
      </c>
      <c r="I164" s="134">
        <v>4759</v>
      </c>
      <c r="J164" s="134">
        <v>11495</v>
      </c>
      <c r="K164" s="134">
        <v>20177</v>
      </c>
    </row>
    <row r="165" spans="1:11" x14ac:dyDescent="0.4">
      <c r="A165" s="130" t="s">
        <v>7</v>
      </c>
      <c r="B165" s="130" t="s">
        <v>234</v>
      </c>
      <c r="C165" s="131">
        <v>358</v>
      </c>
      <c r="D165" s="131">
        <v>911</v>
      </c>
      <c r="E165" s="134">
        <v>9972</v>
      </c>
      <c r="F165" s="134">
        <v>14477</v>
      </c>
      <c r="G165" s="134">
        <v>9148</v>
      </c>
      <c r="H165" s="134">
        <v>8796</v>
      </c>
      <c r="I165" s="134">
        <v>8383</v>
      </c>
      <c r="J165" s="134">
        <v>21243</v>
      </c>
      <c r="K165" s="134">
        <v>25837</v>
      </c>
    </row>
    <row r="166" spans="1:11" x14ac:dyDescent="0.4">
      <c r="A166" s="130" t="s">
        <v>7</v>
      </c>
      <c r="B166" s="130" t="s">
        <v>254</v>
      </c>
      <c r="C166" s="131">
        <v>246</v>
      </c>
      <c r="D166" s="131">
        <v>576</v>
      </c>
      <c r="E166" s="134">
        <v>6302</v>
      </c>
      <c r="F166" s="134">
        <v>8483</v>
      </c>
      <c r="G166" s="134">
        <v>5040</v>
      </c>
      <c r="H166" s="134">
        <v>4775</v>
      </c>
      <c r="I166" s="134">
        <v>4380</v>
      </c>
      <c r="J166" s="134">
        <v>9975</v>
      </c>
      <c r="K166" s="134">
        <v>10000</v>
      </c>
    </row>
    <row r="167" spans="1:11" x14ac:dyDescent="0.4">
      <c r="A167" s="130" t="s">
        <v>7</v>
      </c>
      <c r="B167" s="130" t="s">
        <v>235</v>
      </c>
      <c r="C167" s="131">
        <v>459</v>
      </c>
      <c r="D167" s="134">
        <v>1295</v>
      </c>
      <c r="E167" s="134">
        <v>15553</v>
      </c>
      <c r="F167" s="134">
        <v>20497</v>
      </c>
      <c r="G167" s="134">
        <v>13751</v>
      </c>
      <c r="H167" s="134">
        <v>12392</v>
      </c>
      <c r="I167" s="134">
        <v>12089</v>
      </c>
      <c r="J167" s="134">
        <v>29561</v>
      </c>
      <c r="K167" s="134">
        <v>36850</v>
      </c>
    </row>
    <row r="168" spans="1:11" x14ac:dyDescent="0.4">
      <c r="A168" s="130" t="s">
        <v>7</v>
      </c>
      <c r="B168" s="130" t="s">
        <v>252</v>
      </c>
      <c r="C168" s="131">
        <v>285</v>
      </c>
      <c r="D168" s="131">
        <v>829</v>
      </c>
      <c r="E168" s="134">
        <v>8518</v>
      </c>
      <c r="F168" s="134">
        <v>11701</v>
      </c>
      <c r="G168" s="134">
        <v>7104</v>
      </c>
      <c r="H168" s="134">
        <v>6882</v>
      </c>
      <c r="I168" s="134">
        <v>6841</v>
      </c>
      <c r="J168" s="134">
        <v>15270</v>
      </c>
      <c r="K168" s="134">
        <v>16012</v>
      </c>
    </row>
    <row r="169" spans="1:11" x14ac:dyDescent="0.4">
      <c r="A169" s="130" t="s">
        <v>7</v>
      </c>
      <c r="B169" s="130" t="s">
        <v>246</v>
      </c>
      <c r="C169" s="131">
        <v>273</v>
      </c>
      <c r="D169" s="131">
        <v>727</v>
      </c>
      <c r="E169" s="134">
        <v>7415</v>
      </c>
      <c r="F169" s="134">
        <v>11049</v>
      </c>
      <c r="G169" s="134">
        <v>7005</v>
      </c>
      <c r="H169" s="134">
        <v>6251</v>
      </c>
      <c r="I169" s="134">
        <v>5980</v>
      </c>
      <c r="J169" s="134">
        <v>14794</v>
      </c>
      <c r="K169" s="134">
        <v>21126</v>
      </c>
    </row>
    <row r="170" spans="1:11" x14ac:dyDescent="0.4">
      <c r="A170" s="130" t="s">
        <v>7</v>
      </c>
      <c r="B170" s="130" t="s">
        <v>240</v>
      </c>
      <c r="C170" s="131">
        <v>248</v>
      </c>
      <c r="D170" s="131">
        <v>633</v>
      </c>
      <c r="E170" s="134">
        <v>6730</v>
      </c>
      <c r="F170" s="134">
        <v>10934</v>
      </c>
      <c r="G170" s="134">
        <v>7421</v>
      </c>
      <c r="H170" s="134">
        <v>6408</v>
      </c>
      <c r="I170" s="134">
        <v>6317</v>
      </c>
      <c r="J170" s="134">
        <v>16002</v>
      </c>
      <c r="K170" s="134">
        <v>30338</v>
      </c>
    </row>
    <row r="171" spans="1:11" x14ac:dyDescent="0.4">
      <c r="A171" s="130" t="s">
        <v>7</v>
      </c>
      <c r="B171" s="130" t="s">
        <v>242</v>
      </c>
      <c r="C171" s="132">
        <v>311</v>
      </c>
      <c r="D171" s="131">
        <v>754</v>
      </c>
      <c r="E171" s="134">
        <v>6728</v>
      </c>
      <c r="F171" s="134">
        <v>11484</v>
      </c>
      <c r="G171" s="134">
        <v>7742</v>
      </c>
      <c r="H171" s="134">
        <v>6434</v>
      </c>
      <c r="I171" s="134">
        <v>6174</v>
      </c>
      <c r="J171" s="134">
        <v>15382</v>
      </c>
      <c r="K171" s="134">
        <v>31461</v>
      </c>
    </row>
    <row r="172" spans="1:11" x14ac:dyDescent="0.4">
      <c r="A172" s="130" t="s">
        <v>7</v>
      </c>
      <c r="B172" s="130" t="s">
        <v>238</v>
      </c>
      <c r="C172" s="131">
        <v>233</v>
      </c>
      <c r="D172" s="131">
        <v>593</v>
      </c>
      <c r="E172" s="134">
        <v>6399</v>
      </c>
      <c r="F172" s="134">
        <v>9523</v>
      </c>
      <c r="G172" s="134">
        <v>6107</v>
      </c>
      <c r="H172" s="134">
        <v>5474</v>
      </c>
      <c r="I172" s="134">
        <v>5472</v>
      </c>
      <c r="J172" s="134">
        <v>13453</v>
      </c>
      <c r="K172" s="134">
        <v>23413</v>
      </c>
    </row>
    <row r="173" spans="1:11" x14ac:dyDescent="0.4">
      <c r="A173" s="130" t="s">
        <v>7</v>
      </c>
      <c r="B173" s="130" t="s">
        <v>236</v>
      </c>
      <c r="C173" s="131">
        <v>145</v>
      </c>
      <c r="D173" s="131">
        <v>472</v>
      </c>
      <c r="E173" s="134">
        <v>4624</v>
      </c>
      <c r="F173" s="134">
        <v>9220</v>
      </c>
      <c r="G173" s="134">
        <v>7648</v>
      </c>
      <c r="H173" s="134">
        <v>6159</v>
      </c>
      <c r="I173" s="134">
        <v>5911</v>
      </c>
      <c r="J173" s="134">
        <v>16634</v>
      </c>
      <c r="K173" s="134">
        <v>55104</v>
      </c>
    </row>
    <row r="174" spans="1:11" x14ac:dyDescent="0.4">
      <c r="A174" s="130" t="s">
        <v>7</v>
      </c>
      <c r="B174" s="130" t="s">
        <v>248</v>
      </c>
      <c r="C174" s="131">
        <v>164</v>
      </c>
      <c r="D174" s="131">
        <v>427</v>
      </c>
      <c r="E174" s="134">
        <v>4738</v>
      </c>
      <c r="F174" s="134">
        <v>7498</v>
      </c>
      <c r="G174" s="134">
        <v>5419</v>
      </c>
      <c r="H174" s="134">
        <v>4721</v>
      </c>
      <c r="I174" s="134">
        <v>4806</v>
      </c>
      <c r="J174" s="134">
        <v>12355</v>
      </c>
      <c r="K174" s="134">
        <v>26851</v>
      </c>
    </row>
    <row r="175" spans="1:11" x14ac:dyDescent="0.4">
      <c r="A175" s="130" t="s">
        <v>7</v>
      </c>
      <c r="B175" s="130" t="s">
        <v>251</v>
      </c>
      <c r="C175" s="131">
        <v>335</v>
      </c>
      <c r="D175" s="131">
        <v>921</v>
      </c>
      <c r="E175" s="134">
        <v>8829</v>
      </c>
      <c r="F175" s="134">
        <v>13063</v>
      </c>
      <c r="G175" s="134">
        <v>8707</v>
      </c>
      <c r="H175" s="134">
        <v>7809</v>
      </c>
      <c r="I175" s="134">
        <v>7763</v>
      </c>
      <c r="J175" s="134">
        <v>19445</v>
      </c>
      <c r="K175" s="135">
        <v>29885</v>
      </c>
    </row>
    <row r="176" spans="1:11" x14ac:dyDescent="0.4">
      <c r="A176" s="130" t="s">
        <v>7</v>
      </c>
      <c r="B176" s="130" t="s">
        <v>249</v>
      </c>
      <c r="C176" s="131">
        <v>376</v>
      </c>
      <c r="D176" s="131">
        <v>976</v>
      </c>
      <c r="E176" s="134">
        <v>9289</v>
      </c>
      <c r="F176" s="134">
        <v>17220</v>
      </c>
      <c r="G176" s="134">
        <v>12507</v>
      </c>
      <c r="H176" s="134">
        <v>10514</v>
      </c>
      <c r="I176" s="134">
        <v>10613</v>
      </c>
      <c r="J176" s="134">
        <v>28398</v>
      </c>
      <c r="K176" s="134">
        <v>66148</v>
      </c>
    </row>
    <row r="177" spans="1:11" x14ac:dyDescent="0.4">
      <c r="A177" s="130" t="s">
        <v>7</v>
      </c>
      <c r="B177" s="130" t="s">
        <v>253</v>
      </c>
      <c r="C177" s="131">
        <v>313</v>
      </c>
      <c r="D177" s="131">
        <v>872</v>
      </c>
      <c r="E177" s="134">
        <v>8973</v>
      </c>
      <c r="F177" s="134">
        <v>13185</v>
      </c>
      <c r="G177" s="134">
        <v>8996</v>
      </c>
      <c r="H177" s="134">
        <v>8068</v>
      </c>
      <c r="I177" s="134">
        <v>7842</v>
      </c>
      <c r="J177" s="134">
        <v>19856</v>
      </c>
      <c r="K177" s="134">
        <v>39837</v>
      </c>
    </row>
    <row r="178" spans="1:11" x14ac:dyDescent="0.4">
      <c r="A178" s="130" t="s">
        <v>7</v>
      </c>
      <c r="B178" s="130" t="s">
        <v>250</v>
      </c>
      <c r="C178" s="131">
        <v>227</v>
      </c>
      <c r="D178" s="131">
        <v>627</v>
      </c>
      <c r="E178" s="134">
        <v>6001</v>
      </c>
      <c r="F178" s="134">
        <v>10649</v>
      </c>
      <c r="G178" s="134">
        <v>7586</v>
      </c>
      <c r="H178" s="134">
        <v>6230</v>
      </c>
      <c r="I178" s="134">
        <v>6143</v>
      </c>
      <c r="J178" s="134">
        <v>16192</v>
      </c>
      <c r="K178" s="134">
        <v>31286</v>
      </c>
    </row>
    <row r="179" spans="1:11" x14ac:dyDescent="0.4">
      <c r="A179" s="130" t="s">
        <v>7</v>
      </c>
      <c r="B179" s="130" t="s">
        <v>245</v>
      </c>
      <c r="C179" s="131">
        <v>116</v>
      </c>
      <c r="D179" s="131">
        <v>284</v>
      </c>
      <c r="E179" s="134">
        <v>2518</v>
      </c>
      <c r="F179" s="134">
        <v>4787</v>
      </c>
      <c r="G179" s="134">
        <v>3972</v>
      </c>
      <c r="H179" s="134">
        <v>3065</v>
      </c>
      <c r="I179" s="134">
        <v>2864</v>
      </c>
      <c r="J179" s="134">
        <v>7220</v>
      </c>
      <c r="K179" s="134">
        <v>18291</v>
      </c>
    </row>
    <row r="180" spans="1:11" x14ac:dyDescent="0.4">
      <c r="A180" s="130" t="s">
        <v>7</v>
      </c>
      <c r="B180" s="130" t="s">
        <v>239</v>
      </c>
      <c r="C180" s="131">
        <v>357</v>
      </c>
      <c r="D180" s="134">
        <v>1044</v>
      </c>
      <c r="E180" s="134">
        <v>9794</v>
      </c>
      <c r="F180" s="134">
        <v>15436</v>
      </c>
      <c r="G180" s="134">
        <v>9374</v>
      </c>
      <c r="H180" s="134">
        <v>8511</v>
      </c>
      <c r="I180" s="134">
        <v>8222</v>
      </c>
      <c r="J180" s="134">
        <v>19778</v>
      </c>
      <c r="K180" s="134">
        <v>24931</v>
      </c>
    </row>
    <row r="181" spans="1:11" x14ac:dyDescent="0.4">
      <c r="A181" s="130" t="s">
        <v>7</v>
      </c>
      <c r="B181" s="130" t="s">
        <v>247</v>
      </c>
      <c r="C181" s="131">
        <v>89</v>
      </c>
      <c r="D181" s="131">
        <v>250</v>
      </c>
      <c r="E181" s="134">
        <v>2228</v>
      </c>
      <c r="F181" s="134">
        <v>3751</v>
      </c>
      <c r="G181" s="134">
        <v>2514</v>
      </c>
      <c r="H181" s="134">
        <v>1962</v>
      </c>
      <c r="I181" s="134">
        <v>1828</v>
      </c>
      <c r="J181" s="134">
        <v>4370</v>
      </c>
      <c r="K181" s="134">
        <v>7478</v>
      </c>
    </row>
    <row r="182" spans="1:11" x14ac:dyDescent="0.4">
      <c r="A182" s="130" t="s">
        <v>7</v>
      </c>
      <c r="B182" s="130" t="s">
        <v>216</v>
      </c>
      <c r="C182" s="131">
        <v>91</v>
      </c>
      <c r="D182" s="131">
        <v>217</v>
      </c>
      <c r="E182" s="134">
        <v>2479</v>
      </c>
      <c r="F182" s="134">
        <v>3889</v>
      </c>
      <c r="G182" s="134">
        <v>2627</v>
      </c>
      <c r="H182" s="134">
        <v>2055</v>
      </c>
      <c r="I182" s="134">
        <v>1986</v>
      </c>
      <c r="J182" s="134">
        <v>4776</v>
      </c>
      <c r="K182" s="134">
        <v>8297</v>
      </c>
    </row>
    <row r="183" spans="1:11" x14ac:dyDescent="0.4">
      <c r="A183" s="130" t="s">
        <v>7</v>
      </c>
      <c r="B183" s="130" t="s">
        <v>241</v>
      </c>
      <c r="C183" s="131">
        <v>376</v>
      </c>
      <c r="D183" s="134">
        <v>1057</v>
      </c>
      <c r="E183" s="134">
        <v>9839</v>
      </c>
      <c r="F183" s="134">
        <v>14652</v>
      </c>
      <c r="G183" s="134">
        <v>8795</v>
      </c>
      <c r="H183" s="134">
        <v>7847</v>
      </c>
      <c r="I183" s="134">
        <v>7443</v>
      </c>
      <c r="J183" s="134">
        <v>17093</v>
      </c>
      <c r="K183" s="134">
        <v>16831</v>
      </c>
    </row>
    <row r="184" spans="1:11" x14ac:dyDescent="0.4">
      <c r="A184" s="130" t="s">
        <v>7</v>
      </c>
      <c r="B184" s="130" t="s">
        <v>8</v>
      </c>
      <c r="C184" s="131">
        <v>754</v>
      </c>
      <c r="D184" s="134">
        <v>2280</v>
      </c>
      <c r="E184" s="134">
        <v>22025</v>
      </c>
      <c r="F184" s="134">
        <v>36620</v>
      </c>
      <c r="G184" s="134">
        <v>25063</v>
      </c>
      <c r="H184" s="134">
        <v>24050</v>
      </c>
      <c r="I184" s="134">
        <v>23131</v>
      </c>
      <c r="J184" s="134">
        <v>60250</v>
      </c>
      <c r="K184" s="134">
        <v>77488</v>
      </c>
    </row>
    <row r="185" spans="1:11" x14ac:dyDescent="0.4">
      <c r="A185" s="130" t="s">
        <v>7</v>
      </c>
      <c r="B185" s="130" t="s">
        <v>209</v>
      </c>
      <c r="C185" s="131">
        <v>205</v>
      </c>
      <c r="D185" s="131">
        <v>643</v>
      </c>
      <c r="E185" s="134">
        <v>6142</v>
      </c>
      <c r="F185" s="134">
        <v>10253</v>
      </c>
      <c r="G185" s="134">
        <v>7073</v>
      </c>
      <c r="H185" s="134">
        <v>6363</v>
      </c>
      <c r="I185" s="134">
        <v>6210</v>
      </c>
      <c r="J185" s="134">
        <v>16082</v>
      </c>
      <c r="K185" s="134">
        <v>24510</v>
      </c>
    </row>
    <row r="186" spans="1:11" x14ac:dyDescent="0.4">
      <c r="A186" s="130" t="s">
        <v>7</v>
      </c>
      <c r="B186" s="130" t="s">
        <v>211</v>
      </c>
      <c r="C186" s="131">
        <v>122</v>
      </c>
      <c r="D186" s="131">
        <v>342</v>
      </c>
      <c r="E186" s="134">
        <v>3452</v>
      </c>
      <c r="F186" s="134">
        <v>5696</v>
      </c>
      <c r="G186" s="134">
        <v>3812</v>
      </c>
      <c r="H186" s="134">
        <v>3853</v>
      </c>
      <c r="I186" s="134">
        <v>3455</v>
      </c>
      <c r="J186" s="134">
        <v>8699</v>
      </c>
      <c r="K186" s="134">
        <v>9280</v>
      </c>
    </row>
    <row r="187" spans="1:11" x14ac:dyDescent="0.4">
      <c r="A187" s="130" t="s">
        <v>7</v>
      </c>
      <c r="B187" s="130" t="s">
        <v>208</v>
      </c>
      <c r="C187" s="131">
        <v>168</v>
      </c>
      <c r="D187" s="131">
        <v>438</v>
      </c>
      <c r="E187" s="134">
        <v>3883</v>
      </c>
      <c r="F187" s="134">
        <v>7329</v>
      </c>
      <c r="G187" s="134">
        <v>5327</v>
      </c>
      <c r="H187" s="134">
        <v>5344</v>
      </c>
      <c r="I187" s="134">
        <v>5324</v>
      </c>
      <c r="J187" s="134">
        <v>14856</v>
      </c>
      <c r="K187" s="134">
        <v>18611</v>
      </c>
    </row>
    <row r="188" spans="1:11" x14ac:dyDescent="0.4">
      <c r="A188" s="130" t="s">
        <v>7</v>
      </c>
      <c r="B188" s="130" t="s">
        <v>258</v>
      </c>
      <c r="C188" s="131">
        <v>133</v>
      </c>
      <c r="D188" s="131">
        <v>447</v>
      </c>
      <c r="E188" s="134">
        <v>4284</v>
      </c>
      <c r="F188" s="134">
        <v>7029</v>
      </c>
      <c r="G188" s="134">
        <v>4533</v>
      </c>
      <c r="H188" s="134">
        <v>4502</v>
      </c>
      <c r="I188" s="134">
        <v>4245</v>
      </c>
      <c r="J188" s="134">
        <v>10609</v>
      </c>
      <c r="K188" s="134">
        <v>11444</v>
      </c>
    </row>
    <row r="189" spans="1:11" x14ac:dyDescent="0.4">
      <c r="A189" s="130" t="s">
        <v>7</v>
      </c>
      <c r="B189" s="130" t="s">
        <v>216</v>
      </c>
      <c r="C189" s="131">
        <v>126</v>
      </c>
      <c r="D189" s="131">
        <v>410</v>
      </c>
      <c r="E189" s="134">
        <v>4264</v>
      </c>
      <c r="F189" s="134">
        <v>6313</v>
      </c>
      <c r="G189" s="134">
        <v>4318</v>
      </c>
      <c r="H189" s="134">
        <v>3988</v>
      </c>
      <c r="I189" s="134">
        <v>3897</v>
      </c>
      <c r="J189" s="134">
        <v>10004</v>
      </c>
      <c r="K189" s="134">
        <v>13643</v>
      </c>
    </row>
    <row r="190" spans="1:11" x14ac:dyDescent="0.4">
      <c r="A190" s="130" t="s">
        <v>9</v>
      </c>
      <c r="B190" s="130" t="s">
        <v>9</v>
      </c>
      <c r="C190" s="134">
        <v>3551</v>
      </c>
      <c r="D190" s="134">
        <v>10439</v>
      </c>
      <c r="E190" s="134">
        <v>93895</v>
      </c>
      <c r="F190" s="134">
        <v>127511</v>
      </c>
      <c r="G190" s="134">
        <v>79493</v>
      </c>
      <c r="H190" s="134">
        <v>76453</v>
      </c>
      <c r="I190" s="134">
        <v>73788</v>
      </c>
      <c r="J190" s="134">
        <v>174811</v>
      </c>
      <c r="K190" s="134">
        <v>179761</v>
      </c>
    </row>
    <row r="191" spans="1:11" x14ac:dyDescent="0.4">
      <c r="A191" s="130" t="s">
        <v>9</v>
      </c>
      <c r="B191" s="130" t="s">
        <v>265</v>
      </c>
      <c r="C191" s="133">
        <v>35</v>
      </c>
      <c r="D191" s="131">
        <v>100</v>
      </c>
      <c r="E191" s="131">
        <v>890</v>
      </c>
      <c r="F191" s="134">
        <v>1227</v>
      </c>
      <c r="G191" s="131">
        <v>646</v>
      </c>
      <c r="H191" s="131">
        <v>571</v>
      </c>
      <c r="I191" s="131">
        <v>484</v>
      </c>
      <c r="J191" s="131">
        <v>978</v>
      </c>
      <c r="K191" s="131">
        <v>66</v>
      </c>
    </row>
    <row r="192" spans="1:11" x14ac:dyDescent="0.4">
      <c r="A192" s="130" t="s">
        <v>9</v>
      </c>
      <c r="B192" s="130" t="s">
        <v>263</v>
      </c>
      <c r="C192" s="131">
        <v>423</v>
      </c>
      <c r="D192" s="134">
        <v>1202</v>
      </c>
      <c r="E192" s="136">
        <v>11312</v>
      </c>
      <c r="F192" s="134">
        <v>14562</v>
      </c>
      <c r="G192" s="134">
        <v>8442</v>
      </c>
      <c r="H192" s="134">
        <v>8376</v>
      </c>
      <c r="I192" s="134">
        <v>8125</v>
      </c>
      <c r="J192" s="134">
        <v>17491</v>
      </c>
      <c r="K192" s="134">
        <v>13922</v>
      </c>
    </row>
    <row r="193" spans="1:11" x14ac:dyDescent="0.4">
      <c r="A193" s="130" t="s">
        <v>9</v>
      </c>
      <c r="B193" s="130" t="s">
        <v>262</v>
      </c>
      <c r="C193" s="131">
        <v>690</v>
      </c>
      <c r="D193" s="134">
        <v>2036</v>
      </c>
      <c r="E193" s="134">
        <v>18868</v>
      </c>
      <c r="F193" s="134">
        <v>23483</v>
      </c>
      <c r="G193" s="134">
        <v>13809</v>
      </c>
      <c r="H193" s="134">
        <v>13401</v>
      </c>
      <c r="I193" s="134">
        <v>12628</v>
      </c>
      <c r="J193" s="134">
        <v>28436</v>
      </c>
      <c r="K193" s="134">
        <v>26375</v>
      </c>
    </row>
    <row r="194" spans="1:11" x14ac:dyDescent="0.4">
      <c r="A194" s="130" t="s">
        <v>9</v>
      </c>
      <c r="B194" s="130" t="s">
        <v>211</v>
      </c>
      <c r="C194" s="131">
        <v>63</v>
      </c>
      <c r="D194" s="131">
        <v>212</v>
      </c>
      <c r="E194" s="134">
        <v>2301</v>
      </c>
      <c r="F194" s="134">
        <v>2791</v>
      </c>
      <c r="G194" s="134">
        <v>1709</v>
      </c>
      <c r="H194" s="134">
        <v>1777</v>
      </c>
      <c r="I194" s="134">
        <v>1606</v>
      </c>
      <c r="J194" s="134">
        <v>3627</v>
      </c>
      <c r="K194" s="134">
        <v>2383</v>
      </c>
    </row>
    <row r="195" spans="1:11" x14ac:dyDescent="0.4">
      <c r="A195" s="130" t="s">
        <v>9</v>
      </c>
      <c r="B195" s="130" t="s">
        <v>266</v>
      </c>
      <c r="C195" s="131">
        <v>589</v>
      </c>
      <c r="D195" s="134">
        <v>1609</v>
      </c>
      <c r="E195" s="134">
        <v>14914</v>
      </c>
      <c r="F195" s="134">
        <v>18583</v>
      </c>
      <c r="G195" s="134">
        <v>10740</v>
      </c>
      <c r="H195" s="134">
        <v>10205</v>
      </c>
      <c r="I195" s="134">
        <v>9304</v>
      </c>
      <c r="J195" s="134">
        <v>20198</v>
      </c>
      <c r="K195" s="134">
        <v>15916</v>
      </c>
    </row>
    <row r="196" spans="1:11" x14ac:dyDescent="0.4">
      <c r="A196" s="130" t="s">
        <v>9</v>
      </c>
      <c r="B196" s="130" t="s">
        <v>260</v>
      </c>
      <c r="C196" s="131">
        <v>627</v>
      </c>
      <c r="D196" s="134">
        <v>1883</v>
      </c>
      <c r="E196" s="134">
        <v>17368</v>
      </c>
      <c r="F196" s="134">
        <v>22735</v>
      </c>
      <c r="G196" s="134">
        <v>13986</v>
      </c>
      <c r="H196" s="134">
        <v>13208</v>
      </c>
      <c r="I196" s="134">
        <v>12794</v>
      </c>
      <c r="J196" s="134">
        <v>29611</v>
      </c>
      <c r="K196" s="134">
        <v>26644</v>
      </c>
    </row>
    <row r="197" spans="1:11" x14ac:dyDescent="0.4">
      <c r="A197" s="130" t="s">
        <v>9</v>
      </c>
      <c r="B197" s="130" t="s">
        <v>207</v>
      </c>
      <c r="C197" s="131">
        <v>698</v>
      </c>
      <c r="D197" s="134">
        <v>2030</v>
      </c>
      <c r="E197" s="134">
        <v>16610</v>
      </c>
      <c r="F197" s="134">
        <v>24345</v>
      </c>
      <c r="G197" s="134">
        <v>15823</v>
      </c>
      <c r="H197" s="134">
        <v>15540</v>
      </c>
      <c r="I197" s="134">
        <v>15494</v>
      </c>
      <c r="J197" s="134">
        <v>38930</v>
      </c>
      <c r="K197" s="134">
        <v>42526</v>
      </c>
    </row>
    <row r="198" spans="1:11" x14ac:dyDescent="0.4">
      <c r="A198" s="130" t="s">
        <v>9</v>
      </c>
      <c r="B198" s="130" t="s">
        <v>261</v>
      </c>
      <c r="C198" s="132">
        <v>257</v>
      </c>
      <c r="D198" s="131">
        <v>821</v>
      </c>
      <c r="E198" s="134">
        <v>7350</v>
      </c>
      <c r="F198" s="134">
        <v>12902</v>
      </c>
      <c r="G198" s="134">
        <v>9406</v>
      </c>
      <c r="H198" s="134">
        <v>9130</v>
      </c>
      <c r="I198" s="134">
        <v>9312</v>
      </c>
      <c r="J198" s="134">
        <v>25386</v>
      </c>
      <c r="K198" s="134">
        <v>41803</v>
      </c>
    </row>
    <row r="199" spans="1:11" x14ac:dyDescent="0.4">
      <c r="A199" s="130" t="s">
        <v>9</v>
      </c>
      <c r="B199" s="130" t="s">
        <v>264</v>
      </c>
      <c r="C199" s="131" t="s">
        <v>400</v>
      </c>
      <c r="D199" s="131" t="s">
        <v>400</v>
      </c>
      <c r="E199" s="131">
        <v>115</v>
      </c>
      <c r="F199" s="131">
        <v>221</v>
      </c>
      <c r="G199" s="131">
        <v>155</v>
      </c>
      <c r="H199" s="131">
        <v>88</v>
      </c>
      <c r="I199" s="131">
        <v>66</v>
      </c>
      <c r="J199" s="131">
        <v>137</v>
      </c>
      <c r="K199" s="131">
        <v>104</v>
      </c>
    </row>
    <row r="200" spans="1:11" x14ac:dyDescent="0.4">
      <c r="A200" s="130" t="s">
        <v>9</v>
      </c>
      <c r="B200" s="130" t="s">
        <v>216</v>
      </c>
      <c r="C200" s="131">
        <v>162</v>
      </c>
      <c r="D200" s="131">
        <v>522</v>
      </c>
      <c r="E200" s="134">
        <v>4167</v>
      </c>
      <c r="F200" s="134">
        <v>6662</v>
      </c>
      <c r="G200" s="134">
        <v>4777</v>
      </c>
      <c r="H200" s="134">
        <v>4157</v>
      </c>
      <c r="I200" s="134">
        <v>3975</v>
      </c>
      <c r="J200" s="134">
        <v>10017</v>
      </c>
      <c r="K200" s="134">
        <v>9426</v>
      </c>
    </row>
    <row r="201" spans="1:11" x14ac:dyDescent="0.4">
      <c r="A201" s="130" t="s">
        <v>11</v>
      </c>
      <c r="B201" s="130" t="s">
        <v>11</v>
      </c>
      <c r="C201" s="134">
        <v>1232</v>
      </c>
      <c r="D201" s="134">
        <v>4177</v>
      </c>
      <c r="E201" s="134">
        <v>34319</v>
      </c>
      <c r="F201" s="134">
        <v>53783</v>
      </c>
      <c r="G201" s="134">
        <v>33926</v>
      </c>
      <c r="H201" s="134">
        <v>29798</v>
      </c>
      <c r="I201" s="134">
        <v>27792</v>
      </c>
      <c r="J201" s="134">
        <v>66295</v>
      </c>
      <c r="K201" s="134">
        <v>64929</v>
      </c>
    </row>
    <row r="202" spans="1:11" x14ac:dyDescent="0.4">
      <c r="A202" s="130" t="s">
        <v>11</v>
      </c>
      <c r="B202" s="130" t="s">
        <v>273</v>
      </c>
      <c r="C202" s="131" t="s">
        <v>400</v>
      </c>
      <c r="D202" s="131">
        <v>33</v>
      </c>
      <c r="E202" s="131">
        <v>265</v>
      </c>
      <c r="F202" s="131">
        <v>420</v>
      </c>
      <c r="G202" s="131">
        <v>212</v>
      </c>
      <c r="H202" s="131">
        <v>191</v>
      </c>
      <c r="I202" s="131">
        <v>187</v>
      </c>
      <c r="J202" s="131">
        <v>344</v>
      </c>
      <c r="K202" s="131">
        <v>296</v>
      </c>
    </row>
    <row r="203" spans="1:11" x14ac:dyDescent="0.4">
      <c r="A203" s="130" t="s">
        <v>11</v>
      </c>
      <c r="B203" s="130" t="s">
        <v>289</v>
      </c>
      <c r="C203" s="131" t="s">
        <v>400</v>
      </c>
      <c r="D203" s="131">
        <v>97</v>
      </c>
      <c r="E203" s="131">
        <v>652</v>
      </c>
      <c r="F203" s="131">
        <v>962</v>
      </c>
      <c r="G203" s="131">
        <v>500</v>
      </c>
      <c r="H203" s="131">
        <v>381</v>
      </c>
      <c r="I203" s="131">
        <v>372</v>
      </c>
      <c r="J203" s="131">
        <v>724</v>
      </c>
      <c r="K203" s="131">
        <v>516</v>
      </c>
    </row>
    <row r="204" spans="1:11" x14ac:dyDescent="0.4">
      <c r="A204" s="130" t="s">
        <v>11</v>
      </c>
      <c r="B204" s="130" t="s">
        <v>287</v>
      </c>
      <c r="C204" s="131" t="s">
        <v>400</v>
      </c>
      <c r="D204" s="131" t="s">
        <v>400</v>
      </c>
      <c r="E204" s="131">
        <v>203</v>
      </c>
      <c r="F204" s="131">
        <v>346</v>
      </c>
      <c r="G204" s="131">
        <v>197</v>
      </c>
      <c r="H204" s="131">
        <v>151</v>
      </c>
      <c r="I204" s="131">
        <v>137</v>
      </c>
      <c r="J204" s="131">
        <v>265</v>
      </c>
      <c r="K204" s="131">
        <v>180</v>
      </c>
    </row>
    <row r="205" spans="1:11" x14ac:dyDescent="0.4">
      <c r="A205" s="130" t="s">
        <v>11</v>
      </c>
      <c r="B205" s="130" t="s">
        <v>290</v>
      </c>
      <c r="C205" s="131">
        <v>128</v>
      </c>
      <c r="D205" s="131">
        <v>456</v>
      </c>
      <c r="E205" s="134">
        <v>3498</v>
      </c>
      <c r="F205" s="134">
        <v>6453</v>
      </c>
      <c r="G205" s="134">
        <v>4542</v>
      </c>
      <c r="H205" s="134">
        <v>3996</v>
      </c>
      <c r="I205" s="134">
        <v>3551</v>
      </c>
      <c r="J205" s="134">
        <v>9241</v>
      </c>
      <c r="K205" s="134">
        <v>10052</v>
      </c>
    </row>
    <row r="206" spans="1:11" x14ac:dyDescent="0.4">
      <c r="A206" s="130" t="s">
        <v>11</v>
      </c>
      <c r="B206" s="130" t="s">
        <v>292</v>
      </c>
      <c r="C206" s="131" t="s">
        <v>400</v>
      </c>
      <c r="D206" s="131" t="s">
        <v>400</v>
      </c>
      <c r="E206" s="131">
        <v>186</v>
      </c>
      <c r="F206" s="131">
        <v>339</v>
      </c>
      <c r="G206" s="131">
        <v>168</v>
      </c>
      <c r="H206" s="131">
        <v>129</v>
      </c>
      <c r="I206" s="131">
        <v>122</v>
      </c>
      <c r="J206" s="131">
        <v>221</v>
      </c>
      <c r="K206" s="131">
        <v>165</v>
      </c>
    </row>
    <row r="207" spans="1:11" x14ac:dyDescent="0.4">
      <c r="A207" s="130" t="s">
        <v>11</v>
      </c>
      <c r="B207" s="130" t="s">
        <v>291</v>
      </c>
      <c r="C207" s="132">
        <v>117</v>
      </c>
      <c r="D207" s="131">
        <v>362</v>
      </c>
      <c r="E207" s="134">
        <v>2604</v>
      </c>
      <c r="F207" s="134">
        <v>4054</v>
      </c>
      <c r="G207" s="134">
        <v>2631</v>
      </c>
      <c r="H207" s="134">
        <v>2467</v>
      </c>
      <c r="I207" s="134">
        <v>2269</v>
      </c>
      <c r="J207" s="134">
        <v>5184</v>
      </c>
      <c r="K207" s="134">
        <v>4664</v>
      </c>
    </row>
    <row r="208" spans="1:11" x14ac:dyDescent="0.4">
      <c r="A208" s="130" t="s">
        <v>11</v>
      </c>
      <c r="B208" s="130" t="s">
        <v>279</v>
      </c>
      <c r="C208" s="131" t="s">
        <v>400</v>
      </c>
      <c r="D208" s="131">
        <v>40</v>
      </c>
      <c r="E208" s="131">
        <v>321</v>
      </c>
      <c r="F208" s="131">
        <v>499</v>
      </c>
      <c r="G208" s="131">
        <v>282</v>
      </c>
      <c r="H208" s="131">
        <v>233</v>
      </c>
      <c r="I208" s="131">
        <v>238</v>
      </c>
      <c r="J208" s="131">
        <v>498</v>
      </c>
      <c r="K208" s="131">
        <v>357</v>
      </c>
    </row>
    <row r="209" spans="1:11" x14ac:dyDescent="0.4">
      <c r="A209" s="130" t="s">
        <v>11</v>
      </c>
      <c r="B209" s="130" t="s">
        <v>282</v>
      </c>
      <c r="C209" s="131">
        <v>227</v>
      </c>
      <c r="D209" s="131">
        <v>795</v>
      </c>
      <c r="E209" s="134">
        <v>6921</v>
      </c>
      <c r="F209" s="134">
        <v>9846</v>
      </c>
      <c r="G209" s="134">
        <v>5699</v>
      </c>
      <c r="H209" s="134">
        <v>5127</v>
      </c>
      <c r="I209" s="134">
        <v>4736</v>
      </c>
      <c r="J209" s="134">
        <v>10487</v>
      </c>
      <c r="K209" s="134">
        <v>8393</v>
      </c>
    </row>
    <row r="210" spans="1:11" x14ac:dyDescent="0.4">
      <c r="A210" s="130" t="s">
        <v>11</v>
      </c>
      <c r="B210" s="130" t="s">
        <v>281</v>
      </c>
      <c r="C210" s="131">
        <v>63</v>
      </c>
      <c r="D210" s="131">
        <v>240</v>
      </c>
      <c r="E210" s="134">
        <v>1410</v>
      </c>
      <c r="F210" s="134">
        <v>2516</v>
      </c>
      <c r="G210" s="134">
        <v>1941</v>
      </c>
      <c r="H210" s="134">
        <v>1674</v>
      </c>
      <c r="I210" s="134">
        <v>1500</v>
      </c>
      <c r="J210" s="134">
        <v>3972</v>
      </c>
      <c r="K210" s="134">
        <v>4298</v>
      </c>
    </row>
    <row r="211" spans="1:11" x14ac:dyDescent="0.4">
      <c r="A211" s="130" t="s">
        <v>11</v>
      </c>
      <c r="B211" s="130" t="s">
        <v>293</v>
      </c>
      <c r="C211" s="131" t="s">
        <v>400</v>
      </c>
      <c r="D211" s="131">
        <v>45</v>
      </c>
      <c r="E211" s="131">
        <v>421</v>
      </c>
      <c r="F211" s="131">
        <v>516</v>
      </c>
      <c r="G211" s="131">
        <v>270</v>
      </c>
      <c r="H211" s="131">
        <v>206</v>
      </c>
      <c r="I211" s="131">
        <v>174</v>
      </c>
      <c r="J211" s="131">
        <v>327</v>
      </c>
      <c r="K211" s="131">
        <v>236</v>
      </c>
    </row>
    <row r="212" spans="1:11" x14ac:dyDescent="0.4">
      <c r="A212" s="130" t="s">
        <v>11</v>
      </c>
      <c r="B212" s="130" t="s">
        <v>294</v>
      </c>
      <c r="C212" s="131">
        <v>226</v>
      </c>
      <c r="D212" s="131">
        <v>743</v>
      </c>
      <c r="E212" s="134">
        <v>6068</v>
      </c>
      <c r="F212" s="134">
        <v>10618</v>
      </c>
      <c r="G212" s="134">
        <v>7026</v>
      </c>
      <c r="H212" s="134">
        <v>6044</v>
      </c>
      <c r="I212" s="134">
        <v>6133</v>
      </c>
      <c r="J212" s="134">
        <v>15865</v>
      </c>
      <c r="K212" s="134">
        <v>16284</v>
      </c>
    </row>
    <row r="213" spans="1:11" x14ac:dyDescent="0.4">
      <c r="A213" s="130" t="s">
        <v>11</v>
      </c>
      <c r="B213" s="130" t="s">
        <v>288</v>
      </c>
      <c r="C213" s="131" t="s">
        <v>400</v>
      </c>
      <c r="D213" s="131" t="s">
        <v>400</v>
      </c>
      <c r="E213" s="131">
        <v>79</v>
      </c>
      <c r="F213" s="131">
        <v>91</v>
      </c>
      <c r="G213" s="131">
        <v>44</v>
      </c>
      <c r="H213" s="131">
        <v>34</v>
      </c>
      <c r="I213" s="131" t="s">
        <v>400</v>
      </c>
      <c r="J213" s="131" t="s">
        <v>400</v>
      </c>
      <c r="K213" s="131" t="s">
        <v>400</v>
      </c>
    </row>
    <row r="214" spans="1:11" x14ac:dyDescent="0.4">
      <c r="A214" s="130" t="s">
        <v>11</v>
      </c>
      <c r="B214" s="130" t="s">
        <v>276</v>
      </c>
      <c r="C214" s="131">
        <v>200</v>
      </c>
      <c r="D214" s="131">
        <v>590</v>
      </c>
      <c r="E214" s="134">
        <v>6203</v>
      </c>
      <c r="F214" s="134">
        <v>8996</v>
      </c>
      <c r="G214" s="134">
        <v>5855</v>
      </c>
      <c r="H214" s="134">
        <v>5358</v>
      </c>
      <c r="I214" s="134">
        <v>4864</v>
      </c>
      <c r="J214" s="134">
        <v>12032</v>
      </c>
      <c r="K214" s="134">
        <v>13915</v>
      </c>
    </row>
    <row r="215" spans="1:11" x14ac:dyDescent="0.4">
      <c r="A215" s="130" t="s">
        <v>11</v>
      </c>
      <c r="B215" s="130" t="s">
        <v>283</v>
      </c>
      <c r="C215" s="131" t="s">
        <v>400</v>
      </c>
      <c r="D215" s="131">
        <v>94</v>
      </c>
      <c r="E215" s="131">
        <v>677</v>
      </c>
      <c r="F215" s="134">
        <v>1077</v>
      </c>
      <c r="G215" s="131">
        <v>526</v>
      </c>
      <c r="H215" s="131">
        <v>462</v>
      </c>
      <c r="I215" s="131">
        <v>400</v>
      </c>
      <c r="J215" s="131">
        <v>827</v>
      </c>
      <c r="K215" s="131">
        <v>610</v>
      </c>
    </row>
    <row r="216" spans="1:11" x14ac:dyDescent="0.4">
      <c r="A216" s="130" t="s">
        <v>11</v>
      </c>
      <c r="B216" s="130" t="s">
        <v>285</v>
      </c>
      <c r="C216" s="131">
        <v>36</v>
      </c>
      <c r="D216" s="131">
        <v>124</v>
      </c>
      <c r="E216" s="131">
        <v>903</v>
      </c>
      <c r="F216" s="134">
        <v>1608</v>
      </c>
      <c r="G216" s="134">
        <v>1024</v>
      </c>
      <c r="H216" s="131">
        <v>773</v>
      </c>
      <c r="I216" s="131">
        <v>687</v>
      </c>
      <c r="J216" s="134">
        <v>1378</v>
      </c>
      <c r="K216" s="134">
        <v>1188</v>
      </c>
    </row>
    <row r="217" spans="1:11" x14ac:dyDescent="0.4">
      <c r="A217" s="130" t="s">
        <v>11</v>
      </c>
      <c r="B217" s="130" t="s">
        <v>275</v>
      </c>
      <c r="C217" s="131" t="s">
        <v>400</v>
      </c>
      <c r="D217" s="131">
        <v>49</v>
      </c>
      <c r="E217" s="131">
        <v>340</v>
      </c>
      <c r="F217" s="131">
        <v>547</v>
      </c>
      <c r="G217" s="131">
        <v>304</v>
      </c>
      <c r="H217" s="131">
        <v>251</v>
      </c>
      <c r="I217" s="131">
        <v>227</v>
      </c>
      <c r="J217" s="131">
        <v>496</v>
      </c>
      <c r="K217" s="131">
        <v>407</v>
      </c>
    </row>
    <row r="218" spans="1:11" x14ac:dyDescent="0.4">
      <c r="A218" s="130" t="s">
        <v>11</v>
      </c>
      <c r="B218" s="130" t="s">
        <v>278</v>
      </c>
      <c r="C218" s="131" t="s">
        <v>400</v>
      </c>
      <c r="D218" s="131">
        <v>67</v>
      </c>
      <c r="E218" s="131">
        <v>478</v>
      </c>
      <c r="F218" s="131">
        <v>790</v>
      </c>
      <c r="G218" s="131">
        <v>412</v>
      </c>
      <c r="H218" s="131">
        <v>325</v>
      </c>
      <c r="I218" s="131">
        <v>316</v>
      </c>
      <c r="J218" s="131">
        <v>584</v>
      </c>
      <c r="K218" s="131">
        <v>425</v>
      </c>
    </row>
    <row r="219" spans="1:11" x14ac:dyDescent="0.4">
      <c r="A219" s="130" t="s">
        <v>11</v>
      </c>
      <c r="B219" s="130" t="s">
        <v>274</v>
      </c>
      <c r="C219" s="131" t="s">
        <v>400</v>
      </c>
      <c r="D219" s="131">
        <v>53</v>
      </c>
      <c r="E219" s="131">
        <v>405</v>
      </c>
      <c r="F219" s="131">
        <v>525</v>
      </c>
      <c r="G219" s="131">
        <v>344</v>
      </c>
      <c r="H219" s="131">
        <v>265</v>
      </c>
      <c r="I219" s="131">
        <v>218</v>
      </c>
      <c r="J219" s="131">
        <v>483</v>
      </c>
      <c r="K219" s="131">
        <v>382</v>
      </c>
    </row>
    <row r="220" spans="1:11" x14ac:dyDescent="0.4">
      <c r="A220" s="130" t="s">
        <v>11</v>
      </c>
      <c r="B220" s="130" t="s">
        <v>280</v>
      </c>
      <c r="C220" s="131" t="s">
        <v>400</v>
      </c>
      <c r="D220" s="131">
        <v>36</v>
      </c>
      <c r="E220" s="131">
        <v>231</v>
      </c>
      <c r="F220" s="131">
        <v>387</v>
      </c>
      <c r="G220" s="131">
        <v>219</v>
      </c>
      <c r="H220" s="131">
        <v>155</v>
      </c>
      <c r="I220" s="131">
        <v>136</v>
      </c>
      <c r="J220" s="131">
        <v>278</v>
      </c>
      <c r="K220" s="131">
        <v>223</v>
      </c>
    </row>
    <row r="221" spans="1:11" x14ac:dyDescent="0.4">
      <c r="A221" s="130" t="s">
        <v>11</v>
      </c>
      <c r="B221" s="130" t="s">
        <v>284</v>
      </c>
      <c r="C221" s="131" t="s">
        <v>400</v>
      </c>
      <c r="D221" s="131" t="s">
        <v>400</v>
      </c>
      <c r="E221" s="131">
        <v>165</v>
      </c>
      <c r="F221" s="131">
        <v>271</v>
      </c>
      <c r="G221" s="131">
        <v>114</v>
      </c>
      <c r="H221" s="131">
        <v>93</v>
      </c>
      <c r="I221" s="131">
        <v>96</v>
      </c>
      <c r="J221" s="131">
        <v>183</v>
      </c>
      <c r="K221" s="131">
        <v>142</v>
      </c>
    </row>
    <row r="222" spans="1:11" x14ac:dyDescent="0.4">
      <c r="A222" s="130" t="s">
        <v>11</v>
      </c>
      <c r="B222" s="130" t="s">
        <v>277</v>
      </c>
      <c r="C222" s="131" t="s">
        <v>400</v>
      </c>
      <c r="D222" s="131">
        <v>86</v>
      </c>
      <c r="E222" s="131">
        <v>702</v>
      </c>
      <c r="F222" s="131">
        <v>958</v>
      </c>
      <c r="G222" s="131">
        <v>553</v>
      </c>
      <c r="H222" s="131">
        <v>458</v>
      </c>
      <c r="I222" s="131">
        <v>423</v>
      </c>
      <c r="J222" s="131">
        <v>857</v>
      </c>
      <c r="K222" s="131">
        <v>642</v>
      </c>
    </row>
    <row r="223" spans="1:11" x14ac:dyDescent="0.4">
      <c r="A223" s="130" t="s">
        <v>11</v>
      </c>
      <c r="B223" s="130" t="s">
        <v>286</v>
      </c>
      <c r="C223" s="132">
        <v>61</v>
      </c>
      <c r="D223" s="131">
        <v>174</v>
      </c>
      <c r="E223" s="134">
        <v>1587</v>
      </c>
      <c r="F223" s="134">
        <v>1964</v>
      </c>
      <c r="G223" s="134">
        <v>1063</v>
      </c>
      <c r="H223" s="134">
        <v>1025</v>
      </c>
      <c r="I223" s="131">
        <v>993</v>
      </c>
      <c r="J223" s="134">
        <v>2026</v>
      </c>
      <c r="K223" s="134">
        <v>1533</v>
      </c>
    </row>
    <row r="224" spans="1:11" x14ac:dyDescent="0.4">
      <c r="A224" s="130" t="s">
        <v>12</v>
      </c>
      <c r="B224" s="130" t="s">
        <v>12</v>
      </c>
      <c r="C224" s="134">
        <v>1498</v>
      </c>
      <c r="D224" s="134">
        <v>4953</v>
      </c>
      <c r="E224" s="134">
        <v>43754</v>
      </c>
      <c r="F224" s="134">
        <v>60412</v>
      </c>
      <c r="G224" s="134">
        <v>36496</v>
      </c>
      <c r="H224" s="134">
        <v>33157</v>
      </c>
      <c r="I224" s="134">
        <v>31258</v>
      </c>
      <c r="J224" s="134">
        <v>72078</v>
      </c>
      <c r="K224" s="134">
        <v>68388</v>
      </c>
    </row>
    <row r="225" spans="1:11" x14ac:dyDescent="0.4">
      <c r="A225" s="130" t="s">
        <v>12</v>
      </c>
      <c r="B225" s="130" t="s">
        <v>301</v>
      </c>
      <c r="C225" s="131" t="s">
        <v>400</v>
      </c>
      <c r="D225" s="131">
        <v>63</v>
      </c>
      <c r="E225" s="131">
        <v>496</v>
      </c>
      <c r="F225" s="131">
        <v>834</v>
      </c>
      <c r="G225" s="131">
        <v>408</v>
      </c>
      <c r="H225" s="131">
        <v>373</v>
      </c>
      <c r="I225" s="131">
        <v>305</v>
      </c>
      <c r="J225" s="131">
        <v>707</v>
      </c>
      <c r="K225" s="131">
        <v>564</v>
      </c>
    </row>
    <row r="226" spans="1:11" x14ac:dyDescent="0.4">
      <c r="A226" s="130" t="s">
        <v>12</v>
      </c>
      <c r="B226" s="130" t="s">
        <v>308</v>
      </c>
      <c r="C226" s="132">
        <v>289</v>
      </c>
      <c r="D226" s="131">
        <v>860</v>
      </c>
      <c r="E226" s="134">
        <v>8158</v>
      </c>
      <c r="F226" s="134">
        <v>10660</v>
      </c>
      <c r="G226" s="134">
        <v>6563</v>
      </c>
      <c r="H226" s="134">
        <v>6275</v>
      </c>
      <c r="I226" s="134">
        <v>5646</v>
      </c>
      <c r="J226" s="134">
        <v>13347</v>
      </c>
      <c r="K226" s="134">
        <v>11813</v>
      </c>
    </row>
    <row r="227" spans="1:11" x14ac:dyDescent="0.4">
      <c r="A227" s="130" t="s">
        <v>12</v>
      </c>
      <c r="B227" s="130" t="s">
        <v>305</v>
      </c>
      <c r="C227" s="131">
        <v>76</v>
      </c>
      <c r="D227" s="131">
        <v>187</v>
      </c>
      <c r="E227" s="134">
        <v>1689</v>
      </c>
      <c r="F227" s="134">
        <v>2052</v>
      </c>
      <c r="G227" s="134">
        <v>1137</v>
      </c>
      <c r="H227" s="131">
        <v>965</v>
      </c>
      <c r="I227" s="131">
        <v>886</v>
      </c>
      <c r="J227" s="134">
        <v>1760</v>
      </c>
      <c r="K227" s="134">
        <v>1171</v>
      </c>
    </row>
    <row r="228" spans="1:11" x14ac:dyDescent="0.4">
      <c r="A228" s="130" t="s">
        <v>12</v>
      </c>
      <c r="B228" s="130" t="s">
        <v>297</v>
      </c>
      <c r="C228" s="131">
        <v>49</v>
      </c>
      <c r="D228" s="131">
        <v>187</v>
      </c>
      <c r="E228" s="134">
        <v>1459</v>
      </c>
      <c r="F228" s="134">
        <v>2058</v>
      </c>
      <c r="G228" s="134">
        <v>1130</v>
      </c>
      <c r="H228" s="131">
        <v>980</v>
      </c>
      <c r="I228" s="131">
        <v>973</v>
      </c>
      <c r="J228" s="134">
        <v>2151</v>
      </c>
      <c r="K228" s="134">
        <v>1580</v>
      </c>
    </row>
    <row r="229" spans="1:11" x14ac:dyDescent="0.4">
      <c r="A229" s="130" t="s">
        <v>12</v>
      </c>
      <c r="B229" s="130" t="s">
        <v>295</v>
      </c>
      <c r="C229" s="131" t="s">
        <v>400</v>
      </c>
      <c r="D229" s="131">
        <v>40</v>
      </c>
      <c r="E229" s="131">
        <v>215</v>
      </c>
      <c r="F229" s="131">
        <v>328</v>
      </c>
      <c r="G229" s="131">
        <v>208</v>
      </c>
      <c r="H229" s="131">
        <v>188</v>
      </c>
      <c r="I229" s="131">
        <v>142</v>
      </c>
      <c r="J229" s="131">
        <v>365</v>
      </c>
      <c r="K229" s="131">
        <v>247</v>
      </c>
    </row>
    <row r="230" spans="1:11" x14ac:dyDescent="0.4">
      <c r="A230" s="130" t="s">
        <v>12</v>
      </c>
      <c r="B230" s="130" t="s">
        <v>302</v>
      </c>
      <c r="C230" s="131" t="s">
        <v>400</v>
      </c>
      <c r="D230" s="131">
        <v>115</v>
      </c>
      <c r="E230" s="131">
        <v>706</v>
      </c>
      <c r="F230" s="134">
        <v>1018</v>
      </c>
      <c r="G230" s="131">
        <v>491</v>
      </c>
      <c r="H230" s="131">
        <v>482</v>
      </c>
      <c r="I230" s="131">
        <v>449</v>
      </c>
      <c r="J230" s="131">
        <v>894</v>
      </c>
      <c r="K230" s="131">
        <v>654</v>
      </c>
    </row>
    <row r="231" spans="1:11" x14ac:dyDescent="0.4">
      <c r="A231" s="130" t="s">
        <v>12</v>
      </c>
      <c r="B231" s="130" t="s">
        <v>303</v>
      </c>
      <c r="C231" s="131" t="s">
        <v>400</v>
      </c>
      <c r="D231" s="131">
        <v>40</v>
      </c>
      <c r="E231" s="131">
        <v>235</v>
      </c>
      <c r="F231" s="131">
        <v>370</v>
      </c>
      <c r="G231" s="131">
        <v>222</v>
      </c>
      <c r="H231" s="131">
        <v>195</v>
      </c>
      <c r="I231" s="131">
        <v>182</v>
      </c>
      <c r="J231" s="131">
        <v>375</v>
      </c>
      <c r="K231" s="131">
        <v>280</v>
      </c>
    </row>
    <row r="232" spans="1:11" x14ac:dyDescent="0.4">
      <c r="A232" s="130" t="s">
        <v>12</v>
      </c>
      <c r="B232" s="130" t="s">
        <v>300</v>
      </c>
      <c r="C232" s="131">
        <v>91</v>
      </c>
      <c r="D232" s="131">
        <v>312</v>
      </c>
      <c r="E232" s="134">
        <v>2056</v>
      </c>
      <c r="F232" s="134">
        <v>3312</v>
      </c>
      <c r="G232" s="134">
        <v>2120</v>
      </c>
      <c r="H232" s="134">
        <v>1802</v>
      </c>
      <c r="I232" s="134">
        <v>1525</v>
      </c>
      <c r="J232" s="134">
        <v>3578</v>
      </c>
      <c r="K232" s="134">
        <v>2729</v>
      </c>
    </row>
    <row r="233" spans="1:11" x14ac:dyDescent="0.4">
      <c r="A233" s="130" t="s">
        <v>12</v>
      </c>
      <c r="B233" s="130" t="s">
        <v>298</v>
      </c>
      <c r="C233" s="131">
        <v>232</v>
      </c>
      <c r="D233" s="131">
        <v>857</v>
      </c>
      <c r="E233" s="134">
        <v>8541</v>
      </c>
      <c r="F233" s="134">
        <v>10830</v>
      </c>
      <c r="G233" s="134">
        <v>6339</v>
      </c>
      <c r="H233" s="134">
        <v>5640</v>
      </c>
      <c r="I233" s="134">
        <v>5363</v>
      </c>
      <c r="J233" s="134">
        <v>11625</v>
      </c>
      <c r="K233" s="134">
        <v>9638</v>
      </c>
    </row>
    <row r="234" spans="1:11" x14ac:dyDescent="0.4">
      <c r="A234" s="130" t="s">
        <v>12</v>
      </c>
      <c r="B234" s="130" t="s">
        <v>307</v>
      </c>
      <c r="C234" s="132" t="s">
        <v>400</v>
      </c>
      <c r="D234" s="131">
        <v>37</v>
      </c>
      <c r="E234" s="131">
        <v>248</v>
      </c>
      <c r="F234" s="131">
        <v>319</v>
      </c>
      <c r="G234" s="131">
        <v>165</v>
      </c>
      <c r="H234" s="131">
        <v>127</v>
      </c>
      <c r="I234" s="131">
        <v>114</v>
      </c>
      <c r="J234" s="131">
        <v>243</v>
      </c>
      <c r="K234" s="131">
        <v>128</v>
      </c>
    </row>
    <row r="235" spans="1:11" x14ac:dyDescent="0.4">
      <c r="A235" s="130" t="s">
        <v>12</v>
      </c>
      <c r="B235" s="130" t="s">
        <v>306</v>
      </c>
      <c r="C235" s="131" t="s">
        <v>400</v>
      </c>
      <c r="D235" s="131" t="s">
        <v>400</v>
      </c>
      <c r="E235" s="131">
        <v>165</v>
      </c>
      <c r="F235" s="131">
        <v>245</v>
      </c>
      <c r="G235" s="131">
        <v>122</v>
      </c>
      <c r="H235" s="131">
        <v>100</v>
      </c>
      <c r="I235" s="131">
        <v>87</v>
      </c>
      <c r="J235" s="131">
        <v>188</v>
      </c>
      <c r="K235" s="131">
        <v>100</v>
      </c>
    </row>
    <row r="236" spans="1:11" x14ac:dyDescent="0.4">
      <c r="A236" s="130" t="s">
        <v>12</v>
      </c>
      <c r="B236" s="130" t="s">
        <v>299</v>
      </c>
      <c r="C236" s="131">
        <v>603</v>
      </c>
      <c r="D236" s="134">
        <v>1949</v>
      </c>
      <c r="E236" s="134">
        <v>17465</v>
      </c>
      <c r="F236" s="134">
        <v>25240</v>
      </c>
      <c r="G236" s="134">
        <v>15833</v>
      </c>
      <c r="H236" s="134">
        <v>14507</v>
      </c>
      <c r="I236" s="134">
        <v>14043</v>
      </c>
      <c r="J236" s="134">
        <v>33527</v>
      </c>
      <c r="K236" s="134">
        <v>37185</v>
      </c>
    </row>
    <row r="237" spans="1:11" x14ac:dyDescent="0.4">
      <c r="A237" s="130" t="s">
        <v>12</v>
      </c>
      <c r="B237" s="130" t="s">
        <v>771</v>
      </c>
      <c r="C237" s="131">
        <v>268</v>
      </c>
      <c r="D237" s="131">
        <v>881</v>
      </c>
      <c r="E237" s="134">
        <v>7921</v>
      </c>
      <c r="F237" s="134">
        <v>12232</v>
      </c>
      <c r="G237" s="134">
        <v>7831</v>
      </c>
      <c r="H237" s="134">
        <v>7238</v>
      </c>
      <c r="I237" s="134">
        <v>6999</v>
      </c>
      <c r="J237" s="134">
        <v>17223</v>
      </c>
      <c r="K237" s="134">
        <v>19389</v>
      </c>
    </row>
    <row r="238" spans="1:11" x14ac:dyDescent="0.4">
      <c r="A238" s="130" t="s">
        <v>12</v>
      </c>
      <c r="B238" s="130" t="s">
        <v>772</v>
      </c>
      <c r="C238" s="131">
        <v>335</v>
      </c>
      <c r="D238" s="134">
        <v>1068</v>
      </c>
      <c r="E238" s="134">
        <v>9544</v>
      </c>
      <c r="F238" s="134">
        <v>13008</v>
      </c>
      <c r="G238" s="134">
        <v>8002</v>
      </c>
      <c r="H238" s="134">
        <v>7269</v>
      </c>
      <c r="I238" s="134">
        <v>7044</v>
      </c>
      <c r="J238" s="134">
        <v>16304</v>
      </c>
      <c r="K238" s="134">
        <v>17796</v>
      </c>
    </row>
    <row r="239" spans="1:11" x14ac:dyDescent="0.4">
      <c r="A239" s="130" t="s">
        <v>12</v>
      </c>
      <c r="B239" s="130" t="s">
        <v>296</v>
      </c>
      <c r="C239" s="131">
        <v>77</v>
      </c>
      <c r="D239" s="131">
        <v>266</v>
      </c>
      <c r="E239" s="134">
        <v>2146</v>
      </c>
      <c r="F239" s="134">
        <v>2897</v>
      </c>
      <c r="G239" s="134">
        <v>1627</v>
      </c>
      <c r="H239" s="134">
        <v>1420</v>
      </c>
      <c r="I239" s="134">
        <v>1433</v>
      </c>
      <c r="J239" s="134">
        <v>3093</v>
      </c>
      <c r="K239" s="134">
        <v>2182</v>
      </c>
    </row>
    <row r="240" spans="1:11" x14ac:dyDescent="0.4">
      <c r="A240" s="130" t="s">
        <v>12</v>
      </c>
      <c r="B240" s="130" t="s">
        <v>304</v>
      </c>
      <c r="C240" s="131" t="s">
        <v>400</v>
      </c>
      <c r="D240" s="131" t="s">
        <v>400</v>
      </c>
      <c r="E240" s="131">
        <v>175</v>
      </c>
      <c r="F240" s="131">
        <v>249</v>
      </c>
      <c r="G240" s="131">
        <v>131</v>
      </c>
      <c r="H240" s="131">
        <v>103</v>
      </c>
      <c r="I240" s="131">
        <v>110</v>
      </c>
      <c r="J240" s="131">
        <v>225</v>
      </c>
      <c r="K240" s="131">
        <v>117</v>
      </c>
    </row>
    <row r="241" spans="1:11" x14ac:dyDescent="0.4">
      <c r="A241" s="130" t="s">
        <v>10</v>
      </c>
      <c r="B241" s="130" t="s">
        <v>10</v>
      </c>
      <c r="C241" s="131">
        <v>556</v>
      </c>
      <c r="D241" s="134">
        <v>1742</v>
      </c>
      <c r="E241" s="134">
        <v>12841</v>
      </c>
      <c r="F241" s="134">
        <v>20829</v>
      </c>
      <c r="G241" s="134">
        <v>12161</v>
      </c>
      <c r="H241" s="134">
        <v>10218</v>
      </c>
      <c r="I241" s="134">
        <v>9732</v>
      </c>
      <c r="J241" s="134">
        <v>22126</v>
      </c>
      <c r="K241" s="134">
        <v>19446</v>
      </c>
    </row>
    <row r="242" spans="1:11" x14ac:dyDescent="0.4">
      <c r="A242" s="130" t="s">
        <v>10</v>
      </c>
      <c r="B242" s="130" t="s">
        <v>309</v>
      </c>
      <c r="C242" s="131">
        <v>138</v>
      </c>
      <c r="D242" s="131">
        <v>444</v>
      </c>
      <c r="E242" s="134">
        <v>3294</v>
      </c>
      <c r="F242" s="134">
        <v>5024</v>
      </c>
      <c r="G242" s="134">
        <v>2911</v>
      </c>
      <c r="H242" s="134">
        <v>2404</v>
      </c>
      <c r="I242" s="134">
        <v>2202</v>
      </c>
      <c r="J242" s="134">
        <v>4567</v>
      </c>
      <c r="K242" s="134">
        <v>3596</v>
      </c>
    </row>
    <row r="243" spans="1:11" x14ac:dyDescent="0.4">
      <c r="A243" s="130" t="s">
        <v>10</v>
      </c>
      <c r="B243" s="130" t="s">
        <v>310</v>
      </c>
      <c r="C243" s="131">
        <v>418</v>
      </c>
      <c r="D243" s="134">
        <v>1298</v>
      </c>
      <c r="E243" s="134">
        <v>9547</v>
      </c>
      <c r="F243" s="134">
        <v>15805</v>
      </c>
      <c r="G243" s="134">
        <v>9250</v>
      </c>
      <c r="H243" s="134">
        <v>7814</v>
      </c>
      <c r="I243" s="134">
        <v>7530</v>
      </c>
      <c r="J243" s="134">
        <v>17559</v>
      </c>
      <c r="K243" s="134">
        <v>15850</v>
      </c>
    </row>
    <row r="244" spans="1:11" x14ac:dyDescent="0.4">
      <c r="A244" s="130" t="s">
        <v>13</v>
      </c>
      <c r="B244" s="130" t="s">
        <v>13</v>
      </c>
      <c r="C244" s="134">
        <v>1857</v>
      </c>
      <c r="D244" s="134">
        <v>5890</v>
      </c>
      <c r="E244" s="134">
        <v>46715</v>
      </c>
      <c r="F244" s="134">
        <v>74564</v>
      </c>
      <c r="G244" s="134">
        <v>48689</v>
      </c>
      <c r="H244" s="134">
        <v>44349</v>
      </c>
      <c r="I244" s="134">
        <v>40944</v>
      </c>
      <c r="J244" s="134">
        <v>101059</v>
      </c>
      <c r="K244" s="134">
        <v>106679</v>
      </c>
    </row>
    <row r="245" spans="1:11" x14ac:dyDescent="0.4">
      <c r="A245" s="130" t="s">
        <v>13</v>
      </c>
      <c r="B245" s="130" t="s">
        <v>674</v>
      </c>
      <c r="C245" s="131">
        <v>44</v>
      </c>
      <c r="D245" s="131">
        <v>159</v>
      </c>
      <c r="E245" s="134">
        <v>1282</v>
      </c>
      <c r="F245" s="134">
        <v>2127</v>
      </c>
      <c r="G245" s="134">
        <v>1347</v>
      </c>
      <c r="H245" s="134">
        <v>1297</v>
      </c>
      <c r="I245" s="134">
        <v>1244</v>
      </c>
      <c r="J245" s="134">
        <v>3019</v>
      </c>
      <c r="K245" s="134">
        <v>3482</v>
      </c>
    </row>
    <row r="246" spans="1:11" x14ac:dyDescent="0.4">
      <c r="A246" s="130" t="s">
        <v>13</v>
      </c>
      <c r="B246" s="130" t="s">
        <v>675</v>
      </c>
      <c r="C246" s="131">
        <v>65</v>
      </c>
      <c r="D246" s="131">
        <v>235</v>
      </c>
      <c r="E246" s="134">
        <v>2117</v>
      </c>
      <c r="F246" s="134">
        <v>2995</v>
      </c>
      <c r="G246" s="134">
        <v>1623</v>
      </c>
      <c r="H246" s="134">
        <v>1585</v>
      </c>
      <c r="I246" s="134">
        <v>1315</v>
      </c>
      <c r="J246" s="134">
        <v>3008</v>
      </c>
      <c r="K246" s="134">
        <v>2392</v>
      </c>
    </row>
    <row r="247" spans="1:11" x14ac:dyDescent="0.4">
      <c r="A247" s="130" t="s">
        <v>13</v>
      </c>
      <c r="B247" s="130" t="s">
        <v>676</v>
      </c>
      <c r="C247" s="131" t="s">
        <v>400</v>
      </c>
      <c r="D247" s="131">
        <v>100</v>
      </c>
      <c r="E247" s="131">
        <v>891</v>
      </c>
      <c r="F247" s="134">
        <v>1232</v>
      </c>
      <c r="G247" s="131">
        <v>624</v>
      </c>
      <c r="H247" s="131">
        <v>572</v>
      </c>
      <c r="I247" s="131">
        <v>525</v>
      </c>
      <c r="J247" s="134">
        <v>1022</v>
      </c>
      <c r="K247" s="131">
        <v>663</v>
      </c>
    </row>
    <row r="248" spans="1:11" x14ac:dyDescent="0.4">
      <c r="A248" s="130" t="s">
        <v>13</v>
      </c>
      <c r="B248" s="130" t="s">
        <v>677</v>
      </c>
      <c r="C248" s="131">
        <v>60</v>
      </c>
      <c r="D248" s="131">
        <v>202</v>
      </c>
      <c r="E248" s="134">
        <v>2093</v>
      </c>
      <c r="F248" s="134">
        <v>2382</v>
      </c>
      <c r="G248" s="134">
        <v>1258</v>
      </c>
      <c r="H248" s="134">
        <v>1272</v>
      </c>
      <c r="I248" s="134">
        <v>1308</v>
      </c>
      <c r="J248" s="134">
        <v>2637</v>
      </c>
      <c r="K248" s="134">
        <v>2383</v>
      </c>
    </row>
    <row r="249" spans="1:11" x14ac:dyDescent="0.4">
      <c r="A249" s="130" t="s">
        <v>13</v>
      </c>
      <c r="B249" s="130" t="s">
        <v>678</v>
      </c>
      <c r="C249" s="131">
        <v>131</v>
      </c>
      <c r="D249" s="131">
        <v>455</v>
      </c>
      <c r="E249" s="134">
        <v>3473</v>
      </c>
      <c r="F249" s="134">
        <v>5858</v>
      </c>
      <c r="G249" s="134">
        <v>4199</v>
      </c>
      <c r="H249" s="134">
        <v>3934</v>
      </c>
      <c r="I249" s="134">
        <v>3596</v>
      </c>
      <c r="J249" s="134">
        <v>9050</v>
      </c>
      <c r="K249" s="134">
        <v>9774</v>
      </c>
    </row>
    <row r="250" spans="1:11" x14ac:dyDescent="0.4">
      <c r="A250" s="130" t="s">
        <v>13</v>
      </c>
      <c r="B250" s="130" t="s">
        <v>679</v>
      </c>
      <c r="C250" s="131">
        <v>82</v>
      </c>
      <c r="D250" s="131">
        <v>283</v>
      </c>
      <c r="E250" s="134">
        <v>1938</v>
      </c>
      <c r="F250" s="134">
        <v>2862</v>
      </c>
      <c r="G250" s="134">
        <v>1684</v>
      </c>
      <c r="H250" s="134">
        <v>1449</v>
      </c>
      <c r="I250" s="134">
        <v>1361</v>
      </c>
      <c r="J250" s="134">
        <v>3046</v>
      </c>
      <c r="K250" s="134">
        <v>2597</v>
      </c>
    </row>
    <row r="251" spans="1:11" x14ac:dyDescent="0.4">
      <c r="A251" s="130" t="s">
        <v>13</v>
      </c>
      <c r="B251" s="130" t="s">
        <v>634</v>
      </c>
      <c r="C251" s="131" t="s">
        <v>400</v>
      </c>
      <c r="D251" s="131">
        <v>90</v>
      </c>
      <c r="E251" s="131">
        <v>683</v>
      </c>
      <c r="F251" s="134">
        <v>1010</v>
      </c>
      <c r="G251" s="131">
        <v>501</v>
      </c>
      <c r="H251" s="131">
        <v>456</v>
      </c>
      <c r="I251" s="131">
        <v>432</v>
      </c>
      <c r="J251" s="131">
        <v>938</v>
      </c>
      <c r="K251" s="131">
        <v>722</v>
      </c>
    </row>
    <row r="252" spans="1:11" x14ac:dyDescent="0.4">
      <c r="A252" s="130" t="s">
        <v>13</v>
      </c>
      <c r="B252" s="130" t="s">
        <v>680</v>
      </c>
      <c r="C252" s="131">
        <v>129</v>
      </c>
      <c r="D252" s="131">
        <v>435</v>
      </c>
      <c r="E252" s="134">
        <v>3566</v>
      </c>
      <c r="F252" s="134">
        <v>5975</v>
      </c>
      <c r="G252" s="134">
        <v>4084</v>
      </c>
      <c r="H252" s="134">
        <v>3568</v>
      </c>
      <c r="I252" s="134">
        <v>3366</v>
      </c>
      <c r="J252" s="134">
        <v>8745</v>
      </c>
      <c r="K252" s="135">
        <v>9879</v>
      </c>
    </row>
    <row r="253" spans="1:11" x14ac:dyDescent="0.4">
      <c r="A253" s="130" t="s">
        <v>13</v>
      </c>
      <c r="B253" s="130" t="s">
        <v>681</v>
      </c>
      <c r="C253" s="131" t="s">
        <v>400</v>
      </c>
      <c r="D253" s="131">
        <v>71</v>
      </c>
      <c r="E253" s="131">
        <v>709</v>
      </c>
      <c r="F253" s="131">
        <v>876</v>
      </c>
      <c r="G253" s="131">
        <v>443</v>
      </c>
      <c r="H253" s="131">
        <v>389</v>
      </c>
      <c r="I253" s="131">
        <v>359</v>
      </c>
      <c r="J253" s="131">
        <v>716</v>
      </c>
      <c r="K253" s="131">
        <v>664</v>
      </c>
    </row>
    <row r="254" spans="1:11" x14ac:dyDescent="0.4">
      <c r="A254" s="130" t="s">
        <v>13</v>
      </c>
      <c r="B254" s="130" t="s">
        <v>682</v>
      </c>
      <c r="C254" s="132">
        <v>346</v>
      </c>
      <c r="D254" s="134">
        <v>1153</v>
      </c>
      <c r="E254" s="134">
        <v>8432</v>
      </c>
      <c r="F254" s="134">
        <v>14403</v>
      </c>
      <c r="G254" s="134">
        <v>10147</v>
      </c>
      <c r="H254" s="134">
        <v>9206</v>
      </c>
      <c r="I254" s="134">
        <v>8259</v>
      </c>
      <c r="J254" s="134">
        <v>21442</v>
      </c>
      <c r="K254" s="135">
        <v>24118</v>
      </c>
    </row>
    <row r="255" spans="1:11" x14ac:dyDescent="0.4">
      <c r="A255" s="130" t="s">
        <v>13</v>
      </c>
      <c r="B255" s="130" t="s">
        <v>683</v>
      </c>
      <c r="C255" s="131">
        <v>46</v>
      </c>
      <c r="D255" s="131">
        <v>199</v>
      </c>
      <c r="E255" s="134">
        <v>1701</v>
      </c>
      <c r="F255" s="134">
        <v>2533</v>
      </c>
      <c r="G255" s="134">
        <v>1641</v>
      </c>
      <c r="H255" s="134">
        <v>1307</v>
      </c>
      <c r="I255" s="134">
        <v>1067</v>
      </c>
      <c r="J255" s="134">
        <v>2571</v>
      </c>
      <c r="K255" s="134">
        <v>1798</v>
      </c>
    </row>
    <row r="256" spans="1:11" x14ac:dyDescent="0.4">
      <c r="A256" s="130" t="s">
        <v>13</v>
      </c>
      <c r="B256" s="130" t="s">
        <v>611</v>
      </c>
      <c r="C256" s="132">
        <v>733</v>
      </c>
      <c r="D256" s="134">
        <v>2066</v>
      </c>
      <c r="E256" s="134">
        <v>16344</v>
      </c>
      <c r="F256" s="134">
        <v>26527</v>
      </c>
      <c r="G256" s="134">
        <v>17650</v>
      </c>
      <c r="H256" s="134">
        <v>16310</v>
      </c>
      <c r="I256" s="134">
        <v>15537</v>
      </c>
      <c r="J256" s="134">
        <v>38951</v>
      </c>
      <c r="K256" s="134">
        <v>43406</v>
      </c>
    </row>
    <row r="257" spans="1:11" x14ac:dyDescent="0.4">
      <c r="A257" s="130" t="s">
        <v>13</v>
      </c>
      <c r="B257" s="130" t="s">
        <v>612</v>
      </c>
      <c r="C257" s="131">
        <v>322</v>
      </c>
      <c r="D257" s="131">
        <v>894</v>
      </c>
      <c r="E257" s="134">
        <v>7191</v>
      </c>
      <c r="F257" s="134">
        <v>10725</v>
      </c>
      <c r="G257" s="134">
        <v>6881</v>
      </c>
      <c r="H257" s="134">
        <v>6616</v>
      </c>
      <c r="I257" s="134">
        <v>6125</v>
      </c>
      <c r="J257" s="134">
        <v>14933</v>
      </c>
      <c r="K257" s="134">
        <v>13454</v>
      </c>
    </row>
    <row r="258" spans="1:11" x14ac:dyDescent="0.4">
      <c r="A258" s="130" t="s">
        <v>13</v>
      </c>
      <c r="B258" s="130" t="s">
        <v>613</v>
      </c>
      <c r="C258" s="131">
        <v>411</v>
      </c>
      <c r="D258" s="134">
        <v>1172</v>
      </c>
      <c r="E258" s="134">
        <v>9153</v>
      </c>
      <c r="F258" s="134">
        <v>15802</v>
      </c>
      <c r="G258" s="134">
        <v>10769</v>
      </c>
      <c r="H258" s="134">
        <v>9694</v>
      </c>
      <c r="I258" s="134">
        <v>9412</v>
      </c>
      <c r="J258" s="134">
        <v>24018</v>
      </c>
      <c r="K258" s="134">
        <v>29952</v>
      </c>
    </row>
    <row r="259" spans="1:11" x14ac:dyDescent="0.4">
      <c r="A259" s="130" t="s">
        <v>13</v>
      </c>
      <c r="B259" s="130" t="s">
        <v>684</v>
      </c>
      <c r="C259" s="131" t="s">
        <v>400</v>
      </c>
      <c r="D259" s="131">
        <v>46</v>
      </c>
      <c r="E259" s="131">
        <v>281</v>
      </c>
      <c r="F259" s="131">
        <v>445</v>
      </c>
      <c r="G259" s="131">
        <v>229</v>
      </c>
      <c r="H259" s="131">
        <v>174</v>
      </c>
      <c r="I259" s="131">
        <v>159</v>
      </c>
      <c r="J259" s="131">
        <v>295</v>
      </c>
      <c r="K259" s="131">
        <v>190</v>
      </c>
    </row>
    <row r="260" spans="1:11" x14ac:dyDescent="0.4">
      <c r="A260" s="130" t="s">
        <v>13</v>
      </c>
      <c r="B260" s="130" t="s">
        <v>685</v>
      </c>
      <c r="C260" s="131">
        <v>41</v>
      </c>
      <c r="D260" s="131">
        <v>139</v>
      </c>
      <c r="E260" s="134">
        <v>1028</v>
      </c>
      <c r="F260" s="134">
        <v>1555</v>
      </c>
      <c r="G260" s="131">
        <v>862</v>
      </c>
      <c r="H260" s="131">
        <v>747</v>
      </c>
      <c r="I260" s="131">
        <v>626</v>
      </c>
      <c r="J260" s="134">
        <v>1260</v>
      </c>
      <c r="K260" s="134">
        <v>1106</v>
      </c>
    </row>
    <row r="261" spans="1:11" x14ac:dyDescent="0.4">
      <c r="A261" s="130" t="s">
        <v>13</v>
      </c>
      <c r="B261" s="130" t="s">
        <v>686</v>
      </c>
      <c r="C261" s="131">
        <v>94</v>
      </c>
      <c r="D261" s="131">
        <v>257</v>
      </c>
      <c r="E261" s="134">
        <v>2177</v>
      </c>
      <c r="F261" s="134">
        <v>3784</v>
      </c>
      <c r="G261" s="134">
        <v>2397</v>
      </c>
      <c r="H261" s="134">
        <v>2083</v>
      </c>
      <c r="I261" s="134">
        <v>1790</v>
      </c>
      <c r="J261" s="134">
        <v>4359</v>
      </c>
      <c r="K261" s="134">
        <v>3505</v>
      </c>
    </row>
    <row r="262" spans="1:11" x14ac:dyDescent="0.4">
      <c r="A262" s="130" t="s">
        <v>14</v>
      </c>
      <c r="B262" s="130" t="s">
        <v>14</v>
      </c>
      <c r="C262" s="134">
        <v>1232</v>
      </c>
      <c r="D262" s="134">
        <v>4051</v>
      </c>
      <c r="E262" s="134">
        <v>37678</v>
      </c>
      <c r="F262" s="134">
        <v>57627</v>
      </c>
      <c r="G262" s="134">
        <v>36746</v>
      </c>
      <c r="H262" s="134">
        <v>33010</v>
      </c>
      <c r="I262" s="134">
        <v>31072</v>
      </c>
      <c r="J262" s="134">
        <v>76530</v>
      </c>
      <c r="K262" s="134">
        <v>74756</v>
      </c>
    </row>
    <row r="263" spans="1:11" x14ac:dyDescent="0.4">
      <c r="A263" s="130" t="s">
        <v>14</v>
      </c>
      <c r="B263" s="130" t="s">
        <v>665</v>
      </c>
      <c r="C263" s="131" t="s">
        <v>400</v>
      </c>
      <c r="D263" s="131">
        <v>39</v>
      </c>
      <c r="E263" s="131">
        <v>289</v>
      </c>
      <c r="F263" s="131">
        <v>416</v>
      </c>
      <c r="G263" s="131">
        <v>189</v>
      </c>
      <c r="H263" s="131">
        <v>148</v>
      </c>
      <c r="I263" s="131">
        <v>154</v>
      </c>
      <c r="J263" s="131">
        <v>287</v>
      </c>
      <c r="K263" s="131">
        <v>195</v>
      </c>
    </row>
    <row r="264" spans="1:11" x14ac:dyDescent="0.4">
      <c r="A264" s="130" t="s">
        <v>14</v>
      </c>
      <c r="B264" s="130" t="s">
        <v>666</v>
      </c>
      <c r="C264" s="131" t="s">
        <v>400</v>
      </c>
      <c r="D264" s="131">
        <v>60</v>
      </c>
      <c r="E264" s="131">
        <v>445</v>
      </c>
      <c r="F264" s="131">
        <v>615</v>
      </c>
      <c r="G264" s="131">
        <v>360</v>
      </c>
      <c r="H264" s="131">
        <v>280</v>
      </c>
      <c r="I264" s="131">
        <v>266</v>
      </c>
      <c r="J264" s="131">
        <v>533</v>
      </c>
      <c r="K264" s="131">
        <v>381</v>
      </c>
    </row>
    <row r="265" spans="1:11" x14ac:dyDescent="0.4">
      <c r="A265" s="130" t="s">
        <v>14</v>
      </c>
      <c r="B265" s="130" t="s">
        <v>667</v>
      </c>
      <c r="C265" s="131" t="s">
        <v>400</v>
      </c>
      <c r="D265" s="131">
        <v>41</v>
      </c>
      <c r="E265" s="131">
        <v>422</v>
      </c>
      <c r="F265" s="131">
        <v>617</v>
      </c>
      <c r="G265" s="131">
        <v>308</v>
      </c>
      <c r="H265" s="131">
        <v>298</v>
      </c>
      <c r="I265" s="131">
        <v>246</v>
      </c>
      <c r="J265" s="131">
        <v>483</v>
      </c>
      <c r="K265" s="131">
        <v>312</v>
      </c>
    </row>
    <row r="266" spans="1:11" x14ac:dyDescent="0.4">
      <c r="A266" s="130" t="s">
        <v>14</v>
      </c>
      <c r="B266" s="130" t="s">
        <v>668</v>
      </c>
      <c r="C266" s="131" t="s">
        <v>400</v>
      </c>
      <c r="D266" s="131">
        <v>69</v>
      </c>
      <c r="E266" s="131">
        <v>616</v>
      </c>
      <c r="F266" s="131">
        <v>787</v>
      </c>
      <c r="G266" s="131">
        <v>449</v>
      </c>
      <c r="H266" s="131">
        <v>399</v>
      </c>
      <c r="I266" s="131">
        <v>340</v>
      </c>
      <c r="J266" s="131">
        <v>748</v>
      </c>
      <c r="K266" s="131">
        <v>557</v>
      </c>
    </row>
    <row r="267" spans="1:11" x14ac:dyDescent="0.4">
      <c r="A267" s="130" t="s">
        <v>14</v>
      </c>
      <c r="B267" s="130" t="s">
        <v>669</v>
      </c>
      <c r="C267" s="131">
        <v>31</v>
      </c>
      <c r="D267" s="131">
        <v>84</v>
      </c>
      <c r="E267" s="131">
        <v>854</v>
      </c>
      <c r="F267" s="134">
        <v>1100</v>
      </c>
      <c r="G267" s="131">
        <v>585</v>
      </c>
      <c r="H267" s="131">
        <v>602</v>
      </c>
      <c r="I267" s="131">
        <v>482</v>
      </c>
      <c r="J267" s="134">
        <v>1072</v>
      </c>
      <c r="K267" s="131">
        <v>607</v>
      </c>
    </row>
    <row r="268" spans="1:11" x14ac:dyDescent="0.4">
      <c r="A268" s="130" t="s">
        <v>14</v>
      </c>
      <c r="B268" s="130" t="s">
        <v>670</v>
      </c>
      <c r="C268" s="131">
        <v>85</v>
      </c>
      <c r="D268" s="131">
        <v>327</v>
      </c>
      <c r="E268" s="134">
        <v>2773</v>
      </c>
      <c r="F268" s="134">
        <v>3955</v>
      </c>
      <c r="G268" s="134">
        <v>2505</v>
      </c>
      <c r="H268" s="134">
        <v>2096</v>
      </c>
      <c r="I268" s="134">
        <v>1816</v>
      </c>
      <c r="J268" s="134">
        <v>3817</v>
      </c>
      <c r="K268" s="134">
        <v>2473</v>
      </c>
    </row>
    <row r="269" spans="1:11" x14ac:dyDescent="0.4">
      <c r="A269" s="130" t="s">
        <v>14</v>
      </c>
      <c r="B269" s="130" t="s">
        <v>633</v>
      </c>
      <c r="C269" s="131">
        <v>93</v>
      </c>
      <c r="D269" s="131">
        <v>340</v>
      </c>
      <c r="E269" s="134">
        <v>3577</v>
      </c>
      <c r="F269" s="134">
        <v>4747</v>
      </c>
      <c r="G269" s="134">
        <v>2803</v>
      </c>
      <c r="H269" s="134">
        <v>2513</v>
      </c>
      <c r="I269" s="134">
        <v>2301</v>
      </c>
      <c r="J269" s="134">
        <v>5284</v>
      </c>
      <c r="K269" s="134">
        <v>4261</v>
      </c>
    </row>
    <row r="270" spans="1:11" x14ac:dyDescent="0.4">
      <c r="A270" s="130" t="s">
        <v>14</v>
      </c>
      <c r="B270" s="130" t="s">
        <v>671</v>
      </c>
      <c r="C270" s="131">
        <v>35</v>
      </c>
      <c r="D270" s="131">
        <v>113</v>
      </c>
      <c r="E270" s="134">
        <v>1167</v>
      </c>
      <c r="F270" s="134">
        <v>1631</v>
      </c>
      <c r="G270" s="134">
        <v>1026</v>
      </c>
      <c r="H270" s="131">
        <v>889</v>
      </c>
      <c r="I270" s="131">
        <v>759</v>
      </c>
      <c r="J270" s="134">
        <v>1979</v>
      </c>
      <c r="K270" s="134">
        <v>1285</v>
      </c>
    </row>
    <row r="271" spans="1:11" x14ac:dyDescent="0.4">
      <c r="A271" s="130" t="s">
        <v>14</v>
      </c>
      <c r="B271" s="130" t="s">
        <v>672</v>
      </c>
      <c r="C271" s="131">
        <v>75</v>
      </c>
      <c r="D271" s="131">
        <v>237</v>
      </c>
      <c r="E271" s="134">
        <v>2051</v>
      </c>
      <c r="F271" s="134">
        <v>3624</v>
      </c>
      <c r="G271" s="134">
        <v>2546</v>
      </c>
      <c r="H271" s="134">
        <v>2259</v>
      </c>
      <c r="I271" s="134">
        <v>1940</v>
      </c>
      <c r="J271" s="134">
        <v>5079</v>
      </c>
      <c r="K271" s="134">
        <v>3492</v>
      </c>
    </row>
    <row r="272" spans="1:11" x14ac:dyDescent="0.4">
      <c r="A272" s="130" t="s">
        <v>14</v>
      </c>
      <c r="B272" s="130" t="s">
        <v>609</v>
      </c>
      <c r="C272" s="131">
        <v>668</v>
      </c>
      <c r="D272" s="134">
        <v>2168</v>
      </c>
      <c r="E272" s="134">
        <v>19981</v>
      </c>
      <c r="F272" s="134">
        <v>32119</v>
      </c>
      <c r="G272" s="134">
        <v>21049</v>
      </c>
      <c r="H272" s="134">
        <v>19132</v>
      </c>
      <c r="I272" s="134">
        <v>18548</v>
      </c>
      <c r="J272" s="134">
        <v>47650</v>
      </c>
      <c r="K272" s="134">
        <v>53692</v>
      </c>
    </row>
    <row r="273" spans="1:11" x14ac:dyDescent="0.4">
      <c r="A273" s="130" t="s">
        <v>14</v>
      </c>
      <c r="B273" s="130" t="s">
        <v>561</v>
      </c>
      <c r="C273" s="131">
        <v>143</v>
      </c>
      <c r="D273" s="131">
        <v>551</v>
      </c>
      <c r="E273" s="134">
        <v>4708</v>
      </c>
      <c r="F273" s="134">
        <v>7597</v>
      </c>
      <c r="G273" s="134">
        <v>4627</v>
      </c>
      <c r="H273" s="134">
        <v>4406</v>
      </c>
      <c r="I273" s="134">
        <v>4310</v>
      </c>
      <c r="J273" s="134">
        <v>11146</v>
      </c>
      <c r="K273" s="134">
        <v>11264</v>
      </c>
    </row>
    <row r="274" spans="1:11" x14ac:dyDescent="0.4">
      <c r="A274" s="130" t="s">
        <v>14</v>
      </c>
      <c r="B274" s="130" t="s">
        <v>562</v>
      </c>
      <c r="C274" s="131">
        <v>164</v>
      </c>
      <c r="D274" s="131">
        <v>525</v>
      </c>
      <c r="E274" s="134">
        <v>5365</v>
      </c>
      <c r="F274" s="134">
        <v>7879</v>
      </c>
      <c r="G274" s="134">
        <v>4774</v>
      </c>
      <c r="H274" s="134">
        <v>4164</v>
      </c>
      <c r="I274" s="134">
        <v>4096</v>
      </c>
      <c r="J274" s="134">
        <v>9793</v>
      </c>
      <c r="K274" s="134">
        <v>10092</v>
      </c>
    </row>
    <row r="275" spans="1:11" x14ac:dyDescent="0.4">
      <c r="A275" s="130" t="s">
        <v>14</v>
      </c>
      <c r="B275" s="130" t="s">
        <v>610</v>
      </c>
      <c r="C275" s="131">
        <v>147</v>
      </c>
      <c r="D275" s="131">
        <v>479</v>
      </c>
      <c r="E275" s="134">
        <v>4162</v>
      </c>
      <c r="F275" s="134">
        <v>6745</v>
      </c>
      <c r="G275" s="134">
        <v>4488</v>
      </c>
      <c r="H275" s="134">
        <v>4049</v>
      </c>
      <c r="I275" s="134">
        <v>3938</v>
      </c>
      <c r="J275" s="134">
        <v>10235</v>
      </c>
      <c r="K275" s="134">
        <v>11138</v>
      </c>
    </row>
    <row r="276" spans="1:11" x14ac:dyDescent="0.4">
      <c r="A276" s="130" t="s">
        <v>14</v>
      </c>
      <c r="B276" s="130" t="s">
        <v>563</v>
      </c>
      <c r="C276" s="131">
        <v>214</v>
      </c>
      <c r="D276" s="131">
        <v>613</v>
      </c>
      <c r="E276" s="134">
        <v>5746</v>
      </c>
      <c r="F276" s="134">
        <v>9898</v>
      </c>
      <c r="G276" s="134">
        <v>7160</v>
      </c>
      <c r="H276" s="134">
        <v>6513</v>
      </c>
      <c r="I276" s="134">
        <v>6204</v>
      </c>
      <c r="J276" s="134">
        <v>16476</v>
      </c>
      <c r="K276" s="134">
        <v>21198</v>
      </c>
    </row>
    <row r="277" spans="1:11" x14ac:dyDescent="0.4">
      <c r="A277" s="130" t="s">
        <v>14</v>
      </c>
      <c r="B277" s="130" t="s">
        <v>673</v>
      </c>
      <c r="C277" s="131">
        <v>196</v>
      </c>
      <c r="D277" s="131">
        <v>573</v>
      </c>
      <c r="E277" s="134">
        <v>5503</v>
      </c>
      <c r="F277" s="134">
        <v>8016</v>
      </c>
      <c r="G277" s="134">
        <v>4926</v>
      </c>
      <c r="H277" s="134">
        <v>4394</v>
      </c>
      <c r="I277" s="134">
        <v>4220</v>
      </c>
      <c r="J277" s="134">
        <v>9598</v>
      </c>
      <c r="K277" s="134">
        <v>7501</v>
      </c>
    </row>
    <row r="278" spans="1:11" x14ac:dyDescent="0.4">
      <c r="A278" s="130" t="s">
        <v>965</v>
      </c>
      <c r="B278" s="130" t="s">
        <v>965</v>
      </c>
      <c r="C278" s="131">
        <v>261</v>
      </c>
      <c r="D278" s="131">
        <v>886</v>
      </c>
      <c r="E278" s="134">
        <v>6692</v>
      </c>
      <c r="F278" s="134">
        <v>13204</v>
      </c>
      <c r="G278" s="134">
        <v>10282</v>
      </c>
      <c r="H278" s="134">
        <v>9319</v>
      </c>
      <c r="I278" s="134">
        <v>9364</v>
      </c>
      <c r="J278" s="134">
        <v>25832</v>
      </c>
      <c r="K278" s="134">
        <v>37356</v>
      </c>
    </row>
    <row r="279" spans="1:11" x14ac:dyDescent="0.4">
      <c r="A279" s="130" t="s">
        <v>965</v>
      </c>
      <c r="B279" s="130" t="s">
        <v>965</v>
      </c>
      <c r="C279" s="131">
        <v>261</v>
      </c>
      <c r="D279" s="131">
        <v>886</v>
      </c>
      <c r="E279" s="134">
        <v>6692</v>
      </c>
      <c r="F279" s="134">
        <v>13204</v>
      </c>
      <c r="G279" s="134">
        <v>10282</v>
      </c>
      <c r="H279" s="134">
        <v>9319</v>
      </c>
      <c r="I279" s="134">
        <v>9364</v>
      </c>
      <c r="J279" s="134">
        <v>25832</v>
      </c>
      <c r="K279" s="134">
        <v>37356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FCE0-3A00-415F-B811-65660083205A}">
  <dimension ref="A1:K279"/>
  <sheetViews>
    <sheetView workbookViewId="0">
      <selection activeCell="H26" sqref="H26"/>
    </sheetView>
  </sheetViews>
  <sheetFormatPr defaultRowHeight="17.399999999999999" x14ac:dyDescent="0.4"/>
  <cols>
    <col min="1" max="2" width="11.19921875" customWidth="1"/>
    <col min="11" max="11" width="8.69921875" style="124"/>
  </cols>
  <sheetData>
    <row r="1" spans="1:11" x14ac:dyDescent="0.4">
      <c r="A1" s="37" t="s">
        <v>0</v>
      </c>
      <c r="B1" s="37" t="s">
        <v>86</v>
      </c>
      <c r="C1" s="37" t="s">
        <v>87</v>
      </c>
      <c r="D1" s="37">
        <v>2017</v>
      </c>
      <c r="E1" s="37">
        <v>2018</v>
      </c>
      <c r="F1" s="37">
        <v>2019</v>
      </c>
      <c r="G1" s="37">
        <v>2020</v>
      </c>
      <c r="H1" s="37">
        <v>2021</v>
      </c>
      <c r="I1" s="37">
        <v>2022</v>
      </c>
      <c r="J1" s="37">
        <v>2023</v>
      </c>
      <c r="K1" s="37">
        <v>2024</v>
      </c>
    </row>
    <row r="2" spans="1:11" x14ac:dyDescent="0.4">
      <c r="A2" s="37" t="s">
        <v>88</v>
      </c>
      <c r="B2" s="37" t="s">
        <v>88</v>
      </c>
      <c r="C2" s="37" t="s">
        <v>89</v>
      </c>
      <c r="D2" s="38">
        <v>700265</v>
      </c>
      <c r="E2" s="38">
        <v>707245</v>
      </c>
      <c r="F2" s="38">
        <v>719524</v>
      </c>
      <c r="G2" s="38">
        <v>736301</v>
      </c>
      <c r="H2" s="38">
        <v>746220</v>
      </c>
      <c r="I2" s="38">
        <v>755481</v>
      </c>
      <c r="J2" s="38">
        <v>760635</v>
      </c>
      <c r="K2" s="123">
        <v>764834</v>
      </c>
    </row>
    <row r="3" spans="1:11" x14ac:dyDescent="0.4">
      <c r="A3" s="37" t="s">
        <v>88</v>
      </c>
      <c r="B3" s="37" t="s">
        <v>104</v>
      </c>
      <c r="C3" s="37" t="s">
        <v>89</v>
      </c>
      <c r="D3" s="38">
        <v>95963</v>
      </c>
      <c r="E3" s="38">
        <v>96859</v>
      </c>
      <c r="F3" s="38">
        <v>99086</v>
      </c>
      <c r="G3" s="38">
        <v>101424</v>
      </c>
      <c r="H3" s="38">
        <v>102879</v>
      </c>
      <c r="I3" s="38">
        <v>103352</v>
      </c>
      <c r="J3" s="38">
        <v>103682</v>
      </c>
      <c r="K3" s="123">
        <v>104223</v>
      </c>
    </row>
    <row r="4" spans="1:11" x14ac:dyDescent="0.4">
      <c r="A4" s="37" t="s">
        <v>88</v>
      </c>
      <c r="B4" s="37" t="s">
        <v>99</v>
      </c>
      <c r="C4" s="37" t="s">
        <v>89</v>
      </c>
      <c r="D4" s="38">
        <v>15519</v>
      </c>
      <c r="E4" s="38">
        <v>14763</v>
      </c>
      <c r="F4" s="38">
        <v>14445</v>
      </c>
      <c r="G4" s="38">
        <v>14546</v>
      </c>
      <c r="H4" s="38">
        <v>15064</v>
      </c>
      <c r="I4" s="38">
        <v>15291</v>
      </c>
      <c r="J4" s="38">
        <v>15431</v>
      </c>
      <c r="K4" s="123">
        <v>15331</v>
      </c>
    </row>
    <row r="5" spans="1:11" x14ac:dyDescent="0.4">
      <c r="A5" s="37" t="s">
        <v>88</v>
      </c>
      <c r="B5" s="37" t="s">
        <v>96</v>
      </c>
      <c r="C5" s="37" t="s">
        <v>89</v>
      </c>
      <c r="D5" s="38">
        <v>40730</v>
      </c>
      <c r="E5" s="38">
        <v>40784</v>
      </c>
      <c r="F5" s="38">
        <v>41141</v>
      </c>
      <c r="G5" s="38">
        <v>42306</v>
      </c>
      <c r="H5" s="38">
        <v>42916</v>
      </c>
      <c r="I5" s="38">
        <v>43251</v>
      </c>
      <c r="J5" s="38">
        <v>43361</v>
      </c>
      <c r="K5" s="123">
        <v>43606</v>
      </c>
    </row>
    <row r="6" spans="1:11" x14ac:dyDescent="0.4">
      <c r="A6" s="37" t="s">
        <v>88</v>
      </c>
      <c r="B6" s="37" t="s">
        <v>100</v>
      </c>
      <c r="C6" s="37" t="s">
        <v>89</v>
      </c>
      <c r="D6" s="38">
        <v>33863</v>
      </c>
      <c r="E6" s="38">
        <v>34227</v>
      </c>
      <c r="F6" s="38">
        <v>34082</v>
      </c>
      <c r="G6" s="38">
        <v>33635</v>
      </c>
      <c r="H6" s="38">
        <v>33184</v>
      </c>
      <c r="I6" s="38">
        <v>33715</v>
      </c>
      <c r="J6" s="38">
        <v>33700</v>
      </c>
      <c r="K6" s="123">
        <v>33687</v>
      </c>
    </row>
    <row r="7" spans="1:11" x14ac:dyDescent="0.4">
      <c r="A7" s="37" t="s">
        <v>88</v>
      </c>
      <c r="B7" s="37" t="s">
        <v>97</v>
      </c>
      <c r="C7" s="37" t="s">
        <v>89</v>
      </c>
      <c r="D7" s="38">
        <v>37772</v>
      </c>
      <c r="E7" s="38">
        <v>37993</v>
      </c>
      <c r="F7" s="38">
        <v>38689</v>
      </c>
      <c r="G7" s="38">
        <v>39932</v>
      </c>
      <c r="H7" s="38">
        <v>40706</v>
      </c>
      <c r="I7" s="38">
        <v>41193</v>
      </c>
      <c r="J7" s="38">
        <v>41330</v>
      </c>
      <c r="K7" s="123">
        <v>41278</v>
      </c>
    </row>
    <row r="8" spans="1:11" x14ac:dyDescent="0.4">
      <c r="A8" s="37" t="s">
        <v>88</v>
      </c>
      <c r="B8" s="37" t="s">
        <v>102</v>
      </c>
      <c r="C8" s="37" t="s">
        <v>89</v>
      </c>
      <c r="D8" s="38">
        <v>11340</v>
      </c>
      <c r="E8" s="38">
        <v>11058</v>
      </c>
      <c r="F8" s="38">
        <v>10840</v>
      </c>
      <c r="G8" s="38">
        <v>10828</v>
      </c>
      <c r="H8" s="38">
        <v>10660</v>
      </c>
      <c r="I8" s="38">
        <v>10609</v>
      </c>
      <c r="J8" s="38">
        <v>10544</v>
      </c>
      <c r="K8" s="123">
        <v>10367</v>
      </c>
    </row>
    <row r="9" spans="1:11" x14ac:dyDescent="0.4">
      <c r="A9" s="37" t="s">
        <v>88</v>
      </c>
      <c r="B9" s="37" t="s">
        <v>93</v>
      </c>
      <c r="C9" s="37" t="s">
        <v>89</v>
      </c>
      <c r="D9" s="38">
        <v>13526</v>
      </c>
      <c r="E9" s="38">
        <v>13693</v>
      </c>
      <c r="F9" s="38">
        <v>14081</v>
      </c>
      <c r="G9" s="38">
        <v>14549</v>
      </c>
      <c r="H9" s="38">
        <v>14759</v>
      </c>
      <c r="I9" s="38">
        <v>14948</v>
      </c>
      <c r="J9" s="38">
        <v>15039</v>
      </c>
      <c r="K9" s="123">
        <v>15000</v>
      </c>
    </row>
    <row r="10" spans="1:11" x14ac:dyDescent="0.4">
      <c r="A10" s="37" t="s">
        <v>88</v>
      </c>
      <c r="B10" s="37" t="s">
        <v>105</v>
      </c>
      <c r="C10" s="37" t="s">
        <v>89</v>
      </c>
      <c r="D10" s="38">
        <v>20715</v>
      </c>
      <c r="E10" s="38">
        <v>21011</v>
      </c>
      <c r="F10" s="38">
        <v>21044</v>
      </c>
      <c r="G10" s="38">
        <v>21246</v>
      </c>
      <c r="H10" s="38">
        <v>21143</v>
      </c>
      <c r="I10" s="38">
        <v>21288</v>
      </c>
      <c r="J10" s="38">
        <v>21276</v>
      </c>
      <c r="K10" s="123">
        <v>21139</v>
      </c>
    </row>
    <row r="11" spans="1:11" x14ac:dyDescent="0.4">
      <c r="A11" s="37" t="s">
        <v>88</v>
      </c>
      <c r="B11" s="37" t="s">
        <v>90</v>
      </c>
      <c r="C11" s="37" t="s">
        <v>89</v>
      </c>
      <c r="D11" s="38">
        <v>145521</v>
      </c>
      <c r="E11" s="38">
        <v>149166</v>
      </c>
      <c r="F11" s="38">
        <v>154583</v>
      </c>
      <c r="G11" s="38">
        <v>160307</v>
      </c>
      <c r="H11" s="38">
        <v>164895</v>
      </c>
      <c r="I11" s="38">
        <v>168755</v>
      </c>
      <c r="J11" s="38">
        <v>171275</v>
      </c>
      <c r="K11" s="123">
        <v>173625</v>
      </c>
    </row>
    <row r="12" spans="1:11" x14ac:dyDescent="0.4">
      <c r="A12" s="37" t="s">
        <v>88</v>
      </c>
      <c r="B12" s="37" t="s">
        <v>98</v>
      </c>
      <c r="C12" s="37" t="s">
        <v>89</v>
      </c>
      <c r="D12" s="38">
        <v>15523</v>
      </c>
      <c r="E12" s="38">
        <v>15550</v>
      </c>
      <c r="F12" s="38">
        <v>15583</v>
      </c>
      <c r="G12" s="38">
        <v>15900</v>
      </c>
      <c r="H12" s="38">
        <v>16380</v>
      </c>
      <c r="I12" s="38">
        <v>16631</v>
      </c>
      <c r="J12" s="38">
        <v>16787</v>
      </c>
      <c r="K12" s="123">
        <v>16709</v>
      </c>
    </row>
    <row r="13" spans="1:11" x14ac:dyDescent="0.4">
      <c r="A13" s="37" t="s">
        <v>88</v>
      </c>
      <c r="B13" s="37" t="s">
        <v>94</v>
      </c>
      <c r="C13" s="37" t="s">
        <v>89</v>
      </c>
      <c r="D13" s="38">
        <v>19554</v>
      </c>
      <c r="E13" s="38">
        <v>19761</v>
      </c>
      <c r="F13" s="38">
        <v>19974</v>
      </c>
      <c r="G13" s="38">
        <v>20230</v>
      </c>
      <c r="H13" s="38">
        <v>19713</v>
      </c>
      <c r="I13" s="38">
        <v>19533</v>
      </c>
      <c r="J13" s="38">
        <v>19287</v>
      </c>
      <c r="K13" s="123">
        <v>19124</v>
      </c>
    </row>
    <row r="14" spans="1:11" x14ac:dyDescent="0.4">
      <c r="A14" s="37" t="s">
        <v>88</v>
      </c>
      <c r="B14" s="37" t="s">
        <v>107</v>
      </c>
      <c r="C14" s="37" t="s">
        <v>89</v>
      </c>
      <c r="D14" s="38">
        <v>21583</v>
      </c>
      <c r="E14" s="38">
        <v>21451</v>
      </c>
      <c r="F14" s="38">
        <v>21216</v>
      </c>
      <c r="G14" s="38">
        <v>21182</v>
      </c>
      <c r="H14" s="38">
        <v>20862</v>
      </c>
      <c r="I14" s="38">
        <v>20605</v>
      </c>
      <c r="J14" s="38">
        <v>20501</v>
      </c>
      <c r="K14" s="123">
        <v>20270</v>
      </c>
    </row>
    <row r="15" spans="1:11" x14ac:dyDescent="0.4">
      <c r="A15" s="37" t="s">
        <v>88</v>
      </c>
      <c r="B15" s="37" t="s">
        <v>101</v>
      </c>
      <c r="C15" s="37" t="s">
        <v>89</v>
      </c>
      <c r="D15" s="38">
        <v>118450</v>
      </c>
      <c r="E15" s="38">
        <v>120190</v>
      </c>
      <c r="F15" s="38">
        <v>123006</v>
      </c>
      <c r="G15" s="38">
        <v>126685</v>
      </c>
      <c r="H15" s="38">
        <v>130277</v>
      </c>
      <c r="I15" s="38">
        <v>133668</v>
      </c>
      <c r="J15" s="38">
        <v>135498</v>
      </c>
      <c r="K15" s="123">
        <v>137157</v>
      </c>
    </row>
    <row r="16" spans="1:11" x14ac:dyDescent="0.4">
      <c r="A16" s="37" t="s">
        <v>88</v>
      </c>
      <c r="B16" s="37" t="s">
        <v>95</v>
      </c>
      <c r="C16" s="37" t="s">
        <v>89</v>
      </c>
      <c r="D16" s="38">
        <v>21889</v>
      </c>
      <c r="E16" s="38">
        <v>21832</v>
      </c>
      <c r="F16" s="38">
        <v>21798</v>
      </c>
      <c r="G16" s="38">
        <v>21588</v>
      </c>
      <c r="H16" s="38">
        <v>20731</v>
      </c>
      <c r="I16" s="38">
        <v>20324</v>
      </c>
      <c r="J16" s="38">
        <v>20377</v>
      </c>
      <c r="K16" s="123">
        <v>20246</v>
      </c>
    </row>
    <row r="17" spans="1:11" x14ac:dyDescent="0.4">
      <c r="A17" s="37" t="s">
        <v>88</v>
      </c>
      <c r="B17" s="37" t="s">
        <v>91</v>
      </c>
      <c r="C17" s="37" t="s">
        <v>89</v>
      </c>
      <c r="D17" s="38">
        <v>21008</v>
      </c>
      <c r="E17" s="38">
        <v>21172</v>
      </c>
      <c r="F17" s="38">
        <v>21379</v>
      </c>
      <c r="G17" s="38">
        <v>21618</v>
      </c>
      <c r="H17" s="38">
        <v>21665</v>
      </c>
      <c r="I17" s="38">
        <v>21927</v>
      </c>
      <c r="J17" s="38">
        <v>21993</v>
      </c>
      <c r="K17" s="123">
        <v>22080</v>
      </c>
    </row>
    <row r="18" spans="1:11" x14ac:dyDescent="0.4">
      <c r="A18" s="37" t="s">
        <v>88</v>
      </c>
      <c r="B18" s="37" t="s">
        <v>106</v>
      </c>
      <c r="C18" s="37" t="s">
        <v>89</v>
      </c>
      <c r="D18" s="38">
        <v>32467</v>
      </c>
      <c r="E18" s="38">
        <v>32760</v>
      </c>
      <c r="F18" s="38">
        <v>33142</v>
      </c>
      <c r="G18" s="38">
        <v>34187</v>
      </c>
      <c r="H18" s="38">
        <v>34237</v>
      </c>
      <c r="I18" s="38">
        <v>34510</v>
      </c>
      <c r="J18" s="38">
        <v>34594</v>
      </c>
      <c r="K18" s="123">
        <v>34889</v>
      </c>
    </row>
    <row r="19" spans="1:11" x14ac:dyDescent="0.4">
      <c r="A19" s="37" t="s">
        <v>88</v>
      </c>
      <c r="B19" s="37" t="s">
        <v>92</v>
      </c>
      <c r="C19" s="37" t="s">
        <v>89</v>
      </c>
      <c r="D19" s="38">
        <v>13065</v>
      </c>
      <c r="E19" s="38">
        <v>12564</v>
      </c>
      <c r="F19" s="38">
        <v>12603</v>
      </c>
      <c r="G19" s="38">
        <v>12862</v>
      </c>
      <c r="H19" s="38">
        <v>12556</v>
      </c>
      <c r="I19" s="38">
        <v>12114</v>
      </c>
      <c r="J19" s="38">
        <v>12052</v>
      </c>
      <c r="K19" s="123">
        <v>12055</v>
      </c>
    </row>
    <row r="20" spans="1:11" x14ac:dyDescent="0.4">
      <c r="A20" s="37" t="s">
        <v>88</v>
      </c>
      <c r="B20" s="37" t="s">
        <v>103</v>
      </c>
      <c r="C20" s="37" t="s">
        <v>89</v>
      </c>
      <c r="D20" s="38">
        <v>21777</v>
      </c>
      <c r="E20" s="38">
        <v>22411</v>
      </c>
      <c r="F20" s="38">
        <v>22832</v>
      </c>
      <c r="G20" s="38">
        <v>23276</v>
      </c>
      <c r="H20" s="38">
        <v>23593</v>
      </c>
      <c r="I20" s="38">
        <v>23767</v>
      </c>
      <c r="J20" s="38">
        <v>23908</v>
      </c>
      <c r="K20" s="123">
        <v>24048</v>
      </c>
    </row>
    <row r="21" spans="1:11" x14ac:dyDescent="0.4">
      <c r="A21" s="37" t="s">
        <v>109</v>
      </c>
      <c r="B21" s="37" t="s">
        <v>109</v>
      </c>
      <c r="C21" s="37" t="s">
        <v>89</v>
      </c>
      <c r="D21" s="38">
        <v>5131379</v>
      </c>
      <c r="E21" s="38">
        <v>5306214</v>
      </c>
      <c r="F21" s="38">
        <v>5468920</v>
      </c>
      <c r="G21" s="38">
        <v>5676401</v>
      </c>
      <c r="H21" s="38">
        <v>5841995</v>
      </c>
      <c r="I21" s="38">
        <v>5913694</v>
      </c>
      <c r="J21" s="38">
        <v>5978724</v>
      </c>
      <c r="K21" s="123">
        <v>6058202</v>
      </c>
    </row>
    <row r="22" spans="1:11" x14ac:dyDescent="0.4">
      <c r="A22" s="37" t="s">
        <v>109</v>
      </c>
      <c r="B22" s="37" t="s">
        <v>131</v>
      </c>
      <c r="C22" s="37" t="s">
        <v>89</v>
      </c>
      <c r="D22" s="38">
        <v>29840</v>
      </c>
      <c r="E22" s="38">
        <v>30359</v>
      </c>
      <c r="F22" s="38">
        <v>30768</v>
      </c>
      <c r="G22" s="38">
        <v>31533</v>
      </c>
      <c r="H22" s="38">
        <v>31775</v>
      </c>
      <c r="I22" s="38">
        <v>32140</v>
      </c>
      <c r="J22" s="38">
        <v>32606</v>
      </c>
      <c r="K22" s="123">
        <v>33019</v>
      </c>
    </row>
    <row r="23" spans="1:11" x14ac:dyDescent="0.4">
      <c r="A23" s="37" t="s">
        <v>109</v>
      </c>
      <c r="B23" s="37" t="s">
        <v>118</v>
      </c>
      <c r="C23" s="37" t="s">
        <v>89</v>
      </c>
      <c r="D23" s="38">
        <v>408816</v>
      </c>
      <c r="E23" s="38">
        <v>417607</v>
      </c>
      <c r="F23" s="38">
        <v>434028</v>
      </c>
      <c r="G23" s="38">
        <v>448574</v>
      </c>
      <c r="H23" s="38">
        <v>456852</v>
      </c>
      <c r="I23" s="38">
        <v>461459</v>
      </c>
      <c r="J23" s="38">
        <v>464380</v>
      </c>
      <c r="K23" s="123">
        <v>466229</v>
      </c>
    </row>
    <row r="24" spans="1:11" x14ac:dyDescent="0.4">
      <c r="A24" s="37" t="s">
        <v>109</v>
      </c>
      <c r="B24" s="37" t="s">
        <v>119</v>
      </c>
      <c r="C24" s="37" t="s">
        <v>89</v>
      </c>
      <c r="D24" s="38">
        <v>181875</v>
      </c>
      <c r="E24" s="38">
        <v>185883</v>
      </c>
      <c r="F24" s="38">
        <v>195766</v>
      </c>
      <c r="G24" s="38">
        <v>203939</v>
      </c>
      <c r="H24" s="38">
        <v>210486</v>
      </c>
      <c r="I24" s="38">
        <v>216683</v>
      </c>
      <c r="J24" s="38">
        <v>220682</v>
      </c>
      <c r="K24" s="123">
        <v>221023</v>
      </c>
    </row>
    <row r="25" spans="1:11" x14ac:dyDescent="0.4">
      <c r="A25" s="37" t="s">
        <v>109</v>
      </c>
      <c r="B25" s="37" t="s">
        <v>120</v>
      </c>
      <c r="C25" s="37" t="s">
        <v>89</v>
      </c>
      <c r="D25" s="38">
        <v>117436</v>
      </c>
      <c r="E25" s="38">
        <v>120658</v>
      </c>
      <c r="F25" s="38">
        <v>122981</v>
      </c>
      <c r="G25" s="38">
        <v>126569</v>
      </c>
      <c r="H25" s="38">
        <v>128436</v>
      </c>
      <c r="I25" s="38">
        <v>128567</v>
      </c>
      <c r="J25" s="38">
        <v>127885</v>
      </c>
      <c r="K25" s="123">
        <v>130000</v>
      </c>
    </row>
    <row r="26" spans="1:11" x14ac:dyDescent="0.4">
      <c r="A26" s="37" t="s">
        <v>109</v>
      </c>
      <c r="B26" s="37" t="s">
        <v>121</v>
      </c>
      <c r="C26" s="37" t="s">
        <v>89</v>
      </c>
      <c r="D26" s="38">
        <v>109505</v>
      </c>
      <c r="E26" s="38">
        <v>111066</v>
      </c>
      <c r="F26" s="38">
        <v>115281</v>
      </c>
      <c r="G26" s="38">
        <v>118066</v>
      </c>
      <c r="H26" s="38">
        <v>117930</v>
      </c>
      <c r="I26" s="38">
        <v>116209</v>
      </c>
      <c r="J26" s="38">
        <v>115813</v>
      </c>
      <c r="K26" s="123">
        <v>115206</v>
      </c>
    </row>
    <row r="27" spans="1:11" x14ac:dyDescent="0.4">
      <c r="A27" s="37" t="s">
        <v>109</v>
      </c>
      <c r="B27" s="37" t="s">
        <v>150</v>
      </c>
      <c r="C27" s="37" t="s">
        <v>89</v>
      </c>
      <c r="D27" s="38">
        <v>20903</v>
      </c>
      <c r="E27" s="38">
        <v>21205</v>
      </c>
      <c r="F27" s="38">
        <v>21467</v>
      </c>
      <c r="G27" s="38">
        <v>23373</v>
      </c>
      <c r="H27" s="38">
        <v>27262</v>
      </c>
      <c r="I27" s="38">
        <v>28726</v>
      </c>
      <c r="J27" s="38">
        <v>29194</v>
      </c>
      <c r="K27" s="123">
        <v>30874</v>
      </c>
    </row>
    <row r="28" spans="1:11" x14ac:dyDescent="0.4">
      <c r="A28" s="37" t="s">
        <v>109</v>
      </c>
      <c r="B28" s="37" t="s">
        <v>129</v>
      </c>
      <c r="C28" s="37" t="s">
        <v>89</v>
      </c>
      <c r="D28" s="38">
        <v>127168</v>
      </c>
      <c r="E28" s="38">
        <v>128126</v>
      </c>
      <c r="F28" s="38">
        <v>126001</v>
      </c>
      <c r="G28" s="38">
        <v>120560</v>
      </c>
      <c r="H28" s="38">
        <v>119817</v>
      </c>
      <c r="I28" s="38">
        <v>118493</v>
      </c>
      <c r="J28" s="38">
        <v>115114</v>
      </c>
      <c r="K28" s="123">
        <v>115024</v>
      </c>
    </row>
    <row r="29" spans="1:11" x14ac:dyDescent="0.4">
      <c r="A29" s="37" t="s">
        <v>109</v>
      </c>
      <c r="B29" s="37" t="s">
        <v>111</v>
      </c>
      <c r="C29" s="37" t="s">
        <v>89</v>
      </c>
      <c r="D29" s="38">
        <v>140112</v>
      </c>
      <c r="E29" s="38">
        <v>150055</v>
      </c>
      <c r="F29" s="38">
        <v>156884</v>
      </c>
      <c r="G29" s="38">
        <v>164320</v>
      </c>
      <c r="H29" s="38">
        <v>167673</v>
      </c>
      <c r="I29" s="38">
        <v>170497</v>
      </c>
      <c r="J29" s="38">
        <v>170845</v>
      </c>
      <c r="K29" s="123">
        <v>174806</v>
      </c>
    </row>
    <row r="30" spans="1:11" x14ac:dyDescent="0.4">
      <c r="A30" s="37" t="s">
        <v>109</v>
      </c>
      <c r="B30" s="37" t="s">
        <v>139</v>
      </c>
      <c r="C30" s="37" t="s">
        <v>89</v>
      </c>
      <c r="D30" s="38">
        <v>77306</v>
      </c>
      <c r="E30" s="38">
        <v>79735</v>
      </c>
      <c r="F30" s="38">
        <v>79870</v>
      </c>
      <c r="G30" s="38">
        <v>81520</v>
      </c>
      <c r="H30" s="38">
        <v>80616</v>
      </c>
      <c r="I30" s="38">
        <v>80424</v>
      </c>
      <c r="J30" s="38">
        <v>80450</v>
      </c>
      <c r="K30" s="123">
        <v>81288</v>
      </c>
    </row>
    <row r="31" spans="1:11" x14ac:dyDescent="0.4">
      <c r="A31" s="37" t="s">
        <v>109</v>
      </c>
      <c r="B31" s="37" t="s">
        <v>151</v>
      </c>
      <c r="C31" s="37" t="s">
        <v>89</v>
      </c>
      <c r="D31" s="38">
        <v>106645</v>
      </c>
      <c r="E31" s="38">
        <v>107548</v>
      </c>
      <c r="F31" s="38">
        <v>110005</v>
      </c>
      <c r="G31" s="38">
        <v>112476</v>
      </c>
      <c r="H31" s="38">
        <v>113205</v>
      </c>
      <c r="I31" s="38">
        <v>113878</v>
      </c>
      <c r="J31" s="38">
        <v>113032</v>
      </c>
      <c r="K31" s="123">
        <v>112293</v>
      </c>
    </row>
    <row r="32" spans="1:11" x14ac:dyDescent="0.4">
      <c r="A32" s="37" t="s">
        <v>109</v>
      </c>
      <c r="B32" s="37" t="s">
        <v>156</v>
      </c>
      <c r="C32" s="37" t="s">
        <v>89</v>
      </c>
      <c r="D32" s="38">
        <v>152052</v>
      </c>
      <c r="E32" s="38">
        <v>166635</v>
      </c>
      <c r="F32" s="38">
        <v>174613</v>
      </c>
      <c r="G32" s="38">
        <v>193234</v>
      </c>
      <c r="H32" s="38">
        <v>200846</v>
      </c>
      <c r="I32" s="38">
        <v>202189</v>
      </c>
      <c r="J32" s="38">
        <v>204594</v>
      </c>
      <c r="K32" s="123">
        <v>206388</v>
      </c>
    </row>
    <row r="33" spans="1:11" x14ac:dyDescent="0.4">
      <c r="A33" s="37" t="s">
        <v>109</v>
      </c>
      <c r="B33" s="37" t="s">
        <v>155</v>
      </c>
      <c r="C33" s="37" t="s">
        <v>89</v>
      </c>
      <c r="D33" s="38">
        <v>255594</v>
      </c>
      <c r="E33" s="38">
        <v>264488</v>
      </c>
      <c r="F33" s="38">
        <v>276656</v>
      </c>
      <c r="G33" s="38">
        <v>285334</v>
      </c>
      <c r="H33" s="38">
        <v>299156</v>
      </c>
      <c r="I33" s="38">
        <v>304288</v>
      </c>
      <c r="J33" s="38">
        <v>304768</v>
      </c>
      <c r="K33" s="123">
        <v>307424</v>
      </c>
    </row>
    <row r="34" spans="1:11" x14ac:dyDescent="0.4">
      <c r="A34" s="37" t="s">
        <v>109</v>
      </c>
      <c r="B34" s="37" t="s">
        <v>128</v>
      </c>
      <c r="C34" s="37" t="s">
        <v>89</v>
      </c>
      <c r="D34" s="38">
        <v>42420</v>
      </c>
      <c r="E34" s="38">
        <v>42919</v>
      </c>
      <c r="F34" s="38">
        <v>42999</v>
      </c>
      <c r="G34" s="38">
        <v>43874</v>
      </c>
      <c r="H34" s="38">
        <v>44369</v>
      </c>
      <c r="I34" s="38">
        <v>43973</v>
      </c>
      <c r="J34" s="38">
        <v>43366</v>
      </c>
      <c r="K34" s="123">
        <v>43096</v>
      </c>
    </row>
    <row r="35" spans="1:11" x14ac:dyDescent="0.4">
      <c r="A35" s="37" t="s">
        <v>109</v>
      </c>
      <c r="B35" s="37" t="s">
        <v>134</v>
      </c>
      <c r="C35" s="37" t="s">
        <v>89</v>
      </c>
      <c r="D35" s="38">
        <v>335384</v>
      </c>
      <c r="E35" s="38">
        <v>338759</v>
      </c>
      <c r="F35" s="38">
        <v>340160</v>
      </c>
      <c r="G35" s="38">
        <v>344495</v>
      </c>
      <c r="H35" s="38">
        <v>347024</v>
      </c>
      <c r="I35" s="38">
        <v>344135</v>
      </c>
      <c r="J35" s="38">
        <v>344096</v>
      </c>
      <c r="K35" s="123">
        <v>343433</v>
      </c>
    </row>
    <row r="36" spans="1:11" x14ac:dyDescent="0.4">
      <c r="A36" s="37" t="s">
        <v>109</v>
      </c>
      <c r="B36" s="37" t="s">
        <v>122</v>
      </c>
      <c r="C36" s="37" t="s">
        <v>89</v>
      </c>
      <c r="D36" s="38">
        <v>396403</v>
      </c>
      <c r="E36" s="38">
        <v>398412</v>
      </c>
      <c r="F36" s="38">
        <v>400460</v>
      </c>
      <c r="G36" s="38">
        <v>407912</v>
      </c>
      <c r="H36" s="38">
        <v>409320</v>
      </c>
      <c r="I36" s="38">
        <v>408195</v>
      </c>
      <c r="J36" s="38">
        <v>409602</v>
      </c>
      <c r="K36" s="123">
        <v>410242</v>
      </c>
    </row>
    <row r="37" spans="1:11" x14ac:dyDescent="0.4">
      <c r="A37" s="37" t="s">
        <v>109</v>
      </c>
      <c r="B37" s="37" t="s">
        <v>123</v>
      </c>
      <c r="C37" s="37" t="s">
        <v>89</v>
      </c>
      <c r="D37" s="38">
        <v>189142</v>
      </c>
      <c r="E37" s="38">
        <v>190521</v>
      </c>
      <c r="F37" s="38">
        <v>190187</v>
      </c>
      <c r="G37" s="38">
        <v>191052</v>
      </c>
      <c r="H37" s="38">
        <v>194372</v>
      </c>
      <c r="I37" s="38">
        <v>194598</v>
      </c>
      <c r="J37" s="38">
        <v>192178</v>
      </c>
      <c r="K37" s="123">
        <v>192848</v>
      </c>
    </row>
    <row r="38" spans="1:11" x14ac:dyDescent="0.4">
      <c r="A38" s="37" t="s">
        <v>109</v>
      </c>
      <c r="B38" s="37" t="s">
        <v>125</v>
      </c>
      <c r="C38" s="37" t="s">
        <v>89</v>
      </c>
      <c r="D38" s="38">
        <v>107823</v>
      </c>
      <c r="E38" s="38">
        <v>108396</v>
      </c>
      <c r="F38" s="38">
        <v>110333</v>
      </c>
      <c r="G38" s="38">
        <v>115709</v>
      </c>
      <c r="H38" s="38">
        <v>114620</v>
      </c>
      <c r="I38" s="38">
        <v>113458</v>
      </c>
      <c r="J38" s="38">
        <v>116390</v>
      </c>
      <c r="K38" s="123">
        <v>116838</v>
      </c>
    </row>
    <row r="39" spans="1:11" x14ac:dyDescent="0.4">
      <c r="A39" s="37" t="s">
        <v>109</v>
      </c>
      <c r="B39" s="37" t="s">
        <v>124</v>
      </c>
      <c r="C39" s="37" t="s">
        <v>89</v>
      </c>
      <c r="D39" s="38">
        <v>99438</v>
      </c>
      <c r="E39" s="38">
        <v>99495</v>
      </c>
      <c r="F39" s="38">
        <v>99940</v>
      </c>
      <c r="G39" s="38">
        <v>101151</v>
      </c>
      <c r="H39" s="38">
        <v>100328</v>
      </c>
      <c r="I39" s="38">
        <v>100139</v>
      </c>
      <c r="J39" s="38">
        <v>101034</v>
      </c>
      <c r="K39" s="123">
        <v>100556</v>
      </c>
    </row>
    <row r="40" spans="1:11" x14ac:dyDescent="0.4">
      <c r="A40" s="37" t="s">
        <v>109</v>
      </c>
      <c r="B40" s="37" t="s">
        <v>140</v>
      </c>
      <c r="C40" s="37" t="s">
        <v>89</v>
      </c>
      <c r="D40" s="38">
        <v>483558</v>
      </c>
      <c r="E40" s="38">
        <v>492939</v>
      </c>
      <c r="F40" s="38">
        <v>498836</v>
      </c>
      <c r="G40" s="38">
        <v>506950</v>
      </c>
      <c r="H40" s="38">
        <v>517822</v>
      </c>
      <c r="I40" s="38">
        <v>528482</v>
      </c>
      <c r="J40" s="38">
        <v>537078</v>
      </c>
      <c r="K40" s="123">
        <v>540719</v>
      </c>
    </row>
    <row r="41" spans="1:11" x14ac:dyDescent="0.4">
      <c r="A41" s="37" t="s">
        <v>109</v>
      </c>
      <c r="B41" s="37" t="s">
        <v>143</v>
      </c>
      <c r="C41" s="37" t="s">
        <v>89</v>
      </c>
      <c r="D41" s="38">
        <v>145514</v>
      </c>
      <c r="E41" s="38">
        <v>152432</v>
      </c>
      <c r="F41" s="38">
        <v>152733</v>
      </c>
      <c r="G41" s="38">
        <v>154921</v>
      </c>
      <c r="H41" s="38">
        <v>157041</v>
      </c>
      <c r="I41" s="38">
        <v>161085</v>
      </c>
      <c r="J41" s="38">
        <v>163796</v>
      </c>
      <c r="K41" s="123">
        <v>164675</v>
      </c>
    </row>
    <row r="42" spans="1:11" x14ac:dyDescent="0.4">
      <c r="A42" s="37" t="s">
        <v>109</v>
      </c>
      <c r="B42" s="37" t="s">
        <v>141</v>
      </c>
      <c r="C42" s="37" t="s">
        <v>89</v>
      </c>
      <c r="D42" s="38">
        <v>133663</v>
      </c>
      <c r="E42" s="38">
        <v>139699</v>
      </c>
      <c r="F42" s="38">
        <v>146641</v>
      </c>
      <c r="G42" s="38">
        <v>149929</v>
      </c>
      <c r="H42" s="38">
        <v>151071</v>
      </c>
      <c r="I42" s="38">
        <v>152636</v>
      </c>
      <c r="J42" s="38">
        <v>154877</v>
      </c>
      <c r="K42" s="123">
        <v>155473</v>
      </c>
    </row>
    <row r="43" spans="1:11" x14ac:dyDescent="0.4">
      <c r="A43" s="37" t="s">
        <v>109</v>
      </c>
      <c r="B43" s="37" t="s">
        <v>144</v>
      </c>
      <c r="C43" s="37" t="s">
        <v>89</v>
      </c>
      <c r="D43" s="38">
        <v>116486</v>
      </c>
      <c r="E43" s="38">
        <v>116250</v>
      </c>
      <c r="F43" s="38">
        <v>115180</v>
      </c>
      <c r="G43" s="38">
        <v>115738</v>
      </c>
      <c r="H43" s="38">
        <v>118432</v>
      </c>
      <c r="I43" s="38">
        <v>118811</v>
      </c>
      <c r="J43" s="38">
        <v>119900</v>
      </c>
      <c r="K43" s="123">
        <v>122694</v>
      </c>
    </row>
    <row r="44" spans="1:11" x14ac:dyDescent="0.4">
      <c r="A44" s="37" t="s">
        <v>109</v>
      </c>
      <c r="B44" s="37" t="s">
        <v>142</v>
      </c>
      <c r="C44" s="37" t="s">
        <v>89</v>
      </c>
      <c r="D44" s="38">
        <v>87895</v>
      </c>
      <c r="E44" s="38">
        <v>84558</v>
      </c>
      <c r="F44" s="38">
        <v>84282</v>
      </c>
      <c r="G44" s="38">
        <v>86362</v>
      </c>
      <c r="H44" s="38">
        <v>91278</v>
      </c>
      <c r="I44" s="38">
        <v>95950</v>
      </c>
      <c r="J44" s="38">
        <v>98505</v>
      </c>
      <c r="K44" s="123">
        <v>97877</v>
      </c>
    </row>
    <row r="45" spans="1:11" x14ac:dyDescent="0.4">
      <c r="A45" s="37" t="s">
        <v>109</v>
      </c>
      <c r="B45" s="37" t="s">
        <v>127</v>
      </c>
      <c r="C45" s="37" t="s">
        <v>89</v>
      </c>
      <c r="D45" s="38">
        <v>167802</v>
      </c>
      <c r="E45" s="38">
        <v>181061</v>
      </c>
      <c r="F45" s="38">
        <v>194750</v>
      </c>
      <c r="G45" s="38">
        <v>211150</v>
      </c>
      <c r="H45" s="38">
        <v>220421</v>
      </c>
      <c r="I45" s="38">
        <v>223534</v>
      </c>
      <c r="J45" s="38">
        <v>228474</v>
      </c>
      <c r="K45" s="123">
        <v>229340</v>
      </c>
    </row>
    <row r="46" spans="1:11" x14ac:dyDescent="0.4">
      <c r="A46" s="37" t="s">
        <v>109</v>
      </c>
      <c r="B46" s="37" t="s">
        <v>115</v>
      </c>
      <c r="C46" s="37" t="s">
        <v>89</v>
      </c>
      <c r="D46" s="38">
        <v>278240</v>
      </c>
      <c r="E46" s="38">
        <v>276662</v>
      </c>
      <c r="F46" s="38">
        <v>277331</v>
      </c>
      <c r="G46" s="38">
        <v>286061</v>
      </c>
      <c r="H46" s="38">
        <v>292113</v>
      </c>
      <c r="I46" s="38">
        <v>291091</v>
      </c>
      <c r="J46" s="38">
        <v>288567</v>
      </c>
      <c r="K46" s="123">
        <v>288070</v>
      </c>
    </row>
    <row r="47" spans="1:11" x14ac:dyDescent="0.4">
      <c r="A47" s="37" t="s">
        <v>109</v>
      </c>
      <c r="B47" s="37" t="s">
        <v>117</v>
      </c>
      <c r="C47" s="37" t="s">
        <v>89</v>
      </c>
      <c r="D47" s="38">
        <v>126064</v>
      </c>
      <c r="E47" s="38">
        <v>127163</v>
      </c>
      <c r="F47" s="38">
        <v>130100</v>
      </c>
      <c r="G47" s="38">
        <v>132958</v>
      </c>
      <c r="H47" s="38">
        <v>135586</v>
      </c>
      <c r="I47" s="38">
        <v>135058</v>
      </c>
      <c r="J47" s="38">
        <v>135355</v>
      </c>
      <c r="K47" s="123">
        <v>136340</v>
      </c>
    </row>
    <row r="48" spans="1:11" x14ac:dyDescent="0.4">
      <c r="A48" s="37" t="s">
        <v>109</v>
      </c>
      <c r="B48" s="37" t="s">
        <v>116</v>
      </c>
      <c r="C48" s="37" t="s">
        <v>89</v>
      </c>
      <c r="D48" s="38">
        <v>152176</v>
      </c>
      <c r="E48" s="38">
        <v>149499</v>
      </c>
      <c r="F48" s="38">
        <v>147231</v>
      </c>
      <c r="G48" s="38">
        <v>153103</v>
      </c>
      <c r="H48" s="38">
        <v>156527</v>
      </c>
      <c r="I48" s="38">
        <v>156033</v>
      </c>
      <c r="J48" s="38">
        <v>153212</v>
      </c>
      <c r="K48" s="123">
        <v>151730</v>
      </c>
    </row>
    <row r="49" spans="1:11" x14ac:dyDescent="0.4">
      <c r="A49" s="37" t="s">
        <v>109</v>
      </c>
      <c r="B49" s="37" t="s">
        <v>132</v>
      </c>
      <c r="C49" s="37" t="s">
        <v>89</v>
      </c>
      <c r="D49" s="38">
        <v>77456</v>
      </c>
      <c r="E49" s="38">
        <v>79805</v>
      </c>
      <c r="F49" s="38">
        <v>81599</v>
      </c>
      <c r="G49" s="38">
        <v>85839</v>
      </c>
      <c r="H49" s="38">
        <v>89118</v>
      </c>
      <c r="I49" s="38">
        <v>89951</v>
      </c>
      <c r="J49" s="38">
        <v>91026</v>
      </c>
      <c r="K49" s="123">
        <v>94809</v>
      </c>
    </row>
    <row r="50" spans="1:11" x14ac:dyDescent="0.4">
      <c r="A50" s="37" t="s">
        <v>109</v>
      </c>
      <c r="B50" s="37" t="s">
        <v>152</v>
      </c>
      <c r="C50" s="37" t="s">
        <v>89</v>
      </c>
      <c r="D50" s="38">
        <v>223172</v>
      </c>
      <c r="E50" s="38">
        <v>222361</v>
      </c>
      <c r="F50" s="38">
        <v>222589</v>
      </c>
      <c r="G50" s="38">
        <v>220552</v>
      </c>
      <c r="H50" s="38">
        <v>224620</v>
      </c>
      <c r="I50" s="38">
        <v>227475</v>
      </c>
      <c r="J50" s="38">
        <v>227627</v>
      </c>
      <c r="K50" s="123">
        <v>235171</v>
      </c>
    </row>
    <row r="51" spans="1:11" x14ac:dyDescent="0.4">
      <c r="A51" s="37" t="s">
        <v>109</v>
      </c>
      <c r="B51" s="37" t="s">
        <v>154</v>
      </c>
      <c r="C51" s="37" t="s">
        <v>89</v>
      </c>
      <c r="D51" s="38">
        <v>121313</v>
      </c>
      <c r="E51" s="38">
        <v>120204</v>
      </c>
      <c r="F51" s="38">
        <v>121615</v>
      </c>
      <c r="G51" s="38">
        <v>119247</v>
      </c>
      <c r="H51" s="38">
        <v>121608</v>
      </c>
      <c r="I51" s="38">
        <v>124925</v>
      </c>
      <c r="J51" s="38">
        <v>125796</v>
      </c>
      <c r="K51" s="123">
        <v>132216</v>
      </c>
    </row>
    <row r="52" spans="1:11" x14ac:dyDescent="0.4">
      <c r="A52" s="37" t="s">
        <v>109</v>
      </c>
      <c r="B52" s="37" t="s">
        <v>153</v>
      </c>
      <c r="C52" s="37" t="s">
        <v>89</v>
      </c>
      <c r="D52" s="38">
        <v>101859</v>
      </c>
      <c r="E52" s="38">
        <v>102157</v>
      </c>
      <c r="F52" s="38">
        <v>100974</v>
      </c>
      <c r="G52" s="38">
        <v>101305</v>
      </c>
      <c r="H52" s="38">
        <v>103012</v>
      </c>
      <c r="I52" s="38">
        <v>102550</v>
      </c>
      <c r="J52" s="38">
        <v>101831</v>
      </c>
      <c r="K52" s="123">
        <v>102955</v>
      </c>
    </row>
    <row r="53" spans="1:11" x14ac:dyDescent="0.4">
      <c r="A53" s="37" t="s">
        <v>109</v>
      </c>
      <c r="B53" s="37" t="s">
        <v>136</v>
      </c>
      <c r="C53" s="37" t="s">
        <v>89</v>
      </c>
      <c r="D53" s="38">
        <v>85089</v>
      </c>
      <c r="E53" s="38">
        <v>89088</v>
      </c>
      <c r="F53" s="38">
        <v>93026</v>
      </c>
      <c r="G53" s="38">
        <v>97998</v>
      </c>
      <c r="H53" s="38">
        <v>102314</v>
      </c>
      <c r="I53" s="38">
        <v>106361</v>
      </c>
      <c r="J53" s="38">
        <v>117518</v>
      </c>
      <c r="K53" s="123">
        <v>128336</v>
      </c>
    </row>
    <row r="54" spans="1:11" x14ac:dyDescent="0.4">
      <c r="A54" s="37" t="s">
        <v>109</v>
      </c>
      <c r="B54" s="37" t="s">
        <v>110</v>
      </c>
      <c r="C54" s="37" t="s">
        <v>89</v>
      </c>
      <c r="D54" s="38">
        <v>53186</v>
      </c>
      <c r="E54" s="38">
        <v>54422</v>
      </c>
      <c r="F54" s="38">
        <v>55782</v>
      </c>
      <c r="G54" s="38">
        <v>57675</v>
      </c>
      <c r="H54" s="38">
        <v>59094</v>
      </c>
      <c r="I54" s="38">
        <v>59788</v>
      </c>
      <c r="J54" s="38">
        <v>61811</v>
      </c>
      <c r="K54" s="123">
        <v>63101</v>
      </c>
    </row>
    <row r="55" spans="1:11" x14ac:dyDescent="0.4">
      <c r="A55" s="37" t="s">
        <v>109</v>
      </c>
      <c r="B55" s="37" t="s">
        <v>112</v>
      </c>
      <c r="C55" s="37" t="s">
        <v>89</v>
      </c>
      <c r="D55" s="38">
        <v>48892</v>
      </c>
      <c r="E55" s="38">
        <v>49542</v>
      </c>
      <c r="F55" s="38">
        <v>50334</v>
      </c>
      <c r="G55" s="38">
        <v>51748</v>
      </c>
      <c r="H55" s="38">
        <v>52731</v>
      </c>
      <c r="I55" s="38">
        <v>53946</v>
      </c>
      <c r="J55" s="38">
        <v>55514</v>
      </c>
      <c r="K55" s="123">
        <v>56400</v>
      </c>
    </row>
    <row r="56" spans="1:11" x14ac:dyDescent="0.4">
      <c r="A56" s="37" t="s">
        <v>109</v>
      </c>
      <c r="B56" s="37" t="s">
        <v>113</v>
      </c>
      <c r="C56" s="37" t="s">
        <v>89</v>
      </c>
      <c r="D56" s="38">
        <v>21585</v>
      </c>
      <c r="E56" s="38">
        <v>21526</v>
      </c>
      <c r="F56" s="38">
        <v>21630</v>
      </c>
      <c r="G56" s="38">
        <v>22028</v>
      </c>
      <c r="H56" s="38">
        <v>22002</v>
      </c>
      <c r="I56" s="38">
        <v>21858</v>
      </c>
      <c r="J56" s="38">
        <v>21943</v>
      </c>
      <c r="K56" s="123">
        <v>21750</v>
      </c>
    </row>
    <row r="57" spans="1:11" x14ac:dyDescent="0.4">
      <c r="A57" s="37" t="s">
        <v>109</v>
      </c>
      <c r="B57" s="37" t="s">
        <v>135</v>
      </c>
      <c r="C57" s="37" t="s">
        <v>89</v>
      </c>
      <c r="D57" s="38">
        <v>85445</v>
      </c>
      <c r="E57" s="38">
        <v>89860</v>
      </c>
      <c r="F57" s="38">
        <v>95209</v>
      </c>
      <c r="G57" s="38">
        <v>99436</v>
      </c>
      <c r="H57" s="38">
        <v>102161</v>
      </c>
      <c r="I57" s="38">
        <v>103552</v>
      </c>
      <c r="J57" s="38">
        <v>104437</v>
      </c>
      <c r="K57" s="123">
        <v>111036</v>
      </c>
    </row>
    <row r="58" spans="1:11" x14ac:dyDescent="0.4">
      <c r="A58" s="37" t="s">
        <v>109</v>
      </c>
      <c r="B58" s="37" t="s">
        <v>145</v>
      </c>
      <c r="C58" s="37" t="s">
        <v>89</v>
      </c>
      <c r="D58" s="38">
        <v>371685</v>
      </c>
      <c r="E58" s="38">
        <v>390137</v>
      </c>
      <c r="F58" s="38">
        <v>406880</v>
      </c>
      <c r="G58" s="38">
        <v>420519</v>
      </c>
      <c r="H58" s="38">
        <v>429492</v>
      </c>
      <c r="I58" s="38">
        <v>432151</v>
      </c>
      <c r="J58" s="38">
        <v>435340</v>
      </c>
      <c r="K58" s="123">
        <v>443702</v>
      </c>
    </row>
    <row r="59" spans="1:11" x14ac:dyDescent="0.4">
      <c r="A59" s="37" t="s">
        <v>109</v>
      </c>
      <c r="B59" s="37" t="s">
        <v>148</v>
      </c>
      <c r="C59" s="37" t="s">
        <v>89</v>
      </c>
      <c r="D59" s="38">
        <v>152765</v>
      </c>
      <c r="E59" s="38">
        <v>158468</v>
      </c>
      <c r="F59" s="38">
        <v>164904</v>
      </c>
      <c r="G59" s="38">
        <v>169979</v>
      </c>
      <c r="H59" s="38">
        <v>173844</v>
      </c>
      <c r="I59" s="38">
        <v>174294</v>
      </c>
      <c r="J59" s="38">
        <v>174971</v>
      </c>
      <c r="K59" s="123">
        <v>176278</v>
      </c>
    </row>
    <row r="60" spans="1:11" x14ac:dyDescent="0.4">
      <c r="A60" s="37" t="s">
        <v>109</v>
      </c>
      <c r="B60" s="37" t="s">
        <v>147</v>
      </c>
      <c r="C60" s="37" t="s">
        <v>89</v>
      </c>
      <c r="D60" s="38">
        <v>124324</v>
      </c>
      <c r="E60" s="38">
        <v>128369</v>
      </c>
      <c r="F60" s="38">
        <v>134432</v>
      </c>
      <c r="G60" s="38">
        <v>138856</v>
      </c>
      <c r="H60" s="38">
        <v>140600</v>
      </c>
      <c r="I60" s="38">
        <v>142203</v>
      </c>
      <c r="J60" s="38">
        <v>142506</v>
      </c>
      <c r="K60" s="123">
        <v>142381</v>
      </c>
    </row>
    <row r="61" spans="1:11" x14ac:dyDescent="0.4">
      <c r="A61" s="37" t="s">
        <v>109</v>
      </c>
      <c r="B61" s="37" t="s">
        <v>146</v>
      </c>
      <c r="C61" s="37" t="s">
        <v>89</v>
      </c>
      <c r="D61" s="38">
        <v>94596</v>
      </c>
      <c r="E61" s="38">
        <v>103300</v>
      </c>
      <c r="F61" s="38">
        <v>107544</v>
      </c>
      <c r="G61" s="38">
        <v>111684</v>
      </c>
      <c r="H61" s="38">
        <v>115048</v>
      </c>
      <c r="I61" s="38">
        <v>115654</v>
      </c>
      <c r="J61" s="38">
        <v>117863</v>
      </c>
      <c r="K61" s="123">
        <v>125043</v>
      </c>
    </row>
    <row r="62" spans="1:11" x14ac:dyDescent="0.4">
      <c r="A62" s="37" t="s">
        <v>109</v>
      </c>
      <c r="B62" s="37" t="s">
        <v>130</v>
      </c>
      <c r="C62" s="37" t="s">
        <v>89</v>
      </c>
      <c r="D62" s="38">
        <v>59201</v>
      </c>
      <c r="E62" s="38">
        <v>58946</v>
      </c>
      <c r="F62" s="38">
        <v>62387</v>
      </c>
      <c r="G62" s="38">
        <v>64690</v>
      </c>
      <c r="H62" s="38">
        <v>65734</v>
      </c>
      <c r="I62" s="38">
        <v>64839</v>
      </c>
      <c r="J62" s="38">
        <v>64402</v>
      </c>
      <c r="K62" s="123">
        <v>62798</v>
      </c>
    </row>
    <row r="63" spans="1:11" x14ac:dyDescent="0.4">
      <c r="A63" s="37" t="s">
        <v>109</v>
      </c>
      <c r="B63" s="37" t="s">
        <v>157</v>
      </c>
      <c r="C63" s="37" t="s">
        <v>89</v>
      </c>
      <c r="D63" s="38">
        <v>179505</v>
      </c>
      <c r="E63" s="38">
        <v>185319</v>
      </c>
      <c r="F63" s="38">
        <v>190760</v>
      </c>
      <c r="G63" s="38">
        <v>201630</v>
      </c>
      <c r="H63" s="38">
        <v>205792</v>
      </c>
      <c r="I63" s="38">
        <v>208352</v>
      </c>
      <c r="J63" s="38">
        <v>209891</v>
      </c>
      <c r="K63" s="123">
        <v>210264</v>
      </c>
    </row>
    <row r="64" spans="1:11" x14ac:dyDescent="0.4">
      <c r="A64" s="37" t="s">
        <v>109</v>
      </c>
      <c r="B64" s="37" t="s">
        <v>126</v>
      </c>
      <c r="C64" s="37" t="s">
        <v>89</v>
      </c>
      <c r="D64" s="38">
        <v>87116</v>
      </c>
      <c r="E64" s="38">
        <v>89596</v>
      </c>
      <c r="F64" s="38">
        <v>92643</v>
      </c>
      <c r="G64" s="38">
        <v>96799</v>
      </c>
      <c r="H64" s="38">
        <v>101417</v>
      </c>
      <c r="I64" s="38">
        <v>102618</v>
      </c>
      <c r="J64" s="38">
        <v>103793</v>
      </c>
      <c r="K64" s="123">
        <v>105615</v>
      </c>
    </row>
    <row r="65" spans="1:11" x14ac:dyDescent="0.4">
      <c r="A65" s="37" t="s">
        <v>109</v>
      </c>
      <c r="B65" s="37" t="s">
        <v>149</v>
      </c>
      <c r="C65" s="37" t="s">
        <v>89</v>
      </c>
      <c r="D65" s="38">
        <v>180250</v>
      </c>
      <c r="E65" s="38">
        <v>188407</v>
      </c>
      <c r="F65" s="38">
        <v>191668</v>
      </c>
      <c r="G65" s="38">
        <v>200270</v>
      </c>
      <c r="H65" s="38">
        <v>211916</v>
      </c>
      <c r="I65" s="38">
        <v>218264</v>
      </c>
      <c r="J65" s="38">
        <v>220158</v>
      </c>
      <c r="K65" s="123">
        <v>226094</v>
      </c>
    </row>
    <row r="66" spans="1:11" x14ac:dyDescent="0.4">
      <c r="A66" s="37" t="s">
        <v>109</v>
      </c>
      <c r="B66" s="37" t="s">
        <v>114</v>
      </c>
      <c r="C66" s="37" t="s">
        <v>89</v>
      </c>
      <c r="D66" s="38">
        <v>204252</v>
      </c>
      <c r="E66" s="38">
        <v>214409</v>
      </c>
      <c r="F66" s="38">
        <v>226020</v>
      </c>
      <c r="G66" s="38">
        <v>243838</v>
      </c>
      <c r="H66" s="38">
        <v>262097</v>
      </c>
      <c r="I66" s="38">
        <v>271362</v>
      </c>
      <c r="J66" s="38">
        <v>279835</v>
      </c>
      <c r="K66" s="123">
        <v>285297</v>
      </c>
    </row>
    <row r="67" spans="1:11" x14ac:dyDescent="0.4">
      <c r="A67" s="37" t="s">
        <v>109</v>
      </c>
      <c r="B67" s="37" t="s">
        <v>133</v>
      </c>
      <c r="C67" s="37" t="s">
        <v>89</v>
      </c>
      <c r="D67" s="38">
        <v>68779</v>
      </c>
      <c r="E67" s="38">
        <v>69429</v>
      </c>
      <c r="F67" s="38">
        <v>69976</v>
      </c>
      <c r="G67" s="38">
        <v>71315</v>
      </c>
      <c r="H67" s="38">
        <v>73584</v>
      </c>
      <c r="I67" s="38">
        <v>73438</v>
      </c>
      <c r="J67" s="38">
        <v>72876</v>
      </c>
      <c r="K67" s="123">
        <v>73071</v>
      </c>
    </row>
    <row r="68" spans="1:11" x14ac:dyDescent="0.4">
      <c r="A68" s="37" t="s">
        <v>109</v>
      </c>
      <c r="B68" s="37" t="s">
        <v>138</v>
      </c>
      <c r="C68" s="37" t="s">
        <v>89</v>
      </c>
      <c r="D68" s="38">
        <v>93741</v>
      </c>
      <c r="E68" s="38">
        <v>105832</v>
      </c>
      <c r="F68" s="38">
        <v>115792</v>
      </c>
      <c r="G68" s="38">
        <v>128774</v>
      </c>
      <c r="H68" s="38">
        <v>138764</v>
      </c>
      <c r="I68" s="38">
        <v>140415</v>
      </c>
      <c r="J68" s="38">
        <v>141764</v>
      </c>
      <c r="K68" s="123">
        <v>141377</v>
      </c>
    </row>
    <row r="69" spans="1:11" x14ac:dyDescent="0.4">
      <c r="A69" s="37" t="s">
        <v>109</v>
      </c>
      <c r="B69" s="37" t="s">
        <v>137</v>
      </c>
      <c r="C69" s="37" t="s">
        <v>89</v>
      </c>
      <c r="D69" s="38">
        <v>269782</v>
      </c>
      <c r="E69" s="38">
        <v>301025</v>
      </c>
      <c r="F69" s="38">
        <v>327797</v>
      </c>
      <c r="G69" s="38">
        <v>351924</v>
      </c>
      <c r="H69" s="38">
        <v>372888</v>
      </c>
      <c r="I69" s="38">
        <v>387820</v>
      </c>
      <c r="J69" s="38">
        <v>404623</v>
      </c>
      <c r="K69" s="123">
        <v>417136</v>
      </c>
    </row>
    <row r="70" spans="1:11" x14ac:dyDescent="0.4">
      <c r="A70" s="37" t="s">
        <v>158</v>
      </c>
      <c r="B70" s="37" t="s">
        <v>158</v>
      </c>
      <c r="C70" s="37" t="s">
        <v>89</v>
      </c>
      <c r="D70" s="38">
        <v>1406011</v>
      </c>
      <c r="E70" s="38">
        <v>1425271</v>
      </c>
      <c r="F70" s="38">
        <v>1450822</v>
      </c>
      <c r="G70" s="38">
        <v>1484601</v>
      </c>
      <c r="H70" s="38">
        <v>1505971</v>
      </c>
      <c r="I70" s="38">
        <v>1516930</v>
      </c>
      <c r="J70" s="38">
        <v>1525502</v>
      </c>
      <c r="K70" s="123">
        <v>1537492</v>
      </c>
    </row>
    <row r="71" spans="1:11" x14ac:dyDescent="0.4">
      <c r="A71" s="37" t="s">
        <v>158</v>
      </c>
      <c r="B71" s="37" t="s">
        <v>177</v>
      </c>
      <c r="C71" s="37" t="s">
        <v>89</v>
      </c>
      <c r="D71" s="38">
        <v>101279</v>
      </c>
      <c r="E71" s="38">
        <v>100775</v>
      </c>
      <c r="F71" s="38">
        <v>101969</v>
      </c>
      <c r="G71" s="38">
        <v>103779</v>
      </c>
      <c r="H71" s="38">
        <v>103674</v>
      </c>
      <c r="I71" s="38">
        <v>103495</v>
      </c>
      <c r="J71" s="38">
        <v>104565</v>
      </c>
      <c r="K71" s="123">
        <v>106060</v>
      </c>
    </row>
    <row r="72" spans="1:11" x14ac:dyDescent="0.4">
      <c r="A72" s="37" t="s">
        <v>158</v>
      </c>
      <c r="B72" s="37" t="s">
        <v>176</v>
      </c>
      <c r="C72" s="37" t="s">
        <v>89</v>
      </c>
      <c r="D72" s="38">
        <v>28353</v>
      </c>
      <c r="E72" s="38">
        <v>28814</v>
      </c>
      <c r="F72" s="38">
        <v>29538</v>
      </c>
      <c r="G72" s="38">
        <v>30253</v>
      </c>
      <c r="H72" s="38">
        <v>30564</v>
      </c>
      <c r="I72" s="38">
        <v>30659</v>
      </c>
      <c r="J72" s="38">
        <v>30934</v>
      </c>
      <c r="K72" s="123">
        <v>31129</v>
      </c>
    </row>
    <row r="73" spans="1:11" x14ac:dyDescent="0.4">
      <c r="A73" s="37" t="s">
        <v>158</v>
      </c>
      <c r="B73" s="37" t="s">
        <v>99</v>
      </c>
      <c r="C73" s="37" t="s">
        <v>89</v>
      </c>
      <c r="D73" s="38">
        <v>25827</v>
      </c>
      <c r="E73" s="38">
        <v>25842</v>
      </c>
      <c r="F73" s="38">
        <v>25882</v>
      </c>
      <c r="G73" s="38">
        <v>26222</v>
      </c>
      <c r="H73" s="38">
        <v>26318</v>
      </c>
      <c r="I73" s="38">
        <v>26564</v>
      </c>
      <c r="J73" s="38">
        <v>26546</v>
      </c>
      <c r="K73" s="123">
        <v>26383</v>
      </c>
    </row>
    <row r="74" spans="1:11" x14ac:dyDescent="0.4">
      <c r="A74" s="37" t="s">
        <v>158</v>
      </c>
      <c r="B74" s="37" t="s">
        <v>169</v>
      </c>
      <c r="C74" s="37" t="s">
        <v>89</v>
      </c>
      <c r="D74" s="38">
        <v>204894</v>
      </c>
      <c r="E74" s="38">
        <v>208710</v>
      </c>
      <c r="F74" s="38">
        <v>217228</v>
      </c>
      <c r="G74" s="38">
        <v>223242</v>
      </c>
      <c r="H74" s="38">
        <v>225984</v>
      </c>
      <c r="I74" s="38">
        <v>228540</v>
      </c>
      <c r="J74" s="38">
        <v>231783</v>
      </c>
      <c r="K74" s="123">
        <v>234416</v>
      </c>
    </row>
    <row r="75" spans="1:11" x14ac:dyDescent="0.4">
      <c r="A75" s="37" t="s">
        <v>158</v>
      </c>
      <c r="B75" s="37" t="s">
        <v>167</v>
      </c>
      <c r="C75" s="37" t="s">
        <v>89</v>
      </c>
      <c r="D75" s="38">
        <v>22135</v>
      </c>
      <c r="E75" s="38">
        <v>22255</v>
      </c>
      <c r="F75" s="38">
        <v>22612</v>
      </c>
      <c r="G75" s="38">
        <v>22780</v>
      </c>
      <c r="H75" s="38">
        <v>22786</v>
      </c>
      <c r="I75" s="38">
        <v>22774</v>
      </c>
      <c r="J75" s="38">
        <v>22534</v>
      </c>
      <c r="K75" s="123">
        <v>22268</v>
      </c>
    </row>
    <row r="76" spans="1:11" x14ac:dyDescent="0.4">
      <c r="A76" s="37" t="s">
        <v>158</v>
      </c>
      <c r="B76" s="37" t="s">
        <v>159</v>
      </c>
      <c r="C76" s="37" t="s">
        <v>89</v>
      </c>
      <c r="D76" s="38">
        <v>50597</v>
      </c>
      <c r="E76" s="38">
        <v>51044</v>
      </c>
      <c r="F76" s="38">
        <v>51541</v>
      </c>
      <c r="G76" s="38">
        <v>52673</v>
      </c>
      <c r="H76" s="38">
        <v>53120</v>
      </c>
      <c r="I76" s="38">
        <v>53674</v>
      </c>
      <c r="J76" s="38">
        <v>53906</v>
      </c>
      <c r="K76" s="123">
        <v>54004</v>
      </c>
    </row>
    <row r="77" spans="1:11" x14ac:dyDescent="0.4">
      <c r="A77" s="37" t="s">
        <v>158</v>
      </c>
      <c r="B77" s="37" t="s">
        <v>179</v>
      </c>
      <c r="C77" s="37" t="s">
        <v>89</v>
      </c>
      <c r="D77" s="38">
        <v>51348</v>
      </c>
      <c r="E77" s="38">
        <v>52184</v>
      </c>
      <c r="F77" s="38">
        <v>52503</v>
      </c>
      <c r="G77" s="38">
        <v>53509</v>
      </c>
      <c r="H77" s="38">
        <v>53944</v>
      </c>
      <c r="I77" s="38">
        <v>54395</v>
      </c>
      <c r="J77" s="38">
        <v>55125</v>
      </c>
      <c r="K77" s="123">
        <v>55569</v>
      </c>
    </row>
    <row r="78" spans="1:11" x14ac:dyDescent="0.4">
      <c r="A78" s="37" t="s">
        <v>158</v>
      </c>
      <c r="B78" s="37" t="s">
        <v>180</v>
      </c>
      <c r="C78" s="37" t="s">
        <v>89</v>
      </c>
      <c r="D78" s="38">
        <v>18740</v>
      </c>
      <c r="E78" s="38">
        <v>18856</v>
      </c>
      <c r="F78" s="38">
        <v>19040</v>
      </c>
      <c r="G78" s="38">
        <v>19454</v>
      </c>
      <c r="H78" s="38">
        <v>19600</v>
      </c>
      <c r="I78" s="38">
        <v>19576</v>
      </c>
      <c r="J78" s="38">
        <v>19639</v>
      </c>
      <c r="K78" s="123">
        <v>19591</v>
      </c>
    </row>
    <row r="79" spans="1:11" x14ac:dyDescent="0.4">
      <c r="A79" s="37" t="s">
        <v>158</v>
      </c>
      <c r="B79" s="37" t="s">
        <v>168</v>
      </c>
      <c r="C79" s="37" t="s">
        <v>89</v>
      </c>
      <c r="D79" s="38">
        <v>135821</v>
      </c>
      <c r="E79" s="38">
        <v>141871</v>
      </c>
      <c r="F79" s="38">
        <v>145297</v>
      </c>
      <c r="G79" s="38">
        <v>149595</v>
      </c>
      <c r="H79" s="38">
        <v>153732</v>
      </c>
      <c r="I79" s="38">
        <v>155897</v>
      </c>
      <c r="J79" s="38">
        <v>158640</v>
      </c>
      <c r="K79" s="123">
        <v>163197</v>
      </c>
    </row>
    <row r="80" spans="1:11" x14ac:dyDescent="0.4">
      <c r="A80" s="37" t="s">
        <v>158</v>
      </c>
      <c r="B80" s="37" t="s">
        <v>174</v>
      </c>
      <c r="C80" s="37" t="s">
        <v>89</v>
      </c>
      <c r="D80" s="38">
        <v>14436</v>
      </c>
      <c r="E80" s="38">
        <v>14587</v>
      </c>
      <c r="F80" s="38">
        <v>14577</v>
      </c>
      <c r="G80" s="38">
        <v>14917</v>
      </c>
      <c r="H80" s="38">
        <v>15010</v>
      </c>
      <c r="I80" s="38">
        <v>15098</v>
      </c>
      <c r="J80" s="38">
        <v>14923</v>
      </c>
      <c r="K80" s="123">
        <v>14905</v>
      </c>
    </row>
    <row r="81" spans="1:11" x14ac:dyDescent="0.4">
      <c r="A81" s="37" t="s">
        <v>158</v>
      </c>
      <c r="B81" s="37" t="s">
        <v>178</v>
      </c>
      <c r="C81" s="37" t="s">
        <v>89</v>
      </c>
      <c r="D81" s="38">
        <v>142865</v>
      </c>
      <c r="E81" s="38">
        <v>145153</v>
      </c>
      <c r="F81" s="38">
        <v>149078</v>
      </c>
      <c r="G81" s="38">
        <v>154197</v>
      </c>
      <c r="H81" s="38">
        <v>157292</v>
      </c>
      <c r="I81" s="38">
        <v>158827</v>
      </c>
      <c r="J81" s="38">
        <v>159833</v>
      </c>
      <c r="K81" s="123">
        <v>161283</v>
      </c>
    </row>
    <row r="82" spans="1:11" x14ac:dyDescent="0.4">
      <c r="A82" s="37" t="s">
        <v>158</v>
      </c>
      <c r="B82" s="37" t="s">
        <v>166</v>
      </c>
      <c r="C82" s="37" t="s">
        <v>89</v>
      </c>
      <c r="D82" s="38">
        <v>31256</v>
      </c>
      <c r="E82" s="38">
        <v>31429</v>
      </c>
      <c r="F82" s="38">
        <v>31504</v>
      </c>
      <c r="G82" s="38">
        <v>32203</v>
      </c>
      <c r="H82" s="38">
        <v>32469</v>
      </c>
      <c r="I82" s="38">
        <v>32198</v>
      </c>
      <c r="J82" s="38">
        <v>32027</v>
      </c>
      <c r="K82" s="123">
        <v>31996</v>
      </c>
    </row>
    <row r="83" spans="1:11" x14ac:dyDescent="0.4">
      <c r="A83" s="37" t="s">
        <v>158</v>
      </c>
      <c r="B83" s="37" t="s">
        <v>160</v>
      </c>
      <c r="C83" s="37" t="s">
        <v>89</v>
      </c>
      <c r="D83" s="38">
        <v>420517</v>
      </c>
      <c r="E83" s="38">
        <v>425771</v>
      </c>
      <c r="F83" s="38">
        <v>431382</v>
      </c>
      <c r="G83" s="38">
        <v>442097</v>
      </c>
      <c r="H83" s="38">
        <v>451940</v>
      </c>
      <c r="I83" s="38">
        <v>456191</v>
      </c>
      <c r="J83" s="38">
        <v>456830</v>
      </c>
      <c r="K83" s="123">
        <v>459474</v>
      </c>
    </row>
    <row r="84" spans="1:11" x14ac:dyDescent="0.4">
      <c r="A84" s="37" t="s">
        <v>158</v>
      </c>
      <c r="B84" s="37" t="s">
        <v>163</v>
      </c>
      <c r="C84" s="37" t="s">
        <v>89</v>
      </c>
      <c r="D84" s="38">
        <v>77798</v>
      </c>
      <c r="E84" s="38">
        <v>78259</v>
      </c>
      <c r="F84" s="38">
        <v>78684</v>
      </c>
      <c r="G84" s="38">
        <v>80142</v>
      </c>
      <c r="H84" s="38">
        <v>84087</v>
      </c>
      <c r="I84" s="38">
        <v>84722</v>
      </c>
      <c r="J84" s="38">
        <v>85763</v>
      </c>
      <c r="K84" s="123">
        <v>86429</v>
      </c>
    </row>
    <row r="85" spans="1:11" x14ac:dyDescent="0.4">
      <c r="A85" s="37" t="s">
        <v>158</v>
      </c>
      <c r="B85" s="37" t="s">
        <v>164</v>
      </c>
      <c r="C85" s="37" t="s">
        <v>89</v>
      </c>
      <c r="D85" s="38">
        <v>81903</v>
      </c>
      <c r="E85" s="38">
        <v>81278</v>
      </c>
      <c r="F85" s="38">
        <v>80629</v>
      </c>
      <c r="G85" s="38">
        <v>82303</v>
      </c>
      <c r="H85" s="38">
        <v>82405</v>
      </c>
      <c r="I85" s="38">
        <v>82697</v>
      </c>
      <c r="J85" s="38">
        <v>82225</v>
      </c>
      <c r="K85" s="123">
        <v>82805</v>
      </c>
    </row>
    <row r="86" spans="1:11" x14ac:dyDescent="0.4">
      <c r="A86" s="37" t="s">
        <v>158</v>
      </c>
      <c r="B86" s="37" t="s">
        <v>162</v>
      </c>
      <c r="C86" s="37" t="s">
        <v>89</v>
      </c>
      <c r="D86" s="38">
        <v>84149</v>
      </c>
      <c r="E86" s="38">
        <v>85722</v>
      </c>
      <c r="F86" s="38">
        <v>85420</v>
      </c>
      <c r="G86" s="38">
        <v>86158</v>
      </c>
      <c r="H86" s="38">
        <v>105052</v>
      </c>
      <c r="I86" s="38">
        <v>106194</v>
      </c>
      <c r="J86" s="38">
        <v>106216</v>
      </c>
      <c r="K86" s="123">
        <v>107403</v>
      </c>
    </row>
    <row r="87" spans="1:11" x14ac:dyDescent="0.4">
      <c r="A87" s="37" t="s">
        <v>158</v>
      </c>
      <c r="B87" s="37" t="s">
        <v>161</v>
      </c>
      <c r="C87" s="37" t="s">
        <v>89</v>
      </c>
      <c r="D87" s="38">
        <v>101257</v>
      </c>
      <c r="E87" s="38">
        <v>102538</v>
      </c>
      <c r="F87" s="38">
        <v>106817</v>
      </c>
      <c r="G87" s="38">
        <v>111656</v>
      </c>
      <c r="H87" s="38">
        <v>95630</v>
      </c>
      <c r="I87" s="38">
        <v>96712</v>
      </c>
      <c r="J87" s="38">
        <v>96997</v>
      </c>
      <c r="K87" s="123">
        <v>97065</v>
      </c>
    </row>
    <row r="88" spans="1:11" x14ac:dyDescent="0.4">
      <c r="A88" s="37" t="s">
        <v>158</v>
      </c>
      <c r="B88" s="37" t="s">
        <v>165</v>
      </c>
      <c r="C88" s="37" t="s">
        <v>89</v>
      </c>
      <c r="D88" s="38">
        <v>75410</v>
      </c>
      <c r="E88" s="38">
        <v>77974</v>
      </c>
      <c r="F88" s="38">
        <v>79832</v>
      </c>
      <c r="G88" s="38">
        <v>81838</v>
      </c>
      <c r="H88" s="38">
        <v>84766</v>
      </c>
      <c r="I88" s="38">
        <v>85866</v>
      </c>
      <c r="J88" s="38">
        <v>85629</v>
      </c>
      <c r="K88" s="123">
        <v>85772</v>
      </c>
    </row>
    <row r="89" spans="1:11" x14ac:dyDescent="0.4">
      <c r="A89" s="37" t="s">
        <v>158</v>
      </c>
      <c r="B89" s="37" t="s">
        <v>175</v>
      </c>
      <c r="C89" s="37" t="s">
        <v>89</v>
      </c>
      <c r="D89" s="38">
        <v>58941</v>
      </c>
      <c r="E89" s="38">
        <v>59125</v>
      </c>
      <c r="F89" s="38">
        <v>59423</v>
      </c>
      <c r="G89" s="38">
        <v>59813</v>
      </c>
      <c r="H89" s="38">
        <v>59738</v>
      </c>
      <c r="I89" s="38">
        <v>59506</v>
      </c>
      <c r="J89" s="38">
        <v>59466</v>
      </c>
      <c r="K89" s="123">
        <v>59367</v>
      </c>
    </row>
    <row r="90" spans="1:11" x14ac:dyDescent="0.4">
      <c r="A90" s="37" t="s">
        <v>158</v>
      </c>
      <c r="B90" s="37" t="s">
        <v>170</v>
      </c>
      <c r="C90" s="37" t="s">
        <v>89</v>
      </c>
      <c r="D90" s="38">
        <v>23805</v>
      </c>
      <c r="E90" s="38">
        <v>23631</v>
      </c>
      <c r="F90" s="38">
        <v>23738</v>
      </c>
      <c r="G90" s="38">
        <v>23796</v>
      </c>
      <c r="H90" s="38">
        <v>23769</v>
      </c>
      <c r="I90" s="38">
        <v>23675</v>
      </c>
      <c r="J90" s="38">
        <v>23567</v>
      </c>
      <c r="K90" s="123">
        <v>23472</v>
      </c>
    </row>
    <row r="91" spans="1:11" x14ac:dyDescent="0.4">
      <c r="A91" s="37" t="s">
        <v>158</v>
      </c>
      <c r="B91" s="37" t="s">
        <v>171</v>
      </c>
      <c r="C91" s="37" t="s">
        <v>89</v>
      </c>
      <c r="D91" s="38">
        <v>31076</v>
      </c>
      <c r="E91" s="38">
        <v>30989</v>
      </c>
      <c r="F91" s="38">
        <v>30910</v>
      </c>
      <c r="G91" s="38">
        <v>31056</v>
      </c>
      <c r="H91" s="38">
        <v>30978</v>
      </c>
      <c r="I91" s="38">
        <v>30808</v>
      </c>
      <c r="J91" s="38">
        <v>30566</v>
      </c>
      <c r="K91" s="123">
        <v>30220</v>
      </c>
    </row>
    <row r="92" spans="1:11" x14ac:dyDescent="0.4">
      <c r="A92" s="37" t="s">
        <v>158</v>
      </c>
      <c r="B92" s="37" t="s">
        <v>173</v>
      </c>
      <c r="C92" s="37" t="s">
        <v>89</v>
      </c>
      <c r="D92" s="38">
        <v>19915</v>
      </c>
      <c r="E92" s="38">
        <v>20159</v>
      </c>
      <c r="F92" s="38">
        <v>20427</v>
      </c>
      <c r="G92" s="38">
        <v>20754</v>
      </c>
      <c r="H92" s="38">
        <v>20840</v>
      </c>
      <c r="I92" s="38">
        <v>20868</v>
      </c>
      <c r="J92" s="38">
        <v>20679</v>
      </c>
      <c r="K92" s="123">
        <v>20471</v>
      </c>
    </row>
    <row r="93" spans="1:11" x14ac:dyDescent="0.4">
      <c r="A93" s="37" t="s">
        <v>158</v>
      </c>
      <c r="B93" s="37" t="s">
        <v>172</v>
      </c>
      <c r="C93" s="37" t="s">
        <v>89</v>
      </c>
      <c r="D93" s="38">
        <v>24206</v>
      </c>
      <c r="E93" s="38">
        <v>24076</v>
      </c>
      <c r="F93" s="38">
        <v>24173</v>
      </c>
      <c r="G93" s="38">
        <v>24261</v>
      </c>
      <c r="H93" s="38">
        <v>24213</v>
      </c>
      <c r="I93" s="38">
        <v>24185</v>
      </c>
      <c r="J93" s="38">
        <v>23939</v>
      </c>
      <c r="K93" s="123">
        <v>23687</v>
      </c>
    </row>
    <row r="94" spans="1:11" x14ac:dyDescent="0.4">
      <c r="A94" s="37" t="s">
        <v>181</v>
      </c>
      <c r="B94" s="37" t="s">
        <v>181</v>
      </c>
      <c r="C94" s="37" t="s">
        <v>89</v>
      </c>
      <c r="D94" s="38">
        <v>1193261</v>
      </c>
      <c r="E94" s="38">
        <v>1207351</v>
      </c>
      <c r="F94" s="38">
        <v>1227548</v>
      </c>
      <c r="G94" s="38">
        <v>1254662</v>
      </c>
      <c r="H94" s="38">
        <v>1276846</v>
      </c>
      <c r="I94" s="38">
        <v>1286873</v>
      </c>
      <c r="J94" s="38">
        <v>1282500</v>
      </c>
      <c r="K94" s="123">
        <v>1291568</v>
      </c>
    </row>
    <row r="95" spans="1:11" x14ac:dyDescent="0.4">
      <c r="A95" s="37" t="s">
        <v>181</v>
      </c>
      <c r="B95" s="37" t="s">
        <v>190</v>
      </c>
      <c r="C95" s="37" t="s">
        <v>89</v>
      </c>
      <c r="D95" s="38">
        <v>109849</v>
      </c>
      <c r="E95" s="38">
        <v>112513</v>
      </c>
      <c r="F95" s="38">
        <v>115537</v>
      </c>
      <c r="G95" s="38">
        <v>119680</v>
      </c>
      <c r="H95" s="38">
        <v>124869</v>
      </c>
      <c r="I95" s="38">
        <v>127392</v>
      </c>
      <c r="J95" s="38">
        <v>129264</v>
      </c>
      <c r="K95" s="123">
        <v>131633</v>
      </c>
    </row>
    <row r="96" spans="1:11" x14ac:dyDescent="0.4">
      <c r="A96" s="37" t="s">
        <v>181</v>
      </c>
      <c r="B96" s="37" t="s">
        <v>193</v>
      </c>
      <c r="C96" s="37" t="s">
        <v>89</v>
      </c>
      <c r="D96" s="38">
        <v>114942</v>
      </c>
      <c r="E96" s="38">
        <v>116805</v>
      </c>
      <c r="F96" s="38">
        <v>118542</v>
      </c>
      <c r="G96" s="38">
        <v>121505</v>
      </c>
      <c r="H96" s="38">
        <v>123071</v>
      </c>
      <c r="I96" s="38">
        <v>124027</v>
      </c>
      <c r="J96" s="38">
        <v>124577</v>
      </c>
      <c r="K96" s="123">
        <v>124985</v>
      </c>
    </row>
    <row r="97" spans="1:11" x14ac:dyDescent="0.4">
      <c r="A97" s="37" t="s">
        <v>181</v>
      </c>
      <c r="B97" s="37" t="s">
        <v>198</v>
      </c>
      <c r="C97" s="37" t="s">
        <v>89</v>
      </c>
      <c r="D97" s="38">
        <v>16241</v>
      </c>
      <c r="E97" s="38">
        <v>16204</v>
      </c>
      <c r="F97" s="38">
        <v>16227</v>
      </c>
      <c r="G97" s="38">
        <v>16497</v>
      </c>
      <c r="H97" s="38">
        <v>16556</v>
      </c>
      <c r="I97" s="38">
        <v>16758</v>
      </c>
      <c r="J97" s="38">
        <v>17023</v>
      </c>
      <c r="K97" s="123">
        <v>17301</v>
      </c>
    </row>
    <row r="98" spans="1:11" x14ac:dyDescent="0.4">
      <c r="A98" s="37" t="s">
        <v>181</v>
      </c>
      <c r="B98" s="37" t="s">
        <v>189</v>
      </c>
      <c r="C98" s="37" t="s">
        <v>89</v>
      </c>
      <c r="D98" s="38">
        <v>171387</v>
      </c>
      <c r="E98" s="38">
        <v>173269</v>
      </c>
      <c r="F98" s="38">
        <v>176015</v>
      </c>
      <c r="G98" s="38">
        <v>179889</v>
      </c>
      <c r="H98" s="38">
        <v>182645</v>
      </c>
      <c r="I98" s="38">
        <v>184786</v>
      </c>
      <c r="J98" s="38">
        <v>187139</v>
      </c>
      <c r="K98" s="123">
        <v>190392</v>
      </c>
    </row>
    <row r="99" spans="1:11" x14ac:dyDescent="0.4">
      <c r="A99" s="37" t="s">
        <v>181</v>
      </c>
      <c r="B99" s="37" t="s">
        <v>197</v>
      </c>
      <c r="C99" s="37" t="s">
        <v>89</v>
      </c>
      <c r="D99" s="38">
        <v>63360</v>
      </c>
      <c r="E99" s="38">
        <v>63443</v>
      </c>
      <c r="F99" s="38">
        <v>65273</v>
      </c>
      <c r="G99" s="38">
        <v>67122</v>
      </c>
      <c r="H99" s="38">
        <v>68393</v>
      </c>
      <c r="I99" s="38">
        <v>69038</v>
      </c>
      <c r="J99" s="38">
        <v>69125</v>
      </c>
      <c r="K99" s="123">
        <v>69000</v>
      </c>
    </row>
    <row r="100" spans="1:11" x14ac:dyDescent="0.4">
      <c r="A100" s="37" t="s">
        <v>181</v>
      </c>
      <c r="B100" s="37" t="s">
        <v>205</v>
      </c>
      <c r="C100" s="37" t="s">
        <v>89</v>
      </c>
      <c r="D100" s="38">
        <v>34555</v>
      </c>
      <c r="E100" s="38">
        <v>34644</v>
      </c>
      <c r="F100" s="38">
        <v>35587</v>
      </c>
      <c r="G100" s="38">
        <v>36268</v>
      </c>
      <c r="H100" s="38">
        <v>37069</v>
      </c>
      <c r="I100" s="38">
        <v>37056</v>
      </c>
      <c r="J100" s="38">
        <v>36814</v>
      </c>
      <c r="K100" s="123">
        <v>36638</v>
      </c>
    </row>
    <row r="101" spans="1:11" x14ac:dyDescent="0.4">
      <c r="A101" s="37" t="s">
        <v>181</v>
      </c>
      <c r="B101" s="37" t="s">
        <v>204</v>
      </c>
      <c r="C101" s="37" t="s">
        <v>89</v>
      </c>
      <c r="D101" s="38">
        <v>16583</v>
      </c>
      <c r="E101" s="38">
        <v>16705</v>
      </c>
      <c r="F101" s="38">
        <v>16705</v>
      </c>
      <c r="G101" s="38">
        <v>16908</v>
      </c>
      <c r="H101" s="38">
        <v>16882</v>
      </c>
      <c r="I101" s="38">
        <v>16830</v>
      </c>
      <c r="J101" s="38">
        <v>16823</v>
      </c>
      <c r="K101" s="123">
        <v>16600</v>
      </c>
    </row>
    <row r="102" spans="1:11" x14ac:dyDescent="0.4">
      <c r="A102" s="37" t="s">
        <v>181</v>
      </c>
      <c r="B102" s="37" t="s">
        <v>194</v>
      </c>
      <c r="C102" s="37" t="s">
        <v>89</v>
      </c>
      <c r="D102" s="38">
        <v>47048</v>
      </c>
      <c r="E102" s="38">
        <v>47527</v>
      </c>
      <c r="F102" s="38">
        <v>48796</v>
      </c>
      <c r="G102" s="38">
        <v>48856</v>
      </c>
      <c r="H102" s="38">
        <v>48965</v>
      </c>
      <c r="I102" s="38">
        <v>49315</v>
      </c>
      <c r="J102" s="38">
        <v>49493</v>
      </c>
      <c r="K102" s="123">
        <v>49163</v>
      </c>
    </row>
    <row r="103" spans="1:11" x14ac:dyDescent="0.4">
      <c r="A103" s="37" t="s">
        <v>181</v>
      </c>
      <c r="B103" s="37" t="s">
        <v>188</v>
      </c>
      <c r="C103" s="37" t="s">
        <v>89</v>
      </c>
      <c r="D103" s="38">
        <v>22389</v>
      </c>
      <c r="E103" s="38">
        <v>22677</v>
      </c>
      <c r="F103" s="38">
        <v>22915</v>
      </c>
      <c r="G103" s="38">
        <v>23516</v>
      </c>
      <c r="H103" s="38">
        <v>23621</v>
      </c>
      <c r="I103" s="38">
        <v>23918</v>
      </c>
      <c r="J103" s="38">
        <v>24059</v>
      </c>
      <c r="K103" s="123">
        <v>24108</v>
      </c>
    </row>
    <row r="104" spans="1:11" x14ac:dyDescent="0.4">
      <c r="A104" s="37" t="s">
        <v>181</v>
      </c>
      <c r="B104" s="37" t="s">
        <v>199</v>
      </c>
      <c r="C104" s="37" t="s">
        <v>89</v>
      </c>
      <c r="D104" s="38">
        <v>73816</v>
      </c>
      <c r="E104" s="38">
        <v>73863</v>
      </c>
      <c r="F104" s="38">
        <v>74827</v>
      </c>
      <c r="G104" s="38">
        <v>76915</v>
      </c>
      <c r="H104" s="38">
        <v>77666</v>
      </c>
      <c r="I104" s="38">
        <v>77759</v>
      </c>
      <c r="J104" s="38">
        <v>78283</v>
      </c>
      <c r="K104" s="123">
        <v>80157</v>
      </c>
    </row>
    <row r="105" spans="1:11" x14ac:dyDescent="0.4">
      <c r="A105" s="37" t="s">
        <v>181</v>
      </c>
      <c r="B105" s="37" t="s">
        <v>187</v>
      </c>
      <c r="C105" s="37" t="s">
        <v>89</v>
      </c>
      <c r="D105" s="38">
        <v>20045</v>
      </c>
      <c r="E105" s="38">
        <v>20123</v>
      </c>
      <c r="F105" s="38">
        <v>20085</v>
      </c>
      <c r="G105" s="38">
        <v>20153</v>
      </c>
      <c r="H105" s="38">
        <v>19895</v>
      </c>
      <c r="I105" s="38">
        <v>19741</v>
      </c>
      <c r="J105" s="38">
        <v>19725</v>
      </c>
      <c r="K105" s="123">
        <v>19486</v>
      </c>
    </row>
    <row r="106" spans="1:11" x14ac:dyDescent="0.4">
      <c r="A106" s="37" t="s">
        <v>181</v>
      </c>
      <c r="B106" s="37" t="s">
        <v>183</v>
      </c>
      <c r="C106" s="37" t="s">
        <v>89</v>
      </c>
      <c r="D106" s="38">
        <v>8827</v>
      </c>
      <c r="E106" s="38">
        <v>8913</v>
      </c>
      <c r="F106" s="38">
        <v>8942</v>
      </c>
      <c r="G106" s="38">
        <v>9127</v>
      </c>
      <c r="H106" s="38">
        <v>9055</v>
      </c>
      <c r="I106" s="38">
        <v>9070</v>
      </c>
      <c r="J106" s="38">
        <v>8994</v>
      </c>
      <c r="K106" s="123">
        <v>8954</v>
      </c>
    </row>
    <row r="107" spans="1:11" x14ac:dyDescent="0.4">
      <c r="A107" s="37" t="s">
        <v>181</v>
      </c>
      <c r="B107" s="37" t="s">
        <v>196</v>
      </c>
      <c r="C107" s="37" t="s">
        <v>89</v>
      </c>
      <c r="D107" s="38">
        <v>48845</v>
      </c>
      <c r="E107" s="38">
        <v>48982</v>
      </c>
      <c r="F107" s="38">
        <v>49063</v>
      </c>
      <c r="G107" s="38">
        <v>49718</v>
      </c>
      <c r="H107" s="38">
        <v>50271</v>
      </c>
      <c r="I107" s="38">
        <v>50663</v>
      </c>
      <c r="J107" s="38">
        <v>51423</v>
      </c>
      <c r="K107" s="123">
        <v>51571</v>
      </c>
    </row>
    <row r="108" spans="1:11" x14ac:dyDescent="0.4">
      <c r="A108" s="37" t="s">
        <v>181</v>
      </c>
      <c r="B108" s="37" t="s">
        <v>195</v>
      </c>
      <c r="C108" s="37" t="s">
        <v>89</v>
      </c>
      <c r="D108" s="38">
        <v>48564</v>
      </c>
      <c r="E108" s="38">
        <v>50020</v>
      </c>
      <c r="F108" s="38">
        <v>51439</v>
      </c>
      <c r="G108" s="38">
        <v>52861</v>
      </c>
      <c r="H108" s="38">
        <v>53904</v>
      </c>
      <c r="I108" s="38">
        <v>54431</v>
      </c>
      <c r="J108" s="38">
        <v>54976</v>
      </c>
      <c r="K108" s="123">
        <v>54862</v>
      </c>
    </row>
    <row r="109" spans="1:11" x14ac:dyDescent="0.4">
      <c r="A109" s="37" t="s">
        <v>181</v>
      </c>
      <c r="B109" s="37" t="s">
        <v>191</v>
      </c>
      <c r="C109" s="37" t="s">
        <v>89</v>
      </c>
      <c r="D109" s="38">
        <v>23504</v>
      </c>
      <c r="E109" s="38">
        <v>25273</v>
      </c>
      <c r="F109" s="38">
        <v>26453</v>
      </c>
      <c r="G109" s="38">
        <v>27301</v>
      </c>
      <c r="H109" s="38">
        <v>27771</v>
      </c>
      <c r="I109" s="38">
        <v>28155</v>
      </c>
      <c r="J109" s="38">
        <v>28145</v>
      </c>
      <c r="K109" s="123">
        <v>27988</v>
      </c>
    </row>
    <row r="110" spans="1:11" x14ac:dyDescent="0.4">
      <c r="A110" s="37" t="s">
        <v>181</v>
      </c>
      <c r="B110" s="37" t="s">
        <v>203</v>
      </c>
      <c r="C110" s="37" t="s">
        <v>89</v>
      </c>
      <c r="D110" s="38">
        <v>5435</v>
      </c>
      <c r="E110" s="38">
        <v>5490</v>
      </c>
      <c r="F110" s="38">
        <v>5426</v>
      </c>
      <c r="G110" s="38">
        <v>5312</v>
      </c>
      <c r="H110" s="38">
        <v>5258</v>
      </c>
      <c r="I110" s="38">
        <v>5479</v>
      </c>
      <c r="J110" s="38">
        <v>5605</v>
      </c>
      <c r="K110" s="123">
        <v>5668</v>
      </c>
    </row>
    <row r="111" spans="1:11" x14ac:dyDescent="0.4">
      <c r="A111" s="37" t="s">
        <v>181</v>
      </c>
      <c r="B111" s="37" t="s">
        <v>201</v>
      </c>
      <c r="C111" s="37" t="s">
        <v>89</v>
      </c>
      <c r="D111" s="38">
        <v>25148</v>
      </c>
      <c r="E111" s="38">
        <v>25137</v>
      </c>
      <c r="F111" s="38">
        <v>25244</v>
      </c>
      <c r="G111" s="38">
        <v>25562</v>
      </c>
      <c r="H111" s="38">
        <v>25535</v>
      </c>
      <c r="I111" s="38">
        <v>25462</v>
      </c>
      <c r="J111" s="38">
        <v>25527</v>
      </c>
      <c r="K111" s="123">
        <v>25584</v>
      </c>
    </row>
    <row r="112" spans="1:11" x14ac:dyDescent="0.4">
      <c r="A112" s="37" t="s">
        <v>181</v>
      </c>
      <c r="B112" s="37" t="s">
        <v>192</v>
      </c>
      <c r="C112" s="37" t="s">
        <v>89</v>
      </c>
      <c r="D112" s="38">
        <v>27574</v>
      </c>
      <c r="E112" s="38">
        <v>27822</v>
      </c>
      <c r="F112" s="38">
        <v>28212</v>
      </c>
      <c r="G112" s="38">
        <v>28750</v>
      </c>
      <c r="H112" s="38">
        <v>28798</v>
      </c>
      <c r="I112" s="38">
        <v>29005</v>
      </c>
      <c r="J112" s="38">
        <v>29471</v>
      </c>
      <c r="K112" s="123">
        <v>29104</v>
      </c>
    </row>
    <row r="113" spans="1:11" x14ac:dyDescent="0.4">
      <c r="A113" s="37" t="s">
        <v>181</v>
      </c>
      <c r="B113" s="37" t="s">
        <v>200</v>
      </c>
      <c r="C113" s="37" t="s">
        <v>89</v>
      </c>
      <c r="D113" s="38">
        <v>21912</v>
      </c>
      <c r="E113" s="38">
        <v>22181</v>
      </c>
      <c r="F113" s="38">
        <v>22473</v>
      </c>
      <c r="G113" s="38">
        <v>22843</v>
      </c>
      <c r="H113" s="38">
        <v>23251</v>
      </c>
      <c r="I113" s="38">
        <v>23443</v>
      </c>
      <c r="J113" s="38">
        <v>23525</v>
      </c>
      <c r="K113" s="123">
        <v>23427</v>
      </c>
    </row>
    <row r="114" spans="1:11" x14ac:dyDescent="0.4">
      <c r="A114" s="37" t="s">
        <v>181</v>
      </c>
      <c r="B114" s="37" t="s">
        <v>182</v>
      </c>
      <c r="C114" s="37" t="s">
        <v>89</v>
      </c>
      <c r="D114" s="38">
        <v>13562</v>
      </c>
      <c r="E114" s="38">
        <v>13723</v>
      </c>
      <c r="F114" s="38">
        <v>13862</v>
      </c>
      <c r="G114" s="38">
        <v>14064</v>
      </c>
      <c r="H114" s="38">
        <v>14029</v>
      </c>
      <c r="I114" s="38">
        <v>14038</v>
      </c>
      <c r="J114" s="38">
        <v>13999</v>
      </c>
      <c r="K114" s="123">
        <v>13985</v>
      </c>
    </row>
    <row r="115" spans="1:11" x14ac:dyDescent="0.4">
      <c r="A115" s="37" t="s">
        <v>181</v>
      </c>
      <c r="B115" s="37" t="s">
        <v>202</v>
      </c>
      <c r="C115" s="37" t="s">
        <v>89</v>
      </c>
      <c r="D115" s="38">
        <v>52993</v>
      </c>
      <c r="E115" s="38">
        <v>52599</v>
      </c>
      <c r="F115" s="38">
        <v>52659</v>
      </c>
      <c r="G115" s="38">
        <v>53026</v>
      </c>
      <c r="H115" s="38">
        <v>53883</v>
      </c>
      <c r="I115" s="38">
        <v>54443</v>
      </c>
      <c r="J115" s="38">
        <v>54578</v>
      </c>
      <c r="K115" s="123">
        <v>53873</v>
      </c>
    </row>
    <row r="116" spans="1:11" x14ac:dyDescent="0.4">
      <c r="A116" s="37" t="s">
        <v>181</v>
      </c>
      <c r="B116" s="37" t="s">
        <v>184</v>
      </c>
      <c r="C116" s="37" t="s">
        <v>89</v>
      </c>
      <c r="D116" s="38">
        <v>214012</v>
      </c>
      <c r="E116" s="38">
        <v>216654</v>
      </c>
      <c r="F116" s="38">
        <v>220328</v>
      </c>
      <c r="G116" s="38">
        <v>225693</v>
      </c>
      <c r="H116" s="38">
        <v>232201</v>
      </c>
      <c r="I116" s="38">
        <v>232371</v>
      </c>
      <c r="J116" s="38">
        <v>233932</v>
      </c>
      <c r="K116" s="123">
        <v>237089</v>
      </c>
    </row>
    <row r="117" spans="1:11" x14ac:dyDescent="0.4">
      <c r="A117" s="37" t="s">
        <v>181</v>
      </c>
      <c r="B117" s="37" t="s">
        <v>185</v>
      </c>
      <c r="C117" s="37" t="s">
        <v>89</v>
      </c>
      <c r="D117" s="38">
        <v>103117</v>
      </c>
      <c r="E117" s="38">
        <v>103887</v>
      </c>
      <c r="F117" s="38">
        <v>104824</v>
      </c>
      <c r="G117" s="38">
        <v>106025</v>
      </c>
      <c r="H117" s="38">
        <v>109419</v>
      </c>
      <c r="I117" s="38">
        <v>109532</v>
      </c>
      <c r="J117" s="38">
        <v>110639</v>
      </c>
      <c r="K117" s="123">
        <v>109739</v>
      </c>
    </row>
    <row r="118" spans="1:11" x14ac:dyDescent="0.4">
      <c r="A118" s="37" t="s">
        <v>181</v>
      </c>
      <c r="B118" s="37" t="s">
        <v>186</v>
      </c>
      <c r="C118" s="37" t="s">
        <v>89</v>
      </c>
      <c r="D118" s="38">
        <v>110895</v>
      </c>
      <c r="E118" s="38">
        <v>112767</v>
      </c>
      <c r="F118" s="38">
        <v>115504</v>
      </c>
      <c r="G118" s="38">
        <v>119668</v>
      </c>
      <c r="H118" s="38">
        <v>122782</v>
      </c>
      <c r="I118" s="38">
        <v>122839</v>
      </c>
      <c r="J118" s="38">
        <v>123293</v>
      </c>
      <c r="K118" s="123">
        <v>127350</v>
      </c>
    </row>
    <row r="119" spans="1:11" x14ac:dyDescent="0.4">
      <c r="A119" s="37" t="s">
        <v>206</v>
      </c>
      <c r="B119" s="37" t="s">
        <v>206</v>
      </c>
      <c r="C119" s="37" t="s">
        <v>89</v>
      </c>
      <c r="D119" s="38">
        <v>592818</v>
      </c>
      <c r="E119" s="38">
        <v>603107</v>
      </c>
      <c r="F119" s="38">
        <v>616485</v>
      </c>
      <c r="G119" s="38">
        <v>633582</v>
      </c>
      <c r="H119" s="38">
        <v>645712</v>
      </c>
      <c r="I119" s="38">
        <v>652355</v>
      </c>
      <c r="J119" s="38">
        <v>655433</v>
      </c>
      <c r="K119" s="123">
        <v>658075</v>
      </c>
    </row>
    <row r="120" spans="1:11" x14ac:dyDescent="0.4">
      <c r="A120" s="37" t="s">
        <v>206</v>
      </c>
      <c r="B120" s="37" t="s">
        <v>210</v>
      </c>
      <c r="C120" s="37" t="s">
        <v>89</v>
      </c>
      <c r="D120" s="38">
        <v>153527</v>
      </c>
      <c r="E120" s="38">
        <v>156713</v>
      </c>
      <c r="F120" s="38">
        <v>160569</v>
      </c>
      <c r="G120" s="38">
        <v>165888</v>
      </c>
      <c r="H120" s="38">
        <v>169125</v>
      </c>
      <c r="I120" s="38">
        <v>170776</v>
      </c>
      <c r="J120" s="38">
        <v>171637</v>
      </c>
      <c r="K120" s="123">
        <v>171934</v>
      </c>
    </row>
    <row r="121" spans="1:11" x14ac:dyDescent="0.4">
      <c r="A121" s="37" t="s">
        <v>206</v>
      </c>
      <c r="B121" s="37" t="s">
        <v>209</v>
      </c>
      <c r="C121" s="37" t="s">
        <v>89</v>
      </c>
      <c r="D121" s="38">
        <v>88605</v>
      </c>
      <c r="E121" s="38">
        <v>89574</v>
      </c>
      <c r="F121" s="38">
        <v>92233</v>
      </c>
      <c r="G121" s="38">
        <v>93295</v>
      </c>
      <c r="H121" s="38">
        <v>95722</v>
      </c>
      <c r="I121" s="38">
        <v>95868</v>
      </c>
      <c r="J121" s="38">
        <v>95417</v>
      </c>
      <c r="K121" s="123">
        <v>95426</v>
      </c>
    </row>
    <row r="122" spans="1:11" x14ac:dyDescent="0.4">
      <c r="A122" s="37" t="s">
        <v>206</v>
      </c>
      <c r="B122" s="37" t="s">
        <v>211</v>
      </c>
      <c r="C122" s="37" t="s">
        <v>89</v>
      </c>
      <c r="D122" s="38">
        <v>45341</v>
      </c>
      <c r="E122" s="38">
        <v>45452</v>
      </c>
      <c r="F122" s="38">
        <v>47885</v>
      </c>
      <c r="G122" s="38">
        <v>51029</v>
      </c>
      <c r="H122" s="38">
        <v>52362</v>
      </c>
      <c r="I122" s="38">
        <v>54072</v>
      </c>
      <c r="J122" s="38">
        <v>55283</v>
      </c>
      <c r="K122" s="123">
        <v>55362</v>
      </c>
    </row>
    <row r="123" spans="1:11" x14ac:dyDescent="0.4">
      <c r="A123" s="37" t="s">
        <v>206</v>
      </c>
      <c r="B123" s="37" t="s">
        <v>208</v>
      </c>
      <c r="C123" s="37" t="s">
        <v>89</v>
      </c>
      <c r="D123" s="38">
        <v>180682</v>
      </c>
      <c r="E123" s="38">
        <v>184617</v>
      </c>
      <c r="F123" s="38">
        <v>187015</v>
      </c>
      <c r="G123" s="38">
        <v>191997</v>
      </c>
      <c r="H123" s="38">
        <v>195695</v>
      </c>
      <c r="I123" s="38">
        <v>198085</v>
      </c>
      <c r="J123" s="38">
        <v>199280</v>
      </c>
      <c r="K123" s="123">
        <v>202638</v>
      </c>
    </row>
    <row r="124" spans="1:11" x14ac:dyDescent="0.4">
      <c r="A124" s="37" t="s">
        <v>206</v>
      </c>
      <c r="B124" s="37" t="s">
        <v>207</v>
      </c>
      <c r="C124" s="37" t="s">
        <v>89</v>
      </c>
      <c r="D124" s="38">
        <v>124663</v>
      </c>
      <c r="E124" s="38">
        <v>126751</v>
      </c>
      <c r="F124" s="38">
        <v>128783</v>
      </c>
      <c r="G124" s="38">
        <v>131373</v>
      </c>
      <c r="H124" s="38">
        <v>132808</v>
      </c>
      <c r="I124" s="38">
        <v>133554</v>
      </c>
      <c r="J124" s="38">
        <v>133816</v>
      </c>
      <c r="K124" s="123">
        <v>132715</v>
      </c>
    </row>
    <row r="125" spans="1:11" x14ac:dyDescent="0.4">
      <c r="A125" s="37" t="s">
        <v>212</v>
      </c>
      <c r="B125" s="37" t="s">
        <v>212</v>
      </c>
      <c r="C125" s="37" t="s">
        <v>89</v>
      </c>
      <c r="D125" s="38">
        <v>1006753</v>
      </c>
      <c r="E125" s="38">
        <v>1021266</v>
      </c>
      <c r="F125" s="38">
        <v>1031251</v>
      </c>
      <c r="G125" s="38">
        <v>1056627</v>
      </c>
      <c r="H125" s="38">
        <v>1063893</v>
      </c>
      <c r="I125" s="38">
        <v>1070873</v>
      </c>
      <c r="J125" s="38">
        <v>1094148</v>
      </c>
      <c r="K125" s="123">
        <v>1104130</v>
      </c>
    </row>
    <row r="126" spans="1:11" x14ac:dyDescent="0.4">
      <c r="A126" s="37" t="s">
        <v>212</v>
      </c>
      <c r="B126" s="37" t="s">
        <v>217</v>
      </c>
      <c r="C126" s="37" t="s">
        <v>89</v>
      </c>
      <c r="D126" s="38">
        <v>12670</v>
      </c>
      <c r="E126" s="38">
        <v>12784</v>
      </c>
      <c r="F126" s="38">
        <v>12938</v>
      </c>
      <c r="G126" s="38">
        <v>13096</v>
      </c>
      <c r="H126" s="38">
        <v>13258</v>
      </c>
      <c r="I126" s="38">
        <v>13693</v>
      </c>
      <c r="J126" s="38">
        <v>13588</v>
      </c>
      <c r="K126" s="123">
        <v>13404</v>
      </c>
    </row>
    <row r="127" spans="1:11" x14ac:dyDescent="0.4">
      <c r="A127" s="37" t="s">
        <v>212</v>
      </c>
      <c r="B127" s="37" t="s">
        <v>209</v>
      </c>
      <c r="C127" s="37" t="s">
        <v>89</v>
      </c>
      <c r="D127" s="38">
        <v>73442</v>
      </c>
      <c r="E127" s="38">
        <v>74134</v>
      </c>
      <c r="F127" s="38">
        <v>74588</v>
      </c>
      <c r="G127" s="38">
        <v>76582</v>
      </c>
      <c r="H127" s="38">
        <v>76256</v>
      </c>
      <c r="I127" s="38">
        <v>76401</v>
      </c>
      <c r="J127" s="38">
        <v>75887</v>
      </c>
      <c r="K127" s="123">
        <v>75203</v>
      </c>
    </row>
    <row r="128" spans="1:11" x14ac:dyDescent="0.4">
      <c r="A128" s="37" t="s">
        <v>212</v>
      </c>
      <c r="B128" s="37" t="s">
        <v>214</v>
      </c>
      <c r="C128" s="37" t="s">
        <v>89</v>
      </c>
      <c r="D128" s="38">
        <v>224583</v>
      </c>
      <c r="E128" s="38">
        <v>227966</v>
      </c>
      <c r="F128" s="38">
        <v>231978</v>
      </c>
      <c r="G128" s="38">
        <v>235303</v>
      </c>
      <c r="H128" s="38">
        <v>234950</v>
      </c>
      <c r="I128" s="38">
        <v>235883</v>
      </c>
      <c r="J128" s="38">
        <v>235685</v>
      </c>
      <c r="K128" s="123">
        <v>237415</v>
      </c>
    </row>
    <row r="129" spans="1:11" x14ac:dyDescent="0.4">
      <c r="A129" s="37" t="s">
        <v>212</v>
      </c>
      <c r="B129" s="37" t="s">
        <v>215</v>
      </c>
      <c r="C129" s="37" t="s">
        <v>89</v>
      </c>
      <c r="D129" s="38">
        <v>95898</v>
      </c>
      <c r="E129" s="38">
        <v>100030</v>
      </c>
      <c r="F129" s="38">
        <v>103834</v>
      </c>
      <c r="G129" s="38">
        <v>107965</v>
      </c>
      <c r="H129" s="38">
        <v>111398</v>
      </c>
      <c r="I129" s="38">
        <v>113125</v>
      </c>
      <c r="J129" s="38">
        <v>114189</v>
      </c>
      <c r="K129" s="123">
        <v>113777</v>
      </c>
    </row>
    <row r="130" spans="1:11" x14ac:dyDescent="0.4">
      <c r="A130" s="37" t="s">
        <v>212</v>
      </c>
      <c r="B130" s="37" t="s">
        <v>211</v>
      </c>
      <c r="C130" s="37" t="s">
        <v>89</v>
      </c>
      <c r="D130" s="38">
        <v>148719</v>
      </c>
      <c r="E130" s="38">
        <v>152370</v>
      </c>
      <c r="F130" s="38">
        <v>152545</v>
      </c>
      <c r="G130" s="38">
        <v>155865</v>
      </c>
      <c r="H130" s="38">
        <v>158423</v>
      </c>
      <c r="I130" s="38">
        <v>159422</v>
      </c>
      <c r="J130" s="38">
        <v>162691</v>
      </c>
      <c r="K130" s="123">
        <v>164806</v>
      </c>
    </row>
    <row r="131" spans="1:11" x14ac:dyDescent="0.4">
      <c r="A131" s="37" t="s">
        <v>212</v>
      </c>
      <c r="B131" s="37" t="s">
        <v>208</v>
      </c>
      <c r="C131" s="37" t="s">
        <v>89</v>
      </c>
      <c r="D131" s="38">
        <v>174617</v>
      </c>
      <c r="E131" s="38">
        <v>177162</v>
      </c>
      <c r="F131" s="38">
        <v>180115</v>
      </c>
      <c r="G131" s="38">
        <v>187494</v>
      </c>
      <c r="H131" s="38">
        <v>190956</v>
      </c>
      <c r="I131" s="38">
        <v>192697</v>
      </c>
      <c r="J131" s="38">
        <v>191349</v>
      </c>
      <c r="K131" s="123">
        <v>191797</v>
      </c>
    </row>
    <row r="132" spans="1:11" x14ac:dyDescent="0.4">
      <c r="A132" s="37" t="s">
        <v>212</v>
      </c>
      <c r="B132" s="37" t="s">
        <v>207</v>
      </c>
      <c r="C132" s="37" t="s">
        <v>89</v>
      </c>
      <c r="D132" s="38">
        <v>86738</v>
      </c>
      <c r="E132" s="38">
        <v>85142</v>
      </c>
      <c r="F132" s="38">
        <v>82733</v>
      </c>
      <c r="G132" s="38">
        <v>83437</v>
      </c>
      <c r="H132" s="38">
        <v>82301</v>
      </c>
      <c r="I132" s="38">
        <v>81116</v>
      </c>
      <c r="J132" s="38">
        <v>83949</v>
      </c>
      <c r="K132" s="123">
        <v>84268</v>
      </c>
    </row>
    <row r="133" spans="1:11" x14ac:dyDescent="0.4">
      <c r="A133" s="37" t="s">
        <v>212</v>
      </c>
      <c r="B133" s="37" t="s">
        <v>213</v>
      </c>
      <c r="C133" s="37" t="s">
        <v>89</v>
      </c>
      <c r="D133" s="38">
        <v>164900</v>
      </c>
      <c r="E133" s="38">
        <v>165843</v>
      </c>
      <c r="F133" s="38">
        <v>167040</v>
      </c>
      <c r="G133" s="38">
        <v>170870</v>
      </c>
      <c r="H133" s="38">
        <v>171239</v>
      </c>
      <c r="I133" s="38">
        <v>171480</v>
      </c>
      <c r="J133" s="38">
        <v>171939</v>
      </c>
      <c r="K133" s="123">
        <v>174674</v>
      </c>
    </row>
    <row r="134" spans="1:11" x14ac:dyDescent="0.4">
      <c r="A134" s="37" t="s">
        <v>212</v>
      </c>
      <c r="B134" s="37" t="s">
        <v>216</v>
      </c>
      <c r="C134" s="37" t="s">
        <v>89</v>
      </c>
      <c r="D134" s="38">
        <v>37856</v>
      </c>
      <c r="E134" s="38">
        <v>38619</v>
      </c>
      <c r="F134" s="38">
        <v>38418</v>
      </c>
      <c r="G134" s="38">
        <v>39111</v>
      </c>
      <c r="H134" s="38">
        <v>38370</v>
      </c>
      <c r="I134" s="38">
        <v>40749</v>
      </c>
      <c r="J134" s="38">
        <v>44871</v>
      </c>
      <c r="K134" s="123">
        <v>48786</v>
      </c>
    </row>
    <row r="135" spans="1:11" x14ac:dyDescent="0.4">
      <c r="A135" s="37" t="s">
        <v>218</v>
      </c>
      <c r="B135" s="37" t="s">
        <v>218</v>
      </c>
      <c r="C135" s="37" t="s">
        <v>89</v>
      </c>
      <c r="D135" s="38">
        <v>614639</v>
      </c>
      <c r="E135" s="38">
        <v>624965</v>
      </c>
      <c r="F135" s="38">
        <v>635343</v>
      </c>
      <c r="G135" s="38">
        <v>652783</v>
      </c>
      <c r="H135" s="38">
        <v>664417</v>
      </c>
      <c r="I135" s="38">
        <v>673429</v>
      </c>
      <c r="J135" s="38">
        <v>680261</v>
      </c>
      <c r="K135" s="123">
        <v>687757</v>
      </c>
    </row>
    <row r="136" spans="1:11" x14ac:dyDescent="0.4">
      <c r="A136" s="37" t="s">
        <v>218</v>
      </c>
      <c r="B136" s="37" t="s">
        <v>220</v>
      </c>
      <c r="C136" s="37" t="s">
        <v>89</v>
      </c>
      <c r="D136" s="38">
        <v>75923</v>
      </c>
      <c r="E136" s="38">
        <v>75841</v>
      </c>
      <c r="F136" s="38">
        <v>75841</v>
      </c>
      <c r="G136" s="38">
        <v>78205</v>
      </c>
      <c r="H136" s="38">
        <v>79934</v>
      </c>
      <c r="I136" s="38">
        <v>80253</v>
      </c>
      <c r="J136" s="38">
        <v>80308</v>
      </c>
      <c r="K136" s="123">
        <v>81051</v>
      </c>
    </row>
    <row r="137" spans="1:11" x14ac:dyDescent="0.4">
      <c r="A137" s="37" t="s">
        <v>218</v>
      </c>
      <c r="B137" s="37" t="s">
        <v>211</v>
      </c>
      <c r="C137" s="37" t="s">
        <v>89</v>
      </c>
      <c r="D137" s="38">
        <v>100677</v>
      </c>
      <c r="E137" s="38">
        <v>102632</v>
      </c>
      <c r="F137" s="38">
        <v>104064</v>
      </c>
      <c r="G137" s="38">
        <v>105729</v>
      </c>
      <c r="H137" s="38">
        <v>107832</v>
      </c>
      <c r="I137" s="38">
        <v>108640</v>
      </c>
      <c r="J137" s="38">
        <v>108996</v>
      </c>
      <c r="K137" s="123">
        <v>110878</v>
      </c>
    </row>
    <row r="138" spans="1:11" x14ac:dyDescent="0.4">
      <c r="A138" s="37" t="s">
        <v>218</v>
      </c>
      <c r="B138" s="37" t="s">
        <v>207</v>
      </c>
      <c r="C138" s="37" t="s">
        <v>89</v>
      </c>
      <c r="D138" s="38">
        <v>196016</v>
      </c>
      <c r="E138" s="38">
        <v>199689</v>
      </c>
      <c r="F138" s="38">
        <v>203754</v>
      </c>
      <c r="G138" s="38">
        <v>209931</v>
      </c>
      <c r="H138" s="38">
        <v>213592</v>
      </c>
      <c r="I138" s="38">
        <v>216539</v>
      </c>
      <c r="J138" s="38">
        <v>217305</v>
      </c>
      <c r="K138" s="123">
        <v>217245</v>
      </c>
    </row>
    <row r="139" spans="1:11" x14ac:dyDescent="0.4">
      <c r="A139" s="37" t="s">
        <v>218</v>
      </c>
      <c r="B139" s="37" t="s">
        <v>219</v>
      </c>
      <c r="C139" s="37" t="s">
        <v>89</v>
      </c>
      <c r="D139" s="38">
        <v>137514</v>
      </c>
      <c r="E139" s="38">
        <v>141533</v>
      </c>
      <c r="F139" s="38">
        <v>145305</v>
      </c>
      <c r="G139" s="38">
        <v>151292</v>
      </c>
      <c r="H139" s="38">
        <v>155450</v>
      </c>
      <c r="I139" s="38">
        <v>160305</v>
      </c>
      <c r="J139" s="38">
        <v>166767</v>
      </c>
      <c r="K139" s="123">
        <v>170225</v>
      </c>
    </row>
    <row r="140" spans="1:11" x14ac:dyDescent="0.4">
      <c r="A140" s="37" t="s">
        <v>218</v>
      </c>
      <c r="B140" s="37" t="s">
        <v>216</v>
      </c>
      <c r="C140" s="37" t="s">
        <v>89</v>
      </c>
      <c r="D140" s="38">
        <v>104509</v>
      </c>
      <c r="E140" s="38">
        <v>105270</v>
      </c>
      <c r="F140" s="38">
        <v>106379</v>
      </c>
      <c r="G140" s="38">
        <v>107626</v>
      </c>
      <c r="H140" s="38">
        <v>107609</v>
      </c>
      <c r="I140" s="38">
        <v>107692</v>
      </c>
      <c r="J140" s="38">
        <v>106885</v>
      </c>
      <c r="K140" s="123">
        <v>108358</v>
      </c>
    </row>
    <row r="141" spans="1:11" x14ac:dyDescent="0.4">
      <c r="A141" s="37" t="s">
        <v>221</v>
      </c>
      <c r="B141" s="37" t="s">
        <v>221</v>
      </c>
      <c r="C141" s="37" t="s">
        <v>89</v>
      </c>
      <c r="D141" s="38">
        <v>1467555</v>
      </c>
      <c r="E141" s="38">
        <v>1480468</v>
      </c>
      <c r="F141" s="38">
        <v>1497908</v>
      </c>
      <c r="G141" s="38">
        <v>1530431</v>
      </c>
      <c r="H141" s="38">
        <v>1544663</v>
      </c>
      <c r="I141" s="38">
        <v>1555867</v>
      </c>
      <c r="J141" s="38">
        <v>1564588</v>
      </c>
      <c r="K141" s="123">
        <v>1570403</v>
      </c>
    </row>
    <row r="142" spans="1:11" x14ac:dyDescent="0.4">
      <c r="A142" s="37" t="s">
        <v>221</v>
      </c>
      <c r="B142" s="37" t="s">
        <v>223</v>
      </c>
      <c r="C142" s="37" t="s">
        <v>89</v>
      </c>
      <c r="D142" s="38">
        <v>47850</v>
      </c>
      <c r="E142" s="38">
        <v>50488</v>
      </c>
      <c r="F142" s="38">
        <v>53731</v>
      </c>
      <c r="G142" s="38">
        <v>58141</v>
      </c>
      <c r="H142" s="38">
        <v>61502</v>
      </c>
      <c r="I142" s="38">
        <v>62426</v>
      </c>
      <c r="J142" s="38">
        <v>62238</v>
      </c>
      <c r="K142" s="123">
        <v>62433</v>
      </c>
    </row>
    <row r="143" spans="1:11" x14ac:dyDescent="0.4">
      <c r="A143" s="37" t="s">
        <v>221</v>
      </c>
      <c r="B143" s="37" t="s">
        <v>226</v>
      </c>
      <c r="C143" s="37" t="s">
        <v>89</v>
      </c>
      <c r="D143" s="38">
        <v>104827</v>
      </c>
      <c r="E143" s="38">
        <v>106415</v>
      </c>
      <c r="F143" s="38">
        <v>107024</v>
      </c>
      <c r="G143" s="38">
        <v>107561</v>
      </c>
      <c r="H143" s="38">
        <v>108070</v>
      </c>
      <c r="I143" s="38">
        <v>106950</v>
      </c>
      <c r="J143" s="38">
        <v>105906</v>
      </c>
      <c r="K143" s="123">
        <v>104817</v>
      </c>
    </row>
    <row r="144" spans="1:11" x14ac:dyDescent="0.4">
      <c r="A144" s="37" t="s">
        <v>221</v>
      </c>
      <c r="B144" s="37" t="s">
        <v>227</v>
      </c>
      <c r="C144" s="37" t="s">
        <v>89</v>
      </c>
      <c r="D144" s="38">
        <v>65738</v>
      </c>
      <c r="E144" s="38">
        <v>67970</v>
      </c>
      <c r="F144" s="38">
        <v>69136</v>
      </c>
      <c r="G144" s="38">
        <v>74649</v>
      </c>
      <c r="H144" s="38">
        <v>76853</v>
      </c>
      <c r="I144" s="38">
        <v>78736</v>
      </c>
      <c r="J144" s="38">
        <v>79746</v>
      </c>
      <c r="K144" s="123">
        <v>79195</v>
      </c>
    </row>
    <row r="145" spans="1:11" x14ac:dyDescent="0.4">
      <c r="A145" s="37" t="s">
        <v>221</v>
      </c>
      <c r="B145" s="37" t="s">
        <v>209</v>
      </c>
      <c r="C145" s="37" t="s">
        <v>89</v>
      </c>
      <c r="D145" s="38">
        <v>113898</v>
      </c>
      <c r="E145" s="38">
        <v>117558</v>
      </c>
      <c r="F145" s="38">
        <v>117397</v>
      </c>
      <c r="G145" s="38">
        <v>117876</v>
      </c>
      <c r="H145" s="38">
        <v>117821</v>
      </c>
      <c r="I145" s="38">
        <v>117601</v>
      </c>
      <c r="J145" s="38">
        <v>118427</v>
      </c>
      <c r="K145" s="123">
        <v>119763</v>
      </c>
    </row>
    <row r="146" spans="1:11" x14ac:dyDescent="0.4">
      <c r="A146" s="37" t="s">
        <v>221</v>
      </c>
      <c r="B146" s="37" t="s">
        <v>211</v>
      </c>
      <c r="C146" s="37" t="s">
        <v>89</v>
      </c>
      <c r="D146" s="38">
        <v>43413</v>
      </c>
      <c r="E146" s="38">
        <v>43261</v>
      </c>
      <c r="F146" s="38">
        <v>44657</v>
      </c>
      <c r="G146" s="38">
        <v>46003</v>
      </c>
      <c r="H146" s="38">
        <v>46362</v>
      </c>
      <c r="I146" s="38">
        <v>46349</v>
      </c>
      <c r="J146" s="38">
        <v>47428</v>
      </c>
      <c r="K146" s="123">
        <v>47048</v>
      </c>
    </row>
    <row r="147" spans="1:11" x14ac:dyDescent="0.4">
      <c r="A147" s="37" t="s">
        <v>221</v>
      </c>
      <c r="B147" s="37" t="s">
        <v>225</v>
      </c>
      <c r="C147" s="37" t="s">
        <v>89</v>
      </c>
      <c r="D147" s="38">
        <v>108609</v>
      </c>
      <c r="E147" s="38">
        <v>108757</v>
      </c>
      <c r="F147" s="38">
        <v>112136</v>
      </c>
      <c r="G147" s="38">
        <v>114987</v>
      </c>
      <c r="H147" s="38">
        <v>115718</v>
      </c>
      <c r="I147" s="38">
        <v>119503</v>
      </c>
      <c r="J147" s="38">
        <v>119706</v>
      </c>
      <c r="K147" s="123">
        <v>122121</v>
      </c>
    </row>
    <row r="148" spans="1:11" x14ac:dyDescent="0.4">
      <c r="A148" s="37" t="s">
        <v>221</v>
      </c>
      <c r="B148" s="37" t="s">
        <v>224</v>
      </c>
      <c r="C148" s="37" t="s">
        <v>89</v>
      </c>
      <c r="D148" s="38">
        <v>166491</v>
      </c>
      <c r="E148" s="38">
        <v>165253</v>
      </c>
      <c r="F148" s="38">
        <v>166865</v>
      </c>
      <c r="G148" s="38">
        <v>173263</v>
      </c>
      <c r="H148" s="38">
        <v>173353</v>
      </c>
      <c r="I148" s="38">
        <v>178049</v>
      </c>
      <c r="J148" s="38">
        <v>181914</v>
      </c>
      <c r="K148" s="123">
        <v>184179</v>
      </c>
    </row>
    <row r="149" spans="1:11" x14ac:dyDescent="0.4">
      <c r="A149" s="37" t="s">
        <v>221</v>
      </c>
      <c r="B149" s="37" t="s">
        <v>208</v>
      </c>
      <c r="C149" s="37" t="s">
        <v>89</v>
      </c>
      <c r="D149" s="38">
        <v>120249</v>
      </c>
      <c r="E149" s="38">
        <v>120036</v>
      </c>
      <c r="F149" s="38">
        <v>120273</v>
      </c>
      <c r="G149" s="38">
        <v>120668</v>
      </c>
      <c r="H149" s="38">
        <v>123316</v>
      </c>
      <c r="I149" s="38">
        <v>123569</v>
      </c>
      <c r="J149" s="38">
        <v>123082</v>
      </c>
      <c r="K149" s="123">
        <v>122360</v>
      </c>
    </row>
    <row r="150" spans="1:11" x14ac:dyDescent="0.4">
      <c r="A150" s="37" t="s">
        <v>221</v>
      </c>
      <c r="B150" s="37" t="s">
        <v>231</v>
      </c>
      <c r="C150" s="37" t="s">
        <v>89</v>
      </c>
      <c r="D150" s="38">
        <v>97169</v>
      </c>
      <c r="E150" s="38">
        <v>96698</v>
      </c>
      <c r="F150" s="38">
        <v>96726</v>
      </c>
      <c r="G150" s="38">
        <v>97556</v>
      </c>
      <c r="H150" s="38">
        <v>98621</v>
      </c>
      <c r="I150" s="38">
        <v>98625</v>
      </c>
      <c r="J150" s="38">
        <v>100003</v>
      </c>
      <c r="K150" s="123">
        <v>99563</v>
      </c>
    </row>
    <row r="151" spans="1:11" x14ac:dyDescent="0.4">
      <c r="A151" s="37" t="s">
        <v>221</v>
      </c>
      <c r="B151" s="37" t="s">
        <v>232</v>
      </c>
      <c r="C151" s="37" t="s">
        <v>89</v>
      </c>
      <c r="D151" s="38">
        <v>137679</v>
      </c>
      <c r="E151" s="38">
        <v>138503</v>
      </c>
      <c r="F151" s="38">
        <v>138790</v>
      </c>
      <c r="G151" s="38">
        <v>138854</v>
      </c>
      <c r="H151" s="38">
        <v>139604</v>
      </c>
      <c r="I151" s="38">
        <v>140778</v>
      </c>
      <c r="J151" s="38">
        <v>140764</v>
      </c>
      <c r="K151" s="123">
        <v>140631</v>
      </c>
    </row>
    <row r="152" spans="1:11" x14ac:dyDescent="0.4">
      <c r="A152" s="37" t="s">
        <v>221</v>
      </c>
      <c r="B152" s="37" t="s">
        <v>207</v>
      </c>
      <c r="C152" s="37" t="s">
        <v>89</v>
      </c>
      <c r="D152" s="38">
        <v>51953</v>
      </c>
      <c r="E152" s="38">
        <v>52819</v>
      </c>
      <c r="F152" s="38">
        <v>52786</v>
      </c>
      <c r="G152" s="38">
        <v>53853</v>
      </c>
      <c r="H152" s="38">
        <v>52960</v>
      </c>
      <c r="I152" s="38">
        <v>53626</v>
      </c>
      <c r="J152" s="38">
        <v>53630</v>
      </c>
      <c r="K152" s="123">
        <v>53648</v>
      </c>
    </row>
    <row r="153" spans="1:11" x14ac:dyDescent="0.4">
      <c r="A153" s="37" t="s">
        <v>221</v>
      </c>
      <c r="B153" s="37" t="s">
        <v>229</v>
      </c>
      <c r="C153" s="37" t="s">
        <v>89</v>
      </c>
      <c r="D153" s="38">
        <v>79788</v>
      </c>
      <c r="E153" s="38">
        <v>79842</v>
      </c>
      <c r="F153" s="38">
        <v>81452</v>
      </c>
      <c r="G153" s="38">
        <v>84311</v>
      </c>
      <c r="H153" s="38">
        <v>85896</v>
      </c>
      <c r="I153" s="38">
        <v>87361</v>
      </c>
      <c r="J153" s="38">
        <v>88299</v>
      </c>
      <c r="K153" s="123">
        <v>88068</v>
      </c>
    </row>
    <row r="154" spans="1:11" x14ac:dyDescent="0.4">
      <c r="A154" s="37" t="s">
        <v>221</v>
      </c>
      <c r="B154" s="37" t="s">
        <v>222</v>
      </c>
      <c r="C154" s="37" t="s">
        <v>89</v>
      </c>
      <c r="D154" s="38">
        <v>85892</v>
      </c>
      <c r="E154" s="38">
        <v>87833</v>
      </c>
      <c r="F154" s="38">
        <v>90266</v>
      </c>
      <c r="G154" s="38">
        <v>92583</v>
      </c>
      <c r="H154" s="38">
        <v>93606</v>
      </c>
      <c r="I154" s="38">
        <v>93557</v>
      </c>
      <c r="J154" s="38">
        <v>95873</v>
      </c>
      <c r="K154" s="123">
        <v>99568</v>
      </c>
    </row>
    <row r="155" spans="1:11" x14ac:dyDescent="0.4">
      <c r="A155" s="37" t="s">
        <v>221</v>
      </c>
      <c r="B155" s="37" t="s">
        <v>230</v>
      </c>
      <c r="C155" s="37" t="s">
        <v>89</v>
      </c>
      <c r="D155" s="38">
        <v>55713</v>
      </c>
      <c r="E155" s="38">
        <v>55312</v>
      </c>
      <c r="F155" s="38">
        <v>54859</v>
      </c>
      <c r="G155" s="38">
        <v>54903</v>
      </c>
      <c r="H155" s="38">
        <v>54659</v>
      </c>
      <c r="I155" s="38">
        <v>54342</v>
      </c>
      <c r="J155" s="38">
        <v>54293</v>
      </c>
      <c r="K155" s="123">
        <v>53659</v>
      </c>
    </row>
    <row r="156" spans="1:11" x14ac:dyDescent="0.4">
      <c r="A156" s="37" t="s">
        <v>221</v>
      </c>
      <c r="B156" s="37" t="s">
        <v>216</v>
      </c>
      <c r="C156" s="37" t="s">
        <v>89</v>
      </c>
      <c r="D156" s="38">
        <v>23284</v>
      </c>
      <c r="E156" s="38">
        <v>22975</v>
      </c>
      <c r="F156" s="38">
        <v>23160</v>
      </c>
      <c r="G156" s="38">
        <v>23847</v>
      </c>
      <c r="H156" s="38">
        <v>23925</v>
      </c>
      <c r="I156" s="38">
        <v>23960</v>
      </c>
      <c r="J156" s="38">
        <v>23747</v>
      </c>
      <c r="K156" s="123">
        <v>23529</v>
      </c>
    </row>
    <row r="157" spans="1:11" x14ac:dyDescent="0.4">
      <c r="A157" s="37" t="s">
        <v>221</v>
      </c>
      <c r="B157" s="37" t="s">
        <v>228</v>
      </c>
      <c r="C157" s="37" t="s">
        <v>89</v>
      </c>
      <c r="D157" s="38">
        <v>165002</v>
      </c>
      <c r="E157" s="38">
        <v>166748</v>
      </c>
      <c r="F157" s="38">
        <v>168650</v>
      </c>
      <c r="G157" s="38">
        <v>171376</v>
      </c>
      <c r="H157" s="38">
        <v>172397</v>
      </c>
      <c r="I157" s="38">
        <v>170435</v>
      </c>
      <c r="J157" s="38">
        <v>169532</v>
      </c>
      <c r="K157" s="123">
        <v>169821</v>
      </c>
    </row>
    <row r="158" spans="1:11" x14ac:dyDescent="0.4">
      <c r="A158" s="37" t="s">
        <v>233</v>
      </c>
      <c r="B158" s="37" t="s">
        <v>233</v>
      </c>
      <c r="C158" s="37" t="s">
        <v>89</v>
      </c>
      <c r="D158" s="38">
        <v>4220082</v>
      </c>
      <c r="E158" s="38">
        <v>4263868</v>
      </c>
      <c r="F158" s="38">
        <v>4327605</v>
      </c>
      <c r="G158" s="38">
        <v>4417954</v>
      </c>
      <c r="H158" s="38">
        <v>4426007</v>
      </c>
      <c r="I158" s="38">
        <v>4446296</v>
      </c>
      <c r="J158" s="38">
        <v>4469417</v>
      </c>
      <c r="K158" s="123">
        <v>4482063</v>
      </c>
    </row>
    <row r="159" spans="1:11" x14ac:dyDescent="0.4">
      <c r="A159" s="37" t="s">
        <v>233</v>
      </c>
      <c r="B159" s="37" t="s">
        <v>243</v>
      </c>
      <c r="C159" s="37" t="s">
        <v>89</v>
      </c>
      <c r="D159" s="38">
        <v>231612</v>
      </c>
      <c r="E159" s="38">
        <v>228775</v>
      </c>
      <c r="F159" s="38">
        <v>232981</v>
      </c>
      <c r="G159" s="38">
        <v>234872</v>
      </c>
      <c r="H159" s="38">
        <v>234233</v>
      </c>
      <c r="I159" s="38">
        <v>232777</v>
      </c>
      <c r="J159" s="38">
        <v>239775</v>
      </c>
      <c r="K159" s="123">
        <v>245094</v>
      </c>
    </row>
    <row r="160" spans="1:11" x14ac:dyDescent="0.4">
      <c r="A160" s="37" t="s">
        <v>233</v>
      </c>
      <c r="B160" s="37" t="s">
        <v>244</v>
      </c>
      <c r="C160" s="37" t="s">
        <v>89</v>
      </c>
      <c r="D160" s="38">
        <v>177407</v>
      </c>
      <c r="E160" s="38">
        <v>177247</v>
      </c>
      <c r="F160" s="38">
        <v>183390</v>
      </c>
      <c r="G160" s="38">
        <v>196499</v>
      </c>
      <c r="H160" s="38">
        <v>201613</v>
      </c>
      <c r="I160" s="38">
        <v>202169</v>
      </c>
      <c r="J160" s="38">
        <v>203734</v>
      </c>
      <c r="K160" s="123">
        <v>212585</v>
      </c>
    </row>
    <row r="161" spans="1:11" x14ac:dyDescent="0.4">
      <c r="A161" s="37" t="s">
        <v>233</v>
      </c>
      <c r="B161" s="37" t="s">
        <v>256</v>
      </c>
      <c r="C161" s="37" t="s">
        <v>89</v>
      </c>
      <c r="D161" s="38">
        <v>142533</v>
      </c>
      <c r="E161" s="38">
        <v>143395</v>
      </c>
      <c r="F161" s="38">
        <v>144277</v>
      </c>
      <c r="G161" s="38">
        <v>145896</v>
      </c>
      <c r="H161" s="38">
        <v>144536</v>
      </c>
      <c r="I161" s="38">
        <v>144313</v>
      </c>
      <c r="J161" s="38">
        <v>143560</v>
      </c>
      <c r="K161" s="123">
        <v>143063</v>
      </c>
    </row>
    <row r="162" spans="1:11" x14ac:dyDescent="0.4">
      <c r="A162" s="37" t="s">
        <v>233</v>
      </c>
      <c r="B162" s="37" t="s">
        <v>223</v>
      </c>
      <c r="C162" s="37" t="s">
        <v>89</v>
      </c>
      <c r="D162" s="38">
        <v>254257</v>
      </c>
      <c r="E162" s="38">
        <v>258503</v>
      </c>
      <c r="F162" s="38">
        <v>262708</v>
      </c>
      <c r="G162" s="38">
        <v>266982</v>
      </c>
      <c r="H162" s="38">
        <v>271175</v>
      </c>
      <c r="I162" s="38">
        <v>273697</v>
      </c>
      <c r="J162" s="38">
        <v>274084</v>
      </c>
      <c r="K162" s="123">
        <v>273911</v>
      </c>
    </row>
    <row r="163" spans="1:11" x14ac:dyDescent="0.4">
      <c r="A163" s="37" t="s">
        <v>233</v>
      </c>
      <c r="B163" s="37" t="s">
        <v>255</v>
      </c>
      <c r="C163" s="37" t="s">
        <v>89</v>
      </c>
      <c r="D163" s="38">
        <v>255352</v>
      </c>
      <c r="E163" s="38">
        <v>262222</v>
      </c>
      <c r="F163" s="38">
        <v>268559</v>
      </c>
      <c r="G163" s="38">
        <v>274811</v>
      </c>
      <c r="H163" s="38">
        <v>276597</v>
      </c>
      <c r="I163" s="38">
        <v>283623</v>
      </c>
      <c r="J163" s="38">
        <v>284578</v>
      </c>
      <c r="K163" s="123">
        <v>285963</v>
      </c>
    </row>
    <row r="164" spans="1:11" x14ac:dyDescent="0.4">
      <c r="A164" s="37" t="s">
        <v>233</v>
      </c>
      <c r="B164" s="37" t="s">
        <v>237</v>
      </c>
      <c r="C164" s="37" t="s">
        <v>89</v>
      </c>
      <c r="D164" s="38">
        <v>160798</v>
      </c>
      <c r="E164" s="38">
        <v>162606</v>
      </c>
      <c r="F164" s="38">
        <v>164428</v>
      </c>
      <c r="G164" s="38">
        <v>167427</v>
      </c>
      <c r="H164" s="38">
        <v>167949</v>
      </c>
      <c r="I164" s="38">
        <v>169291</v>
      </c>
      <c r="J164" s="38">
        <v>170077</v>
      </c>
      <c r="K164" s="123">
        <v>169931</v>
      </c>
    </row>
    <row r="165" spans="1:11" x14ac:dyDescent="0.4">
      <c r="A165" s="37" t="s">
        <v>233</v>
      </c>
      <c r="B165" s="37" t="s">
        <v>234</v>
      </c>
      <c r="C165" s="37" t="s">
        <v>89</v>
      </c>
      <c r="D165" s="38">
        <v>171570</v>
      </c>
      <c r="E165" s="38">
        <v>172457</v>
      </c>
      <c r="F165" s="38">
        <v>176568</v>
      </c>
      <c r="G165" s="38">
        <v>180531</v>
      </c>
      <c r="H165" s="38">
        <v>180929</v>
      </c>
      <c r="I165" s="38">
        <v>183655</v>
      </c>
      <c r="J165" s="38">
        <v>184096</v>
      </c>
      <c r="K165" s="123">
        <v>183891</v>
      </c>
    </row>
    <row r="166" spans="1:11" x14ac:dyDescent="0.4">
      <c r="A166" s="37" t="s">
        <v>233</v>
      </c>
      <c r="B166" s="37" t="s">
        <v>254</v>
      </c>
      <c r="C166" s="37" t="s">
        <v>89</v>
      </c>
      <c r="D166" s="38">
        <v>106066</v>
      </c>
      <c r="E166" s="38">
        <v>107971</v>
      </c>
      <c r="F166" s="38">
        <v>110622</v>
      </c>
      <c r="G166" s="38">
        <v>114715</v>
      </c>
      <c r="H166" s="38">
        <v>117595</v>
      </c>
      <c r="I166" s="38">
        <v>119583</v>
      </c>
      <c r="J166" s="38">
        <v>120381</v>
      </c>
      <c r="K166" s="123">
        <v>121075</v>
      </c>
    </row>
    <row r="167" spans="1:11" x14ac:dyDescent="0.4">
      <c r="A167" s="37" t="s">
        <v>233</v>
      </c>
      <c r="B167" s="37" t="s">
        <v>235</v>
      </c>
      <c r="C167" s="37" t="s">
        <v>89</v>
      </c>
      <c r="D167" s="38">
        <v>217619</v>
      </c>
      <c r="E167" s="38">
        <v>217655</v>
      </c>
      <c r="F167" s="38">
        <v>216966</v>
      </c>
      <c r="G167" s="38">
        <v>218270</v>
      </c>
      <c r="H167" s="38">
        <v>217378</v>
      </c>
      <c r="I167" s="38">
        <v>217540</v>
      </c>
      <c r="J167" s="38">
        <v>217904</v>
      </c>
      <c r="K167" s="123">
        <v>217743</v>
      </c>
    </row>
    <row r="168" spans="1:11" x14ac:dyDescent="0.4">
      <c r="A168" s="37" t="s">
        <v>233</v>
      </c>
      <c r="B168" s="37" t="s">
        <v>252</v>
      </c>
      <c r="C168" s="37" t="s">
        <v>89</v>
      </c>
      <c r="D168" s="38">
        <v>137378</v>
      </c>
      <c r="E168" s="38">
        <v>138087</v>
      </c>
      <c r="F168" s="38">
        <v>138508</v>
      </c>
      <c r="G168" s="38">
        <v>139114</v>
      </c>
      <c r="H168" s="38">
        <v>138656</v>
      </c>
      <c r="I168" s="38">
        <v>138356</v>
      </c>
      <c r="J168" s="38">
        <v>138261</v>
      </c>
      <c r="K168" s="123">
        <v>138759</v>
      </c>
    </row>
    <row r="169" spans="1:11" x14ac:dyDescent="0.4">
      <c r="A169" s="37" t="s">
        <v>233</v>
      </c>
      <c r="B169" s="37" t="s">
        <v>246</v>
      </c>
      <c r="C169" s="37" t="s">
        <v>89</v>
      </c>
      <c r="D169" s="38">
        <v>159938</v>
      </c>
      <c r="E169" s="38">
        <v>161820</v>
      </c>
      <c r="F169" s="38">
        <v>164191</v>
      </c>
      <c r="G169" s="38">
        <v>167598</v>
      </c>
      <c r="H169" s="38">
        <v>168219</v>
      </c>
      <c r="I169" s="38">
        <v>169873</v>
      </c>
      <c r="J169" s="38">
        <v>172801</v>
      </c>
      <c r="K169" s="123">
        <v>172840</v>
      </c>
    </row>
    <row r="170" spans="1:11" x14ac:dyDescent="0.4">
      <c r="A170" s="37" t="s">
        <v>233</v>
      </c>
      <c r="B170" s="37" t="s">
        <v>240</v>
      </c>
      <c r="C170" s="37" t="s">
        <v>89</v>
      </c>
      <c r="D170" s="38">
        <v>172995</v>
      </c>
      <c r="E170" s="38">
        <v>177176</v>
      </c>
      <c r="F170" s="38">
        <v>180753</v>
      </c>
      <c r="G170" s="38">
        <v>184229</v>
      </c>
      <c r="H170" s="38">
        <v>184812</v>
      </c>
      <c r="I170" s="38">
        <v>185773</v>
      </c>
      <c r="J170" s="38">
        <v>186675</v>
      </c>
      <c r="K170" s="123">
        <v>186950</v>
      </c>
    </row>
    <row r="171" spans="1:11" x14ac:dyDescent="0.4">
      <c r="A171" s="37" t="s">
        <v>233</v>
      </c>
      <c r="B171" s="37" t="s">
        <v>242</v>
      </c>
      <c r="C171" s="37" t="s">
        <v>89</v>
      </c>
      <c r="D171" s="38">
        <v>169408</v>
      </c>
      <c r="E171" s="38">
        <v>172505</v>
      </c>
      <c r="F171" s="38">
        <v>175023</v>
      </c>
      <c r="G171" s="38">
        <v>178482</v>
      </c>
      <c r="H171" s="38">
        <v>179861</v>
      </c>
      <c r="I171" s="38">
        <v>180084</v>
      </c>
      <c r="J171" s="38">
        <v>181090</v>
      </c>
      <c r="K171" s="123">
        <v>181135</v>
      </c>
    </row>
    <row r="172" spans="1:11" x14ac:dyDescent="0.4">
      <c r="A172" s="37" t="s">
        <v>233</v>
      </c>
      <c r="B172" s="37" t="s">
        <v>238</v>
      </c>
      <c r="C172" s="37" t="s">
        <v>89</v>
      </c>
      <c r="D172" s="38">
        <v>137266</v>
      </c>
      <c r="E172" s="38">
        <v>138549</v>
      </c>
      <c r="F172" s="38">
        <v>140157</v>
      </c>
      <c r="G172" s="38">
        <v>144838</v>
      </c>
      <c r="H172" s="38">
        <v>143647</v>
      </c>
      <c r="I172" s="38">
        <v>145797</v>
      </c>
      <c r="J172" s="38">
        <v>146845</v>
      </c>
      <c r="K172" s="123">
        <v>146221</v>
      </c>
    </row>
    <row r="173" spans="1:11" x14ac:dyDescent="0.4">
      <c r="A173" s="37" t="s">
        <v>233</v>
      </c>
      <c r="B173" s="37" t="s">
        <v>236</v>
      </c>
      <c r="C173" s="37" t="s">
        <v>89</v>
      </c>
      <c r="D173" s="38">
        <v>173594</v>
      </c>
      <c r="E173" s="38">
        <v>172918</v>
      </c>
      <c r="F173" s="38">
        <v>173199</v>
      </c>
      <c r="G173" s="38">
        <v>173502</v>
      </c>
      <c r="H173" s="38">
        <v>170244</v>
      </c>
      <c r="I173" s="38">
        <v>167749</v>
      </c>
      <c r="J173" s="38">
        <v>169884</v>
      </c>
      <c r="K173" s="123">
        <v>170681</v>
      </c>
    </row>
    <row r="174" spans="1:11" x14ac:dyDescent="0.4">
      <c r="A174" s="37" t="s">
        <v>233</v>
      </c>
      <c r="B174" s="37" t="s">
        <v>248</v>
      </c>
      <c r="C174" s="37" t="s">
        <v>89</v>
      </c>
      <c r="D174" s="38">
        <v>132902</v>
      </c>
      <c r="E174" s="38">
        <v>137209</v>
      </c>
      <c r="F174" s="38">
        <v>135838</v>
      </c>
      <c r="G174" s="38">
        <v>135870</v>
      </c>
      <c r="H174" s="38">
        <v>134233</v>
      </c>
      <c r="I174" s="38">
        <v>133305</v>
      </c>
      <c r="J174" s="38">
        <v>133089</v>
      </c>
      <c r="K174" s="123">
        <v>131953</v>
      </c>
    </row>
    <row r="175" spans="1:11" x14ac:dyDescent="0.4">
      <c r="A175" s="37" t="s">
        <v>233</v>
      </c>
      <c r="B175" s="37" t="s">
        <v>251</v>
      </c>
      <c r="C175" s="37" t="s">
        <v>89</v>
      </c>
      <c r="D175" s="38">
        <v>187112</v>
      </c>
      <c r="E175" s="38">
        <v>186601</v>
      </c>
      <c r="F175" s="38">
        <v>192592</v>
      </c>
      <c r="G175" s="38">
        <v>195396</v>
      </c>
      <c r="H175" s="38">
        <v>195017</v>
      </c>
      <c r="I175" s="38">
        <v>197082</v>
      </c>
      <c r="J175" s="38">
        <v>196800</v>
      </c>
      <c r="K175" s="123">
        <v>196485</v>
      </c>
    </row>
    <row r="176" spans="1:11" x14ac:dyDescent="0.4">
      <c r="A176" s="37" t="s">
        <v>233</v>
      </c>
      <c r="B176" s="37" t="s">
        <v>249</v>
      </c>
      <c r="C176" s="37" t="s">
        <v>89</v>
      </c>
      <c r="D176" s="38">
        <v>264628</v>
      </c>
      <c r="E176" s="38">
        <v>270866</v>
      </c>
      <c r="F176" s="38">
        <v>278711</v>
      </c>
      <c r="G176" s="38">
        <v>281959</v>
      </c>
      <c r="H176" s="38">
        <v>282417</v>
      </c>
      <c r="I176" s="38">
        <v>284853</v>
      </c>
      <c r="J176" s="38">
        <v>285927</v>
      </c>
      <c r="K176" s="123">
        <v>287017</v>
      </c>
    </row>
    <row r="177" spans="1:11" x14ac:dyDescent="0.4">
      <c r="A177" s="37" t="s">
        <v>233</v>
      </c>
      <c r="B177" s="37" t="s">
        <v>253</v>
      </c>
      <c r="C177" s="37" t="s">
        <v>89</v>
      </c>
      <c r="D177" s="38">
        <v>176649</v>
      </c>
      <c r="E177" s="38">
        <v>176498</v>
      </c>
      <c r="F177" s="38">
        <v>177256</v>
      </c>
      <c r="G177" s="38">
        <v>180633</v>
      </c>
      <c r="H177" s="38">
        <v>181404</v>
      </c>
      <c r="I177" s="38">
        <v>181187</v>
      </c>
      <c r="J177" s="38">
        <v>180695</v>
      </c>
      <c r="K177" s="123">
        <v>180209</v>
      </c>
    </row>
    <row r="178" spans="1:11" x14ac:dyDescent="0.4">
      <c r="A178" s="37" t="s">
        <v>233</v>
      </c>
      <c r="B178" s="37" t="s">
        <v>250</v>
      </c>
      <c r="C178" s="37" t="s">
        <v>89</v>
      </c>
      <c r="D178" s="38">
        <v>167355</v>
      </c>
      <c r="E178" s="38">
        <v>171085</v>
      </c>
      <c r="F178" s="38">
        <v>174806</v>
      </c>
      <c r="G178" s="38">
        <v>184714</v>
      </c>
      <c r="H178" s="38">
        <v>187020</v>
      </c>
      <c r="I178" s="38">
        <v>188832</v>
      </c>
      <c r="J178" s="38">
        <v>190737</v>
      </c>
      <c r="K178" s="123">
        <v>192199</v>
      </c>
    </row>
    <row r="179" spans="1:11" x14ac:dyDescent="0.4">
      <c r="A179" s="37" t="s">
        <v>233</v>
      </c>
      <c r="B179" s="37" t="s">
        <v>245</v>
      </c>
      <c r="C179" s="37" t="s">
        <v>89</v>
      </c>
      <c r="D179" s="38">
        <v>107666</v>
      </c>
      <c r="E179" s="38">
        <v>108974</v>
      </c>
      <c r="F179" s="38">
        <v>110126</v>
      </c>
      <c r="G179" s="38">
        <v>113093</v>
      </c>
      <c r="H179" s="38">
        <v>111036</v>
      </c>
      <c r="I179" s="38">
        <v>109805</v>
      </c>
      <c r="J179" s="38">
        <v>107825</v>
      </c>
      <c r="K179" s="123">
        <v>103241</v>
      </c>
    </row>
    <row r="180" spans="1:11" x14ac:dyDescent="0.4">
      <c r="A180" s="37" t="s">
        <v>233</v>
      </c>
      <c r="B180" s="37" t="s">
        <v>239</v>
      </c>
      <c r="C180" s="37" t="s">
        <v>89</v>
      </c>
      <c r="D180" s="38">
        <v>202839</v>
      </c>
      <c r="E180" s="38">
        <v>205001</v>
      </c>
      <c r="F180" s="38">
        <v>207681</v>
      </c>
      <c r="G180" s="38">
        <v>213914</v>
      </c>
      <c r="H180" s="38">
        <v>214711</v>
      </c>
      <c r="I180" s="38">
        <v>213876</v>
      </c>
      <c r="J180" s="38">
        <v>215721</v>
      </c>
      <c r="K180" s="123">
        <v>215305</v>
      </c>
    </row>
    <row r="181" spans="1:11" x14ac:dyDescent="0.4">
      <c r="A181" s="37" t="s">
        <v>233</v>
      </c>
      <c r="B181" s="37" t="s">
        <v>247</v>
      </c>
      <c r="C181" s="37" t="s">
        <v>89</v>
      </c>
      <c r="D181" s="38">
        <v>73594</v>
      </c>
      <c r="E181" s="38">
        <v>73735</v>
      </c>
      <c r="F181" s="38">
        <v>73947</v>
      </c>
      <c r="G181" s="38">
        <v>75003</v>
      </c>
      <c r="H181" s="38">
        <v>73494</v>
      </c>
      <c r="I181" s="38">
        <v>72524</v>
      </c>
      <c r="J181" s="38">
        <v>72067</v>
      </c>
      <c r="K181" s="123">
        <v>72166</v>
      </c>
    </row>
    <row r="182" spans="1:11" x14ac:dyDescent="0.4">
      <c r="A182" s="37" t="s">
        <v>233</v>
      </c>
      <c r="B182" s="37" t="s">
        <v>216</v>
      </c>
      <c r="C182" s="37" t="s">
        <v>89</v>
      </c>
      <c r="D182" s="38">
        <v>60412</v>
      </c>
      <c r="E182" s="38">
        <v>61502</v>
      </c>
      <c r="F182" s="38">
        <v>62739</v>
      </c>
      <c r="G182" s="38">
        <v>63686</v>
      </c>
      <c r="H182" s="38">
        <v>63519</v>
      </c>
      <c r="I182" s="38">
        <v>63139</v>
      </c>
      <c r="J182" s="38">
        <v>64714</v>
      </c>
      <c r="K182" s="123">
        <v>64995</v>
      </c>
    </row>
    <row r="183" spans="1:11" x14ac:dyDescent="0.4">
      <c r="A183" s="37" t="s">
        <v>233</v>
      </c>
      <c r="B183" s="37" t="s">
        <v>241</v>
      </c>
      <c r="C183" s="37" t="s">
        <v>89</v>
      </c>
      <c r="D183" s="38">
        <v>179132</v>
      </c>
      <c r="E183" s="38">
        <v>180511</v>
      </c>
      <c r="F183" s="38">
        <v>181579</v>
      </c>
      <c r="G183" s="38">
        <v>185920</v>
      </c>
      <c r="H183" s="38">
        <v>185712</v>
      </c>
      <c r="I183" s="38">
        <v>187413</v>
      </c>
      <c r="J183" s="38">
        <v>188097</v>
      </c>
      <c r="K183" s="123">
        <v>188651</v>
      </c>
    </row>
    <row r="184" spans="1:11" x14ac:dyDescent="0.4">
      <c r="A184" s="37" t="s">
        <v>257</v>
      </c>
      <c r="B184" s="37" t="s">
        <v>257</v>
      </c>
      <c r="C184" s="37" t="s">
        <v>89</v>
      </c>
      <c r="D184" s="38">
        <v>458547</v>
      </c>
      <c r="E184" s="38">
        <v>461756</v>
      </c>
      <c r="F184" s="38">
        <v>468659</v>
      </c>
      <c r="G184" s="38">
        <v>476893</v>
      </c>
      <c r="H184" s="38">
        <v>482650</v>
      </c>
      <c r="I184" s="38">
        <v>486143</v>
      </c>
      <c r="J184" s="38">
        <v>490690</v>
      </c>
      <c r="K184" s="123">
        <v>495378</v>
      </c>
    </row>
    <row r="185" spans="1:11" x14ac:dyDescent="0.4">
      <c r="A185" s="37" t="s">
        <v>257</v>
      </c>
      <c r="B185" s="37" t="s">
        <v>209</v>
      </c>
      <c r="C185" s="37" t="s">
        <v>89</v>
      </c>
      <c r="D185" s="38">
        <v>134372</v>
      </c>
      <c r="E185" s="38">
        <v>134986</v>
      </c>
      <c r="F185" s="38">
        <v>135311</v>
      </c>
      <c r="G185" s="38">
        <v>137925</v>
      </c>
      <c r="H185" s="38">
        <v>138512</v>
      </c>
      <c r="I185" s="38">
        <v>139525</v>
      </c>
      <c r="J185" s="38">
        <v>140162</v>
      </c>
      <c r="K185" s="123">
        <v>141400</v>
      </c>
    </row>
    <row r="186" spans="1:11" x14ac:dyDescent="0.4">
      <c r="A186" s="37" t="s">
        <v>257</v>
      </c>
      <c r="B186" s="37" t="s">
        <v>211</v>
      </c>
      <c r="C186" s="37" t="s">
        <v>89</v>
      </c>
      <c r="D186" s="38">
        <v>66888</v>
      </c>
      <c r="E186" s="38">
        <v>65791</v>
      </c>
      <c r="F186" s="38">
        <v>65183</v>
      </c>
      <c r="G186" s="38">
        <v>65815</v>
      </c>
      <c r="H186" s="38">
        <v>66201</v>
      </c>
      <c r="I186" s="38">
        <v>66282</v>
      </c>
      <c r="J186" s="38">
        <v>67743</v>
      </c>
      <c r="K186" s="123">
        <v>68113</v>
      </c>
    </row>
    <row r="187" spans="1:11" x14ac:dyDescent="0.4">
      <c r="A187" s="37" t="s">
        <v>257</v>
      </c>
      <c r="B187" s="37" t="s">
        <v>208</v>
      </c>
      <c r="C187" s="37" t="s">
        <v>89</v>
      </c>
      <c r="D187" s="38">
        <v>72416</v>
      </c>
      <c r="E187" s="38">
        <v>75403</v>
      </c>
      <c r="F187" s="38">
        <v>81144</v>
      </c>
      <c r="G187" s="38">
        <v>83781</v>
      </c>
      <c r="H187" s="38">
        <v>85815</v>
      </c>
      <c r="I187" s="38">
        <v>87153</v>
      </c>
      <c r="J187" s="38">
        <v>87865</v>
      </c>
      <c r="K187" s="123">
        <v>89079</v>
      </c>
    </row>
    <row r="188" spans="1:11" x14ac:dyDescent="0.4">
      <c r="A188" s="37" t="s">
        <v>257</v>
      </c>
      <c r="B188" s="37" t="s">
        <v>258</v>
      </c>
      <c r="C188" s="37" t="s">
        <v>89</v>
      </c>
      <c r="D188" s="38">
        <v>89485</v>
      </c>
      <c r="E188" s="38">
        <v>91474</v>
      </c>
      <c r="F188" s="38">
        <v>93959</v>
      </c>
      <c r="G188" s="38">
        <v>96160</v>
      </c>
      <c r="H188" s="38">
        <v>98489</v>
      </c>
      <c r="I188" s="38">
        <v>100128</v>
      </c>
      <c r="J188" s="38">
        <v>100548</v>
      </c>
      <c r="K188" s="123">
        <v>101935</v>
      </c>
    </row>
    <row r="189" spans="1:11" x14ac:dyDescent="0.4">
      <c r="A189" s="37" t="s">
        <v>257</v>
      </c>
      <c r="B189" s="37" t="s">
        <v>216</v>
      </c>
      <c r="C189" s="37" t="s">
        <v>89</v>
      </c>
      <c r="D189" s="38">
        <v>95386</v>
      </c>
      <c r="E189" s="38">
        <v>94102</v>
      </c>
      <c r="F189" s="38">
        <v>93062</v>
      </c>
      <c r="G189" s="38">
        <v>93212</v>
      </c>
      <c r="H189" s="38">
        <v>93633</v>
      </c>
      <c r="I189" s="38">
        <v>93055</v>
      </c>
      <c r="J189" s="38">
        <v>94372</v>
      </c>
      <c r="K189" s="123">
        <v>94851</v>
      </c>
    </row>
    <row r="190" spans="1:11" x14ac:dyDescent="0.4">
      <c r="A190" s="37" t="s">
        <v>259</v>
      </c>
      <c r="B190" s="37" t="s">
        <v>259</v>
      </c>
      <c r="C190" s="37" t="s">
        <v>89</v>
      </c>
      <c r="D190" s="38">
        <v>1188917</v>
      </c>
      <c r="E190" s="38">
        <v>1213201</v>
      </c>
      <c r="F190" s="38">
        <v>1238641</v>
      </c>
      <c r="G190" s="38">
        <v>1267956</v>
      </c>
      <c r="H190" s="38">
        <v>1298647</v>
      </c>
      <c r="I190" s="38">
        <v>1322632</v>
      </c>
      <c r="J190" s="38">
        <v>1350912</v>
      </c>
      <c r="K190" s="123">
        <v>1373827</v>
      </c>
    </row>
    <row r="191" spans="1:11" x14ac:dyDescent="0.4">
      <c r="A191" s="37" t="s">
        <v>259</v>
      </c>
      <c r="B191" s="37" t="s">
        <v>265</v>
      </c>
      <c r="C191" s="37" t="s">
        <v>89</v>
      </c>
      <c r="D191" s="38">
        <v>31869</v>
      </c>
      <c r="E191" s="38">
        <v>32556</v>
      </c>
      <c r="F191" s="38">
        <v>33163</v>
      </c>
      <c r="G191" s="38">
        <v>33915</v>
      </c>
      <c r="H191" s="38">
        <v>34667</v>
      </c>
      <c r="I191" s="38">
        <v>35114</v>
      </c>
      <c r="J191" s="38">
        <v>35005</v>
      </c>
      <c r="K191" s="123">
        <v>35588</v>
      </c>
    </row>
    <row r="192" spans="1:11" x14ac:dyDescent="0.4">
      <c r="A192" s="37" t="s">
        <v>259</v>
      </c>
      <c r="B192" s="37" t="s">
        <v>263</v>
      </c>
      <c r="C192" s="37" t="s">
        <v>89</v>
      </c>
      <c r="D192" s="38">
        <v>125936</v>
      </c>
      <c r="E192" s="38">
        <v>124281</v>
      </c>
      <c r="F192" s="38">
        <v>123283</v>
      </c>
      <c r="G192" s="38">
        <v>124421</v>
      </c>
      <c r="H192" s="38">
        <v>127984</v>
      </c>
      <c r="I192" s="38">
        <v>127201</v>
      </c>
      <c r="J192" s="38">
        <v>125640</v>
      </c>
      <c r="K192" s="123">
        <v>127670</v>
      </c>
    </row>
    <row r="193" spans="1:11" x14ac:dyDescent="0.4">
      <c r="A193" s="37" t="s">
        <v>259</v>
      </c>
      <c r="B193" s="37" t="s">
        <v>262</v>
      </c>
      <c r="C193" s="37" t="s">
        <v>89</v>
      </c>
      <c r="D193" s="38">
        <v>214280</v>
      </c>
      <c r="E193" s="38">
        <v>218945</v>
      </c>
      <c r="F193" s="38">
        <v>221455</v>
      </c>
      <c r="G193" s="38">
        <v>225394</v>
      </c>
      <c r="H193" s="38">
        <v>228442</v>
      </c>
      <c r="I193" s="38">
        <v>226763</v>
      </c>
      <c r="J193" s="38">
        <v>224268</v>
      </c>
      <c r="K193" s="123">
        <v>224816</v>
      </c>
    </row>
    <row r="194" spans="1:11" x14ac:dyDescent="0.4">
      <c r="A194" s="37" t="s">
        <v>259</v>
      </c>
      <c r="B194" s="37" t="s">
        <v>211</v>
      </c>
      <c r="C194" s="37" t="s">
        <v>89</v>
      </c>
      <c r="D194" s="38">
        <v>29870</v>
      </c>
      <c r="E194" s="38">
        <v>28952</v>
      </c>
      <c r="F194" s="38">
        <v>28739</v>
      </c>
      <c r="G194" s="38">
        <v>28777</v>
      </c>
      <c r="H194" s="38">
        <v>28681</v>
      </c>
      <c r="I194" s="38">
        <v>27618</v>
      </c>
      <c r="J194" s="38">
        <v>28091</v>
      </c>
      <c r="K194" s="123">
        <v>27792</v>
      </c>
    </row>
    <row r="195" spans="1:11" x14ac:dyDescent="0.4">
      <c r="A195" s="37" t="s">
        <v>259</v>
      </c>
      <c r="B195" s="37" t="s">
        <v>266</v>
      </c>
      <c r="C195" s="37" t="s">
        <v>89</v>
      </c>
      <c r="D195" s="37"/>
      <c r="E195" s="38">
        <v>184275</v>
      </c>
      <c r="F195" s="38">
        <v>184872</v>
      </c>
      <c r="G195" s="38">
        <v>188277</v>
      </c>
      <c r="H195" s="38">
        <v>193561</v>
      </c>
      <c r="I195" s="38">
        <v>194841</v>
      </c>
      <c r="J195" s="38">
        <v>196607</v>
      </c>
      <c r="K195" s="123">
        <v>201075</v>
      </c>
    </row>
    <row r="196" spans="1:11" x14ac:dyDescent="0.4">
      <c r="A196" s="37" t="s">
        <v>259</v>
      </c>
      <c r="B196" s="37" t="s">
        <v>260</v>
      </c>
      <c r="C196" s="37" t="s">
        <v>89</v>
      </c>
      <c r="D196" s="38">
        <v>215192</v>
      </c>
      <c r="E196" s="38">
        <v>212906</v>
      </c>
      <c r="F196" s="38">
        <v>211851</v>
      </c>
      <c r="G196" s="38">
        <v>211305</v>
      </c>
      <c r="H196" s="38">
        <v>213372</v>
      </c>
      <c r="I196" s="38">
        <v>217924</v>
      </c>
      <c r="J196" s="38">
        <v>223271</v>
      </c>
      <c r="K196" s="123">
        <v>224988</v>
      </c>
    </row>
    <row r="197" spans="1:11" x14ac:dyDescent="0.4">
      <c r="A197" s="37" t="s">
        <v>259</v>
      </c>
      <c r="B197" s="37" t="s">
        <v>207</v>
      </c>
      <c r="C197" s="37" t="s">
        <v>89</v>
      </c>
      <c r="D197" s="38">
        <v>199152</v>
      </c>
      <c r="E197" s="38">
        <v>211847</v>
      </c>
      <c r="F197" s="38">
        <v>217887</v>
      </c>
      <c r="G197" s="38">
        <v>223229</v>
      </c>
      <c r="H197" s="38">
        <v>232834</v>
      </c>
      <c r="I197" s="38">
        <v>248741</v>
      </c>
      <c r="J197" s="38">
        <v>266168</v>
      </c>
      <c r="K197" s="123">
        <v>271798</v>
      </c>
    </row>
    <row r="198" spans="1:11" x14ac:dyDescent="0.4">
      <c r="A198" s="37" t="s">
        <v>259</v>
      </c>
      <c r="B198" s="37" t="s">
        <v>261</v>
      </c>
      <c r="C198" s="37" t="s">
        <v>89</v>
      </c>
      <c r="D198" s="38">
        <v>123913</v>
      </c>
      <c r="E198" s="38">
        <v>129806</v>
      </c>
      <c r="F198" s="38">
        <v>140700</v>
      </c>
      <c r="G198" s="38">
        <v>152266</v>
      </c>
      <c r="H198" s="38">
        <v>155984</v>
      </c>
      <c r="I198" s="38">
        <v>156047</v>
      </c>
      <c r="J198" s="38">
        <v>159905</v>
      </c>
      <c r="K198" s="123">
        <v>163940</v>
      </c>
    </row>
    <row r="199" spans="1:11" x14ac:dyDescent="0.4">
      <c r="A199" s="37" t="s">
        <v>259</v>
      </c>
      <c r="B199" s="37" t="s">
        <v>264</v>
      </c>
      <c r="C199" s="37" t="s">
        <v>89</v>
      </c>
      <c r="D199" s="38">
        <v>11888</v>
      </c>
      <c r="E199" s="38">
        <v>11746</v>
      </c>
      <c r="F199" s="38">
        <v>11689</v>
      </c>
      <c r="G199" s="38">
        <v>11993</v>
      </c>
      <c r="H199" s="38">
        <v>12061</v>
      </c>
      <c r="I199" s="38">
        <v>12423</v>
      </c>
      <c r="J199" s="38">
        <v>12437</v>
      </c>
      <c r="K199" s="123">
        <v>12360</v>
      </c>
    </row>
    <row r="200" spans="1:11" x14ac:dyDescent="0.4">
      <c r="A200" s="37" t="s">
        <v>259</v>
      </c>
      <c r="B200" s="37" t="s">
        <v>216</v>
      </c>
      <c r="C200" s="37" t="s">
        <v>89</v>
      </c>
      <c r="D200" s="38">
        <v>54525</v>
      </c>
      <c r="E200" s="38">
        <v>57887</v>
      </c>
      <c r="F200" s="38">
        <v>65002</v>
      </c>
      <c r="G200" s="38">
        <v>68379</v>
      </c>
      <c r="H200" s="38">
        <v>71061</v>
      </c>
      <c r="I200" s="38">
        <v>75960</v>
      </c>
      <c r="J200" s="38">
        <v>79520</v>
      </c>
      <c r="K200" s="123">
        <v>83800</v>
      </c>
    </row>
    <row r="201" spans="1:11" x14ac:dyDescent="0.4">
      <c r="A201" s="37" t="s">
        <v>267</v>
      </c>
      <c r="B201" s="37" t="s">
        <v>267</v>
      </c>
      <c r="C201" s="37" t="s">
        <v>89</v>
      </c>
      <c r="D201" s="38">
        <v>851376</v>
      </c>
      <c r="E201" s="38">
        <v>860303</v>
      </c>
      <c r="F201" s="38">
        <v>872628</v>
      </c>
      <c r="G201" s="38">
        <v>893152</v>
      </c>
      <c r="H201" s="38">
        <v>903108</v>
      </c>
      <c r="I201" s="38">
        <v>907710</v>
      </c>
      <c r="J201" s="38">
        <v>911442</v>
      </c>
      <c r="K201" s="123">
        <v>912412</v>
      </c>
    </row>
    <row r="202" spans="1:11" x14ac:dyDescent="0.4">
      <c r="A202" s="37" t="s">
        <v>267</v>
      </c>
      <c r="B202" s="37" t="s">
        <v>273</v>
      </c>
      <c r="C202" s="37" t="s">
        <v>89</v>
      </c>
      <c r="D202" s="38">
        <v>18358</v>
      </c>
      <c r="E202" s="38">
        <v>18352</v>
      </c>
      <c r="F202" s="38">
        <v>18351</v>
      </c>
      <c r="G202" s="38">
        <v>18612</v>
      </c>
      <c r="H202" s="38">
        <v>18592</v>
      </c>
      <c r="I202" s="38">
        <v>18550</v>
      </c>
      <c r="J202" s="38">
        <v>18449</v>
      </c>
      <c r="K202" s="123">
        <v>18210</v>
      </c>
    </row>
    <row r="203" spans="1:11" x14ac:dyDescent="0.4">
      <c r="A203" s="37" t="s">
        <v>267</v>
      </c>
      <c r="B203" s="37" t="s">
        <v>289</v>
      </c>
      <c r="C203" s="37" t="s">
        <v>89</v>
      </c>
      <c r="D203" s="38">
        <v>34516</v>
      </c>
      <c r="E203" s="38">
        <v>34536</v>
      </c>
      <c r="F203" s="38">
        <v>34791</v>
      </c>
      <c r="G203" s="38">
        <v>35290</v>
      </c>
      <c r="H203" s="38">
        <v>35379</v>
      </c>
      <c r="I203" s="38">
        <v>35445</v>
      </c>
      <c r="J203" s="38">
        <v>35360</v>
      </c>
      <c r="K203" s="123">
        <v>35280</v>
      </c>
    </row>
    <row r="204" spans="1:11" x14ac:dyDescent="0.4">
      <c r="A204" s="37" t="s">
        <v>267</v>
      </c>
      <c r="B204" s="37" t="s">
        <v>287</v>
      </c>
      <c r="C204" s="37" t="s">
        <v>89</v>
      </c>
      <c r="D204" s="38">
        <v>15090</v>
      </c>
      <c r="E204" s="38">
        <v>15132</v>
      </c>
      <c r="F204" s="38">
        <v>15289</v>
      </c>
      <c r="G204" s="38">
        <v>15414</v>
      </c>
      <c r="H204" s="38">
        <v>15536</v>
      </c>
      <c r="I204" s="38">
        <v>15512</v>
      </c>
      <c r="J204" s="38">
        <v>15577</v>
      </c>
      <c r="K204" s="123">
        <v>15600</v>
      </c>
    </row>
    <row r="205" spans="1:11" x14ac:dyDescent="0.4">
      <c r="A205" s="37" t="s">
        <v>267</v>
      </c>
      <c r="B205" s="37" t="s">
        <v>290</v>
      </c>
      <c r="C205" s="37" t="s">
        <v>89</v>
      </c>
      <c r="D205" s="38">
        <v>62790</v>
      </c>
      <c r="E205" s="38">
        <v>64186</v>
      </c>
      <c r="F205" s="38">
        <v>65725</v>
      </c>
      <c r="G205" s="38">
        <v>65668</v>
      </c>
      <c r="H205" s="38">
        <v>67103</v>
      </c>
      <c r="I205" s="38">
        <v>68734</v>
      </c>
      <c r="J205" s="38">
        <v>70162</v>
      </c>
      <c r="K205" s="123">
        <v>72237</v>
      </c>
    </row>
    <row r="206" spans="1:11" x14ac:dyDescent="0.4">
      <c r="A206" s="37" t="s">
        <v>267</v>
      </c>
      <c r="B206" s="37" t="s">
        <v>292</v>
      </c>
      <c r="C206" s="37" t="s">
        <v>89</v>
      </c>
      <c r="D206" s="38">
        <v>13106</v>
      </c>
      <c r="E206" s="38">
        <v>13151</v>
      </c>
      <c r="F206" s="38">
        <v>13243</v>
      </c>
      <c r="G206" s="38">
        <v>13414</v>
      </c>
      <c r="H206" s="38">
        <v>13462</v>
      </c>
      <c r="I206" s="38">
        <v>13429</v>
      </c>
      <c r="J206" s="38">
        <v>13432</v>
      </c>
      <c r="K206" s="123">
        <v>13402</v>
      </c>
    </row>
    <row r="207" spans="1:11" x14ac:dyDescent="0.4">
      <c r="A207" s="37" t="s">
        <v>267</v>
      </c>
      <c r="B207" s="37" t="s">
        <v>291</v>
      </c>
      <c r="C207" s="37" t="s">
        <v>89</v>
      </c>
      <c r="D207" s="38">
        <v>52303</v>
      </c>
      <c r="E207" s="38">
        <v>54872</v>
      </c>
      <c r="F207" s="38">
        <v>56090</v>
      </c>
      <c r="G207" s="38">
        <v>58025</v>
      </c>
      <c r="H207" s="38">
        <v>59292</v>
      </c>
      <c r="I207" s="38">
        <v>59865</v>
      </c>
      <c r="J207" s="38">
        <v>60419</v>
      </c>
      <c r="K207" s="123">
        <v>59951</v>
      </c>
    </row>
    <row r="208" spans="1:11" x14ac:dyDescent="0.4">
      <c r="A208" s="37" t="s">
        <v>267</v>
      </c>
      <c r="B208" s="37" t="s">
        <v>279</v>
      </c>
      <c r="C208" s="37" t="s">
        <v>89</v>
      </c>
      <c r="D208" s="38">
        <v>22710</v>
      </c>
      <c r="E208" s="38">
        <v>23129</v>
      </c>
      <c r="F208" s="38">
        <v>23521</v>
      </c>
      <c r="G208" s="38">
        <v>24369</v>
      </c>
      <c r="H208" s="38">
        <v>24773</v>
      </c>
      <c r="I208" s="38">
        <v>24787</v>
      </c>
      <c r="J208" s="38">
        <v>24557</v>
      </c>
      <c r="K208" s="123">
        <v>24215</v>
      </c>
    </row>
    <row r="209" spans="1:11" x14ac:dyDescent="0.4">
      <c r="A209" s="37" t="s">
        <v>267</v>
      </c>
      <c r="B209" s="37" t="s">
        <v>282</v>
      </c>
      <c r="C209" s="37" t="s">
        <v>89</v>
      </c>
      <c r="D209" s="38">
        <v>100845</v>
      </c>
      <c r="E209" s="38">
        <v>101609</v>
      </c>
      <c r="F209" s="38">
        <v>102481</v>
      </c>
      <c r="G209" s="38">
        <v>103316</v>
      </c>
      <c r="H209" s="38">
        <v>103162</v>
      </c>
      <c r="I209" s="38">
        <v>104039</v>
      </c>
      <c r="J209" s="38">
        <v>104375</v>
      </c>
      <c r="K209" s="123">
        <v>104201</v>
      </c>
    </row>
    <row r="210" spans="1:11" x14ac:dyDescent="0.4">
      <c r="A210" s="37" t="s">
        <v>267</v>
      </c>
      <c r="B210" s="37" t="s">
        <v>281</v>
      </c>
      <c r="C210" s="37" t="s">
        <v>89</v>
      </c>
      <c r="D210" s="38">
        <v>36235</v>
      </c>
      <c r="E210" s="38">
        <v>36410</v>
      </c>
      <c r="F210" s="38">
        <v>36722</v>
      </c>
      <c r="G210" s="38">
        <v>40114</v>
      </c>
      <c r="H210" s="38">
        <v>42739</v>
      </c>
      <c r="I210" s="38">
        <v>43119</v>
      </c>
      <c r="J210" s="38">
        <v>43436</v>
      </c>
      <c r="K210" s="123">
        <v>44868</v>
      </c>
    </row>
    <row r="211" spans="1:11" x14ac:dyDescent="0.4">
      <c r="A211" s="37" t="s">
        <v>267</v>
      </c>
      <c r="B211" s="37" t="s">
        <v>293</v>
      </c>
      <c r="C211" s="37" t="s">
        <v>89</v>
      </c>
      <c r="D211" s="38">
        <v>22428</v>
      </c>
      <c r="E211" s="38">
        <v>22459</v>
      </c>
      <c r="F211" s="38">
        <v>22276</v>
      </c>
      <c r="G211" s="38">
        <v>22628</v>
      </c>
      <c r="H211" s="38">
        <v>22511</v>
      </c>
      <c r="I211" s="38">
        <v>22282</v>
      </c>
      <c r="J211" s="38">
        <v>21967</v>
      </c>
      <c r="K211" s="123">
        <v>21753</v>
      </c>
    </row>
    <row r="212" spans="1:11" x14ac:dyDescent="0.4">
      <c r="A212" s="37" t="s">
        <v>267</v>
      </c>
      <c r="B212" s="37" t="s">
        <v>294</v>
      </c>
      <c r="C212" s="37" t="s">
        <v>89</v>
      </c>
      <c r="D212" s="38">
        <v>111677</v>
      </c>
      <c r="E212" s="38">
        <v>113942</v>
      </c>
      <c r="F212" s="38">
        <v>116946</v>
      </c>
      <c r="G212" s="38">
        <v>121488</v>
      </c>
      <c r="H212" s="38">
        <v>124029</v>
      </c>
      <c r="I212" s="38">
        <v>124828</v>
      </c>
      <c r="J212" s="38">
        <v>126412</v>
      </c>
      <c r="K212" s="123">
        <v>127022</v>
      </c>
    </row>
    <row r="213" spans="1:11" x14ac:dyDescent="0.4">
      <c r="A213" s="37" t="s">
        <v>267</v>
      </c>
      <c r="B213" s="37" t="s">
        <v>288</v>
      </c>
      <c r="C213" s="37" t="s">
        <v>89</v>
      </c>
      <c r="D213" s="38">
        <v>22046</v>
      </c>
      <c r="E213" s="38">
        <v>21883</v>
      </c>
      <c r="F213" s="38">
        <v>21736</v>
      </c>
      <c r="G213" s="38">
        <v>21827</v>
      </c>
      <c r="H213" s="38">
        <v>21843</v>
      </c>
      <c r="I213" s="38">
        <v>21816</v>
      </c>
      <c r="J213" s="38">
        <v>21946</v>
      </c>
      <c r="K213" s="123">
        <v>21964</v>
      </c>
    </row>
    <row r="214" spans="1:11" x14ac:dyDescent="0.4">
      <c r="A214" s="37" t="s">
        <v>267</v>
      </c>
      <c r="B214" s="37" t="s">
        <v>276</v>
      </c>
      <c r="C214" s="37" t="s">
        <v>89</v>
      </c>
      <c r="D214" s="38">
        <v>119684</v>
      </c>
      <c r="E214" s="38">
        <v>120810</v>
      </c>
      <c r="F214" s="38">
        <v>123677</v>
      </c>
      <c r="G214" s="38">
        <v>126988</v>
      </c>
      <c r="H214" s="38">
        <v>128169</v>
      </c>
      <c r="I214" s="38">
        <v>128720</v>
      </c>
      <c r="J214" s="38">
        <v>128733</v>
      </c>
      <c r="K214" s="123">
        <v>128285</v>
      </c>
    </row>
    <row r="215" spans="1:11" x14ac:dyDescent="0.4">
      <c r="A215" s="37" t="s">
        <v>267</v>
      </c>
      <c r="B215" s="37" t="s">
        <v>283</v>
      </c>
      <c r="C215" s="37" t="s">
        <v>89</v>
      </c>
      <c r="D215" s="38">
        <v>26244</v>
      </c>
      <c r="E215" s="38">
        <v>26378</v>
      </c>
      <c r="F215" s="38">
        <v>26687</v>
      </c>
      <c r="G215" s="38">
        <v>27138</v>
      </c>
      <c r="H215" s="38">
        <v>27112</v>
      </c>
      <c r="I215" s="38">
        <v>27549</v>
      </c>
      <c r="J215" s="38">
        <v>27602</v>
      </c>
      <c r="K215" s="123">
        <v>27900</v>
      </c>
    </row>
    <row r="216" spans="1:11" x14ac:dyDescent="0.4">
      <c r="A216" s="37" t="s">
        <v>267</v>
      </c>
      <c r="B216" s="37" t="s">
        <v>285</v>
      </c>
      <c r="C216" s="37" t="s">
        <v>89</v>
      </c>
      <c r="D216" s="38">
        <v>26885</v>
      </c>
      <c r="E216" s="38">
        <v>26851</v>
      </c>
      <c r="F216" s="38">
        <v>27362</v>
      </c>
      <c r="G216" s="38">
        <v>27827</v>
      </c>
      <c r="H216" s="38">
        <v>28197</v>
      </c>
      <c r="I216" s="38">
        <v>28353</v>
      </c>
      <c r="J216" s="38">
        <v>28817</v>
      </c>
      <c r="K216" s="123">
        <v>28670</v>
      </c>
    </row>
    <row r="217" spans="1:11" x14ac:dyDescent="0.4">
      <c r="A217" s="37" t="s">
        <v>267</v>
      </c>
      <c r="B217" s="37" t="s">
        <v>275</v>
      </c>
      <c r="C217" s="37" t="s">
        <v>89</v>
      </c>
      <c r="D217" s="38">
        <v>25750</v>
      </c>
      <c r="E217" s="38">
        <v>25835</v>
      </c>
      <c r="F217" s="38">
        <v>25872</v>
      </c>
      <c r="G217" s="38">
        <v>26241</v>
      </c>
      <c r="H217" s="38">
        <v>26029</v>
      </c>
      <c r="I217" s="38">
        <v>25781</v>
      </c>
      <c r="J217" s="38">
        <v>25602</v>
      </c>
      <c r="K217" s="123">
        <v>25357</v>
      </c>
    </row>
    <row r="218" spans="1:11" x14ac:dyDescent="0.4">
      <c r="A218" s="37" t="s">
        <v>267</v>
      </c>
      <c r="B218" s="37" t="s">
        <v>278</v>
      </c>
      <c r="C218" s="37" t="s">
        <v>89</v>
      </c>
      <c r="D218" s="38">
        <v>21885</v>
      </c>
      <c r="E218" s="38">
        <v>22095</v>
      </c>
      <c r="F218" s="38">
        <v>22850</v>
      </c>
      <c r="G218" s="38">
        <v>23178</v>
      </c>
      <c r="H218" s="38">
        <v>23160</v>
      </c>
      <c r="I218" s="38">
        <v>23358</v>
      </c>
      <c r="J218" s="38">
        <v>23400</v>
      </c>
      <c r="K218" s="123">
        <v>23170</v>
      </c>
    </row>
    <row r="219" spans="1:11" x14ac:dyDescent="0.4">
      <c r="A219" s="37" t="s">
        <v>267</v>
      </c>
      <c r="B219" s="37" t="s">
        <v>274</v>
      </c>
      <c r="C219" s="37" t="s">
        <v>89</v>
      </c>
      <c r="D219" s="38">
        <v>20232</v>
      </c>
      <c r="E219" s="38">
        <v>20139</v>
      </c>
      <c r="F219" s="38">
        <v>20143</v>
      </c>
      <c r="G219" s="38">
        <v>20431</v>
      </c>
      <c r="H219" s="38">
        <v>20103</v>
      </c>
      <c r="I219" s="38">
        <v>19788</v>
      </c>
      <c r="J219" s="38">
        <v>19691</v>
      </c>
      <c r="K219" s="123">
        <v>19633</v>
      </c>
    </row>
    <row r="220" spans="1:11" x14ac:dyDescent="0.4">
      <c r="A220" s="37" t="s">
        <v>267</v>
      </c>
      <c r="B220" s="37" t="s">
        <v>280</v>
      </c>
      <c r="C220" s="37" t="s">
        <v>89</v>
      </c>
      <c r="D220" s="38">
        <v>16060</v>
      </c>
      <c r="E220" s="38">
        <v>16110</v>
      </c>
      <c r="F220" s="38">
        <v>16102</v>
      </c>
      <c r="G220" s="38">
        <v>16840</v>
      </c>
      <c r="H220" s="38">
        <v>16700</v>
      </c>
      <c r="I220" s="38">
        <v>16578</v>
      </c>
      <c r="J220" s="38">
        <v>16548</v>
      </c>
      <c r="K220" s="123">
        <v>16436</v>
      </c>
    </row>
    <row r="221" spans="1:11" x14ac:dyDescent="0.4">
      <c r="A221" s="37" t="s">
        <v>267</v>
      </c>
      <c r="B221" s="37" t="s">
        <v>284</v>
      </c>
      <c r="C221" s="37" t="s">
        <v>89</v>
      </c>
      <c r="D221" s="38">
        <v>17790</v>
      </c>
      <c r="E221" s="38">
        <v>17751</v>
      </c>
      <c r="F221" s="38">
        <v>17837</v>
      </c>
      <c r="G221" s="38">
        <v>17995</v>
      </c>
      <c r="H221" s="38">
        <v>17980</v>
      </c>
      <c r="I221" s="38">
        <v>18010</v>
      </c>
      <c r="J221" s="38">
        <v>18065</v>
      </c>
      <c r="K221" s="123">
        <v>17833</v>
      </c>
    </row>
    <row r="222" spans="1:11" x14ac:dyDescent="0.4">
      <c r="A222" s="37" t="s">
        <v>267</v>
      </c>
      <c r="B222" s="37" t="s">
        <v>277</v>
      </c>
      <c r="C222" s="37" t="s">
        <v>89</v>
      </c>
      <c r="D222" s="38">
        <v>35071</v>
      </c>
      <c r="E222" s="38">
        <v>34745</v>
      </c>
      <c r="F222" s="38">
        <v>34824</v>
      </c>
      <c r="G222" s="38">
        <v>35259</v>
      </c>
      <c r="H222" s="38">
        <v>35225</v>
      </c>
      <c r="I222" s="38">
        <v>35074</v>
      </c>
      <c r="J222" s="38">
        <v>34916</v>
      </c>
      <c r="K222" s="123">
        <v>34600</v>
      </c>
    </row>
    <row r="223" spans="1:11" x14ac:dyDescent="0.4">
      <c r="A223" s="37" t="s">
        <v>267</v>
      </c>
      <c r="B223" s="37" t="s">
        <v>286</v>
      </c>
      <c r="C223" s="37" t="s">
        <v>89</v>
      </c>
      <c r="D223" s="38">
        <v>29671</v>
      </c>
      <c r="E223" s="38">
        <v>29928</v>
      </c>
      <c r="F223" s="38">
        <v>30103</v>
      </c>
      <c r="G223" s="38">
        <v>31090</v>
      </c>
      <c r="H223" s="38">
        <v>32012</v>
      </c>
      <c r="I223" s="38">
        <v>32093</v>
      </c>
      <c r="J223" s="38">
        <v>31976</v>
      </c>
      <c r="K223" s="123">
        <v>31825</v>
      </c>
    </row>
    <row r="224" spans="1:11" x14ac:dyDescent="0.4">
      <c r="A224" s="37" t="s">
        <v>268</v>
      </c>
      <c r="B224" s="37" t="s">
        <v>268</v>
      </c>
      <c r="C224" s="37" t="s">
        <v>89</v>
      </c>
      <c r="D224" s="38">
        <v>797916</v>
      </c>
      <c r="E224" s="38">
        <v>806235</v>
      </c>
      <c r="F224" s="38">
        <v>816191</v>
      </c>
      <c r="G224" s="38">
        <v>836660</v>
      </c>
      <c r="H224" s="38">
        <v>849001</v>
      </c>
      <c r="I224" s="38">
        <v>855849</v>
      </c>
      <c r="J224" s="38">
        <v>861193</v>
      </c>
      <c r="K224" s="123">
        <v>864608</v>
      </c>
    </row>
    <row r="225" spans="1:11" x14ac:dyDescent="0.4">
      <c r="A225" s="37" t="s">
        <v>268</v>
      </c>
      <c r="B225" s="37" t="s">
        <v>301</v>
      </c>
      <c r="C225" s="37" t="s">
        <v>89</v>
      </c>
      <c r="D225" s="38">
        <v>29159</v>
      </c>
      <c r="E225" s="38">
        <v>28802</v>
      </c>
      <c r="F225" s="38">
        <v>28735</v>
      </c>
      <c r="G225" s="38">
        <v>29057</v>
      </c>
      <c r="H225" s="38">
        <v>28757</v>
      </c>
      <c r="I225" s="38">
        <v>28592</v>
      </c>
      <c r="J225" s="38">
        <v>28733</v>
      </c>
      <c r="K225" s="123">
        <v>28600</v>
      </c>
    </row>
    <row r="226" spans="1:11" x14ac:dyDescent="0.4">
      <c r="A226" s="37" t="s">
        <v>268</v>
      </c>
      <c r="B226" s="37" t="s">
        <v>308</v>
      </c>
      <c r="C226" s="37" t="s">
        <v>89</v>
      </c>
      <c r="D226" s="38">
        <v>115657</v>
      </c>
      <c r="E226" s="38">
        <v>117068</v>
      </c>
      <c r="F226" s="38">
        <v>118264</v>
      </c>
      <c r="G226" s="38">
        <v>121220</v>
      </c>
      <c r="H226" s="38">
        <v>122250</v>
      </c>
      <c r="I226" s="38">
        <v>123176</v>
      </c>
      <c r="J226" s="38">
        <v>123996</v>
      </c>
      <c r="K226" s="123">
        <v>125189</v>
      </c>
    </row>
    <row r="227" spans="1:11" x14ac:dyDescent="0.4">
      <c r="A227" s="37" t="s">
        <v>268</v>
      </c>
      <c r="B227" s="37" t="s">
        <v>305</v>
      </c>
      <c r="C227" s="37" t="s">
        <v>89</v>
      </c>
      <c r="D227" s="38">
        <v>41712</v>
      </c>
      <c r="E227" s="38">
        <v>41618</v>
      </c>
      <c r="F227" s="38">
        <v>41850</v>
      </c>
      <c r="G227" s="38">
        <v>42459</v>
      </c>
      <c r="H227" s="38">
        <v>42509</v>
      </c>
      <c r="I227" s="38">
        <v>43215</v>
      </c>
      <c r="J227" s="38">
        <v>43625</v>
      </c>
      <c r="K227" s="123">
        <v>43768</v>
      </c>
    </row>
    <row r="228" spans="1:11" x14ac:dyDescent="0.4">
      <c r="A228" s="37" t="s">
        <v>268</v>
      </c>
      <c r="B228" s="37" t="s">
        <v>297</v>
      </c>
      <c r="C228" s="37" t="s">
        <v>89</v>
      </c>
      <c r="D228" s="38">
        <v>37686</v>
      </c>
      <c r="E228" s="38">
        <v>38054</v>
      </c>
      <c r="F228" s="38">
        <v>38427</v>
      </c>
      <c r="G228" s="38">
        <v>39457</v>
      </c>
      <c r="H228" s="38">
        <v>39670</v>
      </c>
      <c r="I228" s="38">
        <v>39799</v>
      </c>
      <c r="J228" s="38">
        <v>39839</v>
      </c>
      <c r="K228" s="123">
        <v>39901</v>
      </c>
    </row>
    <row r="229" spans="1:11" x14ac:dyDescent="0.4">
      <c r="A229" s="37" t="s">
        <v>268</v>
      </c>
      <c r="B229" s="37" t="s">
        <v>295</v>
      </c>
      <c r="C229" s="37" t="s">
        <v>89</v>
      </c>
      <c r="D229" s="38">
        <v>12001</v>
      </c>
      <c r="E229" s="38">
        <v>12204</v>
      </c>
      <c r="F229" s="38">
        <v>12421</v>
      </c>
      <c r="G229" s="38">
        <v>12674</v>
      </c>
      <c r="H229" s="38">
        <v>12823</v>
      </c>
      <c r="I229" s="38">
        <v>12932</v>
      </c>
      <c r="J229" s="38">
        <v>13008</v>
      </c>
      <c r="K229" s="123">
        <v>13018</v>
      </c>
    </row>
    <row r="230" spans="1:11" x14ac:dyDescent="0.4">
      <c r="A230" s="37" t="s">
        <v>268</v>
      </c>
      <c r="B230" s="37" t="s">
        <v>302</v>
      </c>
      <c r="C230" s="37" t="s">
        <v>89</v>
      </c>
      <c r="D230" s="38">
        <v>27628</v>
      </c>
      <c r="E230" s="38">
        <v>27424</v>
      </c>
      <c r="F230" s="38">
        <v>27440</v>
      </c>
      <c r="G230" s="38">
        <v>27819</v>
      </c>
      <c r="H230" s="38">
        <v>27588</v>
      </c>
      <c r="I230" s="38">
        <v>27694</v>
      </c>
      <c r="J230" s="38">
        <v>27632</v>
      </c>
      <c r="K230" s="123">
        <v>27434</v>
      </c>
    </row>
    <row r="231" spans="1:11" x14ac:dyDescent="0.4">
      <c r="A231" s="37" t="s">
        <v>268</v>
      </c>
      <c r="B231" s="37" t="s">
        <v>303</v>
      </c>
      <c r="C231" s="37" t="s">
        <v>89</v>
      </c>
      <c r="D231" s="38">
        <v>13872</v>
      </c>
      <c r="E231" s="38">
        <v>13877</v>
      </c>
      <c r="F231" s="38">
        <v>13816</v>
      </c>
      <c r="G231" s="38">
        <v>14097</v>
      </c>
      <c r="H231" s="38">
        <v>13996</v>
      </c>
      <c r="I231" s="38">
        <v>14132</v>
      </c>
      <c r="J231" s="38">
        <v>14332</v>
      </c>
      <c r="K231" s="123">
        <v>14516</v>
      </c>
    </row>
    <row r="232" spans="1:11" x14ac:dyDescent="0.4">
      <c r="A232" s="37" t="s">
        <v>268</v>
      </c>
      <c r="B232" s="37" t="s">
        <v>300</v>
      </c>
      <c r="C232" s="37" t="s">
        <v>89</v>
      </c>
      <c r="D232" s="38">
        <v>41835</v>
      </c>
      <c r="E232" s="38">
        <v>41881</v>
      </c>
      <c r="F232" s="38">
        <v>41800</v>
      </c>
      <c r="G232" s="38">
        <v>43275</v>
      </c>
      <c r="H232" s="38">
        <v>44020</v>
      </c>
      <c r="I232" s="38">
        <v>45356</v>
      </c>
      <c r="J232" s="38">
        <v>48652</v>
      </c>
      <c r="K232" s="123">
        <v>49553</v>
      </c>
    </row>
    <row r="233" spans="1:11" x14ac:dyDescent="0.4">
      <c r="A233" s="37" t="s">
        <v>268</v>
      </c>
      <c r="B233" s="37" t="s">
        <v>298</v>
      </c>
      <c r="C233" s="37" t="s">
        <v>89</v>
      </c>
      <c r="D233" s="38">
        <v>126333</v>
      </c>
      <c r="E233" s="38">
        <v>126516</v>
      </c>
      <c r="F233" s="38">
        <v>126876</v>
      </c>
      <c r="G233" s="38">
        <v>128400</v>
      </c>
      <c r="H233" s="38">
        <v>129962</v>
      </c>
      <c r="I233" s="38">
        <v>130068</v>
      </c>
      <c r="J233" s="38">
        <v>130197</v>
      </c>
      <c r="K233" s="123">
        <v>131084</v>
      </c>
    </row>
    <row r="234" spans="1:11" x14ac:dyDescent="0.4">
      <c r="A234" s="37" t="s">
        <v>268</v>
      </c>
      <c r="B234" s="37" t="s">
        <v>307</v>
      </c>
      <c r="C234" s="37" t="s">
        <v>89</v>
      </c>
      <c r="D234" s="38">
        <v>14557</v>
      </c>
      <c r="E234" s="38">
        <v>14790</v>
      </c>
      <c r="F234" s="38">
        <v>14788</v>
      </c>
      <c r="G234" s="38">
        <v>14801</v>
      </c>
      <c r="H234" s="38">
        <v>14899</v>
      </c>
      <c r="I234" s="38">
        <v>14992</v>
      </c>
      <c r="J234" s="38">
        <v>14916</v>
      </c>
      <c r="K234" s="123">
        <v>14909</v>
      </c>
    </row>
    <row r="235" spans="1:11" x14ac:dyDescent="0.4">
      <c r="A235" s="37" t="s">
        <v>268</v>
      </c>
      <c r="B235" s="37" t="s">
        <v>306</v>
      </c>
      <c r="C235" s="37" t="s">
        <v>89</v>
      </c>
      <c r="D235" s="38">
        <v>11144</v>
      </c>
      <c r="E235" s="38">
        <v>11327</v>
      </c>
      <c r="F235" s="38">
        <v>11308</v>
      </c>
      <c r="G235" s="38">
        <v>11554</v>
      </c>
      <c r="H235" s="38">
        <v>11584</v>
      </c>
      <c r="I235" s="38">
        <v>11611</v>
      </c>
      <c r="J235" s="38">
        <v>11542</v>
      </c>
      <c r="K235" s="123">
        <v>11510</v>
      </c>
    </row>
    <row r="236" spans="1:11" x14ac:dyDescent="0.4">
      <c r="A236" s="37" t="s">
        <v>268</v>
      </c>
      <c r="B236" s="37" t="s">
        <v>299</v>
      </c>
      <c r="C236" s="37" t="s">
        <v>89</v>
      </c>
      <c r="D236" s="38">
        <v>260683</v>
      </c>
      <c r="E236" s="38">
        <v>266541</v>
      </c>
      <c r="F236" s="38">
        <v>273753</v>
      </c>
      <c r="G236" s="38">
        <v>284106</v>
      </c>
      <c r="H236" s="38">
        <v>293207</v>
      </c>
      <c r="I236" s="38">
        <v>296241</v>
      </c>
      <c r="J236" s="38">
        <v>296394</v>
      </c>
      <c r="K236" s="123">
        <v>296931</v>
      </c>
    </row>
    <row r="237" spans="1:11" x14ac:dyDescent="0.4">
      <c r="A237" s="37" t="s">
        <v>268</v>
      </c>
      <c r="B237" s="37" t="s">
        <v>771</v>
      </c>
      <c r="C237" s="37" t="s">
        <v>89</v>
      </c>
      <c r="D237" s="38">
        <v>115746</v>
      </c>
      <c r="E237" s="38">
        <v>123592</v>
      </c>
      <c r="F237" s="38">
        <v>130022</v>
      </c>
      <c r="G237" s="38">
        <v>135066</v>
      </c>
      <c r="H237" s="38">
        <v>141151</v>
      </c>
      <c r="I237" s="38">
        <v>142690</v>
      </c>
      <c r="J237" s="38">
        <v>143018</v>
      </c>
      <c r="K237" s="123">
        <v>143873</v>
      </c>
    </row>
    <row r="238" spans="1:11" x14ac:dyDescent="0.4">
      <c r="A238" s="37" t="s">
        <v>268</v>
      </c>
      <c r="B238" s="37" t="s">
        <v>772</v>
      </c>
      <c r="C238" s="37" t="s">
        <v>89</v>
      </c>
      <c r="D238" s="38">
        <v>144937</v>
      </c>
      <c r="E238" s="38">
        <v>142949</v>
      </c>
      <c r="F238" s="38">
        <v>143731</v>
      </c>
      <c r="G238" s="38">
        <v>149040</v>
      </c>
      <c r="H238" s="38">
        <v>152056</v>
      </c>
      <c r="I238" s="38">
        <v>153551</v>
      </c>
      <c r="J238" s="38">
        <v>153376</v>
      </c>
      <c r="K238" s="123">
        <v>153058</v>
      </c>
    </row>
    <row r="239" spans="1:11" x14ac:dyDescent="0.4">
      <c r="A239" s="37" t="s">
        <v>268</v>
      </c>
      <c r="B239" s="37" t="s">
        <v>296</v>
      </c>
      <c r="C239" s="37" t="s">
        <v>89</v>
      </c>
      <c r="D239" s="38">
        <v>52722</v>
      </c>
      <c r="E239" s="38">
        <v>53110</v>
      </c>
      <c r="F239" s="38">
        <v>53582</v>
      </c>
      <c r="G239" s="38">
        <v>54335</v>
      </c>
      <c r="H239" s="38">
        <v>54242</v>
      </c>
      <c r="I239" s="38">
        <v>54528</v>
      </c>
      <c r="J239" s="38">
        <v>54734</v>
      </c>
      <c r="K239" s="123">
        <v>54514</v>
      </c>
    </row>
    <row r="240" spans="1:11" x14ac:dyDescent="0.4">
      <c r="A240" s="37" t="s">
        <v>268</v>
      </c>
      <c r="B240" s="37" t="s">
        <v>304</v>
      </c>
      <c r="C240" s="37" t="s">
        <v>89</v>
      </c>
      <c r="D240" s="38">
        <v>12927</v>
      </c>
      <c r="E240" s="38">
        <v>13023</v>
      </c>
      <c r="F240" s="38">
        <v>13131</v>
      </c>
      <c r="G240" s="38">
        <v>13406</v>
      </c>
      <c r="H240" s="38">
        <v>13494</v>
      </c>
      <c r="I240" s="38">
        <v>13513</v>
      </c>
      <c r="J240" s="38">
        <v>13593</v>
      </c>
      <c r="K240" s="123">
        <v>13681</v>
      </c>
    </row>
    <row r="241" spans="1:11" x14ac:dyDescent="0.4">
      <c r="A241" s="37" t="s">
        <v>271</v>
      </c>
      <c r="B241" s="37" t="s">
        <v>271</v>
      </c>
      <c r="C241" s="37" t="s">
        <v>89</v>
      </c>
      <c r="D241" s="38">
        <v>278203</v>
      </c>
      <c r="E241" s="38">
        <v>287104</v>
      </c>
      <c r="F241" s="38">
        <v>293155</v>
      </c>
      <c r="G241" s="38">
        <v>302033</v>
      </c>
      <c r="H241" s="38">
        <v>307529</v>
      </c>
      <c r="I241" s="38">
        <v>311355</v>
      </c>
      <c r="J241" s="38">
        <v>313155</v>
      </c>
      <c r="K241" s="123">
        <v>314862</v>
      </c>
    </row>
    <row r="242" spans="1:11" x14ac:dyDescent="0.4">
      <c r="A242" s="37" t="s">
        <v>271</v>
      </c>
      <c r="B242" s="37" t="s">
        <v>309</v>
      </c>
      <c r="C242" s="37" t="s">
        <v>89</v>
      </c>
      <c r="D242" s="38">
        <v>79749</v>
      </c>
      <c r="E242" s="38">
        <v>82483</v>
      </c>
      <c r="F242" s="38">
        <v>83716</v>
      </c>
      <c r="G242" s="38">
        <v>85831</v>
      </c>
      <c r="H242" s="38">
        <v>87551</v>
      </c>
      <c r="I242" s="38">
        <v>88756</v>
      </c>
      <c r="J242" s="38">
        <v>88722</v>
      </c>
      <c r="K242" s="123">
        <v>89016</v>
      </c>
    </row>
    <row r="243" spans="1:11" x14ac:dyDescent="0.4">
      <c r="A243" s="37" t="s">
        <v>271</v>
      </c>
      <c r="B243" s="37" t="s">
        <v>310</v>
      </c>
      <c r="C243" s="37" t="s">
        <v>89</v>
      </c>
      <c r="D243" s="38">
        <v>198454</v>
      </c>
      <c r="E243" s="38">
        <v>204621</v>
      </c>
      <c r="F243" s="38">
        <v>209439</v>
      </c>
      <c r="G243" s="38">
        <v>216202</v>
      </c>
      <c r="H243" s="38">
        <v>219978</v>
      </c>
      <c r="I243" s="38">
        <v>222599</v>
      </c>
      <c r="J243" s="38">
        <v>224433</v>
      </c>
      <c r="K243" s="123">
        <v>225846</v>
      </c>
    </row>
    <row r="244" spans="1:11" x14ac:dyDescent="0.4">
      <c r="A244" s="37" t="s">
        <v>269</v>
      </c>
      <c r="B244" s="37" t="s">
        <v>269</v>
      </c>
      <c r="C244" s="37" t="s">
        <v>89</v>
      </c>
      <c r="D244" s="38">
        <v>923499</v>
      </c>
      <c r="E244" s="38">
        <v>943611</v>
      </c>
      <c r="F244" s="38">
        <v>959255</v>
      </c>
      <c r="G244" s="38">
        <v>983153</v>
      </c>
      <c r="H244" s="38">
        <v>1001915</v>
      </c>
      <c r="I244" s="38">
        <v>1019093</v>
      </c>
      <c r="J244" s="38">
        <v>1035449</v>
      </c>
      <c r="K244" s="123">
        <v>1052129</v>
      </c>
    </row>
    <row r="245" spans="1:11" x14ac:dyDescent="0.4">
      <c r="A245" s="37" t="s">
        <v>269</v>
      </c>
      <c r="B245" s="37" t="s">
        <v>314</v>
      </c>
      <c r="C245" s="37" t="s">
        <v>89</v>
      </c>
      <c r="D245" s="38">
        <v>15647</v>
      </c>
      <c r="E245" s="38">
        <v>15860</v>
      </c>
      <c r="F245" s="38">
        <v>15967</v>
      </c>
      <c r="G245" s="38">
        <v>16531</v>
      </c>
      <c r="H245" s="38">
        <v>17152</v>
      </c>
      <c r="I245" s="38">
        <v>18051</v>
      </c>
      <c r="J245" s="38">
        <v>19404</v>
      </c>
      <c r="K245" s="123">
        <v>19536</v>
      </c>
    </row>
    <row r="246" spans="1:11" x14ac:dyDescent="0.4">
      <c r="A246" s="37" t="s">
        <v>269</v>
      </c>
      <c r="B246" s="37" t="s">
        <v>319</v>
      </c>
      <c r="C246" s="37" t="s">
        <v>89</v>
      </c>
      <c r="D246" s="38">
        <v>49393</v>
      </c>
      <c r="E246" s="38">
        <v>50134</v>
      </c>
      <c r="F246" s="38">
        <v>50519</v>
      </c>
      <c r="G246" s="38">
        <v>50966</v>
      </c>
      <c r="H246" s="38">
        <v>51580</v>
      </c>
      <c r="I246" s="38">
        <v>52394</v>
      </c>
      <c r="J246" s="38">
        <v>53019</v>
      </c>
      <c r="K246" s="123">
        <v>53537</v>
      </c>
    </row>
    <row r="247" spans="1:11" x14ac:dyDescent="0.4">
      <c r="A247" s="37" t="s">
        <v>269</v>
      </c>
      <c r="B247" s="37" t="s">
        <v>311</v>
      </c>
      <c r="C247" s="37" t="s">
        <v>89</v>
      </c>
      <c r="D247" s="38">
        <v>25440</v>
      </c>
      <c r="E247" s="38">
        <v>25588</v>
      </c>
      <c r="F247" s="38">
        <v>25521</v>
      </c>
      <c r="G247" s="38">
        <v>25897</v>
      </c>
      <c r="H247" s="38">
        <v>25893</v>
      </c>
      <c r="I247" s="38">
        <v>26180</v>
      </c>
      <c r="J247" s="38">
        <v>26562</v>
      </c>
      <c r="K247" s="123">
        <v>26700</v>
      </c>
    </row>
    <row r="248" spans="1:11" x14ac:dyDescent="0.4">
      <c r="A248" s="37" t="s">
        <v>269</v>
      </c>
      <c r="B248" s="37" t="s">
        <v>315</v>
      </c>
      <c r="C248" s="37" t="s">
        <v>89</v>
      </c>
      <c r="D248" s="38">
        <v>56679</v>
      </c>
      <c r="E248" s="38">
        <v>56729</v>
      </c>
      <c r="F248" s="38">
        <v>57196</v>
      </c>
      <c r="G248" s="38">
        <v>57826</v>
      </c>
      <c r="H248" s="38">
        <v>58048</v>
      </c>
      <c r="I248" s="38">
        <v>58137</v>
      </c>
      <c r="J248" s="38">
        <v>57648</v>
      </c>
      <c r="K248" s="123">
        <v>57337</v>
      </c>
    </row>
    <row r="249" spans="1:11" x14ac:dyDescent="0.4">
      <c r="A249" s="37" t="s">
        <v>269</v>
      </c>
      <c r="B249" s="37" t="s">
        <v>325</v>
      </c>
      <c r="C249" s="37" t="s">
        <v>89</v>
      </c>
      <c r="D249" s="38">
        <v>74586</v>
      </c>
      <c r="E249" s="38">
        <v>75540</v>
      </c>
      <c r="F249" s="38">
        <v>76162</v>
      </c>
      <c r="G249" s="38">
        <v>77661</v>
      </c>
      <c r="H249" s="38">
        <v>79526</v>
      </c>
      <c r="I249" s="38">
        <v>81199</v>
      </c>
      <c r="J249" s="38">
        <v>83058</v>
      </c>
      <c r="K249" s="123">
        <v>85011</v>
      </c>
    </row>
    <row r="250" spans="1:11" x14ac:dyDescent="0.4">
      <c r="A250" s="37" t="s">
        <v>269</v>
      </c>
      <c r="B250" s="37" t="s">
        <v>312</v>
      </c>
      <c r="C250" s="37" t="s">
        <v>89</v>
      </c>
      <c r="D250" s="38">
        <v>47407</v>
      </c>
      <c r="E250" s="38">
        <v>47705</v>
      </c>
      <c r="F250" s="38">
        <v>48324</v>
      </c>
      <c r="G250" s="38">
        <v>49361</v>
      </c>
      <c r="H250" s="38">
        <v>49419</v>
      </c>
      <c r="I250" s="38">
        <v>49694</v>
      </c>
      <c r="J250" s="38">
        <v>49709</v>
      </c>
      <c r="K250" s="123">
        <v>49256</v>
      </c>
    </row>
    <row r="251" spans="1:11" x14ac:dyDescent="0.4">
      <c r="A251" s="37" t="s">
        <v>269</v>
      </c>
      <c r="B251" s="37" t="s">
        <v>323</v>
      </c>
      <c r="C251" s="37" t="s">
        <v>89</v>
      </c>
      <c r="D251" s="38">
        <v>32999</v>
      </c>
      <c r="E251" s="38">
        <v>33193</v>
      </c>
      <c r="F251" s="38">
        <v>33341</v>
      </c>
      <c r="G251" s="38">
        <v>33562</v>
      </c>
      <c r="H251" s="38">
        <v>33257</v>
      </c>
      <c r="I251" s="38">
        <v>32945</v>
      </c>
      <c r="J251" s="38">
        <v>32667</v>
      </c>
      <c r="K251" s="123">
        <v>32353</v>
      </c>
    </row>
    <row r="252" spans="1:11" x14ac:dyDescent="0.4">
      <c r="A252" s="37" t="s">
        <v>269</v>
      </c>
      <c r="B252" s="37" t="s">
        <v>317</v>
      </c>
      <c r="C252" s="37" t="s">
        <v>89</v>
      </c>
      <c r="D252" s="38">
        <v>72469</v>
      </c>
      <c r="E252" s="38">
        <v>75091</v>
      </c>
      <c r="F252" s="38">
        <v>76748</v>
      </c>
      <c r="G252" s="38">
        <v>79103</v>
      </c>
      <c r="H252" s="38">
        <v>81407</v>
      </c>
      <c r="I252" s="38">
        <v>82433</v>
      </c>
      <c r="J252" s="38">
        <v>83565</v>
      </c>
      <c r="K252" s="123">
        <v>84142</v>
      </c>
    </row>
    <row r="253" spans="1:11" x14ac:dyDescent="0.4">
      <c r="A253" s="37" t="s">
        <v>269</v>
      </c>
      <c r="B253" s="37" t="s">
        <v>316</v>
      </c>
      <c r="C253" s="37" t="s">
        <v>89</v>
      </c>
      <c r="D253" s="38">
        <v>26544</v>
      </c>
      <c r="E253" s="38">
        <v>26433</v>
      </c>
      <c r="F253" s="38">
        <v>26410</v>
      </c>
      <c r="G253" s="38">
        <v>26794</v>
      </c>
      <c r="H253" s="38">
        <v>26646</v>
      </c>
      <c r="I253" s="38">
        <v>26666</v>
      </c>
      <c r="J253" s="38">
        <v>26543</v>
      </c>
      <c r="K253" s="123">
        <v>26424</v>
      </c>
    </row>
    <row r="254" spans="1:11" x14ac:dyDescent="0.4">
      <c r="A254" s="37" t="s">
        <v>269</v>
      </c>
      <c r="B254" s="37" t="s">
        <v>324</v>
      </c>
      <c r="C254" s="37" t="s">
        <v>89</v>
      </c>
      <c r="D254" s="38">
        <v>129188</v>
      </c>
      <c r="E254" s="38">
        <v>132159</v>
      </c>
      <c r="F254" s="38">
        <v>135159</v>
      </c>
      <c r="G254" s="38">
        <v>139580</v>
      </c>
      <c r="H254" s="38">
        <v>145869</v>
      </c>
      <c r="I254" s="38">
        <v>152249</v>
      </c>
      <c r="J254" s="38">
        <v>159108</v>
      </c>
      <c r="K254" s="123">
        <v>165070</v>
      </c>
    </row>
    <row r="255" spans="1:11" x14ac:dyDescent="0.4">
      <c r="A255" s="37" t="s">
        <v>269</v>
      </c>
      <c r="B255" s="37" t="s">
        <v>320</v>
      </c>
      <c r="C255" s="37" t="s">
        <v>89</v>
      </c>
      <c r="D255" s="38">
        <v>37489</v>
      </c>
      <c r="E255" s="38">
        <v>38060</v>
      </c>
      <c r="F255" s="38">
        <v>38290</v>
      </c>
      <c r="G255" s="38">
        <v>38946</v>
      </c>
      <c r="H255" s="38">
        <v>39051</v>
      </c>
      <c r="I255" s="38">
        <v>39605</v>
      </c>
      <c r="J255" s="38">
        <v>40245</v>
      </c>
      <c r="K255" s="123">
        <v>40879</v>
      </c>
    </row>
    <row r="256" spans="1:11" x14ac:dyDescent="0.4">
      <c r="A256" s="37" t="s">
        <v>269</v>
      </c>
      <c r="B256" s="37" t="s">
        <v>313</v>
      </c>
      <c r="C256" s="37" t="s">
        <v>89</v>
      </c>
      <c r="D256" s="38">
        <v>263434</v>
      </c>
      <c r="E256" s="38">
        <v>273851</v>
      </c>
      <c r="F256" s="38">
        <v>281333</v>
      </c>
      <c r="G256" s="38">
        <v>291425</v>
      </c>
      <c r="H256" s="38">
        <v>297987</v>
      </c>
      <c r="I256" s="38">
        <v>302893</v>
      </c>
      <c r="J256" s="38">
        <v>306418</v>
      </c>
      <c r="K256" s="123">
        <v>312542</v>
      </c>
    </row>
    <row r="257" spans="1:11" x14ac:dyDescent="0.4">
      <c r="A257" s="37" t="s">
        <v>269</v>
      </c>
      <c r="B257" s="37" t="s">
        <v>773</v>
      </c>
      <c r="C257" s="37" t="s">
        <v>89</v>
      </c>
      <c r="D257" s="38">
        <v>108090</v>
      </c>
      <c r="E257" s="38">
        <v>110982</v>
      </c>
      <c r="F257" s="38">
        <v>113406</v>
      </c>
      <c r="G257" s="38">
        <v>115586</v>
      </c>
      <c r="H257" s="38">
        <v>116963</v>
      </c>
      <c r="I257" s="38">
        <v>119122</v>
      </c>
      <c r="J257" s="38">
        <v>121234</v>
      </c>
      <c r="K257" s="123">
        <v>125131</v>
      </c>
    </row>
    <row r="258" spans="1:11" x14ac:dyDescent="0.4">
      <c r="A258" s="37" t="s">
        <v>269</v>
      </c>
      <c r="B258" s="37" t="s">
        <v>774</v>
      </c>
      <c r="C258" s="37" t="s">
        <v>89</v>
      </c>
      <c r="D258" s="38">
        <v>155344</v>
      </c>
      <c r="E258" s="38">
        <v>162869</v>
      </c>
      <c r="F258" s="38">
        <v>167927</v>
      </c>
      <c r="G258" s="38">
        <v>175839</v>
      </c>
      <c r="H258" s="38">
        <v>181024</v>
      </c>
      <c r="I258" s="38">
        <v>183771</v>
      </c>
      <c r="J258" s="38">
        <v>185184</v>
      </c>
      <c r="K258" s="123">
        <v>187411</v>
      </c>
    </row>
    <row r="259" spans="1:11" x14ac:dyDescent="0.4">
      <c r="A259" s="37" t="s">
        <v>269</v>
      </c>
      <c r="B259" s="37" t="s">
        <v>318</v>
      </c>
      <c r="C259" s="37" t="s">
        <v>89</v>
      </c>
      <c r="D259" s="38">
        <v>16147</v>
      </c>
      <c r="E259" s="38">
        <v>16274</v>
      </c>
      <c r="F259" s="38">
        <v>16296</v>
      </c>
      <c r="G259" s="38">
        <v>16378</v>
      </c>
      <c r="H259" s="38">
        <v>16426</v>
      </c>
      <c r="I259" s="38">
        <v>16567</v>
      </c>
      <c r="J259" s="38">
        <v>16722</v>
      </c>
      <c r="K259" s="123">
        <v>16743</v>
      </c>
    </row>
    <row r="260" spans="1:11" x14ac:dyDescent="0.4">
      <c r="A260" s="37" t="s">
        <v>269</v>
      </c>
      <c r="B260" s="37" t="s">
        <v>322</v>
      </c>
      <c r="C260" s="37" t="s">
        <v>89</v>
      </c>
      <c r="D260" s="38">
        <v>31244</v>
      </c>
      <c r="E260" s="38">
        <v>31636</v>
      </c>
      <c r="F260" s="38">
        <v>32069</v>
      </c>
      <c r="G260" s="38">
        <v>32535</v>
      </c>
      <c r="H260" s="38">
        <v>32908</v>
      </c>
      <c r="I260" s="38">
        <v>33209</v>
      </c>
      <c r="J260" s="38">
        <v>33318</v>
      </c>
      <c r="K260" s="123">
        <v>33405</v>
      </c>
    </row>
    <row r="261" spans="1:11" x14ac:dyDescent="0.4">
      <c r="A261" s="37" t="s">
        <v>269</v>
      </c>
      <c r="B261" s="37" t="s">
        <v>321</v>
      </c>
      <c r="C261" s="37" t="s">
        <v>89</v>
      </c>
      <c r="D261" s="38">
        <v>44833</v>
      </c>
      <c r="E261" s="38">
        <v>45358</v>
      </c>
      <c r="F261" s="38">
        <v>45920</v>
      </c>
      <c r="G261" s="38">
        <v>46588</v>
      </c>
      <c r="H261" s="38">
        <v>46746</v>
      </c>
      <c r="I261" s="38">
        <v>46871</v>
      </c>
      <c r="J261" s="38">
        <v>47463</v>
      </c>
      <c r="K261" s="123">
        <v>49194</v>
      </c>
    </row>
    <row r="262" spans="1:11" x14ac:dyDescent="0.4">
      <c r="A262" s="37" t="s">
        <v>270</v>
      </c>
      <c r="B262" s="37" t="s">
        <v>270</v>
      </c>
      <c r="C262" s="37" t="s">
        <v>89</v>
      </c>
      <c r="D262" s="38">
        <v>692140</v>
      </c>
      <c r="E262" s="38">
        <v>707220</v>
      </c>
      <c r="F262" s="38">
        <v>722123</v>
      </c>
      <c r="G262" s="38">
        <v>745644</v>
      </c>
      <c r="H262" s="38">
        <v>760672</v>
      </c>
      <c r="I262" s="38">
        <v>771848</v>
      </c>
      <c r="J262" s="38">
        <v>779967</v>
      </c>
      <c r="K262" s="123">
        <v>787756</v>
      </c>
    </row>
    <row r="263" spans="1:11" x14ac:dyDescent="0.4">
      <c r="A263" s="37" t="s">
        <v>270</v>
      </c>
      <c r="B263" s="37" t="s">
        <v>335</v>
      </c>
      <c r="C263" s="37" t="s">
        <v>89</v>
      </c>
      <c r="D263" s="38">
        <v>20577</v>
      </c>
      <c r="E263" s="38">
        <v>20899</v>
      </c>
      <c r="F263" s="38">
        <v>21256</v>
      </c>
      <c r="G263" s="38">
        <v>22145</v>
      </c>
      <c r="H263" s="38">
        <v>21851</v>
      </c>
      <c r="I263" s="38">
        <v>21347</v>
      </c>
      <c r="J263" s="38">
        <v>21304</v>
      </c>
      <c r="K263" s="123">
        <v>21400</v>
      </c>
    </row>
    <row r="264" spans="1:11" x14ac:dyDescent="0.4">
      <c r="A264" s="37" t="s">
        <v>270</v>
      </c>
      <c r="B264" s="37" t="s">
        <v>328</v>
      </c>
      <c r="C264" s="37" t="s">
        <v>89</v>
      </c>
      <c r="D264" s="38">
        <v>14784</v>
      </c>
      <c r="E264" s="38">
        <v>15119</v>
      </c>
      <c r="F264" s="38">
        <v>15211</v>
      </c>
      <c r="G264" s="38">
        <v>15328</v>
      </c>
      <c r="H264" s="38">
        <v>15072</v>
      </c>
      <c r="I264" s="38">
        <v>15084</v>
      </c>
      <c r="J264" s="38">
        <v>15272</v>
      </c>
      <c r="K264" s="123">
        <v>15333</v>
      </c>
    </row>
    <row r="265" spans="1:11" x14ac:dyDescent="0.4">
      <c r="A265" s="37" t="s">
        <v>270</v>
      </c>
      <c r="B265" s="37" t="s">
        <v>327</v>
      </c>
      <c r="C265" s="37" t="s">
        <v>89</v>
      </c>
      <c r="D265" s="38">
        <v>16501</v>
      </c>
      <c r="E265" s="38">
        <v>16600</v>
      </c>
      <c r="F265" s="38">
        <v>16684</v>
      </c>
      <c r="G265" s="38">
        <v>16981</v>
      </c>
      <c r="H265" s="38">
        <v>17039</v>
      </c>
      <c r="I265" s="38">
        <v>16959</v>
      </c>
      <c r="J265" s="38">
        <v>16864</v>
      </c>
      <c r="K265" s="123">
        <v>16814</v>
      </c>
    </row>
    <row r="266" spans="1:11" x14ac:dyDescent="0.4">
      <c r="A266" s="37" t="s">
        <v>270</v>
      </c>
      <c r="B266" s="37" t="s">
        <v>326</v>
      </c>
      <c r="C266" s="37" t="s">
        <v>89</v>
      </c>
      <c r="D266" s="38">
        <v>24132</v>
      </c>
      <c r="E266" s="38">
        <v>24370</v>
      </c>
      <c r="F266" s="38">
        <v>24509</v>
      </c>
      <c r="G266" s="38">
        <v>24414</v>
      </c>
      <c r="H266" s="38">
        <v>23813</v>
      </c>
      <c r="I266" s="38">
        <v>23794</v>
      </c>
      <c r="J266" s="38">
        <v>23722</v>
      </c>
      <c r="K266" s="123">
        <v>23715</v>
      </c>
    </row>
    <row r="267" spans="1:11" x14ac:dyDescent="0.4">
      <c r="A267" s="37" t="s">
        <v>270</v>
      </c>
      <c r="B267" s="37" t="s">
        <v>332</v>
      </c>
      <c r="C267" s="37" t="s">
        <v>89</v>
      </c>
      <c r="D267" s="38">
        <v>23290</v>
      </c>
      <c r="E267" s="38">
        <v>23681</v>
      </c>
      <c r="F267" s="38">
        <v>24004</v>
      </c>
      <c r="G267" s="38">
        <v>24437</v>
      </c>
      <c r="H267" s="38">
        <v>25104</v>
      </c>
      <c r="I267" s="38">
        <v>25415</v>
      </c>
      <c r="J267" s="38">
        <v>25406</v>
      </c>
      <c r="K267" s="123">
        <v>25368</v>
      </c>
    </row>
    <row r="268" spans="1:11" x14ac:dyDescent="0.4">
      <c r="A268" s="37" t="s">
        <v>270</v>
      </c>
      <c r="B268" s="37" t="s">
        <v>330</v>
      </c>
      <c r="C268" s="37" t="s">
        <v>89</v>
      </c>
      <c r="D268" s="38">
        <v>45069</v>
      </c>
      <c r="E268" s="38">
        <v>45571</v>
      </c>
      <c r="F268" s="38">
        <v>46402</v>
      </c>
      <c r="G268" s="38">
        <v>46831</v>
      </c>
      <c r="H268" s="38">
        <v>47431</v>
      </c>
      <c r="I268" s="38">
        <v>48292</v>
      </c>
      <c r="J268" s="38">
        <v>48431</v>
      </c>
      <c r="K268" s="123">
        <v>49269</v>
      </c>
    </row>
    <row r="269" spans="1:11" x14ac:dyDescent="0.4">
      <c r="A269" s="37" t="s">
        <v>270</v>
      </c>
      <c r="B269" s="37" t="s">
        <v>329</v>
      </c>
      <c r="C269" s="37" t="s">
        <v>89</v>
      </c>
      <c r="D269" s="38">
        <v>61949</v>
      </c>
      <c r="E269" s="38">
        <v>62367</v>
      </c>
      <c r="F269" s="38">
        <v>63417</v>
      </c>
      <c r="G269" s="38">
        <v>63945</v>
      </c>
      <c r="H269" s="38">
        <v>64540</v>
      </c>
      <c r="I269" s="38">
        <v>65436</v>
      </c>
      <c r="J269" s="38">
        <v>66038</v>
      </c>
      <c r="K269" s="123">
        <v>65881</v>
      </c>
    </row>
    <row r="270" spans="1:11" x14ac:dyDescent="0.4">
      <c r="A270" s="37" t="s">
        <v>270</v>
      </c>
      <c r="B270" s="37" t="s">
        <v>334</v>
      </c>
      <c r="C270" s="37" t="s">
        <v>89</v>
      </c>
      <c r="D270" s="38">
        <v>16694</v>
      </c>
      <c r="E270" s="38">
        <v>16854</v>
      </c>
      <c r="F270" s="38">
        <v>17283</v>
      </c>
      <c r="G270" s="38">
        <v>17697</v>
      </c>
      <c r="H270" s="38">
        <v>17832</v>
      </c>
      <c r="I270" s="38">
        <v>18583</v>
      </c>
      <c r="J270" s="38">
        <v>18944</v>
      </c>
      <c r="K270" s="123">
        <v>18961</v>
      </c>
    </row>
    <row r="271" spans="1:11" x14ac:dyDescent="0.4">
      <c r="A271" s="37" t="s">
        <v>270</v>
      </c>
      <c r="B271" s="37" t="s">
        <v>331</v>
      </c>
      <c r="C271" s="37" t="s">
        <v>89</v>
      </c>
      <c r="D271" s="38">
        <v>32898</v>
      </c>
      <c r="E271" s="38">
        <v>35276</v>
      </c>
      <c r="F271" s="38">
        <v>37213</v>
      </c>
      <c r="G271" s="38">
        <v>39594</v>
      </c>
      <c r="H271" s="38">
        <v>41323</v>
      </c>
      <c r="I271" s="38">
        <v>42398</v>
      </c>
      <c r="J271" s="38">
        <v>42751</v>
      </c>
      <c r="K271" s="123">
        <v>42976</v>
      </c>
    </row>
    <row r="272" spans="1:11" x14ac:dyDescent="0.4">
      <c r="A272" s="37" t="s">
        <v>270</v>
      </c>
      <c r="B272" s="37" t="s">
        <v>336</v>
      </c>
      <c r="C272" s="37" t="s">
        <v>89</v>
      </c>
      <c r="D272" s="38">
        <v>346000</v>
      </c>
      <c r="E272" s="38">
        <v>353320</v>
      </c>
      <c r="F272" s="38">
        <v>360496</v>
      </c>
      <c r="G272" s="38">
        <v>376252</v>
      </c>
      <c r="H272" s="38">
        <v>387016</v>
      </c>
      <c r="I272" s="38">
        <v>393697</v>
      </c>
      <c r="J272" s="38">
        <v>399092</v>
      </c>
      <c r="K272" s="123">
        <v>404569</v>
      </c>
    </row>
    <row r="273" spans="1:11" x14ac:dyDescent="0.4">
      <c r="A273" s="37" t="s">
        <v>270</v>
      </c>
      <c r="B273" s="37" t="s">
        <v>775</v>
      </c>
      <c r="C273" s="37" t="s">
        <v>89</v>
      </c>
      <c r="D273" s="38">
        <v>69624</v>
      </c>
      <c r="E273" s="38">
        <v>72401</v>
      </c>
      <c r="F273" s="38">
        <v>73870</v>
      </c>
      <c r="G273" s="38">
        <v>81185</v>
      </c>
      <c r="H273" s="38">
        <v>84548</v>
      </c>
      <c r="I273" s="38">
        <v>87184</v>
      </c>
      <c r="J273" s="38">
        <v>89763</v>
      </c>
      <c r="K273" s="123">
        <v>89601</v>
      </c>
    </row>
    <row r="274" spans="1:11" x14ac:dyDescent="0.4">
      <c r="A274" s="37" t="s">
        <v>270</v>
      </c>
      <c r="B274" s="37" t="s">
        <v>777</v>
      </c>
      <c r="C274" s="37" t="s">
        <v>89</v>
      </c>
      <c r="D274" s="38">
        <v>88484</v>
      </c>
      <c r="E274" s="38">
        <v>87678</v>
      </c>
      <c r="F274" s="38">
        <v>87148</v>
      </c>
      <c r="G274" s="38">
        <v>87404</v>
      </c>
      <c r="H274" s="38">
        <v>89194</v>
      </c>
      <c r="I274" s="38">
        <v>90101</v>
      </c>
      <c r="J274" s="38">
        <v>88901</v>
      </c>
      <c r="K274" s="123">
        <v>87924</v>
      </c>
    </row>
    <row r="275" spans="1:11" x14ac:dyDescent="0.4">
      <c r="A275" s="37" t="s">
        <v>270</v>
      </c>
      <c r="B275" s="37" t="s">
        <v>778</v>
      </c>
      <c r="C275" s="37" t="s">
        <v>89</v>
      </c>
      <c r="D275" s="38">
        <v>80933</v>
      </c>
      <c r="E275" s="38">
        <v>83948</v>
      </c>
      <c r="F275" s="38">
        <v>85001</v>
      </c>
      <c r="G275" s="38">
        <v>87402</v>
      </c>
      <c r="H275" s="38">
        <v>89575</v>
      </c>
      <c r="I275" s="38">
        <v>90682</v>
      </c>
      <c r="J275" s="38">
        <v>90189</v>
      </c>
      <c r="K275" s="123">
        <v>90608</v>
      </c>
    </row>
    <row r="276" spans="1:11" x14ac:dyDescent="0.4">
      <c r="A276" s="37" t="s">
        <v>270</v>
      </c>
      <c r="B276" s="37" t="s">
        <v>776</v>
      </c>
      <c r="C276" s="37" t="s">
        <v>89</v>
      </c>
      <c r="D276" s="38">
        <v>106959</v>
      </c>
      <c r="E276" s="38">
        <v>109293</v>
      </c>
      <c r="F276" s="38">
        <v>114477</v>
      </c>
      <c r="G276" s="38">
        <v>120261</v>
      </c>
      <c r="H276" s="38">
        <v>123699</v>
      </c>
      <c r="I276" s="38">
        <v>125730</v>
      </c>
      <c r="J276" s="38">
        <v>130239</v>
      </c>
      <c r="K276" s="123">
        <v>136436</v>
      </c>
    </row>
    <row r="277" spans="1:11" x14ac:dyDescent="0.4">
      <c r="A277" s="37" t="s">
        <v>270</v>
      </c>
      <c r="B277" s="37" t="s">
        <v>333</v>
      </c>
      <c r="C277" s="37" t="s">
        <v>89</v>
      </c>
      <c r="D277" s="38">
        <v>90246</v>
      </c>
      <c r="E277" s="38">
        <v>93163</v>
      </c>
      <c r="F277" s="38">
        <v>95648</v>
      </c>
      <c r="G277" s="38">
        <v>98020</v>
      </c>
      <c r="H277" s="38">
        <v>99651</v>
      </c>
      <c r="I277" s="38">
        <v>100843</v>
      </c>
      <c r="J277" s="38">
        <v>102143</v>
      </c>
      <c r="K277" s="123">
        <v>103470</v>
      </c>
    </row>
    <row r="278" spans="1:11" x14ac:dyDescent="0.4">
      <c r="A278" s="37" t="s">
        <v>272</v>
      </c>
      <c r="B278" s="37" t="s">
        <v>272</v>
      </c>
      <c r="C278" s="37" t="s">
        <v>89</v>
      </c>
      <c r="D278" s="38">
        <v>109490</v>
      </c>
      <c r="E278" s="38">
        <v>123762</v>
      </c>
      <c r="F278" s="38">
        <v>135408</v>
      </c>
      <c r="G278" s="38">
        <v>144275</v>
      </c>
      <c r="H278" s="38">
        <v>153649</v>
      </c>
      <c r="I278" s="38">
        <v>159386</v>
      </c>
      <c r="J278" s="38">
        <v>160835</v>
      </c>
      <c r="K278" s="123">
        <v>163432</v>
      </c>
    </row>
    <row r="279" spans="1:11" x14ac:dyDescent="0.4">
      <c r="A279" s="37" t="s">
        <v>272</v>
      </c>
      <c r="B279" s="37" t="s">
        <v>337</v>
      </c>
      <c r="C279" s="37" t="s">
        <v>89</v>
      </c>
      <c r="D279" s="38">
        <v>109490</v>
      </c>
      <c r="E279" s="38">
        <v>123762</v>
      </c>
      <c r="F279" s="38">
        <v>135408</v>
      </c>
      <c r="G279" s="38">
        <v>144275</v>
      </c>
      <c r="H279" s="38">
        <v>153649</v>
      </c>
      <c r="I279" s="38">
        <v>159386</v>
      </c>
      <c r="J279" s="38">
        <v>160835</v>
      </c>
      <c r="K279" s="123">
        <v>163432</v>
      </c>
    </row>
  </sheetData>
  <autoFilter ref="A1:K1" xr:uid="{E471FCE0-3A00-415F-B811-65660083205A}"/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CEE8-2A1D-479E-B2F7-1171CDE5A0B9}">
  <dimension ref="A1:X280"/>
  <sheetViews>
    <sheetView workbookViewId="0">
      <selection activeCell="A242" sqref="A242"/>
    </sheetView>
  </sheetViews>
  <sheetFormatPr defaultRowHeight="17.399999999999999" x14ac:dyDescent="0.4"/>
  <cols>
    <col min="1" max="1" width="10.8984375" customWidth="1"/>
    <col min="2" max="2" width="19.09765625" customWidth="1"/>
    <col min="22" max="24" width="8.69921875" style="57"/>
  </cols>
  <sheetData>
    <row r="1" spans="1:24" x14ac:dyDescent="0.35">
      <c r="A1" s="283" t="s">
        <v>0</v>
      </c>
      <c r="B1" s="285" t="s">
        <v>339</v>
      </c>
      <c r="C1" s="285" t="s">
        <v>888</v>
      </c>
      <c r="D1" s="282" t="s">
        <v>351</v>
      </c>
      <c r="E1" s="282" t="s">
        <v>351</v>
      </c>
      <c r="F1" s="282" t="s">
        <v>351</v>
      </c>
      <c r="G1" s="282" t="s">
        <v>352</v>
      </c>
      <c r="H1" s="282" t="s">
        <v>352</v>
      </c>
      <c r="I1" s="282" t="s">
        <v>352</v>
      </c>
      <c r="J1" s="282" t="s">
        <v>353</v>
      </c>
      <c r="K1" s="282" t="s">
        <v>353</v>
      </c>
      <c r="L1" s="282" t="s">
        <v>353</v>
      </c>
      <c r="M1" s="282" t="s">
        <v>354</v>
      </c>
      <c r="N1" s="282" t="s">
        <v>354</v>
      </c>
      <c r="O1" s="282" t="s">
        <v>354</v>
      </c>
      <c r="P1" s="282" t="s">
        <v>355</v>
      </c>
      <c r="Q1" s="282" t="s">
        <v>355</v>
      </c>
      <c r="R1" s="282" t="s">
        <v>355</v>
      </c>
      <c r="S1" s="282" t="s">
        <v>356</v>
      </c>
      <c r="T1" s="282" t="s">
        <v>356</v>
      </c>
      <c r="U1" s="282" t="s">
        <v>356</v>
      </c>
      <c r="V1" s="282">
        <v>2023</v>
      </c>
      <c r="W1" s="282" t="s">
        <v>356</v>
      </c>
      <c r="X1" s="282" t="s">
        <v>356</v>
      </c>
    </row>
    <row r="2" spans="1:24" x14ac:dyDescent="0.35">
      <c r="A2" s="284"/>
      <c r="B2" s="282" t="s">
        <v>339</v>
      </c>
      <c r="C2" s="282" t="s">
        <v>340</v>
      </c>
      <c r="D2" s="45" t="s">
        <v>341</v>
      </c>
      <c r="E2" s="45" t="s">
        <v>342</v>
      </c>
      <c r="F2" s="45" t="s">
        <v>343</v>
      </c>
      <c r="G2" s="45" t="s">
        <v>341</v>
      </c>
      <c r="H2" s="45" t="s">
        <v>342</v>
      </c>
      <c r="I2" s="45" t="s">
        <v>343</v>
      </c>
      <c r="J2" s="45" t="s">
        <v>341</v>
      </c>
      <c r="K2" s="45" t="s">
        <v>342</v>
      </c>
      <c r="L2" s="45" t="s">
        <v>343</v>
      </c>
      <c r="M2" s="45" t="s">
        <v>341</v>
      </c>
      <c r="N2" s="45" t="s">
        <v>342</v>
      </c>
      <c r="O2" s="45" t="s">
        <v>343</v>
      </c>
      <c r="P2" s="45" t="s">
        <v>341</v>
      </c>
      <c r="Q2" s="45" t="s">
        <v>342</v>
      </c>
      <c r="R2" s="45" t="s">
        <v>343</v>
      </c>
      <c r="S2" s="45" t="s">
        <v>341</v>
      </c>
      <c r="T2" s="45" t="s">
        <v>342</v>
      </c>
      <c r="U2" s="45" t="s">
        <v>343</v>
      </c>
      <c r="V2" s="45" t="s">
        <v>341</v>
      </c>
      <c r="W2" s="45" t="s">
        <v>342</v>
      </c>
      <c r="X2" s="45" t="s">
        <v>343</v>
      </c>
    </row>
    <row r="3" spans="1:24" x14ac:dyDescent="0.35">
      <c r="A3" s="46" t="s">
        <v>88</v>
      </c>
      <c r="B3" s="46" t="s">
        <v>88</v>
      </c>
      <c r="C3" s="46" t="s">
        <v>19</v>
      </c>
      <c r="D3" s="47">
        <v>627054</v>
      </c>
      <c r="E3" s="47">
        <v>620729</v>
      </c>
      <c r="F3" s="47">
        <v>5654</v>
      </c>
      <c r="G3" s="47">
        <v>634847</v>
      </c>
      <c r="H3" s="47">
        <v>628484</v>
      </c>
      <c r="I3" s="47">
        <v>5692</v>
      </c>
      <c r="J3" s="47">
        <v>641021</v>
      </c>
      <c r="K3" s="47">
        <v>633942</v>
      </c>
      <c r="L3" s="47">
        <v>6442</v>
      </c>
      <c r="M3" s="47">
        <v>668479</v>
      </c>
      <c r="N3" s="47">
        <v>661039</v>
      </c>
      <c r="O3" s="47">
        <v>6845</v>
      </c>
      <c r="P3" s="47">
        <v>682635</v>
      </c>
      <c r="Q3" s="47">
        <v>674728</v>
      </c>
      <c r="R3" s="47">
        <v>7242</v>
      </c>
      <c r="S3" s="47">
        <v>693576</v>
      </c>
      <c r="T3" s="47">
        <v>684895</v>
      </c>
      <c r="U3" s="47">
        <v>8010</v>
      </c>
      <c r="V3" s="147">
        <v>708894</v>
      </c>
      <c r="W3" s="147">
        <v>698410</v>
      </c>
      <c r="X3" s="147">
        <v>9831</v>
      </c>
    </row>
    <row r="4" spans="1:24" x14ac:dyDescent="0.35">
      <c r="A4" s="46" t="s">
        <v>88</v>
      </c>
      <c r="B4" s="46" t="s">
        <v>445</v>
      </c>
      <c r="C4" s="46" t="s">
        <v>19</v>
      </c>
      <c r="D4" s="47">
        <v>90627</v>
      </c>
      <c r="E4" s="47">
        <v>89874</v>
      </c>
      <c r="F4" s="47">
        <v>649</v>
      </c>
      <c r="G4" s="47">
        <v>91378</v>
      </c>
      <c r="H4" s="47">
        <v>90664</v>
      </c>
      <c r="I4" s="47">
        <v>598</v>
      </c>
      <c r="J4" s="47">
        <v>93078</v>
      </c>
      <c r="K4" s="47">
        <v>92093</v>
      </c>
      <c r="L4" s="47">
        <v>880</v>
      </c>
      <c r="M4" s="47">
        <v>99109</v>
      </c>
      <c r="N4" s="47">
        <v>98032</v>
      </c>
      <c r="O4" s="47">
        <v>994</v>
      </c>
      <c r="P4" s="47">
        <v>100340</v>
      </c>
      <c r="Q4" s="47">
        <v>99105</v>
      </c>
      <c r="R4" s="47">
        <v>1120</v>
      </c>
      <c r="S4" s="47">
        <v>98998</v>
      </c>
      <c r="T4" s="47">
        <v>97663</v>
      </c>
      <c r="U4" s="47">
        <v>1222</v>
      </c>
      <c r="V4" s="147">
        <v>100581</v>
      </c>
      <c r="W4" s="147">
        <v>98918</v>
      </c>
      <c r="X4" s="147">
        <v>1552</v>
      </c>
    </row>
    <row r="5" spans="1:24" x14ac:dyDescent="0.35">
      <c r="A5" s="46" t="s">
        <v>88</v>
      </c>
      <c r="B5" s="46" t="s">
        <v>459</v>
      </c>
      <c r="C5" s="46" t="s">
        <v>19</v>
      </c>
      <c r="D5" s="47">
        <v>12352</v>
      </c>
      <c r="E5" s="47">
        <v>12160</v>
      </c>
      <c r="F5" s="47">
        <v>165</v>
      </c>
      <c r="G5" s="47">
        <v>12188</v>
      </c>
      <c r="H5" s="47">
        <v>12031</v>
      </c>
      <c r="I5" s="47">
        <v>130</v>
      </c>
      <c r="J5" s="47">
        <v>11292</v>
      </c>
      <c r="K5" s="47">
        <v>11132</v>
      </c>
      <c r="L5" s="47">
        <v>142</v>
      </c>
      <c r="M5" s="47">
        <v>12096</v>
      </c>
      <c r="N5" s="47">
        <v>11723</v>
      </c>
      <c r="O5" s="47">
        <v>355</v>
      </c>
      <c r="P5" s="47">
        <v>12385</v>
      </c>
      <c r="Q5" s="47">
        <v>11992</v>
      </c>
      <c r="R5" s="47">
        <v>377</v>
      </c>
      <c r="S5" s="47">
        <v>12757</v>
      </c>
      <c r="T5" s="47">
        <v>12309</v>
      </c>
      <c r="U5" s="47">
        <v>428</v>
      </c>
      <c r="V5" s="147">
        <v>13384</v>
      </c>
      <c r="W5" s="147">
        <v>12866</v>
      </c>
      <c r="X5" s="147">
        <v>497</v>
      </c>
    </row>
    <row r="6" spans="1:24" x14ac:dyDescent="0.35">
      <c r="A6" s="46" t="s">
        <v>88</v>
      </c>
      <c r="B6" s="46" t="s">
        <v>446</v>
      </c>
      <c r="C6" s="46" t="s">
        <v>19</v>
      </c>
      <c r="D6" s="47">
        <v>36218</v>
      </c>
      <c r="E6" s="47">
        <v>35956</v>
      </c>
      <c r="F6" s="47">
        <v>238</v>
      </c>
      <c r="G6" s="47">
        <v>36358</v>
      </c>
      <c r="H6" s="47">
        <v>35984</v>
      </c>
      <c r="I6" s="47">
        <v>349</v>
      </c>
      <c r="J6" s="47">
        <v>36613</v>
      </c>
      <c r="K6" s="47">
        <v>36214</v>
      </c>
      <c r="L6" s="47">
        <v>376</v>
      </c>
      <c r="M6" s="47">
        <v>37871</v>
      </c>
      <c r="N6" s="47">
        <v>37427</v>
      </c>
      <c r="O6" s="47">
        <v>422</v>
      </c>
      <c r="P6" s="47">
        <v>38710</v>
      </c>
      <c r="Q6" s="47">
        <v>38396</v>
      </c>
      <c r="R6" s="47">
        <v>289</v>
      </c>
      <c r="S6" s="47">
        <v>39333</v>
      </c>
      <c r="T6" s="47">
        <v>39024</v>
      </c>
      <c r="U6" s="47">
        <v>286</v>
      </c>
      <c r="V6" s="147">
        <v>39854</v>
      </c>
      <c r="W6" s="147">
        <v>39492</v>
      </c>
      <c r="X6" s="147">
        <v>338</v>
      </c>
    </row>
    <row r="7" spans="1:24" x14ac:dyDescent="0.35">
      <c r="A7" s="46" t="s">
        <v>88</v>
      </c>
      <c r="B7" s="46" t="s">
        <v>449</v>
      </c>
      <c r="C7" s="46" t="s">
        <v>19</v>
      </c>
      <c r="D7" s="47">
        <v>29072</v>
      </c>
      <c r="E7" s="47">
        <v>28828</v>
      </c>
      <c r="F7" s="47">
        <v>213</v>
      </c>
      <c r="G7" s="47">
        <v>29712</v>
      </c>
      <c r="H7" s="47">
        <v>29470</v>
      </c>
      <c r="I7" s="47">
        <v>208</v>
      </c>
      <c r="J7" s="47">
        <v>29615</v>
      </c>
      <c r="K7" s="47">
        <v>29361</v>
      </c>
      <c r="L7" s="47">
        <v>219</v>
      </c>
      <c r="M7" s="47">
        <v>31016</v>
      </c>
      <c r="N7" s="47">
        <v>30764</v>
      </c>
      <c r="O7" s="47">
        <v>224</v>
      </c>
      <c r="P7" s="47">
        <v>29801</v>
      </c>
      <c r="Q7" s="47">
        <v>29554</v>
      </c>
      <c r="R7" s="47">
        <v>223</v>
      </c>
      <c r="S7" s="47">
        <v>29950</v>
      </c>
      <c r="T7" s="47">
        <v>29676</v>
      </c>
      <c r="U7" s="47">
        <v>243</v>
      </c>
      <c r="V7" s="147">
        <v>30546</v>
      </c>
      <c r="W7" s="147">
        <v>30225</v>
      </c>
      <c r="X7" s="147">
        <v>296</v>
      </c>
    </row>
    <row r="8" spans="1:24" x14ac:dyDescent="0.35">
      <c r="A8" s="46" t="s">
        <v>88</v>
      </c>
      <c r="B8" s="46" t="s">
        <v>448</v>
      </c>
      <c r="C8" s="46" t="s">
        <v>19</v>
      </c>
      <c r="D8" s="47">
        <v>33441</v>
      </c>
      <c r="E8" s="47">
        <v>33111</v>
      </c>
      <c r="F8" s="47">
        <v>305</v>
      </c>
      <c r="G8" s="47">
        <v>33961</v>
      </c>
      <c r="H8" s="47">
        <v>33623</v>
      </c>
      <c r="I8" s="47">
        <v>310</v>
      </c>
      <c r="J8" s="47">
        <v>34550</v>
      </c>
      <c r="K8" s="47">
        <v>34213</v>
      </c>
      <c r="L8" s="47">
        <v>318</v>
      </c>
      <c r="M8" s="47">
        <v>35922</v>
      </c>
      <c r="N8" s="47">
        <v>35551</v>
      </c>
      <c r="O8" s="47">
        <v>352</v>
      </c>
      <c r="P8" s="47">
        <v>37069</v>
      </c>
      <c r="Q8" s="47">
        <v>36656</v>
      </c>
      <c r="R8" s="47">
        <v>387</v>
      </c>
      <c r="S8" s="47">
        <v>37920</v>
      </c>
      <c r="T8" s="47">
        <v>37502</v>
      </c>
      <c r="U8" s="47">
        <v>397</v>
      </c>
      <c r="V8" s="147">
        <v>38547</v>
      </c>
      <c r="W8" s="147">
        <v>38042</v>
      </c>
      <c r="X8" s="147">
        <v>479</v>
      </c>
    </row>
    <row r="9" spans="1:24" x14ac:dyDescent="0.35">
      <c r="A9" s="46" t="s">
        <v>88</v>
      </c>
      <c r="B9" s="46" t="s">
        <v>457</v>
      </c>
      <c r="C9" s="46" t="s">
        <v>19</v>
      </c>
      <c r="D9" s="47">
        <v>8975</v>
      </c>
      <c r="E9" s="47">
        <v>8869</v>
      </c>
      <c r="F9" s="47">
        <v>92</v>
      </c>
      <c r="G9" s="47">
        <v>9163</v>
      </c>
      <c r="H9" s="47">
        <v>9076</v>
      </c>
      <c r="I9" s="47">
        <v>74</v>
      </c>
      <c r="J9" s="47">
        <v>8612</v>
      </c>
      <c r="K9" s="47">
        <v>8519</v>
      </c>
      <c r="L9" s="47">
        <v>81</v>
      </c>
      <c r="M9" s="47">
        <v>8606</v>
      </c>
      <c r="N9" s="47">
        <v>8521</v>
      </c>
      <c r="O9" s="47">
        <v>77</v>
      </c>
      <c r="P9" s="47">
        <v>8850</v>
      </c>
      <c r="Q9" s="47">
        <v>8733</v>
      </c>
      <c r="R9" s="47">
        <v>108</v>
      </c>
      <c r="S9" s="47">
        <v>8957</v>
      </c>
      <c r="T9" s="47">
        <v>8822</v>
      </c>
      <c r="U9" s="47">
        <v>125</v>
      </c>
      <c r="V9" s="147">
        <v>9272</v>
      </c>
      <c r="W9" s="147">
        <v>9027</v>
      </c>
      <c r="X9" s="147">
        <v>231</v>
      </c>
    </row>
    <row r="10" spans="1:24" x14ac:dyDescent="0.35">
      <c r="A10" s="46" t="s">
        <v>88</v>
      </c>
      <c r="B10" s="46" t="s">
        <v>460</v>
      </c>
      <c r="C10" s="46" t="s">
        <v>19</v>
      </c>
      <c r="D10" s="47">
        <v>11472</v>
      </c>
      <c r="E10" s="47">
        <v>11358</v>
      </c>
      <c r="F10" s="47">
        <v>99</v>
      </c>
      <c r="G10" s="47">
        <v>11630</v>
      </c>
      <c r="H10" s="47">
        <v>11513</v>
      </c>
      <c r="I10" s="47">
        <v>104</v>
      </c>
      <c r="J10" s="47">
        <v>12049</v>
      </c>
      <c r="K10" s="47">
        <v>11934</v>
      </c>
      <c r="L10" s="47">
        <v>101</v>
      </c>
      <c r="M10" s="47">
        <v>12445</v>
      </c>
      <c r="N10" s="47">
        <v>12324</v>
      </c>
      <c r="O10" s="47">
        <v>107</v>
      </c>
      <c r="P10" s="47">
        <v>12788</v>
      </c>
      <c r="Q10" s="47">
        <v>12651</v>
      </c>
      <c r="R10" s="47">
        <v>124</v>
      </c>
      <c r="S10" s="47">
        <v>13008</v>
      </c>
      <c r="T10" s="47">
        <v>12867</v>
      </c>
      <c r="U10" s="47">
        <v>127</v>
      </c>
      <c r="V10" s="147">
        <v>13418</v>
      </c>
      <c r="W10" s="147">
        <v>13241</v>
      </c>
      <c r="X10" s="147">
        <v>165</v>
      </c>
    </row>
    <row r="11" spans="1:24" x14ac:dyDescent="0.35">
      <c r="A11" s="46" t="s">
        <v>88</v>
      </c>
      <c r="B11" s="46" t="s">
        <v>452</v>
      </c>
      <c r="C11" s="46" t="s">
        <v>19</v>
      </c>
      <c r="D11" s="47">
        <v>16522</v>
      </c>
      <c r="E11" s="47">
        <v>16406</v>
      </c>
      <c r="F11" s="47">
        <v>93</v>
      </c>
      <c r="G11" s="47">
        <v>16752</v>
      </c>
      <c r="H11" s="47">
        <v>16642</v>
      </c>
      <c r="I11" s="47">
        <v>91</v>
      </c>
      <c r="J11" s="47">
        <v>16730</v>
      </c>
      <c r="K11" s="47">
        <v>16608</v>
      </c>
      <c r="L11" s="47">
        <v>101</v>
      </c>
      <c r="M11" s="47">
        <v>17175</v>
      </c>
      <c r="N11" s="47">
        <v>17069</v>
      </c>
      <c r="O11" s="47">
        <v>87</v>
      </c>
      <c r="P11" s="47">
        <v>17306</v>
      </c>
      <c r="Q11" s="47">
        <v>17190</v>
      </c>
      <c r="R11" s="47">
        <v>97</v>
      </c>
      <c r="S11" s="47">
        <v>17680</v>
      </c>
      <c r="T11" s="47">
        <v>17555</v>
      </c>
      <c r="U11" s="47">
        <v>105</v>
      </c>
      <c r="V11" s="147">
        <v>18182</v>
      </c>
      <c r="W11" s="147">
        <v>18013</v>
      </c>
      <c r="X11" s="147">
        <v>152</v>
      </c>
    </row>
    <row r="12" spans="1:24" x14ac:dyDescent="0.35">
      <c r="A12" s="46" t="s">
        <v>88</v>
      </c>
      <c r="B12" s="46" t="s">
        <v>444</v>
      </c>
      <c r="C12" s="46" t="s">
        <v>19</v>
      </c>
      <c r="D12" s="47">
        <v>135792</v>
      </c>
      <c r="E12" s="47">
        <v>134649</v>
      </c>
      <c r="F12" s="47">
        <v>1037</v>
      </c>
      <c r="G12" s="47">
        <v>138996</v>
      </c>
      <c r="H12" s="47">
        <v>137823</v>
      </c>
      <c r="I12" s="47">
        <v>1067</v>
      </c>
      <c r="J12" s="47">
        <v>143720</v>
      </c>
      <c r="K12" s="47">
        <v>142352</v>
      </c>
      <c r="L12" s="47">
        <v>1256</v>
      </c>
      <c r="M12" s="47">
        <v>151688</v>
      </c>
      <c r="N12" s="47">
        <v>150242</v>
      </c>
      <c r="O12" s="47">
        <v>1332</v>
      </c>
      <c r="P12" s="47">
        <v>156643</v>
      </c>
      <c r="Q12" s="47">
        <v>155108</v>
      </c>
      <c r="R12" s="47">
        <v>1415</v>
      </c>
      <c r="S12" s="47">
        <v>161029</v>
      </c>
      <c r="T12" s="47">
        <v>159208</v>
      </c>
      <c r="U12" s="47">
        <v>1703</v>
      </c>
      <c r="V12" s="147">
        <v>164462</v>
      </c>
      <c r="W12" s="147">
        <v>162343</v>
      </c>
      <c r="X12" s="147">
        <v>2003</v>
      </c>
    </row>
    <row r="13" spans="1:24" x14ac:dyDescent="0.35">
      <c r="A13" s="46" t="s">
        <v>88</v>
      </c>
      <c r="B13" s="46" t="s">
        <v>458</v>
      </c>
      <c r="C13" s="46" t="s">
        <v>19</v>
      </c>
      <c r="D13" s="47">
        <v>12851</v>
      </c>
      <c r="E13" s="47">
        <v>12697</v>
      </c>
      <c r="F13" s="47">
        <v>142</v>
      </c>
      <c r="G13" s="47">
        <v>12898</v>
      </c>
      <c r="H13" s="47">
        <v>12768</v>
      </c>
      <c r="I13" s="47">
        <v>119</v>
      </c>
      <c r="J13" s="47">
        <v>12459</v>
      </c>
      <c r="K13" s="47">
        <v>12326</v>
      </c>
      <c r="L13" s="47">
        <v>123</v>
      </c>
      <c r="M13" s="47">
        <v>12698</v>
      </c>
      <c r="N13" s="47">
        <v>12592</v>
      </c>
      <c r="O13" s="47">
        <v>95</v>
      </c>
      <c r="P13" s="47">
        <v>13484</v>
      </c>
      <c r="Q13" s="47">
        <v>13345</v>
      </c>
      <c r="R13" s="47">
        <v>127</v>
      </c>
      <c r="S13" s="47">
        <v>13706</v>
      </c>
      <c r="T13" s="47">
        <v>13509</v>
      </c>
      <c r="U13" s="47">
        <v>180</v>
      </c>
      <c r="V13" s="147">
        <v>14284</v>
      </c>
      <c r="W13" s="147">
        <v>14021</v>
      </c>
      <c r="X13" s="147">
        <v>250</v>
      </c>
    </row>
    <row r="14" spans="1:24" x14ac:dyDescent="0.35">
      <c r="A14" s="46" t="s">
        <v>88</v>
      </c>
      <c r="B14" s="46" t="s">
        <v>454</v>
      </c>
      <c r="C14" s="46" t="s">
        <v>19</v>
      </c>
      <c r="D14" s="47">
        <v>15466</v>
      </c>
      <c r="E14" s="47">
        <v>15360</v>
      </c>
      <c r="F14" s="47">
        <v>89</v>
      </c>
      <c r="G14" s="47">
        <v>15638</v>
      </c>
      <c r="H14" s="47">
        <v>15539</v>
      </c>
      <c r="I14" s="47">
        <v>82</v>
      </c>
      <c r="J14" s="47">
        <v>15707</v>
      </c>
      <c r="K14" s="47">
        <v>15595</v>
      </c>
      <c r="L14" s="47">
        <v>91</v>
      </c>
      <c r="M14" s="47">
        <v>16375</v>
      </c>
      <c r="N14" s="47">
        <v>16275</v>
      </c>
      <c r="O14" s="47">
        <v>80</v>
      </c>
      <c r="P14" s="47">
        <v>16384</v>
      </c>
      <c r="Q14" s="47">
        <v>16272</v>
      </c>
      <c r="R14" s="47">
        <v>90</v>
      </c>
      <c r="S14" s="47">
        <v>16330</v>
      </c>
      <c r="T14" s="47">
        <v>16202</v>
      </c>
      <c r="U14" s="47">
        <v>103</v>
      </c>
      <c r="V14" s="147">
        <v>16582</v>
      </c>
      <c r="W14" s="147">
        <v>16413</v>
      </c>
      <c r="X14" s="147">
        <v>144</v>
      </c>
    </row>
    <row r="15" spans="1:24" x14ac:dyDescent="0.35">
      <c r="A15" s="46" t="s">
        <v>88</v>
      </c>
      <c r="B15" s="46" t="s">
        <v>455</v>
      </c>
      <c r="C15" s="46" t="s">
        <v>19</v>
      </c>
      <c r="D15" s="47">
        <v>18073</v>
      </c>
      <c r="E15" s="47">
        <v>17710</v>
      </c>
      <c r="F15" s="47">
        <v>336</v>
      </c>
      <c r="G15" s="47">
        <v>17423</v>
      </c>
      <c r="H15" s="47">
        <v>17064</v>
      </c>
      <c r="I15" s="47">
        <v>332</v>
      </c>
      <c r="J15" s="47">
        <v>17090</v>
      </c>
      <c r="K15" s="47">
        <v>16770</v>
      </c>
      <c r="L15" s="47">
        <v>299</v>
      </c>
      <c r="M15" s="47">
        <v>17244</v>
      </c>
      <c r="N15" s="47">
        <v>16968</v>
      </c>
      <c r="O15" s="47">
        <v>260</v>
      </c>
      <c r="P15" s="47">
        <v>17382</v>
      </c>
      <c r="Q15" s="47">
        <v>17093</v>
      </c>
      <c r="R15" s="47">
        <v>271</v>
      </c>
      <c r="S15" s="47">
        <v>17288</v>
      </c>
      <c r="T15" s="47">
        <v>17007</v>
      </c>
      <c r="U15" s="47">
        <v>264</v>
      </c>
      <c r="V15" s="147">
        <v>17775</v>
      </c>
      <c r="W15" s="147">
        <v>17365</v>
      </c>
      <c r="X15" s="147">
        <v>392</v>
      </c>
    </row>
    <row r="16" spans="1:24" x14ac:dyDescent="0.35">
      <c r="A16" s="46" t="s">
        <v>88</v>
      </c>
      <c r="B16" s="46" t="s">
        <v>443</v>
      </c>
      <c r="C16" s="46" t="s">
        <v>19</v>
      </c>
      <c r="D16" s="47">
        <v>112688</v>
      </c>
      <c r="E16" s="47">
        <v>111347</v>
      </c>
      <c r="F16" s="47">
        <v>1243</v>
      </c>
      <c r="G16" s="47">
        <v>114370</v>
      </c>
      <c r="H16" s="47">
        <v>112917</v>
      </c>
      <c r="I16" s="47">
        <v>1360</v>
      </c>
      <c r="J16" s="47">
        <v>115187</v>
      </c>
      <c r="K16" s="47">
        <v>113550</v>
      </c>
      <c r="L16" s="47">
        <v>1542</v>
      </c>
      <c r="M16" s="47">
        <v>119722</v>
      </c>
      <c r="N16" s="47">
        <v>118030</v>
      </c>
      <c r="O16" s="47">
        <v>1597</v>
      </c>
      <c r="P16" s="47">
        <v>123586</v>
      </c>
      <c r="Q16" s="47">
        <v>121827</v>
      </c>
      <c r="R16" s="47">
        <v>1647</v>
      </c>
      <c r="S16" s="47">
        <v>127850</v>
      </c>
      <c r="T16" s="47">
        <v>126016</v>
      </c>
      <c r="U16" s="47">
        <v>1731</v>
      </c>
      <c r="V16" s="147">
        <v>130633</v>
      </c>
      <c r="W16" s="147">
        <v>128682</v>
      </c>
      <c r="X16" s="147">
        <v>1848</v>
      </c>
    </row>
    <row r="17" spans="1:24" x14ac:dyDescent="0.35">
      <c r="A17" s="46" t="s">
        <v>88</v>
      </c>
      <c r="B17" s="46" t="s">
        <v>447</v>
      </c>
      <c r="C17" s="46" t="s">
        <v>19</v>
      </c>
      <c r="D17" s="47">
        <v>18979</v>
      </c>
      <c r="E17" s="47">
        <v>18886</v>
      </c>
      <c r="F17" s="47">
        <v>69</v>
      </c>
      <c r="G17" s="47">
        <v>18763</v>
      </c>
      <c r="H17" s="47">
        <v>18663</v>
      </c>
      <c r="I17" s="47">
        <v>82</v>
      </c>
      <c r="J17" s="47">
        <v>18640</v>
      </c>
      <c r="K17" s="47">
        <v>18536</v>
      </c>
      <c r="L17" s="47">
        <v>84</v>
      </c>
      <c r="M17" s="47">
        <v>18688</v>
      </c>
      <c r="N17" s="47">
        <v>18586</v>
      </c>
      <c r="O17" s="47">
        <v>81</v>
      </c>
      <c r="P17" s="47">
        <v>18831</v>
      </c>
      <c r="Q17" s="47">
        <v>18723</v>
      </c>
      <c r="R17" s="47">
        <v>88</v>
      </c>
      <c r="S17" s="47">
        <v>18663</v>
      </c>
      <c r="T17" s="47">
        <v>18543</v>
      </c>
      <c r="U17" s="47">
        <v>97</v>
      </c>
      <c r="V17" s="147">
        <v>18793</v>
      </c>
      <c r="W17" s="147">
        <v>18657</v>
      </c>
      <c r="X17" s="147">
        <v>118</v>
      </c>
    </row>
    <row r="18" spans="1:24" x14ac:dyDescent="0.35">
      <c r="A18" s="46" t="s">
        <v>88</v>
      </c>
      <c r="B18" s="46" t="s">
        <v>453</v>
      </c>
      <c r="C18" s="46" t="s">
        <v>19</v>
      </c>
      <c r="D18" s="47">
        <v>17620</v>
      </c>
      <c r="E18" s="47">
        <v>17409</v>
      </c>
      <c r="F18" s="47">
        <v>188</v>
      </c>
      <c r="G18" s="47">
        <v>17801</v>
      </c>
      <c r="H18" s="47">
        <v>17612</v>
      </c>
      <c r="I18" s="47">
        <v>166</v>
      </c>
      <c r="J18" s="47">
        <v>17963</v>
      </c>
      <c r="K18" s="47">
        <v>17758</v>
      </c>
      <c r="L18" s="47">
        <v>181</v>
      </c>
      <c r="M18" s="47">
        <v>18519</v>
      </c>
      <c r="N18" s="47">
        <v>18305</v>
      </c>
      <c r="O18" s="47">
        <v>194</v>
      </c>
      <c r="P18" s="47">
        <v>18754</v>
      </c>
      <c r="Q18" s="47">
        <v>18519</v>
      </c>
      <c r="R18" s="47">
        <v>216</v>
      </c>
      <c r="S18" s="47">
        <v>18962</v>
      </c>
      <c r="T18" s="47">
        <v>18704</v>
      </c>
      <c r="U18" s="47">
        <v>234</v>
      </c>
      <c r="V18" s="147">
        <v>19519</v>
      </c>
      <c r="W18" s="147">
        <v>19175</v>
      </c>
      <c r="X18" s="147">
        <v>322</v>
      </c>
    </row>
    <row r="19" spans="1:24" x14ac:dyDescent="0.35">
      <c r="A19" s="46" t="s">
        <v>88</v>
      </c>
      <c r="B19" s="46" t="s">
        <v>450</v>
      </c>
      <c r="C19" s="46" t="s">
        <v>19</v>
      </c>
      <c r="D19" s="47">
        <v>28339</v>
      </c>
      <c r="E19" s="47">
        <v>27902</v>
      </c>
      <c r="F19" s="47">
        <v>387</v>
      </c>
      <c r="G19" s="47">
        <v>28691</v>
      </c>
      <c r="H19" s="47">
        <v>28314</v>
      </c>
      <c r="I19" s="47">
        <v>328</v>
      </c>
      <c r="J19" s="47">
        <v>28728</v>
      </c>
      <c r="K19" s="47">
        <v>28356</v>
      </c>
      <c r="L19" s="47">
        <v>326</v>
      </c>
      <c r="M19" s="47">
        <v>29533</v>
      </c>
      <c r="N19" s="47">
        <v>29207</v>
      </c>
      <c r="O19" s="47">
        <v>284</v>
      </c>
      <c r="P19" s="47">
        <v>29991</v>
      </c>
      <c r="Q19" s="47">
        <v>29649</v>
      </c>
      <c r="R19" s="47">
        <v>298</v>
      </c>
      <c r="S19" s="47">
        <v>30410</v>
      </c>
      <c r="T19" s="47">
        <v>30034</v>
      </c>
      <c r="U19" s="47">
        <v>329</v>
      </c>
      <c r="V19" s="147">
        <v>31172</v>
      </c>
      <c r="W19" s="147">
        <v>30685</v>
      </c>
      <c r="X19" s="147">
        <v>446</v>
      </c>
    </row>
    <row r="20" spans="1:24" x14ac:dyDescent="0.35">
      <c r="A20" s="46" t="s">
        <v>88</v>
      </c>
      <c r="B20" s="46" t="s">
        <v>456</v>
      </c>
      <c r="C20" s="46" t="s">
        <v>19</v>
      </c>
      <c r="D20" s="47">
        <v>10387</v>
      </c>
      <c r="E20" s="47">
        <v>10274</v>
      </c>
      <c r="F20" s="47">
        <v>93</v>
      </c>
      <c r="G20" s="47">
        <v>10282</v>
      </c>
      <c r="H20" s="47">
        <v>10169</v>
      </c>
      <c r="I20" s="47">
        <v>93</v>
      </c>
      <c r="J20" s="47">
        <v>9826</v>
      </c>
      <c r="K20" s="47">
        <v>9713</v>
      </c>
      <c r="L20" s="47">
        <v>99</v>
      </c>
      <c r="M20" s="47">
        <v>9997</v>
      </c>
      <c r="N20" s="47">
        <v>9899</v>
      </c>
      <c r="O20" s="47">
        <v>83</v>
      </c>
      <c r="P20" s="47">
        <v>10114</v>
      </c>
      <c r="Q20" s="47">
        <v>10005</v>
      </c>
      <c r="R20" s="47">
        <v>93</v>
      </c>
      <c r="S20" s="47">
        <v>10120</v>
      </c>
      <c r="T20" s="47">
        <v>10007</v>
      </c>
      <c r="U20" s="47">
        <v>99</v>
      </c>
      <c r="V20" s="147">
        <v>10402</v>
      </c>
      <c r="W20" s="147">
        <v>10239</v>
      </c>
      <c r="X20" s="147">
        <v>148</v>
      </c>
    </row>
    <row r="21" spans="1:24" x14ac:dyDescent="0.35">
      <c r="A21" s="46" t="s">
        <v>88</v>
      </c>
      <c r="B21" s="46" t="s">
        <v>451</v>
      </c>
      <c r="C21" s="46" t="s">
        <v>19</v>
      </c>
      <c r="D21" s="47">
        <v>18180</v>
      </c>
      <c r="E21" s="47">
        <v>17933</v>
      </c>
      <c r="F21" s="47">
        <v>216</v>
      </c>
      <c r="G21" s="47">
        <v>18843</v>
      </c>
      <c r="H21" s="47">
        <v>18612</v>
      </c>
      <c r="I21" s="47">
        <v>199</v>
      </c>
      <c r="J21" s="47">
        <v>19162</v>
      </c>
      <c r="K21" s="47">
        <v>18912</v>
      </c>
      <c r="L21" s="47">
        <v>223</v>
      </c>
      <c r="M21" s="47">
        <v>19775</v>
      </c>
      <c r="N21" s="47">
        <v>19524</v>
      </c>
      <c r="O21" s="47">
        <v>221</v>
      </c>
      <c r="P21" s="47">
        <v>20217</v>
      </c>
      <c r="Q21" s="47">
        <v>19910</v>
      </c>
      <c r="R21" s="47">
        <v>272</v>
      </c>
      <c r="S21" s="47">
        <v>20615</v>
      </c>
      <c r="T21" s="47">
        <v>20247</v>
      </c>
      <c r="U21" s="47">
        <v>337</v>
      </c>
      <c r="V21" s="147">
        <v>21488</v>
      </c>
      <c r="W21" s="147">
        <v>21006</v>
      </c>
      <c r="X21" s="147">
        <v>450</v>
      </c>
    </row>
    <row r="22" spans="1:24" x14ac:dyDescent="0.35">
      <c r="A22" s="46" t="s">
        <v>109</v>
      </c>
      <c r="B22" s="46" t="s">
        <v>109</v>
      </c>
      <c r="C22" s="46" t="s">
        <v>19</v>
      </c>
      <c r="D22" s="47">
        <v>4773632</v>
      </c>
      <c r="E22" s="47">
        <v>4602950</v>
      </c>
      <c r="F22" s="47">
        <v>166734</v>
      </c>
      <c r="G22" s="47">
        <v>4934208</v>
      </c>
      <c r="H22" s="47">
        <v>4751497</v>
      </c>
      <c r="I22" s="47">
        <v>178464</v>
      </c>
      <c r="J22" s="47">
        <v>5097857</v>
      </c>
      <c r="K22" s="47">
        <v>4907660</v>
      </c>
      <c r="L22" s="47">
        <v>186046</v>
      </c>
      <c r="M22" s="47">
        <v>5294836</v>
      </c>
      <c r="N22" s="47">
        <v>5098431</v>
      </c>
      <c r="O22" s="47">
        <v>192325</v>
      </c>
      <c r="P22" s="47">
        <v>5492783</v>
      </c>
      <c r="Q22" s="47">
        <v>5290662</v>
      </c>
      <c r="R22" s="47">
        <v>197703</v>
      </c>
      <c r="S22" s="47">
        <v>5617507</v>
      </c>
      <c r="T22" s="47">
        <v>5406963</v>
      </c>
      <c r="U22" s="47">
        <v>206216</v>
      </c>
      <c r="V22" s="147">
        <v>5722843</v>
      </c>
      <c r="W22" s="147">
        <v>5500024</v>
      </c>
      <c r="X22" s="147">
        <v>218245</v>
      </c>
    </row>
    <row r="23" spans="1:24" x14ac:dyDescent="0.35">
      <c r="A23" s="46" t="s">
        <v>109</v>
      </c>
      <c r="B23" s="46" t="s">
        <v>441</v>
      </c>
      <c r="C23" s="46" t="s">
        <v>19</v>
      </c>
      <c r="D23" s="47">
        <v>24606</v>
      </c>
      <c r="E23" s="47">
        <v>24201</v>
      </c>
      <c r="F23" s="47">
        <v>354</v>
      </c>
      <c r="G23" s="47">
        <v>25133</v>
      </c>
      <c r="H23" s="47">
        <v>24724</v>
      </c>
      <c r="I23" s="47">
        <v>356</v>
      </c>
      <c r="J23" s="47">
        <v>25361</v>
      </c>
      <c r="K23" s="47">
        <v>24950</v>
      </c>
      <c r="L23" s="47">
        <v>357</v>
      </c>
      <c r="M23" s="47">
        <v>26056</v>
      </c>
      <c r="N23" s="47">
        <v>25652</v>
      </c>
      <c r="O23" s="47">
        <v>357</v>
      </c>
      <c r="P23" s="47">
        <v>26659</v>
      </c>
      <c r="Q23" s="47">
        <v>26221</v>
      </c>
      <c r="R23" s="47">
        <v>395</v>
      </c>
      <c r="S23" s="47">
        <v>27211</v>
      </c>
      <c r="T23" s="47">
        <v>26772</v>
      </c>
      <c r="U23" s="47">
        <v>389</v>
      </c>
      <c r="V23" s="147">
        <v>27690</v>
      </c>
      <c r="W23" s="147">
        <v>27241</v>
      </c>
      <c r="X23" s="147">
        <v>410</v>
      </c>
    </row>
    <row r="24" spans="1:24" x14ac:dyDescent="0.35">
      <c r="A24" s="46" t="s">
        <v>109</v>
      </c>
      <c r="B24" s="46" t="s">
        <v>795</v>
      </c>
      <c r="C24" s="46" t="s">
        <v>19</v>
      </c>
      <c r="D24" s="47">
        <v>370113</v>
      </c>
      <c r="E24" s="47">
        <v>364356</v>
      </c>
      <c r="F24" s="47">
        <v>5544</v>
      </c>
      <c r="G24" s="47">
        <v>375860</v>
      </c>
      <c r="H24" s="47">
        <v>370108</v>
      </c>
      <c r="I24" s="47">
        <v>5526</v>
      </c>
      <c r="J24" s="47">
        <v>390836</v>
      </c>
      <c r="K24" s="47">
        <v>385021</v>
      </c>
      <c r="L24" s="47">
        <v>5595</v>
      </c>
      <c r="M24" s="47">
        <v>404705</v>
      </c>
      <c r="N24" s="47">
        <v>398864</v>
      </c>
      <c r="O24" s="47">
        <v>5613</v>
      </c>
      <c r="P24" s="47">
        <v>417004</v>
      </c>
      <c r="Q24" s="47">
        <v>411137</v>
      </c>
      <c r="R24" s="47">
        <v>5597</v>
      </c>
      <c r="S24" s="47">
        <v>425383</v>
      </c>
      <c r="T24" s="47">
        <v>419496</v>
      </c>
      <c r="U24" s="47">
        <v>5625</v>
      </c>
      <c r="V24" s="147">
        <v>433277</v>
      </c>
      <c r="W24" s="147">
        <v>427072</v>
      </c>
      <c r="X24" s="147">
        <v>5913</v>
      </c>
    </row>
    <row r="25" spans="1:24" x14ac:dyDescent="0.35">
      <c r="A25" s="46" t="s">
        <v>109</v>
      </c>
      <c r="B25" s="46" t="s">
        <v>798</v>
      </c>
      <c r="C25" s="46" t="s">
        <v>19</v>
      </c>
      <c r="D25" s="47">
        <v>162991</v>
      </c>
      <c r="E25" s="47">
        <v>160923</v>
      </c>
      <c r="F25" s="47">
        <v>1973</v>
      </c>
      <c r="G25" s="47">
        <v>166532</v>
      </c>
      <c r="H25" s="47">
        <v>164489</v>
      </c>
      <c r="I25" s="47">
        <v>1943</v>
      </c>
      <c r="J25" s="47">
        <v>174973</v>
      </c>
      <c r="K25" s="47">
        <v>172880</v>
      </c>
      <c r="L25" s="47">
        <v>2005</v>
      </c>
      <c r="M25" s="47">
        <v>183099</v>
      </c>
      <c r="N25" s="47">
        <v>180981</v>
      </c>
      <c r="O25" s="47">
        <v>2025</v>
      </c>
      <c r="P25" s="47">
        <v>191054</v>
      </c>
      <c r="Q25" s="47">
        <v>188951</v>
      </c>
      <c r="R25" s="47">
        <v>1989</v>
      </c>
      <c r="S25" s="47">
        <v>198421</v>
      </c>
      <c r="T25" s="47">
        <v>196261</v>
      </c>
      <c r="U25" s="47">
        <v>2052</v>
      </c>
      <c r="V25" s="147">
        <v>205721</v>
      </c>
      <c r="W25" s="147">
        <v>203461</v>
      </c>
      <c r="X25" s="147">
        <v>2136</v>
      </c>
    </row>
    <row r="26" spans="1:24" x14ac:dyDescent="0.35">
      <c r="A26" s="46" t="s">
        <v>109</v>
      </c>
      <c r="B26" s="46" t="s">
        <v>797</v>
      </c>
      <c r="C26" s="46" t="s">
        <v>19</v>
      </c>
      <c r="D26" s="47">
        <v>107240</v>
      </c>
      <c r="E26" s="47">
        <v>105242</v>
      </c>
      <c r="F26" s="47">
        <v>1910</v>
      </c>
      <c r="G26" s="47">
        <v>109467</v>
      </c>
      <c r="H26" s="47">
        <v>107411</v>
      </c>
      <c r="I26" s="47">
        <v>1966</v>
      </c>
      <c r="J26" s="47">
        <v>111229</v>
      </c>
      <c r="K26" s="47">
        <v>109198</v>
      </c>
      <c r="L26" s="47">
        <v>1933</v>
      </c>
      <c r="M26" s="47">
        <v>114417</v>
      </c>
      <c r="N26" s="47">
        <v>112376</v>
      </c>
      <c r="O26" s="47">
        <v>1936</v>
      </c>
      <c r="P26" s="47">
        <v>118049</v>
      </c>
      <c r="Q26" s="47">
        <v>115977</v>
      </c>
      <c r="R26" s="47">
        <v>1957</v>
      </c>
      <c r="S26" s="47">
        <v>119275</v>
      </c>
      <c r="T26" s="47">
        <v>117248</v>
      </c>
      <c r="U26" s="47">
        <v>1913</v>
      </c>
      <c r="V26" s="147">
        <v>119203</v>
      </c>
      <c r="W26" s="147">
        <v>117087</v>
      </c>
      <c r="X26" s="147">
        <v>1993</v>
      </c>
    </row>
    <row r="27" spans="1:24" x14ac:dyDescent="0.35">
      <c r="A27" s="46" t="s">
        <v>109</v>
      </c>
      <c r="B27" s="46" t="s">
        <v>796</v>
      </c>
      <c r="C27" s="46" t="s">
        <v>19</v>
      </c>
      <c r="D27" s="47">
        <v>99882</v>
      </c>
      <c r="E27" s="47">
        <v>98191</v>
      </c>
      <c r="F27" s="47">
        <v>1661</v>
      </c>
      <c r="G27" s="47">
        <v>99861</v>
      </c>
      <c r="H27" s="47">
        <v>98208</v>
      </c>
      <c r="I27" s="47">
        <v>1617</v>
      </c>
      <c r="J27" s="47">
        <v>104634</v>
      </c>
      <c r="K27" s="47">
        <v>102943</v>
      </c>
      <c r="L27" s="47">
        <v>1657</v>
      </c>
      <c r="M27" s="47">
        <v>107189</v>
      </c>
      <c r="N27" s="47">
        <v>105507</v>
      </c>
      <c r="O27" s="47">
        <v>1652</v>
      </c>
      <c r="P27" s="47">
        <v>107901</v>
      </c>
      <c r="Q27" s="47">
        <v>106209</v>
      </c>
      <c r="R27" s="47">
        <v>1651</v>
      </c>
      <c r="S27" s="47">
        <v>107687</v>
      </c>
      <c r="T27" s="47">
        <v>105987</v>
      </c>
      <c r="U27" s="47">
        <v>1660</v>
      </c>
      <c r="V27" s="147">
        <v>108353</v>
      </c>
      <c r="W27" s="147">
        <v>106524</v>
      </c>
      <c r="X27" s="147">
        <v>1784</v>
      </c>
    </row>
    <row r="28" spans="1:24" x14ac:dyDescent="0.35">
      <c r="A28" s="46" t="s">
        <v>109</v>
      </c>
      <c r="B28" s="46" t="s">
        <v>422</v>
      </c>
      <c r="C28" s="46" t="s">
        <v>19</v>
      </c>
      <c r="D28" s="47">
        <v>18637</v>
      </c>
      <c r="E28" s="47">
        <v>18491</v>
      </c>
      <c r="F28" s="47">
        <v>135</v>
      </c>
      <c r="G28" s="47">
        <v>18813</v>
      </c>
      <c r="H28" s="47">
        <v>18678</v>
      </c>
      <c r="I28" s="47">
        <v>124</v>
      </c>
      <c r="J28" s="47">
        <v>19023</v>
      </c>
      <c r="K28" s="47">
        <v>18901</v>
      </c>
      <c r="L28" s="47">
        <v>111</v>
      </c>
      <c r="M28" s="47">
        <v>20629</v>
      </c>
      <c r="N28" s="47">
        <v>20504</v>
      </c>
      <c r="O28" s="47">
        <v>115</v>
      </c>
      <c r="P28" s="47">
        <v>23867</v>
      </c>
      <c r="Q28" s="47">
        <v>23761</v>
      </c>
      <c r="R28" s="47">
        <v>95</v>
      </c>
      <c r="S28" s="47">
        <v>26858</v>
      </c>
      <c r="T28" s="47">
        <v>26753</v>
      </c>
      <c r="U28" s="47">
        <v>96</v>
      </c>
      <c r="V28" s="147">
        <v>27802</v>
      </c>
      <c r="W28" s="147">
        <v>27702</v>
      </c>
      <c r="X28" s="147">
        <v>94</v>
      </c>
    </row>
    <row r="29" spans="1:24" x14ac:dyDescent="0.35">
      <c r="A29" s="46" t="s">
        <v>109</v>
      </c>
      <c r="B29" s="46" t="s">
        <v>418</v>
      </c>
      <c r="C29" s="46" t="s">
        <v>19</v>
      </c>
      <c r="D29" s="47">
        <v>120086</v>
      </c>
      <c r="E29" s="47">
        <v>116608</v>
      </c>
      <c r="F29" s="47">
        <v>3451</v>
      </c>
      <c r="G29" s="47">
        <v>120765</v>
      </c>
      <c r="H29" s="47">
        <v>117086</v>
      </c>
      <c r="I29" s="47">
        <v>3644</v>
      </c>
      <c r="J29" s="47">
        <v>118926</v>
      </c>
      <c r="K29" s="47">
        <v>115414</v>
      </c>
      <c r="L29" s="47">
        <v>3476</v>
      </c>
      <c r="M29" s="47">
        <v>114422</v>
      </c>
      <c r="N29" s="47">
        <v>111383</v>
      </c>
      <c r="O29" s="47">
        <v>3006</v>
      </c>
      <c r="P29" s="47">
        <v>113282</v>
      </c>
      <c r="Q29" s="47">
        <v>110678</v>
      </c>
      <c r="R29" s="47">
        <v>2566</v>
      </c>
      <c r="S29" s="47">
        <v>112264</v>
      </c>
      <c r="T29" s="47">
        <v>109959</v>
      </c>
      <c r="U29" s="47">
        <v>2265</v>
      </c>
      <c r="V29" s="147">
        <v>109381</v>
      </c>
      <c r="W29" s="147">
        <v>107445</v>
      </c>
      <c r="X29" s="147">
        <v>1898</v>
      </c>
    </row>
    <row r="30" spans="1:24" x14ac:dyDescent="0.35">
      <c r="A30" s="46" t="s">
        <v>109</v>
      </c>
      <c r="B30" s="46" t="s">
        <v>436</v>
      </c>
      <c r="C30" s="46" t="s">
        <v>19</v>
      </c>
      <c r="D30" s="47">
        <v>125090</v>
      </c>
      <c r="E30" s="47">
        <v>120936</v>
      </c>
      <c r="F30" s="47">
        <v>4062</v>
      </c>
      <c r="G30" s="47">
        <v>135384</v>
      </c>
      <c r="H30" s="47">
        <v>131002</v>
      </c>
      <c r="I30" s="47">
        <v>4269</v>
      </c>
      <c r="J30" s="47">
        <v>141279</v>
      </c>
      <c r="K30" s="47">
        <v>136730</v>
      </c>
      <c r="L30" s="47">
        <v>4439</v>
      </c>
      <c r="M30" s="47">
        <v>147712</v>
      </c>
      <c r="N30" s="47">
        <v>143039</v>
      </c>
      <c r="O30" s="47">
        <v>4571</v>
      </c>
      <c r="P30" s="47">
        <v>152450</v>
      </c>
      <c r="Q30" s="47">
        <v>147829</v>
      </c>
      <c r="R30" s="47">
        <v>4520</v>
      </c>
      <c r="S30" s="47">
        <v>157358</v>
      </c>
      <c r="T30" s="47">
        <v>152615</v>
      </c>
      <c r="U30" s="47">
        <v>4654</v>
      </c>
      <c r="V30" s="147">
        <v>159541</v>
      </c>
      <c r="W30" s="147">
        <v>154441</v>
      </c>
      <c r="X30" s="147">
        <v>4992</v>
      </c>
    </row>
    <row r="31" spans="1:24" x14ac:dyDescent="0.35">
      <c r="A31" s="46" t="s">
        <v>109</v>
      </c>
      <c r="B31" s="46" t="s">
        <v>423</v>
      </c>
      <c r="C31" s="46" t="s">
        <v>19</v>
      </c>
      <c r="D31" s="47">
        <v>69553</v>
      </c>
      <c r="E31" s="47">
        <v>68928</v>
      </c>
      <c r="F31" s="47">
        <v>597</v>
      </c>
      <c r="G31" s="47">
        <v>72501</v>
      </c>
      <c r="H31" s="47">
        <v>71874</v>
      </c>
      <c r="I31" s="47">
        <v>597</v>
      </c>
      <c r="J31" s="47">
        <v>72624</v>
      </c>
      <c r="K31" s="47">
        <v>71974</v>
      </c>
      <c r="L31" s="47">
        <v>624</v>
      </c>
      <c r="M31" s="47">
        <v>73909</v>
      </c>
      <c r="N31" s="47">
        <v>73253</v>
      </c>
      <c r="O31" s="47">
        <v>630</v>
      </c>
      <c r="P31" s="47">
        <v>74031</v>
      </c>
      <c r="Q31" s="47">
        <v>73348</v>
      </c>
      <c r="R31" s="47">
        <v>653</v>
      </c>
      <c r="S31" s="47">
        <v>74435</v>
      </c>
      <c r="T31" s="47">
        <v>73755</v>
      </c>
      <c r="U31" s="47">
        <v>649</v>
      </c>
      <c r="V31" s="147">
        <v>75083</v>
      </c>
      <c r="W31" s="147">
        <v>74350</v>
      </c>
      <c r="X31" s="147">
        <v>698</v>
      </c>
    </row>
    <row r="32" spans="1:24" x14ac:dyDescent="0.35">
      <c r="A32" s="46" t="s">
        <v>109</v>
      </c>
      <c r="B32" s="46" t="s">
        <v>427</v>
      </c>
      <c r="C32" s="46" t="s">
        <v>19</v>
      </c>
      <c r="D32" s="47">
        <v>102190</v>
      </c>
      <c r="E32" s="47">
        <v>98562</v>
      </c>
      <c r="F32" s="47">
        <v>3561</v>
      </c>
      <c r="G32" s="47">
        <v>102510</v>
      </c>
      <c r="H32" s="47">
        <v>98728</v>
      </c>
      <c r="I32" s="47">
        <v>3717</v>
      </c>
      <c r="J32" s="47">
        <v>104573</v>
      </c>
      <c r="K32" s="47">
        <v>100586</v>
      </c>
      <c r="L32" s="47">
        <v>3921</v>
      </c>
      <c r="M32" s="47">
        <v>107215</v>
      </c>
      <c r="N32" s="47">
        <v>103186</v>
      </c>
      <c r="O32" s="47">
        <v>3969</v>
      </c>
      <c r="P32" s="47">
        <v>108340</v>
      </c>
      <c r="Q32" s="47">
        <v>104422</v>
      </c>
      <c r="R32" s="47">
        <v>3844</v>
      </c>
      <c r="S32" s="47">
        <v>109781</v>
      </c>
      <c r="T32" s="47">
        <v>105957</v>
      </c>
      <c r="U32" s="47">
        <v>3766</v>
      </c>
      <c r="V32" s="147">
        <v>109728</v>
      </c>
      <c r="W32" s="147">
        <v>105892</v>
      </c>
      <c r="X32" s="147">
        <v>3768</v>
      </c>
    </row>
    <row r="33" spans="1:24" x14ac:dyDescent="0.35">
      <c r="A33" s="46" t="s">
        <v>109</v>
      </c>
      <c r="B33" s="46" t="s">
        <v>434</v>
      </c>
      <c r="C33" s="46" t="s">
        <v>19</v>
      </c>
      <c r="D33" s="47">
        <v>140347</v>
      </c>
      <c r="E33" s="47">
        <v>134242</v>
      </c>
      <c r="F33" s="47">
        <v>5992</v>
      </c>
      <c r="G33" s="47">
        <v>153946</v>
      </c>
      <c r="H33" s="47">
        <v>147297</v>
      </c>
      <c r="I33" s="47">
        <v>6520</v>
      </c>
      <c r="J33" s="47">
        <v>162871</v>
      </c>
      <c r="K33" s="47">
        <v>156040</v>
      </c>
      <c r="L33" s="47">
        <v>6718</v>
      </c>
      <c r="M33" s="47">
        <v>179106</v>
      </c>
      <c r="N33" s="47">
        <v>171854</v>
      </c>
      <c r="O33" s="47">
        <v>7141</v>
      </c>
      <c r="P33" s="47">
        <v>190230</v>
      </c>
      <c r="Q33" s="47">
        <v>182709</v>
      </c>
      <c r="R33" s="47">
        <v>7401</v>
      </c>
      <c r="S33" s="47">
        <v>192930</v>
      </c>
      <c r="T33" s="47">
        <v>185175</v>
      </c>
      <c r="U33" s="47">
        <v>7645</v>
      </c>
      <c r="V33" s="147">
        <v>196945</v>
      </c>
      <c r="W33" s="147">
        <v>188422</v>
      </c>
      <c r="X33" s="147">
        <v>8391</v>
      </c>
    </row>
    <row r="34" spans="1:24" x14ac:dyDescent="0.35">
      <c r="A34" s="46" t="s">
        <v>109</v>
      </c>
      <c r="B34" s="46" t="s">
        <v>424</v>
      </c>
      <c r="C34" s="46" t="s">
        <v>19</v>
      </c>
      <c r="D34" s="47">
        <v>227198</v>
      </c>
      <c r="E34" s="47">
        <v>224811</v>
      </c>
      <c r="F34" s="47">
        <v>2202</v>
      </c>
      <c r="G34" s="47">
        <v>235291</v>
      </c>
      <c r="H34" s="47">
        <v>232836</v>
      </c>
      <c r="I34" s="47">
        <v>2265</v>
      </c>
      <c r="J34" s="47">
        <v>246337</v>
      </c>
      <c r="K34" s="47">
        <v>243802</v>
      </c>
      <c r="L34" s="47">
        <v>2343</v>
      </c>
      <c r="M34" s="47">
        <v>255575</v>
      </c>
      <c r="N34" s="47">
        <v>252977</v>
      </c>
      <c r="O34" s="47">
        <v>2425</v>
      </c>
      <c r="P34" s="47">
        <v>268979</v>
      </c>
      <c r="Q34" s="47">
        <v>266223</v>
      </c>
      <c r="R34" s="47">
        <v>2521</v>
      </c>
      <c r="S34" s="47">
        <v>277759</v>
      </c>
      <c r="T34" s="47">
        <v>274943</v>
      </c>
      <c r="U34" s="47">
        <v>2587</v>
      </c>
      <c r="V34" s="147">
        <v>279682</v>
      </c>
      <c r="W34" s="147">
        <v>276687</v>
      </c>
      <c r="X34" s="147">
        <v>2758</v>
      </c>
    </row>
    <row r="35" spans="1:24" x14ac:dyDescent="0.35">
      <c r="A35" s="46" t="s">
        <v>109</v>
      </c>
      <c r="B35" s="46" t="s">
        <v>420</v>
      </c>
      <c r="C35" s="46" t="s">
        <v>19</v>
      </c>
      <c r="D35" s="47">
        <v>38008</v>
      </c>
      <c r="E35" s="47">
        <v>36963</v>
      </c>
      <c r="F35" s="47">
        <v>990</v>
      </c>
      <c r="G35" s="47">
        <v>38358</v>
      </c>
      <c r="H35" s="47">
        <v>37226</v>
      </c>
      <c r="I35" s="47">
        <v>1065</v>
      </c>
      <c r="J35" s="47">
        <v>38390</v>
      </c>
      <c r="K35" s="47">
        <v>37297</v>
      </c>
      <c r="L35" s="47">
        <v>1033</v>
      </c>
      <c r="M35" s="47">
        <v>39055</v>
      </c>
      <c r="N35" s="47">
        <v>37936</v>
      </c>
      <c r="O35" s="47">
        <v>1064</v>
      </c>
      <c r="P35" s="47">
        <v>40445</v>
      </c>
      <c r="Q35" s="47">
        <v>39259</v>
      </c>
      <c r="R35" s="47">
        <v>1127</v>
      </c>
      <c r="S35" s="47">
        <v>40885</v>
      </c>
      <c r="T35" s="47">
        <v>39645</v>
      </c>
      <c r="U35" s="47">
        <v>1183</v>
      </c>
      <c r="V35" s="147">
        <v>40294</v>
      </c>
      <c r="W35" s="147">
        <v>39014</v>
      </c>
      <c r="X35" s="147">
        <v>1218</v>
      </c>
    </row>
    <row r="36" spans="1:24" x14ac:dyDescent="0.35">
      <c r="A36" s="46" t="s">
        <v>109</v>
      </c>
      <c r="B36" s="46" t="s">
        <v>417</v>
      </c>
      <c r="C36" s="46" t="s">
        <v>19</v>
      </c>
      <c r="D36" s="47">
        <v>318135</v>
      </c>
      <c r="E36" s="47">
        <v>307764</v>
      </c>
      <c r="F36" s="47">
        <v>10185</v>
      </c>
      <c r="G36" s="47">
        <v>323631</v>
      </c>
      <c r="H36" s="47">
        <v>311868</v>
      </c>
      <c r="I36" s="47">
        <v>11545</v>
      </c>
      <c r="J36" s="47">
        <v>324811</v>
      </c>
      <c r="K36" s="47">
        <v>311910</v>
      </c>
      <c r="L36" s="47">
        <v>12702</v>
      </c>
      <c r="M36" s="47">
        <v>329594</v>
      </c>
      <c r="N36" s="47">
        <v>315696</v>
      </c>
      <c r="O36" s="47">
        <v>13693</v>
      </c>
      <c r="P36" s="47">
        <v>333478</v>
      </c>
      <c r="Q36" s="47">
        <v>318968</v>
      </c>
      <c r="R36" s="47">
        <v>14283</v>
      </c>
      <c r="S36" s="47">
        <v>333323</v>
      </c>
      <c r="T36" s="47">
        <v>318561</v>
      </c>
      <c r="U36" s="47">
        <v>14552</v>
      </c>
      <c r="V36" s="147">
        <v>336113</v>
      </c>
      <c r="W36" s="147">
        <v>320407</v>
      </c>
      <c r="X36" s="147">
        <v>15502</v>
      </c>
    </row>
    <row r="37" spans="1:24" x14ac:dyDescent="0.35">
      <c r="A37" s="46" t="s">
        <v>109</v>
      </c>
      <c r="B37" s="46" t="s">
        <v>881</v>
      </c>
      <c r="C37" s="46" t="s">
        <v>19</v>
      </c>
      <c r="D37" s="47">
        <v>369366</v>
      </c>
      <c r="E37" s="47">
        <v>359515</v>
      </c>
      <c r="F37" s="47">
        <v>9719</v>
      </c>
      <c r="G37" s="47">
        <v>369346</v>
      </c>
      <c r="H37" s="47">
        <v>359322</v>
      </c>
      <c r="I37" s="47">
        <v>9875</v>
      </c>
      <c r="J37" s="47">
        <v>371437</v>
      </c>
      <c r="K37" s="47">
        <v>361413</v>
      </c>
      <c r="L37" s="47">
        <v>9904</v>
      </c>
      <c r="M37" s="47">
        <v>379640</v>
      </c>
      <c r="N37" s="47">
        <v>369585</v>
      </c>
      <c r="O37" s="47">
        <v>9929</v>
      </c>
      <c r="P37" s="47">
        <v>384934</v>
      </c>
      <c r="Q37" s="47">
        <v>375080</v>
      </c>
      <c r="R37" s="47">
        <v>9705</v>
      </c>
      <c r="S37" s="47">
        <v>386069</v>
      </c>
      <c r="T37" s="47">
        <v>376179</v>
      </c>
      <c r="U37" s="47">
        <v>9755</v>
      </c>
      <c r="V37" s="147">
        <v>390312</v>
      </c>
      <c r="W37" s="147">
        <v>380003</v>
      </c>
      <c r="X37" s="147">
        <v>10166</v>
      </c>
    </row>
    <row r="38" spans="1:24" x14ac:dyDescent="0.35">
      <c r="A38" s="46" t="s">
        <v>109</v>
      </c>
      <c r="B38" s="46" t="s">
        <v>802</v>
      </c>
      <c r="C38" s="46" t="s">
        <v>19</v>
      </c>
      <c r="D38" s="47">
        <v>175601</v>
      </c>
      <c r="E38" s="47">
        <v>173782</v>
      </c>
      <c r="F38" s="47">
        <v>1776</v>
      </c>
      <c r="G38" s="47">
        <v>175530</v>
      </c>
      <c r="H38" s="47">
        <v>173828</v>
      </c>
      <c r="I38" s="47">
        <v>1652</v>
      </c>
      <c r="J38" s="47">
        <v>175200</v>
      </c>
      <c r="K38" s="47">
        <v>173580</v>
      </c>
      <c r="L38" s="47">
        <v>1577</v>
      </c>
      <c r="M38" s="47">
        <v>176876</v>
      </c>
      <c r="N38" s="47">
        <v>175089</v>
      </c>
      <c r="O38" s="47">
        <v>1748</v>
      </c>
      <c r="P38" s="47">
        <v>180711</v>
      </c>
      <c r="Q38" s="47">
        <v>178933</v>
      </c>
      <c r="R38" s="47">
        <v>1730</v>
      </c>
      <c r="S38" s="47">
        <v>182880</v>
      </c>
      <c r="T38" s="47">
        <v>181129</v>
      </c>
      <c r="U38" s="47">
        <v>1706</v>
      </c>
      <c r="V38" s="147">
        <v>182082</v>
      </c>
      <c r="W38" s="147">
        <v>180364</v>
      </c>
      <c r="X38" s="147">
        <v>1670</v>
      </c>
    </row>
    <row r="39" spans="1:24" x14ac:dyDescent="0.35">
      <c r="A39" s="46" t="s">
        <v>109</v>
      </c>
      <c r="B39" s="46" t="s">
        <v>803</v>
      </c>
      <c r="C39" s="46" t="s">
        <v>19</v>
      </c>
      <c r="D39" s="47">
        <v>103143</v>
      </c>
      <c r="E39" s="47">
        <v>96984</v>
      </c>
      <c r="F39" s="47">
        <v>6121</v>
      </c>
      <c r="G39" s="47">
        <v>103414</v>
      </c>
      <c r="H39" s="47">
        <v>96967</v>
      </c>
      <c r="I39" s="47">
        <v>6400</v>
      </c>
      <c r="J39" s="47">
        <v>105491</v>
      </c>
      <c r="K39" s="47">
        <v>98955</v>
      </c>
      <c r="L39" s="47">
        <v>6497</v>
      </c>
      <c r="M39" s="47">
        <v>111225</v>
      </c>
      <c r="N39" s="47">
        <v>104775</v>
      </c>
      <c r="O39" s="47">
        <v>6413</v>
      </c>
      <c r="P39" s="47">
        <v>111352</v>
      </c>
      <c r="Q39" s="47">
        <v>105013</v>
      </c>
      <c r="R39" s="47">
        <v>6300</v>
      </c>
      <c r="S39" s="47">
        <v>111744</v>
      </c>
      <c r="T39" s="47">
        <v>105193</v>
      </c>
      <c r="U39" s="47">
        <v>6514</v>
      </c>
      <c r="V39" s="147">
        <v>112858</v>
      </c>
      <c r="W39" s="147">
        <v>105884</v>
      </c>
      <c r="X39" s="147">
        <v>6934</v>
      </c>
    </row>
    <row r="40" spans="1:24" x14ac:dyDescent="0.35">
      <c r="A40" s="46" t="s">
        <v>109</v>
      </c>
      <c r="B40" s="46" t="s">
        <v>810</v>
      </c>
      <c r="C40" s="46" t="s">
        <v>19</v>
      </c>
      <c r="D40" s="47">
        <v>90622</v>
      </c>
      <c r="E40" s="47">
        <v>88749</v>
      </c>
      <c r="F40" s="47">
        <v>1822</v>
      </c>
      <c r="G40" s="47">
        <v>90402</v>
      </c>
      <c r="H40" s="47">
        <v>88527</v>
      </c>
      <c r="I40" s="47">
        <v>1823</v>
      </c>
      <c r="J40" s="47">
        <v>90746</v>
      </c>
      <c r="K40" s="47">
        <v>88878</v>
      </c>
      <c r="L40" s="47">
        <v>1830</v>
      </c>
      <c r="M40" s="47">
        <v>91539</v>
      </c>
      <c r="N40" s="47">
        <v>89721</v>
      </c>
      <c r="O40" s="47">
        <v>1768</v>
      </c>
      <c r="P40" s="47">
        <v>92871</v>
      </c>
      <c r="Q40" s="47">
        <v>91134</v>
      </c>
      <c r="R40" s="47">
        <v>1675</v>
      </c>
      <c r="S40" s="47">
        <v>91445</v>
      </c>
      <c r="T40" s="47">
        <v>89857</v>
      </c>
      <c r="U40" s="47">
        <v>1535</v>
      </c>
      <c r="V40" s="147">
        <v>95372</v>
      </c>
      <c r="W40" s="147">
        <v>93755</v>
      </c>
      <c r="X40" s="147">
        <v>1562</v>
      </c>
    </row>
    <row r="41" spans="1:24" x14ac:dyDescent="0.35">
      <c r="A41" s="46" t="s">
        <v>109</v>
      </c>
      <c r="B41" s="46" t="s">
        <v>880</v>
      </c>
      <c r="C41" s="46" t="s">
        <v>19</v>
      </c>
      <c r="D41" s="47">
        <v>465209</v>
      </c>
      <c r="E41" s="47">
        <v>445309</v>
      </c>
      <c r="F41" s="47">
        <v>19678</v>
      </c>
      <c r="G41" s="47">
        <v>472239</v>
      </c>
      <c r="H41" s="47">
        <v>450819</v>
      </c>
      <c r="I41" s="47">
        <v>21184</v>
      </c>
      <c r="J41" s="47">
        <v>479379</v>
      </c>
      <c r="K41" s="47">
        <v>457351</v>
      </c>
      <c r="L41" s="47">
        <v>21792</v>
      </c>
      <c r="M41" s="47">
        <v>488201</v>
      </c>
      <c r="N41" s="47">
        <v>466089</v>
      </c>
      <c r="O41" s="47">
        <v>21854</v>
      </c>
      <c r="P41" s="47">
        <v>502923</v>
      </c>
      <c r="Q41" s="47">
        <v>480566</v>
      </c>
      <c r="R41" s="47">
        <v>22108</v>
      </c>
      <c r="S41" s="47">
        <v>515530</v>
      </c>
      <c r="T41" s="47">
        <v>492051</v>
      </c>
      <c r="U41" s="47">
        <v>23219</v>
      </c>
      <c r="V41" s="147">
        <v>527695</v>
      </c>
      <c r="W41" s="147">
        <v>503568</v>
      </c>
      <c r="X41" s="147">
        <v>23876</v>
      </c>
    </row>
    <row r="42" spans="1:24" x14ac:dyDescent="0.35">
      <c r="A42" s="46" t="s">
        <v>109</v>
      </c>
      <c r="B42" s="46" t="s">
        <v>807</v>
      </c>
      <c r="C42" s="46" t="s">
        <v>19</v>
      </c>
      <c r="D42" s="47">
        <v>139302</v>
      </c>
      <c r="E42" s="47">
        <v>134198</v>
      </c>
      <c r="F42" s="47">
        <v>5071</v>
      </c>
      <c r="G42" s="47">
        <v>146956</v>
      </c>
      <c r="H42" s="47">
        <v>141221</v>
      </c>
      <c r="I42" s="47">
        <v>5691</v>
      </c>
      <c r="J42" s="47">
        <v>147324</v>
      </c>
      <c r="K42" s="47">
        <v>141421</v>
      </c>
      <c r="L42" s="47">
        <v>5862</v>
      </c>
      <c r="M42" s="47">
        <v>149210</v>
      </c>
      <c r="N42" s="47">
        <v>143231</v>
      </c>
      <c r="O42" s="47">
        <v>5929</v>
      </c>
      <c r="P42" s="47">
        <v>151787</v>
      </c>
      <c r="Q42" s="47">
        <v>145846</v>
      </c>
      <c r="R42" s="47">
        <v>5896</v>
      </c>
      <c r="S42" s="47">
        <v>156392</v>
      </c>
      <c r="T42" s="47">
        <v>150221</v>
      </c>
      <c r="U42" s="47">
        <v>6128</v>
      </c>
      <c r="V42" s="147">
        <v>160537</v>
      </c>
      <c r="W42" s="147">
        <v>154095</v>
      </c>
      <c r="X42" s="147">
        <v>6400</v>
      </c>
    </row>
    <row r="43" spans="1:24" x14ac:dyDescent="0.35">
      <c r="A43" s="46" t="s">
        <v>109</v>
      </c>
      <c r="B43" s="46" t="s">
        <v>808</v>
      </c>
      <c r="C43" s="46" t="s">
        <v>19</v>
      </c>
      <c r="D43" s="47">
        <v>129563</v>
      </c>
      <c r="E43" s="47">
        <v>126522</v>
      </c>
      <c r="F43" s="47">
        <v>2976</v>
      </c>
      <c r="G43" s="47">
        <v>134088</v>
      </c>
      <c r="H43" s="47">
        <v>130771</v>
      </c>
      <c r="I43" s="47">
        <v>3258</v>
      </c>
      <c r="J43" s="47">
        <v>141478</v>
      </c>
      <c r="K43" s="47">
        <v>137982</v>
      </c>
      <c r="L43" s="47">
        <v>3444</v>
      </c>
      <c r="M43" s="47">
        <v>145927</v>
      </c>
      <c r="N43" s="47">
        <v>142354</v>
      </c>
      <c r="O43" s="47">
        <v>3517</v>
      </c>
      <c r="P43" s="47">
        <v>148308</v>
      </c>
      <c r="Q43" s="47">
        <v>144551</v>
      </c>
      <c r="R43" s="47">
        <v>3694</v>
      </c>
      <c r="S43" s="47">
        <v>149510</v>
      </c>
      <c r="T43" s="47">
        <v>145286</v>
      </c>
      <c r="U43" s="47">
        <v>4157</v>
      </c>
      <c r="V43" s="147">
        <v>152227</v>
      </c>
      <c r="W43" s="147">
        <v>147736</v>
      </c>
      <c r="X43" s="147">
        <v>4429</v>
      </c>
    </row>
    <row r="44" spans="1:24" x14ac:dyDescent="0.35">
      <c r="A44" s="46" t="s">
        <v>109</v>
      </c>
      <c r="B44" s="46" t="s">
        <v>809</v>
      </c>
      <c r="C44" s="46" t="s">
        <v>19</v>
      </c>
      <c r="D44" s="47">
        <v>108939</v>
      </c>
      <c r="E44" s="47">
        <v>105494</v>
      </c>
      <c r="F44" s="47">
        <v>3376</v>
      </c>
      <c r="G44" s="47">
        <v>107327</v>
      </c>
      <c r="H44" s="47">
        <v>103605</v>
      </c>
      <c r="I44" s="47">
        <v>3651</v>
      </c>
      <c r="J44" s="47">
        <v>107308</v>
      </c>
      <c r="K44" s="47">
        <v>103478</v>
      </c>
      <c r="L44" s="47">
        <v>3752</v>
      </c>
      <c r="M44" s="47">
        <v>108181</v>
      </c>
      <c r="N44" s="47">
        <v>104418</v>
      </c>
      <c r="O44" s="47">
        <v>3681</v>
      </c>
      <c r="P44" s="47">
        <v>111564</v>
      </c>
      <c r="Q44" s="47">
        <v>107638</v>
      </c>
      <c r="R44" s="47">
        <v>3847</v>
      </c>
      <c r="S44" s="47">
        <v>113317</v>
      </c>
      <c r="T44" s="47">
        <v>109192</v>
      </c>
      <c r="U44" s="47">
        <v>4052</v>
      </c>
      <c r="V44" s="147">
        <v>114786</v>
      </c>
      <c r="W44" s="147">
        <v>110588</v>
      </c>
      <c r="X44" s="147">
        <v>4118</v>
      </c>
    </row>
    <row r="45" spans="1:24" x14ac:dyDescent="0.35">
      <c r="A45" s="46" t="s">
        <v>109</v>
      </c>
      <c r="B45" s="46" t="s">
        <v>812</v>
      </c>
      <c r="C45" s="46" t="s">
        <v>19</v>
      </c>
      <c r="D45" s="47">
        <v>87405</v>
      </c>
      <c r="E45" s="47">
        <v>79095</v>
      </c>
      <c r="F45" s="47">
        <v>8255</v>
      </c>
      <c r="G45" s="47">
        <v>83868</v>
      </c>
      <c r="H45" s="47">
        <v>75222</v>
      </c>
      <c r="I45" s="47">
        <v>8584</v>
      </c>
      <c r="J45" s="47">
        <v>83269</v>
      </c>
      <c r="K45" s="47">
        <v>74470</v>
      </c>
      <c r="L45" s="47">
        <v>8734</v>
      </c>
      <c r="M45" s="47">
        <v>84883</v>
      </c>
      <c r="N45" s="47">
        <v>76086</v>
      </c>
      <c r="O45" s="47">
        <v>8727</v>
      </c>
      <c r="P45" s="47">
        <v>91264</v>
      </c>
      <c r="Q45" s="47">
        <v>82531</v>
      </c>
      <c r="R45" s="47">
        <v>8671</v>
      </c>
      <c r="S45" s="47">
        <v>96311</v>
      </c>
      <c r="T45" s="47">
        <v>87352</v>
      </c>
      <c r="U45" s="47">
        <v>8882</v>
      </c>
      <c r="V45" s="147">
        <v>100145</v>
      </c>
      <c r="W45" s="147">
        <v>91149</v>
      </c>
      <c r="X45" s="147">
        <v>8929</v>
      </c>
    </row>
    <row r="46" spans="1:24" x14ac:dyDescent="0.35">
      <c r="A46" s="46" t="s">
        <v>109</v>
      </c>
      <c r="B46" s="46" t="s">
        <v>426</v>
      </c>
      <c r="C46" s="46" t="s">
        <v>19</v>
      </c>
      <c r="D46" s="47">
        <v>169630</v>
      </c>
      <c r="E46" s="47">
        <v>152812</v>
      </c>
      <c r="F46" s="47">
        <v>16681</v>
      </c>
      <c r="G46" s="47">
        <v>184106</v>
      </c>
      <c r="H46" s="47">
        <v>165423</v>
      </c>
      <c r="I46" s="47">
        <v>18524</v>
      </c>
      <c r="J46" s="47">
        <v>198515</v>
      </c>
      <c r="K46" s="47">
        <v>178734</v>
      </c>
      <c r="L46" s="47">
        <v>19630</v>
      </c>
      <c r="M46" s="47">
        <v>213850</v>
      </c>
      <c r="N46" s="47">
        <v>192833</v>
      </c>
      <c r="O46" s="47">
        <v>20875</v>
      </c>
      <c r="P46" s="47">
        <v>226846</v>
      </c>
      <c r="Q46" s="47">
        <v>204432</v>
      </c>
      <c r="R46" s="47">
        <v>22245</v>
      </c>
      <c r="S46" s="47">
        <v>231735</v>
      </c>
      <c r="T46" s="47">
        <v>207794</v>
      </c>
      <c r="U46" s="47">
        <v>23777</v>
      </c>
      <c r="V46" s="147">
        <v>238913</v>
      </c>
      <c r="W46" s="147">
        <v>213014</v>
      </c>
      <c r="X46" s="147">
        <v>25724</v>
      </c>
    </row>
    <row r="47" spans="1:24" x14ac:dyDescent="0.35">
      <c r="A47" s="46" t="s">
        <v>109</v>
      </c>
      <c r="B47" s="46" t="s">
        <v>883</v>
      </c>
      <c r="C47" s="46" t="s">
        <v>19</v>
      </c>
      <c r="D47" s="47">
        <v>282608</v>
      </c>
      <c r="E47" s="47">
        <v>254755</v>
      </c>
      <c r="F47" s="47">
        <v>27554</v>
      </c>
      <c r="G47" s="47">
        <v>280700</v>
      </c>
      <c r="H47" s="47">
        <v>251418</v>
      </c>
      <c r="I47" s="47">
        <v>28943</v>
      </c>
      <c r="J47" s="47">
        <v>283124</v>
      </c>
      <c r="K47" s="47">
        <v>253140</v>
      </c>
      <c r="L47" s="47">
        <v>29677</v>
      </c>
      <c r="M47" s="47">
        <v>291294</v>
      </c>
      <c r="N47" s="47">
        <v>260598</v>
      </c>
      <c r="O47" s="47">
        <v>30412</v>
      </c>
      <c r="P47" s="47">
        <v>299371</v>
      </c>
      <c r="Q47" s="47">
        <v>267483</v>
      </c>
      <c r="R47" s="47">
        <v>31568</v>
      </c>
      <c r="S47" s="47">
        <v>302839</v>
      </c>
      <c r="T47" s="47">
        <v>268609</v>
      </c>
      <c r="U47" s="47">
        <v>33939</v>
      </c>
      <c r="V47" s="147">
        <v>304237</v>
      </c>
      <c r="W47" s="147">
        <v>268028</v>
      </c>
      <c r="X47" s="147">
        <v>35873</v>
      </c>
    </row>
    <row r="48" spans="1:24" x14ac:dyDescent="0.35">
      <c r="A48" s="46" t="s">
        <v>109</v>
      </c>
      <c r="B48" s="46" t="s">
        <v>799</v>
      </c>
      <c r="C48" s="46" t="s">
        <v>19</v>
      </c>
      <c r="D48" s="47">
        <v>136346</v>
      </c>
      <c r="E48" s="47">
        <v>114388</v>
      </c>
      <c r="F48" s="47">
        <v>21770</v>
      </c>
      <c r="G48" s="47">
        <v>137217</v>
      </c>
      <c r="H48" s="47">
        <v>114405</v>
      </c>
      <c r="I48" s="47">
        <v>22603</v>
      </c>
      <c r="J48" s="47">
        <v>141188</v>
      </c>
      <c r="K48" s="47">
        <v>118188</v>
      </c>
      <c r="L48" s="47">
        <v>22807</v>
      </c>
      <c r="M48" s="47">
        <v>144675</v>
      </c>
      <c r="N48" s="47">
        <v>121407</v>
      </c>
      <c r="O48" s="47">
        <v>23089</v>
      </c>
      <c r="P48" s="47">
        <v>147675</v>
      </c>
      <c r="Q48" s="47">
        <v>124084</v>
      </c>
      <c r="R48" s="47">
        <v>23403</v>
      </c>
      <c r="S48" s="47">
        <v>149262</v>
      </c>
      <c r="T48" s="47">
        <v>124578</v>
      </c>
      <c r="U48" s="47">
        <v>24518</v>
      </c>
      <c r="V48" s="147">
        <v>153091</v>
      </c>
      <c r="W48" s="147">
        <v>142660</v>
      </c>
      <c r="X48" s="147">
        <v>10290</v>
      </c>
    </row>
    <row r="49" spans="1:24" x14ac:dyDescent="0.35">
      <c r="A49" s="46" t="s">
        <v>109</v>
      </c>
      <c r="B49" s="46" t="s">
        <v>804</v>
      </c>
      <c r="C49" s="46" t="s">
        <v>19</v>
      </c>
      <c r="D49" s="47">
        <v>146262</v>
      </c>
      <c r="E49" s="47">
        <v>140367</v>
      </c>
      <c r="F49" s="47">
        <v>5784</v>
      </c>
      <c r="G49" s="47">
        <v>143483</v>
      </c>
      <c r="H49" s="47">
        <v>137013</v>
      </c>
      <c r="I49" s="47">
        <v>6340</v>
      </c>
      <c r="J49" s="47">
        <v>141936</v>
      </c>
      <c r="K49" s="47">
        <v>134952</v>
      </c>
      <c r="L49" s="47">
        <v>6870</v>
      </c>
      <c r="M49" s="47">
        <v>146619</v>
      </c>
      <c r="N49" s="47">
        <v>139191</v>
      </c>
      <c r="O49" s="47">
        <v>7323</v>
      </c>
      <c r="P49" s="47">
        <v>151696</v>
      </c>
      <c r="Q49" s="47">
        <v>143399</v>
      </c>
      <c r="R49" s="47">
        <v>8165</v>
      </c>
      <c r="S49" s="47">
        <v>153577</v>
      </c>
      <c r="T49" s="47">
        <v>144031</v>
      </c>
      <c r="U49" s="47">
        <v>9421</v>
      </c>
      <c r="V49" s="147">
        <v>151146</v>
      </c>
      <c r="W49" s="147">
        <v>125368</v>
      </c>
      <c r="X49" s="147">
        <v>25583</v>
      </c>
    </row>
    <row r="50" spans="1:24" x14ac:dyDescent="0.35">
      <c r="A50" s="46" t="s">
        <v>109</v>
      </c>
      <c r="B50" s="46" t="s">
        <v>433</v>
      </c>
      <c r="C50" s="46" t="s">
        <v>19</v>
      </c>
      <c r="D50" s="47">
        <v>75632</v>
      </c>
      <c r="E50" s="47">
        <v>71193</v>
      </c>
      <c r="F50" s="47">
        <v>4270</v>
      </c>
      <c r="G50" s="47">
        <v>77319</v>
      </c>
      <c r="H50" s="47">
        <v>72418</v>
      </c>
      <c r="I50" s="47">
        <v>4728</v>
      </c>
      <c r="J50" s="47">
        <v>79302</v>
      </c>
      <c r="K50" s="47">
        <v>74066</v>
      </c>
      <c r="L50" s="47">
        <v>5051</v>
      </c>
      <c r="M50" s="47">
        <v>82928</v>
      </c>
      <c r="N50" s="47">
        <v>77368</v>
      </c>
      <c r="O50" s="47">
        <v>5389</v>
      </c>
      <c r="P50" s="47">
        <v>86337</v>
      </c>
      <c r="Q50" s="47">
        <v>80301</v>
      </c>
      <c r="R50" s="47">
        <v>5867</v>
      </c>
      <c r="S50" s="47">
        <v>89098</v>
      </c>
      <c r="T50" s="47">
        <v>82267</v>
      </c>
      <c r="U50" s="47">
        <v>6656</v>
      </c>
      <c r="V50" s="147">
        <v>90263</v>
      </c>
      <c r="W50" s="147">
        <v>82975</v>
      </c>
      <c r="X50" s="147">
        <v>7106</v>
      </c>
    </row>
    <row r="51" spans="1:24" x14ac:dyDescent="0.35">
      <c r="A51" s="46" t="s">
        <v>109</v>
      </c>
      <c r="B51" s="46" t="s">
        <v>882</v>
      </c>
      <c r="C51" s="46" t="s">
        <v>19</v>
      </c>
      <c r="D51" s="47">
        <v>209878</v>
      </c>
      <c r="E51" s="47">
        <v>205965</v>
      </c>
      <c r="F51" s="47">
        <v>3821</v>
      </c>
      <c r="G51" s="47">
        <v>209134</v>
      </c>
      <c r="H51" s="47">
        <v>204984</v>
      </c>
      <c r="I51" s="47">
        <v>4056</v>
      </c>
      <c r="J51" s="47">
        <v>209927</v>
      </c>
      <c r="K51" s="47">
        <v>205695</v>
      </c>
      <c r="L51" s="47">
        <v>4145</v>
      </c>
      <c r="M51" s="47">
        <v>207634</v>
      </c>
      <c r="N51" s="47">
        <v>203441</v>
      </c>
      <c r="O51" s="47">
        <v>4109</v>
      </c>
      <c r="P51" s="47">
        <v>212327</v>
      </c>
      <c r="Q51" s="47">
        <v>208284</v>
      </c>
      <c r="R51" s="47">
        <v>3949</v>
      </c>
      <c r="S51" s="47">
        <v>217096</v>
      </c>
      <c r="T51" s="47">
        <v>213022</v>
      </c>
      <c r="U51" s="47">
        <v>3989</v>
      </c>
      <c r="V51" s="147">
        <v>217949</v>
      </c>
      <c r="W51" s="147">
        <v>213815</v>
      </c>
      <c r="X51" s="147">
        <v>4048</v>
      </c>
    </row>
    <row r="52" spans="1:24" x14ac:dyDescent="0.35">
      <c r="A52" s="46" t="s">
        <v>109</v>
      </c>
      <c r="B52" s="46" t="s">
        <v>800</v>
      </c>
      <c r="C52" s="46" t="s">
        <v>19</v>
      </c>
      <c r="D52" s="47">
        <v>114087</v>
      </c>
      <c r="E52" s="47">
        <v>113197</v>
      </c>
      <c r="F52" s="47">
        <v>864</v>
      </c>
      <c r="G52" s="47">
        <v>112784</v>
      </c>
      <c r="H52" s="47">
        <v>111890</v>
      </c>
      <c r="I52" s="47">
        <v>869</v>
      </c>
      <c r="J52" s="47">
        <v>113992</v>
      </c>
      <c r="K52" s="47">
        <v>113075</v>
      </c>
      <c r="L52" s="47">
        <v>895</v>
      </c>
      <c r="M52" s="47">
        <v>111836</v>
      </c>
      <c r="N52" s="47">
        <v>110955</v>
      </c>
      <c r="O52" s="47">
        <v>859</v>
      </c>
      <c r="P52" s="47">
        <v>114001</v>
      </c>
      <c r="Q52" s="47">
        <v>113148</v>
      </c>
      <c r="R52" s="47">
        <v>832</v>
      </c>
      <c r="S52" s="47">
        <v>118737</v>
      </c>
      <c r="T52" s="47">
        <v>117896</v>
      </c>
      <c r="U52" s="47">
        <v>823</v>
      </c>
      <c r="V52" s="147">
        <v>119267</v>
      </c>
      <c r="W52" s="147">
        <v>118431</v>
      </c>
      <c r="X52" s="147">
        <v>821</v>
      </c>
    </row>
    <row r="53" spans="1:24" x14ac:dyDescent="0.35">
      <c r="A53" s="46" t="s">
        <v>109</v>
      </c>
      <c r="B53" s="46" t="s">
        <v>801</v>
      </c>
      <c r="C53" s="46" t="s">
        <v>19</v>
      </c>
      <c r="D53" s="47">
        <v>95791</v>
      </c>
      <c r="E53" s="47">
        <v>92768</v>
      </c>
      <c r="F53" s="47">
        <v>2957</v>
      </c>
      <c r="G53" s="47">
        <v>96350</v>
      </c>
      <c r="H53" s="47">
        <v>93094</v>
      </c>
      <c r="I53" s="47">
        <v>3187</v>
      </c>
      <c r="J53" s="47">
        <v>95935</v>
      </c>
      <c r="K53" s="47">
        <v>92620</v>
      </c>
      <c r="L53" s="47">
        <v>3250</v>
      </c>
      <c r="M53" s="47">
        <v>95798</v>
      </c>
      <c r="N53" s="47">
        <v>92486</v>
      </c>
      <c r="O53" s="47">
        <v>3250</v>
      </c>
      <c r="P53" s="47">
        <v>98326</v>
      </c>
      <c r="Q53" s="47">
        <v>95136</v>
      </c>
      <c r="R53" s="47">
        <v>3117</v>
      </c>
      <c r="S53" s="47">
        <v>98359</v>
      </c>
      <c r="T53" s="47">
        <v>95126</v>
      </c>
      <c r="U53" s="47">
        <v>3166</v>
      </c>
      <c r="V53" s="147">
        <v>98682</v>
      </c>
      <c r="W53" s="147">
        <v>95384</v>
      </c>
      <c r="X53" s="147">
        <v>3227</v>
      </c>
    </row>
    <row r="54" spans="1:24" x14ac:dyDescent="0.35">
      <c r="A54" s="46" t="s">
        <v>109</v>
      </c>
      <c r="B54" s="46" t="s">
        <v>437</v>
      </c>
      <c r="C54" s="46" t="s">
        <v>19</v>
      </c>
      <c r="D54" s="47">
        <v>77036</v>
      </c>
      <c r="E54" s="47">
        <v>74886</v>
      </c>
      <c r="F54" s="47">
        <v>2040</v>
      </c>
      <c r="G54" s="47">
        <v>80103</v>
      </c>
      <c r="H54" s="47">
        <v>77928</v>
      </c>
      <c r="I54" s="47">
        <v>2038</v>
      </c>
      <c r="J54" s="47">
        <v>83851</v>
      </c>
      <c r="K54" s="47">
        <v>81582</v>
      </c>
      <c r="L54" s="47">
        <v>2124</v>
      </c>
      <c r="M54" s="47">
        <v>88985</v>
      </c>
      <c r="N54" s="47">
        <v>86650</v>
      </c>
      <c r="O54" s="47">
        <v>2187</v>
      </c>
      <c r="P54" s="47">
        <v>93328</v>
      </c>
      <c r="Q54" s="47">
        <v>90836</v>
      </c>
      <c r="R54" s="47">
        <v>2303</v>
      </c>
      <c r="S54" s="47">
        <v>96012</v>
      </c>
      <c r="T54" s="47">
        <v>93648</v>
      </c>
      <c r="U54" s="47">
        <v>2176</v>
      </c>
      <c r="V54" s="147">
        <v>108411</v>
      </c>
      <c r="W54" s="147">
        <v>105751</v>
      </c>
      <c r="X54" s="147">
        <v>2471</v>
      </c>
    </row>
    <row r="55" spans="1:24" x14ac:dyDescent="0.35">
      <c r="A55" s="46" t="s">
        <v>109</v>
      </c>
      <c r="B55" s="46" t="s">
        <v>442</v>
      </c>
      <c r="C55" s="46" t="s">
        <v>19</v>
      </c>
      <c r="D55" s="47">
        <v>44218</v>
      </c>
      <c r="E55" s="47">
        <v>43538</v>
      </c>
      <c r="F55" s="47">
        <v>595</v>
      </c>
      <c r="G55" s="47">
        <v>45604</v>
      </c>
      <c r="H55" s="47">
        <v>44928</v>
      </c>
      <c r="I55" s="47">
        <v>588</v>
      </c>
      <c r="J55" s="47">
        <v>46539</v>
      </c>
      <c r="K55" s="47">
        <v>45895</v>
      </c>
      <c r="L55" s="47">
        <v>562</v>
      </c>
      <c r="M55" s="47">
        <v>48197</v>
      </c>
      <c r="N55" s="47">
        <v>47544</v>
      </c>
      <c r="O55" s="47">
        <v>576</v>
      </c>
      <c r="P55" s="47">
        <v>49922</v>
      </c>
      <c r="Q55" s="47">
        <v>49236</v>
      </c>
      <c r="R55" s="47">
        <v>597</v>
      </c>
      <c r="S55" s="47">
        <v>51195</v>
      </c>
      <c r="T55" s="47">
        <v>50538</v>
      </c>
      <c r="U55" s="47">
        <v>569</v>
      </c>
      <c r="V55" s="147">
        <v>52969</v>
      </c>
      <c r="W55" s="147">
        <v>52242</v>
      </c>
      <c r="X55" s="147">
        <v>631</v>
      </c>
    </row>
    <row r="56" spans="1:24" x14ac:dyDescent="0.35">
      <c r="A56" s="46" t="s">
        <v>109</v>
      </c>
      <c r="B56" s="46" t="s">
        <v>439</v>
      </c>
      <c r="C56" s="46" t="s">
        <v>19</v>
      </c>
      <c r="D56" s="47">
        <v>42809</v>
      </c>
      <c r="E56" s="47">
        <v>41709</v>
      </c>
      <c r="F56" s="47">
        <v>989</v>
      </c>
      <c r="G56" s="47">
        <v>43398</v>
      </c>
      <c r="H56" s="47">
        <v>42310</v>
      </c>
      <c r="I56" s="47">
        <v>983</v>
      </c>
      <c r="J56" s="47">
        <v>44009</v>
      </c>
      <c r="K56" s="47">
        <v>42903</v>
      </c>
      <c r="L56" s="47">
        <v>1003</v>
      </c>
      <c r="M56" s="47">
        <v>45457</v>
      </c>
      <c r="N56" s="47">
        <v>44234</v>
      </c>
      <c r="O56" s="47">
        <v>1116</v>
      </c>
      <c r="P56" s="47">
        <v>46824</v>
      </c>
      <c r="Q56" s="47">
        <v>45571</v>
      </c>
      <c r="R56" s="47">
        <v>1155</v>
      </c>
      <c r="S56" s="47">
        <v>48131</v>
      </c>
      <c r="T56" s="47">
        <v>46944</v>
      </c>
      <c r="U56" s="47">
        <v>1089</v>
      </c>
      <c r="V56" s="147">
        <v>49977</v>
      </c>
      <c r="W56" s="147">
        <v>48619</v>
      </c>
      <c r="X56" s="147">
        <v>1254</v>
      </c>
    </row>
    <row r="57" spans="1:24" x14ac:dyDescent="0.35">
      <c r="A57" s="46" t="s">
        <v>109</v>
      </c>
      <c r="B57" s="46" t="s">
        <v>440</v>
      </c>
      <c r="C57" s="46" t="s">
        <v>19</v>
      </c>
      <c r="D57" s="47">
        <v>18382</v>
      </c>
      <c r="E57" s="47">
        <v>18019</v>
      </c>
      <c r="F57" s="47">
        <v>338</v>
      </c>
      <c r="G57" s="47">
        <v>18455</v>
      </c>
      <c r="H57" s="47">
        <v>18089</v>
      </c>
      <c r="I57" s="47">
        <v>337</v>
      </c>
      <c r="J57" s="47">
        <v>18043</v>
      </c>
      <c r="K57" s="47">
        <v>17681</v>
      </c>
      <c r="L57" s="47">
        <v>333</v>
      </c>
      <c r="M57" s="47">
        <v>18368</v>
      </c>
      <c r="N57" s="47">
        <v>18014</v>
      </c>
      <c r="O57" s="47">
        <v>319</v>
      </c>
      <c r="P57" s="47">
        <v>18691</v>
      </c>
      <c r="Q57" s="47">
        <v>18342</v>
      </c>
      <c r="R57" s="47">
        <v>316</v>
      </c>
      <c r="S57" s="47">
        <v>18775</v>
      </c>
      <c r="T57" s="47">
        <v>18427</v>
      </c>
      <c r="U57" s="47">
        <v>313</v>
      </c>
      <c r="V57" s="147">
        <v>19088</v>
      </c>
      <c r="W57" s="147">
        <v>18647</v>
      </c>
      <c r="X57" s="147">
        <v>407</v>
      </c>
    </row>
    <row r="58" spans="1:24" x14ac:dyDescent="0.35">
      <c r="A58" s="46" t="s">
        <v>109</v>
      </c>
      <c r="B58" s="46" t="s">
        <v>425</v>
      </c>
      <c r="C58" s="46" t="s">
        <v>19</v>
      </c>
      <c r="D58" s="47">
        <v>84314</v>
      </c>
      <c r="E58" s="47">
        <v>79379</v>
      </c>
      <c r="F58" s="47">
        <v>4882</v>
      </c>
      <c r="G58" s="47">
        <v>89029</v>
      </c>
      <c r="H58" s="47">
        <v>83469</v>
      </c>
      <c r="I58" s="47">
        <v>5499</v>
      </c>
      <c r="J58" s="47">
        <v>93117</v>
      </c>
      <c r="K58" s="47">
        <v>87151</v>
      </c>
      <c r="L58" s="47">
        <v>5902</v>
      </c>
      <c r="M58" s="47">
        <v>98336</v>
      </c>
      <c r="N58" s="47">
        <v>91909</v>
      </c>
      <c r="O58" s="47">
        <v>6361</v>
      </c>
      <c r="P58" s="47">
        <v>102111</v>
      </c>
      <c r="Q58" s="47">
        <v>95384</v>
      </c>
      <c r="R58" s="47">
        <v>6658</v>
      </c>
      <c r="S58" s="47">
        <v>104001</v>
      </c>
      <c r="T58" s="47">
        <v>96992</v>
      </c>
      <c r="U58" s="47">
        <v>6944</v>
      </c>
      <c r="V58" s="147">
        <v>105826</v>
      </c>
      <c r="W58" s="147">
        <v>98406</v>
      </c>
      <c r="X58" s="147">
        <v>7347</v>
      </c>
    </row>
    <row r="59" spans="1:24" x14ac:dyDescent="0.35">
      <c r="A59" s="46" t="s">
        <v>109</v>
      </c>
      <c r="B59" s="46" t="s">
        <v>884</v>
      </c>
      <c r="C59" s="46" t="s">
        <v>19</v>
      </c>
      <c r="D59" s="47">
        <v>346336</v>
      </c>
      <c r="E59" s="47">
        <v>339699</v>
      </c>
      <c r="F59" s="47">
        <v>6327</v>
      </c>
      <c r="G59" s="47">
        <v>362758</v>
      </c>
      <c r="H59" s="47">
        <v>355967</v>
      </c>
      <c r="I59" s="47">
        <v>6502</v>
      </c>
      <c r="J59" s="47">
        <v>379061</v>
      </c>
      <c r="K59" s="47">
        <v>371752</v>
      </c>
      <c r="L59" s="47">
        <v>7003</v>
      </c>
      <c r="M59" s="47">
        <v>394636</v>
      </c>
      <c r="N59" s="47">
        <v>386929</v>
      </c>
      <c r="O59" s="47">
        <v>7389</v>
      </c>
      <c r="P59" s="47">
        <v>403879</v>
      </c>
      <c r="Q59" s="47">
        <v>396112</v>
      </c>
      <c r="R59" s="47">
        <v>7436</v>
      </c>
      <c r="S59" s="47">
        <v>409539</v>
      </c>
      <c r="T59" s="47">
        <v>401300</v>
      </c>
      <c r="U59" s="47">
        <v>7925</v>
      </c>
      <c r="V59" s="147">
        <v>413741</v>
      </c>
      <c r="W59" s="147">
        <v>405291</v>
      </c>
      <c r="X59" s="147">
        <v>8114</v>
      </c>
    </row>
    <row r="60" spans="1:24" x14ac:dyDescent="0.35">
      <c r="A60" s="46" t="s">
        <v>109</v>
      </c>
      <c r="B60" s="46" t="s">
        <v>806</v>
      </c>
      <c r="C60" s="46" t="s">
        <v>19</v>
      </c>
      <c r="D60" s="47">
        <v>143061</v>
      </c>
      <c r="E60" s="47">
        <v>140987</v>
      </c>
      <c r="F60" s="47">
        <v>1998</v>
      </c>
      <c r="G60" s="47">
        <v>147140</v>
      </c>
      <c r="H60" s="47">
        <v>145151</v>
      </c>
      <c r="I60" s="47">
        <v>1906</v>
      </c>
      <c r="J60" s="47">
        <v>153278</v>
      </c>
      <c r="K60" s="47">
        <v>151111</v>
      </c>
      <c r="L60" s="47">
        <v>2083</v>
      </c>
      <c r="M60" s="47">
        <v>159718</v>
      </c>
      <c r="N60" s="47">
        <v>157399</v>
      </c>
      <c r="O60" s="47">
        <v>2242</v>
      </c>
      <c r="P60" s="47">
        <v>163116</v>
      </c>
      <c r="Q60" s="47">
        <v>160839</v>
      </c>
      <c r="R60" s="47">
        <v>2181</v>
      </c>
      <c r="S60" s="47">
        <v>164731</v>
      </c>
      <c r="T60" s="47">
        <v>162281</v>
      </c>
      <c r="U60" s="47">
        <v>2353</v>
      </c>
      <c r="V60" s="147">
        <v>165157</v>
      </c>
      <c r="W60" s="147">
        <v>162728</v>
      </c>
      <c r="X60" s="147">
        <v>2320</v>
      </c>
    </row>
    <row r="61" spans="1:24" x14ac:dyDescent="0.35">
      <c r="A61" s="46" t="s">
        <v>109</v>
      </c>
      <c r="B61" s="46" t="s">
        <v>805</v>
      </c>
      <c r="C61" s="46" t="s">
        <v>19</v>
      </c>
      <c r="D61" s="47">
        <v>116416</v>
      </c>
      <c r="E61" s="47">
        <v>115278</v>
      </c>
      <c r="F61" s="47">
        <v>1077</v>
      </c>
      <c r="G61" s="47">
        <v>119643</v>
      </c>
      <c r="H61" s="47">
        <v>118537</v>
      </c>
      <c r="I61" s="47">
        <v>1062</v>
      </c>
      <c r="J61" s="47">
        <v>126044</v>
      </c>
      <c r="K61" s="47">
        <v>124783</v>
      </c>
      <c r="L61" s="47">
        <v>1204</v>
      </c>
      <c r="M61" s="47">
        <v>130548</v>
      </c>
      <c r="N61" s="47">
        <v>129188</v>
      </c>
      <c r="O61" s="47">
        <v>1313</v>
      </c>
      <c r="P61" s="47">
        <v>133378</v>
      </c>
      <c r="Q61" s="47">
        <v>131922</v>
      </c>
      <c r="R61" s="47">
        <v>1397</v>
      </c>
      <c r="S61" s="47">
        <v>135417</v>
      </c>
      <c r="T61" s="47">
        <v>133838</v>
      </c>
      <c r="U61" s="47">
        <v>1528</v>
      </c>
      <c r="V61" s="147">
        <v>136403</v>
      </c>
      <c r="W61" s="147">
        <v>134824</v>
      </c>
      <c r="X61" s="147">
        <v>1529</v>
      </c>
    </row>
    <row r="62" spans="1:24" x14ac:dyDescent="0.35">
      <c r="A62" s="46" t="s">
        <v>109</v>
      </c>
      <c r="B62" s="46" t="s">
        <v>811</v>
      </c>
      <c r="C62" s="46" t="s">
        <v>19</v>
      </c>
      <c r="D62" s="47">
        <v>86859</v>
      </c>
      <c r="E62" s="47">
        <v>83434</v>
      </c>
      <c r="F62" s="47">
        <v>3252</v>
      </c>
      <c r="G62" s="47">
        <v>95975</v>
      </c>
      <c r="H62" s="47">
        <v>92279</v>
      </c>
      <c r="I62" s="47">
        <v>3534</v>
      </c>
      <c r="J62" s="47">
        <v>99739</v>
      </c>
      <c r="K62" s="47">
        <v>95858</v>
      </c>
      <c r="L62" s="47">
        <v>3716</v>
      </c>
      <c r="M62" s="47">
        <v>104370</v>
      </c>
      <c r="N62" s="47">
        <v>100342</v>
      </c>
      <c r="O62" s="47">
        <v>3834</v>
      </c>
      <c r="P62" s="47">
        <v>107385</v>
      </c>
      <c r="Q62" s="47">
        <v>103351</v>
      </c>
      <c r="R62" s="47">
        <v>3858</v>
      </c>
      <c r="S62" s="47">
        <v>109391</v>
      </c>
      <c r="T62" s="47">
        <v>105181</v>
      </c>
      <c r="U62" s="47">
        <v>4044</v>
      </c>
      <c r="V62" s="147">
        <v>112181</v>
      </c>
      <c r="W62" s="147">
        <v>107739</v>
      </c>
      <c r="X62" s="147">
        <v>4265</v>
      </c>
    </row>
    <row r="63" spans="1:24" x14ac:dyDescent="0.35">
      <c r="A63" s="46" t="s">
        <v>109</v>
      </c>
      <c r="B63" s="46" t="s">
        <v>428</v>
      </c>
      <c r="C63" s="46" t="s">
        <v>19</v>
      </c>
      <c r="D63" s="47">
        <v>54406</v>
      </c>
      <c r="E63" s="47">
        <v>53884</v>
      </c>
      <c r="F63" s="47">
        <v>489</v>
      </c>
      <c r="G63" s="47">
        <v>54228</v>
      </c>
      <c r="H63" s="47">
        <v>53682</v>
      </c>
      <c r="I63" s="47">
        <v>514</v>
      </c>
      <c r="J63" s="47">
        <v>57588</v>
      </c>
      <c r="K63" s="47">
        <v>57061</v>
      </c>
      <c r="L63" s="47">
        <v>494</v>
      </c>
      <c r="M63" s="47">
        <v>59922</v>
      </c>
      <c r="N63" s="47">
        <v>59444</v>
      </c>
      <c r="O63" s="47">
        <v>444</v>
      </c>
      <c r="P63" s="47">
        <v>61303</v>
      </c>
      <c r="Q63" s="47">
        <v>60830</v>
      </c>
      <c r="R63" s="47">
        <v>432</v>
      </c>
      <c r="S63" s="47">
        <v>61075</v>
      </c>
      <c r="T63" s="47">
        <v>60598</v>
      </c>
      <c r="U63" s="47">
        <v>439</v>
      </c>
      <c r="V63" s="147">
        <v>60597</v>
      </c>
      <c r="W63" s="147">
        <v>60145</v>
      </c>
      <c r="X63" s="147">
        <v>415</v>
      </c>
    </row>
    <row r="64" spans="1:24" x14ac:dyDescent="0.35">
      <c r="A64" s="46" t="s">
        <v>109</v>
      </c>
      <c r="B64" s="46" t="s">
        <v>415</v>
      </c>
      <c r="C64" s="46" t="s">
        <v>19</v>
      </c>
      <c r="D64" s="47">
        <v>161772</v>
      </c>
      <c r="E64" s="47">
        <v>160020</v>
      </c>
      <c r="F64" s="47">
        <v>1654</v>
      </c>
      <c r="G64" s="47">
        <v>166468</v>
      </c>
      <c r="H64" s="47">
        <v>164439</v>
      </c>
      <c r="I64" s="47">
        <v>1921</v>
      </c>
      <c r="J64" s="47">
        <v>172232</v>
      </c>
      <c r="K64" s="47">
        <v>170040</v>
      </c>
      <c r="L64" s="47">
        <v>2075</v>
      </c>
      <c r="M64" s="47">
        <v>180351</v>
      </c>
      <c r="N64" s="47">
        <v>178067</v>
      </c>
      <c r="O64" s="47">
        <v>2184</v>
      </c>
      <c r="P64" s="47">
        <v>187962</v>
      </c>
      <c r="Q64" s="47">
        <v>185533</v>
      </c>
      <c r="R64" s="47">
        <v>2300</v>
      </c>
      <c r="S64" s="47">
        <v>192455</v>
      </c>
      <c r="T64" s="47">
        <v>189934</v>
      </c>
      <c r="U64" s="47">
        <v>2400</v>
      </c>
      <c r="V64" s="147">
        <v>196371</v>
      </c>
      <c r="W64" s="147">
        <v>193577</v>
      </c>
      <c r="X64" s="147">
        <v>2662</v>
      </c>
    </row>
    <row r="65" spans="1:24" x14ac:dyDescent="0.35">
      <c r="A65" s="46" t="s">
        <v>109</v>
      </c>
      <c r="B65" s="46" t="s">
        <v>432</v>
      </c>
      <c r="C65" s="46" t="s">
        <v>19</v>
      </c>
      <c r="D65" s="47">
        <v>79317</v>
      </c>
      <c r="E65" s="47">
        <v>76749</v>
      </c>
      <c r="F65" s="47">
        <v>2459</v>
      </c>
      <c r="G65" s="47">
        <v>81222</v>
      </c>
      <c r="H65" s="47">
        <v>78535</v>
      </c>
      <c r="I65" s="47">
        <v>2574</v>
      </c>
      <c r="J65" s="47">
        <v>83144</v>
      </c>
      <c r="K65" s="47">
        <v>80367</v>
      </c>
      <c r="L65" s="47">
        <v>2657</v>
      </c>
      <c r="M65" s="47">
        <v>86215</v>
      </c>
      <c r="N65" s="47">
        <v>83415</v>
      </c>
      <c r="O65" s="47">
        <v>2649</v>
      </c>
      <c r="P65" s="47">
        <v>90135</v>
      </c>
      <c r="Q65" s="47">
        <v>87231</v>
      </c>
      <c r="R65" s="47">
        <v>2773</v>
      </c>
      <c r="S65" s="47">
        <v>91490</v>
      </c>
      <c r="T65" s="47">
        <v>88663</v>
      </c>
      <c r="U65" s="47">
        <v>2686</v>
      </c>
      <c r="V65" s="147">
        <v>93874</v>
      </c>
      <c r="W65" s="147">
        <v>90581</v>
      </c>
      <c r="X65" s="147">
        <v>3150</v>
      </c>
    </row>
    <row r="66" spans="1:24" x14ac:dyDescent="0.35">
      <c r="A66" s="46" t="s">
        <v>109</v>
      </c>
      <c r="B66" s="46" t="s">
        <v>431</v>
      </c>
      <c r="C66" s="46" t="s">
        <v>19</v>
      </c>
      <c r="D66" s="47">
        <v>153581</v>
      </c>
      <c r="E66" s="47">
        <v>150223</v>
      </c>
      <c r="F66" s="47">
        <v>3193</v>
      </c>
      <c r="G66" s="47">
        <v>162680</v>
      </c>
      <c r="H66" s="47">
        <v>159143</v>
      </c>
      <c r="I66" s="47">
        <v>3341</v>
      </c>
      <c r="J66" s="47">
        <v>167957</v>
      </c>
      <c r="K66" s="47">
        <v>164306</v>
      </c>
      <c r="L66" s="47">
        <v>3457</v>
      </c>
      <c r="M66" s="47">
        <v>174764</v>
      </c>
      <c r="N66" s="47">
        <v>170924</v>
      </c>
      <c r="O66" s="47">
        <v>3656</v>
      </c>
      <c r="P66" s="47">
        <v>185613</v>
      </c>
      <c r="Q66" s="47">
        <v>181689</v>
      </c>
      <c r="R66" s="47">
        <v>3710</v>
      </c>
      <c r="S66" s="47">
        <v>194107</v>
      </c>
      <c r="T66" s="47">
        <v>189856</v>
      </c>
      <c r="U66" s="47">
        <v>4037</v>
      </c>
      <c r="V66" s="147">
        <v>199393</v>
      </c>
      <c r="W66" s="147">
        <v>194815</v>
      </c>
      <c r="X66" s="147">
        <v>4359</v>
      </c>
    </row>
    <row r="67" spans="1:24" x14ac:dyDescent="0.35">
      <c r="A67" s="46" t="s">
        <v>109</v>
      </c>
      <c r="B67" s="46" t="s">
        <v>419</v>
      </c>
      <c r="C67" s="46" t="s">
        <v>19</v>
      </c>
      <c r="D67" s="47">
        <v>187516</v>
      </c>
      <c r="E67" s="47">
        <v>178518</v>
      </c>
      <c r="F67" s="47">
        <v>8798</v>
      </c>
      <c r="G67" s="47">
        <v>197855</v>
      </c>
      <c r="H67" s="47">
        <v>187813</v>
      </c>
      <c r="I67" s="47">
        <v>9832</v>
      </c>
      <c r="J67" s="47">
        <v>208466</v>
      </c>
      <c r="K67" s="47">
        <v>197997</v>
      </c>
      <c r="L67" s="47">
        <v>10265</v>
      </c>
      <c r="M67" s="47">
        <v>224080</v>
      </c>
      <c r="N67" s="47">
        <v>213185</v>
      </c>
      <c r="O67" s="47">
        <v>10719</v>
      </c>
      <c r="P67" s="47">
        <v>243822</v>
      </c>
      <c r="Q67" s="47">
        <v>232252</v>
      </c>
      <c r="R67" s="47">
        <v>11376</v>
      </c>
      <c r="S67" s="47">
        <v>256364</v>
      </c>
      <c r="T67" s="47">
        <v>244548</v>
      </c>
      <c r="U67" s="47">
        <v>11630</v>
      </c>
      <c r="V67" s="147">
        <v>265944</v>
      </c>
      <c r="W67" s="147">
        <v>253667</v>
      </c>
      <c r="X67" s="147">
        <v>12075</v>
      </c>
    </row>
    <row r="68" spans="1:24" x14ac:dyDescent="0.35">
      <c r="A68" s="46" t="s">
        <v>109</v>
      </c>
      <c r="B68" s="46" t="s">
        <v>438</v>
      </c>
      <c r="C68" s="46" t="s">
        <v>19</v>
      </c>
      <c r="D68" s="47">
        <v>61218</v>
      </c>
      <c r="E68" s="47">
        <v>57404</v>
      </c>
      <c r="F68" s="47">
        <v>3682</v>
      </c>
      <c r="G68" s="47">
        <v>62389</v>
      </c>
      <c r="H68" s="47">
        <v>58539</v>
      </c>
      <c r="I68" s="47">
        <v>3704</v>
      </c>
      <c r="J68" s="47">
        <v>62275</v>
      </c>
      <c r="K68" s="47">
        <v>58273</v>
      </c>
      <c r="L68" s="47">
        <v>3859</v>
      </c>
      <c r="M68" s="47">
        <v>63701</v>
      </c>
      <c r="N68" s="47">
        <v>59525</v>
      </c>
      <c r="O68" s="47">
        <v>4031</v>
      </c>
      <c r="P68" s="47">
        <v>65647</v>
      </c>
      <c r="Q68" s="47">
        <v>61505</v>
      </c>
      <c r="R68" s="47">
        <v>3991</v>
      </c>
      <c r="S68" s="47">
        <v>71480</v>
      </c>
      <c r="T68" s="47">
        <v>67222</v>
      </c>
      <c r="U68" s="47">
        <v>4059</v>
      </c>
      <c r="V68" s="147">
        <v>66624</v>
      </c>
      <c r="W68" s="147">
        <v>62070</v>
      </c>
      <c r="X68" s="147">
        <v>4382</v>
      </c>
    </row>
    <row r="69" spans="1:24" x14ac:dyDescent="0.35">
      <c r="A69" s="46" t="s">
        <v>109</v>
      </c>
      <c r="B69" s="46" t="s">
        <v>429</v>
      </c>
      <c r="C69" s="46" t="s">
        <v>19</v>
      </c>
      <c r="D69" s="47">
        <v>81467</v>
      </c>
      <c r="E69" s="47">
        <v>80463</v>
      </c>
      <c r="F69" s="47">
        <v>972</v>
      </c>
      <c r="G69" s="47">
        <v>90538</v>
      </c>
      <c r="H69" s="47">
        <v>89479</v>
      </c>
      <c r="I69" s="47">
        <v>1020</v>
      </c>
      <c r="J69" s="47">
        <v>102261</v>
      </c>
      <c r="K69" s="47">
        <v>101231</v>
      </c>
      <c r="L69" s="47">
        <v>1002</v>
      </c>
      <c r="M69" s="47">
        <v>113584</v>
      </c>
      <c r="N69" s="47">
        <v>112462</v>
      </c>
      <c r="O69" s="47">
        <v>1094</v>
      </c>
      <c r="P69" s="47">
        <v>125205</v>
      </c>
      <c r="Q69" s="47">
        <v>124008</v>
      </c>
      <c r="R69" s="47">
        <v>1163</v>
      </c>
      <c r="S69" s="47">
        <v>129323</v>
      </c>
      <c r="T69" s="47">
        <v>128198</v>
      </c>
      <c r="U69" s="47">
        <v>1090</v>
      </c>
      <c r="V69" s="147">
        <v>132244</v>
      </c>
      <c r="W69" s="147">
        <v>131044</v>
      </c>
      <c r="X69" s="147">
        <v>1160</v>
      </c>
    </row>
    <row r="70" spans="1:24" x14ac:dyDescent="0.35">
      <c r="A70" s="46" t="s">
        <v>109</v>
      </c>
      <c r="B70" s="46" t="s">
        <v>435</v>
      </c>
      <c r="C70" s="46" t="s">
        <v>19</v>
      </c>
      <c r="D70" s="47">
        <v>254974</v>
      </c>
      <c r="E70" s="47">
        <v>243048</v>
      </c>
      <c r="F70" s="47">
        <v>11520</v>
      </c>
      <c r="G70" s="47">
        <v>284445</v>
      </c>
      <c r="H70" s="47">
        <v>271365</v>
      </c>
      <c r="I70" s="47">
        <v>12673</v>
      </c>
      <c r="J70" s="47">
        <v>312599</v>
      </c>
      <c r="K70" s="47">
        <v>298397</v>
      </c>
      <c r="L70" s="47">
        <v>13792</v>
      </c>
      <c r="M70" s="47">
        <v>336715</v>
      </c>
      <c r="N70" s="47">
        <v>321871</v>
      </c>
      <c r="O70" s="47">
        <v>14448</v>
      </c>
      <c r="P70" s="47">
        <v>356838</v>
      </c>
      <c r="Q70" s="47">
        <v>341432</v>
      </c>
      <c r="R70" s="47">
        <v>15049</v>
      </c>
      <c r="S70" s="47">
        <v>373006</v>
      </c>
      <c r="T70" s="47">
        <v>356542</v>
      </c>
      <c r="U70" s="47">
        <v>16113</v>
      </c>
      <c r="V70" s="147">
        <v>392879</v>
      </c>
      <c r="W70" s="147">
        <v>375093</v>
      </c>
      <c r="X70" s="147">
        <v>17383</v>
      </c>
    </row>
    <row r="71" spans="1:24" x14ac:dyDescent="0.35">
      <c r="A71" s="46" t="s">
        <v>158</v>
      </c>
      <c r="B71" s="46" t="s">
        <v>158</v>
      </c>
      <c r="C71" s="46" t="s">
        <v>19</v>
      </c>
      <c r="D71" s="47">
        <v>1318106</v>
      </c>
      <c r="E71" s="47">
        <v>1292998</v>
      </c>
      <c r="F71" s="47">
        <v>23995</v>
      </c>
      <c r="G71" s="47">
        <v>1331278</v>
      </c>
      <c r="H71" s="47">
        <v>1306394</v>
      </c>
      <c r="I71" s="47">
        <v>23716</v>
      </c>
      <c r="J71" s="47">
        <v>1347182</v>
      </c>
      <c r="K71" s="47">
        <v>1321213</v>
      </c>
      <c r="L71" s="47">
        <v>24783</v>
      </c>
      <c r="M71" s="47">
        <v>1376240</v>
      </c>
      <c r="N71" s="47">
        <v>1350155</v>
      </c>
      <c r="O71" s="47">
        <v>24959</v>
      </c>
      <c r="P71" s="47">
        <v>1405646</v>
      </c>
      <c r="Q71" s="47">
        <v>1378982</v>
      </c>
      <c r="R71" s="47">
        <v>25566</v>
      </c>
      <c r="S71" s="47">
        <v>1420266</v>
      </c>
      <c r="T71" s="47">
        <v>1392608</v>
      </c>
      <c r="U71" s="47">
        <v>26500</v>
      </c>
      <c r="V71" s="147">
        <v>1436738</v>
      </c>
      <c r="W71" s="147">
        <v>1404476</v>
      </c>
      <c r="X71" s="147">
        <v>31068</v>
      </c>
    </row>
    <row r="72" spans="1:24" x14ac:dyDescent="0.35">
      <c r="A72" s="46" t="s">
        <v>158</v>
      </c>
      <c r="B72" s="46" t="s">
        <v>548</v>
      </c>
      <c r="C72" s="46" t="s">
        <v>19</v>
      </c>
      <c r="D72" s="47">
        <v>97910</v>
      </c>
      <c r="E72" s="47">
        <v>95116</v>
      </c>
      <c r="F72" s="47">
        <v>2712</v>
      </c>
      <c r="G72" s="47">
        <v>96027</v>
      </c>
      <c r="H72" s="47">
        <v>93740</v>
      </c>
      <c r="I72" s="47">
        <v>2200</v>
      </c>
      <c r="J72" s="47">
        <v>96257</v>
      </c>
      <c r="K72" s="47">
        <v>93728</v>
      </c>
      <c r="L72" s="47">
        <v>2442</v>
      </c>
      <c r="M72" s="47">
        <v>98586</v>
      </c>
      <c r="N72" s="47">
        <v>95837</v>
      </c>
      <c r="O72" s="47">
        <v>2682</v>
      </c>
      <c r="P72" s="47">
        <v>99555</v>
      </c>
      <c r="Q72" s="47">
        <v>97007</v>
      </c>
      <c r="R72" s="47">
        <v>2469</v>
      </c>
      <c r="S72" s="47">
        <v>98991</v>
      </c>
      <c r="T72" s="47">
        <v>96780</v>
      </c>
      <c r="U72" s="47">
        <v>2133</v>
      </c>
      <c r="V72" s="147">
        <v>101264</v>
      </c>
      <c r="W72" s="147">
        <v>97648</v>
      </c>
      <c r="X72" s="147">
        <v>3536</v>
      </c>
    </row>
    <row r="73" spans="1:24" x14ac:dyDescent="0.35">
      <c r="A73" s="46" t="s">
        <v>158</v>
      </c>
      <c r="B73" s="46" t="s">
        <v>557</v>
      </c>
      <c r="C73" s="46" t="s">
        <v>19</v>
      </c>
      <c r="D73" s="47">
        <v>25299</v>
      </c>
      <c r="E73" s="47">
        <v>25105</v>
      </c>
      <c r="F73" s="47">
        <v>172</v>
      </c>
      <c r="G73" s="47">
        <v>25616</v>
      </c>
      <c r="H73" s="47">
        <v>25430</v>
      </c>
      <c r="I73" s="47">
        <v>165</v>
      </c>
      <c r="J73" s="47">
        <v>25684</v>
      </c>
      <c r="K73" s="47">
        <v>25491</v>
      </c>
      <c r="L73" s="47">
        <v>169</v>
      </c>
      <c r="M73" s="47">
        <v>26054</v>
      </c>
      <c r="N73" s="47">
        <v>25874</v>
      </c>
      <c r="O73" s="47">
        <v>157</v>
      </c>
      <c r="P73" s="47">
        <v>26702</v>
      </c>
      <c r="Q73" s="47">
        <v>26508</v>
      </c>
      <c r="R73" s="47">
        <v>170</v>
      </c>
      <c r="S73" s="47">
        <v>26919</v>
      </c>
      <c r="T73" s="47">
        <v>26693</v>
      </c>
      <c r="U73" s="47">
        <v>202</v>
      </c>
      <c r="V73" s="147">
        <v>27348</v>
      </c>
      <c r="W73" s="147">
        <v>27105</v>
      </c>
      <c r="X73" s="147">
        <v>219</v>
      </c>
    </row>
    <row r="74" spans="1:24" x14ac:dyDescent="0.35">
      <c r="A74" s="46" t="s">
        <v>158</v>
      </c>
      <c r="B74" s="46" t="s">
        <v>459</v>
      </c>
      <c r="C74" s="46" t="s">
        <v>19</v>
      </c>
      <c r="D74" s="47">
        <v>22618</v>
      </c>
      <c r="E74" s="47">
        <v>22176</v>
      </c>
      <c r="F74" s="47">
        <v>402</v>
      </c>
      <c r="G74" s="47">
        <v>22546</v>
      </c>
      <c r="H74" s="47">
        <v>22148</v>
      </c>
      <c r="I74" s="47">
        <v>352</v>
      </c>
      <c r="J74" s="47">
        <v>22215</v>
      </c>
      <c r="K74" s="47">
        <v>21824</v>
      </c>
      <c r="L74" s="47">
        <v>350</v>
      </c>
      <c r="M74" s="47">
        <v>22436</v>
      </c>
      <c r="N74" s="47">
        <v>22039</v>
      </c>
      <c r="O74" s="47">
        <v>358</v>
      </c>
      <c r="P74" s="47">
        <v>22669</v>
      </c>
      <c r="Q74" s="47">
        <v>22274</v>
      </c>
      <c r="R74" s="47">
        <v>359</v>
      </c>
      <c r="S74" s="47">
        <v>22820</v>
      </c>
      <c r="T74" s="47">
        <v>22398</v>
      </c>
      <c r="U74" s="47">
        <v>381</v>
      </c>
      <c r="V74" s="147">
        <v>22995</v>
      </c>
      <c r="W74" s="147">
        <v>22477</v>
      </c>
      <c r="X74" s="147">
        <v>478</v>
      </c>
    </row>
    <row r="75" spans="1:24" x14ac:dyDescent="0.35">
      <c r="A75" s="46" t="s">
        <v>158</v>
      </c>
      <c r="B75" s="46" t="s">
        <v>546</v>
      </c>
      <c r="C75" s="46" t="s">
        <v>19</v>
      </c>
      <c r="D75" s="47">
        <v>198544</v>
      </c>
      <c r="E75" s="47">
        <v>192078</v>
      </c>
      <c r="F75" s="47">
        <v>6300</v>
      </c>
      <c r="G75" s="47">
        <v>201465</v>
      </c>
      <c r="H75" s="47">
        <v>194797</v>
      </c>
      <c r="I75" s="47">
        <v>6501</v>
      </c>
      <c r="J75" s="47">
        <v>208189</v>
      </c>
      <c r="K75" s="47">
        <v>201314</v>
      </c>
      <c r="L75" s="47">
        <v>6723</v>
      </c>
      <c r="M75" s="47">
        <v>214170</v>
      </c>
      <c r="N75" s="47">
        <v>207272</v>
      </c>
      <c r="O75" s="47">
        <v>6769</v>
      </c>
      <c r="P75" s="47">
        <v>218570</v>
      </c>
      <c r="Q75" s="47">
        <v>211354</v>
      </c>
      <c r="R75" s="47">
        <v>7088</v>
      </c>
      <c r="S75" s="47">
        <v>222179</v>
      </c>
      <c r="T75" s="47">
        <v>214436</v>
      </c>
      <c r="U75" s="47">
        <v>7608</v>
      </c>
      <c r="V75" s="147">
        <v>226525</v>
      </c>
      <c r="W75" s="147">
        <v>217871</v>
      </c>
      <c r="X75" s="147">
        <v>8499</v>
      </c>
    </row>
    <row r="76" spans="1:24" x14ac:dyDescent="0.35">
      <c r="A76" s="46" t="s">
        <v>158</v>
      </c>
      <c r="B76" s="46" t="s">
        <v>553</v>
      </c>
      <c r="C76" s="46" t="s">
        <v>19</v>
      </c>
      <c r="D76" s="47">
        <v>19668</v>
      </c>
      <c r="E76" s="47">
        <v>19431</v>
      </c>
      <c r="F76" s="47">
        <v>219</v>
      </c>
      <c r="G76" s="47">
        <v>19669</v>
      </c>
      <c r="H76" s="47">
        <v>19431</v>
      </c>
      <c r="I76" s="47">
        <v>213</v>
      </c>
      <c r="J76" s="47">
        <v>19563</v>
      </c>
      <c r="K76" s="47">
        <v>19316</v>
      </c>
      <c r="L76" s="47">
        <v>225</v>
      </c>
      <c r="M76" s="47">
        <v>19721</v>
      </c>
      <c r="N76" s="47">
        <v>19501</v>
      </c>
      <c r="O76" s="47">
        <v>196</v>
      </c>
      <c r="P76" s="47">
        <v>19836</v>
      </c>
      <c r="Q76" s="47">
        <v>19606</v>
      </c>
      <c r="R76" s="47">
        <v>201</v>
      </c>
      <c r="S76" s="47">
        <v>20052</v>
      </c>
      <c r="T76" s="47">
        <v>19804</v>
      </c>
      <c r="U76" s="47">
        <v>218</v>
      </c>
      <c r="V76" s="147">
        <v>19909</v>
      </c>
      <c r="W76" s="147">
        <v>19653</v>
      </c>
      <c r="X76" s="147">
        <v>228</v>
      </c>
    </row>
    <row r="77" spans="1:24" x14ac:dyDescent="0.35">
      <c r="A77" s="46" t="s">
        <v>158</v>
      </c>
      <c r="B77" s="46" t="s">
        <v>547</v>
      </c>
      <c r="C77" s="46" t="s">
        <v>19</v>
      </c>
      <c r="D77" s="47">
        <v>45309</v>
      </c>
      <c r="E77" s="47">
        <v>44465</v>
      </c>
      <c r="F77" s="47">
        <v>796</v>
      </c>
      <c r="G77" s="47">
        <v>45665</v>
      </c>
      <c r="H77" s="47">
        <v>44774</v>
      </c>
      <c r="I77" s="47">
        <v>843</v>
      </c>
      <c r="J77" s="47">
        <v>45869</v>
      </c>
      <c r="K77" s="47">
        <v>44923</v>
      </c>
      <c r="L77" s="47">
        <v>891</v>
      </c>
      <c r="M77" s="47">
        <v>46860</v>
      </c>
      <c r="N77" s="47">
        <v>45948</v>
      </c>
      <c r="O77" s="47">
        <v>861</v>
      </c>
      <c r="P77" s="47">
        <v>47675</v>
      </c>
      <c r="Q77" s="47">
        <v>46760</v>
      </c>
      <c r="R77" s="47">
        <v>865</v>
      </c>
      <c r="S77" s="47">
        <v>48323</v>
      </c>
      <c r="T77" s="47">
        <v>47331</v>
      </c>
      <c r="U77" s="47">
        <v>943</v>
      </c>
      <c r="V77" s="147">
        <v>49055</v>
      </c>
      <c r="W77" s="147">
        <v>47747</v>
      </c>
      <c r="X77" s="147">
        <v>1248</v>
      </c>
    </row>
    <row r="78" spans="1:24" x14ac:dyDescent="0.35">
      <c r="A78" s="46" t="s">
        <v>158</v>
      </c>
      <c r="B78" s="46" t="s">
        <v>545</v>
      </c>
      <c r="C78" s="46" t="s">
        <v>19</v>
      </c>
      <c r="D78" s="47">
        <v>45623</v>
      </c>
      <c r="E78" s="47">
        <v>44894</v>
      </c>
      <c r="F78" s="47">
        <v>668</v>
      </c>
      <c r="G78" s="47">
        <v>46332</v>
      </c>
      <c r="H78" s="47">
        <v>45623</v>
      </c>
      <c r="I78" s="47">
        <v>643</v>
      </c>
      <c r="J78" s="47">
        <v>46505</v>
      </c>
      <c r="K78" s="47">
        <v>45589</v>
      </c>
      <c r="L78" s="47">
        <v>844</v>
      </c>
      <c r="M78" s="47">
        <v>47359</v>
      </c>
      <c r="N78" s="47">
        <v>46540</v>
      </c>
      <c r="O78" s="47">
        <v>738</v>
      </c>
      <c r="P78" s="47">
        <v>48423</v>
      </c>
      <c r="Q78" s="47">
        <v>47535</v>
      </c>
      <c r="R78" s="47">
        <v>814</v>
      </c>
      <c r="S78" s="47">
        <v>49053</v>
      </c>
      <c r="T78" s="47">
        <v>48150</v>
      </c>
      <c r="U78" s="47">
        <v>838</v>
      </c>
      <c r="V78" s="147">
        <v>50026</v>
      </c>
      <c r="W78" s="147">
        <v>48983</v>
      </c>
      <c r="X78" s="147">
        <v>969</v>
      </c>
    </row>
    <row r="79" spans="1:24" x14ac:dyDescent="0.35">
      <c r="A79" s="46" t="s">
        <v>158</v>
      </c>
      <c r="B79" s="46" t="s">
        <v>555</v>
      </c>
      <c r="C79" s="46" t="s">
        <v>19</v>
      </c>
      <c r="D79" s="47">
        <v>15493</v>
      </c>
      <c r="E79" s="47">
        <v>15275</v>
      </c>
      <c r="F79" s="47">
        <v>193</v>
      </c>
      <c r="G79" s="47">
        <v>15628</v>
      </c>
      <c r="H79" s="47">
        <v>15406</v>
      </c>
      <c r="I79" s="47">
        <v>194</v>
      </c>
      <c r="J79" s="47">
        <v>15565</v>
      </c>
      <c r="K79" s="47">
        <v>15356</v>
      </c>
      <c r="L79" s="47">
        <v>178</v>
      </c>
      <c r="M79" s="47">
        <v>15823</v>
      </c>
      <c r="N79" s="47">
        <v>15611</v>
      </c>
      <c r="O79" s="47">
        <v>183</v>
      </c>
      <c r="P79" s="47">
        <v>16063</v>
      </c>
      <c r="Q79" s="47">
        <v>15867</v>
      </c>
      <c r="R79" s="47">
        <v>173</v>
      </c>
      <c r="S79" s="47">
        <v>16261</v>
      </c>
      <c r="T79" s="47">
        <v>16033</v>
      </c>
      <c r="U79" s="47">
        <v>197</v>
      </c>
      <c r="V79" s="147">
        <v>16419</v>
      </c>
      <c r="W79" s="147">
        <v>16149</v>
      </c>
      <c r="X79" s="147">
        <v>243</v>
      </c>
    </row>
    <row r="80" spans="1:24" x14ac:dyDescent="0.35">
      <c r="A80" s="46" t="s">
        <v>158</v>
      </c>
      <c r="B80" s="46" t="s">
        <v>549</v>
      </c>
      <c r="C80" s="46" t="s">
        <v>19</v>
      </c>
      <c r="D80" s="47">
        <v>127990</v>
      </c>
      <c r="E80" s="47">
        <v>125887</v>
      </c>
      <c r="F80" s="47">
        <v>2032</v>
      </c>
      <c r="G80" s="47">
        <v>134308</v>
      </c>
      <c r="H80" s="47">
        <v>132069</v>
      </c>
      <c r="I80" s="47">
        <v>2175</v>
      </c>
      <c r="J80" s="47">
        <v>136676</v>
      </c>
      <c r="K80" s="47">
        <v>134260</v>
      </c>
      <c r="L80" s="47">
        <v>2341</v>
      </c>
      <c r="M80" s="47">
        <v>141072</v>
      </c>
      <c r="N80" s="47">
        <v>138629</v>
      </c>
      <c r="O80" s="47">
        <v>2372</v>
      </c>
      <c r="P80" s="47">
        <v>145465</v>
      </c>
      <c r="Q80" s="47">
        <v>142960</v>
      </c>
      <c r="R80" s="47">
        <v>2429</v>
      </c>
      <c r="S80" s="47">
        <v>148033</v>
      </c>
      <c r="T80" s="47">
        <v>145390</v>
      </c>
      <c r="U80" s="47">
        <v>2557</v>
      </c>
      <c r="V80" s="147">
        <v>151459</v>
      </c>
      <c r="W80" s="147">
        <v>148613</v>
      </c>
      <c r="X80" s="147">
        <v>2763</v>
      </c>
    </row>
    <row r="81" spans="1:24" x14ac:dyDescent="0.35">
      <c r="A81" s="46" t="s">
        <v>158</v>
      </c>
      <c r="B81" s="46" t="s">
        <v>550</v>
      </c>
      <c r="C81" s="46" t="s">
        <v>19</v>
      </c>
      <c r="D81" s="47">
        <v>12283</v>
      </c>
      <c r="E81" s="47">
        <v>12057</v>
      </c>
      <c r="F81" s="47">
        <v>196</v>
      </c>
      <c r="G81" s="47">
        <v>12417</v>
      </c>
      <c r="H81" s="47">
        <v>12196</v>
      </c>
      <c r="I81" s="47">
        <v>190</v>
      </c>
      <c r="J81" s="47">
        <v>12360</v>
      </c>
      <c r="K81" s="47">
        <v>12144</v>
      </c>
      <c r="L81" s="47">
        <v>187</v>
      </c>
      <c r="M81" s="47">
        <v>12535</v>
      </c>
      <c r="N81" s="47">
        <v>12321</v>
      </c>
      <c r="O81" s="47">
        <v>187</v>
      </c>
      <c r="P81" s="47">
        <v>12739</v>
      </c>
      <c r="Q81" s="47">
        <v>12529</v>
      </c>
      <c r="R81" s="47">
        <v>187</v>
      </c>
      <c r="S81" s="47">
        <v>12813</v>
      </c>
      <c r="T81" s="47">
        <v>12609</v>
      </c>
      <c r="U81" s="47">
        <v>180</v>
      </c>
      <c r="V81" s="147">
        <v>12844</v>
      </c>
      <c r="W81" s="147">
        <v>12594</v>
      </c>
      <c r="X81" s="147">
        <v>224</v>
      </c>
    </row>
    <row r="82" spans="1:24" x14ac:dyDescent="0.35">
      <c r="A82" s="46" t="s">
        <v>158</v>
      </c>
      <c r="B82" s="46" t="s">
        <v>543</v>
      </c>
      <c r="C82" s="46" t="s">
        <v>19</v>
      </c>
      <c r="D82" s="47">
        <v>139013</v>
      </c>
      <c r="E82" s="47">
        <v>137521</v>
      </c>
      <c r="F82" s="47">
        <v>1402</v>
      </c>
      <c r="G82" s="47">
        <v>139571</v>
      </c>
      <c r="H82" s="47">
        <v>137960</v>
      </c>
      <c r="I82" s="47">
        <v>1521</v>
      </c>
      <c r="J82" s="47">
        <v>142418</v>
      </c>
      <c r="K82" s="47">
        <v>140718</v>
      </c>
      <c r="L82" s="47">
        <v>1593</v>
      </c>
      <c r="M82" s="47">
        <v>148396</v>
      </c>
      <c r="N82" s="47">
        <v>146660</v>
      </c>
      <c r="O82" s="47">
        <v>1625</v>
      </c>
      <c r="P82" s="47">
        <v>151342</v>
      </c>
      <c r="Q82" s="47">
        <v>149469</v>
      </c>
      <c r="R82" s="47">
        <v>1766</v>
      </c>
      <c r="S82" s="47">
        <v>152900</v>
      </c>
      <c r="T82" s="47">
        <v>150980</v>
      </c>
      <c r="U82" s="47">
        <v>1805</v>
      </c>
      <c r="V82" s="147">
        <v>154311</v>
      </c>
      <c r="W82" s="147">
        <v>152167</v>
      </c>
      <c r="X82" s="147">
        <v>2028</v>
      </c>
    </row>
    <row r="83" spans="1:24" x14ac:dyDescent="0.35">
      <c r="A83" s="46" t="s">
        <v>158</v>
      </c>
      <c r="B83" s="46" t="s">
        <v>552</v>
      </c>
      <c r="C83" s="46" t="s">
        <v>19</v>
      </c>
      <c r="D83" s="47">
        <v>27366</v>
      </c>
      <c r="E83" s="47">
        <v>26652</v>
      </c>
      <c r="F83" s="47">
        <v>669</v>
      </c>
      <c r="G83" s="47">
        <v>27540</v>
      </c>
      <c r="H83" s="47">
        <v>26707</v>
      </c>
      <c r="I83" s="47">
        <v>781</v>
      </c>
      <c r="J83" s="47">
        <v>27452</v>
      </c>
      <c r="K83" s="47">
        <v>26590</v>
      </c>
      <c r="L83" s="47">
        <v>813</v>
      </c>
      <c r="M83" s="47">
        <v>27754</v>
      </c>
      <c r="N83" s="47">
        <v>26908</v>
      </c>
      <c r="O83" s="47">
        <v>798</v>
      </c>
      <c r="P83" s="47">
        <v>27949</v>
      </c>
      <c r="Q83" s="47">
        <v>27107</v>
      </c>
      <c r="R83" s="47">
        <v>802</v>
      </c>
      <c r="S83" s="47">
        <v>28100</v>
      </c>
      <c r="T83" s="47">
        <v>27217</v>
      </c>
      <c r="U83" s="47">
        <v>835</v>
      </c>
      <c r="V83" s="147">
        <v>27975</v>
      </c>
      <c r="W83" s="147">
        <v>26965</v>
      </c>
      <c r="X83" s="147">
        <v>959</v>
      </c>
    </row>
    <row r="84" spans="1:24" x14ac:dyDescent="0.35">
      <c r="A84" s="46" t="s">
        <v>158</v>
      </c>
      <c r="B84" s="46" t="s">
        <v>826</v>
      </c>
      <c r="C84" s="46" t="s">
        <v>19</v>
      </c>
      <c r="D84" s="47">
        <v>401678</v>
      </c>
      <c r="E84" s="47">
        <v>395762</v>
      </c>
      <c r="F84" s="47">
        <v>5658</v>
      </c>
      <c r="G84" s="47">
        <v>405177</v>
      </c>
      <c r="H84" s="47">
        <v>399353</v>
      </c>
      <c r="I84" s="47">
        <v>5555</v>
      </c>
      <c r="J84" s="47">
        <v>409391</v>
      </c>
      <c r="K84" s="47">
        <v>403524</v>
      </c>
      <c r="L84" s="47">
        <v>5597</v>
      </c>
      <c r="M84" s="47">
        <v>415535</v>
      </c>
      <c r="N84" s="47">
        <v>409688</v>
      </c>
      <c r="O84" s="47">
        <v>5615</v>
      </c>
      <c r="P84" s="47">
        <v>427883</v>
      </c>
      <c r="Q84" s="47">
        <v>421845</v>
      </c>
      <c r="R84" s="47">
        <v>5796</v>
      </c>
      <c r="S84" s="47">
        <v>432766</v>
      </c>
      <c r="T84" s="47">
        <v>426408</v>
      </c>
      <c r="U84" s="47">
        <v>6106</v>
      </c>
      <c r="V84" s="147">
        <v>435303</v>
      </c>
      <c r="W84" s="147">
        <v>428321</v>
      </c>
      <c r="X84" s="147">
        <v>6735</v>
      </c>
    </row>
    <row r="85" spans="1:24" x14ac:dyDescent="0.35">
      <c r="A85" s="46" t="s">
        <v>158</v>
      </c>
      <c r="B85" s="46" t="s">
        <v>829</v>
      </c>
      <c r="C85" s="46" t="s">
        <v>19</v>
      </c>
      <c r="D85" s="47">
        <v>72506</v>
      </c>
      <c r="E85" s="47">
        <v>71860</v>
      </c>
      <c r="F85" s="47">
        <v>576</v>
      </c>
      <c r="G85" s="47">
        <v>72887</v>
      </c>
      <c r="H85" s="47">
        <v>72236</v>
      </c>
      <c r="I85" s="47">
        <v>567</v>
      </c>
      <c r="J85" s="47">
        <v>73987</v>
      </c>
      <c r="K85" s="47">
        <v>73294</v>
      </c>
      <c r="L85" s="47">
        <v>605</v>
      </c>
      <c r="M85" s="47">
        <v>72452</v>
      </c>
      <c r="N85" s="47">
        <v>71771</v>
      </c>
      <c r="O85" s="47">
        <v>612</v>
      </c>
      <c r="P85" s="47">
        <v>78031</v>
      </c>
      <c r="Q85" s="47">
        <v>77292</v>
      </c>
      <c r="R85" s="47">
        <v>669</v>
      </c>
      <c r="S85" s="47">
        <v>79256</v>
      </c>
      <c r="T85" s="47">
        <v>78501</v>
      </c>
      <c r="U85" s="47">
        <v>690</v>
      </c>
      <c r="V85" s="147">
        <v>80183</v>
      </c>
      <c r="W85" s="147">
        <v>79384</v>
      </c>
      <c r="X85" s="147">
        <v>726</v>
      </c>
    </row>
    <row r="86" spans="1:24" x14ac:dyDescent="0.35">
      <c r="A86" s="46" t="s">
        <v>158</v>
      </c>
      <c r="B86" s="46" t="s">
        <v>830</v>
      </c>
      <c r="C86" s="46" t="s">
        <v>19</v>
      </c>
      <c r="D86" s="47">
        <v>78100</v>
      </c>
      <c r="E86" s="47">
        <v>77179</v>
      </c>
      <c r="F86" s="47">
        <v>879</v>
      </c>
      <c r="G86" s="47">
        <v>76697</v>
      </c>
      <c r="H86" s="47">
        <v>75855</v>
      </c>
      <c r="I86" s="47">
        <v>804</v>
      </c>
      <c r="J86" s="47">
        <v>75748</v>
      </c>
      <c r="K86" s="47">
        <v>74963</v>
      </c>
      <c r="L86" s="47">
        <v>749</v>
      </c>
      <c r="M86" s="47">
        <v>77008</v>
      </c>
      <c r="N86" s="47">
        <v>76212</v>
      </c>
      <c r="O86" s="47">
        <v>763</v>
      </c>
      <c r="P86" s="47">
        <v>77535</v>
      </c>
      <c r="Q86" s="47">
        <v>76727</v>
      </c>
      <c r="R86" s="47">
        <v>773</v>
      </c>
      <c r="S86" s="47">
        <v>77953</v>
      </c>
      <c r="T86" s="47">
        <v>77049</v>
      </c>
      <c r="U86" s="47">
        <v>863</v>
      </c>
      <c r="V86" s="147">
        <v>78135</v>
      </c>
      <c r="W86" s="147">
        <v>77093</v>
      </c>
      <c r="X86" s="147">
        <v>1005</v>
      </c>
    </row>
    <row r="87" spans="1:24" x14ac:dyDescent="0.35">
      <c r="A87" s="46" t="s">
        <v>158</v>
      </c>
      <c r="B87" s="46" t="s">
        <v>828</v>
      </c>
      <c r="C87" s="46" t="s">
        <v>19</v>
      </c>
      <c r="D87" s="47">
        <v>81958</v>
      </c>
      <c r="E87" s="47">
        <v>80694</v>
      </c>
      <c r="F87" s="47">
        <v>1206</v>
      </c>
      <c r="G87" s="47">
        <v>83058</v>
      </c>
      <c r="H87" s="47">
        <v>81766</v>
      </c>
      <c r="I87" s="47">
        <v>1234</v>
      </c>
      <c r="J87" s="47">
        <v>82584</v>
      </c>
      <c r="K87" s="47">
        <v>81246</v>
      </c>
      <c r="L87" s="47">
        <v>1283</v>
      </c>
      <c r="M87" s="47">
        <v>83048</v>
      </c>
      <c r="N87" s="47">
        <v>81686</v>
      </c>
      <c r="O87" s="47">
        <v>1311</v>
      </c>
      <c r="P87" s="47">
        <v>101544</v>
      </c>
      <c r="Q87" s="47">
        <v>99939</v>
      </c>
      <c r="R87" s="47">
        <v>1550</v>
      </c>
      <c r="S87" s="47">
        <v>102056</v>
      </c>
      <c r="T87" s="47">
        <v>100454</v>
      </c>
      <c r="U87" s="47">
        <v>1542</v>
      </c>
      <c r="V87" s="147">
        <v>102635</v>
      </c>
      <c r="W87" s="147">
        <v>100848</v>
      </c>
      <c r="X87" s="147">
        <v>1732</v>
      </c>
    </row>
    <row r="88" spans="1:24" x14ac:dyDescent="0.35">
      <c r="A88" s="46" t="s">
        <v>158</v>
      </c>
      <c r="B88" s="46" t="s">
        <v>827</v>
      </c>
      <c r="C88" s="46" t="s">
        <v>19</v>
      </c>
      <c r="D88" s="47">
        <v>96465</v>
      </c>
      <c r="E88" s="47">
        <v>94883</v>
      </c>
      <c r="F88" s="47">
        <v>1523</v>
      </c>
      <c r="G88" s="47">
        <v>97857</v>
      </c>
      <c r="H88" s="47">
        <v>96281</v>
      </c>
      <c r="I88" s="47">
        <v>1522</v>
      </c>
      <c r="J88" s="47">
        <v>100905</v>
      </c>
      <c r="K88" s="47">
        <v>99371</v>
      </c>
      <c r="L88" s="47">
        <v>1478</v>
      </c>
      <c r="M88" s="47">
        <v>105843</v>
      </c>
      <c r="N88" s="47">
        <v>104291</v>
      </c>
      <c r="O88" s="47">
        <v>1502</v>
      </c>
      <c r="P88" s="47">
        <v>90317</v>
      </c>
      <c r="Q88" s="47">
        <v>88919</v>
      </c>
      <c r="R88" s="47">
        <v>1349</v>
      </c>
      <c r="S88" s="47">
        <v>91719</v>
      </c>
      <c r="T88" s="47">
        <v>90177</v>
      </c>
      <c r="U88" s="47">
        <v>1492</v>
      </c>
      <c r="V88" s="147">
        <v>91967</v>
      </c>
      <c r="W88" s="147">
        <v>90347</v>
      </c>
      <c r="X88" s="147">
        <v>1573</v>
      </c>
    </row>
    <row r="89" spans="1:24" x14ac:dyDescent="0.35">
      <c r="A89" s="46" t="s">
        <v>158</v>
      </c>
      <c r="B89" s="46" t="s">
        <v>831</v>
      </c>
      <c r="C89" s="46" t="s">
        <v>19</v>
      </c>
      <c r="D89" s="47">
        <v>72649</v>
      </c>
      <c r="E89" s="47">
        <v>71146</v>
      </c>
      <c r="F89" s="47">
        <v>1474</v>
      </c>
      <c r="G89" s="47">
        <v>74678</v>
      </c>
      <c r="H89" s="47">
        <v>73215</v>
      </c>
      <c r="I89" s="47">
        <v>1428</v>
      </c>
      <c r="J89" s="47">
        <v>76167</v>
      </c>
      <c r="K89" s="47">
        <v>74650</v>
      </c>
      <c r="L89" s="47">
        <v>1482</v>
      </c>
      <c r="M89" s="47">
        <v>77184</v>
      </c>
      <c r="N89" s="47">
        <v>75728</v>
      </c>
      <c r="O89" s="47">
        <v>1427</v>
      </c>
      <c r="P89" s="47">
        <v>80456</v>
      </c>
      <c r="Q89" s="47">
        <v>78968</v>
      </c>
      <c r="R89" s="47">
        <v>1455</v>
      </c>
      <c r="S89" s="47">
        <v>81782</v>
      </c>
      <c r="T89" s="47">
        <v>80227</v>
      </c>
      <c r="U89" s="47">
        <v>1519</v>
      </c>
      <c r="V89" s="147">
        <v>82383</v>
      </c>
      <c r="W89" s="147">
        <v>80649</v>
      </c>
      <c r="X89" s="147">
        <v>1699</v>
      </c>
    </row>
    <row r="90" spans="1:24" x14ac:dyDescent="0.35">
      <c r="A90" s="46" t="s">
        <v>158</v>
      </c>
      <c r="B90" s="46" t="s">
        <v>544</v>
      </c>
      <c r="C90" s="46" t="s">
        <v>19</v>
      </c>
      <c r="D90" s="47">
        <v>54568</v>
      </c>
      <c r="E90" s="47">
        <v>53306</v>
      </c>
      <c r="F90" s="47">
        <v>1225</v>
      </c>
      <c r="G90" s="47">
        <v>54399</v>
      </c>
      <c r="H90" s="47">
        <v>53250</v>
      </c>
      <c r="I90" s="47">
        <v>1099</v>
      </c>
      <c r="J90" s="47">
        <v>54379</v>
      </c>
      <c r="K90" s="47">
        <v>53200</v>
      </c>
      <c r="L90" s="47">
        <v>1129</v>
      </c>
      <c r="M90" s="47">
        <v>54922</v>
      </c>
      <c r="N90" s="47">
        <v>53758</v>
      </c>
      <c r="O90" s="47">
        <v>1109</v>
      </c>
      <c r="P90" s="47">
        <v>55197</v>
      </c>
      <c r="Q90" s="47">
        <v>54056</v>
      </c>
      <c r="R90" s="47">
        <v>1092</v>
      </c>
      <c r="S90" s="47">
        <v>55319</v>
      </c>
      <c r="T90" s="47">
        <v>54109</v>
      </c>
      <c r="U90" s="47">
        <v>1155</v>
      </c>
      <c r="V90" s="147">
        <v>55511</v>
      </c>
      <c r="W90" s="147">
        <v>54144</v>
      </c>
      <c r="X90" s="147">
        <v>1306</v>
      </c>
    </row>
    <row r="91" spans="1:24" x14ac:dyDescent="0.35">
      <c r="A91" s="46" t="s">
        <v>158</v>
      </c>
      <c r="B91" s="46" t="s">
        <v>554</v>
      </c>
      <c r="C91" s="46" t="s">
        <v>19</v>
      </c>
      <c r="D91" s="47">
        <v>19443</v>
      </c>
      <c r="E91" s="47">
        <v>19254</v>
      </c>
      <c r="F91" s="47">
        <v>169</v>
      </c>
      <c r="G91" s="47">
        <v>19526</v>
      </c>
      <c r="H91" s="47">
        <v>19352</v>
      </c>
      <c r="I91" s="47">
        <v>149</v>
      </c>
      <c r="J91" s="47">
        <v>19560</v>
      </c>
      <c r="K91" s="47">
        <v>19387</v>
      </c>
      <c r="L91" s="47">
        <v>149</v>
      </c>
      <c r="M91" s="47">
        <v>19600</v>
      </c>
      <c r="N91" s="47">
        <v>19435</v>
      </c>
      <c r="O91" s="47">
        <v>142</v>
      </c>
      <c r="P91" s="47">
        <v>19610</v>
      </c>
      <c r="Q91" s="47">
        <v>19457</v>
      </c>
      <c r="R91" s="47">
        <v>131</v>
      </c>
      <c r="S91" s="47">
        <v>19608</v>
      </c>
      <c r="T91" s="47">
        <v>19438</v>
      </c>
      <c r="U91" s="47">
        <v>150</v>
      </c>
      <c r="V91" s="147">
        <v>19683</v>
      </c>
      <c r="W91" s="147">
        <v>19461</v>
      </c>
      <c r="X91" s="147">
        <v>200</v>
      </c>
    </row>
    <row r="92" spans="1:24" x14ac:dyDescent="0.35">
      <c r="A92" s="46" t="s">
        <v>158</v>
      </c>
      <c r="B92" s="46" t="s">
        <v>551</v>
      </c>
      <c r="C92" s="46" t="s">
        <v>19</v>
      </c>
      <c r="D92" s="47">
        <v>27838</v>
      </c>
      <c r="E92" s="47">
        <v>26869</v>
      </c>
      <c r="F92" s="47">
        <v>913</v>
      </c>
      <c r="G92" s="47">
        <v>27787</v>
      </c>
      <c r="H92" s="47">
        <v>26844</v>
      </c>
      <c r="I92" s="47">
        <v>886</v>
      </c>
      <c r="J92" s="47">
        <v>27491</v>
      </c>
      <c r="K92" s="47">
        <v>26560</v>
      </c>
      <c r="L92" s="47">
        <v>879</v>
      </c>
      <c r="M92" s="47">
        <v>27594</v>
      </c>
      <c r="N92" s="47">
        <v>26634</v>
      </c>
      <c r="O92" s="47">
        <v>903</v>
      </c>
      <c r="P92" s="47">
        <v>27745</v>
      </c>
      <c r="Q92" s="47">
        <v>26753</v>
      </c>
      <c r="R92" s="47">
        <v>945</v>
      </c>
      <c r="S92" s="47">
        <v>27705</v>
      </c>
      <c r="T92" s="47">
        <v>26756</v>
      </c>
      <c r="U92" s="47">
        <v>899</v>
      </c>
      <c r="V92" s="147">
        <v>27868</v>
      </c>
      <c r="W92" s="147">
        <v>26738</v>
      </c>
      <c r="X92" s="147">
        <v>1076</v>
      </c>
    </row>
    <row r="93" spans="1:24" x14ac:dyDescent="0.35">
      <c r="A93" s="46" t="s">
        <v>158</v>
      </c>
      <c r="B93" s="46" t="s">
        <v>556</v>
      </c>
      <c r="C93" s="46" t="s">
        <v>19</v>
      </c>
      <c r="D93" s="47">
        <v>17044</v>
      </c>
      <c r="E93" s="47">
        <v>16916</v>
      </c>
      <c r="F93" s="47">
        <v>107</v>
      </c>
      <c r="G93" s="47">
        <v>17256</v>
      </c>
      <c r="H93" s="47">
        <v>17119</v>
      </c>
      <c r="I93" s="47">
        <v>117</v>
      </c>
      <c r="J93" s="47">
        <v>17296</v>
      </c>
      <c r="K93" s="47">
        <v>17165</v>
      </c>
      <c r="L93" s="47">
        <v>111</v>
      </c>
      <c r="M93" s="47">
        <v>17501</v>
      </c>
      <c r="N93" s="47">
        <v>17361</v>
      </c>
      <c r="O93" s="47">
        <v>112</v>
      </c>
      <c r="P93" s="47">
        <v>17704</v>
      </c>
      <c r="Q93" s="47">
        <v>17563</v>
      </c>
      <c r="R93" s="47">
        <v>117</v>
      </c>
      <c r="S93" s="47">
        <v>17775</v>
      </c>
      <c r="T93" s="47">
        <v>17624</v>
      </c>
      <c r="U93" s="47">
        <v>127</v>
      </c>
      <c r="V93" s="147">
        <v>17655</v>
      </c>
      <c r="W93" s="147">
        <v>17493</v>
      </c>
      <c r="X93" s="147">
        <v>143</v>
      </c>
    </row>
    <row r="94" spans="1:24" x14ac:dyDescent="0.35">
      <c r="A94" s="46" t="s">
        <v>158</v>
      </c>
      <c r="B94" s="46" t="s">
        <v>558</v>
      </c>
      <c r="C94" s="46" t="s">
        <v>19</v>
      </c>
      <c r="D94" s="47">
        <v>20419</v>
      </c>
      <c r="E94" s="47">
        <v>20234</v>
      </c>
      <c r="F94" s="47">
        <v>162</v>
      </c>
      <c r="G94" s="47">
        <v>20349</v>
      </c>
      <c r="H94" s="47">
        <v>20195</v>
      </c>
      <c r="I94" s="47">
        <v>132</v>
      </c>
      <c r="J94" s="47">
        <v>20312</v>
      </c>
      <c r="K94" s="47">
        <v>20124</v>
      </c>
      <c r="L94" s="47">
        <v>162</v>
      </c>
      <c r="M94" s="47">
        <v>20322</v>
      </c>
      <c r="N94" s="47">
        <v>20139</v>
      </c>
      <c r="O94" s="47">
        <v>152</v>
      </c>
      <c r="P94" s="47">
        <v>20519</v>
      </c>
      <c r="Q94" s="47">
        <v>20332</v>
      </c>
      <c r="R94" s="47">
        <v>162</v>
      </c>
      <c r="S94" s="47">
        <v>20649</v>
      </c>
      <c r="T94" s="47">
        <v>20452</v>
      </c>
      <c r="U94" s="47">
        <v>166</v>
      </c>
      <c r="V94" s="147">
        <v>20588</v>
      </c>
      <c r="W94" s="147">
        <v>20347</v>
      </c>
      <c r="X94" s="147">
        <v>214</v>
      </c>
    </row>
    <row r="95" spans="1:24" x14ac:dyDescent="0.35">
      <c r="A95" s="46" t="s">
        <v>181</v>
      </c>
      <c r="B95" s="46" t="s">
        <v>181</v>
      </c>
      <c r="C95" s="46" t="s">
        <v>19</v>
      </c>
      <c r="D95" s="47">
        <v>1105213</v>
      </c>
      <c r="E95" s="47">
        <v>1087807</v>
      </c>
      <c r="F95" s="47">
        <v>16288</v>
      </c>
      <c r="G95" s="47">
        <v>1113008</v>
      </c>
      <c r="H95" s="47">
        <v>1094534</v>
      </c>
      <c r="I95" s="47">
        <v>17289</v>
      </c>
      <c r="J95" s="47">
        <v>1123145</v>
      </c>
      <c r="K95" s="47">
        <v>1102934</v>
      </c>
      <c r="L95" s="47">
        <v>19010</v>
      </c>
      <c r="M95" s="47">
        <v>1152097</v>
      </c>
      <c r="N95" s="47">
        <v>1131819</v>
      </c>
      <c r="O95" s="47">
        <v>19096</v>
      </c>
      <c r="P95" s="47">
        <v>1178040</v>
      </c>
      <c r="Q95" s="47">
        <v>1156645</v>
      </c>
      <c r="R95" s="47">
        <v>20176</v>
      </c>
      <c r="S95" s="47">
        <v>1189287</v>
      </c>
      <c r="T95" s="47">
        <v>1166306</v>
      </c>
      <c r="U95" s="47">
        <v>21764</v>
      </c>
      <c r="V95" s="147">
        <v>1192294</v>
      </c>
      <c r="W95" s="147">
        <v>1166594</v>
      </c>
      <c r="X95" s="147">
        <v>24444</v>
      </c>
    </row>
    <row r="96" spans="1:24" x14ac:dyDescent="0.35">
      <c r="A96" s="46" t="s">
        <v>181</v>
      </c>
      <c r="B96" s="46" t="s">
        <v>529</v>
      </c>
      <c r="C96" s="46" t="s">
        <v>19</v>
      </c>
      <c r="D96" s="47">
        <v>111750</v>
      </c>
      <c r="E96" s="47">
        <v>108602</v>
      </c>
      <c r="F96" s="47">
        <v>3068</v>
      </c>
      <c r="G96" s="47">
        <v>112730</v>
      </c>
      <c r="H96" s="47">
        <v>109175</v>
      </c>
      <c r="I96" s="47">
        <v>3474</v>
      </c>
      <c r="J96" s="47">
        <v>116892</v>
      </c>
      <c r="K96" s="47">
        <v>112324</v>
      </c>
      <c r="L96" s="47">
        <v>4473</v>
      </c>
      <c r="M96" s="47">
        <v>120756</v>
      </c>
      <c r="N96" s="47">
        <v>116127</v>
      </c>
      <c r="O96" s="47">
        <v>4535</v>
      </c>
      <c r="P96" s="47">
        <v>127288</v>
      </c>
      <c r="Q96" s="47">
        <v>122309</v>
      </c>
      <c r="R96" s="47">
        <v>4871</v>
      </c>
      <c r="S96" s="47">
        <v>129652</v>
      </c>
      <c r="T96" s="47">
        <v>124164</v>
      </c>
      <c r="U96" s="47">
        <v>5381</v>
      </c>
      <c r="V96" s="147">
        <v>133955</v>
      </c>
      <c r="W96" s="147">
        <v>127547</v>
      </c>
      <c r="X96" s="147">
        <v>6290</v>
      </c>
    </row>
    <row r="97" spans="1:24" x14ac:dyDescent="0.35">
      <c r="A97" s="46" t="s">
        <v>181</v>
      </c>
      <c r="B97" s="46" t="s">
        <v>521</v>
      </c>
      <c r="C97" s="46" t="s">
        <v>19</v>
      </c>
      <c r="D97" s="47">
        <v>110811</v>
      </c>
      <c r="E97" s="47">
        <v>106533</v>
      </c>
      <c r="F97" s="47">
        <v>4165</v>
      </c>
      <c r="G97" s="47">
        <v>112245</v>
      </c>
      <c r="H97" s="47">
        <v>107484</v>
      </c>
      <c r="I97" s="47">
        <v>4636</v>
      </c>
      <c r="J97" s="47">
        <v>113433</v>
      </c>
      <c r="K97" s="47">
        <v>108194</v>
      </c>
      <c r="L97" s="47">
        <v>5118</v>
      </c>
      <c r="M97" s="47">
        <v>116452</v>
      </c>
      <c r="N97" s="47">
        <v>111247</v>
      </c>
      <c r="O97" s="47">
        <v>5101</v>
      </c>
      <c r="P97" s="47">
        <v>119140</v>
      </c>
      <c r="Q97" s="47">
        <v>113760</v>
      </c>
      <c r="R97" s="47">
        <v>5269</v>
      </c>
      <c r="S97" s="47">
        <v>119353</v>
      </c>
      <c r="T97" s="47">
        <v>113877</v>
      </c>
      <c r="U97" s="47">
        <v>5377</v>
      </c>
      <c r="V97" s="147">
        <v>120672</v>
      </c>
      <c r="W97" s="147">
        <v>114793</v>
      </c>
      <c r="X97" s="147">
        <v>5764</v>
      </c>
    </row>
    <row r="98" spans="1:24" x14ac:dyDescent="0.35">
      <c r="A98" s="46" t="s">
        <v>181</v>
      </c>
      <c r="B98" s="46" t="s">
        <v>536</v>
      </c>
      <c r="C98" s="46" t="s">
        <v>19</v>
      </c>
      <c r="D98" s="47">
        <v>13933</v>
      </c>
      <c r="E98" s="47">
        <v>13519</v>
      </c>
      <c r="F98" s="47">
        <v>395</v>
      </c>
      <c r="G98" s="47">
        <v>13918</v>
      </c>
      <c r="H98" s="47">
        <v>13506</v>
      </c>
      <c r="I98" s="47">
        <v>392</v>
      </c>
      <c r="J98" s="47">
        <v>13873</v>
      </c>
      <c r="K98" s="47">
        <v>13468</v>
      </c>
      <c r="L98" s="47">
        <v>387</v>
      </c>
      <c r="M98" s="47">
        <v>13917</v>
      </c>
      <c r="N98" s="47">
        <v>13498</v>
      </c>
      <c r="O98" s="47">
        <v>400</v>
      </c>
      <c r="P98" s="47">
        <v>13983</v>
      </c>
      <c r="Q98" s="47">
        <v>13576</v>
      </c>
      <c r="R98" s="47">
        <v>383</v>
      </c>
      <c r="S98" s="47">
        <v>14094</v>
      </c>
      <c r="T98" s="47">
        <v>13676</v>
      </c>
      <c r="U98" s="47">
        <v>393</v>
      </c>
      <c r="V98" s="147">
        <v>14289</v>
      </c>
      <c r="W98" s="147">
        <v>13781</v>
      </c>
      <c r="X98" s="147">
        <v>481</v>
      </c>
    </row>
    <row r="99" spans="1:24" x14ac:dyDescent="0.35">
      <c r="A99" s="46" t="s">
        <v>181</v>
      </c>
      <c r="B99" s="46" t="s">
        <v>524</v>
      </c>
      <c r="C99" s="46" t="s">
        <v>19</v>
      </c>
      <c r="D99" s="47">
        <v>164455</v>
      </c>
      <c r="E99" s="47">
        <v>162429</v>
      </c>
      <c r="F99" s="47">
        <v>1872</v>
      </c>
      <c r="G99" s="47">
        <v>165375</v>
      </c>
      <c r="H99" s="47">
        <v>163405</v>
      </c>
      <c r="I99" s="47">
        <v>1822</v>
      </c>
      <c r="J99" s="47">
        <v>166709</v>
      </c>
      <c r="K99" s="47">
        <v>164752</v>
      </c>
      <c r="L99" s="47">
        <v>1822</v>
      </c>
      <c r="M99" s="47">
        <v>171496</v>
      </c>
      <c r="N99" s="47">
        <v>169519</v>
      </c>
      <c r="O99" s="47">
        <v>1865</v>
      </c>
      <c r="P99" s="47">
        <v>176039</v>
      </c>
      <c r="Q99" s="47">
        <v>173937</v>
      </c>
      <c r="R99" s="47">
        <v>1980</v>
      </c>
      <c r="S99" s="47">
        <v>177227</v>
      </c>
      <c r="T99" s="47">
        <v>174947</v>
      </c>
      <c r="U99" s="47">
        <v>2155</v>
      </c>
      <c r="V99" s="147">
        <v>179917</v>
      </c>
      <c r="W99" s="147">
        <v>177393</v>
      </c>
      <c r="X99" s="147">
        <v>2397</v>
      </c>
    </row>
    <row r="100" spans="1:24" x14ac:dyDescent="0.35">
      <c r="A100" s="46" t="s">
        <v>181</v>
      </c>
      <c r="B100" s="46" t="s">
        <v>522</v>
      </c>
      <c r="C100" s="46" t="s">
        <v>19</v>
      </c>
      <c r="D100" s="47">
        <v>57193</v>
      </c>
      <c r="E100" s="47">
        <v>56612</v>
      </c>
      <c r="F100" s="47">
        <v>498</v>
      </c>
      <c r="G100" s="47">
        <v>57292</v>
      </c>
      <c r="H100" s="47">
        <v>56670</v>
      </c>
      <c r="I100" s="47">
        <v>533</v>
      </c>
      <c r="J100" s="47">
        <v>58106</v>
      </c>
      <c r="K100" s="47">
        <v>57408</v>
      </c>
      <c r="L100" s="47">
        <v>583</v>
      </c>
      <c r="M100" s="47">
        <v>60013</v>
      </c>
      <c r="N100" s="47">
        <v>59250</v>
      </c>
      <c r="O100" s="47">
        <v>680</v>
      </c>
      <c r="P100" s="47">
        <v>61020</v>
      </c>
      <c r="Q100" s="47">
        <v>60115</v>
      </c>
      <c r="R100" s="47">
        <v>806</v>
      </c>
      <c r="S100" s="47">
        <v>62082</v>
      </c>
      <c r="T100" s="47">
        <v>61083</v>
      </c>
      <c r="U100" s="47">
        <v>902</v>
      </c>
      <c r="V100" s="147">
        <v>62680</v>
      </c>
      <c r="W100" s="147">
        <v>61530</v>
      </c>
      <c r="X100" s="147">
        <v>1055</v>
      </c>
    </row>
    <row r="101" spans="1:24" x14ac:dyDescent="0.35">
      <c r="A101" s="46" t="s">
        <v>181</v>
      </c>
      <c r="B101" s="46" t="s">
        <v>528</v>
      </c>
      <c r="C101" s="46" t="s">
        <v>19</v>
      </c>
      <c r="D101" s="47">
        <v>30077</v>
      </c>
      <c r="E101" s="47">
        <v>29841</v>
      </c>
      <c r="F101" s="47">
        <v>193</v>
      </c>
      <c r="G101" s="47">
        <v>30114</v>
      </c>
      <c r="H101" s="47">
        <v>29855</v>
      </c>
      <c r="I101" s="47">
        <v>217</v>
      </c>
      <c r="J101" s="47">
        <v>30329</v>
      </c>
      <c r="K101" s="47">
        <v>30068</v>
      </c>
      <c r="L101" s="47">
        <v>226</v>
      </c>
      <c r="M101" s="47">
        <v>30839</v>
      </c>
      <c r="N101" s="47">
        <v>30574</v>
      </c>
      <c r="O101" s="47">
        <v>219</v>
      </c>
      <c r="P101" s="47">
        <v>31448</v>
      </c>
      <c r="Q101" s="47">
        <v>31154</v>
      </c>
      <c r="R101" s="47">
        <v>250</v>
      </c>
      <c r="S101" s="47">
        <v>31856</v>
      </c>
      <c r="T101" s="47">
        <v>31556</v>
      </c>
      <c r="U101" s="47">
        <v>263</v>
      </c>
      <c r="V101" s="147">
        <v>31594</v>
      </c>
      <c r="W101" s="147">
        <v>31254</v>
      </c>
      <c r="X101" s="147">
        <v>298</v>
      </c>
    </row>
    <row r="102" spans="1:24" x14ac:dyDescent="0.35">
      <c r="A102" s="46" t="s">
        <v>181</v>
      </c>
      <c r="B102" s="46" t="s">
        <v>540</v>
      </c>
      <c r="C102" s="46" t="s">
        <v>19</v>
      </c>
      <c r="D102" s="47">
        <v>14144</v>
      </c>
      <c r="E102" s="47">
        <v>14052</v>
      </c>
      <c r="F102" s="47">
        <v>75</v>
      </c>
      <c r="G102" s="47">
        <v>14141</v>
      </c>
      <c r="H102" s="47">
        <v>14044</v>
      </c>
      <c r="I102" s="47">
        <v>79</v>
      </c>
      <c r="J102" s="47">
        <v>14092</v>
      </c>
      <c r="K102" s="47">
        <v>13992</v>
      </c>
      <c r="L102" s="47">
        <v>82</v>
      </c>
      <c r="M102" s="47">
        <v>14189</v>
      </c>
      <c r="N102" s="47">
        <v>14092</v>
      </c>
      <c r="O102" s="47">
        <v>78</v>
      </c>
      <c r="P102" s="47">
        <v>14282</v>
      </c>
      <c r="Q102" s="47">
        <v>14186</v>
      </c>
      <c r="R102" s="47">
        <v>78</v>
      </c>
      <c r="S102" s="47">
        <v>14358</v>
      </c>
      <c r="T102" s="47">
        <v>14243</v>
      </c>
      <c r="U102" s="47">
        <v>96</v>
      </c>
      <c r="V102" s="147">
        <v>14352</v>
      </c>
      <c r="W102" s="147">
        <v>14213</v>
      </c>
      <c r="X102" s="147">
        <v>118</v>
      </c>
    </row>
    <row r="103" spans="1:24" x14ac:dyDescent="0.35">
      <c r="A103" s="46" t="s">
        <v>181</v>
      </c>
      <c r="B103" s="46" t="s">
        <v>527</v>
      </c>
      <c r="C103" s="46" t="s">
        <v>19</v>
      </c>
      <c r="D103" s="47">
        <v>42578</v>
      </c>
      <c r="E103" s="47">
        <v>42274</v>
      </c>
      <c r="F103" s="47">
        <v>255</v>
      </c>
      <c r="G103" s="47">
        <v>42639</v>
      </c>
      <c r="H103" s="47">
        <v>42327</v>
      </c>
      <c r="I103" s="47">
        <v>261</v>
      </c>
      <c r="J103" s="47">
        <v>42925</v>
      </c>
      <c r="K103" s="47">
        <v>42579</v>
      </c>
      <c r="L103" s="47">
        <v>291</v>
      </c>
      <c r="M103" s="47">
        <v>44043</v>
      </c>
      <c r="N103" s="47">
        <v>43717</v>
      </c>
      <c r="O103" s="47">
        <v>267</v>
      </c>
      <c r="P103" s="47">
        <v>43709</v>
      </c>
      <c r="Q103" s="47">
        <v>43339</v>
      </c>
      <c r="R103" s="47">
        <v>314</v>
      </c>
      <c r="S103" s="47">
        <v>44208</v>
      </c>
      <c r="T103" s="47">
        <v>43721</v>
      </c>
      <c r="U103" s="47">
        <v>426</v>
      </c>
      <c r="V103" s="147">
        <v>44512</v>
      </c>
      <c r="W103" s="147">
        <v>43933</v>
      </c>
      <c r="X103" s="147">
        <v>517</v>
      </c>
    </row>
    <row r="104" spans="1:24" x14ac:dyDescent="0.35">
      <c r="A104" s="46" t="s">
        <v>181</v>
      </c>
      <c r="B104" s="46" t="s">
        <v>537</v>
      </c>
      <c r="C104" s="46" t="s">
        <v>19</v>
      </c>
      <c r="D104" s="47">
        <v>17923</v>
      </c>
      <c r="E104" s="47">
        <v>17479</v>
      </c>
      <c r="F104" s="47">
        <v>419</v>
      </c>
      <c r="G104" s="47">
        <v>18126</v>
      </c>
      <c r="H104" s="47">
        <v>17677</v>
      </c>
      <c r="I104" s="47">
        <v>420</v>
      </c>
      <c r="J104" s="47">
        <v>18299</v>
      </c>
      <c r="K104" s="47">
        <v>17835</v>
      </c>
      <c r="L104" s="47">
        <v>436</v>
      </c>
      <c r="M104" s="47">
        <v>18713</v>
      </c>
      <c r="N104" s="47">
        <v>18255</v>
      </c>
      <c r="O104" s="47">
        <v>428</v>
      </c>
      <c r="P104" s="47">
        <v>18992</v>
      </c>
      <c r="Q104" s="47">
        <v>18547</v>
      </c>
      <c r="R104" s="47">
        <v>414</v>
      </c>
      <c r="S104" s="47">
        <v>19289</v>
      </c>
      <c r="T104" s="47">
        <v>18796</v>
      </c>
      <c r="U104" s="47">
        <v>461</v>
      </c>
      <c r="V104" s="147">
        <v>19576</v>
      </c>
      <c r="W104" s="147">
        <v>18994</v>
      </c>
      <c r="X104" s="147">
        <v>547</v>
      </c>
    </row>
    <row r="105" spans="1:24" x14ac:dyDescent="0.35">
      <c r="A105" s="46" t="s">
        <v>181</v>
      </c>
      <c r="B105" s="46" t="s">
        <v>523</v>
      </c>
      <c r="C105" s="46" t="s">
        <v>19</v>
      </c>
      <c r="D105" s="47">
        <v>68732</v>
      </c>
      <c r="E105" s="47">
        <v>68249</v>
      </c>
      <c r="F105" s="47">
        <v>420</v>
      </c>
      <c r="G105" s="47">
        <v>68486</v>
      </c>
      <c r="H105" s="47">
        <v>68050</v>
      </c>
      <c r="I105" s="47">
        <v>372</v>
      </c>
      <c r="J105" s="47">
        <v>68783</v>
      </c>
      <c r="K105" s="47">
        <v>68285</v>
      </c>
      <c r="L105" s="47">
        <v>431</v>
      </c>
      <c r="M105" s="47">
        <v>71424</v>
      </c>
      <c r="N105" s="47">
        <v>70934</v>
      </c>
      <c r="O105" s="47">
        <v>417</v>
      </c>
      <c r="P105" s="47">
        <v>72329</v>
      </c>
      <c r="Q105" s="47">
        <v>71804</v>
      </c>
      <c r="R105" s="47">
        <v>454</v>
      </c>
      <c r="S105" s="47">
        <v>72567</v>
      </c>
      <c r="T105" s="47">
        <v>71913</v>
      </c>
      <c r="U105" s="47">
        <v>579</v>
      </c>
      <c r="V105" s="147">
        <v>73018</v>
      </c>
      <c r="W105" s="147">
        <v>72259</v>
      </c>
      <c r="X105" s="147">
        <v>683</v>
      </c>
    </row>
    <row r="106" spans="1:24" x14ac:dyDescent="0.35">
      <c r="A106" s="46" t="s">
        <v>181</v>
      </c>
      <c r="B106" s="46" t="s">
        <v>534</v>
      </c>
      <c r="C106" s="46" t="s">
        <v>19</v>
      </c>
      <c r="D106" s="47">
        <v>17244</v>
      </c>
      <c r="E106" s="47">
        <v>17015</v>
      </c>
      <c r="F106" s="47">
        <v>218</v>
      </c>
      <c r="G106" s="47">
        <v>17261</v>
      </c>
      <c r="H106" s="47">
        <v>17027</v>
      </c>
      <c r="I106" s="47">
        <v>211</v>
      </c>
      <c r="J106" s="47">
        <v>17164</v>
      </c>
      <c r="K106" s="47">
        <v>16918</v>
      </c>
      <c r="L106" s="47">
        <v>221</v>
      </c>
      <c r="M106" s="47">
        <v>17206</v>
      </c>
      <c r="N106" s="47">
        <v>16969</v>
      </c>
      <c r="O106" s="47">
        <v>213</v>
      </c>
      <c r="P106" s="47">
        <v>17195</v>
      </c>
      <c r="Q106" s="47">
        <v>16958</v>
      </c>
      <c r="R106" s="47">
        <v>217</v>
      </c>
      <c r="S106" s="47">
        <v>17189</v>
      </c>
      <c r="T106" s="47">
        <v>16920</v>
      </c>
      <c r="U106" s="47">
        <v>251</v>
      </c>
      <c r="V106" s="147">
        <v>17308</v>
      </c>
      <c r="W106" s="147">
        <v>16982</v>
      </c>
      <c r="X106" s="147">
        <v>306</v>
      </c>
    </row>
    <row r="107" spans="1:24" x14ac:dyDescent="0.35">
      <c r="A107" s="46" t="s">
        <v>181</v>
      </c>
      <c r="B107" s="46" t="s">
        <v>533</v>
      </c>
      <c r="C107" s="46" t="s">
        <v>19</v>
      </c>
      <c r="D107" s="47">
        <v>7642</v>
      </c>
      <c r="E107" s="47">
        <v>7565</v>
      </c>
      <c r="F107" s="47">
        <v>66</v>
      </c>
      <c r="G107" s="47">
        <v>7665</v>
      </c>
      <c r="H107" s="47">
        <v>7585</v>
      </c>
      <c r="I107" s="47">
        <v>71</v>
      </c>
      <c r="J107" s="47">
        <v>7609</v>
      </c>
      <c r="K107" s="47">
        <v>7539</v>
      </c>
      <c r="L107" s="47">
        <v>62</v>
      </c>
      <c r="M107" s="47">
        <v>7725</v>
      </c>
      <c r="N107" s="47">
        <v>7661</v>
      </c>
      <c r="O107" s="47">
        <v>58</v>
      </c>
      <c r="P107" s="47">
        <v>7821</v>
      </c>
      <c r="Q107" s="47">
        <v>7723</v>
      </c>
      <c r="R107" s="47">
        <v>91</v>
      </c>
      <c r="S107" s="47">
        <v>7855</v>
      </c>
      <c r="T107" s="47">
        <v>7763</v>
      </c>
      <c r="U107" s="47">
        <v>85</v>
      </c>
      <c r="V107" s="147">
        <v>7839</v>
      </c>
      <c r="W107" s="147">
        <v>7730</v>
      </c>
      <c r="X107" s="147">
        <v>100</v>
      </c>
    </row>
    <row r="108" spans="1:24" x14ac:dyDescent="0.35">
      <c r="A108" s="46" t="s">
        <v>181</v>
      </c>
      <c r="B108" s="46" t="s">
        <v>525</v>
      </c>
      <c r="C108" s="46" t="s">
        <v>19</v>
      </c>
      <c r="D108" s="47">
        <v>45168</v>
      </c>
      <c r="E108" s="47">
        <v>44844</v>
      </c>
      <c r="F108" s="47">
        <v>276</v>
      </c>
      <c r="G108" s="47">
        <v>45020</v>
      </c>
      <c r="H108" s="47">
        <v>44681</v>
      </c>
      <c r="I108" s="47">
        <v>292</v>
      </c>
      <c r="J108" s="47">
        <v>44659</v>
      </c>
      <c r="K108" s="47">
        <v>44303</v>
      </c>
      <c r="L108" s="47">
        <v>309</v>
      </c>
      <c r="M108" s="47">
        <v>45970</v>
      </c>
      <c r="N108" s="47">
        <v>45636</v>
      </c>
      <c r="O108" s="47">
        <v>280</v>
      </c>
      <c r="P108" s="47">
        <v>45762</v>
      </c>
      <c r="Q108" s="47">
        <v>45423</v>
      </c>
      <c r="R108" s="47">
        <v>290</v>
      </c>
      <c r="S108" s="47">
        <v>46297</v>
      </c>
      <c r="T108" s="47">
        <v>45918</v>
      </c>
      <c r="U108" s="47">
        <v>330</v>
      </c>
      <c r="V108" s="147">
        <v>46709</v>
      </c>
      <c r="W108" s="147">
        <v>46254</v>
      </c>
      <c r="X108" s="147">
        <v>402</v>
      </c>
    </row>
    <row r="109" spans="1:24" x14ac:dyDescent="0.35">
      <c r="A109" s="46" t="s">
        <v>181</v>
      </c>
      <c r="B109" s="46" t="s">
        <v>526</v>
      </c>
      <c r="C109" s="46" t="s">
        <v>19</v>
      </c>
      <c r="D109" s="47">
        <v>42430</v>
      </c>
      <c r="E109" s="47">
        <v>41681</v>
      </c>
      <c r="F109" s="47">
        <v>681</v>
      </c>
      <c r="G109" s="47">
        <v>43121</v>
      </c>
      <c r="H109" s="47">
        <v>42328</v>
      </c>
      <c r="I109" s="47">
        <v>724</v>
      </c>
      <c r="J109" s="47">
        <v>44131</v>
      </c>
      <c r="K109" s="47">
        <v>43310</v>
      </c>
      <c r="L109" s="47">
        <v>748</v>
      </c>
      <c r="M109" s="47">
        <v>45647</v>
      </c>
      <c r="N109" s="47">
        <v>44842</v>
      </c>
      <c r="O109" s="47">
        <v>723</v>
      </c>
      <c r="P109" s="47">
        <v>46653</v>
      </c>
      <c r="Q109" s="47">
        <v>45839</v>
      </c>
      <c r="R109" s="47">
        <v>737</v>
      </c>
      <c r="S109" s="47">
        <v>47154</v>
      </c>
      <c r="T109" s="47">
        <v>46283</v>
      </c>
      <c r="U109" s="47">
        <v>785</v>
      </c>
      <c r="V109" s="147">
        <v>47626</v>
      </c>
      <c r="W109" s="147">
        <v>46589</v>
      </c>
      <c r="X109" s="147">
        <v>958</v>
      </c>
    </row>
    <row r="110" spans="1:24" x14ac:dyDescent="0.35">
      <c r="A110" s="46" t="s">
        <v>181</v>
      </c>
      <c r="B110" s="46" t="s">
        <v>539</v>
      </c>
      <c r="C110" s="46" t="s">
        <v>19</v>
      </c>
      <c r="D110" s="47">
        <v>20573</v>
      </c>
      <c r="E110" s="47">
        <v>20413</v>
      </c>
      <c r="F110" s="47">
        <v>148</v>
      </c>
      <c r="G110" s="47">
        <v>22502</v>
      </c>
      <c r="H110" s="47">
        <v>22350</v>
      </c>
      <c r="I110" s="47">
        <v>138</v>
      </c>
      <c r="J110" s="47">
        <v>23543</v>
      </c>
      <c r="K110" s="47">
        <v>23382</v>
      </c>
      <c r="L110" s="47">
        <v>144</v>
      </c>
      <c r="M110" s="47">
        <v>24213</v>
      </c>
      <c r="N110" s="47">
        <v>24041</v>
      </c>
      <c r="O110" s="47">
        <v>153</v>
      </c>
      <c r="P110" s="47">
        <v>24860</v>
      </c>
      <c r="Q110" s="47">
        <v>24682</v>
      </c>
      <c r="R110" s="47">
        <v>157</v>
      </c>
      <c r="S110" s="47">
        <v>25262</v>
      </c>
      <c r="T110" s="47">
        <v>25070</v>
      </c>
      <c r="U110" s="47">
        <v>170</v>
      </c>
      <c r="V110" s="147">
        <v>25413</v>
      </c>
      <c r="W110" s="147">
        <v>25184</v>
      </c>
      <c r="X110" s="147">
        <v>208</v>
      </c>
    </row>
    <row r="111" spans="1:24" x14ac:dyDescent="0.35">
      <c r="A111" s="46" t="s">
        <v>181</v>
      </c>
      <c r="B111" s="46" t="s">
        <v>542</v>
      </c>
      <c r="C111" s="46" t="s">
        <v>19</v>
      </c>
      <c r="D111" s="47">
        <v>4158</v>
      </c>
      <c r="E111" s="47">
        <v>4072</v>
      </c>
      <c r="F111" s="47">
        <v>77</v>
      </c>
      <c r="G111" s="47">
        <v>4239</v>
      </c>
      <c r="H111" s="47">
        <v>4145</v>
      </c>
      <c r="I111" s="47">
        <v>86</v>
      </c>
      <c r="J111" s="47">
        <v>4146</v>
      </c>
      <c r="K111" s="47">
        <v>4061</v>
      </c>
      <c r="L111" s="47">
        <v>78</v>
      </c>
      <c r="M111" s="47">
        <v>4199</v>
      </c>
      <c r="N111" s="47">
        <v>4116</v>
      </c>
      <c r="O111" s="47">
        <v>77</v>
      </c>
      <c r="P111" s="47">
        <v>4208</v>
      </c>
      <c r="Q111" s="47">
        <v>4135</v>
      </c>
      <c r="R111" s="47">
        <v>69</v>
      </c>
      <c r="S111" s="47">
        <v>4321</v>
      </c>
      <c r="T111" s="47">
        <v>4248</v>
      </c>
      <c r="U111" s="47">
        <v>66</v>
      </c>
      <c r="V111" s="147">
        <v>4400</v>
      </c>
      <c r="W111" s="147">
        <v>4319</v>
      </c>
      <c r="X111" s="147">
        <v>73</v>
      </c>
    </row>
    <row r="112" spans="1:24" x14ac:dyDescent="0.35">
      <c r="A112" s="46" t="s">
        <v>181</v>
      </c>
      <c r="B112" s="46" t="s">
        <v>541</v>
      </c>
      <c r="C112" s="46" t="s">
        <v>19</v>
      </c>
      <c r="D112" s="47">
        <v>21826</v>
      </c>
      <c r="E112" s="47">
        <v>21518</v>
      </c>
      <c r="F112" s="47">
        <v>284</v>
      </c>
      <c r="G112" s="47">
        <v>21707</v>
      </c>
      <c r="H112" s="47">
        <v>21409</v>
      </c>
      <c r="I112" s="47">
        <v>272</v>
      </c>
      <c r="J112" s="47">
        <v>21632</v>
      </c>
      <c r="K112" s="47">
        <v>21332</v>
      </c>
      <c r="L112" s="47">
        <v>274</v>
      </c>
      <c r="M112" s="47">
        <v>22006</v>
      </c>
      <c r="N112" s="47">
        <v>21707</v>
      </c>
      <c r="O112" s="47">
        <v>277</v>
      </c>
      <c r="P112" s="47">
        <v>22203</v>
      </c>
      <c r="Q112" s="47">
        <v>21876</v>
      </c>
      <c r="R112" s="47">
        <v>304</v>
      </c>
      <c r="S112" s="47">
        <v>22198</v>
      </c>
      <c r="T112" s="47">
        <v>21870</v>
      </c>
      <c r="U112" s="47">
        <v>303</v>
      </c>
      <c r="V112" s="147">
        <v>22330</v>
      </c>
      <c r="W112" s="147">
        <v>21988</v>
      </c>
      <c r="X112" s="147">
        <v>314</v>
      </c>
    </row>
    <row r="113" spans="1:24" x14ac:dyDescent="0.35">
      <c r="A113" s="46" t="s">
        <v>181</v>
      </c>
      <c r="B113" s="46" t="s">
        <v>531</v>
      </c>
      <c r="C113" s="46" t="s">
        <v>19</v>
      </c>
      <c r="D113" s="47">
        <v>23882</v>
      </c>
      <c r="E113" s="47">
        <v>23688</v>
      </c>
      <c r="F113" s="47">
        <v>156</v>
      </c>
      <c r="G113" s="47">
        <v>23872</v>
      </c>
      <c r="H113" s="47">
        <v>23679</v>
      </c>
      <c r="I113" s="47">
        <v>153</v>
      </c>
      <c r="J113" s="47">
        <v>23969</v>
      </c>
      <c r="K113" s="47">
        <v>23767</v>
      </c>
      <c r="L113" s="47">
        <v>165</v>
      </c>
      <c r="M113" s="47">
        <v>24312</v>
      </c>
      <c r="N113" s="47">
        <v>24119</v>
      </c>
      <c r="O113" s="47">
        <v>155</v>
      </c>
      <c r="P113" s="47">
        <v>24437</v>
      </c>
      <c r="Q113" s="47">
        <v>24243</v>
      </c>
      <c r="R113" s="47">
        <v>154</v>
      </c>
      <c r="S113" s="47">
        <v>24665</v>
      </c>
      <c r="T113" s="47">
        <v>24455</v>
      </c>
      <c r="U113" s="47">
        <v>171</v>
      </c>
      <c r="V113" s="147">
        <v>24942</v>
      </c>
      <c r="W113" s="147">
        <v>24646</v>
      </c>
      <c r="X113" s="147">
        <v>252</v>
      </c>
    </row>
    <row r="114" spans="1:24" x14ac:dyDescent="0.35">
      <c r="A114" s="46" t="s">
        <v>181</v>
      </c>
      <c r="B114" s="46" t="s">
        <v>535</v>
      </c>
      <c r="C114" s="46" t="s">
        <v>19</v>
      </c>
      <c r="D114" s="47">
        <v>18551</v>
      </c>
      <c r="E114" s="47">
        <v>18361</v>
      </c>
      <c r="F114" s="47">
        <v>153</v>
      </c>
      <c r="G114" s="47">
        <v>18621</v>
      </c>
      <c r="H114" s="47">
        <v>18438</v>
      </c>
      <c r="I114" s="47">
        <v>145</v>
      </c>
      <c r="J114" s="47">
        <v>18798</v>
      </c>
      <c r="K114" s="47">
        <v>18616</v>
      </c>
      <c r="L114" s="47">
        <v>145</v>
      </c>
      <c r="M114" s="47">
        <v>19004</v>
      </c>
      <c r="N114" s="47">
        <v>18821</v>
      </c>
      <c r="O114" s="47">
        <v>145</v>
      </c>
      <c r="P114" s="47">
        <v>19228</v>
      </c>
      <c r="Q114" s="47">
        <v>19041</v>
      </c>
      <c r="R114" s="47">
        <v>151</v>
      </c>
      <c r="S114" s="47">
        <v>19507</v>
      </c>
      <c r="T114" s="47">
        <v>19309</v>
      </c>
      <c r="U114" s="47">
        <v>158</v>
      </c>
      <c r="V114" s="147">
        <v>19631</v>
      </c>
      <c r="W114" s="147">
        <v>19396</v>
      </c>
      <c r="X114" s="147">
        <v>197</v>
      </c>
    </row>
    <row r="115" spans="1:24" x14ac:dyDescent="0.35">
      <c r="A115" s="46" t="s">
        <v>181</v>
      </c>
      <c r="B115" s="46" t="s">
        <v>532</v>
      </c>
      <c r="C115" s="46" t="s">
        <v>19</v>
      </c>
      <c r="D115" s="47">
        <v>11527</v>
      </c>
      <c r="E115" s="47">
        <v>11454</v>
      </c>
      <c r="F115" s="47">
        <v>60</v>
      </c>
      <c r="G115" s="47">
        <v>11589</v>
      </c>
      <c r="H115" s="47">
        <v>11518</v>
      </c>
      <c r="I115" s="47">
        <v>58</v>
      </c>
      <c r="J115" s="47">
        <v>11593</v>
      </c>
      <c r="K115" s="47">
        <v>11512</v>
      </c>
      <c r="L115" s="47">
        <v>67</v>
      </c>
      <c r="M115" s="47">
        <v>11797</v>
      </c>
      <c r="N115" s="47">
        <v>11723</v>
      </c>
      <c r="O115" s="47">
        <v>58</v>
      </c>
      <c r="P115" s="47">
        <v>11938</v>
      </c>
      <c r="Q115" s="47">
        <v>11861</v>
      </c>
      <c r="R115" s="47">
        <v>61</v>
      </c>
      <c r="S115" s="47">
        <v>12040</v>
      </c>
      <c r="T115" s="47">
        <v>11930</v>
      </c>
      <c r="U115" s="47">
        <v>94</v>
      </c>
      <c r="V115" s="147">
        <v>12060</v>
      </c>
      <c r="W115" s="147">
        <v>11928</v>
      </c>
      <c r="X115" s="147">
        <v>114</v>
      </c>
    </row>
    <row r="116" spans="1:24" x14ac:dyDescent="0.35">
      <c r="A116" s="46" t="s">
        <v>181</v>
      </c>
      <c r="B116" s="46" t="s">
        <v>538</v>
      </c>
      <c r="C116" s="46" t="s">
        <v>19</v>
      </c>
      <c r="D116" s="47">
        <v>48317</v>
      </c>
      <c r="E116" s="47">
        <v>47094</v>
      </c>
      <c r="F116" s="47">
        <v>1158</v>
      </c>
      <c r="G116" s="47">
        <v>48391</v>
      </c>
      <c r="H116" s="47">
        <v>47160</v>
      </c>
      <c r="I116" s="47">
        <v>1164</v>
      </c>
      <c r="J116" s="47">
        <v>47475</v>
      </c>
      <c r="K116" s="47">
        <v>46237</v>
      </c>
      <c r="L116" s="47">
        <v>1171</v>
      </c>
      <c r="M116" s="47">
        <v>47953</v>
      </c>
      <c r="N116" s="47">
        <v>46786</v>
      </c>
      <c r="O116" s="47">
        <v>1091</v>
      </c>
      <c r="P116" s="47">
        <v>49181</v>
      </c>
      <c r="Q116" s="47">
        <v>47930</v>
      </c>
      <c r="R116" s="47">
        <v>1184</v>
      </c>
      <c r="S116" s="47">
        <v>50128</v>
      </c>
      <c r="T116" s="47">
        <v>48734</v>
      </c>
      <c r="U116" s="47">
        <v>1327</v>
      </c>
      <c r="V116" s="147">
        <v>50623</v>
      </c>
      <c r="W116" s="147">
        <v>49152</v>
      </c>
      <c r="X116" s="147">
        <v>1400</v>
      </c>
    </row>
    <row r="117" spans="1:24" x14ac:dyDescent="0.35">
      <c r="A117" s="46" t="s">
        <v>181</v>
      </c>
      <c r="B117" s="46" t="s">
        <v>823</v>
      </c>
      <c r="C117" s="46" t="s">
        <v>19</v>
      </c>
      <c r="D117" s="47">
        <v>201762</v>
      </c>
      <c r="E117" s="47">
        <v>200102</v>
      </c>
      <c r="F117" s="47">
        <v>1543</v>
      </c>
      <c r="G117" s="47">
        <v>203279</v>
      </c>
      <c r="H117" s="47">
        <v>201456</v>
      </c>
      <c r="I117" s="47">
        <v>1681</v>
      </c>
      <c r="J117" s="47">
        <v>204305</v>
      </c>
      <c r="K117" s="47">
        <v>202492</v>
      </c>
      <c r="L117" s="47">
        <v>1677</v>
      </c>
      <c r="M117" s="47">
        <v>209373</v>
      </c>
      <c r="N117" s="47">
        <v>207459</v>
      </c>
      <c r="O117" s="47">
        <v>1774</v>
      </c>
      <c r="P117" s="47">
        <v>215409</v>
      </c>
      <c r="Q117" s="47">
        <v>213410</v>
      </c>
      <c r="R117" s="47">
        <v>1843</v>
      </c>
      <c r="S117" s="47">
        <v>216673</v>
      </c>
      <c r="T117" s="47">
        <v>214645</v>
      </c>
      <c r="U117" s="47">
        <v>1878</v>
      </c>
      <c r="V117" s="147">
        <v>218848</v>
      </c>
      <c r="W117" s="147">
        <v>216729</v>
      </c>
      <c r="X117" s="147">
        <v>1970</v>
      </c>
    </row>
    <row r="118" spans="1:24" x14ac:dyDescent="0.35">
      <c r="A118" s="46" t="s">
        <v>181</v>
      </c>
      <c r="B118" s="46" t="s">
        <v>824</v>
      </c>
      <c r="C118" s="46" t="s">
        <v>19</v>
      </c>
      <c r="D118" s="47">
        <v>96259</v>
      </c>
      <c r="E118" s="47">
        <v>95269</v>
      </c>
      <c r="F118" s="47">
        <v>940</v>
      </c>
      <c r="G118" s="47">
        <v>96464</v>
      </c>
      <c r="H118" s="47">
        <v>95390</v>
      </c>
      <c r="I118" s="47">
        <v>1009</v>
      </c>
      <c r="J118" s="47">
        <v>96157</v>
      </c>
      <c r="K118" s="47">
        <v>95137</v>
      </c>
      <c r="L118" s="47">
        <v>962</v>
      </c>
      <c r="M118" s="47">
        <v>97063</v>
      </c>
      <c r="N118" s="47">
        <v>96024</v>
      </c>
      <c r="O118" s="47">
        <v>970</v>
      </c>
      <c r="P118" s="47">
        <v>100220</v>
      </c>
      <c r="Q118" s="47">
        <v>99133</v>
      </c>
      <c r="R118" s="47">
        <v>1012</v>
      </c>
      <c r="S118" s="47">
        <v>100969</v>
      </c>
      <c r="T118" s="47">
        <v>99834</v>
      </c>
      <c r="U118" s="47">
        <v>1064</v>
      </c>
      <c r="V118" s="147">
        <v>102633</v>
      </c>
      <c r="W118" s="147">
        <v>101417</v>
      </c>
      <c r="X118" s="147">
        <v>1137</v>
      </c>
    </row>
    <row r="119" spans="1:24" x14ac:dyDescent="0.35">
      <c r="A119" s="46" t="s">
        <v>181</v>
      </c>
      <c r="B119" s="46" t="s">
        <v>825</v>
      </c>
      <c r="C119" s="46" t="s">
        <v>19</v>
      </c>
      <c r="D119" s="47">
        <v>105503</v>
      </c>
      <c r="E119" s="47">
        <v>104833</v>
      </c>
      <c r="F119" s="47">
        <v>603</v>
      </c>
      <c r="G119" s="47">
        <v>106815</v>
      </c>
      <c r="H119" s="47">
        <v>106066</v>
      </c>
      <c r="I119" s="47">
        <v>672</v>
      </c>
      <c r="J119" s="47">
        <v>108148</v>
      </c>
      <c r="K119" s="47">
        <v>107355</v>
      </c>
      <c r="L119" s="47">
        <v>715</v>
      </c>
      <c r="M119" s="47">
        <v>112310</v>
      </c>
      <c r="N119" s="47">
        <v>111435</v>
      </c>
      <c r="O119" s="47">
        <v>804</v>
      </c>
      <c r="P119" s="47">
        <v>115189</v>
      </c>
      <c r="Q119" s="47">
        <v>114277</v>
      </c>
      <c r="R119" s="47">
        <v>831</v>
      </c>
      <c r="S119" s="47">
        <v>115704</v>
      </c>
      <c r="T119" s="47">
        <v>114811</v>
      </c>
      <c r="U119" s="47">
        <v>814</v>
      </c>
      <c r="V119" s="147">
        <v>116215</v>
      </c>
      <c r="W119" s="147">
        <v>115312</v>
      </c>
      <c r="X119" s="147">
        <v>833</v>
      </c>
    </row>
    <row r="120" spans="1:24" x14ac:dyDescent="0.35">
      <c r="A120" s="46" t="s">
        <v>206</v>
      </c>
      <c r="B120" s="46" t="s">
        <v>206</v>
      </c>
      <c r="C120" s="46" t="s">
        <v>19</v>
      </c>
      <c r="D120" s="47">
        <v>583068</v>
      </c>
      <c r="E120" s="47">
        <v>575732</v>
      </c>
      <c r="F120" s="47">
        <v>6947</v>
      </c>
      <c r="G120" s="47">
        <v>586263</v>
      </c>
      <c r="H120" s="47">
        <v>578559</v>
      </c>
      <c r="I120" s="47">
        <v>7300</v>
      </c>
      <c r="J120" s="47">
        <v>596078</v>
      </c>
      <c r="K120" s="47">
        <v>587159</v>
      </c>
      <c r="L120" s="47">
        <v>8501</v>
      </c>
      <c r="M120" s="47">
        <v>608316</v>
      </c>
      <c r="N120" s="47">
        <v>599217</v>
      </c>
      <c r="O120" s="47">
        <v>8704</v>
      </c>
      <c r="P120" s="47">
        <v>625511</v>
      </c>
      <c r="Q120" s="47">
        <v>615693</v>
      </c>
      <c r="R120" s="47">
        <v>9455</v>
      </c>
      <c r="S120" s="47">
        <v>634113</v>
      </c>
      <c r="T120" s="47">
        <v>623252</v>
      </c>
      <c r="U120" s="47">
        <v>10505</v>
      </c>
      <c r="V120" s="147">
        <v>639311</v>
      </c>
      <c r="W120" s="147">
        <v>627602</v>
      </c>
      <c r="X120" s="147">
        <v>11342</v>
      </c>
    </row>
    <row r="121" spans="1:24" x14ac:dyDescent="0.35">
      <c r="A121" s="46" t="s">
        <v>206</v>
      </c>
      <c r="B121" s="46" t="s">
        <v>408</v>
      </c>
      <c r="C121" s="46" t="s">
        <v>19</v>
      </c>
      <c r="D121" s="47">
        <v>154513</v>
      </c>
      <c r="E121" s="47">
        <v>150393</v>
      </c>
      <c r="F121" s="47">
        <v>3990</v>
      </c>
      <c r="G121" s="47">
        <v>156103</v>
      </c>
      <c r="H121" s="47">
        <v>151510</v>
      </c>
      <c r="I121" s="47">
        <v>4448</v>
      </c>
      <c r="J121" s="47">
        <v>159427</v>
      </c>
      <c r="K121" s="47">
        <v>154385</v>
      </c>
      <c r="L121" s="47">
        <v>4895</v>
      </c>
      <c r="M121" s="47">
        <v>164553</v>
      </c>
      <c r="N121" s="47">
        <v>159360</v>
      </c>
      <c r="O121" s="47">
        <v>5063</v>
      </c>
      <c r="P121" s="47">
        <v>168975</v>
      </c>
      <c r="Q121" s="47">
        <v>163352</v>
      </c>
      <c r="R121" s="47">
        <v>5496</v>
      </c>
      <c r="S121" s="47">
        <v>171110</v>
      </c>
      <c r="T121" s="47">
        <v>164743</v>
      </c>
      <c r="U121" s="47">
        <v>6245</v>
      </c>
      <c r="V121" s="147">
        <v>171792</v>
      </c>
      <c r="W121" s="147">
        <v>164978</v>
      </c>
      <c r="X121" s="147">
        <v>6682</v>
      </c>
    </row>
    <row r="122" spans="1:24" x14ac:dyDescent="0.35">
      <c r="A122" s="46" t="s">
        <v>206</v>
      </c>
      <c r="B122" s="46" t="s">
        <v>388</v>
      </c>
      <c r="C122" s="46" t="s">
        <v>19</v>
      </c>
      <c r="D122" s="47">
        <v>84836</v>
      </c>
      <c r="E122" s="47">
        <v>84399</v>
      </c>
      <c r="F122" s="47">
        <v>374</v>
      </c>
      <c r="G122" s="47">
        <v>85021</v>
      </c>
      <c r="H122" s="47">
        <v>84578</v>
      </c>
      <c r="I122" s="47">
        <v>394</v>
      </c>
      <c r="J122" s="47">
        <v>86624</v>
      </c>
      <c r="K122" s="47">
        <v>86172</v>
      </c>
      <c r="L122" s="47">
        <v>401</v>
      </c>
      <c r="M122" s="47">
        <v>87579</v>
      </c>
      <c r="N122" s="47">
        <v>87098</v>
      </c>
      <c r="O122" s="47">
        <v>426</v>
      </c>
      <c r="P122" s="47">
        <v>90508</v>
      </c>
      <c r="Q122" s="47">
        <v>90004</v>
      </c>
      <c r="R122" s="47">
        <v>458</v>
      </c>
      <c r="S122" s="47">
        <v>91463</v>
      </c>
      <c r="T122" s="47">
        <v>90939</v>
      </c>
      <c r="U122" s="47">
        <v>479</v>
      </c>
      <c r="V122" s="147">
        <v>91218</v>
      </c>
      <c r="W122" s="147">
        <v>90635</v>
      </c>
      <c r="X122" s="147">
        <v>539</v>
      </c>
    </row>
    <row r="123" spans="1:24" x14ac:dyDescent="0.35">
      <c r="A123" s="46" t="s">
        <v>206</v>
      </c>
      <c r="B123" s="46" t="s">
        <v>384</v>
      </c>
      <c r="C123" s="46" t="s">
        <v>19</v>
      </c>
      <c r="D123" s="47">
        <v>44089</v>
      </c>
      <c r="E123" s="47">
        <v>43634</v>
      </c>
      <c r="F123" s="47">
        <v>406</v>
      </c>
      <c r="G123" s="47">
        <v>43709</v>
      </c>
      <c r="H123" s="47">
        <v>43155</v>
      </c>
      <c r="I123" s="47">
        <v>500</v>
      </c>
      <c r="J123" s="47">
        <v>45719</v>
      </c>
      <c r="K123" s="47">
        <v>44954</v>
      </c>
      <c r="L123" s="47">
        <v>710</v>
      </c>
      <c r="M123" s="47">
        <v>48193</v>
      </c>
      <c r="N123" s="47">
        <v>47388</v>
      </c>
      <c r="O123" s="47">
        <v>750</v>
      </c>
      <c r="P123" s="47">
        <v>50475</v>
      </c>
      <c r="Q123" s="47">
        <v>49595</v>
      </c>
      <c r="R123" s="47">
        <v>835</v>
      </c>
      <c r="S123" s="47">
        <v>52106</v>
      </c>
      <c r="T123" s="47">
        <v>51245</v>
      </c>
      <c r="U123" s="47">
        <v>809</v>
      </c>
      <c r="V123" s="147">
        <v>53637</v>
      </c>
      <c r="W123" s="147">
        <v>52727</v>
      </c>
      <c r="X123" s="147">
        <v>862</v>
      </c>
    </row>
    <row r="124" spans="1:24" x14ac:dyDescent="0.35">
      <c r="A124" s="46" t="s">
        <v>206</v>
      </c>
      <c r="B124" s="46" t="s">
        <v>389</v>
      </c>
      <c r="C124" s="46" t="s">
        <v>19</v>
      </c>
      <c r="D124" s="47">
        <v>176793</v>
      </c>
      <c r="E124" s="47">
        <v>175203</v>
      </c>
      <c r="F124" s="47">
        <v>1493</v>
      </c>
      <c r="G124" s="47">
        <v>178763</v>
      </c>
      <c r="H124" s="47">
        <v>177427</v>
      </c>
      <c r="I124" s="47">
        <v>1236</v>
      </c>
      <c r="J124" s="47">
        <v>180639</v>
      </c>
      <c r="K124" s="47">
        <v>178759</v>
      </c>
      <c r="L124" s="47">
        <v>1771</v>
      </c>
      <c r="M124" s="47">
        <v>183018</v>
      </c>
      <c r="N124" s="47">
        <v>181167</v>
      </c>
      <c r="O124" s="47">
        <v>1748</v>
      </c>
      <c r="P124" s="47">
        <v>187968</v>
      </c>
      <c r="Q124" s="47">
        <v>185983</v>
      </c>
      <c r="R124" s="47">
        <v>1882</v>
      </c>
      <c r="S124" s="47">
        <v>190549</v>
      </c>
      <c r="T124" s="47">
        <v>188407</v>
      </c>
      <c r="U124" s="47">
        <v>2053</v>
      </c>
      <c r="V124" s="147">
        <v>192754</v>
      </c>
      <c r="W124" s="147">
        <v>190468</v>
      </c>
      <c r="X124" s="147">
        <v>2191</v>
      </c>
    </row>
    <row r="125" spans="1:24" x14ac:dyDescent="0.35">
      <c r="A125" s="46" t="s">
        <v>206</v>
      </c>
      <c r="B125" s="46" t="s">
        <v>383</v>
      </c>
      <c r="C125" s="46" t="s">
        <v>19</v>
      </c>
      <c r="D125" s="47">
        <v>122837</v>
      </c>
      <c r="E125" s="47">
        <v>122103</v>
      </c>
      <c r="F125" s="47">
        <v>684</v>
      </c>
      <c r="G125" s="47">
        <v>122667</v>
      </c>
      <c r="H125" s="47">
        <v>121889</v>
      </c>
      <c r="I125" s="47">
        <v>722</v>
      </c>
      <c r="J125" s="47">
        <v>123669</v>
      </c>
      <c r="K125" s="47">
        <v>122889</v>
      </c>
      <c r="L125" s="47">
        <v>724</v>
      </c>
      <c r="M125" s="47">
        <v>124973</v>
      </c>
      <c r="N125" s="47">
        <v>124204</v>
      </c>
      <c r="O125" s="47">
        <v>717</v>
      </c>
      <c r="P125" s="47">
        <v>127585</v>
      </c>
      <c r="Q125" s="47">
        <v>126759</v>
      </c>
      <c r="R125" s="47">
        <v>784</v>
      </c>
      <c r="S125" s="47">
        <v>128885</v>
      </c>
      <c r="T125" s="47">
        <v>127918</v>
      </c>
      <c r="U125" s="47">
        <v>919</v>
      </c>
      <c r="V125" s="147">
        <v>129910</v>
      </c>
      <c r="W125" s="147">
        <v>128794</v>
      </c>
      <c r="X125" s="147">
        <v>1068</v>
      </c>
    </row>
    <row r="126" spans="1:24" x14ac:dyDescent="0.35">
      <c r="A126" s="46" t="s">
        <v>212</v>
      </c>
      <c r="B126" s="46" t="s">
        <v>212</v>
      </c>
      <c r="C126" s="46" t="s">
        <v>19</v>
      </c>
      <c r="D126" s="47">
        <v>958273</v>
      </c>
      <c r="E126" s="47">
        <v>948030</v>
      </c>
      <c r="F126" s="47">
        <v>9677</v>
      </c>
      <c r="G126" s="47">
        <v>968265</v>
      </c>
      <c r="H126" s="47">
        <v>957516</v>
      </c>
      <c r="I126" s="47">
        <v>10152</v>
      </c>
      <c r="J126" s="47">
        <v>979852</v>
      </c>
      <c r="K126" s="47">
        <v>968620</v>
      </c>
      <c r="L126" s="47">
        <v>10673</v>
      </c>
      <c r="M126" s="47">
        <v>997416</v>
      </c>
      <c r="N126" s="47">
        <v>985816</v>
      </c>
      <c r="O126" s="47">
        <v>11088</v>
      </c>
      <c r="P126" s="47">
        <v>1013488</v>
      </c>
      <c r="Q126" s="47">
        <v>1000931</v>
      </c>
      <c r="R126" s="47">
        <v>11940</v>
      </c>
      <c r="S126" s="47">
        <v>1024104</v>
      </c>
      <c r="T126" s="47">
        <v>1010834</v>
      </c>
      <c r="U126" s="47">
        <v>12660</v>
      </c>
      <c r="V126" s="147">
        <v>1047270</v>
      </c>
      <c r="W126" s="147">
        <v>1033238</v>
      </c>
      <c r="X126" s="147">
        <v>13408</v>
      </c>
    </row>
    <row r="127" spans="1:24" x14ac:dyDescent="0.4">
      <c r="A127" s="46" t="s">
        <v>212</v>
      </c>
      <c r="B127" s="23" t="s">
        <v>530</v>
      </c>
      <c r="C127" s="46" t="s">
        <v>19</v>
      </c>
      <c r="D127" s="47">
        <v>10537</v>
      </c>
      <c r="E127" s="47">
        <v>10410</v>
      </c>
      <c r="F127" s="47">
        <v>108</v>
      </c>
      <c r="G127" s="47">
        <v>10675</v>
      </c>
      <c r="H127" s="47">
        <v>10565</v>
      </c>
      <c r="I127" s="47">
        <v>88</v>
      </c>
      <c r="J127" s="47">
        <v>10680</v>
      </c>
      <c r="K127" s="47">
        <v>10560</v>
      </c>
      <c r="L127" s="47">
        <v>100</v>
      </c>
      <c r="M127" s="47">
        <v>10850</v>
      </c>
      <c r="N127" s="47">
        <v>10726</v>
      </c>
      <c r="O127" s="47">
        <v>102</v>
      </c>
      <c r="P127" s="47">
        <v>10915</v>
      </c>
      <c r="Q127" s="47">
        <v>10797</v>
      </c>
      <c r="R127" s="47">
        <v>99</v>
      </c>
      <c r="S127" s="47">
        <v>11312</v>
      </c>
      <c r="T127" s="47">
        <v>11185</v>
      </c>
      <c r="U127" s="47">
        <v>113</v>
      </c>
      <c r="V127" s="147">
        <v>11074</v>
      </c>
      <c r="W127" s="147">
        <v>10943</v>
      </c>
      <c r="X127" s="147">
        <v>118</v>
      </c>
    </row>
    <row r="128" spans="1:24" x14ac:dyDescent="0.4">
      <c r="A128" s="46" t="s">
        <v>212</v>
      </c>
      <c r="B128" s="23" t="s">
        <v>388</v>
      </c>
      <c r="C128" s="46" t="s">
        <v>19</v>
      </c>
      <c r="D128" s="47">
        <v>68748</v>
      </c>
      <c r="E128" s="47">
        <v>68227</v>
      </c>
      <c r="F128" s="47">
        <v>462</v>
      </c>
      <c r="G128" s="47">
        <v>68808</v>
      </c>
      <c r="H128" s="47">
        <v>68263</v>
      </c>
      <c r="I128" s="47">
        <v>483</v>
      </c>
      <c r="J128" s="47">
        <v>68768</v>
      </c>
      <c r="K128" s="47">
        <v>68268</v>
      </c>
      <c r="L128" s="47">
        <v>444</v>
      </c>
      <c r="M128" s="47">
        <v>69654</v>
      </c>
      <c r="N128" s="47">
        <v>69120</v>
      </c>
      <c r="O128" s="47">
        <v>480</v>
      </c>
      <c r="P128" s="47">
        <v>71165</v>
      </c>
      <c r="Q128" s="47">
        <v>70508</v>
      </c>
      <c r="R128" s="47">
        <v>589</v>
      </c>
      <c r="S128" s="47">
        <v>71361</v>
      </c>
      <c r="T128" s="47">
        <v>70698</v>
      </c>
      <c r="U128" s="47">
        <v>602</v>
      </c>
      <c r="V128" s="147">
        <v>71693</v>
      </c>
      <c r="W128" s="147">
        <v>71002</v>
      </c>
      <c r="X128" s="147">
        <v>628</v>
      </c>
    </row>
    <row r="129" spans="1:24" x14ac:dyDescent="0.4">
      <c r="A129" s="46" t="s">
        <v>212</v>
      </c>
      <c r="B129" s="23" t="s">
        <v>398</v>
      </c>
      <c r="C129" s="46" t="s">
        <v>19</v>
      </c>
      <c r="D129" s="47">
        <v>222577</v>
      </c>
      <c r="E129" s="47">
        <v>219535</v>
      </c>
      <c r="F129" s="47">
        <v>2915</v>
      </c>
      <c r="G129" s="47">
        <v>223693</v>
      </c>
      <c r="H129" s="47">
        <v>220531</v>
      </c>
      <c r="I129" s="47">
        <v>3032</v>
      </c>
      <c r="J129" s="47">
        <v>228034</v>
      </c>
      <c r="K129" s="47">
        <v>224644</v>
      </c>
      <c r="L129" s="47">
        <v>3263</v>
      </c>
      <c r="M129" s="47">
        <v>230703</v>
      </c>
      <c r="N129" s="47">
        <v>226813</v>
      </c>
      <c r="O129" s="47">
        <v>3769</v>
      </c>
      <c r="P129" s="47">
        <v>231944</v>
      </c>
      <c r="Q129" s="47">
        <v>227587</v>
      </c>
      <c r="R129" s="47">
        <v>4222</v>
      </c>
      <c r="S129" s="47">
        <v>232480</v>
      </c>
      <c r="T129" s="47">
        <v>227834</v>
      </c>
      <c r="U129" s="47">
        <v>4514</v>
      </c>
      <c r="V129" s="147">
        <v>233853</v>
      </c>
      <c r="W129" s="147">
        <v>229085</v>
      </c>
      <c r="X129" s="147">
        <v>4626</v>
      </c>
    </row>
    <row r="130" spans="1:24" x14ac:dyDescent="0.4">
      <c r="A130" s="46" t="s">
        <v>212</v>
      </c>
      <c r="B130" s="23" t="s">
        <v>399</v>
      </c>
      <c r="C130" s="46" t="s">
        <v>19</v>
      </c>
      <c r="D130" s="47">
        <v>89008</v>
      </c>
      <c r="E130" s="47">
        <v>87094</v>
      </c>
      <c r="F130" s="47">
        <v>1827</v>
      </c>
      <c r="G130" s="47">
        <v>94215</v>
      </c>
      <c r="H130" s="47">
        <v>92106</v>
      </c>
      <c r="I130" s="47">
        <v>2020</v>
      </c>
      <c r="J130" s="47">
        <v>98057</v>
      </c>
      <c r="K130" s="47">
        <v>95751</v>
      </c>
      <c r="L130" s="47">
        <v>2227</v>
      </c>
      <c r="M130" s="47">
        <v>101578</v>
      </c>
      <c r="N130" s="47">
        <v>99370</v>
      </c>
      <c r="O130" s="47">
        <v>2131</v>
      </c>
      <c r="P130" s="47">
        <v>105407</v>
      </c>
      <c r="Q130" s="47">
        <v>103208</v>
      </c>
      <c r="R130" s="47">
        <v>2114</v>
      </c>
      <c r="S130" s="47">
        <v>107454</v>
      </c>
      <c r="T130" s="47">
        <v>105048</v>
      </c>
      <c r="U130" s="47">
        <v>2324</v>
      </c>
      <c r="V130" s="147">
        <v>108954</v>
      </c>
      <c r="W130" s="147">
        <v>106343</v>
      </c>
      <c r="X130" s="147">
        <v>2525</v>
      </c>
    </row>
    <row r="131" spans="1:24" x14ac:dyDescent="0.4">
      <c r="A131" s="46" t="s">
        <v>212</v>
      </c>
      <c r="B131" s="23" t="s">
        <v>384</v>
      </c>
      <c r="C131" s="46" t="s">
        <v>19</v>
      </c>
      <c r="D131" s="47">
        <v>136701</v>
      </c>
      <c r="E131" s="47">
        <v>135974</v>
      </c>
      <c r="F131" s="47">
        <v>653</v>
      </c>
      <c r="G131" s="47">
        <v>139492</v>
      </c>
      <c r="H131" s="47">
        <v>138759</v>
      </c>
      <c r="I131" s="47">
        <v>653</v>
      </c>
      <c r="J131" s="47">
        <v>139879</v>
      </c>
      <c r="K131" s="47">
        <v>139168</v>
      </c>
      <c r="L131" s="47">
        <v>631</v>
      </c>
      <c r="M131" s="47">
        <v>142473</v>
      </c>
      <c r="N131" s="47">
        <v>141788</v>
      </c>
      <c r="O131" s="47">
        <v>614</v>
      </c>
      <c r="P131" s="47">
        <v>145800</v>
      </c>
      <c r="Q131" s="47">
        <v>145080</v>
      </c>
      <c r="R131" s="47">
        <v>638</v>
      </c>
      <c r="S131" s="47">
        <v>148484</v>
      </c>
      <c r="T131" s="47">
        <v>147698</v>
      </c>
      <c r="U131" s="47">
        <v>704</v>
      </c>
      <c r="V131" s="147">
        <v>151886</v>
      </c>
      <c r="W131" s="147">
        <v>151103</v>
      </c>
      <c r="X131" s="147">
        <v>708</v>
      </c>
    </row>
    <row r="132" spans="1:24" x14ac:dyDescent="0.4">
      <c r="A132" s="46" t="s">
        <v>212</v>
      </c>
      <c r="B132" s="23" t="s">
        <v>389</v>
      </c>
      <c r="C132" s="46" t="s">
        <v>19</v>
      </c>
      <c r="D132" s="47">
        <v>171098</v>
      </c>
      <c r="E132" s="47">
        <v>169117</v>
      </c>
      <c r="F132" s="47">
        <v>1891</v>
      </c>
      <c r="G132" s="47">
        <v>173151</v>
      </c>
      <c r="H132" s="47">
        <v>171041</v>
      </c>
      <c r="I132" s="47">
        <v>2019</v>
      </c>
      <c r="J132" s="47">
        <v>176876</v>
      </c>
      <c r="K132" s="47">
        <v>174696</v>
      </c>
      <c r="L132" s="47">
        <v>2096</v>
      </c>
      <c r="M132" s="47">
        <v>181778</v>
      </c>
      <c r="N132" s="47">
        <v>179584</v>
      </c>
      <c r="O132" s="47">
        <v>2125</v>
      </c>
      <c r="P132" s="47">
        <v>186104</v>
      </c>
      <c r="Q132" s="47">
        <v>183714</v>
      </c>
      <c r="R132" s="47">
        <v>2288</v>
      </c>
      <c r="S132" s="47">
        <v>188354</v>
      </c>
      <c r="T132" s="47">
        <v>185834</v>
      </c>
      <c r="U132" s="47">
        <v>2412</v>
      </c>
      <c r="V132" s="147">
        <v>188337</v>
      </c>
      <c r="W132" s="147">
        <v>185594</v>
      </c>
      <c r="X132" s="147">
        <v>2633</v>
      </c>
    </row>
    <row r="133" spans="1:24" x14ac:dyDescent="0.4">
      <c r="A133" s="46" t="s">
        <v>212</v>
      </c>
      <c r="B133" s="23" t="s">
        <v>383</v>
      </c>
      <c r="C133" s="46" t="s">
        <v>19</v>
      </c>
      <c r="D133" s="47">
        <v>79183</v>
      </c>
      <c r="E133" s="47">
        <v>78170</v>
      </c>
      <c r="F133" s="47">
        <v>969</v>
      </c>
      <c r="G133" s="47">
        <v>77152</v>
      </c>
      <c r="H133" s="47">
        <v>76111</v>
      </c>
      <c r="I133" s="47">
        <v>985</v>
      </c>
      <c r="J133" s="47">
        <v>75067</v>
      </c>
      <c r="K133" s="47">
        <v>73980</v>
      </c>
      <c r="L133" s="47">
        <v>1039</v>
      </c>
      <c r="M133" s="47">
        <v>75132</v>
      </c>
      <c r="N133" s="47">
        <v>74097</v>
      </c>
      <c r="O133" s="47">
        <v>990</v>
      </c>
      <c r="P133" s="47">
        <v>75035</v>
      </c>
      <c r="Q133" s="47">
        <v>73944</v>
      </c>
      <c r="R133" s="47">
        <v>1032</v>
      </c>
      <c r="S133" s="47">
        <v>74277</v>
      </c>
      <c r="T133" s="47">
        <v>73196</v>
      </c>
      <c r="U133" s="47">
        <v>1025</v>
      </c>
      <c r="V133" s="147">
        <v>75968</v>
      </c>
      <c r="W133" s="147">
        <v>74822</v>
      </c>
      <c r="X133" s="147">
        <v>1091</v>
      </c>
    </row>
    <row r="134" spans="1:24" x14ac:dyDescent="0.4">
      <c r="A134" s="46" t="s">
        <v>212</v>
      </c>
      <c r="B134" s="23" t="s">
        <v>397</v>
      </c>
      <c r="C134" s="46" t="s">
        <v>19</v>
      </c>
      <c r="D134" s="47">
        <v>157640</v>
      </c>
      <c r="E134" s="47">
        <v>156945</v>
      </c>
      <c r="F134" s="47">
        <v>649</v>
      </c>
      <c r="G134" s="47">
        <v>157323</v>
      </c>
      <c r="H134" s="47">
        <v>156596</v>
      </c>
      <c r="I134" s="47">
        <v>678</v>
      </c>
      <c r="J134" s="47">
        <v>158648</v>
      </c>
      <c r="K134" s="47">
        <v>157906</v>
      </c>
      <c r="L134" s="47">
        <v>698</v>
      </c>
      <c r="M134" s="47">
        <v>160984</v>
      </c>
      <c r="N134" s="47">
        <v>160239</v>
      </c>
      <c r="O134" s="47">
        <v>707</v>
      </c>
      <c r="P134" s="47">
        <v>163032</v>
      </c>
      <c r="Q134" s="47">
        <v>162210</v>
      </c>
      <c r="R134" s="47">
        <v>775</v>
      </c>
      <c r="S134" s="47">
        <v>164059</v>
      </c>
      <c r="T134" s="47">
        <v>163237</v>
      </c>
      <c r="U134" s="47">
        <v>769</v>
      </c>
      <c r="V134" s="147">
        <v>164103</v>
      </c>
      <c r="W134" s="147">
        <v>163311</v>
      </c>
      <c r="X134" s="147">
        <v>746</v>
      </c>
    </row>
    <row r="135" spans="1:24" x14ac:dyDescent="0.4">
      <c r="A135" s="46" t="s">
        <v>212</v>
      </c>
      <c r="B135" s="23" t="s">
        <v>359</v>
      </c>
      <c r="C135" s="46" t="s">
        <v>19</v>
      </c>
      <c r="D135" s="47">
        <v>33318</v>
      </c>
      <c r="E135" s="47">
        <v>32968</v>
      </c>
      <c r="F135" s="47">
        <v>311</v>
      </c>
      <c r="G135" s="47">
        <v>34431</v>
      </c>
      <c r="H135" s="47">
        <v>34109</v>
      </c>
      <c r="I135" s="47">
        <v>282</v>
      </c>
      <c r="J135" s="47">
        <v>34523</v>
      </c>
      <c r="K135" s="47">
        <v>34207</v>
      </c>
      <c r="L135" s="47">
        <v>275</v>
      </c>
      <c r="M135" s="47">
        <v>35114</v>
      </c>
      <c r="N135" s="47">
        <v>34805</v>
      </c>
      <c r="O135" s="47">
        <v>272</v>
      </c>
      <c r="P135" s="47">
        <v>35001</v>
      </c>
      <c r="Q135" s="47">
        <v>34680</v>
      </c>
      <c r="R135" s="47">
        <v>282</v>
      </c>
      <c r="S135" s="47">
        <v>37635</v>
      </c>
      <c r="T135" s="47">
        <v>37289</v>
      </c>
      <c r="U135" s="47">
        <v>310</v>
      </c>
      <c r="V135" s="147">
        <v>41402</v>
      </c>
      <c r="W135" s="147">
        <v>41035</v>
      </c>
      <c r="X135" s="147">
        <v>333</v>
      </c>
    </row>
    <row r="136" spans="1:24" x14ac:dyDescent="0.35">
      <c r="A136" s="46" t="s">
        <v>954</v>
      </c>
      <c r="B136" s="46" t="s">
        <v>954</v>
      </c>
      <c r="C136" s="46" t="s">
        <v>19</v>
      </c>
      <c r="D136" s="47">
        <v>604490</v>
      </c>
      <c r="E136" s="47">
        <v>597736</v>
      </c>
      <c r="F136" s="47">
        <v>6317</v>
      </c>
      <c r="G136" s="47">
        <v>608260</v>
      </c>
      <c r="H136" s="47">
        <v>602175</v>
      </c>
      <c r="I136" s="47">
        <v>5604</v>
      </c>
      <c r="J136" s="47">
        <v>616363</v>
      </c>
      <c r="K136" s="47">
        <v>609043</v>
      </c>
      <c r="L136" s="47">
        <v>6838</v>
      </c>
      <c r="M136" s="47">
        <v>639020</v>
      </c>
      <c r="N136" s="47">
        <v>631208</v>
      </c>
      <c r="O136" s="47">
        <v>7352</v>
      </c>
      <c r="P136" s="47">
        <v>648593</v>
      </c>
      <c r="Q136" s="47">
        <v>640085</v>
      </c>
      <c r="R136" s="47">
        <v>7972</v>
      </c>
      <c r="S136" s="47">
        <v>656236</v>
      </c>
      <c r="T136" s="47">
        <v>646474</v>
      </c>
      <c r="U136" s="47">
        <v>9235</v>
      </c>
      <c r="V136" s="147">
        <v>665786</v>
      </c>
      <c r="W136" s="147">
        <v>654809</v>
      </c>
      <c r="X136" s="147">
        <v>10461</v>
      </c>
    </row>
    <row r="137" spans="1:24" x14ac:dyDescent="0.35">
      <c r="A137" s="46" t="s">
        <v>218</v>
      </c>
      <c r="B137" s="46" t="s">
        <v>410</v>
      </c>
      <c r="C137" s="46" t="s">
        <v>19</v>
      </c>
      <c r="D137" s="47">
        <v>73985</v>
      </c>
      <c r="E137" s="47">
        <v>73163</v>
      </c>
      <c r="F137" s="47">
        <v>768</v>
      </c>
      <c r="G137" s="47">
        <v>73773</v>
      </c>
      <c r="H137" s="47">
        <v>72990</v>
      </c>
      <c r="I137" s="47">
        <v>724</v>
      </c>
      <c r="J137" s="47">
        <v>72973</v>
      </c>
      <c r="K137" s="47">
        <v>72177</v>
      </c>
      <c r="L137" s="47">
        <v>740</v>
      </c>
      <c r="M137" s="47">
        <v>74306</v>
      </c>
      <c r="N137" s="47">
        <v>73457</v>
      </c>
      <c r="O137" s="47">
        <v>800</v>
      </c>
      <c r="P137" s="47">
        <v>76145</v>
      </c>
      <c r="Q137" s="47">
        <v>75236</v>
      </c>
      <c r="R137" s="47">
        <v>856</v>
      </c>
      <c r="S137" s="47">
        <v>77390</v>
      </c>
      <c r="T137" s="47">
        <v>76398</v>
      </c>
      <c r="U137" s="47">
        <v>941</v>
      </c>
      <c r="V137" s="147">
        <v>77580</v>
      </c>
      <c r="W137" s="147">
        <v>76451</v>
      </c>
      <c r="X137" s="147">
        <v>1074</v>
      </c>
    </row>
    <row r="138" spans="1:24" x14ac:dyDescent="0.35">
      <c r="A138" s="46" t="s">
        <v>218</v>
      </c>
      <c r="B138" s="46" t="s">
        <v>384</v>
      </c>
      <c r="C138" s="46" t="s">
        <v>19</v>
      </c>
      <c r="D138" s="47">
        <v>100642</v>
      </c>
      <c r="E138" s="47">
        <v>99302</v>
      </c>
      <c r="F138" s="47">
        <v>1243</v>
      </c>
      <c r="G138" s="47">
        <v>100706</v>
      </c>
      <c r="H138" s="47">
        <v>99157</v>
      </c>
      <c r="I138" s="47">
        <v>1440</v>
      </c>
      <c r="J138" s="47">
        <v>102600</v>
      </c>
      <c r="K138" s="47">
        <v>100718</v>
      </c>
      <c r="L138" s="47">
        <v>1780</v>
      </c>
      <c r="M138" s="47">
        <v>104650</v>
      </c>
      <c r="N138" s="47">
        <v>102668</v>
      </c>
      <c r="O138" s="47">
        <v>1875</v>
      </c>
      <c r="P138" s="47">
        <v>107150</v>
      </c>
      <c r="Q138" s="47">
        <v>105021</v>
      </c>
      <c r="R138" s="47">
        <v>2013</v>
      </c>
      <c r="S138" s="47">
        <v>107578</v>
      </c>
      <c r="T138" s="47">
        <v>104997</v>
      </c>
      <c r="U138" s="47">
        <v>2470</v>
      </c>
      <c r="V138" s="147">
        <v>109718</v>
      </c>
      <c r="W138" s="147">
        <v>106617</v>
      </c>
      <c r="X138" s="147">
        <v>2998</v>
      </c>
    </row>
    <row r="139" spans="1:24" x14ac:dyDescent="0.35">
      <c r="A139" s="46" t="s">
        <v>218</v>
      </c>
      <c r="B139" s="46" t="s">
        <v>383</v>
      </c>
      <c r="C139" s="46" t="s">
        <v>19</v>
      </c>
      <c r="D139" s="47">
        <v>193300</v>
      </c>
      <c r="E139" s="47">
        <v>191868</v>
      </c>
      <c r="F139" s="47">
        <v>1336</v>
      </c>
      <c r="G139" s="47">
        <v>195409</v>
      </c>
      <c r="H139" s="47">
        <v>194136</v>
      </c>
      <c r="I139" s="47">
        <v>1174</v>
      </c>
      <c r="J139" s="47">
        <v>198286</v>
      </c>
      <c r="K139" s="47">
        <v>196870</v>
      </c>
      <c r="L139" s="47">
        <v>1301</v>
      </c>
      <c r="M139" s="47">
        <v>204879</v>
      </c>
      <c r="N139" s="47">
        <v>203296</v>
      </c>
      <c r="O139" s="47">
        <v>1481</v>
      </c>
      <c r="P139" s="47">
        <v>208867</v>
      </c>
      <c r="Q139" s="47">
        <v>207138</v>
      </c>
      <c r="R139" s="47">
        <v>1606</v>
      </c>
      <c r="S139" s="47">
        <v>211765</v>
      </c>
      <c r="T139" s="47">
        <v>209618</v>
      </c>
      <c r="U139" s="47">
        <v>2026</v>
      </c>
      <c r="V139" s="147">
        <v>212945</v>
      </c>
      <c r="W139" s="147">
        <v>210520</v>
      </c>
      <c r="X139" s="147">
        <v>2310</v>
      </c>
    </row>
    <row r="140" spans="1:24" x14ac:dyDescent="0.35">
      <c r="A140" s="46" t="s">
        <v>218</v>
      </c>
      <c r="B140" s="46" t="s">
        <v>409</v>
      </c>
      <c r="C140" s="46" t="s">
        <v>19</v>
      </c>
      <c r="D140" s="47">
        <v>140386</v>
      </c>
      <c r="E140" s="47">
        <v>137871</v>
      </c>
      <c r="F140" s="47">
        <v>2412</v>
      </c>
      <c r="G140" s="47">
        <v>141924</v>
      </c>
      <c r="H140" s="47">
        <v>140085</v>
      </c>
      <c r="I140" s="47">
        <v>1710</v>
      </c>
      <c r="J140" s="47">
        <v>145746</v>
      </c>
      <c r="K140" s="47">
        <v>143172</v>
      </c>
      <c r="L140" s="47">
        <v>2449</v>
      </c>
      <c r="M140" s="47">
        <v>156839</v>
      </c>
      <c r="N140" s="47">
        <v>154100</v>
      </c>
      <c r="O140" s="47">
        <v>2618</v>
      </c>
      <c r="P140" s="47">
        <v>157458</v>
      </c>
      <c r="Q140" s="47">
        <v>154421</v>
      </c>
      <c r="R140" s="47">
        <v>2892</v>
      </c>
      <c r="S140" s="47">
        <v>159687</v>
      </c>
      <c r="T140" s="47">
        <v>156411</v>
      </c>
      <c r="U140" s="47">
        <v>3135</v>
      </c>
      <c r="V140" s="147">
        <v>166048</v>
      </c>
      <c r="W140" s="147">
        <v>162551</v>
      </c>
      <c r="X140" s="147">
        <v>3351</v>
      </c>
    </row>
    <row r="141" spans="1:24" x14ac:dyDescent="0.35">
      <c r="A141" s="46" t="s">
        <v>218</v>
      </c>
      <c r="B141" s="46" t="s">
        <v>359</v>
      </c>
      <c r="C141" s="46" t="s">
        <v>19</v>
      </c>
      <c r="D141" s="47">
        <v>96177</v>
      </c>
      <c r="E141" s="47">
        <v>95532</v>
      </c>
      <c r="F141" s="47">
        <v>558</v>
      </c>
      <c r="G141" s="47">
        <v>96448</v>
      </c>
      <c r="H141" s="47">
        <v>95807</v>
      </c>
      <c r="I141" s="47">
        <v>556</v>
      </c>
      <c r="J141" s="47">
        <v>96758</v>
      </c>
      <c r="K141" s="47">
        <v>96106</v>
      </c>
      <c r="L141" s="47">
        <v>568</v>
      </c>
      <c r="M141" s="47">
        <v>98346</v>
      </c>
      <c r="N141" s="47">
        <v>97687</v>
      </c>
      <c r="O141" s="47">
        <v>578</v>
      </c>
      <c r="P141" s="47">
        <v>98973</v>
      </c>
      <c r="Q141" s="47">
        <v>98269</v>
      </c>
      <c r="R141" s="47">
        <v>605</v>
      </c>
      <c r="S141" s="47">
        <v>99816</v>
      </c>
      <c r="T141" s="47">
        <v>99050</v>
      </c>
      <c r="U141" s="47">
        <v>663</v>
      </c>
      <c r="V141" s="147">
        <v>99495</v>
      </c>
      <c r="W141" s="147">
        <v>98670</v>
      </c>
      <c r="X141" s="147">
        <v>728</v>
      </c>
    </row>
    <row r="142" spans="1:24" x14ac:dyDescent="0.35">
      <c r="A142" s="46" t="s">
        <v>221</v>
      </c>
      <c r="B142" s="46" t="s">
        <v>221</v>
      </c>
      <c r="C142" s="46" t="s">
        <v>19</v>
      </c>
      <c r="D142" s="47">
        <v>1368360</v>
      </c>
      <c r="E142" s="47">
        <v>1354401</v>
      </c>
      <c r="F142" s="47">
        <v>13156</v>
      </c>
      <c r="G142" s="47">
        <v>1378164</v>
      </c>
      <c r="H142" s="47">
        <v>1363608</v>
      </c>
      <c r="I142" s="47">
        <v>13713</v>
      </c>
      <c r="J142" s="47">
        <v>1392291</v>
      </c>
      <c r="K142" s="47">
        <v>1377030</v>
      </c>
      <c r="L142" s="47">
        <v>14481</v>
      </c>
      <c r="M142" s="47">
        <v>1420252</v>
      </c>
      <c r="N142" s="47">
        <v>1405037</v>
      </c>
      <c r="O142" s="47">
        <v>14434</v>
      </c>
      <c r="P142" s="47">
        <v>1447194</v>
      </c>
      <c r="Q142" s="47">
        <v>1431365</v>
      </c>
      <c r="R142" s="47">
        <v>15030</v>
      </c>
      <c r="S142" s="47">
        <v>1464557</v>
      </c>
      <c r="T142" s="47">
        <v>1447825</v>
      </c>
      <c r="U142" s="47">
        <v>15970</v>
      </c>
      <c r="V142" s="147">
        <v>1480828</v>
      </c>
      <c r="W142" s="147">
        <v>1462404</v>
      </c>
      <c r="X142" s="147">
        <v>17635</v>
      </c>
    </row>
    <row r="143" spans="1:24" x14ac:dyDescent="0.35">
      <c r="A143" s="46" t="s">
        <v>221</v>
      </c>
      <c r="B143" s="46" t="s">
        <v>373</v>
      </c>
      <c r="C143" s="46" t="s">
        <v>19</v>
      </c>
      <c r="D143" s="47">
        <v>43383</v>
      </c>
      <c r="E143" s="47">
        <v>41987</v>
      </c>
      <c r="F143" s="47">
        <v>1343</v>
      </c>
      <c r="G143" s="47">
        <v>45412</v>
      </c>
      <c r="H143" s="47">
        <v>44028</v>
      </c>
      <c r="I143" s="47">
        <v>1330</v>
      </c>
      <c r="J143" s="47">
        <v>48509</v>
      </c>
      <c r="K143" s="47">
        <v>47138</v>
      </c>
      <c r="L143" s="47">
        <v>1319</v>
      </c>
      <c r="M143" s="47">
        <v>52737</v>
      </c>
      <c r="N143" s="47">
        <v>51376</v>
      </c>
      <c r="O143" s="47">
        <v>1316</v>
      </c>
      <c r="P143" s="47">
        <v>56438</v>
      </c>
      <c r="Q143" s="47">
        <v>55143</v>
      </c>
      <c r="R143" s="47">
        <v>1257</v>
      </c>
      <c r="S143" s="47">
        <v>57980</v>
      </c>
      <c r="T143" s="47">
        <v>56601</v>
      </c>
      <c r="U143" s="47">
        <v>1341</v>
      </c>
      <c r="V143" s="147">
        <v>58353</v>
      </c>
      <c r="W143" s="147">
        <v>56762</v>
      </c>
      <c r="X143" s="147">
        <v>1537</v>
      </c>
    </row>
    <row r="144" spans="1:24" x14ac:dyDescent="0.35">
      <c r="A144" s="46" t="s">
        <v>221</v>
      </c>
      <c r="B144" s="46" t="s">
        <v>392</v>
      </c>
      <c r="C144" s="46" t="s">
        <v>19</v>
      </c>
      <c r="D144" s="47">
        <v>100968</v>
      </c>
      <c r="E144" s="47">
        <v>99425</v>
      </c>
      <c r="F144" s="47">
        <v>1455</v>
      </c>
      <c r="G144" s="47">
        <v>102728</v>
      </c>
      <c r="H144" s="47">
        <v>101118</v>
      </c>
      <c r="I144" s="47">
        <v>1510</v>
      </c>
      <c r="J144" s="47">
        <v>103039</v>
      </c>
      <c r="K144" s="47">
        <v>101294</v>
      </c>
      <c r="L144" s="47">
        <v>1652</v>
      </c>
      <c r="M144" s="47">
        <v>103542</v>
      </c>
      <c r="N144" s="47">
        <v>101802</v>
      </c>
      <c r="O144" s="47">
        <v>1647</v>
      </c>
      <c r="P144" s="47">
        <v>104294</v>
      </c>
      <c r="Q144" s="47">
        <v>102456</v>
      </c>
      <c r="R144" s="47">
        <v>1737</v>
      </c>
      <c r="S144" s="47">
        <v>103878</v>
      </c>
      <c r="T144" s="47">
        <v>101834</v>
      </c>
      <c r="U144" s="47">
        <v>1957</v>
      </c>
      <c r="V144" s="147">
        <v>103112</v>
      </c>
      <c r="W144" s="147">
        <v>100914</v>
      </c>
      <c r="X144" s="147">
        <v>2106</v>
      </c>
    </row>
    <row r="145" spans="1:24" x14ac:dyDescent="0.35">
      <c r="A145" s="46" t="s">
        <v>221</v>
      </c>
      <c r="B145" s="46" t="s">
        <v>396</v>
      </c>
      <c r="C145" s="46" t="s">
        <v>19</v>
      </c>
      <c r="D145" s="47">
        <v>59336</v>
      </c>
      <c r="E145" s="47">
        <v>58788</v>
      </c>
      <c r="F145" s="47">
        <v>506</v>
      </c>
      <c r="G145" s="47">
        <v>61728</v>
      </c>
      <c r="H145" s="47">
        <v>61108</v>
      </c>
      <c r="I145" s="47">
        <v>573</v>
      </c>
      <c r="J145" s="47">
        <v>62769</v>
      </c>
      <c r="K145" s="47">
        <v>62178</v>
      </c>
      <c r="L145" s="47">
        <v>552</v>
      </c>
      <c r="M145" s="47">
        <v>67189</v>
      </c>
      <c r="N145" s="47">
        <v>66584</v>
      </c>
      <c r="O145" s="47">
        <v>560</v>
      </c>
      <c r="P145" s="47">
        <v>70266</v>
      </c>
      <c r="Q145" s="47">
        <v>69646</v>
      </c>
      <c r="R145" s="47">
        <v>578</v>
      </c>
      <c r="S145" s="47">
        <v>72002</v>
      </c>
      <c r="T145" s="47">
        <v>71346</v>
      </c>
      <c r="U145" s="47">
        <v>615</v>
      </c>
      <c r="V145" s="147">
        <v>73595</v>
      </c>
      <c r="W145" s="147">
        <v>72849</v>
      </c>
      <c r="X145" s="147">
        <v>703</v>
      </c>
    </row>
    <row r="146" spans="1:24" x14ac:dyDescent="0.35">
      <c r="A146" s="46" t="s">
        <v>221</v>
      </c>
      <c r="B146" s="46" t="s">
        <v>388</v>
      </c>
      <c r="C146" s="46" t="s">
        <v>19</v>
      </c>
      <c r="D146" s="47">
        <v>109597</v>
      </c>
      <c r="E146" s="47">
        <v>108016</v>
      </c>
      <c r="F146" s="47">
        <v>1480</v>
      </c>
      <c r="G146" s="47">
        <v>113116</v>
      </c>
      <c r="H146" s="47">
        <v>111261</v>
      </c>
      <c r="I146" s="47">
        <v>1757</v>
      </c>
      <c r="J146" s="47">
        <v>113506</v>
      </c>
      <c r="K146" s="47">
        <v>111594</v>
      </c>
      <c r="L146" s="47">
        <v>1840</v>
      </c>
      <c r="M146" s="47">
        <v>112568</v>
      </c>
      <c r="N146" s="47">
        <v>110605</v>
      </c>
      <c r="O146" s="47">
        <v>1900</v>
      </c>
      <c r="P146" s="47">
        <v>114013</v>
      </c>
      <c r="Q146" s="47">
        <v>111810</v>
      </c>
      <c r="R146" s="47">
        <v>2131</v>
      </c>
      <c r="S146" s="47">
        <v>113756</v>
      </c>
      <c r="T146" s="47">
        <v>111263</v>
      </c>
      <c r="U146" s="47">
        <v>2425</v>
      </c>
      <c r="V146" s="147">
        <v>115484</v>
      </c>
      <c r="W146" s="147">
        <v>112697</v>
      </c>
      <c r="X146" s="147">
        <v>2716</v>
      </c>
    </row>
    <row r="147" spans="1:24" x14ac:dyDescent="0.35">
      <c r="A147" s="46" t="s">
        <v>221</v>
      </c>
      <c r="B147" s="46" t="s">
        <v>384</v>
      </c>
      <c r="C147" s="46" t="s">
        <v>19</v>
      </c>
      <c r="D147" s="47">
        <v>38077</v>
      </c>
      <c r="E147" s="47">
        <v>37402</v>
      </c>
      <c r="F147" s="47">
        <v>648</v>
      </c>
      <c r="G147" s="47">
        <v>37890</v>
      </c>
      <c r="H147" s="47">
        <v>37194</v>
      </c>
      <c r="I147" s="47">
        <v>670</v>
      </c>
      <c r="J147" s="47">
        <v>38948</v>
      </c>
      <c r="K147" s="47">
        <v>38163</v>
      </c>
      <c r="L147" s="47">
        <v>755</v>
      </c>
      <c r="M147" s="47">
        <v>40501</v>
      </c>
      <c r="N147" s="47">
        <v>39776</v>
      </c>
      <c r="O147" s="47">
        <v>696</v>
      </c>
      <c r="P147" s="47">
        <v>41095</v>
      </c>
      <c r="Q147" s="47">
        <v>40372</v>
      </c>
      <c r="R147" s="47">
        <v>694</v>
      </c>
      <c r="S147" s="47">
        <v>42007</v>
      </c>
      <c r="T147" s="47">
        <v>41296</v>
      </c>
      <c r="U147" s="47">
        <v>683</v>
      </c>
      <c r="V147" s="147">
        <v>43480</v>
      </c>
      <c r="W147" s="147">
        <v>42678</v>
      </c>
      <c r="X147" s="147">
        <v>772</v>
      </c>
    </row>
    <row r="148" spans="1:24" x14ac:dyDescent="0.35">
      <c r="A148" s="46" t="s">
        <v>221</v>
      </c>
      <c r="B148" s="46" t="s">
        <v>387</v>
      </c>
      <c r="C148" s="46" t="s">
        <v>19</v>
      </c>
      <c r="D148" s="47">
        <v>100950</v>
      </c>
      <c r="E148" s="47">
        <v>100540</v>
      </c>
      <c r="F148" s="47">
        <v>370</v>
      </c>
      <c r="G148" s="47">
        <v>101031</v>
      </c>
      <c r="H148" s="47">
        <v>100613</v>
      </c>
      <c r="I148" s="47">
        <v>374</v>
      </c>
      <c r="J148" s="47">
        <v>103600</v>
      </c>
      <c r="K148" s="47">
        <v>103176</v>
      </c>
      <c r="L148" s="47">
        <v>386</v>
      </c>
      <c r="M148" s="47">
        <v>106443</v>
      </c>
      <c r="N148" s="47">
        <v>106013</v>
      </c>
      <c r="O148" s="47">
        <v>391</v>
      </c>
      <c r="P148" s="47">
        <v>107758</v>
      </c>
      <c r="Q148" s="47">
        <v>107309</v>
      </c>
      <c r="R148" s="47">
        <v>406</v>
      </c>
      <c r="S148" s="47">
        <v>112618</v>
      </c>
      <c r="T148" s="47">
        <v>112153</v>
      </c>
      <c r="U148" s="47">
        <v>423</v>
      </c>
      <c r="V148" s="147">
        <v>113235</v>
      </c>
      <c r="W148" s="147">
        <v>112749</v>
      </c>
      <c r="X148" s="147">
        <v>442</v>
      </c>
    </row>
    <row r="149" spans="1:24" x14ac:dyDescent="0.35">
      <c r="A149" s="46" t="s">
        <v>221</v>
      </c>
      <c r="B149" s="46" t="s">
        <v>386</v>
      </c>
      <c r="C149" s="46" t="s">
        <v>19</v>
      </c>
      <c r="D149" s="47">
        <v>153934</v>
      </c>
      <c r="E149" s="47">
        <v>153075</v>
      </c>
      <c r="F149" s="47">
        <v>797</v>
      </c>
      <c r="G149" s="47">
        <v>152704</v>
      </c>
      <c r="H149" s="47">
        <v>151852</v>
      </c>
      <c r="I149" s="47">
        <v>776</v>
      </c>
      <c r="J149" s="47">
        <v>153322</v>
      </c>
      <c r="K149" s="47">
        <v>152433</v>
      </c>
      <c r="L149" s="47">
        <v>819</v>
      </c>
      <c r="M149" s="47">
        <v>158049</v>
      </c>
      <c r="N149" s="47">
        <v>157105</v>
      </c>
      <c r="O149" s="47">
        <v>870</v>
      </c>
      <c r="P149" s="47">
        <v>161544</v>
      </c>
      <c r="Q149" s="47">
        <v>160558</v>
      </c>
      <c r="R149" s="47">
        <v>915</v>
      </c>
      <c r="S149" s="47">
        <v>165087</v>
      </c>
      <c r="T149" s="47">
        <v>164101</v>
      </c>
      <c r="U149" s="47">
        <v>925</v>
      </c>
      <c r="V149" s="147">
        <v>170620</v>
      </c>
      <c r="W149" s="147">
        <v>169534</v>
      </c>
      <c r="X149" s="147">
        <v>1019</v>
      </c>
    </row>
    <row r="150" spans="1:24" x14ac:dyDescent="0.35">
      <c r="A150" s="46" t="s">
        <v>221</v>
      </c>
      <c r="B150" s="46" t="s">
        <v>389</v>
      </c>
      <c r="C150" s="46" t="s">
        <v>19</v>
      </c>
      <c r="D150" s="47">
        <v>114011</v>
      </c>
      <c r="E150" s="47">
        <v>113476</v>
      </c>
      <c r="F150" s="47">
        <v>503</v>
      </c>
      <c r="G150" s="47">
        <v>113514</v>
      </c>
      <c r="H150" s="47">
        <v>112896</v>
      </c>
      <c r="I150" s="47">
        <v>582</v>
      </c>
      <c r="J150" s="47">
        <v>113002</v>
      </c>
      <c r="K150" s="47">
        <v>112242</v>
      </c>
      <c r="L150" s="47">
        <v>719</v>
      </c>
      <c r="M150" s="47">
        <v>113727</v>
      </c>
      <c r="N150" s="47">
        <v>113121</v>
      </c>
      <c r="O150" s="47">
        <v>567</v>
      </c>
      <c r="P150" s="47">
        <v>116833</v>
      </c>
      <c r="Q150" s="47">
        <v>116241</v>
      </c>
      <c r="R150" s="47">
        <v>548</v>
      </c>
      <c r="S150" s="47">
        <v>117847</v>
      </c>
      <c r="T150" s="47">
        <v>117296</v>
      </c>
      <c r="U150" s="47">
        <v>509</v>
      </c>
      <c r="V150" s="147">
        <v>117516</v>
      </c>
      <c r="W150" s="147">
        <v>116981</v>
      </c>
      <c r="X150" s="147">
        <v>488</v>
      </c>
    </row>
    <row r="151" spans="1:24" x14ac:dyDescent="0.35">
      <c r="A151" s="46" t="s">
        <v>221</v>
      </c>
      <c r="B151" s="46" t="s">
        <v>395</v>
      </c>
      <c r="C151" s="46" t="s">
        <v>19</v>
      </c>
      <c r="D151" s="47">
        <v>92305</v>
      </c>
      <c r="E151" s="47">
        <v>90925</v>
      </c>
      <c r="F151" s="47">
        <v>1320</v>
      </c>
      <c r="G151" s="47">
        <v>91737</v>
      </c>
      <c r="H151" s="47">
        <v>90355</v>
      </c>
      <c r="I151" s="47">
        <v>1323</v>
      </c>
      <c r="J151" s="47">
        <v>91625</v>
      </c>
      <c r="K151" s="47">
        <v>90171</v>
      </c>
      <c r="L151" s="47">
        <v>1396</v>
      </c>
      <c r="M151" s="47">
        <v>92172</v>
      </c>
      <c r="N151" s="47">
        <v>90678</v>
      </c>
      <c r="O151" s="47">
        <v>1437</v>
      </c>
      <c r="P151" s="47">
        <v>93814</v>
      </c>
      <c r="Q151" s="47">
        <v>92300</v>
      </c>
      <c r="R151" s="47">
        <v>1459</v>
      </c>
      <c r="S151" s="47">
        <v>93361</v>
      </c>
      <c r="T151" s="47">
        <v>91789</v>
      </c>
      <c r="U151" s="47">
        <v>1515</v>
      </c>
      <c r="V151" s="147">
        <v>95633</v>
      </c>
      <c r="W151" s="147">
        <v>93814</v>
      </c>
      <c r="X151" s="147">
        <v>1768</v>
      </c>
    </row>
    <row r="152" spans="1:24" x14ac:dyDescent="0.35">
      <c r="A152" s="46" t="s">
        <v>221</v>
      </c>
      <c r="B152" s="46" t="s">
        <v>391</v>
      </c>
      <c r="C152" s="46" t="s">
        <v>19</v>
      </c>
      <c r="D152" s="47">
        <v>129779</v>
      </c>
      <c r="E152" s="47">
        <v>128433</v>
      </c>
      <c r="F152" s="47">
        <v>1272</v>
      </c>
      <c r="G152" s="47">
        <v>130646</v>
      </c>
      <c r="H152" s="47">
        <v>129242</v>
      </c>
      <c r="I152" s="47">
        <v>1328</v>
      </c>
      <c r="J152" s="47">
        <v>130005</v>
      </c>
      <c r="K152" s="47">
        <v>128548</v>
      </c>
      <c r="L152" s="47">
        <v>1389</v>
      </c>
      <c r="M152" s="47">
        <v>129762</v>
      </c>
      <c r="N152" s="47">
        <v>128354</v>
      </c>
      <c r="O152" s="47">
        <v>1341</v>
      </c>
      <c r="P152" s="47">
        <v>131272</v>
      </c>
      <c r="Q152" s="47">
        <v>129782</v>
      </c>
      <c r="R152" s="47">
        <v>1415</v>
      </c>
      <c r="S152" s="47">
        <v>132968</v>
      </c>
      <c r="T152" s="47">
        <v>131434</v>
      </c>
      <c r="U152" s="47">
        <v>1459</v>
      </c>
      <c r="V152" s="147">
        <v>133480</v>
      </c>
      <c r="W152" s="147">
        <v>131845</v>
      </c>
      <c r="X152" s="147">
        <v>1561</v>
      </c>
    </row>
    <row r="153" spans="1:24" x14ac:dyDescent="0.35">
      <c r="A153" s="46" t="s">
        <v>221</v>
      </c>
      <c r="B153" s="46" t="s">
        <v>383</v>
      </c>
      <c r="C153" s="46" t="s">
        <v>19</v>
      </c>
      <c r="D153" s="47">
        <v>46093</v>
      </c>
      <c r="E153" s="47">
        <v>45600</v>
      </c>
      <c r="F153" s="47">
        <v>446</v>
      </c>
      <c r="G153" s="47">
        <v>46595</v>
      </c>
      <c r="H153" s="47">
        <v>46072</v>
      </c>
      <c r="I153" s="47">
        <v>470</v>
      </c>
      <c r="J153" s="47">
        <v>47186</v>
      </c>
      <c r="K153" s="47">
        <v>46608</v>
      </c>
      <c r="L153" s="47">
        <v>527</v>
      </c>
      <c r="M153" s="47">
        <v>47829</v>
      </c>
      <c r="N153" s="47">
        <v>47261</v>
      </c>
      <c r="O153" s="47">
        <v>520</v>
      </c>
      <c r="P153" s="47">
        <v>48404</v>
      </c>
      <c r="Q153" s="47">
        <v>47761</v>
      </c>
      <c r="R153" s="47">
        <v>585</v>
      </c>
      <c r="S153" s="47">
        <v>49470</v>
      </c>
      <c r="T153" s="47">
        <v>48741</v>
      </c>
      <c r="U153" s="47">
        <v>672</v>
      </c>
      <c r="V153" s="147">
        <v>49965</v>
      </c>
      <c r="W153" s="147">
        <v>49104</v>
      </c>
      <c r="X153" s="147">
        <v>810</v>
      </c>
    </row>
    <row r="154" spans="1:24" x14ac:dyDescent="0.35">
      <c r="A154" s="46" t="s">
        <v>221</v>
      </c>
      <c r="B154" s="46" t="s">
        <v>394</v>
      </c>
      <c r="C154" s="46" t="s">
        <v>19</v>
      </c>
      <c r="D154" s="47">
        <v>72792</v>
      </c>
      <c r="E154" s="47">
        <v>72186</v>
      </c>
      <c r="F154" s="47">
        <v>574</v>
      </c>
      <c r="G154" s="47">
        <v>73151</v>
      </c>
      <c r="H154" s="47">
        <v>72556</v>
      </c>
      <c r="I154" s="47">
        <v>560</v>
      </c>
      <c r="J154" s="47">
        <v>74773</v>
      </c>
      <c r="K154" s="47">
        <v>74187</v>
      </c>
      <c r="L154" s="47">
        <v>553</v>
      </c>
      <c r="M154" s="47">
        <v>77302</v>
      </c>
      <c r="N154" s="47">
        <v>76700</v>
      </c>
      <c r="O154" s="47">
        <v>570</v>
      </c>
      <c r="P154" s="47">
        <v>79422</v>
      </c>
      <c r="Q154" s="47">
        <v>78800</v>
      </c>
      <c r="R154" s="47">
        <v>589</v>
      </c>
      <c r="S154" s="47">
        <v>81042</v>
      </c>
      <c r="T154" s="47">
        <v>80409</v>
      </c>
      <c r="U154" s="47">
        <v>603</v>
      </c>
      <c r="V154" s="147">
        <v>82388</v>
      </c>
      <c r="W154" s="147">
        <v>81720</v>
      </c>
      <c r="X154" s="147">
        <v>640</v>
      </c>
    </row>
    <row r="155" spans="1:24" x14ac:dyDescent="0.35">
      <c r="A155" s="46" t="s">
        <v>221</v>
      </c>
      <c r="B155" s="46" t="s">
        <v>393</v>
      </c>
      <c r="C155" s="46" t="s">
        <v>19</v>
      </c>
      <c r="D155" s="47">
        <v>79788</v>
      </c>
      <c r="E155" s="47">
        <v>79475</v>
      </c>
      <c r="F155" s="47">
        <v>277</v>
      </c>
      <c r="G155" s="47">
        <v>80416</v>
      </c>
      <c r="H155" s="47">
        <v>80104</v>
      </c>
      <c r="I155" s="47">
        <v>276</v>
      </c>
      <c r="J155" s="47">
        <v>83732</v>
      </c>
      <c r="K155" s="47">
        <v>83398</v>
      </c>
      <c r="L155" s="47">
        <v>301</v>
      </c>
      <c r="M155" s="47">
        <v>86043</v>
      </c>
      <c r="N155" s="47">
        <v>85699</v>
      </c>
      <c r="O155" s="47">
        <v>308</v>
      </c>
      <c r="P155" s="47">
        <v>86599</v>
      </c>
      <c r="Q155" s="47">
        <v>86267</v>
      </c>
      <c r="R155" s="47">
        <v>294</v>
      </c>
      <c r="S155" s="47">
        <v>87823</v>
      </c>
      <c r="T155" s="47">
        <v>87486</v>
      </c>
      <c r="U155" s="47">
        <v>302</v>
      </c>
      <c r="V155" s="147">
        <v>89189</v>
      </c>
      <c r="W155" s="147">
        <v>88825</v>
      </c>
      <c r="X155" s="147">
        <v>331</v>
      </c>
    </row>
    <row r="156" spans="1:24" x14ac:dyDescent="0.35">
      <c r="A156" s="46" t="s">
        <v>221</v>
      </c>
      <c r="B156" s="46" t="s">
        <v>385</v>
      </c>
      <c r="C156" s="46" t="s">
        <v>19</v>
      </c>
      <c r="D156" s="47">
        <v>51416</v>
      </c>
      <c r="E156" s="47">
        <v>50951</v>
      </c>
      <c r="F156" s="47">
        <v>425</v>
      </c>
      <c r="G156" s="47">
        <v>50767</v>
      </c>
      <c r="H156" s="47">
        <v>50356</v>
      </c>
      <c r="I156" s="47">
        <v>375</v>
      </c>
      <c r="J156" s="47">
        <v>50231</v>
      </c>
      <c r="K156" s="47">
        <v>49823</v>
      </c>
      <c r="L156" s="47">
        <v>370</v>
      </c>
      <c r="M156" s="47">
        <v>51276</v>
      </c>
      <c r="N156" s="47">
        <v>50842</v>
      </c>
      <c r="O156" s="47">
        <v>390</v>
      </c>
      <c r="P156" s="47">
        <v>50857</v>
      </c>
      <c r="Q156" s="47">
        <v>50400</v>
      </c>
      <c r="R156" s="47">
        <v>420</v>
      </c>
      <c r="S156" s="47">
        <v>50337</v>
      </c>
      <c r="T156" s="47">
        <v>49844</v>
      </c>
      <c r="U156" s="47">
        <v>456</v>
      </c>
      <c r="V156" s="147">
        <v>50839</v>
      </c>
      <c r="W156" s="147">
        <v>50216</v>
      </c>
      <c r="X156" s="147">
        <v>588</v>
      </c>
    </row>
    <row r="157" spans="1:24" x14ac:dyDescent="0.35">
      <c r="A157" s="46" t="s">
        <v>221</v>
      </c>
      <c r="B157" s="46" t="s">
        <v>359</v>
      </c>
      <c r="C157" s="46" t="s">
        <v>19</v>
      </c>
      <c r="D157" s="47">
        <v>20759</v>
      </c>
      <c r="E157" s="47">
        <v>20307</v>
      </c>
      <c r="F157" s="47">
        <v>425</v>
      </c>
      <c r="G157" s="47">
        <v>20391</v>
      </c>
      <c r="H157" s="47">
        <v>19886</v>
      </c>
      <c r="I157" s="47">
        <v>481</v>
      </c>
      <c r="J157" s="47">
        <v>20483</v>
      </c>
      <c r="K157" s="47">
        <v>19847</v>
      </c>
      <c r="L157" s="47">
        <v>618</v>
      </c>
      <c r="M157" s="47">
        <v>21101</v>
      </c>
      <c r="N157" s="47">
        <v>20508</v>
      </c>
      <c r="O157" s="47">
        <v>570</v>
      </c>
      <c r="P157" s="47">
        <v>21976</v>
      </c>
      <c r="Q157" s="47">
        <v>21352</v>
      </c>
      <c r="R157" s="47">
        <v>602</v>
      </c>
      <c r="S157" s="47">
        <v>22325</v>
      </c>
      <c r="T157" s="47">
        <v>21635</v>
      </c>
      <c r="U157" s="47">
        <v>664</v>
      </c>
      <c r="V157" s="147">
        <v>22286</v>
      </c>
      <c r="W157" s="147">
        <v>21497</v>
      </c>
      <c r="X157" s="147">
        <v>762</v>
      </c>
    </row>
    <row r="158" spans="1:24" x14ac:dyDescent="0.35">
      <c r="A158" s="46" t="s">
        <v>221</v>
      </c>
      <c r="B158" s="46" t="s">
        <v>390</v>
      </c>
      <c r="C158" s="46" t="s">
        <v>19</v>
      </c>
      <c r="D158" s="47">
        <v>155172</v>
      </c>
      <c r="E158" s="47">
        <v>153815</v>
      </c>
      <c r="F158" s="47">
        <v>1315</v>
      </c>
      <c r="G158" s="47">
        <v>156338</v>
      </c>
      <c r="H158" s="47">
        <v>154967</v>
      </c>
      <c r="I158" s="47">
        <v>1328</v>
      </c>
      <c r="J158" s="47">
        <v>157561</v>
      </c>
      <c r="K158" s="47">
        <v>156230</v>
      </c>
      <c r="L158" s="47">
        <v>1285</v>
      </c>
      <c r="M158" s="47">
        <v>160011</v>
      </c>
      <c r="N158" s="47">
        <v>158613</v>
      </c>
      <c r="O158" s="47">
        <v>1351</v>
      </c>
      <c r="P158" s="47">
        <v>162609</v>
      </c>
      <c r="Q158" s="47">
        <v>161168</v>
      </c>
      <c r="R158" s="47">
        <v>1400</v>
      </c>
      <c r="S158" s="47">
        <v>162056</v>
      </c>
      <c r="T158" s="47">
        <v>160597</v>
      </c>
      <c r="U158" s="47">
        <v>1421</v>
      </c>
      <c r="V158" s="147">
        <v>161653</v>
      </c>
      <c r="W158" s="147">
        <v>160219</v>
      </c>
      <c r="X158" s="147">
        <v>1392</v>
      </c>
    </row>
    <row r="159" spans="1:24" x14ac:dyDescent="0.35">
      <c r="A159" s="46" t="s">
        <v>233</v>
      </c>
      <c r="B159" s="46" t="s">
        <v>233</v>
      </c>
      <c r="C159" s="46" t="s">
        <v>19</v>
      </c>
      <c r="D159" s="47">
        <v>3948850</v>
      </c>
      <c r="E159" s="47">
        <v>3813260</v>
      </c>
      <c r="F159" s="47">
        <v>133344</v>
      </c>
      <c r="G159" s="47">
        <v>3981741</v>
      </c>
      <c r="H159" s="47">
        <v>3839766</v>
      </c>
      <c r="I159" s="47">
        <v>139412</v>
      </c>
      <c r="J159" s="47">
        <v>4043957</v>
      </c>
      <c r="K159" s="47">
        <v>3896389</v>
      </c>
      <c r="L159" s="47">
        <v>145240</v>
      </c>
      <c r="M159" s="47">
        <v>4126524</v>
      </c>
      <c r="N159" s="47">
        <v>3982290</v>
      </c>
      <c r="O159" s="47">
        <v>141970</v>
      </c>
      <c r="P159" s="47">
        <v>4191171</v>
      </c>
      <c r="Q159" s="47">
        <v>4046799</v>
      </c>
      <c r="R159" s="47">
        <v>141918</v>
      </c>
      <c r="S159" s="47">
        <v>4252134</v>
      </c>
      <c r="T159" s="47">
        <v>4098818</v>
      </c>
      <c r="U159" s="47">
        <v>150893</v>
      </c>
      <c r="V159" s="147">
        <v>4298420</v>
      </c>
      <c r="W159" s="147">
        <v>4141659</v>
      </c>
      <c r="X159" s="147">
        <v>154369</v>
      </c>
    </row>
    <row r="160" spans="1:24" x14ac:dyDescent="0.35">
      <c r="A160" s="46" t="s">
        <v>233</v>
      </c>
      <c r="B160" s="46" t="s">
        <v>380</v>
      </c>
      <c r="C160" s="46" t="s">
        <v>19</v>
      </c>
      <c r="D160" s="47">
        <v>210728</v>
      </c>
      <c r="E160" s="47">
        <v>207369</v>
      </c>
      <c r="F160" s="47">
        <v>3280</v>
      </c>
      <c r="G160" s="47">
        <v>206323</v>
      </c>
      <c r="H160" s="47">
        <v>203083</v>
      </c>
      <c r="I160" s="47">
        <v>3149</v>
      </c>
      <c r="J160" s="47">
        <v>209768</v>
      </c>
      <c r="K160" s="47">
        <v>206524</v>
      </c>
      <c r="L160" s="47">
        <v>3160</v>
      </c>
      <c r="M160" s="47">
        <v>212582</v>
      </c>
      <c r="N160" s="47">
        <v>208833</v>
      </c>
      <c r="O160" s="47">
        <v>3662</v>
      </c>
      <c r="P160" s="47">
        <v>214939</v>
      </c>
      <c r="Q160" s="47">
        <v>211168</v>
      </c>
      <c r="R160" s="47">
        <v>3681</v>
      </c>
      <c r="S160" s="47">
        <v>216165</v>
      </c>
      <c r="T160" s="47">
        <v>212499</v>
      </c>
      <c r="U160" s="47">
        <v>3577</v>
      </c>
      <c r="V160" s="147">
        <v>222421</v>
      </c>
      <c r="W160" s="147">
        <v>218895</v>
      </c>
      <c r="X160" s="147">
        <v>3450</v>
      </c>
    </row>
    <row r="161" spans="1:24" x14ac:dyDescent="0.35">
      <c r="A161" s="46" t="s">
        <v>233</v>
      </c>
      <c r="B161" s="46" t="s">
        <v>382</v>
      </c>
      <c r="C161" s="46" t="s">
        <v>19</v>
      </c>
      <c r="D161" s="47">
        <v>163351</v>
      </c>
      <c r="E161" s="47">
        <v>160680</v>
      </c>
      <c r="F161" s="47">
        <v>2605</v>
      </c>
      <c r="G161" s="47">
        <v>161943</v>
      </c>
      <c r="H161" s="47">
        <v>159233</v>
      </c>
      <c r="I161" s="47">
        <v>2645</v>
      </c>
      <c r="J161" s="47">
        <v>165671</v>
      </c>
      <c r="K161" s="47">
        <v>162976</v>
      </c>
      <c r="L161" s="47">
        <v>2640</v>
      </c>
      <c r="M161" s="47">
        <v>179794</v>
      </c>
      <c r="N161" s="47">
        <v>177148</v>
      </c>
      <c r="O161" s="47">
        <v>2603</v>
      </c>
      <c r="P161" s="47">
        <v>188073</v>
      </c>
      <c r="Q161" s="47">
        <v>185441</v>
      </c>
      <c r="R161" s="47">
        <v>2572</v>
      </c>
      <c r="S161" s="47">
        <v>190304</v>
      </c>
      <c r="T161" s="47">
        <v>187615</v>
      </c>
      <c r="U161" s="47">
        <v>2631</v>
      </c>
      <c r="V161" s="147">
        <v>192312</v>
      </c>
      <c r="W161" s="147">
        <v>189599</v>
      </c>
      <c r="X161" s="147">
        <v>2658</v>
      </c>
    </row>
    <row r="162" spans="1:24" x14ac:dyDescent="0.35">
      <c r="A162" s="46" t="s">
        <v>233</v>
      </c>
      <c r="B162" s="46" t="s">
        <v>366</v>
      </c>
      <c r="C162" s="46" t="s">
        <v>19</v>
      </c>
      <c r="D162" s="47">
        <v>129204</v>
      </c>
      <c r="E162" s="47">
        <v>127281</v>
      </c>
      <c r="F162" s="47">
        <v>1855</v>
      </c>
      <c r="G162" s="47">
        <v>129610</v>
      </c>
      <c r="H162" s="47">
        <v>127551</v>
      </c>
      <c r="I162" s="47">
        <v>1961</v>
      </c>
      <c r="J162" s="47">
        <v>130161</v>
      </c>
      <c r="K162" s="47">
        <v>128012</v>
      </c>
      <c r="L162" s="47">
        <v>2077</v>
      </c>
      <c r="M162" s="47">
        <v>131884</v>
      </c>
      <c r="N162" s="47">
        <v>129805</v>
      </c>
      <c r="O162" s="47">
        <v>2007</v>
      </c>
      <c r="P162" s="47">
        <v>132458</v>
      </c>
      <c r="Q162" s="47">
        <v>130329</v>
      </c>
      <c r="R162" s="47">
        <v>2037</v>
      </c>
      <c r="S162" s="47">
        <v>133870</v>
      </c>
      <c r="T162" s="47">
        <v>131275</v>
      </c>
      <c r="U162" s="47">
        <v>2502</v>
      </c>
      <c r="V162" s="147">
        <v>134438</v>
      </c>
      <c r="W162" s="147">
        <v>131363</v>
      </c>
      <c r="X162" s="147">
        <v>2985</v>
      </c>
    </row>
    <row r="163" spans="1:24" x14ac:dyDescent="0.35">
      <c r="A163" s="46" t="s">
        <v>233</v>
      </c>
      <c r="B163" s="46" t="s">
        <v>373</v>
      </c>
      <c r="C163" s="46" t="s">
        <v>19</v>
      </c>
      <c r="D163" s="47">
        <v>234926</v>
      </c>
      <c r="E163" s="47">
        <v>231739</v>
      </c>
      <c r="F163" s="47">
        <v>3104</v>
      </c>
      <c r="G163" s="47">
        <v>238901</v>
      </c>
      <c r="H163" s="47">
        <v>235754</v>
      </c>
      <c r="I163" s="47">
        <v>3058</v>
      </c>
      <c r="J163" s="47">
        <v>243220</v>
      </c>
      <c r="K163" s="47">
        <v>240135</v>
      </c>
      <c r="L163" s="47">
        <v>3009</v>
      </c>
      <c r="M163" s="47">
        <v>247202</v>
      </c>
      <c r="N163" s="47">
        <v>244097</v>
      </c>
      <c r="O163" s="47">
        <v>3031</v>
      </c>
      <c r="P163" s="47">
        <v>253018</v>
      </c>
      <c r="Q163" s="47">
        <v>249984</v>
      </c>
      <c r="R163" s="47">
        <v>2939</v>
      </c>
      <c r="S163" s="47">
        <v>257613</v>
      </c>
      <c r="T163" s="47">
        <v>254540</v>
      </c>
      <c r="U163" s="47">
        <v>2979</v>
      </c>
      <c r="V163" s="147">
        <v>258700</v>
      </c>
      <c r="W163" s="147">
        <v>255617</v>
      </c>
      <c r="X163" s="147">
        <v>2982</v>
      </c>
    </row>
    <row r="164" spans="1:24" x14ac:dyDescent="0.35">
      <c r="A164" s="46" t="s">
        <v>233</v>
      </c>
      <c r="B164" s="46" t="s">
        <v>378</v>
      </c>
      <c r="C164" s="46" t="s">
        <v>19</v>
      </c>
      <c r="D164" s="47">
        <v>242972</v>
      </c>
      <c r="E164" s="47">
        <v>232212</v>
      </c>
      <c r="F164" s="47">
        <v>10601</v>
      </c>
      <c r="G164" s="47">
        <v>247871</v>
      </c>
      <c r="H164" s="47">
        <v>236761</v>
      </c>
      <c r="I164" s="47">
        <v>10899</v>
      </c>
      <c r="J164" s="47">
        <v>253139</v>
      </c>
      <c r="K164" s="47">
        <v>242154</v>
      </c>
      <c r="L164" s="47">
        <v>10811</v>
      </c>
      <c r="M164" s="47">
        <v>259822</v>
      </c>
      <c r="N164" s="47">
        <v>248959</v>
      </c>
      <c r="O164" s="47">
        <v>10685</v>
      </c>
      <c r="P164" s="47">
        <v>263380</v>
      </c>
      <c r="Q164" s="47">
        <v>252619</v>
      </c>
      <c r="R164" s="47">
        <v>10586</v>
      </c>
      <c r="S164" s="47">
        <v>271474</v>
      </c>
      <c r="T164" s="47">
        <v>260075</v>
      </c>
      <c r="U164" s="47">
        <v>11216</v>
      </c>
      <c r="V164" s="147">
        <v>275312</v>
      </c>
      <c r="W164" s="147">
        <v>263166</v>
      </c>
      <c r="X164" s="147">
        <v>11971</v>
      </c>
    </row>
    <row r="165" spans="1:24" x14ac:dyDescent="0.35">
      <c r="A165" s="46" t="s">
        <v>233</v>
      </c>
      <c r="B165" s="46" t="s">
        <v>362</v>
      </c>
      <c r="C165" s="46" t="s">
        <v>19</v>
      </c>
      <c r="D165" s="47">
        <v>155878</v>
      </c>
      <c r="E165" s="47">
        <v>147846</v>
      </c>
      <c r="F165" s="47">
        <v>7942</v>
      </c>
      <c r="G165" s="47">
        <v>156764</v>
      </c>
      <c r="H165" s="47">
        <v>148735</v>
      </c>
      <c r="I165" s="47">
        <v>7942</v>
      </c>
      <c r="J165" s="47">
        <v>158673</v>
      </c>
      <c r="K165" s="47">
        <v>149905</v>
      </c>
      <c r="L165" s="47">
        <v>8681</v>
      </c>
      <c r="M165" s="47">
        <v>160944</v>
      </c>
      <c r="N165" s="47">
        <v>152090</v>
      </c>
      <c r="O165" s="47">
        <v>8776</v>
      </c>
      <c r="P165" s="47">
        <v>162785</v>
      </c>
      <c r="Q165" s="47">
        <v>153962</v>
      </c>
      <c r="R165" s="47">
        <v>8752</v>
      </c>
      <c r="S165" s="47">
        <v>166046</v>
      </c>
      <c r="T165" s="47">
        <v>156463</v>
      </c>
      <c r="U165" s="47">
        <v>9505</v>
      </c>
      <c r="V165" s="147">
        <v>168848</v>
      </c>
      <c r="W165" s="147">
        <v>158612</v>
      </c>
      <c r="X165" s="147">
        <v>10143</v>
      </c>
    </row>
    <row r="166" spans="1:24" x14ac:dyDescent="0.35">
      <c r="A166" s="46" t="s">
        <v>233</v>
      </c>
      <c r="B166" s="46" t="s">
        <v>374</v>
      </c>
      <c r="C166" s="46" t="s">
        <v>19</v>
      </c>
      <c r="D166" s="47">
        <v>172346</v>
      </c>
      <c r="E166" s="47">
        <v>156110</v>
      </c>
      <c r="F166" s="47">
        <v>16148</v>
      </c>
      <c r="G166" s="47">
        <v>174431</v>
      </c>
      <c r="H166" s="47">
        <v>156235</v>
      </c>
      <c r="I166" s="47">
        <v>18098</v>
      </c>
      <c r="J166" s="47">
        <v>178837</v>
      </c>
      <c r="K166" s="47">
        <v>160378</v>
      </c>
      <c r="L166" s="47">
        <v>18353</v>
      </c>
      <c r="M166" s="47">
        <v>182636</v>
      </c>
      <c r="N166" s="47">
        <v>164083</v>
      </c>
      <c r="O166" s="47">
        <v>18457</v>
      </c>
      <c r="P166" s="47">
        <v>184821</v>
      </c>
      <c r="Q166" s="47">
        <v>166197</v>
      </c>
      <c r="R166" s="47">
        <v>18527</v>
      </c>
      <c r="S166" s="47">
        <v>188054</v>
      </c>
      <c r="T166" s="47">
        <v>169228</v>
      </c>
      <c r="U166" s="47">
        <v>18735</v>
      </c>
      <c r="V166" s="147">
        <v>190000</v>
      </c>
      <c r="W166" s="147">
        <v>171257</v>
      </c>
      <c r="X166" s="147">
        <v>18646</v>
      </c>
    </row>
    <row r="167" spans="1:24" x14ac:dyDescent="0.35">
      <c r="A167" s="46" t="s">
        <v>233</v>
      </c>
      <c r="B167" s="46" t="s">
        <v>375</v>
      </c>
      <c r="C167" s="46" t="s">
        <v>19</v>
      </c>
      <c r="D167" s="47">
        <v>106162</v>
      </c>
      <c r="E167" s="47">
        <v>95331</v>
      </c>
      <c r="F167" s="47">
        <v>10775</v>
      </c>
      <c r="G167" s="47">
        <v>108167</v>
      </c>
      <c r="H167" s="47">
        <v>96298</v>
      </c>
      <c r="I167" s="47">
        <v>11792</v>
      </c>
      <c r="J167" s="47">
        <v>111250</v>
      </c>
      <c r="K167" s="47">
        <v>99315</v>
      </c>
      <c r="L167" s="47">
        <v>11854</v>
      </c>
      <c r="M167" s="47">
        <v>115254</v>
      </c>
      <c r="N167" s="47">
        <v>103432</v>
      </c>
      <c r="O167" s="47">
        <v>11755</v>
      </c>
      <c r="P167" s="47">
        <v>118852</v>
      </c>
      <c r="Q167" s="47">
        <v>107430</v>
      </c>
      <c r="R167" s="47">
        <v>11354</v>
      </c>
      <c r="S167" s="47">
        <v>121987</v>
      </c>
      <c r="T167" s="47">
        <v>110689</v>
      </c>
      <c r="U167" s="47">
        <v>11238</v>
      </c>
      <c r="V167" s="147">
        <v>123220</v>
      </c>
      <c r="W167" s="147">
        <v>111789</v>
      </c>
      <c r="X167" s="147">
        <v>11373</v>
      </c>
    </row>
    <row r="168" spans="1:24" x14ac:dyDescent="0.35">
      <c r="A168" s="46" t="s">
        <v>233</v>
      </c>
      <c r="B168" s="46" t="s">
        <v>368</v>
      </c>
      <c r="C168" s="46" t="s">
        <v>19</v>
      </c>
      <c r="D168" s="47">
        <v>204188</v>
      </c>
      <c r="E168" s="47">
        <v>202955</v>
      </c>
      <c r="F168" s="47">
        <v>1109</v>
      </c>
      <c r="G168" s="47">
        <v>203647</v>
      </c>
      <c r="H168" s="47">
        <v>202326</v>
      </c>
      <c r="I168" s="47">
        <v>1210</v>
      </c>
      <c r="J168" s="47">
        <v>202930</v>
      </c>
      <c r="K168" s="47">
        <v>201458</v>
      </c>
      <c r="L168" s="47">
        <v>1369</v>
      </c>
      <c r="M168" s="47">
        <v>204210</v>
      </c>
      <c r="N168" s="47">
        <v>202695</v>
      </c>
      <c r="O168" s="47">
        <v>1429</v>
      </c>
      <c r="P168" s="47">
        <v>205936</v>
      </c>
      <c r="Q168" s="47">
        <v>204282</v>
      </c>
      <c r="R168" s="47">
        <v>1549</v>
      </c>
      <c r="S168" s="47">
        <v>206796</v>
      </c>
      <c r="T168" s="47">
        <v>205078</v>
      </c>
      <c r="U168" s="47">
        <v>1624</v>
      </c>
      <c r="V168" s="147">
        <v>207589</v>
      </c>
      <c r="W168" s="147">
        <v>205769</v>
      </c>
      <c r="X168" s="147">
        <v>1728</v>
      </c>
    </row>
    <row r="169" spans="1:24" x14ac:dyDescent="0.35">
      <c r="A169" s="46" t="s">
        <v>233</v>
      </c>
      <c r="B169" s="46" t="s">
        <v>367</v>
      </c>
      <c r="C169" s="46" t="s">
        <v>19</v>
      </c>
      <c r="D169" s="47">
        <v>126940</v>
      </c>
      <c r="E169" s="47">
        <v>125974</v>
      </c>
      <c r="F169" s="47">
        <v>906</v>
      </c>
      <c r="G169" s="47">
        <v>127249</v>
      </c>
      <c r="H169" s="47">
        <v>126286</v>
      </c>
      <c r="I169" s="47">
        <v>887</v>
      </c>
      <c r="J169" s="47">
        <v>127843</v>
      </c>
      <c r="K169" s="47">
        <v>126831</v>
      </c>
      <c r="L169" s="47">
        <v>954</v>
      </c>
      <c r="M169" s="47">
        <v>128378</v>
      </c>
      <c r="N169" s="47">
        <v>127362</v>
      </c>
      <c r="O169" s="47">
        <v>967</v>
      </c>
      <c r="P169" s="47">
        <v>129498</v>
      </c>
      <c r="Q169" s="47">
        <v>128439</v>
      </c>
      <c r="R169" s="47">
        <v>986</v>
      </c>
      <c r="S169" s="47">
        <v>130115</v>
      </c>
      <c r="T169" s="47">
        <v>128975</v>
      </c>
      <c r="U169" s="47">
        <v>1061</v>
      </c>
      <c r="V169" s="147">
        <v>130370</v>
      </c>
      <c r="W169" s="147">
        <v>129149</v>
      </c>
      <c r="X169" s="147">
        <v>1142</v>
      </c>
    </row>
    <row r="170" spans="1:24" x14ac:dyDescent="0.35">
      <c r="A170" s="46" t="s">
        <v>233</v>
      </c>
      <c r="B170" s="46" t="s">
        <v>363</v>
      </c>
      <c r="C170" s="46" t="s">
        <v>19</v>
      </c>
      <c r="D170" s="47">
        <v>153187</v>
      </c>
      <c r="E170" s="47">
        <v>145294</v>
      </c>
      <c r="F170" s="47">
        <v>7759</v>
      </c>
      <c r="G170" s="47">
        <v>155542</v>
      </c>
      <c r="H170" s="47">
        <v>146974</v>
      </c>
      <c r="I170" s="47">
        <v>8410</v>
      </c>
      <c r="J170" s="47">
        <v>157662</v>
      </c>
      <c r="K170" s="47">
        <v>148349</v>
      </c>
      <c r="L170" s="47">
        <v>9187</v>
      </c>
      <c r="M170" s="47">
        <v>158899</v>
      </c>
      <c r="N170" s="47">
        <v>150373</v>
      </c>
      <c r="O170" s="47">
        <v>8395</v>
      </c>
      <c r="P170" s="47">
        <v>162315</v>
      </c>
      <c r="Q170" s="47">
        <v>153246</v>
      </c>
      <c r="R170" s="47">
        <v>8923</v>
      </c>
      <c r="S170" s="47">
        <v>166787</v>
      </c>
      <c r="T170" s="47">
        <v>155912</v>
      </c>
      <c r="U170" s="47">
        <v>10751</v>
      </c>
      <c r="V170" s="147">
        <v>171039</v>
      </c>
      <c r="W170" s="147">
        <v>159457</v>
      </c>
      <c r="X170" s="147">
        <v>11428</v>
      </c>
    </row>
    <row r="171" spans="1:24" x14ac:dyDescent="0.35">
      <c r="A171" s="46" t="s">
        <v>233</v>
      </c>
      <c r="B171" s="46" t="s">
        <v>377</v>
      </c>
      <c r="C171" s="46" t="s">
        <v>19</v>
      </c>
      <c r="D171" s="47">
        <v>166520</v>
      </c>
      <c r="E171" s="47">
        <v>160062</v>
      </c>
      <c r="F171" s="47">
        <v>6384</v>
      </c>
      <c r="G171" s="47">
        <v>168420</v>
      </c>
      <c r="H171" s="47">
        <v>161495</v>
      </c>
      <c r="I171" s="47">
        <v>6814</v>
      </c>
      <c r="J171" s="47">
        <v>172323</v>
      </c>
      <c r="K171" s="47">
        <v>164963</v>
      </c>
      <c r="L171" s="47">
        <v>7254</v>
      </c>
      <c r="M171" s="47">
        <v>174572</v>
      </c>
      <c r="N171" s="47">
        <v>167766</v>
      </c>
      <c r="O171" s="47">
        <v>6699</v>
      </c>
      <c r="P171" s="47">
        <v>176665</v>
      </c>
      <c r="Q171" s="47">
        <v>170333</v>
      </c>
      <c r="R171" s="47">
        <v>6213</v>
      </c>
      <c r="S171" s="47">
        <v>179771</v>
      </c>
      <c r="T171" s="47">
        <v>172696</v>
      </c>
      <c r="U171" s="47">
        <v>6951</v>
      </c>
      <c r="V171" s="147">
        <v>181307</v>
      </c>
      <c r="W171" s="147">
        <v>173897</v>
      </c>
      <c r="X171" s="147">
        <v>7289</v>
      </c>
    </row>
    <row r="172" spans="1:24" x14ac:dyDescent="0.35">
      <c r="A172" s="46" t="s">
        <v>233</v>
      </c>
      <c r="B172" s="46" t="s">
        <v>371</v>
      </c>
      <c r="C172" s="46" t="s">
        <v>19</v>
      </c>
      <c r="D172" s="47">
        <v>157877</v>
      </c>
      <c r="E172" s="47">
        <v>152814</v>
      </c>
      <c r="F172" s="47">
        <v>4982</v>
      </c>
      <c r="G172" s="47">
        <v>159850</v>
      </c>
      <c r="H172" s="47">
        <v>154940</v>
      </c>
      <c r="I172" s="47">
        <v>4804</v>
      </c>
      <c r="J172" s="47">
        <v>162161</v>
      </c>
      <c r="K172" s="47">
        <v>156885</v>
      </c>
      <c r="L172" s="47">
        <v>5174</v>
      </c>
      <c r="M172" s="47">
        <v>166007</v>
      </c>
      <c r="N172" s="47">
        <v>160681</v>
      </c>
      <c r="O172" s="47">
        <v>5226</v>
      </c>
      <c r="P172" s="47">
        <v>169539</v>
      </c>
      <c r="Q172" s="47">
        <v>164080</v>
      </c>
      <c r="R172" s="47">
        <v>5361</v>
      </c>
      <c r="S172" s="47">
        <v>171619</v>
      </c>
      <c r="T172" s="47">
        <v>165603</v>
      </c>
      <c r="U172" s="47">
        <v>5931</v>
      </c>
      <c r="V172" s="147">
        <v>173258</v>
      </c>
      <c r="W172" s="147">
        <v>167410</v>
      </c>
      <c r="X172" s="147">
        <v>5756</v>
      </c>
    </row>
    <row r="173" spans="1:24" x14ac:dyDescent="0.35">
      <c r="A173" s="46" t="s">
        <v>233</v>
      </c>
      <c r="B173" s="46" t="s">
        <v>370</v>
      </c>
      <c r="C173" s="46" t="s">
        <v>19</v>
      </c>
      <c r="D173" s="47">
        <v>131721</v>
      </c>
      <c r="E173" s="47">
        <v>126672</v>
      </c>
      <c r="F173" s="47">
        <v>4944</v>
      </c>
      <c r="G173" s="47">
        <v>132305</v>
      </c>
      <c r="H173" s="47">
        <v>127197</v>
      </c>
      <c r="I173" s="47">
        <v>4997</v>
      </c>
      <c r="J173" s="47">
        <v>134437</v>
      </c>
      <c r="K173" s="47">
        <v>128635</v>
      </c>
      <c r="L173" s="47">
        <v>5697</v>
      </c>
      <c r="M173" s="47">
        <v>138528</v>
      </c>
      <c r="N173" s="47">
        <v>133112</v>
      </c>
      <c r="O173" s="47">
        <v>5317</v>
      </c>
      <c r="P173" s="47">
        <v>140409</v>
      </c>
      <c r="Q173" s="47">
        <v>134544</v>
      </c>
      <c r="R173" s="47">
        <v>5752</v>
      </c>
      <c r="S173" s="47">
        <v>143327</v>
      </c>
      <c r="T173" s="47">
        <v>136043</v>
      </c>
      <c r="U173" s="47">
        <v>7160</v>
      </c>
      <c r="V173" s="147">
        <v>145742</v>
      </c>
      <c r="W173" s="147">
        <v>138166</v>
      </c>
      <c r="X173" s="147">
        <v>7455</v>
      </c>
    </row>
    <row r="174" spans="1:24" x14ac:dyDescent="0.35">
      <c r="A174" s="46" t="s">
        <v>233</v>
      </c>
      <c r="B174" s="46" t="s">
        <v>379</v>
      </c>
      <c r="C174" s="46" t="s">
        <v>19</v>
      </c>
      <c r="D174" s="47">
        <v>157978</v>
      </c>
      <c r="E174" s="47">
        <v>155513</v>
      </c>
      <c r="F174" s="47">
        <v>2401</v>
      </c>
      <c r="G174" s="47">
        <v>157716</v>
      </c>
      <c r="H174" s="47">
        <v>155418</v>
      </c>
      <c r="I174" s="47">
        <v>2221</v>
      </c>
      <c r="J174" s="47">
        <v>157635</v>
      </c>
      <c r="K174" s="47">
        <v>155377</v>
      </c>
      <c r="L174" s="47">
        <v>2185</v>
      </c>
      <c r="M174" s="47">
        <v>158582</v>
      </c>
      <c r="N174" s="47">
        <v>156123</v>
      </c>
      <c r="O174" s="47">
        <v>2381</v>
      </c>
      <c r="P174" s="47">
        <v>158408</v>
      </c>
      <c r="Q174" s="47">
        <v>155936</v>
      </c>
      <c r="R174" s="47">
        <v>2398</v>
      </c>
      <c r="S174" s="47">
        <v>156869</v>
      </c>
      <c r="T174" s="47">
        <v>154471</v>
      </c>
      <c r="U174" s="47">
        <v>2331</v>
      </c>
      <c r="V174" s="147">
        <v>159582</v>
      </c>
      <c r="W174" s="147">
        <v>157290</v>
      </c>
      <c r="X174" s="147">
        <v>2233</v>
      </c>
    </row>
    <row r="175" spans="1:24" x14ac:dyDescent="0.35">
      <c r="A175" s="46" t="s">
        <v>233</v>
      </c>
      <c r="B175" s="46" t="s">
        <v>361</v>
      </c>
      <c r="C175" s="46" t="s">
        <v>19</v>
      </c>
      <c r="D175" s="47">
        <v>125421</v>
      </c>
      <c r="E175" s="47">
        <v>120957</v>
      </c>
      <c r="F175" s="47">
        <v>4389</v>
      </c>
      <c r="G175" s="47">
        <v>128602</v>
      </c>
      <c r="H175" s="47">
        <v>123963</v>
      </c>
      <c r="I175" s="47">
        <v>4561</v>
      </c>
      <c r="J175" s="47">
        <v>127557</v>
      </c>
      <c r="K175" s="47">
        <v>122770</v>
      </c>
      <c r="L175" s="47">
        <v>4708</v>
      </c>
      <c r="M175" s="47">
        <v>126658</v>
      </c>
      <c r="N175" s="47">
        <v>122186</v>
      </c>
      <c r="O175" s="47">
        <v>4403</v>
      </c>
      <c r="P175" s="47">
        <v>127440</v>
      </c>
      <c r="Q175" s="47">
        <v>122756</v>
      </c>
      <c r="R175" s="47">
        <v>4609</v>
      </c>
      <c r="S175" s="47">
        <v>127790</v>
      </c>
      <c r="T175" s="47">
        <v>122873</v>
      </c>
      <c r="U175" s="47">
        <v>4841</v>
      </c>
      <c r="V175" s="147">
        <v>127950</v>
      </c>
      <c r="W175" s="147">
        <v>123124</v>
      </c>
      <c r="X175" s="147">
        <v>4756</v>
      </c>
    </row>
    <row r="176" spans="1:24" x14ac:dyDescent="0.35">
      <c r="A176" s="46" t="s">
        <v>233</v>
      </c>
      <c r="B176" s="46" t="s">
        <v>365</v>
      </c>
      <c r="C176" s="46" t="s">
        <v>19</v>
      </c>
      <c r="D176" s="47">
        <v>178276</v>
      </c>
      <c r="E176" s="47">
        <v>172973</v>
      </c>
      <c r="F176" s="47">
        <v>5120</v>
      </c>
      <c r="G176" s="47">
        <v>177489</v>
      </c>
      <c r="H176" s="47">
        <v>171943</v>
      </c>
      <c r="I176" s="47">
        <v>5363</v>
      </c>
      <c r="J176" s="47">
        <v>182594</v>
      </c>
      <c r="K176" s="47">
        <v>176729</v>
      </c>
      <c r="L176" s="47">
        <v>5703</v>
      </c>
      <c r="M176" s="47">
        <v>184871</v>
      </c>
      <c r="N176" s="47">
        <v>179660</v>
      </c>
      <c r="O176" s="47">
        <v>5019</v>
      </c>
      <c r="P176" s="47">
        <v>187246</v>
      </c>
      <c r="Q176" s="47">
        <v>181827</v>
      </c>
      <c r="R176" s="47">
        <v>5195</v>
      </c>
      <c r="S176" s="47">
        <v>190541</v>
      </c>
      <c r="T176" s="47">
        <v>183972</v>
      </c>
      <c r="U176" s="47">
        <v>6342</v>
      </c>
      <c r="V176" s="147">
        <v>191164</v>
      </c>
      <c r="W176" s="147">
        <v>184404</v>
      </c>
      <c r="X176" s="147">
        <v>6545</v>
      </c>
    </row>
    <row r="177" spans="1:24" x14ac:dyDescent="0.35">
      <c r="A177" s="46" t="s">
        <v>233</v>
      </c>
      <c r="B177" s="46" t="s">
        <v>381</v>
      </c>
      <c r="C177" s="46" t="s">
        <v>19</v>
      </c>
      <c r="D177" s="47">
        <v>241411</v>
      </c>
      <c r="E177" s="47">
        <v>237516</v>
      </c>
      <c r="F177" s="47">
        <v>3828</v>
      </c>
      <c r="G177" s="47">
        <v>247410</v>
      </c>
      <c r="H177" s="47">
        <v>243547</v>
      </c>
      <c r="I177" s="47">
        <v>3782</v>
      </c>
      <c r="J177" s="47">
        <v>256160</v>
      </c>
      <c r="K177" s="47">
        <v>252212</v>
      </c>
      <c r="L177" s="47">
        <v>3868</v>
      </c>
      <c r="M177" s="47">
        <v>259785</v>
      </c>
      <c r="N177" s="47">
        <v>255766</v>
      </c>
      <c r="O177" s="47">
        <v>3952</v>
      </c>
      <c r="P177" s="47">
        <v>263270</v>
      </c>
      <c r="Q177" s="47">
        <v>259378</v>
      </c>
      <c r="R177" s="47">
        <v>3828</v>
      </c>
      <c r="S177" s="47">
        <v>267302</v>
      </c>
      <c r="T177" s="47">
        <v>263448</v>
      </c>
      <c r="U177" s="47">
        <v>3793</v>
      </c>
      <c r="V177" s="147">
        <v>269591</v>
      </c>
      <c r="W177" s="147">
        <v>265857</v>
      </c>
      <c r="X177" s="147">
        <v>3662</v>
      </c>
    </row>
    <row r="178" spans="1:24" x14ac:dyDescent="0.35">
      <c r="A178" s="46" t="s">
        <v>233</v>
      </c>
      <c r="B178" s="46" t="s">
        <v>372</v>
      </c>
      <c r="C178" s="46" t="s">
        <v>19</v>
      </c>
      <c r="D178" s="47">
        <v>164193</v>
      </c>
      <c r="E178" s="47">
        <v>162045</v>
      </c>
      <c r="F178" s="47">
        <v>2103</v>
      </c>
      <c r="G178" s="47">
        <v>164048</v>
      </c>
      <c r="H178" s="47">
        <v>162039</v>
      </c>
      <c r="I178" s="47">
        <v>1958</v>
      </c>
      <c r="J178" s="47">
        <v>165106</v>
      </c>
      <c r="K178" s="47">
        <v>162867</v>
      </c>
      <c r="L178" s="47">
        <v>2194</v>
      </c>
      <c r="M178" s="47">
        <v>168184</v>
      </c>
      <c r="N178" s="47">
        <v>166044</v>
      </c>
      <c r="O178" s="47">
        <v>2096</v>
      </c>
      <c r="P178" s="47">
        <v>170289</v>
      </c>
      <c r="Q178" s="47">
        <v>168355</v>
      </c>
      <c r="R178" s="47">
        <v>1884</v>
      </c>
      <c r="S178" s="47">
        <v>171291</v>
      </c>
      <c r="T178" s="47">
        <v>169344</v>
      </c>
      <c r="U178" s="47">
        <v>1899</v>
      </c>
      <c r="V178" s="147">
        <v>171469</v>
      </c>
      <c r="W178" s="147">
        <v>169479</v>
      </c>
      <c r="X178" s="147">
        <v>1941</v>
      </c>
    </row>
    <row r="179" spans="1:24" x14ac:dyDescent="0.35">
      <c r="A179" s="46" t="s">
        <v>233</v>
      </c>
      <c r="B179" s="46" t="s">
        <v>376</v>
      </c>
      <c r="C179" s="46" t="s">
        <v>19</v>
      </c>
      <c r="D179" s="47">
        <v>162626</v>
      </c>
      <c r="E179" s="47">
        <v>147559</v>
      </c>
      <c r="F179" s="47">
        <v>14955</v>
      </c>
      <c r="G179" s="47">
        <v>166047</v>
      </c>
      <c r="H179" s="47">
        <v>149831</v>
      </c>
      <c r="I179" s="47">
        <v>16078</v>
      </c>
      <c r="J179" s="47">
        <v>169700</v>
      </c>
      <c r="K179" s="47">
        <v>153923</v>
      </c>
      <c r="L179" s="47">
        <v>15650</v>
      </c>
      <c r="M179" s="47">
        <v>178217</v>
      </c>
      <c r="N179" s="47">
        <v>162391</v>
      </c>
      <c r="O179" s="47">
        <v>15705</v>
      </c>
      <c r="P179" s="47">
        <v>184045</v>
      </c>
      <c r="Q179" s="47">
        <v>168518</v>
      </c>
      <c r="R179" s="47">
        <v>15402</v>
      </c>
      <c r="S179" s="47">
        <v>187482</v>
      </c>
      <c r="T179" s="47">
        <v>172104</v>
      </c>
      <c r="U179" s="47">
        <v>15261</v>
      </c>
      <c r="V179" s="147">
        <v>190452</v>
      </c>
      <c r="W179" s="147">
        <v>174908</v>
      </c>
      <c r="X179" s="147">
        <v>15438</v>
      </c>
    </row>
    <row r="180" spans="1:24" x14ac:dyDescent="0.35">
      <c r="A180" s="46" t="s">
        <v>233</v>
      </c>
      <c r="B180" s="46" t="s">
        <v>360</v>
      </c>
      <c r="C180" s="46" t="s">
        <v>19</v>
      </c>
      <c r="D180" s="47">
        <v>96975</v>
      </c>
      <c r="E180" s="47">
        <v>91102</v>
      </c>
      <c r="F180" s="47">
        <v>5788</v>
      </c>
      <c r="G180" s="47">
        <v>98580</v>
      </c>
      <c r="H180" s="47">
        <v>92500</v>
      </c>
      <c r="I180" s="47">
        <v>5985</v>
      </c>
      <c r="J180" s="47">
        <v>99777</v>
      </c>
      <c r="K180" s="47">
        <v>93177</v>
      </c>
      <c r="L180" s="47">
        <v>6520</v>
      </c>
      <c r="M180" s="47">
        <v>101431</v>
      </c>
      <c r="N180" s="47">
        <v>95714</v>
      </c>
      <c r="O180" s="47">
        <v>5628</v>
      </c>
      <c r="P180" s="47">
        <v>102638</v>
      </c>
      <c r="Q180" s="47">
        <v>96989</v>
      </c>
      <c r="R180" s="47">
        <v>5558</v>
      </c>
      <c r="S180" s="47">
        <v>103974</v>
      </c>
      <c r="T180" s="47">
        <v>98483</v>
      </c>
      <c r="U180" s="47">
        <v>5412</v>
      </c>
      <c r="V180" s="147">
        <v>103826</v>
      </c>
      <c r="W180" s="147">
        <v>98322</v>
      </c>
      <c r="X180" s="147">
        <v>5431</v>
      </c>
    </row>
    <row r="181" spans="1:24" x14ac:dyDescent="0.35">
      <c r="A181" s="46" t="s">
        <v>233</v>
      </c>
      <c r="B181" s="46" t="s">
        <v>369</v>
      </c>
      <c r="C181" s="46" t="s">
        <v>19</v>
      </c>
      <c r="D181" s="47">
        <v>181588</v>
      </c>
      <c r="E181" s="47">
        <v>179641</v>
      </c>
      <c r="F181" s="47">
        <v>1874</v>
      </c>
      <c r="G181" s="47">
        <v>183289</v>
      </c>
      <c r="H181" s="47">
        <v>181338</v>
      </c>
      <c r="I181" s="47">
        <v>1867</v>
      </c>
      <c r="J181" s="47">
        <v>186841</v>
      </c>
      <c r="K181" s="47">
        <v>184890</v>
      </c>
      <c r="L181" s="47">
        <v>1869</v>
      </c>
      <c r="M181" s="47">
        <v>192581</v>
      </c>
      <c r="N181" s="47">
        <v>190631</v>
      </c>
      <c r="O181" s="47">
        <v>1873</v>
      </c>
      <c r="P181" s="47">
        <v>195512</v>
      </c>
      <c r="Q181" s="47">
        <v>193626</v>
      </c>
      <c r="R181" s="47">
        <v>1793</v>
      </c>
      <c r="S181" s="47">
        <v>198082</v>
      </c>
      <c r="T181" s="47">
        <v>196206</v>
      </c>
      <c r="U181" s="47">
        <v>1769</v>
      </c>
      <c r="V181" s="147">
        <v>200425</v>
      </c>
      <c r="W181" s="147">
        <v>198534</v>
      </c>
      <c r="X181" s="147">
        <v>1798</v>
      </c>
    </row>
    <row r="182" spans="1:24" x14ac:dyDescent="0.35">
      <c r="A182" s="46" t="s">
        <v>233</v>
      </c>
      <c r="B182" s="46" t="s">
        <v>358</v>
      </c>
      <c r="C182" s="46" t="s">
        <v>19</v>
      </c>
      <c r="D182" s="47">
        <v>66711</v>
      </c>
      <c r="E182" s="47">
        <v>62372</v>
      </c>
      <c r="F182" s="47">
        <v>4215</v>
      </c>
      <c r="G182" s="47">
        <v>68180</v>
      </c>
      <c r="H182" s="47">
        <v>63773</v>
      </c>
      <c r="I182" s="47">
        <v>4284</v>
      </c>
      <c r="J182" s="47">
        <v>67650</v>
      </c>
      <c r="K182" s="47">
        <v>62652</v>
      </c>
      <c r="L182" s="47">
        <v>4885</v>
      </c>
      <c r="M182" s="47">
        <v>68069</v>
      </c>
      <c r="N182" s="47">
        <v>63414</v>
      </c>
      <c r="O182" s="47">
        <v>4540</v>
      </c>
      <c r="P182" s="47">
        <v>68541</v>
      </c>
      <c r="Q182" s="47">
        <v>63984</v>
      </c>
      <c r="R182" s="47">
        <v>4448</v>
      </c>
      <c r="S182" s="47">
        <v>69831</v>
      </c>
      <c r="T182" s="47">
        <v>64422</v>
      </c>
      <c r="U182" s="47">
        <v>5290</v>
      </c>
      <c r="V182" s="147">
        <v>70217</v>
      </c>
      <c r="W182" s="147">
        <v>64507</v>
      </c>
      <c r="X182" s="147">
        <v>5600</v>
      </c>
    </row>
    <row r="183" spans="1:24" x14ac:dyDescent="0.35">
      <c r="A183" s="46" t="s">
        <v>233</v>
      </c>
      <c r="B183" s="46" t="s">
        <v>359</v>
      </c>
      <c r="C183" s="46" t="s">
        <v>19</v>
      </c>
      <c r="D183" s="47">
        <v>56239</v>
      </c>
      <c r="E183" s="47">
        <v>52208</v>
      </c>
      <c r="F183" s="47">
        <v>3942</v>
      </c>
      <c r="G183" s="47">
        <v>57318</v>
      </c>
      <c r="H183" s="47">
        <v>53102</v>
      </c>
      <c r="I183" s="47">
        <v>4111</v>
      </c>
      <c r="J183" s="47">
        <v>59440</v>
      </c>
      <c r="K183" s="47">
        <v>54496</v>
      </c>
      <c r="L183" s="47">
        <v>4846</v>
      </c>
      <c r="M183" s="47">
        <v>59817</v>
      </c>
      <c r="N183" s="47">
        <v>55093</v>
      </c>
      <c r="O183" s="47">
        <v>4628</v>
      </c>
      <c r="P183" s="47">
        <v>61073</v>
      </c>
      <c r="Q183" s="47">
        <v>56116</v>
      </c>
      <c r="R183" s="47">
        <v>4877</v>
      </c>
      <c r="S183" s="47">
        <v>61620</v>
      </c>
      <c r="T183" s="47">
        <v>56260</v>
      </c>
      <c r="U183" s="47">
        <v>5279</v>
      </c>
      <c r="V183" s="147">
        <v>64325</v>
      </c>
      <c r="W183" s="147">
        <v>59265</v>
      </c>
      <c r="X183" s="147">
        <v>4987</v>
      </c>
    </row>
    <row r="184" spans="1:24" x14ac:dyDescent="0.35">
      <c r="A184" s="46" t="s">
        <v>233</v>
      </c>
      <c r="B184" s="46" t="s">
        <v>364</v>
      </c>
      <c r="C184" s="46" t="s">
        <v>19</v>
      </c>
      <c r="D184" s="47">
        <v>161432</v>
      </c>
      <c r="E184" s="47">
        <v>159035</v>
      </c>
      <c r="F184" s="47">
        <v>2335</v>
      </c>
      <c r="G184" s="47">
        <v>162039</v>
      </c>
      <c r="H184" s="47">
        <v>159444</v>
      </c>
      <c r="I184" s="47">
        <v>2536</v>
      </c>
      <c r="J184" s="47">
        <v>163422</v>
      </c>
      <c r="K184" s="47">
        <v>160776</v>
      </c>
      <c r="L184" s="47">
        <v>2592</v>
      </c>
      <c r="M184" s="47">
        <v>167617</v>
      </c>
      <c r="N184" s="47">
        <v>164832</v>
      </c>
      <c r="O184" s="47">
        <v>2736</v>
      </c>
      <c r="P184" s="47">
        <v>170021</v>
      </c>
      <c r="Q184" s="47">
        <v>167260</v>
      </c>
      <c r="R184" s="47">
        <v>2694</v>
      </c>
      <c r="S184" s="47">
        <v>173424</v>
      </c>
      <c r="T184" s="47">
        <v>170544</v>
      </c>
      <c r="U184" s="47">
        <v>2815</v>
      </c>
      <c r="V184" s="147">
        <v>174863</v>
      </c>
      <c r="W184" s="147">
        <v>171823</v>
      </c>
      <c r="X184" s="147">
        <v>2972</v>
      </c>
    </row>
    <row r="185" spans="1:24" x14ac:dyDescent="0.35">
      <c r="A185" s="46" t="s">
        <v>257</v>
      </c>
      <c r="B185" s="46" t="s">
        <v>257</v>
      </c>
      <c r="C185" s="46" t="s">
        <v>19</v>
      </c>
      <c r="D185" s="47">
        <v>437889</v>
      </c>
      <c r="E185" s="47">
        <v>428720</v>
      </c>
      <c r="F185" s="47">
        <v>8948</v>
      </c>
      <c r="G185" s="47">
        <v>439930</v>
      </c>
      <c r="H185" s="47">
        <v>431391</v>
      </c>
      <c r="I185" s="47">
        <v>8296</v>
      </c>
      <c r="J185" s="47">
        <v>445731</v>
      </c>
      <c r="K185" s="47">
        <v>437094</v>
      </c>
      <c r="L185" s="47">
        <v>8403</v>
      </c>
      <c r="M185" s="47">
        <v>452995</v>
      </c>
      <c r="N185" s="47">
        <v>444087</v>
      </c>
      <c r="O185" s="47">
        <v>8673</v>
      </c>
      <c r="P185" s="47">
        <v>460289</v>
      </c>
      <c r="Q185" s="47">
        <v>451432</v>
      </c>
      <c r="R185" s="47">
        <v>8612</v>
      </c>
      <c r="S185" s="47">
        <v>462748</v>
      </c>
      <c r="T185" s="47">
        <v>453998</v>
      </c>
      <c r="U185" s="47">
        <v>8486</v>
      </c>
      <c r="V185" s="147">
        <v>467842</v>
      </c>
      <c r="W185" s="147">
        <v>458129</v>
      </c>
      <c r="X185" s="147">
        <v>9439</v>
      </c>
    </row>
    <row r="186" spans="1:24" x14ac:dyDescent="0.35">
      <c r="A186" s="46" t="s">
        <v>257</v>
      </c>
      <c r="B186" s="46" t="s">
        <v>388</v>
      </c>
      <c r="C186" s="46" t="s">
        <v>19</v>
      </c>
      <c r="D186" s="47">
        <v>130563</v>
      </c>
      <c r="E186" s="47">
        <v>128116</v>
      </c>
      <c r="F186" s="47">
        <v>2380</v>
      </c>
      <c r="G186" s="47">
        <v>130277</v>
      </c>
      <c r="H186" s="47">
        <v>128089</v>
      </c>
      <c r="I186" s="47">
        <v>2118</v>
      </c>
      <c r="J186" s="47">
        <v>130986</v>
      </c>
      <c r="K186" s="47">
        <v>128579</v>
      </c>
      <c r="L186" s="47">
        <v>2340</v>
      </c>
      <c r="M186" s="47">
        <v>132915</v>
      </c>
      <c r="N186" s="47">
        <v>130469</v>
      </c>
      <c r="O186" s="47">
        <v>2376</v>
      </c>
      <c r="P186" s="47">
        <v>134432</v>
      </c>
      <c r="Q186" s="47">
        <v>131994</v>
      </c>
      <c r="R186" s="47">
        <v>2361</v>
      </c>
      <c r="S186" s="47">
        <v>134658</v>
      </c>
      <c r="T186" s="47">
        <v>132411</v>
      </c>
      <c r="U186" s="47">
        <v>2170</v>
      </c>
      <c r="V186" s="147">
        <v>135782</v>
      </c>
      <c r="W186" s="147">
        <v>133445</v>
      </c>
      <c r="X186" s="147">
        <v>2263</v>
      </c>
    </row>
    <row r="187" spans="1:24" x14ac:dyDescent="0.35">
      <c r="A187" s="46" t="s">
        <v>257</v>
      </c>
      <c r="B187" s="46" t="s">
        <v>384</v>
      </c>
      <c r="C187" s="46" t="s">
        <v>19</v>
      </c>
      <c r="D187" s="47">
        <v>64353</v>
      </c>
      <c r="E187" s="47">
        <v>62863</v>
      </c>
      <c r="F187" s="47">
        <v>1463</v>
      </c>
      <c r="G187" s="47">
        <v>62992</v>
      </c>
      <c r="H187" s="47">
        <v>61714</v>
      </c>
      <c r="I187" s="47">
        <v>1250</v>
      </c>
      <c r="J187" s="47">
        <v>61905</v>
      </c>
      <c r="K187" s="47">
        <v>60684</v>
      </c>
      <c r="L187" s="47">
        <v>1195</v>
      </c>
      <c r="M187" s="47">
        <v>62485</v>
      </c>
      <c r="N187" s="47">
        <v>61081</v>
      </c>
      <c r="O187" s="47">
        <v>1381</v>
      </c>
      <c r="P187" s="47">
        <v>63601</v>
      </c>
      <c r="Q187" s="47">
        <v>62152</v>
      </c>
      <c r="R187" s="47">
        <v>1423</v>
      </c>
      <c r="S187" s="47">
        <v>63347</v>
      </c>
      <c r="T187" s="47">
        <v>61785</v>
      </c>
      <c r="U187" s="47">
        <v>1533</v>
      </c>
      <c r="V187" s="147">
        <v>65191</v>
      </c>
      <c r="W187" s="147">
        <v>63118</v>
      </c>
      <c r="X187" s="147">
        <v>2045</v>
      </c>
    </row>
    <row r="188" spans="1:24" x14ac:dyDescent="0.35">
      <c r="A188" s="46" t="s">
        <v>257</v>
      </c>
      <c r="B188" s="46" t="s">
        <v>389</v>
      </c>
      <c r="C188" s="46" t="s">
        <v>19</v>
      </c>
      <c r="D188" s="47">
        <v>69101</v>
      </c>
      <c r="E188" s="47">
        <v>68210</v>
      </c>
      <c r="F188" s="47">
        <v>869</v>
      </c>
      <c r="G188" s="47">
        <v>72479</v>
      </c>
      <c r="H188" s="47">
        <v>71603</v>
      </c>
      <c r="I188" s="47">
        <v>848</v>
      </c>
      <c r="J188" s="47">
        <v>77537</v>
      </c>
      <c r="K188" s="47">
        <v>76681</v>
      </c>
      <c r="L188" s="47">
        <v>828</v>
      </c>
      <c r="M188" s="47">
        <v>80063</v>
      </c>
      <c r="N188" s="47">
        <v>79213</v>
      </c>
      <c r="O188" s="47">
        <v>823</v>
      </c>
      <c r="P188" s="47">
        <v>81856</v>
      </c>
      <c r="Q188" s="47">
        <v>81037</v>
      </c>
      <c r="R188" s="47">
        <v>792</v>
      </c>
      <c r="S188" s="47">
        <v>83643</v>
      </c>
      <c r="T188" s="47">
        <v>82811</v>
      </c>
      <c r="U188" s="47">
        <v>799</v>
      </c>
      <c r="V188" s="147">
        <v>84573</v>
      </c>
      <c r="W188" s="147">
        <v>83685</v>
      </c>
      <c r="X188" s="147">
        <v>847</v>
      </c>
    </row>
    <row r="189" spans="1:24" x14ac:dyDescent="0.35">
      <c r="A189" s="46" t="s">
        <v>257</v>
      </c>
      <c r="B189" s="46" t="s">
        <v>411</v>
      </c>
      <c r="C189" s="46" t="s">
        <v>19</v>
      </c>
      <c r="D189" s="47">
        <v>83392</v>
      </c>
      <c r="E189" s="47">
        <v>80213</v>
      </c>
      <c r="F189" s="47">
        <v>3096</v>
      </c>
      <c r="G189" s="47">
        <v>85362</v>
      </c>
      <c r="H189" s="47">
        <v>82278</v>
      </c>
      <c r="I189" s="47">
        <v>2991</v>
      </c>
      <c r="J189" s="47">
        <v>87484</v>
      </c>
      <c r="K189" s="47">
        <v>84394</v>
      </c>
      <c r="L189" s="47">
        <v>2999</v>
      </c>
      <c r="M189" s="47">
        <v>90013</v>
      </c>
      <c r="N189" s="47">
        <v>86836</v>
      </c>
      <c r="O189" s="47">
        <v>3091</v>
      </c>
      <c r="P189" s="47">
        <v>92082</v>
      </c>
      <c r="Q189" s="47">
        <v>88925</v>
      </c>
      <c r="R189" s="47">
        <v>3069</v>
      </c>
      <c r="S189" s="47">
        <v>93158</v>
      </c>
      <c r="T189" s="47">
        <v>89970</v>
      </c>
      <c r="U189" s="47">
        <v>3091</v>
      </c>
      <c r="V189" s="147">
        <v>93917</v>
      </c>
      <c r="W189" s="147">
        <v>90451</v>
      </c>
      <c r="X189" s="147">
        <v>3364</v>
      </c>
    </row>
    <row r="190" spans="1:24" x14ac:dyDescent="0.35">
      <c r="A190" s="46" t="s">
        <v>257</v>
      </c>
      <c r="B190" s="46" t="s">
        <v>359</v>
      </c>
      <c r="C190" s="46" t="s">
        <v>19</v>
      </c>
      <c r="D190" s="47">
        <v>90480</v>
      </c>
      <c r="E190" s="47">
        <v>89318</v>
      </c>
      <c r="F190" s="47">
        <v>1140</v>
      </c>
      <c r="G190" s="47">
        <v>88820</v>
      </c>
      <c r="H190" s="47">
        <v>87707</v>
      </c>
      <c r="I190" s="47">
        <v>1089</v>
      </c>
      <c r="J190" s="47">
        <v>87819</v>
      </c>
      <c r="K190" s="47">
        <v>86756</v>
      </c>
      <c r="L190" s="47">
        <v>1041</v>
      </c>
      <c r="M190" s="47">
        <v>87519</v>
      </c>
      <c r="N190" s="47">
        <v>86488</v>
      </c>
      <c r="O190" s="47">
        <v>1002</v>
      </c>
      <c r="P190" s="47">
        <v>88318</v>
      </c>
      <c r="Q190" s="47">
        <v>87324</v>
      </c>
      <c r="R190" s="47">
        <v>967</v>
      </c>
      <c r="S190" s="47">
        <v>87942</v>
      </c>
      <c r="T190" s="47">
        <v>87021</v>
      </c>
      <c r="U190" s="47">
        <v>893</v>
      </c>
      <c r="V190" s="147">
        <v>88379</v>
      </c>
      <c r="W190" s="147">
        <v>87430</v>
      </c>
      <c r="X190" s="147">
        <v>920</v>
      </c>
    </row>
    <row r="191" spans="1:24" x14ac:dyDescent="0.35">
      <c r="A191" s="46" t="s">
        <v>259</v>
      </c>
      <c r="B191" s="46" t="s">
        <v>259</v>
      </c>
      <c r="C191" s="46" t="s">
        <v>19</v>
      </c>
      <c r="D191" s="47">
        <v>1105006</v>
      </c>
      <c r="E191" s="47">
        <v>1080285</v>
      </c>
      <c r="F191" s="47">
        <v>24003</v>
      </c>
      <c r="G191" s="47">
        <v>1122041</v>
      </c>
      <c r="H191" s="47">
        <v>1094749</v>
      </c>
      <c r="I191" s="47">
        <v>26474</v>
      </c>
      <c r="J191" s="47">
        <v>1150455</v>
      </c>
      <c r="K191" s="47">
        <v>1120576</v>
      </c>
      <c r="L191" s="47">
        <v>29040</v>
      </c>
      <c r="M191" s="47">
        <v>1178564</v>
      </c>
      <c r="N191" s="47">
        <v>1147200</v>
      </c>
      <c r="O191" s="47">
        <v>30602</v>
      </c>
      <c r="P191" s="47">
        <v>1216719</v>
      </c>
      <c r="Q191" s="47">
        <v>1183610</v>
      </c>
      <c r="R191" s="47">
        <v>32197</v>
      </c>
      <c r="S191" s="47">
        <v>1249056</v>
      </c>
      <c r="T191" s="47">
        <v>1212731</v>
      </c>
      <c r="U191" s="47">
        <v>35424</v>
      </c>
      <c r="V191" s="147">
        <v>1282363</v>
      </c>
      <c r="W191" s="147">
        <v>1242168</v>
      </c>
      <c r="X191" s="147">
        <v>39262</v>
      </c>
    </row>
    <row r="192" spans="1:24" x14ac:dyDescent="0.35">
      <c r="A192" s="46" t="s">
        <v>259</v>
      </c>
      <c r="B192" s="46" t="s">
        <v>406</v>
      </c>
      <c r="C192" s="46" t="s">
        <v>19</v>
      </c>
      <c r="D192" s="47">
        <v>26402</v>
      </c>
      <c r="E192" s="47">
        <v>26103</v>
      </c>
      <c r="F192" s="47">
        <v>238</v>
      </c>
      <c r="G192" s="47">
        <v>27045</v>
      </c>
      <c r="H192" s="47">
        <v>26728</v>
      </c>
      <c r="I192" s="47">
        <v>252</v>
      </c>
      <c r="J192" s="47">
        <v>27377</v>
      </c>
      <c r="K192" s="47">
        <v>27048</v>
      </c>
      <c r="L192" s="47">
        <v>264</v>
      </c>
      <c r="M192" s="47">
        <v>28145</v>
      </c>
      <c r="N192" s="47">
        <v>27827</v>
      </c>
      <c r="O192" s="47">
        <v>249</v>
      </c>
      <c r="P192" s="47">
        <v>28927</v>
      </c>
      <c r="Q192" s="47">
        <v>28616</v>
      </c>
      <c r="R192" s="47">
        <v>247</v>
      </c>
      <c r="S192" s="47">
        <v>29604</v>
      </c>
      <c r="T192" s="47">
        <v>29259</v>
      </c>
      <c r="U192" s="47">
        <v>286</v>
      </c>
      <c r="V192" s="147">
        <v>29761</v>
      </c>
      <c r="W192" s="147">
        <v>29379</v>
      </c>
      <c r="X192" s="147">
        <v>321</v>
      </c>
    </row>
    <row r="193" spans="1:24" x14ac:dyDescent="0.35">
      <c r="A193" s="46" t="s">
        <v>259</v>
      </c>
      <c r="B193" s="46" t="s">
        <v>404</v>
      </c>
      <c r="C193" s="46" t="s">
        <v>19</v>
      </c>
      <c r="D193" s="47">
        <v>117201</v>
      </c>
      <c r="E193" s="47">
        <v>115976</v>
      </c>
      <c r="F193" s="47">
        <v>1160</v>
      </c>
      <c r="G193" s="47">
        <v>115300</v>
      </c>
      <c r="H193" s="47">
        <v>114050</v>
      </c>
      <c r="I193" s="47">
        <v>1178</v>
      </c>
      <c r="J193" s="47">
        <v>114163</v>
      </c>
      <c r="K193" s="47">
        <v>112858</v>
      </c>
      <c r="L193" s="47">
        <v>1229</v>
      </c>
      <c r="M193" s="47">
        <v>114972</v>
      </c>
      <c r="N193" s="47">
        <v>113632</v>
      </c>
      <c r="O193" s="47">
        <v>1273</v>
      </c>
      <c r="P193" s="47">
        <v>118264</v>
      </c>
      <c r="Q193" s="47">
        <v>116818</v>
      </c>
      <c r="R193" s="47">
        <v>1356</v>
      </c>
      <c r="S193" s="47">
        <v>119291</v>
      </c>
      <c r="T193" s="47">
        <v>117769</v>
      </c>
      <c r="U193" s="47">
        <v>1435</v>
      </c>
      <c r="V193" s="147">
        <v>118325</v>
      </c>
      <c r="W193" s="147">
        <v>116641</v>
      </c>
      <c r="X193" s="147">
        <v>1596</v>
      </c>
    </row>
    <row r="194" spans="1:24" x14ac:dyDescent="0.35">
      <c r="A194" s="46" t="s">
        <v>259</v>
      </c>
      <c r="B194" s="46" t="s">
        <v>402</v>
      </c>
      <c r="C194" s="46" t="s">
        <v>19</v>
      </c>
      <c r="D194" s="47">
        <v>200748</v>
      </c>
      <c r="E194" s="47">
        <v>196858</v>
      </c>
      <c r="F194" s="47">
        <v>3779</v>
      </c>
      <c r="G194" s="47">
        <v>205814</v>
      </c>
      <c r="H194" s="47">
        <v>201623</v>
      </c>
      <c r="I194" s="47">
        <v>4062</v>
      </c>
      <c r="J194" s="47">
        <v>208136</v>
      </c>
      <c r="K194" s="47">
        <v>203704</v>
      </c>
      <c r="L194" s="47">
        <v>4297</v>
      </c>
      <c r="M194" s="47">
        <v>211978</v>
      </c>
      <c r="N194" s="47">
        <v>207421</v>
      </c>
      <c r="O194" s="47">
        <v>4441</v>
      </c>
      <c r="P194" s="47">
        <v>215487</v>
      </c>
      <c r="Q194" s="47">
        <v>210772</v>
      </c>
      <c r="R194" s="47">
        <v>4571</v>
      </c>
      <c r="S194" s="47">
        <v>215793</v>
      </c>
      <c r="T194" s="47">
        <v>210750</v>
      </c>
      <c r="U194" s="47">
        <v>4897</v>
      </c>
      <c r="V194" s="147">
        <v>214867</v>
      </c>
      <c r="W194" s="147">
        <v>209484</v>
      </c>
      <c r="X194" s="147">
        <v>5234</v>
      </c>
    </row>
    <row r="195" spans="1:24" x14ac:dyDescent="0.35">
      <c r="A195" s="46" t="s">
        <v>259</v>
      </c>
      <c r="B195" s="46" t="s">
        <v>384</v>
      </c>
      <c r="C195" s="46" t="s">
        <v>19</v>
      </c>
      <c r="D195" s="47">
        <v>26796</v>
      </c>
      <c r="E195" s="47">
        <v>26449</v>
      </c>
      <c r="F195" s="47">
        <v>330</v>
      </c>
      <c r="G195" s="47">
        <v>26108</v>
      </c>
      <c r="H195" s="47">
        <v>25737</v>
      </c>
      <c r="I195" s="47">
        <v>353</v>
      </c>
      <c r="J195" s="47">
        <v>25539</v>
      </c>
      <c r="K195" s="47">
        <v>25183</v>
      </c>
      <c r="L195" s="47">
        <v>338</v>
      </c>
      <c r="M195" s="47">
        <v>25606</v>
      </c>
      <c r="N195" s="47">
        <v>25234</v>
      </c>
      <c r="O195" s="47">
        <v>357</v>
      </c>
      <c r="P195" s="47">
        <v>26369</v>
      </c>
      <c r="Q195" s="47">
        <v>25984</v>
      </c>
      <c r="R195" s="47">
        <v>369</v>
      </c>
      <c r="S195" s="47">
        <v>25471</v>
      </c>
      <c r="T195" s="47">
        <v>25069</v>
      </c>
      <c r="U195" s="47">
        <v>383</v>
      </c>
      <c r="V195" s="147">
        <v>26440</v>
      </c>
      <c r="W195" s="147">
        <v>26006</v>
      </c>
      <c r="X195" s="147">
        <v>417</v>
      </c>
    </row>
    <row r="196" spans="1:24" x14ac:dyDescent="0.35">
      <c r="A196" s="46" t="s">
        <v>259</v>
      </c>
      <c r="B196" s="46" t="s">
        <v>405</v>
      </c>
      <c r="C196" s="46" t="s">
        <v>19</v>
      </c>
      <c r="D196" s="47" t="s">
        <v>400</v>
      </c>
      <c r="E196" s="47" t="s">
        <v>400</v>
      </c>
      <c r="F196" s="47" t="s">
        <v>400</v>
      </c>
      <c r="G196" s="47">
        <v>166596</v>
      </c>
      <c r="H196" s="47">
        <v>162813</v>
      </c>
      <c r="I196" s="47">
        <v>3652</v>
      </c>
      <c r="J196" s="47">
        <v>170328</v>
      </c>
      <c r="K196" s="47">
        <v>166240</v>
      </c>
      <c r="L196" s="47">
        <v>3930</v>
      </c>
      <c r="M196" s="47">
        <v>173122</v>
      </c>
      <c r="N196" s="47">
        <v>168908</v>
      </c>
      <c r="O196" s="47">
        <v>4063</v>
      </c>
      <c r="P196" s="47">
        <v>179943</v>
      </c>
      <c r="Q196" s="47">
        <v>175389</v>
      </c>
      <c r="R196" s="47">
        <v>4379</v>
      </c>
      <c r="S196" s="47">
        <v>184614</v>
      </c>
      <c r="T196" s="47">
        <v>179218</v>
      </c>
      <c r="U196" s="47">
        <v>5217</v>
      </c>
      <c r="V196" s="147">
        <v>186678</v>
      </c>
      <c r="W196" s="147">
        <v>180687</v>
      </c>
      <c r="X196" s="147">
        <v>5792</v>
      </c>
    </row>
    <row r="197" spans="1:24" x14ac:dyDescent="0.35">
      <c r="A197" s="46" t="s">
        <v>259</v>
      </c>
      <c r="B197" s="46" t="s">
        <v>403</v>
      </c>
      <c r="C197" s="46" t="s">
        <v>19</v>
      </c>
      <c r="D197" s="47">
        <v>204175</v>
      </c>
      <c r="E197" s="47">
        <v>198443</v>
      </c>
      <c r="F197" s="47">
        <v>5640</v>
      </c>
      <c r="G197" s="47">
        <v>202267</v>
      </c>
      <c r="H197" s="47">
        <v>195852</v>
      </c>
      <c r="I197" s="47">
        <v>6308</v>
      </c>
      <c r="J197" s="47">
        <v>202092</v>
      </c>
      <c r="K197" s="47">
        <v>194930</v>
      </c>
      <c r="L197" s="47">
        <v>7048</v>
      </c>
      <c r="M197" s="47">
        <v>201550</v>
      </c>
      <c r="N197" s="47">
        <v>193963</v>
      </c>
      <c r="O197" s="47">
        <v>7480</v>
      </c>
      <c r="P197" s="47">
        <v>205331</v>
      </c>
      <c r="Q197" s="47">
        <v>197396</v>
      </c>
      <c r="R197" s="47">
        <v>7817</v>
      </c>
      <c r="S197" s="47">
        <v>211176</v>
      </c>
      <c r="T197" s="47">
        <v>202792</v>
      </c>
      <c r="U197" s="47">
        <v>8275</v>
      </c>
      <c r="V197" s="147">
        <v>214631</v>
      </c>
      <c r="W197" s="147">
        <v>205580</v>
      </c>
      <c r="X197" s="147">
        <v>8947</v>
      </c>
    </row>
    <row r="198" spans="1:24" x14ac:dyDescent="0.35">
      <c r="A198" s="46" t="s">
        <v>259</v>
      </c>
      <c r="B198" s="46" t="s">
        <v>383</v>
      </c>
      <c r="C198" s="46" t="s">
        <v>19</v>
      </c>
      <c r="D198" s="47">
        <v>182582</v>
      </c>
      <c r="E198" s="47">
        <v>178307</v>
      </c>
      <c r="F198" s="47">
        <v>4162</v>
      </c>
      <c r="G198" s="47">
        <v>194339</v>
      </c>
      <c r="H198" s="47">
        <v>189779</v>
      </c>
      <c r="I198" s="47">
        <v>4434</v>
      </c>
      <c r="J198" s="47">
        <v>200391</v>
      </c>
      <c r="K198" s="47">
        <v>195663</v>
      </c>
      <c r="L198" s="47">
        <v>4598</v>
      </c>
      <c r="M198" s="47">
        <v>205791</v>
      </c>
      <c r="N198" s="47">
        <v>200854</v>
      </c>
      <c r="O198" s="47">
        <v>4828</v>
      </c>
      <c r="P198" s="47">
        <v>215265</v>
      </c>
      <c r="Q198" s="47">
        <v>210245</v>
      </c>
      <c r="R198" s="47">
        <v>4875</v>
      </c>
      <c r="S198" s="47">
        <v>231174</v>
      </c>
      <c r="T198" s="47">
        <v>225749</v>
      </c>
      <c r="U198" s="47">
        <v>5293</v>
      </c>
      <c r="V198" s="147">
        <v>251086</v>
      </c>
      <c r="W198" s="147">
        <v>245055</v>
      </c>
      <c r="X198" s="147">
        <v>5884</v>
      </c>
    </row>
    <row r="199" spans="1:24" x14ac:dyDescent="0.35">
      <c r="A199" s="46" t="s">
        <v>259</v>
      </c>
      <c r="B199" s="46" t="s">
        <v>401</v>
      </c>
      <c r="C199" s="46" t="s">
        <v>19</v>
      </c>
      <c r="D199" s="47">
        <v>119930</v>
      </c>
      <c r="E199" s="47">
        <v>115927</v>
      </c>
      <c r="F199" s="47">
        <v>3926</v>
      </c>
      <c r="G199" s="47">
        <v>125118</v>
      </c>
      <c r="H199" s="47">
        <v>120190</v>
      </c>
      <c r="I199" s="47">
        <v>4844</v>
      </c>
      <c r="J199" s="47">
        <v>136244</v>
      </c>
      <c r="K199" s="47">
        <v>130428</v>
      </c>
      <c r="L199" s="47">
        <v>5746</v>
      </c>
      <c r="M199" s="47">
        <v>147391</v>
      </c>
      <c r="N199" s="47">
        <v>141117</v>
      </c>
      <c r="O199" s="47">
        <v>6209</v>
      </c>
      <c r="P199" s="47">
        <v>153732</v>
      </c>
      <c r="Q199" s="47">
        <v>146830</v>
      </c>
      <c r="R199" s="47">
        <v>6816</v>
      </c>
      <c r="S199" s="47">
        <v>153062</v>
      </c>
      <c r="T199" s="47">
        <v>145258</v>
      </c>
      <c r="U199" s="47">
        <v>7719</v>
      </c>
      <c r="V199" s="147">
        <v>157664</v>
      </c>
      <c r="W199" s="147">
        <v>148578</v>
      </c>
      <c r="X199" s="147">
        <v>8994</v>
      </c>
    </row>
    <row r="200" spans="1:24" x14ac:dyDescent="0.35">
      <c r="A200" s="46" t="s">
        <v>259</v>
      </c>
      <c r="B200" s="46" t="s">
        <v>407</v>
      </c>
      <c r="C200" s="46" t="s">
        <v>19</v>
      </c>
      <c r="D200" s="47">
        <v>9450</v>
      </c>
      <c r="E200" s="47">
        <v>9347</v>
      </c>
      <c r="F200" s="47">
        <v>91</v>
      </c>
      <c r="G200" s="47">
        <v>9255</v>
      </c>
      <c r="H200" s="47">
        <v>9149</v>
      </c>
      <c r="I200" s="47">
        <v>94</v>
      </c>
      <c r="J200" s="47">
        <v>8981</v>
      </c>
      <c r="K200" s="47">
        <v>8862</v>
      </c>
      <c r="L200" s="47">
        <v>112</v>
      </c>
      <c r="M200" s="47">
        <v>8867</v>
      </c>
      <c r="N200" s="47">
        <v>8750</v>
      </c>
      <c r="O200" s="47">
        <v>110</v>
      </c>
      <c r="P200" s="47">
        <v>9417</v>
      </c>
      <c r="Q200" s="47">
        <v>9306</v>
      </c>
      <c r="R200" s="47">
        <v>100</v>
      </c>
      <c r="S200" s="47">
        <v>9880</v>
      </c>
      <c r="T200" s="47">
        <v>9743</v>
      </c>
      <c r="U200" s="47">
        <v>118</v>
      </c>
      <c r="V200" s="147">
        <v>10040</v>
      </c>
      <c r="W200" s="147">
        <v>9877</v>
      </c>
      <c r="X200" s="147">
        <v>144</v>
      </c>
    </row>
    <row r="201" spans="1:24" x14ac:dyDescent="0.35">
      <c r="A201" s="46" t="s">
        <v>259</v>
      </c>
      <c r="B201" s="46" t="s">
        <v>359</v>
      </c>
      <c r="C201" s="46" t="s">
        <v>19</v>
      </c>
      <c r="D201" s="47">
        <v>47262</v>
      </c>
      <c r="E201" s="47">
        <v>45897</v>
      </c>
      <c r="F201" s="47">
        <v>1309</v>
      </c>
      <c r="G201" s="47">
        <v>50199</v>
      </c>
      <c r="H201" s="47">
        <v>48828</v>
      </c>
      <c r="I201" s="47">
        <v>1297</v>
      </c>
      <c r="J201" s="47">
        <v>57204</v>
      </c>
      <c r="K201" s="47">
        <v>55660</v>
      </c>
      <c r="L201" s="47">
        <v>1478</v>
      </c>
      <c r="M201" s="47">
        <v>61142</v>
      </c>
      <c r="N201" s="47">
        <v>59494</v>
      </c>
      <c r="O201" s="47">
        <v>1592</v>
      </c>
      <c r="P201" s="47">
        <v>63984</v>
      </c>
      <c r="Q201" s="47">
        <v>62254</v>
      </c>
      <c r="R201" s="47">
        <v>1667</v>
      </c>
      <c r="S201" s="47">
        <v>68991</v>
      </c>
      <c r="T201" s="47">
        <v>67124</v>
      </c>
      <c r="U201" s="47">
        <v>1801</v>
      </c>
      <c r="V201" s="147">
        <v>72871</v>
      </c>
      <c r="W201" s="147">
        <v>70881</v>
      </c>
      <c r="X201" s="147">
        <v>1933</v>
      </c>
    </row>
    <row r="202" spans="1:24" x14ac:dyDescent="0.35">
      <c r="A202" s="46" t="s">
        <v>267</v>
      </c>
      <c r="B202" s="46" t="s">
        <v>267</v>
      </c>
      <c r="C202" s="46" t="s">
        <v>19</v>
      </c>
      <c r="D202" s="47">
        <v>743942</v>
      </c>
      <c r="E202" s="47">
        <v>733757</v>
      </c>
      <c r="F202" s="47">
        <v>9359</v>
      </c>
      <c r="G202" s="47">
        <v>747681</v>
      </c>
      <c r="H202" s="47">
        <v>737406</v>
      </c>
      <c r="I202" s="47">
        <v>9381</v>
      </c>
      <c r="J202" s="47">
        <v>751965</v>
      </c>
      <c r="K202" s="47">
        <v>741026</v>
      </c>
      <c r="L202" s="47">
        <v>10035</v>
      </c>
      <c r="M202" s="47">
        <v>772660</v>
      </c>
      <c r="N202" s="47">
        <v>761518</v>
      </c>
      <c r="O202" s="47">
        <v>10246</v>
      </c>
      <c r="P202" s="47">
        <v>788992</v>
      </c>
      <c r="Q202" s="47">
        <v>777358</v>
      </c>
      <c r="R202" s="47">
        <v>10682</v>
      </c>
      <c r="S202" s="47">
        <v>797720</v>
      </c>
      <c r="T202" s="47">
        <v>784645</v>
      </c>
      <c r="U202" s="47">
        <v>12084</v>
      </c>
      <c r="V202" s="147">
        <v>808812</v>
      </c>
      <c r="W202" s="147">
        <v>793249</v>
      </c>
      <c r="X202" s="147">
        <v>14515</v>
      </c>
    </row>
    <row r="203" spans="1:24" x14ac:dyDescent="0.35">
      <c r="A203" s="46" t="s">
        <v>267</v>
      </c>
      <c r="B203" s="46" t="s">
        <v>511</v>
      </c>
      <c r="C203" s="46" t="s">
        <v>19</v>
      </c>
      <c r="D203" s="47">
        <v>15252</v>
      </c>
      <c r="E203" s="47">
        <v>15108</v>
      </c>
      <c r="F203" s="47">
        <v>123</v>
      </c>
      <c r="G203" s="47">
        <v>15155</v>
      </c>
      <c r="H203" s="47">
        <v>15012</v>
      </c>
      <c r="I203" s="47">
        <v>121</v>
      </c>
      <c r="J203" s="47">
        <v>15059</v>
      </c>
      <c r="K203" s="47">
        <v>14918</v>
      </c>
      <c r="L203" s="47">
        <v>120</v>
      </c>
      <c r="M203" s="47">
        <v>15398</v>
      </c>
      <c r="N203" s="47">
        <v>15250</v>
      </c>
      <c r="O203" s="47">
        <v>126</v>
      </c>
      <c r="P203" s="47">
        <v>15518</v>
      </c>
      <c r="Q203" s="47">
        <v>15358</v>
      </c>
      <c r="R203" s="47">
        <v>134</v>
      </c>
      <c r="S203" s="47">
        <v>15510</v>
      </c>
      <c r="T203" s="47">
        <v>15343</v>
      </c>
      <c r="U203" s="47">
        <v>134</v>
      </c>
      <c r="V203" s="147">
        <v>15579</v>
      </c>
      <c r="W203" s="147">
        <v>15392</v>
      </c>
      <c r="X203" s="147">
        <v>164</v>
      </c>
    </row>
    <row r="204" spans="1:24" x14ac:dyDescent="0.35">
      <c r="A204" s="46" t="s">
        <v>267</v>
      </c>
      <c r="B204" s="46" t="s">
        <v>507</v>
      </c>
      <c r="C204" s="46" t="s">
        <v>19</v>
      </c>
      <c r="D204" s="47">
        <v>29252</v>
      </c>
      <c r="E204" s="47">
        <v>28959</v>
      </c>
      <c r="F204" s="47">
        <v>264</v>
      </c>
      <c r="G204" s="47">
        <v>29327</v>
      </c>
      <c r="H204" s="47">
        <v>28993</v>
      </c>
      <c r="I204" s="47">
        <v>299</v>
      </c>
      <c r="J204" s="47">
        <v>29298</v>
      </c>
      <c r="K204" s="47">
        <v>28933</v>
      </c>
      <c r="L204" s="47">
        <v>335</v>
      </c>
      <c r="M204" s="47">
        <v>29852</v>
      </c>
      <c r="N204" s="47">
        <v>29520</v>
      </c>
      <c r="O204" s="47">
        <v>303</v>
      </c>
      <c r="P204" s="47">
        <v>30062</v>
      </c>
      <c r="Q204" s="47">
        <v>29739</v>
      </c>
      <c r="R204" s="47">
        <v>293</v>
      </c>
      <c r="S204" s="47">
        <v>30489</v>
      </c>
      <c r="T204" s="47">
        <v>30107</v>
      </c>
      <c r="U204" s="47">
        <v>353</v>
      </c>
      <c r="V204" s="147">
        <v>30520</v>
      </c>
      <c r="W204" s="147">
        <v>30024</v>
      </c>
      <c r="X204" s="147">
        <v>466</v>
      </c>
    </row>
    <row r="205" spans="1:24" x14ac:dyDescent="0.35">
      <c r="A205" s="46" t="s">
        <v>267</v>
      </c>
      <c r="B205" s="46" t="s">
        <v>505</v>
      </c>
      <c r="C205" s="46" t="s">
        <v>19</v>
      </c>
      <c r="D205" s="47">
        <v>12964</v>
      </c>
      <c r="E205" s="47">
        <v>12810</v>
      </c>
      <c r="F205" s="47">
        <v>127</v>
      </c>
      <c r="G205" s="47">
        <v>12672</v>
      </c>
      <c r="H205" s="47">
        <v>12464</v>
      </c>
      <c r="I205" s="47">
        <v>185</v>
      </c>
      <c r="J205" s="47">
        <v>12779</v>
      </c>
      <c r="K205" s="47">
        <v>12630</v>
      </c>
      <c r="L205" s="47">
        <v>125</v>
      </c>
      <c r="M205" s="47">
        <v>12833</v>
      </c>
      <c r="N205" s="47">
        <v>12689</v>
      </c>
      <c r="O205" s="47">
        <v>120</v>
      </c>
      <c r="P205" s="47">
        <v>12941</v>
      </c>
      <c r="Q205" s="47">
        <v>12801</v>
      </c>
      <c r="R205" s="47">
        <v>117</v>
      </c>
      <c r="S205" s="47">
        <v>13052</v>
      </c>
      <c r="T205" s="47">
        <v>12901</v>
      </c>
      <c r="U205" s="47">
        <v>129</v>
      </c>
      <c r="V205" s="147">
        <v>13185</v>
      </c>
      <c r="W205" s="147">
        <v>13018</v>
      </c>
      <c r="X205" s="147">
        <v>146</v>
      </c>
    </row>
    <row r="206" spans="1:24" x14ac:dyDescent="0.35">
      <c r="A206" s="46" t="s">
        <v>267</v>
      </c>
      <c r="B206" s="46" t="s">
        <v>503</v>
      </c>
      <c r="C206" s="46" t="s">
        <v>19</v>
      </c>
      <c r="D206" s="47">
        <v>55668</v>
      </c>
      <c r="E206" s="47">
        <v>55138</v>
      </c>
      <c r="F206" s="47">
        <v>476</v>
      </c>
      <c r="G206" s="47">
        <v>56254</v>
      </c>
      <c r="H206" s="47">
        <v>55698</v>
      </c>
      <c r="I206" s="47">
        <v>503</v>
      </c>
      <c r="J206" s="47">
        <v>56685</v>
      </c>
      <c r="K206" s="47">
        <v>56134</v>
      </c>
      <c r="L206" s="47">
        <v>502</v>
      </c>
      <c r="M206" s="47">
        <v>58325</v>
      </c>
      <c r="N206" s="47">
        <v>57752</v>
      </c>
      <c r="O206" s="47">
        <v>528</v>
      </c>
      <c r="P206" s="47">
        <v>59960</v>
      </c>
      <c r="Q206" s="47">
        <v>59376</v>
      </c>
      <c r="R206" s="47">
        <v>527</v>
      </c>
      <c r="S206" s="47">
        <v>61803</v>
      </c>
      <c r="T206" s="47">
        <v>61173</v>
      </c>
      <c r="U206" s="47">
        <v>574</v>
      </c>
      <c r="V206" s="147">
        <v>63428</v>
      </c>
      <c r="W206" s="147">
        <v>62702</v>
      </c>
      <c r="X206" s="147">
        <v>674</v>
      </c>
    </row>
    <row r="207" spans="1:24" x14ac:dyDescent="0.35">
      <c r="A207" s="46" t="s">
        <v>267</v>
      </c>
      <c r="B207" s="46" t="s">
        <v>506</v>
      </c>
      <c r="C207" s="46" t="s">
        <v>19</v>
      </c>
      <c r="D207" s="47">
        <v>10905</v>
      </c>
      <c r="E207" s="47">
        <v>10805</v>
      </c>
      <c r="F207" s="47">
        <v>83</v>
      </c>
      <c r="G207" s="47">
        <v>10932</v>
      </c>
      <c r="H207" s="47">
        <v>10839</v>
      </c>
      <c r="I207" s="47">
        <v>78</v>
      </c>
      <c r="J207" s="47">
        <v>10873</v>
      </c>
      <c r="K207" s="47">
        <v>10786</v>
      </c>
      <c r="L207" s="47">
        <v>73</v>
      </c>
      <c r="M207" s="47">
        <v>11089</v>
      </c>
      <c r="N207" s="47">
        <v>11009</v>
      </c>
      <c r="O207" s="47">
        <v>66</v>
      </c>
      <c r="P207" s="47">
        <v>11243</v>
      </c>
      <c r="Q207" s="47">
        <v>11160</v>
      </c>
      <c r="R207" s="47">
        <v>68</v>
      </c>
      <c r="S207" s="47">
        <v>11284</v>
      </c>
      <c r="T207" s="47">
        <v>11198</v>
      </c>
      <c r="U207" s="47">
        <v>73</v>
      </c>
      <c r="V207" s="147">
        <v>11342</v>
      </c>
      <c r="W207" s="147">
        <v>11254</v>
      </c>
      <c r="X207" s="147">
        <v>74</v>
      </c>
    </row>
    <row r="208" spans="1:24" x14ac:dyDescent="0.35">
      <c r="A208" s="46" t="s">
        <v>267</v>
      </c>
      <c r="B208" s="46" t="s">
        <v>502</v>
      </c>
      <c r="C208" s="46" t="s">
        <v>19</v>
      </c>
      <c r="D208" s="47">
        <v>44766</v>
      </c>
      <c r="E208" s="47">
        <v>44119</v>
      </c>
      <c r="F208" s="47">
        <v>584</v>
      </c>
      <c r="G208" s="47">
        <v>46527</v>
      </c>
      <c r="H208" s="47">
        <v>45864</v>
      </c>
      <c r="I208" s="47">
        <v>591</v>
      </c>
      <c r="J208" s="47">
        <v>47649</v>
      </c>
      <c r="K208" s="47">
        <v>46928</v>
      </c>
      <c r="L208" s="47">
        <v>647</v>
      </c>
      <c r="M208" s="47">
        <v>49264</v>
      </c>
      <c r="N208" s="47">
        <v>48497</v>
      </c>
      <c r="O208" s="47">
        <v>691</v>
      </c>
      <c r="P208" s="47">
        <v>51143</v>
      </c>
      <c r="Q208" s="47">
        <v>50270</v>
      </c>
      <c r="R208" s="47">
        <v>794</v>
      </c>
      <c r="S208" s="47">
        <v>51811</v>
      </c>
      <c r="T208" s="47">
        <v>50878</v>
      </c>
      <c r="U208" s="47">
        <v>859</v>
      </c>
      <c r="V208" s="147">
        <v>53157</v>
      </c>
      <c r="W208" s="147">
        <v>52082</v>
      </c>
      <c r="X208" s="147">
        <v>986</v>
      </c>
    </row>
    <row r="209" spans="1:24" x14ac:dyDescent="0.35">
      <c r="A209" s="46" t="s">
        <v>267</v>
      </c>
      <c r="B209" s="46" t="s">
        <v>504</v>
      </c>
      <c r="C209" s="46" t="s">
        <v>19</v>
      </c>
      <c r="D209" s="47">
        <v>17875</v>
      </c>
      <c r="E209" s="47">
        <v>17545</v>
      </c>
      <c r="F209" s="47">
        <v>293</v>
      </c>
      <c r="G209" s="47">
        <v>18047</v>
      </c>
      <c r="H209" s="47">
        <v>17730</v>
      </c>
      <c r="I209" s="47">
        <v>279</v>
      </c>
      <c r="J209" s="47">
        <v>17974</v>
      </c>
      <c r="K209" s="47">
        <v>17663</v>
      </c>
      <c r="L209" s="47">
        <v>275</v>
      </c>
      <c r="M209" s="47">
        <v>18333</v>
      </c>
      <c r="N209" s="47">
        <v>18034</v>
      </c>
      <c r="O209" s="47">
        <v>264</v>
      </c>
      <c r="P209" s="47">
        <v>19000</v>
      </c>
      <c r="Q209" s="47">
        <v>18704</v>
      </c>
      <c r="R209" s="47">
        <v>259</v>
      </c>
      <c r="S209" s="47">
        <v>19131</v>
      </c>
      <c r="T209" s="47">
        <v>18842</v>
      </c>
      <c r="U209" s="47">
        <v>246</v>
      </c>
      <c r="V209" s="147">
        <v>19609</v>
      </c>
      <c r="W209" s="147">
        <v>19234</v>
      </c>
      <c r="X209" s="147">
        <v>333</v>
      </c>
    </row>
    <row r="210" spans="1:24" x14ac:dyDescent="0.35">
      <c r="A210" s="46" t="s">
        <v>267</v>
      </c>
      <c r="B210" s="46" t="s">
        <v>499</v>
      </c>
      <c r="C210" s="46" t="s">
        <v>19</v>
      </c>
      <c r="D210" s="47">
        <v>94056</v>
      </c>
      <c r="E210" s="47">
        <v>93016</v>
      </c>
      <c r="F210" s="47">
        <v>975</v>
      </c>
      <c r="G210" s="47">
        <v>94035</v>
      </c>
      <c r="H210" s="47">
        <v>93021</v>
      </c>
      <c r="I210" s="47">
        <v>935</v>
      </c>
      <c r="J210" s="47">
        <v>93916</v>
      </c>
      <c r="K210" s="47">
        <v>92846</v>
      </c>
      <c r="L210" s="47">
        <v>989</v>
      </c>
      <c r="M210" s="47">
        <v>95492</v>
      </c>
      <c r="N210" s="47">
        <v>94391</v>
      </c>
      <c r="O210" s="47">
        <v>1018</v>
      </c>
      <c r="P210" s="47">
        <v>96593</v>
      </c>
      <c r="Q210" s="47">
        <v>95442</v>
      </c>
      <c r="R210" s="47">
        <v>1053</v>
      </c>
      <c r="S210" s="47">
        <v>97249</v>
      </c>
      <c r="T210" s="47">
        <v>95985</v>
      </c>
      <c r="U210" s="47">
        <v>1168</v>
      </c>
      <c r="V210" s="147">
        <v>98426</v>
      </c>
      <c r="W210" s="147">
        <v>96911</v>
      </c>
      <c r="X210" s="147">
        <v>1410</v>
      </c>
    </row>
    <row r="211" spans="1:24" x14ac:dyDescent="0.35">
      <c r="A211" s="46" t="s">
        <v>267</v>
      </c>
      <c r="B211" s="46" t="s">
        <v>514</v>
      </c>
      <c r="C211" s="46" t="s">
        <v>19</v>
      </c>
      <c r="D211" s="47">
        <v>31949</v>
      </c>
      <c r="E211" s="47">
        <v>31545</v>
      </c>
      <c r="F211" s="47">
        <v>359</v>
      </c>
      <c r="G211" s="47">
        <v>31914</v>
      </c>
      <c r="H211" s="47">
        <v>31570</v>
      </c>
      <c r="I211" s="47">
        <v>300</v>
      </c>
      <c r="J211" s="47">
        <v>32529</v>
      </c>
      <c r="K211" s="47">
        <v>32078</v>
      </c>
      <c r="L211" s="47">
        <v>406</v>
      </c>
      <c r="M211" s="47">
        <v>36094</v>
      </c>
      <c r="N211" s="47">
        <v>35628</v>
      </c>
      <c r="O211" s="47">
        <v>409</v>
      </c>
      <c r="P211" s="47">
        <v>37801</v>
      </c>
      <c r="Q211" s="47">
        <v>37294</v>
      </c>
      <c r="R211" s="47">
        <v>453</v>
      </c>
      <c r="S211" s="47">
        <v>38379</v>
      </c>
      <c r="T211" s="47">
        <v>37810</v>
      </c>
      <c r="U211" s="47">
        <v>516</v>
      </c>
      <c r="V211" s="147">
        <v>38928</v>
      </c>
      <c r="W211" s="147">
        <v>38330</v>
      </c>
      <c r="X211" s="147">
        <v>545</v>
      </c>
    </row>
    <row r="212" spans="1:24" x14ac:dyDescent="0.35">
      <c r="A212" s="46" t="s">
        <v>267</v>
      </c>
      <c r="B212" s="46" t="s">
        <v>508</v>
      </c>
      <c r="C212" s="46" t="s">
        <v>19</v>
      </c>
      <c r="D212" s="47">
        <v>18183</v>
      </c>
      <c r="E212" s="47">
        <v>18037</v>
      </c>
      <c r="F212" s="47">
        <v>124</v>
      </c>
      <c r="G212" s="47">
        <v>18093</v>
      </c>
      <c r="H212" s="47">
        <v>17970</v>
      </c>
      <c r="I212" s="47">
        <v>95</v>
      </c>
      <c r="J212" s="47">
        <v>17839</v>
      </c>
      <c r="K212" s="47">
        <v>17708</v>
      </c>
      <c r="L212" s="47">
        <v>103</v>
      </c>
      <c r="M212" s="47">
        <v>17980</v>
      </c>
      <c r="N212" s="47">
        <v>17862</v>
      </c>
      <c r="O212" s="47">
        <v>91</v>
      </c>
      <c r="P212" s="47">
        <v>18204</v>
      </c>
      <c r="Q212" s="47">
        <v>18065</v>
      </c>
      <c r="R212" s="47">
        <v>109</v>
      </c>
      <c r="S212" s="47">
        <v>18205</v>
      </c>
      <c r="T212" s="47">
        <v>18073</v>
      </c>
      <c r="U212" s="47">
        <v>106</v>
      </c>
      <c r="V212" s="147">
        <v>18180</v>
      </c>
      <c r="W212" s="147">
        <v>17986</v>
      </c>
      <c r="X212" s="147">
        <v>162</v>
      </c>
    </row>
    <row r="213" spans="1:24" x14ac:dyDescent="0.35">
      <c r="A213" s="46" t="s">
        <v>267</v>
      </c>
      <c r="B213" s="46" t="s">
        <v>501</v>
      </c>
      <c r="C213" s="46" t="s">
        <v>19</v>
      </c>
      <c r="D213" s="47">
        <v>103391</v>
      </c>
      <c r="E213" s="47">
        <v>102801</v>
      </c>
      <c r="F213" s="47">
        <v>522</v>
      </c>
      <c r="G213" s="47">
        <v>105177</v>
      </c>
      <c r="H213" s="47">
        <v>104561</v>
      </c>
      <c r="I213" s="47">
        <v>547</v>
      </c>
      <c r="J213" s="47">
        <v>107128</v>
      </c>
      <c r="K213" s="47">
        <v>106414</v>
      </c>
      <c r="L213" s="47">
        <v>638</v>
      </c>
      <c r="M213" s="47">
        <v>110833</v>
      </c>
      <c r="N213" s="47">
        <v>110112</v>
      </c>
      <c r="O213" s="47">
        <v>652</v>
      </c>
      <c r="P213" s="47">
        <v>114963</v>
      </c>
      <c r="Q213" s="47">
        <v>114166</v>
      </c>
      <c r="R213" s="47">
        <v>716</v>
      </c>
      <c r="S213" s="47">
        <v>115536</v>
      </c>
      <c r="T213" s="47">
        <v>114578</v>
      </c>
      <c r="U213" s="47">
        <v>881</v>
      </c>
      <c r="V213" s="147">
        <v>117524</v>
      </c>
      <c r="W213" s="147">
        <v>116484</v>
      </c>
      <c r="X213" s="147">
        <v>959</v>
      </c>
    </row>
    <row r="214" spans="1:24" x14ac:dyDescent="0.35">
      <c r="A214" s="46" t="s">
        <v>267</v>
      </c>
      <c r="B214" s="46" t="s">
        <v>520</v>
      </c>
      <c r="C214" s="46" t="s">
        <v>19</v>
      </c>
      <c r="D214" s="47">
        <v>16792</v>
      </c>
      <c r="E214" s="47">
        <v>16526</v>
      </c>
      <c r="F214" s="47">
        <v>228</v>
      </c>
      <c r="G214" s="47">
        <v>16828</v>
      </c>
      <c r="H214" s="47">
        <v>16572</v>
      </c>
      <c r="I214" s="47">
        <v>217</v>
      </c>
      <c r="J214" s="47">
        <v>16749</v>
      </c>
      <c r="K214" s="47">
        <v>16481</v>
      </c>
      <c r="L214" s="47">
        <v>232</v>
      </c>
      <c r="M214" s="47">
        <v>16997</v>
      </c>
      <c r="N214" s="47">
        <v>16742</v>
      </c>
      <c r="O214" s="47">
        <v>221</v>
      </c>
      <c r="P214" s="47">
        <v>17069</v>
      </c>
      <c r="Q214" s="47">
        <v>16798</v>
      </c>
      <c r="R214" s="47">
        <v>237</v>
      </c>
      <c r="S214" s="47">
        <v>17238</v>
      </c>
      <c r="T214" s="47">
        <v>16946</v>
      </c>
      <c r="U214" s="47">
        <v>251</v>
      </c>
      <c r="V214" s="147">
        <v>17422</v>
      </c>
      <c r="W214" s="147">
        <v>17055</v>
      </c>
      <c r="X214" s="147">
        <v>330</v>
      </c>
    </row>
    <row r="215" spans="1:24" x14ac:dyDescent="0.35">
      <c r="A215" s="46" t="s">
        <v>267</v>
      </c>
      <c r="B215" s="46" t="s">
        <v>500</v>
      </c>
      <c r="C215" s="46" t="s">
        <v>19</v>
      </c>
      <c r="D215" s="47">
        <v>109332</v>
      </c>
      <c r="E215" s="47">
        <v>108207</v>
      </c>
      <c r="F215" s="47">
        <v>1034</v>
      </c>
      <c r="G215" s="47">
        <v>110064</v>
      </c>
      <c r="H215" s="47">
        <v>108824</v>
      </c>
      <c r="I215" s="47">
        <v>1137</v>
      </c>
      <c r="J215" s="47">
        <v>110825</v>
      </c>
      <c r="K215" s="47">
        <v>109473</v>
      </c>
      <c r="L215" s="47">
        <v>1256</v>
      </c>
      <c r="M215" s="47">
        <v>113780</v>
      </c>
      <c r="N215" s="47">
        <v>112397</v>
      </c>
      <c r="O215" s="47">
        <v>1288</v>
      </c>
      <c r="P215" s="47">
        <v>115639</v>
      </c>
      <c r="Q215" s="47">
        <v>114112</v>
      </c>
      <c r="R215" s="47">
        <v>1421</v>
      </c>
      <c r="S215" s="47">
        <v>117279</v>
      </c>
      <c r="T215" s="47">
        <v>115438</v>
      </c>
      <c r="U215" s="47">
        <v>1721</v>
      </c>
      <c r="V215" s="147">
        <v>118364</v>
      </c>
      <c r="W215" s="147">
        <v>116299</v>
      </c>
      <c r="X215" s="147">
        <v>1946</v>
      </c>
    </row>
    <row r="216" spans="1:24" x14ac:dyDescent="0.35">
      <c r="A216" s="46" t="s">
        <v>267</v>
      </c>
      <c r="B216" s="46" t="s">
        <v>516</v>
      </c>
      <c r="C216" s="46" t="s">
        <v>19</v>
      </c>
      <c r="D216" s="47">
        <v>21619</v>
      </c>
      <c r="E216" s="47">
        <v>21314</v>
      </c>
      <c r="F216" s="47">
        <v>272</v>
      </c>
      <c r="G216" s="47">
        <v>21626</v>
      </c>
      <c r="H216" s="47">
        <v>21324</v>
      </c>
      <c r="I216" s="47">
        <v>266</v>
      </c>
      <c r="J216" s="47">
        <v>21668</v>
      </c>
      <c r="K216" s="47">
        <v>21345</v>
      </c>
      <c r="L216" s="47">
        <v>279</v>
      </c>
      <c r="M216" s="47">
        <v>22102</v>
      </c>
      <c r="N216" s="47">
        <v>21780</v>
      </c>
      <c r="O216" s="47">
        <v>283</v>
      </c>
      <c r="P216" s="47">
        <v>22282</v>
      </c>
      <c r="Q216" s="47">
        <v>21957</v>
      </c>
      <c r="R216" s="47">
        <v>289</v>
      </c>
      <c r="S216" s="47">
        <v>22811</v>
      </c>
      <c r="T216" s="47">
        <v>22451</v>
      </c>
      <c r="U216" s="47">
        <v>319</v>
      </c>
      <c r="V216" s="147">
        <v>22932</v>
      </c>
      <c r="W216" s="147">
        <v>22526</v>
      </c>
      <c r="X216" s="147">
        <v>363</v>
      </c>
    </row>
    <row r="217" spans="1:24" x14ac:dyDescent="0.35">
      <c r="A217" s="46" t="s">
        <v>267</v>
      </c>
      <c r="B217" s="46" t="s">
        <v>513</v>
      </c>
      <c r="C217" s="46" t="s">
        <v>19</v>
      </c>
      <c r="D217" s="47">
        <v>24566</v>
      </c>
      <c r="E217" s="47">
        <v>23014</v>
      </c>
      <c r="F217" s="47">
        <v>1513</v>
      </c>
      <c r="G217" s="47">
        <v>24246</v>
      </c>
      <c r="H217" s="47">
        <v>22736</v>
      </c>
      <c r="I217" s="47">
        <v>1464</v>
      </c>
      <c r="J217" s="47">
        <v>24425</v>
      </c>
      <c r="K217" s="47">
        <v>22747</v>
      </c>
      <c r="L217" s="47">
        <v>1628</v>
      </c>
      <c r="M217" s="47">
        <v>25307</v>
      </c>
      <c r="N217" s="47">
        <v>23534</v>
      </c>
      <c r="O217" s="47">
        <v>1726</v>
      </c>
      <c r="P217" s="47">
        <v>25810</v>
      </c>
      <c r="Q217" s="47">
        <v>24003</v>
      </c>
      <c r="R217" s="47">
        <v>1762</v>
      </c>
      <c r="S217" s="47">
        <v>26447</v>
      </c>
      <c r="T217" s="47">
        <v>24392</v>
      </c>
      <c r="U217" s="47">
        <v>2007</v>
      </c>
      <c r="V217" s="147">
        <v>27552</v>
      </c>
      <c r="W217" s="147">
        <v>24977</v>
      </c>
      <c r="X217" s="147">
        <v>2498</v>
      </c>
    </row>
    <row r="218" spans="1:24" x14ac:dyDescent="0.35">
      <c r="A218" s="46" t="s">
        <v>267</v>
      </c>
      <c r="B218" s="46" t="s">
        <v>518</v>
      </c>
      <c r="C218" s="46" t="s">
        <v>19</v>
      </c>
      <c r="D218" s="47">
        <v>21576</v>
      </c>
      <c r="E218" s="47">
        <v>20933</v>
      </c>
      <c r="F218" s="47">
        <v>621</v>
      </c>
      <c r="G218" s="47">
        <v>21593</v>
      </c>
      <c r="H218" s="47">
        <v>20922</v>
      </c>
      <c r="I218" s="47">
        <v>641</v>
      </c>
      <c r="J218" s="47">
        <v>21536</v>
      </c>
      <c r="K218" s="47">
        <v>20810</v>
      </c>
      <c r="L218" s="47">
        <v>695</v>
      </c>
      <c r="M218" s="47">
        <v>22006</v>
      </c>
      <c r="N218" s="47">
        <v>21234</v>
      </c>
      <c r="O218" s="47">
        <v>741</v>
      </c>
      <c r="P218" s="47">
        <v>22051</v>
      </c>
      <c r="Q218" s="47">
        <v>21304</v>
      </c>
      <c r="R218" s="47">
        <v>716</v>
      </c>
      <c r="S218" s="47">
        <v>22083</v>
      </c>
      <c r="T218" s="47">
        <v>21221</v>
      </c>
      <c r="U218" s="47">
        <v>827</v>
      </c>
      <c r="V218" s="147">
        <v>22350</v>
      </c>
      <c r="W218" s="147">
        <v>21172</v>
      </c>
      <c r="X218" s="147">
        <v>1138</v>
      </c>
    </row>
    <row r="219" spans="1:24" x14ac:dyDescent="0.35">
      <c r="A219" s="46" t="s">
        <v>267</v>
      </c>
      <c r="B219" s="46" t="s">
        <v>517</v>
      </c>
      <c r="C219" s="46" t="s">
        <v>19</v>
      </c>
      <c r="D219" s="47">
        <v>17121</v>
      </c>
      <c r="E219" s="47">
        <v>16817</v>
      </c>
      <c r="F219" s="47">
        <v>277</v>
      </c>
      <c r="G219" s="47">
        <v>17149</v>
      </c>
      <c r="H219" s="47">
        <v>16850</v>
      </c>
      <c r="I219" s="47">
        <v>268</v>
      </c>
      <c r="J219" s="47">
        <v>17365</v>
      </c>
      <c r="K219" s="47">
        <v>17059</v>
      </c>
      <c r="L219" s="47">
        <v>278</v>
      </c>
      <c r="M219" s="47">
        <v>17583</v>
      </c>
      <c r="N219" s="47">
        <v>17291</v>
      </c>
      <c r="O219" s="47">
        <v>261</v>
      </c>
      <c r="P219" s="47">
        <v>17833</v>
      </c>
      <c r="Q219" s="47">
        <v>17551</v>
      </c>
      <c r="R219" s="47">
        <v>254</v>
      </c>
      <c r="S219" s="47">
        <v>18033</v>
      </c>
      <c r="T219" s="47">
        <v>17739</v>
      </c>
      <c r="U219" s="47">
        <v>266</v>
      </c>
      <c r="V219" s="147">
        <v>18232</v>
      </c>
      <c r="W219" s="147">
        <v>17903</v>
      </c>
      <c r="X219" s="147">
        <v>300</v>
      </c>
    </row>
    <row r="220" spans="1:24" x14ac:dyDescent="0.35">
      <c r="A220" s="46" t="s">
        <v>267</v>
      </c>
      <c r="B220" s="46" t="s">
        <v>510</v>
      </c>
      <c r="C220" s="46" t="s">
        <v>19</v>
      </c>
      <c r="D220" s="47">
        <v>16547</v>
      </c>
      <c r="E220" s="47">
        <v>16382</v>
      </c>
      <c r="F220" s="47">
        <v>150</v>
      </c>
      <c r="G220" s="47">
        <v>16507</v>
      </c>
      <c r="H220" s="47">
        <v>16356</v>
      </c>
      <c r="I220" s="47">
        <v>138</v>
      </c>
      <c r="J220" s="47">
        <v>16497</v>
      </c>
      <c r="K220" s="47">
        <v>16350</v>
      </c>
      <c r="L220" s="47">
        <v>130</v>
      </c>
      <c r="M220" s="47">
        <v>16646</v>
      </c>
      <c r="N220" s="47">
        <v>16484</v>
      </c>
      <c r="O220" s="47">
        <v>143</v>
      </c>
      <c r="P220" s="47">
        <v>16683</v>
      </c>
      <c r="Q220" s="47">
        <v>16533</v>
      </c>
      <c r="R220" s="47">
        <v>136</v>
      </c>
      <c r="S220" s="47">
        <v>16633</v>
      </c>
      <c r="T220" s="47">
        <v>16470</v>
      </c>
      <c r="U220" s="47">
        <v>146</v>
      </c>
      <c r="V220" s="147">
        <v>16653</v>
      </c>
      <c r="W220" s="147">
        <v>16463</v>
      </c>
      <c r="X220" s="147">
        <v>176</v>
      </c>
    </row>
    <row r="221" spans="1:24" x14ac:dyDescent="0.35">
      <c r="A221" s="46" t="s">
        <v>267</v>
      </c>
      <c r="B221" s="46" t="s">
        <v>519</v>
      </c>
      <c r="C221" s="46" t="s">
        <v>19</v>
      </c>
      <c r="D221" s="47">
        <v>13733</v>
      </c>
      <c r="E221" s="47">
        <v>13283</v>
      </c>
      <c r="F221" s="47">
        <v>441</v>
      </c>
      <c r="G221" s="47">
        <v>13645</v>
      </c>
      <c r="H221" s="47">
        <v>13185</v>
      </c>
      <c r="I221" s="47">
        <v>451</v>
      </c>
      <c r="J221" s="47">
        <v>13597</v>
      </c>
      <c r="K221" s="47">
        <v>13090</v>
      </c>
      <c r="L221" s="47">
        <v>495</v>
      </c>
      <c r="M221" s="47">
        <v>13883</v>
      </c>
      <c r="N221" s="47">
        <v>13400</v>
      </c>
      <c r="O221" s="47">
        <v>468</v>
      </c>
      <c r="P221" s="47">
        <v>14086</v>
      </c>
      <c r="Q221" s="47">
        <v>13616</v>
      </c>
      <c r="R221" s="47">
        <v>457</v>
      </c>
      <c r="S221" s="47">
        <v>14138</v>
      </c>
      <c r="T221" s="47">
        <v>13616</v>
      </c>
      <c r="U221" s="47">
        <v>505</v>
      </c>
      <c r="V221" s="147">
        <v>14263</v>
      </c>
      <c r="W221" s="147">
        <v>13647</v>
      </c>
      <c r="X221" s="147">
        <v>594</v>
      </c>
    </row>
    <row r="222" spans="1:24" x14ac:dyDescent="0.35">
      <c r="A222" s="46" t="s">
        <v>267</v>
      </c>
      <c r="B222" s="46" t="s">
        <v>515</v>
      </c>
      <c r="C222" s="46" t="s">
        <v>19</v>
      </c>
      <c r="D222" s="47">
        <v>13737</v>
      </c>
      <c r="E222" s="47">
        <v>13528</v>
      </c>
      <c r="F222" s="47">
        <v>181</v>
      </c>
      <c r="G222" s="47">
        <v>13617</v>
      </c>
      <c r="H222" s="47">
        <v>13412</v>
      </c>
      <c r="I222" s="47">
        <v>173</v>
      </c>
      <c r="J222" s="47">
        <v>13641</v>
      </c>
      <c r="K222" s="47">
        <v>13434</v>
      </c>
      <c r="L222" s="47">
        <v>178</v>
      </c>
      <c r="M222" s="47">
        <v>13720</v>
      </c>
      <c r="N222" s="47">
        <v>13538</v>
      </c>
      <c r="O222" s="47">
        <v>146</v>
      </c>
      <c r="P222" s="47">
        <v>13909</v>
      </c>
      <c r="Q222" s="47">
        <v>13724</v>
      </c>
      <c r="R222" s="47">
        <v>152</v>
      </c>
      <c r="S222" s="47">
        <v>13978</v>
      </c>
      <c r="T222" s="47">
        <v>13772</v>
      </c>
      <c r="U222" s="47">
        <v>172</v>
      </c>
      <c r="V222" s="147">
        <v>14076</v>
      </c>
      <c r="W222" s="147">
        <v>13808</v>
      </c>
      <c r="X222" s="147">
        <v>231</v>
      </c>
    </row>
    <row r="223" spans="1:24" x14ac:dyDescent="0.35">
      <c r="A223" s="46" t="s">
        <v>267</v>
      </c>
      <c r="B223" s="46" t="s">
        <v>512</v>
      </c>
      <c r="C223" s="46" t="s">
        <v>19</v>
      </c>
      <c r="D223" s="47">
        <v>29370</v>
      </c>
      <c r="E223" s="47">
        <v>28879</v>
      </c>
      <c r="F223" s="47">
        <v>451</v>
      </c>
      <c r="G223" s="47">
        <v>29121</v>
      </c>
      <c r="H223" s="47">
        <v>28634</v>
      </c>
      <c r="I223" s="47">
        <v>446</v>
      </c>
      <c r="J223" s="47">
        <v>28928</v>
      </c>
      <c r="K223" s="47">
        <v>28491</v>
      </c>
      <c r="L223" s="47">
        <v>395</v>
      </c>
      <c r="M223" s="47">
        <v>29535</v>
      </c>
      <c r="N223" s="47">
        <v>29031</v>
      </c>
      <c r="O223" s="47">
        <v>471</v>
      </c>
      <c r="P223" s="47">
        <v>29777</v>
      </c>
      <c r="Q223" s="47">
        <v>29265</v>
      </c>
      <c r="R223" s="47">
        <v>473</v>
      </c>
      <c r="S223" s="47">
        <v>29878</v>
      </c>
      <c r="T223" s="47">
        <v>29277</v>
      </c>
      <c r="U223" s="47">
        <v>557</v>
      </c>
      <c r="V223" s="147">
        <v>29997</v>
      </c>
      <c r="W223" s="147">
        <v>29232</v>
      </c>
      <c r="X223" s="147">
        <v>722</v>
      </c>
    </row>
    <row r="224" spans="1:24" x14ac:dyDescent="0.35">
      <c r="A224" s="46" t="s">
        <v>267</v>
      </c>
      <c r="B224" s="46" t="s">
        <v>509</v>
      </c>
      <c r="C224" s="46" t="s">
        <v>19</v>
      </c>
      <c r="D224" s="47">
        <v>25288</v>
      </c>
      <c r="E224" s="47">
        <v>24991</v>
      </c>
      <c r="F224" s="47">
        <v>261</v>
      </c>
      <c r="G224" s="47">
        <v>25152</v>
      </c>
      <c r="H224" s="47">
        <v>24869</v>
      </c>
      <c r="I224" s="47">
        <v>247</v>
      </c>
      <c r="J224" s="47">
        <v>25005</v>
      </c>
      <c r="K224" s="47">
        <v>24708</v>
      </c>
      <c r="L224" s="47">
        <v>256</v>
      </c>
      <c r="M224" s="47">
        <v>25608</v>
      </c>
      <c r="N224" s="47">
        <v>25343</v>
      </c>
      <c r="O224" s="47">
        <v>230</v>
      </c>
      <c r="P224" s="47">
        <v>26425</v>
      </c>
      <c r="Q224" s="47">
        <v>26120</v>
      </c>
      <c r="R224" s="47">
        <v>262</v>
      </c>
      <c r="S224" s="47">
        <v>26753</v>
      </c>
      <c r="T224" s="47">
        <v>26435</v>
      </c>
      <c r="U224" s="47">
        <v>274</v>
      </c>
      <c r="V224" s="147">
        <v>27093</v>
      </c>
      <c r="W224" s="147">
        <v>26750</v>
      </c>
      <c r="X224" s="147">
        <v>298</v>
      </c>
    </row>
    <row r="225" spans="1:24" x14ac:dyDescent="0.35">
      <c r="A225" s="46" t="s">
        <v>268</v>
      </c>
      <c r="B225" s="46" t="s">
        <v>268</v>
      </c>
      <c r="C225" s="46" t="s">
        <v>19</v>
      </c>
      <c r="D225" s="47">
        <v>738801</v>
      </c>
      <c r="E225" s="47">
        <v>728871</v>
      </c>
      <c r="F225" s="47">
        <v>9258</v>
      </c>
      <c r="G225" s="47">
        <v>743341</v>
      </c>
      <c r="H225" s="47">
        <v>732980</v>
      </c>
      <c r="I225" s="47">
        <v>9650</v>
      </c>
      <c r="J225" s="47">
        <v>749586</v>
      </c>
      <c r="K225" s="47">
        <v>738307</v>
      </c>
      <c r="L225" s="47">
        <v>10563</v>
      </c>
      <c r="M225" s="47">
        <v>767803</v>
      </c>
      <c r="N225" s="47">
        <v>755575</v>
      </c>
      <c r="O225" s="47">
        <v>11520</v>
      </c>
      <c r="P225" s="47">
        <v>785218</v>
      </c>
      <c r="Q225" s="47">
        <v>772471</v>
      </c>
      <c r="R225" s="47">
        <v>12013</v>
      </c>
      <c r="S225" s="47">
        <v>791720</v>
      </c>
      <c r="T225" s="47">
        <v>777680</v>
      </c>
      <c r="U225" s="47">
        <v>13286</v>
      </c>
      <c r="V225" s="147">
        <v>802546</v>
      </c>
      <c r="W225" s="147">
        <v>786775</v>
      </c>
      <c r="X225" s="147">
        <v>15000</v>
      </c>
    </row>
    <row r="226" spans="1:24" x14ac:dyDescent="0.35">
      <c r="A226" s="46" t="s">
        <v>268</v>
      </c>
      <c r="B226" s="46" t="s">
        <v>497</v>
      </c>
      <c r="C226" s="46" t="s">
        <v>19</v>
      </c>
      <c r="D226" s="47">
        <v>23960</v>
      </c>
      <c r="E226" s="47">
        <v>23614</v>
      </c>
      <c r="F226" s="47">
        <v>317</v>
      </c>
      <c r="G226" s="47">
        <v>23985</v>
      </c>
      <c r="H226" s="47">
        <v>23647</v>
      </c>
      <c r="I226" s="47">
        <v>310</v>
      </c>
      <c r="J226" s="47">
        <v>23874</v>
      </c>
      <c r="K226" s="47">
        <v>23540</v>
      </c>
      <c r="L226" s="47">
        <v>307</v>
      </c>
      <c r="M226" s="47">
        <v>23845</v>
      </c>
      <c r="N226" s="47">
        <v>23512</v>
      </c>
      <c r="O226" s="47">
        <v>305</v>
      </c>
      <c r="P226" s="47">
        <v>23997</v>
      </c>
      <c r="Q226" s="47">
        <v>23648</v>
      </c>
      <c r="R226" s="47">
        <v>318</v>
      </c>
      <c r="S226" s="47">
        <v>24247</v>
      </c>
      <c r="T226" s="47">
        <v>23836</v>
      </c>
      <c r="U226" s="47">
        <v>379</v>
      </c>
      <c r="V226" s="147">
        <v>24411</v>
      </c>
      <c r="W226" s="147">
        <v>23871</v>
      </c>
      <c r="X226" s="147">
        <v>497</v>
      </c>
    </row>
    <row r="227" spans="1:24" x14ac:dyDescent="0.35">
      <c r="A227" s="46" t="s">
        <v>268</v>
      </c>
      <c r="B227" s="46" t="s">
        <v>486</v>
      </c>
      <c r="C227" s="46" t="s">
        <v>19</v>
      </c>
      <c r="D227" s="47">
        <v>110126</v>
      </c>
      <c r="E227" s="47">
        <v>108211</v>
      </c>
      <c r="F227" s="47">
        <v>1827</v>
      </c>
      <c r="G227" s="47">
        <v>110467</v>
      </c>
      <c r="H227" s="47">
        <v>108539</v>
      </c>
      <c r="I227" s="47">
        <v>1836</v>
      </c>
      <c r="J227" s="47">
        <v>111064</v>
      </c>
      <c r="K227" s="47">
        <v>108999</v>
      </c>
      <c r="L227" s="47">
        <v>1967</v>
      </c>
      <c r="M227" s="47">
        <v>114147</v>
      </c>
      <c r="N227" s="47">
        <v>111817</v>
      </c>
      <c r="O227" s="47">
        <v>2238</v>
      </c>
      <c r="P227" s="47">
        <v>116744</v>
      </c>
      <c r="Q227" s="47">
        <v>114276</v>
      </c>
      <c r="R227" s="47">
        <v>2373</v>
      </c>
      <c r="S227" s="47">
        <v>118335</v>
      </c>
      <c r="T227" s="47">
        <v>115636</v>
      </c>
      <c r="U227" s="47">
        <v>2601</v>
      </c>
      <c r="V227" s="147">
        <v>120099</v>
      </c>
      <c r="W227" s="147">
        <v>116911</v>
      </c>
      <c r="X227" s="147">
        <v>3083</v>
      </c>
    </row>
    <row r="228" spans="1:24" x14ac:dyDescent="0.35">
      <c r="A228" s="46" t="s">
        <v>268</v>
      </c>
      <c r="B228" s="46" t="s">
        <v>490</v>
      </c>
      <c r="C228" s="46" t="s">
        <v>19</v>
      </c>
      <c r="D228" s="47">
        <v>35240</v>
      </c>
      <c r="E228" s="47">
        <v>34726</v>
      </c>
      <c r="F228" s="47">
        <v>465</v>
      </c>
      <c r="G228" s="47">
        <v>35139</v>
      </c>
      <c r="H228" s="47">
        <v>34621</v>
      </c>
      <c r="I228" s="47">
        <v>459</v>
      </c>
      <c r="J228" s="47">
        <v>35023</v>
      </c>
      <c r="K228" s="47">
        <v>34491</v>
      </c>
      <c r="L228" s="47">
        <v>476</v>
      </c>
      <c r="M228" s="47">
        <v>35247</v>
      </c>
      <c r="N228" s="47">
        <v>34697</v>
      </c>
      <c r="O228" s="47">
        <v>493</v>
      </c>
      <c r="P228" s="47">
        <v>35659</v>
      </c>
      <c r="Q228" s="47">
        <v>35113</v>
      </c>
      <c r="R228" s="47">
        <v>493</v>
      </c>
      <c r="S228" s="47">
        <v>36264</v>
      </c>
      <c r="T228" s="47">
        <v>35702</v>
      </c>
      <c r="U228" s="47">
        <v>504</v>
      </c>
      <c r="V228" s="147">
        <v>37191</v>
      </c>
      <c r="W228" s="147">
        <v>36483</v>
      </c>
      <c r="X228" s="147">
        <v>648</v>
      </c>
    </row>
    <row r="229" spans="1:24" x14ac:dyDescent="0.35">
      <c r="A229" s="46" t="s">
        <v>268</v>
      </c>
      <c r="B229" s="46" t="s">
        <v>489</v>
      </c>
      <c r="C229" s="46" t="s">
        <v>19</v>
      </c>
      <c r="D229" s="47">
        <v>33658</v>
      </c>
      <c r="E229" s="47">
        <v>33315</v>
      </c>
      <c r="F229" s="47">
        <v>311</v>
      </c>
      <c r="G229" s="47">
        <v>33474</v>
      </c>
      <c r="H229" s="47">
        <v>33135</v>
      </c>
      <c r="I229" s="47">
        <v>306</v>
      </c>
      <c r="J229" s="47">
        <v>33610</v>
      </c>
      <c r="K229" s="47">
        <v>33242</v>
      </c>
      <c r="L229" s="47">
        <v>334</v>
      </c>
      <c r="M229" s="47">
        <v>34331</v>
      </c>
      <c r="N229" s="47">
        <v>33974</v>
      </c>
      <c r="O229" s="47">
        <v>326</v>
      </c>
      <c r="P229" s="47">
        <v>34747</v>
      </c>
      <c r="Q229" s="47">
        <v>34386</v>
      </c>
      <c r="R229" s="47">
        <v>322</v>
      </c>
      <c r="S229" s="47">
        <v>34879</v>
      </c>
      <c r="T229" s="47">
        <v>34509</v>
      </c>
      <c r="U229" s="47">
        <v>335</v>
      </c>
      <c r="V229" s="147">
        <v>35146</v>
      </c>
      <c r="W229" s="147">
        <v>34712</v>
      </c>
      <c r="X229" s="147">
        <v>402</v>
      </c>
    </row>
    <row r="230" spans="1:24" x14ac:dyDescent="0.35">
      <c r="A230" s="46" t="s">
        <v>268</v>
      </c>
      <c r="B230" s="46" t="s">
        <v>493</v>
      </c>
      <c r="C230" s="46" t="s">
        <v>19</v>
      </c>
      <c r="D230" s="47">
        <v>10218</v>
      </c>
      <c r="E230" s="47">
        <v>10140</v>
      </c>
      <c r="F230" s="47">
        <v>63</v>
      </c>
      <c r="G230" s="47">
        <v>10325</v>
      </c>
      <c r="H230" s="47">
        <v>10251</v>
      </c>
      <c r="I230" s="47">
        <v>60</v>
      </c>
      <c r="J230" s="47">
        <v>10366</v>
      </c>
      <c r="K230" s="47">
        <v>10296</v>
      </c>
      <c r="L230" s="47">
        <v>54</v>
      </c>
      <c r="M230" s="47">
        <v>10539</v>
      </c>
      <c r="N230" s="47">
        <v>10469</v>
      </c>
      <c r="O230" s="47">
        <v>59</v>
      </c>
      <c r="P230" s="47">
        <v>10740</v>
      </c>
      <c r="Q230" s="47">
        <v>10669</v>
      </c>
      <c r="R230" s="47">
        <v>60</v>
      </c>
      <c r="S230" s="47">
        <v>10873</v>
      </c>
      <c r="T230" s="47">
        <v>10770</v>
      </c>
      <c r="U230" s="47">
        <v>91</v>
      </c>
      <c r="V230" s="147">
        <v>11017</v>
      </c>
      <c r="W230" s="147">
        <v>10864</v>
      </c>
      <c r="X230" s="147">
        <v>140</v>
      </c>
    </row>
    <row r="231" spans="1:24" x14ac:dyDescent="0.35">
      <c r="A231" s="46" t="s">
        <v>268</v>
      </c>
      <c r="B231" s="46" t="s">
        <v>498</v>
      </c>
      <c r="C231" s="46" t="s">
        <v>19</v>
      </c>
      <c r="D231" s="47">
        <v>22623</v>
      </c>
      <c r="E231" s="47">
        <v>22419</v>
      </c>
      <c r="F231" s="47">
        <v>187</v>
      </c>
      <c r="G231" s="47">
        <v>22485</v>
      </c>
      <c r="H231" s="47">
        <v>22270</v>
      </c>
      <c r="I231" s="47">
        <v>192</v>
      </c>
      <c r="J231" s="47">
        <v>22280</v>
      </c>
      <c r="K231" s="47">
        <v>22026</v>
      </c>
      <c r="L231" s="47">
        <v>227</v>
      </c>
      <c r="M231" s="47">
        <v>22591</v>
      </c>
      <c r="N231" s="47">
        <v>22351</v>
      </c>
      <c r="O231" s="47">
        <v>216</v>
      </c>
      <c r="P231" s="47">
        <v>22557</v>
      </c>
      <c r="Q231" s="47">
        <v>22289</v>
      </c>
      <c r="R231" s="47">
        <v>239</v>
      </c>
      <c r="S231" s="47">
        <v>22827</v>
      </c>
      <c r="T231" s="47">
        <v>22531</v>
      </c>
      <c r="U231" s="47">
        <v>267</v>
      </c>
      <c r="V231" s="147">
        <v>22888</v>
      </c>
      <c r="W231" s="147">
        <v>22521</v>
      </c>
      <c r="X231" s="147">
        <v>347</v>
      </c>
    </row>
    <row r="232" spans="1:24" x14ac:dyDescent="0.35">
      <c r="A232" s="46" t="s">
        <v>268</v>
      </c>
      <c r="B232" s="46" t="s">
        <v>496</v>
      </c>
      <c r="C232" s="46" t="s">
        <v>19</v>
      </c>
      <c r="D232" s="47">
        <v>11616</v>
      </c>
      <c r="E232" s="47">
        <v>11518</v>
      </c>
      <c r="F232" s="47">
        <v>85</v>
      </c>
      <c r="G232" s="47">
        <v>11674</v>
      </c>
      <c r="H232" s="47">
        <v>11577</v>
      </c>
      <c r="I232" s="47">
        <v>84</v>
      </c>
      <c r="J232" s="47">
        <v>11586</v>
      </c>
      <c r="K232" s="47">
        <v>11476</v>
      </c>
      <c r="L232" s="47">
        <v>97</v>
      </c>
      <c r="M232" s="47">
        <v>11750</v>
      </c>
      <c r="N232" s="47">
        <v>11647</v>
      </c>
      <c r="O232" s="47">
        <v>86</v>
      </c>
      <c r="P232" s="47">
        <v>11750</v>
      </c>
      <c r="Q232" s="47">
        <v>11639</v>
      </c>
      <c r="R232" s="47">
        <v>95</v>
      </c>
      <c r="S232" s="47">
        <v>11838</v>
      </c>
      <c r="T232" s="47">
        <v>11728</v>
      </c>
      <c r="U232" s="47">
        <v>93</v>
      </c>
      <c r="V232" s="147">
        <v>12062</v>
      </c>
      <c r="W232" s="147">
        <v>11941</v>
      </c>
      <c r="X232" s="147">
        <v>106</v>
      </c>
    </row>
    <row r="233" spans="1:24" x14ac:dyDescent="0.35">
      <c r="A233" s="46" t="s">
        <v>268</v>
      </c>
      <c r="B233" s="46" t="s">
        <v>491</v>
      </c>
      <c r="C233" s="46" t="s">
        <v>19</v>
      </c>
      <c r="D233" s="47">
        <v>38859</v>
      </c>
      <c r="E233" s="47">
        <v>38051</v>
      </c>
      <c r="F233" s="47">
        <v>743</v>
      </c>
      <c r="G233" s="47">
        <v>38744</v>
      </c>
      <c r="H233" s="47">
        <v>37860</v>
      </c>
      <c r="I233" s="47">
        <v>816</v>
      </c>
      <c r="J233" s="47">
        <v>38453</v>
      </c>
      <c r="K233" s="47">
        <v>37510</v>
      </c>
      <c r="L233" s="47">
        <v>876</v>
      </c>
      <c r="M233" s="47">
        <v>39629</v>
      </c>
      <c r="N233" s="47">
        <v>38551</v>
      </c>
      <c r="O233" s="47">
        <v>1012</v>
      </c>
      <c r="P233" s="47">
        <v>40712</v>
      </c>
      <c r="Q233" s="47">
        <v>39605</v>
      </c>
      <c r="R233" s="47">
        <v>1041</v>
      </c>
      <c r="S233" s="47">
        <v>41263</v>
      </c>
      <c r="T233" s="47">
        <v>39938</v>
      </c>
      <c r="U233" s="47">
        <v>1257</v>
      </c>
      <c r="V233" s="147">
        <v>45406</v>
      </c>
      <c r="W233" s="147">
        <v>44049</v>
      </c>
      <c r="X233" s="147">
        <v>1291</v>
      </c>
    </row>
    <row r="234" spans="1:24" x14ac:dyDescent="0.35">
      <c r="A234" s="46" t="s">
        <v>268</v>
      </c>
      <c r="B234" s="46" t="s">
        <v>487</v>
      </c>
      <c r="C234" s="46" t="s">
        <v>19</v>
      </c>
      <c r="D234" s="47">
        <v>120375</v>
      </c>
      <c r="E234" s="47">
        <v>118594</v>
      </c>
      <c r="F234" s="47">
        <v>1668</v>
      </c>
      <c r="G234" s="47">
        <v>120215</v>
      </c>
      <c r="H234" s="47">
        <v>118435</v>
      </c>
      <c r="I234" s="47">
        <v>1667</v>
      </c>
      <c r="J234" s="47">
        <v>120166</v>
      </c>
      <c r="K234" s="47">
        <v>118313</v>
      </c>
      <c r="L234" s="47">
        <v>1741</v>
      </c>
      <c r="M234" s="47">
        <v>121413</v>
      </c>
      <c r="N234" s="47">
        <v>119474</v>
      </c>
      <c r="O234" s="47">
        <v>1823</v>
      </c>
      <c r="P234" s="47">
        <v>121876</v>
      </c>
      <c r="Q234" s="47">
        <v>119937</v>
      </c>
      <c r="R234" s="47">
        <v>1819</v>
      </c>
      <c r="S234" s="47">
        <v>122633</v>
      </c>
      <c r="T234" s="47">
        <v>120485</v>
      </c>
      <c r="U234" s="47">
        <v>2021</v>
      </c>
      <c r="V234" s="147">
        <v>123918</v>
      </c>
      <c r="W234" s="147">
        <v>121458</v>
      </c>
      <c r="X234" s="147">
        <v>2337</v>
      </c>
    </row>
    <row r="235" spans="1:24" x14ac:dyDescent="0.35">
      <c r="A235" s="46" t="s">
        <v>268</v>
      </c>
      <c r="B235" s="46" t="s">
        <v>495</v>
      </c>
      <c r="C235" s="46" t="s">
        <v>19</v>
      </c>
      <c r="D235" s="47">
        <v>11980</v>
      </c>
      <c r="E235" s="47">
        <v>11852</v>
      </c>
      <c r="F235" s="47">
        <v>120</v>
      </c>
      <c r="G235" s="47">
        <v>12055</v>
      </c>
      <c r="H235" s="47">
        <v>11940</v>
      </c>
      <c r="I235" s="47">
        <v>102</v>
      </c>
      <c r="J235" s="47">
        <v>12093</v>
      </c>
      <c r="K235" s="47">
        <v>11985</v>
      </c>
      <c r="L235" s="47">
        <v>96</v>
      </c>
      <c r="M235" s="47">
        <v>12380</v>
      </c>
      <c r="N235" s="47">
        <v>12288</v>
      </c>
      <c r="O235" s="47">
        <v>79</v>
      </c>
      <c r="P235" s="47">
        <v>12333</v>
      </c>
      <c r="Q235" s="47">
        <v>12247</v>
      </c>
      <c r="R235" s="47">
        <v>72</v>
      </c>
      <c r="S235" s="47">
        <v>12486</v>
      </c>
      <c r="T235" s="47">
        <v>12387</v>
      </c>
      <c r="U235" s="47">
        <v>86</v>
      </c>
      <c r="V235" s="147">
        <v>12208</v>
      </c>
      <c r="W235" s="147">
        <v>12066</v>
      </c>
      <c r="X235" s="147">
        <v>126</v>
      </c>
    </row>
    <row r="236" spans="1:24" x14ac:dyDescent="0.35">
      <c r="A236" s="46" t="s">
        <v>268</v>
      </c>
      <c r="B236" s="46" t="s">
        <v>494</v>
      </c>
      <c r="C236" s="46" t="s">
        <v>19</v>
      </c>
      <c r="D236" s="47">
        <v>9221</v>
      </c>
      <c r="E236" s="47">
        <v>9094</v>
      </c>
      <c r="F236" s="47">
        <v>114</v>
      </c>
      <c r="G236" s="47">
        <v>9330</v>
      </c>
      <c r="H236" s="47">
        <v>9213</v>
      </c>
      <c r="I236" s="47">
        <v>106</v>
      </c>
      <c r="J236" s="47">
        <v>9371</v>
      </c>
      <c r="K236" s="47">
        <v>9248</v>
      </c>
      <c r="L236" s="47">
        <v>111</v>
      </c>
      <c r="M236" s="47">
        <v>9497</v>
      </c>
      <c r="N236" s="47">
        <v>9383</v>
      </c>
      <c r="O236" s="47">
        <v>103</v>
      </c>
      <c r="P236" s="47">
        <v>9561</v>
      </c>
      <c r="Q236" s="47">
        <v>9452</v>
      </c>
      <c r="R236" s="47">
        <v>100</v>
      </c>
      <c r="S236" s="47">
        <v>9603</v>
      </c>
      <c r="T236" s="47">
        <v>9480</v>
      </c>
      <c r="U236" s="47">
        <v>113</v>
      </c>
      <c r="V236" s="147">
        <v>9615</v>
      </c>
      <c r="W236" s="147">
        <v>9456</v>
      </c>
      <c r="X236" s="147">
        <v>148</v>
      </c>
    </row>
    <row r="237" spans="1:24" x14ac:dyDescent="0.35">
      <c r="A237" s="46" t="s">
        <v>268</v>
      </c>
      <c r="B237" s="46" t="s">
        <v>820</v>
      </c>
      <c r="C237" s="46" t="s">
        <v>19</v>
      </c>
      <c r="D237" s="47">
        <v>254504</v>
      </c>
      <c r="E237" s="47">
        <v>251668</v>
      </c>
      <c r="F237" s="47">
        <v>2674</v>
      </c>
      <c r="G237" s="47">
        <v>258777</v>
      </c>
      <c r="H237" s="47">
        <v>255604</v>
      </c>
      <c r="I237" s="47">
        <v>3008</v>
      </c>
      <c r="J237" s="47">
        <v>264980</v>
      </c>
      <c r="K237" s="47">
        <v>261378</v>
      </c>
      <c r="L237" s="47">
        <v>3437</v>
      </c>
      <c r="M237" s="47">
        <v>274810</v>
      </c>
      <c r="N237" s="47">
        <v>270768</v>
      </c>
      <c r="O237" s="47">
        <v>3883</v>
      </c>
      <c r="P237" s="47">
        <v>286273</v>
      </c>
      <c r="Q237" s="47">
        <v>281896</v>
      </c>
      <c r="R237" s="47">
        <v>4203</v>
      </c>
      <c r="S237" s="47">
        <v>287680</v>
      </c>
      <c r="T237" s="47">
        <v>282885</v>
      </c>
      <c r="U237" s="47">
        <v>4624</v>
      </c>
      <c r="V237" s="147">
        <v>289188</v>
      </c>
      <c r="W237" s="147">
        <v>284192</v>
      </c>
      <c r="X237" s="147">
        <v>4805</v>
      </c>
    </row>
    <row r="238" spans="1:24" x14ac:dyDescent="0.35">
      <c r="A238" s="46" t="s">
        <v>268</v>
      </c>
      <c r="B238" s="46" t="s">
        <v>822</v>
      </c>
      <c r="C238" s="46" t="s">
        <v>19</v>
      </c>
      <c r="D238" s="47">
        <v>113427</v>
      </c>
      <c r="E238" s="47">
        <v>111810</v>
      </c>
      <c r="F238" s="47">
        <v>1552</v>
      </c>
      <c r="G238" s="47">
        <v>120343</v>
      </c>
      <c r="H238" s="47">
        <v>118551</v>
      </c>
      <c r="I238" s="47">
        <v>1724</v>
      </c>
      <c r="J238" s="47">
        <v>126498</v>
      </c>
      <c r="K238" s="47">
        <v>124521</v>
      </c>
      <c r="L238" s="47">
        <v>1901</v>
      </c>
      <c r="M238" s="47">
        <v>132096</v>
      </c>
      <c r="N238" s="47">
        <v>129954</v>
      </c>
      <c r="O238" s="47">
        <v>2066</v>
      </c>
      <c r="P238" s="47">
        <v>138581</v>
      </c>
      <c r="Q238" s="47">
        <v>136293</v>
      </c>
      <c r="R238" s="47">
        <v>2205</v>
      </c>
      <c r="S238" s="47">
        <v>138831</v>
      </c>
      <c r="T238" s="47">
        <v>136191</v>
      </c>
      <c r="U238" s="47">
        <v>2559</v>
      </c>
      <c r="V238" s="147">
        <v>140030</v>
      </c>
      <c r="W238" s="147">
        <v>137271</v>
      </c>
      <c r="X238" s="147">
        <v>2668</v>
      </c>
    </row>
    <row r="239" spans="1:24" x14ac:dyDescent="0.35">
      <c r="A239" s="46" t="s">
        <v>268</v>
      </c>
      <c r="B239" s="46" t="s">
        <v>821</v>
      </c>
      <c r="C239" s="46" t="s">
        <v>19</v>
      </c>
      <c r="D239" s="47">
        <v>141077</v>
      </c>
      <c r="E239" s="47">
        <v>139858</v>
      </c>
      <c r="F239" s="47">
        <v>1122</v>
      </c>
      <c r="G239" s="47">
        <v>138434</v>
      </c>
      <c r="H239" s="47">
        <v>137053</v>
      </c>
      <c r="I239" s="47">
        <v>1284</v>
      </c>
      <c r="J239" s="47">
        <v>138482</v>
      </c>
      <c r="K239" s="47">
        <v>136857</v>
      </c>
      <c r="L239" s="47">
        <v>1536</v>
      </c>
      <c r="M239" s="47">
        <v>142714</v>
      </c>
      <c r="N239" s="47">
        <v>140814</v>
      </c>
      <c r="O239" s="47">
        <v>1817</v>
      </c>
      <c r="P239" s="47">
        <v>147692</v>
      </c>
      <c r="Q239" s="47">
        <v>145603</v>
      </c>
      <c r="R239" s="47">
        <v>1998</v>
      </c>
      <c r="S239" s="47">
        <v>148849</v>
      </c>
      <c r="T239" s="47">
        <v>146694</v>
      </c>
      <c r="U239" s="47">
        <v>2065</v>
      </c>
      <c r="V239" s="147">
        <v>149158</v>
      </c>
      <c r="W239" s="147">
        <v>146921</v>
      </c>
      <c r="X239" s="147">
        <v>2137</v>
      </c>
    </row>
    <row r="240" spans="1:24" x14ac:dyDescent="0.35">
      <c r="A240" s="46" t="s">
        <v>268</v>
      </c>
      <c r="B240" s="46" t="s">
        <v>488</v>
      </c>
      <c r="C240" s="46" t="s">
        <v>19</v>
      </c>
      <c r="D240" s="47">
        <v>46089</v>
      </c>
      <c r="E240" s="47">
        <v>45458</v>
      </c>
      <c r="F240" s="47">
        <v>573</v>
      </c>
      <c r="G240" s="47">
        <v>46191</v>
      </c>
      <c r="H240" s="47">
        <v>45514</v>
      </c>
      <c r="I240" s="47">
        <v>611</v>
      </c>
      <c r="J240" s="47">
        <v>46260</v>
      </c>
      <c r="K240" s="47">
        <v>45455</v>
      </c>
      <c r="L240" s="47">
        <v>739</v>
      </c>
      <c r="M240" s="47">
        <v>46850</v>
      </c>
      <c r="N240" s="47">
        <v>45970</v>
      </c>
      <c r="O240" s="47">
        <v>809</v>
      </c>
      <c r="P240" s="47">
        <v>47434</v>
      </c>
      <c r="Q240" s="47">
        <v>46589</v>
      </c>
      <c r="R240" s="47">
        <v>781</v>
      </c>
      <c r="S240" s="47">
        <v>47815</v>
      </c>
      <c r="T240" s="47">
        <v>46936</v>
      </c>
      <c r="U240" s="47">
        <v>810</v>
      </c>
      <c r="V240" s="147">
        <v>48301</v>
      </c>
      <c r="W240" s="147">
        <v>47323</v>
      </c>
      <c r="X240" s="147">
        <v>915</v>
      </c>
    </row>
    <row r="241" spans="1:24" x14ac:dyDescent="0.35">
      <c r="A241" s="46" t="s">
        <v>268</v>
      </c>
      <c r="B241" s="46" t="s">
        <v>492</v>
      </c>
      <c r="C241" s="46" t="s">
        <v>19</v>
      </c>
      <c r="D241" s="47">
        <v>10332</v>
      </c>
      <c r="E241" s="47">
        <v>10211</v>
      </c>
      <c r="F241" s="47">
        <v>111</v>
      </c>
      <c r="G241" s="47">
        <v>10480</v>
      </c>
      <c r="H241" s="47">
        <v>10374</v>
      </c>
      <c r="I241" s="47">
        <v>93</v>
      </c>
      <c r="J241" s="47">
        <v>10460</v>
      </c>
      <c r="K241" s="47">
        <v>10348</v>
      </c>
      <c r="L241" s="47">
        <v>101</v>
      </c>
      <c r="M241" s="47">
        <v>10774</v>
      </c>
      <c r="N241" s="47">
        <v>10674</v>
      </c>
      <c r="O241" s="47">
        <v>88</v>
      </c>
      <c r="P241" s="47">
        <v>10835</v>
      </c>
      <c r="Q241" s="47">
        <v>10725</v>
      </c>
      <c r="R241" s="47">
        <v>97</v>
      </c>
      <c r="S241" s="47">
        <v>10977</v>
      </c>
      <c r="T241" s="47">
        <v>10857</v>
      </c>
      <c r="U241" s="47">
        <v>105</v>
      </c>
      <c r="V241" s="147">
        <v>11096</v>
      </c>
      <c r="W241" s="147">
        <v>10928</v>
      </c>
      <c r="X241" s="147">
        <v>155</v>
      </c>
    </row>
    <row r="242" spans="1:24" x14ac:dyDescent="0.35">
      <c r="A242" s="46" t="s">
        <v>10</v>
      </c>
      <c r="B242" s="46" t="s">
        <v>349</v>
      </c>
      <c r="C242" s="46" t="s">
        <v>19</v>
      </c>
      <c r="D242" s="47">
        <v>246504</v>
      </c>
      <c r="E242" s="47">
        <v>240215</v>
      </c>
      <c r="F242" s="47">
        <v>6080</v>
      </c>
      <c r="G242" s="47">
        <v>256158</v>
      </c>
      <c r="H242" s="47">
        <v>248998</v>
      </c>
      <c r="I242" s="47">
        <v>6912</v>
      </c>
      <c r="J242" s="47">
        <v>261162</v>
      </c>
      <c r="K242" s="47">
        <v>253716</v>
      </c>
      <c r="L242" s="47">
        <v>7209</v>
      </c>
      <c r="M242" s="47">
        <v>270435</v>
      </c>
      <c r="N242" s="47">
        <v>263068</v>
      </c>
      <c r="O242" s="47">
        <v>7157</v>
      </c>
      <c r="P242" s="47">
        <v>278458</v>
      </c>
      <c r="Q242" s="47">
        <v>271162</v>
      </c>
      <c r="R242" s="47">
        <v>7065</v>
      </c>
      <c r="S242" s="47">
        <v>283747</v>
      </c>
      <c r="T242" s="47">
        <v>276225</v>
      </c>
      <c r="U242" s="47">
        <v>7275</v>
      </c>
      <c r="V242" s="147">
        <v>286325</v>
      </c>
      <c r="W242" s="147">
        <v>278315</v>
      </c>
      <c r="X242" s="147">
        <v>7756</v>
      </c>
    </row>
    <row r="243" spans="1:24" x14ac:dyDescent="0.35">
      <c r="A243" s="46" t="s">
        <v>10</v>
      </c>
      <c r="B243" s="46" t="s">
        <v>560</v>
      </c>
      <c r="C243" s="46" t="s">
        <v>19</v>
      </c>
      <c r="D243" s="47">
        <v>66746</v>
      </c>
      <c r="E243" s="47">
        <v>64768</v>
      </c>
      <c r="F243" s="47">
        <v>1912</v>
      </c>
      <c r="G243" s="47">
        <v>70383</v>
      </c>
      <c r="H243" s="47">
        <v>68118</v>
      </c>
      <c r="I243" s="47">
        <v>2186</v>
      </c>
      <c r="J243" s="47">
        <v>71461</v>
      </c>
      <c r="K243" s="47">
        <v>69228</v>
      </c>
      <c r="L243" s="47">
        <v>2160</v>
      </c>
      <c r="M243" s="47">
        <v>73627</v>
      </c>
      <c r="N243" s="47">
        <v>71449</v>
      </c>
      <c r="O243" s="47">
        <v>2108</v>
      </c>
      <c r="P243" s="47">
        <v>76208</v>
      </c>
      <c r="Q243" s="47">
        <v>74013</v>
      </c>
      <c r="R243" s="47">
        <v>2122</v>
      </c>
      <c r="S243" s="47">
        <v>77847</v>
      </c>
      <c r="T243" s="47">
        <v>75548</v>
      </c>
      <c r="U243" s="47">
        <v>2213</v>
      </c>
      <c r="V243" s="147">
        <v>78369</v>
      </c>
      <c r="W243" s="147">
        <v>75948</v>
      </c>
      <c r="X243" s="147">
        <v>2338</v>
      </c>
    </row>
    <row r="244" spans="1:24" x14ac:dyDescent="0.35">
      <c r="A244" s="46" t="s">
        <v>10</v>
      </c>
      <c r="B244" s="46" t="s">
        <v>559</v>
      </c>
      <c r="C244" s="46" t="s">
        <v>19</v>
      </c>
      <c r="D244" s="47">
        <v>179758</v>
      </c>
      <c r="E244" s="47">
        <v>175447</v>
      </c>
      <c r="F244" s="47">
        <v>4168</v>
      </c>
      <c r="G244" s="47">
        <v>185775</v>
      </c>
      <c r="H244" s="47">
        <v>180880</v>
      </c>
      <c r="I244" s="47">
        <v>4726</v>
      </c>
      <c r="J244" s="47">
        <v>189701</v>
      </c>
      <c r="K244" s="47">
        <v>184488</v>
      </c>
      <c r="L244" s="47">
        <v>5049</v>
      </c>
      <c r="M244" s="47">
        <v>196808</v>
      </c>
      <c r="N244" s="47">
        <v>191619</v>
      </c>
      <c r="O244" s="47">
        <v>5049</v>
      </c>
      <c r="P244" s="47">
        <v>202250</v>
      </c>
      <c r="Q244" s="47">
        <v>197149</v>
      </c>
      <c r="R244" s="47">
        <v>4943</v>
      </c>
      <c r="S244" s="47">
        <v>205900</v>
      </c>
      <c r="T244" s="47">
        <v>200677</v>
      </c>
      <c r="U244" s="47">
        <v>5062</v>
      </c>
      <c r="V244" s="147">
        <v>207956</v>
      </c>
      <c r="W244" s="147">
        <v>202367</v>
      </c>
      <c r="X244" s="147">
        <v>5418</v>
      </c>
    </row>
    <row r="245" spans="1:24" x14ac:dyDescent="0.35">
      <c r="A245" s="46" t="s">
        <v>269</v>
      </c>
      <c r="B245" s="46" t="s">
        <v>269</v>
      </c>
      <c r="C245" s="46" t="s">
        <v>19</v>
      </c>
      <c r="D245" s="47">
        <v>859796</v>
      </c>
      <c r="E245" s="47">
        <v>834986</v>
      </c>
      <c r="F245" s="47">
        <v>23673</v>
      </c>
      <c r="G245" s="47">
        <v>877628</v>
      </c>
      <c r="H245" s="47">
        <v>851124</v>
      </c>
      <c r="I245" s="47">
        <v>25283</v>
      </c>
      <c r="J245" s="47">
        <v>892159</v>
      </c>
      <c r="K245" s="47">
        <v>864102</v>
      </c>
      <c r="L245" s="47">
        <v>26901</v>
      </c>
      <c r="M245" s="47">
        <v>922067</v>
      </c>
      <c r="N245" s="47">
        <v>892222</v>
      </c>
      <c r="O245" s="47">
        <v>28629</v>
      </c>
      <c r="P245" s="47">
        <v>947235</v>
      </c>
      <c r="Q245" s="47">
        <v>915634</v>
      </c>
      <c r="R245" s="47">
        <v>30415</v>
      </c>
      <c r="S245" s="47">
        <v>966019</v>
      </c>
      <c r="T245" s="47">
        <v>931370</v>
      </c>
      <c r="U245" s="47">
        <v>33515</v>
      </c>
      <c r="V245" s="147">
        <v>987731</v>
      </c>
      <c r="W245" s="147">
        <v>948631</v>
      </c>
      <c r="X245" s="147">
        <v>37890</v>
      </c>
    </row>
    <row r="246" spans="1:24" x14ac:dyDescent="0.35">
      <c r="A246" s="46" t="s">
        <v>269</v>
      </c>
      <c r="B246" s="46" t="s">
        <v>477</v>
      </c>
      <c r="C246" s="46" t="s">
        <v>19</v>
      </c>
      <c r="D246" s="47">
        <v>14959</v>
      </c>
      <c r="E246" s="47">
        <v>14890</v>
      </c>
      <c r="F246" s="47">
        <v>57</v>
      </c>
      <c r="G246" s="47">
        <v>14971</v>
      </c>
      <c r="H246" s="47">
        <v>14905</v>
      </c>
      <c r="I246" s="47">
        <v>54</v>
      </c>
      <c r="J246" s="47">
        <v>15110</v>
      </c>
      <c r="K246" s="47">
        <v>15028</v>
      </c>
      <c r="L246" s="47">
        <v>72</v>
      </c>
      <c r="M246" s="47">
        <v>15207</v>
      </c>
      <c r="N246" s="47">
        <v>15137</v>
      </c>
      <c r="O246" s="47">
        <v>62</v>
      </c>
      <c r="P246" s="47">
        <v>15945</v>
      </c>
      <c r="Q246" s="47">
        <v>15882</v>
      </c>
      <c r="R246" s="47">
        <v>49</v>
      </c>
      <c r="S246" s="47">
        <v>16872</v>
      </c>
      <c r="T246" s="47">
        <v>16790</v>
      </c>
      <c r="U246" s="47">
        <v>68</v>
      </c>
      <c r="V246" s="147">
        <v>18436</v>
      </c>
      <c r="W246" s="147">
        <v>18349</v>
      </c>
      <c r="X246" s="147">
        <v>76</v>
      </c>
    </row>
    <row r="247" spans="1:24" x14ac:dyDescent="0.35">
      <c r="A247" s="46" t="s">
        <v>269</v>
      </c>
      <c r="B247" s="46" t="s">
        <v>472</v>
      </c>
      <c r="C247" s="46" t="s">
        <v>19</v>
      </c>
      <c r="D247" s="47">
        <v>44956</v>
      </c>
      <c r="E247" s="47">
        <v>44298</v>
      </c>
      <c r="F247" s="47">
        <v>599</v>
      </c>
      <c r="G247" s="47">
        <v>45256</v>
      </c>
      <c r="H247" s="47">
        <v>44552</v>
      </c>
      <c r="I247" s="47">
        <v>626</v>
      </c>
      <c r="J247" s="47">
        <v>45543</v>
      </c>
      <c r="K247" s="47">
        <v>44816</v>
      </c>
      <c r="L247" s="47">
        <v>650</v>
      </c>
      <c r="M247" s="47">
        <v>46981</v>
      </c>
      <c r="N247" s="47">
        <v>46165</v>
      </c>
      <c r="O247" s="47">
        <v>722</v>
      </c>
      <c r="P247" s="47">
        <v>47242</v>
      </c>
      <c r="Q247" s="47">
        <v>46411</v>
      </c>
      <c r="R247" s="47">
        <v>746</v>
      </c>
      <c r="S247" s="47">
        <v>47780</v>
      </c>
      <c r="T247" s="47">
        <v>46899</v>
      </c>
      <c r="U247" s="47">
        <v>810</v>
      </c>
      <c r="V247" s="147">
        <v>48382</v>
      </c>
      <c r="W247" s="147">
        <v>47452</v>
      </c>
      <c r="X247" s="147">
        <v>858</v>
      </c>
    </row>
    <row r="248" spans="1:24" x14ac:dyDescent="0.35">
      <c r="A248" s="46" t="s">
        <v>269</v>
      </c>
      <c r="B248" s="46" t="s">
        <v>479</v>
      </c>
      <c r="C248" s="46" t="s">
        <v>19</v>
      </c>
      <c r="D248" s="47">
        <v>23621</v>
      </c>
      <c r="E248" s="47">
        <v>23044</v>
      </c>
      <c r="F248" s="47">
        <v>483</v>
      </c>
      <c r="G248" s="47">
        <v>23434</v>
      </c>
      <c r="H248" s="47">
        <v>22889</v>
      </c>
      <c r="I248" s="47">
        <v>479</v>
      </c>
      <c r="J248" s="47">
        <v>23172</v>
      </c>
      <c r="K248" s="47">
        <v>22450</v>
      </c>
      <c r="L248" s="47">
        <v>676</v>
      </c>
      <c r="M248" s="47">
        <v>24102</v>
      </c>
      <c r="N248" s="47">
        <v>23257</v>
      </c>
      <c r="O248" s="47">
        <v>724</v>
      </c>
      <c r="P248" s="47">
        <v>24171</v>
      </c>
      <c r="Q248" s="47">
        <v>23299</v>
      </c>
      <c r="R248" s="47">
        <v>755</v>
      </c>
      <c r="S248" s="47">
        <v>24214</v>
      </c>
      <c r="T248" s="47">
        <v>23275</v>
      </c>
      <c r="U248" s="47">
        <v>878</v>
      </c>
      <c r="V248" s="147">
        <v>24447</v>
      </c>
      <c r="W248" s="147">
        <v>23354</v>
      </c>
      <c r="X248" s="147">
        <v>1033</v>
      </c>
    </row>
    <row r="249" spans="1:24" x14ac:dyDescent="0.35">
      <c r="A249" s="46" t="s">
        <v>269</v>
      </c>
      <c r="B249" s="46" t="s">
        <v>476</v>
      </c>
      <c r="C249" s="46" t="s">
        <v>19</v>
      </c>
      <c r="D249" s="47">
        <v>50382</v>
      </c>
      <c r="E249" s="47">
        <v>48844</v>
      </c>
      <c r="F249" s="47">
        <v>1455</v>
      </c>
      <c r="G249" s="47">
        <v>50262</v>
      </c>
      <c r="H249" s="47">
        <v>48759</v>
      </c>
      <c r="I249" s="47">
        <v>1420</v>
      </c>
      <c r="J249" s="47">
        <v>50560</v>
      </c>
      <c r="K249" s="47">
        <v>49004</v>
      </c>
      <c r="L249" s="47">
        <v>1477</v>
      </c>
      <c r="M249" s="47">
        <v>51800</v>
      </c>
      <c r="N249" s="47">
        <v>50139</v>
      </c>
      <c r="O249" s="47">
        <v>1571</v>
      </c>
      <c r="P249" s="47">
        <v>52379</v>
      </c>
      <c r="Q249" s="47">
        <v>50723</v>
      </c>
      <c r="R249" s="47">
        <v>1566</v>
      </c>
      <c r="S249" s="47">
        <v>52370</v>
      </c>
      <c r="T249" s="47">
        <v>50599</v>
      </c>
      <c r="U249" s="47">
        <v>1673</v>
      </c>
      <c r="V249" s="147">
        <v>52476</v>
      </c>
      <c r="W249" s="147">
        <v>50401</v>
      </c>
      <c r="X249" s="147">
        <v>1966</v>
      </c>
    </row>
    <row r="250" spans="1:24" x14ac:dyDescent="0.35">
      <c r="A250" s="46" t="s">
        <v>269</v>
      </c>
      <c r="B250" s="46" t="s">
        <v>478</v>
      </c>
      <c r="C250" s="46" t="s">
        <v>19</v>
      </c>
      <c r="D250" s="47">
        <v>67940</v>
      </c>
      <c r="E250" s="47">
        <v>65860</v>
      </c>
      <c r="F250" s="47">
        <v>1982</v>
      </c>
      <c r="G250" s="47">
        <v>69395</v>
      </c>
      <c r="H250" s="47">
        <v>67159</v>
      </c>
      <c r="I250" s="47">
        <v>2136</v>
      </c>
      <c r="J250" s="47">
        <v>70240</v>
      </c>
      <c r="K250" s="47">
        <v>67758</v>
      </c>
      <c r="L250" s="47">
        <v>2396</v>
      </c>
      <c r="M250" s="47">
        <v>71690</v>
      </c>
      <c r="N250" s="47">
        <v>69099</v>
      </c>
      <c r="O250" s="47">
        <v>2504</v>
      </c>
      <c r="P250" s="47">
        <v>74274</v>
      </c>
      <c r="Q250" s="47">
        <v>71602</v>
      </c>
      <c r="R250" s="47">
        <v>2592</v>
      </c>
      <c r="S250" s="47">
        <v>76413</v>
      </c>
      <c r="T250" s="47">
        <v>73500</v>
      </c>
      <c r="U250" s="47">
        <v>2828</v>
      </c>
      <c r="V250" s="147">
        <v>79176</v>
      </c>
      <c r="W250" s="147">
        <v>75714</v>
      </c>
      <c r="X250" s="147">
        <v>3369</v>
      </c>
    </row>
    <row r="251" spans="1:24" x14ac:dyDescent="0.35">
      <c r="A251" s="46" t="s">
        <v>269</v>
      </c>
      <c r="B251" s="46" t="s">
        <v>473</v>
      </c>
      <c r="C251" s="46" t="s">
        <v>19</v>
      </c>
      <c r="D251" s="47">
        <v>42025</v>
      </c>
      <c r="E251" s="47">
        <v>41277</v>
      </c>
      <c r="F251" s="47">
        <v>704</v>
      </c>
      <c r="G251" s="47">
        <v>42247</v>
      </c>
      <c r="H251" s="47">
        <v>41506</v>
      </c>
      <c r="I251" s="47">
        <v>693</v>
      </c>
      <c r="J251" s="47">
        <v>42160</v>
      </c>
      <c r="K251" s="47">
        <v>41410</v>
      </c>
      <c r="L251" s="47">
        <v>696</v>
      </c>
      <c r="M251" s="47">
        <v>43181</v>
      </c>
      <c r="N251" s="47">
        <v>42417</v>
      </c>
      <c r="O251" s="47">
        <v>711</v>
      </c>
      <c r="P251" s="47">
        <v>43928</v>
      </c>
      <c r="Q251" s="47">
        <v>43135</v>
      </c>
      <c r="R251" s="47">
        <v>742</v>
      </c>
      <c r="S251" s="47">
        <v>44432</v>
      </c>
      <c r="T251" s="47">
        <v>43622</v>
      </c>
      <c r="U251" s="47">
        <v>758</v>
      </c>
      <c r="V251" s="147">
        <v>44891</v>
      </c>
      <c r="W251" s="147">
        <v>43912</v>
      </c>
      <c r="X251" s="147">
        <v>921</v>
      </c>
    </row>
    <row r="252" spans="1:24" x14ac:dyDescent="0.35">
      <c r="A252" s="46" t="s">
        <v>269</v>
      </c>
      <c r="B252" s="46" t="s">
        <v>480</v>
      </c>
      <c r="C252" s="46" t="s">
        <v>19</v>
      </c>
      <c r="D252" s="47">
        <v>28267</v>
      </c>
      <c r="E252" s="47">
        <v>27933</v>
      </c>
      <c r="F252" s="47">
        <v>298</v>
      </c>
      <c r="G252" s="47">
        <v>28605</v>
      </c>
      <c r="H252" s="47">
        <v>28265</v>
      </c>
      <c r="I252" s="47">
        <v>303</v>
      </c>
      <c r="J252" s="47">
        <v>28303</v>
      </c>
      <c r="K252" s="47">
        <v>27982</v>
      </c>
      <c r="L252" s="47">
        <v>280</v>
      </c>
      <c r="M252" s="47">
        <v>28671</v>
      </c>
      <c r="N252" s="47">
        <v>28332</v>
      </c>
      <c r="O252" s="47">
        <v>297</v>
      </c>
      <c r="P252" s="47">
        <v>28848</v>
      </c>
      <c r="Q252" s="47">
        <v>28500</v>
      </c>
      <c r="R252" s="47">
        <v>309</v>
      </c>
      <c r="S252" s="47">
        <v>28923</v>
      </c>
      <c r="T252" s="47">
        <v>28539</v>
      </c>
      <c r="U252" s="47">
        <v>338</v>
      </c>
      <c r="V252" s="147">
        <v>28438</v>
      </c>
      <c r="W252" s="147">
        <v>27956</v>
      </c>
      <c r="X252" s="147">
        <v>431</v>
      </c>
    </row>
    <row r="253" spans="1:24" x14ac:dyDescent="0.35">
      <c r="A253" s="46" t="s">
        <v>269</v>
      </c>
      <c r="B253" s="46" t="s">
        <v>475</v>
      </c>
      <c r="C253" s="46" t="s">
        <v>19</v>
      </c>
      <c r="D253" s="47">
        <v>68127</v>
      </c>
      <c r="E253" s="47">
        <v>66351</v>
      </c>
      <c r="F253" s="47">
        <v>1721</v>
      </c>
      <c r="G253" s="47">
        <v>70402</v>
      </c>
      <c r="H253" s="47">
        <v>68462</v>
      </c>
      <c r="I253" s="47">
        <v>1871</v>
      </c>
      <c r="J253" s="47">
        <v>72030</v>
      </c>
      <c r="K253" s="47">
        <v>70024</v>
      </c>
      <c r="L253" s="47">
        <v>1938</v>
      </c>
      <c r="M253" s="47">
        <v>74847</v>
      </c>
      <c r="N253" s="47">
        <v>72765</v>
      </c>
      <c r="O253" s="47">
        <v>2017</v>
      </c>
      <c r="P253" s="47">
        <v>77659</v>
      </c>
      <c r="Q253" s="47">
        <v>75485</v>
      </c>
      <c r="R253" s="47">
        <v>2112</v>
      </c>
      <c r="S253" s="47">
        <v>78673</v>
      </c>
      <c r="T253" s="47">
        <v>76382</v>
      </c>
      <c r="U253" s="47">
        <v>2223</v>
      </c>
      <c r="V253" s="147">
        <v>80043</v>
      </c>
      <c r="W253" s="147">
        <v>77564</v>
      </c>
      <c r="X253" s="147">
        <v>2409</v>
      </c>
    </row>
    <row r="254" spans="1:24" x14ac:dyDescent="0.35">
      <c r="A254" s="46" t="s">
        <v>269</v>
      </c>
      <c r="B254" s="46" t="s">
        <v>481</v>
      </c>
      <c r="C254" s="46" t="s">
        <v>19</v>
      </c>
      <c r="D254" s="47">
        <v>23247</v>
      </c>
      <c r="E254" s="47">
        <v>22895</v>
      </c>
      <c r="F254" s="47">
        <v>332</v>
      </c>
      <c r="G254" s="47">
        <v>23167</v>
      </c>
      <c r="H254" s="47">
        <v>22804</v>
      </c>
      <c r="I254" s="47">
        <v>333</v>
      </c>
      <c r="J254" s="47">
        <v>22945</v>
      </c>
      <c r="K254" s="47">
        <v>22581</v>
      </c>
      <c r="L254" s="47">
        <v>329</v>
      </c>
      <c r="M254" s="47">
        <v>23143</v>
      </c>
      <c r="N254" s="47">
        <v>22790</v>
      </c>
      <c r="O254" s="47">
        <v>321</v>
      </c>
      <c r="P254" s="47">
        <v>23350</v>
      </c>
      <c r="Q254" s="47">
        <v>22999</v>
      </c>
      <c r="R254" s="47">
        <v>315</v>
      </c>
      <c r="S254" s="47">
        <v>23504</v>
      </c>
      <c r="T254" s="47">
        <v>23132</v>
      </c>
      <c r="U254" s="47">
        <v>334</v>
      </c>
      <c r="V254" s="147">
        <v>23589</v>
      </c>
      <c r="W254" s="147">
        <v>23135</v>
      </c>
      <c r="X254" s="147">
        <v>413</v>
      </c>
    </row>
    <row r="255" spans="1:24" x14ac:dyDescent="0.35">
      <c r="A255" s="46" t="s">
        <v>269</v>
      </c>
      <c r="B255" s="46" t="s">
        <v>474</v>
      </c>
      <c r="C255" s="46" t="s">
        <v>19</v>
      </c>
      <c r="D255" s="47">
        <v>124912</v>
      </c>
      <c r="E255" s="47">
        <v>118216</v>
      </c>
      <c r="F255" s="47">
        <v>6517</v>
      </c>
      <c r="G255" s="47">
        <v>128075</v>
      </c>
      <c r="H255" s="47">
        <v>120613</v>
      </c>
      <c r="I255" s="47">
        <v>7252</v>
      </c>
      <c r="J255" s="47">
        <v>131316</v>
      </c>
      <c r="K255" s="47">
        <v>123229</v>
      </c>
      <c r="L255" s="47">
        <v>7889</v>
      </c>
      <c r="M255" s="47">
        <v>136783</v>
      </c>
      <c r="N255" s="47">
        <v>128012</v>
      </c>
      <c r="O255" s="47">
        <v>8589</v>
      </c>
      <c r="P255" s="47">
        <v>144799</v>
      </c>
      <c r="Q255" s="47">
        <v>135276</v>
      </c>
      <c r="R255" s="47">
        <v>9342</v>
      </c>
      <c r="S255" s="47">
        <v>151159</v>
      </c>
      <c r="T255" s="47">
        <v>140653</v>
      </c>
      <c r="U255" s="47">
        <v>10344</v>
      </c>
      <c r="V255" s="147">
        <v>158682</v>
      </c>
      <c r="W255" s="147">
        <v>146899</v>
      </c>
      <c r="X255" s="147">
        <v>11612</v>
      </c>
    </row>
    <row r="256" spans="1:24" x14ac:dyDescent="0.35">
      <c r="A256" s="46" t="s">
        <v>269</v>
      </c>
      <c r="B256" s="46" t="s">
        <v>484</v>
      </c>
      <c r="C256" s="46" t="s">
        <v>19</v>
      </c>
      <c r="D256" s="47">
        <v>32726</v>
      </c>
      <c r="E256" s="47">
        <v>32014</v>
      </c>
      <c r="F256" s="47">
        <v>655</v>
      </c>
      <c r="G256" s="47">
        <v>33392</v>
      </c>
      <c r="H256" s="47">
        <v>32641</v>
      </c>
      <c r="I256" s="47">
        <v>686</v>
      </c>
      <c r="J256" s="47">
        <v>33702</v>
      </c>
      <c r="K256" s="47">
        <v>32933</v>
      </c>
      <c r="L256" s="47">
        <v>708</v>
      </c>
      <c r="M256" s="47">
        <v>34488</v>
      </c>
      <c r="N256" s="47">
        <v>33675</v>
      </c>
      <c r="O256" s="47">
        <v>750</v>
      </c>
      <c r="P256" s="47">
        <v>34933</v>
      </c>
      <c r="Q256" s="47">
        <v>34083</v>
      </c>
      <c r="R256" s="47">
        <v>795</v>
      </c>
      <c r="S256" s="47">
        <v>35856</v>
      </c>
      <c r="T256" s="47">
        <v>34960</v>
      </c>
      <c r="U256" s="47">
        <v>843</v>
      </c>
      <c r="V256" s="147">
        <v>37040</v>
      </c>
      <c r="W256" s="147">
        <v>35961</v>
      </c>
      <c r="X256" s="147">
        <v>1019</v>
      </c>
    </row>
    <row r="257" spans="1:24" x14ac:dyDescent="0.35">
      <c r="A257" s="46" t="s">
        <v>269</v>
      </c>
      <c r="B257" s="46" t="s">
        <v>817</v>
      </c>
      <c r="C257" s="46" t="s">
        <v>19</v>
      </c>
      <c r="D257" s="47">
        <v>256193</v>
      </c>
      <c r="E257" s="47">
        <v>248356</v>
      </c>
      <c r="F257" s="47">
        <v>7544</v>
      </c>
      <c r="G257" s="47">
        <v>265301</v>
      </c>
      <c r="H257" s="47">
        <v>256949</v>
      </c>
      <c r="I257" s="47">
        <v>8025</v>
      </c>
      <c r="J257" s="47">
        <v>273053</v>
      </c>
      <c r="K257" s="47">
        <v>264383</v>
      </c>
      <c r="L257" s="47">
        <v>8365</v>
      </c>
      <c r="M257" s="47">
        <v>284818</v>
      </c>
      <c r="N257" s="47">
        <v>275707</v>
      </c>
      <c r="O257" s="47">
        <v>8837</v>
      </c>
      <c r="P257" s="47">
        <v>292290</v>
      </c>
      <c r="Q257" s="47">
        <v>282491</v>
      </c>
      <c r="R257" s="47">
        <v>9524</v>
      </c>
      <c r="S257" s="47">
        <v>298461</v>
      </c>
      <c r="T257" s="47">
        <v>287513</v>
      </c>
      <c r="U257" s="47">
        <v>10666</v>
      </c>
      <c r="V257" s="147">
        <v>303616</v>
      </c>
      <c r="W257" s="147">
        <v>291563</v>
      </c>
      <c r="X257" s="147">
        <v>11758</v>
      </c>
    </row>
    <row r="258" spans="1:24" x14ac:dyDescent="0.35">
      <c r="A258" s="46" t="s">
        <v>269</v>
      </c>
      <c r="B258" s="46" t="s">
        <v>818</v>
      </c>
      <c r="C258" s="46" t="s">
        <v>19</v>
      </c>
      <c r="D258" s="47">
        <v>106312</v>
      </c>
      <c r="E258" s="47">
        <v>102689</v>
      </c>
      <c r="F258" s="47">
        <v>3486</v>
      </c>
      <c r="G258" s="47">
        <v>108638</v>
      </c>
      <c r="H258" s="47">
        <v>104705</v>
      </c>
      <c r="I258" s="47">
        <v>3776</v>
      </c>
      <c r="J258" s="47">
        <v>112087</v>
      </c>
      <c r="K258" s="47">
        <v>108123</v>
      </c>
      <c r="L258" s="47">
        <v>3814</v>
      </c>
      <c r="M258" s="47">
        <v>115604</v>
      </c>
      <c r="N258" s="47">
        <v>111538</v>
      </c>
      <c r="O258" s="47">
        <v>3925</v>
      </c>
      <c r="P258" s="47">
        <v>116558</v>
      </c>
      <c r="Q258" s="47">
        <v>112262</v>
      </c>
      <c r="R258" s="47">
        <v>4153</v>
      </c>
      <c r="S258" s="47">
        <v>118250</v>
      </c>
      <c r="T258" s="47">
        <v>113562</v>
      </c>
      <c r="U258" s="47">
        <v>4533</v>
      </c>
      <c r="V258" s="147">
        <v>120840</v>
      </c>
      <c r="W258" s="147">
        <v>115739</v>
      </c>
      <c r="X258" s="147">
        <v>4959</v>
      </c>
    </row>
    <row r="259" spans="1:24" x14ac:dyDescent="0.35">
      <c r="A259" s="46" t="s">
        <v>269</v>
      </c>
      <c r="B259" s="46" t="s">
        <v>819</v>
      </c>
      <c r="C259" s="46" t="s">
        <v>19</v>
      </c>
      <c r="D259" s="47">
        <v>149881</v>
      </c>
      <c r="E259" s="47">
        <v>145667</v>
      </c>
      <c r="F259" s="47">
        <v>4058</v>
      </c>
      <c r="G259" s="47">
        <v>156663</v>
      </c>
      <c r="H259" s="47">
        <v>152244</v>
      </c>
      <c r="I259" s="47">
        <v>4249</v>
      </c>
      <c r="J259" s="47">
        <v>160966</v>
      </c>
      <c r="K259" s="47">
        <v>156260</v>
      </c>
      <c r="L259" s="47">
        <v>4551</v>
      </c>
      <c r="M259" s="47">
        <v>169214</v>
      </c>
      <c r="N259" s="47">
        <v>164169</v>
      </c>
      <c r="O259" s="47">
        <v>4912</v>
      </c>
      <c r="P259" s="47">
        <v>175732</v>
      </c>
      <c r="Q259" s="47">
        <v>170229</v>
      </c>
      <c r="R259" s="47">
        <v>5371</v>
      </c>
      <c r="S259" s="47">
        <v>180211</v>
      </c>
      <c r="T259" s="47">
        <v>173951</v>
      </c>
      <c r="U259" s="47">
        <v>6133</v>
      </c>
      <c r="V259" s="147">
        <v>182776</v>
      </c>
      <c r="W259" s="147">
        <v>175824</v>
      </c>
      <c r="X259" s="147">
        <v>6799</v>
      </c>
    </row>
    <row r="260" spans="1:24" x14ac:dyDescent="0.35">
      <c r="A260" s="46" t="s">
        <v>269</v>
      </c>
      <c r="B260" s="46" t="s">
        <v>482</v>
      </c>
      <c r="C260" s="46" t="s">
        <v>19</v>
      </c>
      <c r="D260" s="47">
        <v>13506</v>
      </c>
      <c r="E260" s="47">
        <v>13327</v>
      </c>
      <c r="F260" s="47">
        <v>162</v>
      </c>
      <c r="G260" s="47">
        <v>13683</v>
      </c>
      <c r="H260" s="47">
        <v>13493</v>
      </c>
      <c r="I260" s="47">
        <v>174</v>
      </c>
      <c r="J260" s="47">
        <v>13571</v>
      </c>
      <c r="K260" s="47">
        <v>13382</v>
      </c>
      <c r="L260" s="47">
        <v>171</v>
      </c>
      <c r="M260" s="47">
        <v>13745</v>
      </c>
      <c r="N260" s="47">
        <v>13532</v>
      </c>
      <c r="O260" s="47">
        <v>192</v>
      </c>
      <c r="P260" s="47">
        <v>13916</v>
      </c>
      <c r="Q260" s="47">
        <v>13700</v>
      </c>
      <c r="R260" s="47">
        <v>197</v>
      </c>
      <c r="S260" s="47">
        <v>14075</v>
      </c>
      <c r="T260" s="47">
        <v>13844</v>
      </c>
      <c r="U260" s="47">
        <v>206</v>
      </c>
      <c r="V260" s="147">
        <v>14078</v>
      </c>
      <c r="W260" s="147">
        <v>13801</v>
      </c>
      <c r="X260" s="147">
        <v>254</v>
      </c>
    </row>
    <row r="261" spans="1:24" x14ac:dyDescent="0.35">
      <c r="A261" s="46" t="s">
        <v>269</v>
      </c>
      <c r="B261" s="46" t="s">
        <v>485</v>
      </c>
      <c r="C261" s="46" t="s">
        <v>19</v>
      </c>
      <c r="D261" s="47">
        <v>26472</v>
      </c>
      <c r="E261" s="47">
        <v>25989</v>
      </c>
      <c r="F261" s="47">
        <v>450</v>
      </c>
      <c r="G261" s="47">
        <v>26874</v>
      </c>
      <c r="H261" s="47">
        <v>26406</v>
      </c>
      <c r="I261" s="47">
        <v>437</v>
      </c>
      <c r="J261" s="47">
        <v>27379</v>
      </c>
      <c r="K261" s="47">
        <v>26887</v>
      </c>
      <c r="L261" s="47">
        <v>465</v>
      </c>
      <c r="M261" s="47">
        <v>28521</v>
      </c>
      <c r="N261" s="47">
        <v>28003</v>
      </c>
      <c r="O261" s="47">
        <v>490</v>
      </c>
      <c r="P261" s="47">
        <v>28868</v>
      </c>
      <c r="Q261" s="47">
        <v>28358</v>
      </c>
      <c r="R261" s="47">
        <v>480</v>
      </c>
      <c r="S261" s="47">
        <v>29236</v>
      </c>
      <c r="T261" s="47">
        <v>28648</v>
      </c>
      <c r="U261" s="47">
        <v>560</v>
      </c>
      <c r="V261" s="147">
        <v>29407</v>
      </c>
      <c r="W261" s="147">
        <v>28725</v>
      </c>
      <c r="X261" s="147">
        <v>645</v>
      </c>
    </row>
    <row r="262" spans="1:24" x14ac:dyDescent="0.35">
      <c r="A262" s="46" t="s">
        <v>269</v>
      </c>
      <c r="B262" s="46" t="s">
        <v>483</v>
      </c>
      <c r="C262" s="46" t="s">
        <v>19</v>
      </c>
      <c r="D262" s="47">
        <v>42463</v>
      </c>
      <c r="E262" s="47">
        <v>41692</v>
      </c>
      <c r="F262" s="47">
        <v>714</v>
      </c>
      <c r="G262" s="47">
        <v>42564</v>
      </c>
      <c r="H262" s="47">
        <v>41721</v>
      </c>
      <c r="I262" s="47">
        <v>794</v>
      </c>
      <c r="J262" s="47">
        <v>43075</v>
      </c>
      <c r="K262" s="47">
        <v>42235</v>
      </c>
      <c r="L262" s="47">
        <v>789</v>
      </c>
      <c r="M262" s="47">
        <v>44090</v>
      </c>
      <c r="N262" s="47">
        <v>43192</v>
      </c>
      <c r="O262" s="47">
        <v>842</v>
      </c>
      <c r="P262" s="47">
        <v>44633</v>
      </c>
      <c r="Q262" s="47">
        <v>43690</v>
      </c>
      <c r="R262" s="47">
        <v>891</v>
      </c>
      <c r="S262" s="47">
        <v>44051</v>
      </c>
      <c r="T262" s="47">
        <v>43014</v>
      </c>
      <c r="U262" s="47">
        <v>986</v>
      </c>
      <c r="V262" s="147">
        <v>45030</v>
      </c>
      <c r="W262" s="147">
        <v>43845</v>
      </c>
      <c r="X262" s="147">
        <v>1126</v>
      </c>
    </row>
    <row r="263" spans="1:24" x14ac:dyDescent="0.35">
      <c r="A263" s="46" t="s">
        <v>270</v>
      </c>
      <c r="B263" s="46" t="s">
        <v>270</v>
      </c>
      <c r="C263" s="46" t="s">
        <v>19</v>
      </c>
      <c r="D263" s="47">
        <v>643006</v>
      </c>
      <c r="E263" s="47">
        <v>629073</v>
      </c>
      <c r="F263" s="47">
        <v>13147</v>
      </c>
      <c r="G263" s="47">
        <v>656101</v>
      </c>
      <c r="H263" s="47">
        <v>640978</v>
      </c>
      <c r="I263" s="47">
        <v>14310</v>
      </c>
      <c r="J263" s="47">
        <v>670865</v>
      </c>
      <c r="K263" s="47">
        <v>654713</v>
      </c>
      <c r="L263" s="47">
        <v>15353</v>
      </c>
      <c r="M263" s="47">
        <v>695948</v>
      </c>
      <c r="N263" s="47">
        <v>678922</v>
      </c>
      <c r="O263" s="47">
        <v>16180</v>
      </c>
      <c r="P263" s="47">
        <v>713434</v>
      </c>
      <c r="Q263" s="47">
        <v>695611</v>
      </c>
      <c r="R263" s="47">
        <v>17016</v>
      </c>
      <c r="S263" s="47">
        <v>724108</v>
      </c>
      <c r="T263" s="47">
        <v>704864</v>
      </c>
      <c r="U263" s="47">
        <v>18472</v>
      </c>
      <c r="V263" s="147">
        <v>741403</v>
      </c>
      <c r="W263" s="147">
        <v>720231</v>
      </c>
      <c r="X263" s="147">
        <v>20347</v>
      </c>
    </row>
    <row r="264" spans="1:24" x14ac:dyDescent="0.35">
      <c r="A264" s="46" t="s">
        <v>270</v>
      </c>
      <c r="B264" s="46" t="s">
        <v>468</v>
      </c>
      <c r="C264" s="46" t="s">
        <v>19</v>
      </c>
      <c r="D264" s="47">
        <v>16804</v>
      </c>
      <c r="E264" s="47">
        <v>16590</v>
      </c>
      <c r="F264" s="47">
        <v>175</v>
      </c>
      <c r="G264" s="47">
        <v>16986</v>
      </c>
      <c r="H264" s="47">
        <v>16765</v>
      </c>
      <c r="I264" s="47">
        <v>178</v>
      </c>
      <c r="J264" s="47">
        <v>17267</v>
      </c>
      <c r="K264" s="47">
        <v>17013</v>
      </c>
      <c r="L264" s="47">
        <v>213</v>
      </c>
      <c r="M264" s="47">
        <v>18470</v>
      </c>
      <c r="N264" s="47">
        <v>18209</v>
      </c>
      <c r="O264" s="47">
        <v>223</v>
      </c>
      <c r="P264" s="47">
        <v>18263</v>
      </c>
      <c r="Q264" s="47">
        <v>17997</v>
      </c>
      <c r="R264" s="47">
        <v>229</v>
      </c>
      <c r="S264" s="47">
        <v>18359</v>
      </c>
      <c r="T264" s="47">
        <v>18083</v>
      </c>
      <c r="U264" s="47">
        <v>244</v>
      </c>
      <c r="V264" s="147">
        <v>18501</v>
      </c>
      <c r="W264" s="147">
        <v>18191</v>
      </c>
      <c r="X264" s="147">
        <v>287</v>
      </c>
    </row>
    <row r="265" spans="1:24" x14ac:dyDescent="0.35">
      <c r="A265" s="46" t="s">
        <v>270</v>
      </c>
      <c r="B265" s="46" t="s">
        <v>470</v>
      </c>
      <c r="C265" s="46" t="s">
        <v>19</v>
      </c>
      <c r="D265" s="47">
        <v>12470</v>
      </c>
      <c r="E265" s="47">
        <v>12390</v>
      </c>
      <c r="F265" s="47">
        <v>64</v>
      </c>
      <c r="G265" s="47">
        <v>12762</v>
      </c>
      <c r="H265" s="47">
        <v>12684</v>
      </c>
      <c r="I265" s="47">
        <v>62</v>
      </c>
      <c r="J265" s="47">
        <v>12791</v>
      </c>
      <c r="K265" s="47">
        <v>12719</v>
      </c>
      <c r="L265" s="47">
        <v>54</v>
      </c>
      <c r="M265" s="47">
        <v>12845</v>
      </c>
      <c r="N265" s="47">
        <v>12785</v>
      </c>
      <c r="O265" s="47">
        <v>44</v>
      </c>
      <c r="P265" s="47">
        <v>12962</v>
      </c>
      <c r="Q265" s="47">
        <v>12885</v>
      </c>
      <c r="R265" s="47">
        <v>58</v>
      </c>
      <c r="S265" s="47">
        <v>13037</v>
      </c>
      <c r="T265" s="47">
        <v>12950</v>
      </c>
      <c r="U265" s="47">
        <v>74</v>
      </c>
      <c r="V265" s="147">
        <v>13213</v>
      </c>
      <c r="W265" s="147">
        <v>13086</v>
      </c>
      <c r="X265" s="147">
        <v>116</v>
      </c>
    </row>
    <row r="266" spans="1:24" x14ac:dyDescent="0.35">
      <c r="A266" s="46" t="s">
        <v>270</v>
      </c>
      <c r="B266" s="46" t="s">
        <v>464</v>
      </c>
      <c r="C266" s="46" t="s">
        <v>19</v>
      </c>
      <c r="D266" s="47">
        <v>14094</v>
      </c>
      <c r="E266" s="47">
        <v>13945</v>
      </c>
      <c r="F266" s="47">
        <v>127</v>
      </c>
      <c r="G266" s="47">
        <v>14243</v>
      </c>
      <c r="H266" s="47">
        <v>14080</v>
      </c>
      <c r="I266" s="47">
        <v>142</v>
      </c>
      <c r="J266" s="47">
        <v>14206</v>
      </c>
      <c r="K266" s="47">
        <v>14044</v>
      </c>
      <c r="L266" s="47">
        <v>139</v>
      </c>
      <c r="M266" s="47">
        <v>14464</v>
      </c>
      <c r="N266" s="47">
        <v>14306</v>
      </c>
      <c r="O266" s="47">
        <v>136</v>
      </c>
      <c r="P266" s="47">
        <v>14651</v>
      </c>
      <c r="Q266" s="47">
        <v>14477</v>
      </c>
      <c r="R266" s="47">
        <v>152</v>
      </c>
      <c r="S266" s="47">
        <v>14826</v>
      </c>
      <c r="T266" s="47">
        <v>14640</v>
      </c>
      <c r="U266" s="47">
        <v>164</v>
      </c>
      <c r="V266" s="147">
        <v>14656</v>
      </c>
      <c r="W266" s="147">
        <v>14460</v>
      </c>
      <c r="X266" s="147">
        <v>176</v>
      </c>
    </row>
    <row r="267" spans="1:24" x14ac:dyDescent="0.35">
      <c r="A267" s="46" t="s">
        <v>270</v>
      </c>
      <c r="B267" s="46" t="s">
        <v>466</v>
      </c>
      <c r="C267" s="46" t="s">
        <v>19</v>
      </c>
      <c r="D267" s="47">
        <v>21152</v>
      </c>
      <c r="E267" s="47">
        <v>20912</v>
      </c>
      <c r="F267" s="47">
        <v>167</v>
      </c>
      <c r="G267" s="47">
        <v>21157</v>
      </c>
      <c r="H267" s="47">
        <v>20915</v>
      </c>
      <c r="I267" s="47">
        <v>168</v>
      </c>
      <c r="J267" s="47">
        <v>21040</v>
      </c>
      <c r="K267" s="47">
        <v>20749</v>
      </c>
      <c r="L267" s="47">
        <v>217</v>
      </c>
      <c r="M267" s="47">
        <v>21303</v>
      </c>
      <c r="N267" s="47">
        <v>20984</v>
      </c>
      <c r="O267" s="47">
        <v>244</v>
      </c>
      <c r="P267" s="47">
        <v>21432</v>
      </c>
      <c r="Q267" s="47">
        <v>21119</v>
      </c>
      <c r="R267" s="47">
        <v>256</v>
      </c>
      <c r="S267" s="47">
        <v>20905</v>
      </c>
      <c r="T267" s="47">
        <v>20557</v>
      </c>
      <c r="U267" s="47">
        <v>307</v>
      </c>
      <c r="V267" s="147">
        <v>21508</v>
      </c>
      <c r="W267" s="147">
        <v>21114</v>
      </c>
      <c r="X267" s="147">
        <v>352</v>
      </c>
    </row>
    <row r="268" spans="1:24" x14ac:dyDescent="0.35">
      <c r="A268" s="46" t="s">
        <v>270</v>
      </c>
      <c r="B268" s="46" t="s">
        <v>465</v>
      </c>
      <c r="C268" s="46" t="s">
        <v>19</v>
      </c>
      <c r="D268" s="47">
        <v>20248</v>
      </c>
      <c r="E268" s="47">
        <v>19997</v>
      </c>
      <c r="F268" s="47">
        <v>217</v>
      </c>
      <c r="G268" s="47">
        <v>20600</v>
      </c>
      <c r="H268" s="47">
        <v>20362</v>
      </c>
      <c r="I268" s="47">
        <v>207</v>
      </c>
      <c r="J268" s="47">
        <v>20575</v>
      </c>
      <c r="K268" s="47">
        <v>20331</v>
      </c>
      <c r="L268" s="47">
        <v>213</v>
      </c>
      <c r="M268" s="47">
        <v>20937</v>
      </c>
      <c r="N268" s="47">
        <v>20721</v>
      </c>
      <c r="O268" s="47">
        <v>189</v>
      </c>
      <c r="P268" s="47">
        <v>21540</v>
      </c>
      <c r="Q268" s="47">
        <v>21297</v>
      </c>
      <c r="R268" s="47">
        <v>212</v>
      </c>
      <c r="S268" s="47">
        <v>21713</v>
      </c>
      <c r="T268" s="47">
        <v>21462</v>
      </c>
      <c r="U268" s="47">
        <v>223</v>
      </c>
      <c r="V268" s="147">
        <v>21940</v>
      </c>
      <c r="W268" s="147">
        <v>21650</v>
      </c>
      <c r="X268" s="147">
        <v>257</v>
      </c>
    </row>
    <row r="269" spans="1:24" x14ac:dyDescent="0.35">
      <c r="A269" s="46" t="s">
        <v>270</v>
      </c>
      <c r="B269" s="46" t="s">
        <v>469</v>
      </c>
      <c r="C269" s="46" t="s">
        <v>19</v>
      </c>
      <c r="D269" s="47">
        <v>41518</v>
      </c>
      <c r="E269" s="47">
        <v>38717</v>
      </c>
      <c r="F269" s="47">
        <v>2668</v>
      </c>
      <c r="G269" s="47">
        <v>42815</v>
      </c>
      <c r="H269" s="47">
        <v>39808</v>
      </c>
      <c r="I269" s="47">
        <v>2866</v>
      </c>
      <c r="J269" s="47">
        <v>42669</v>
      </c>
      <c r="K269" s="47">
        <v>39538</v>
      </c>
      <c r="L269" s="47">
        <v>2988</v>
      </c>
      <c r="M269" s="47">
        <v>43664</v>
      </c>
      <c r="N269" s="47">
        <v>40342</v>
      </c>
      <c r="O269" s="47">
        <v>3168</v>
      </c>
      <c r="P269" s="47">
        <v>44510</v>
      </c>
      <c r="Q269" s="47">
        <v>41040</v>
      </c>
      <c r="R269" s="47">
        <v>3339</v>
      </c>
      <c r="S269" s="47">
        <v>45696</v>
      </c>
      <c r="T269" s="47">
        <v>41958</v>
      </c>
      <c r="U269" s="47">
        <v>3610</v>
      </c>
      <c r="V269" s="147">
        <v>46268</v>
      </c>
      <c r="W269" s="147">
        <v>42185</v>
      </c>
      <c r="X269" s="147">
        <v>3931</v>
      </c>
    </row>
    <row r="270" spans="1:24" x14ac:dyDescent="0.35">
      <c r="A270" s="46" t="s">
        <v>270</v>
      </c>
      <c r="B270" s="46" t="s">
        <v>462</v>
      </c>
      <c r="C270" s="46" t="s">
        <v>19</v>
      </c>
      <c r="D270" s="47">
        <v>56583</v>
      </c>
      <c r="E270" s="47">
        <v>56082</v>
      </c>
      <c r="F270" s="47">
        <v>444</v>
      </c>
      <c r="G270" s="47">
        <v>56921</v>
      </c>
      <c r="H270" s="47">
        <v>56476</v>
      </c>
      <c r="I270" s="47">
        <v>389</v>
      </c>
      <c r="J270" s="47">
        <v>57908</v>
      </c>
      <c r="K270" s="47">
        <v>57422</v>
      </c>
      <c r="L270" s="47">
        <v>429</v>
      </c>
      <c r="M270" s="47">
        <v>60173</v>
      </c>
      <c r="N270" s="47">
        <v>59680</v>
      </c>
      <c r="O270" s="47">
        <v>439</v>
      </c>
      <c r="P270" s="47">
        <v>60648</v>
      </c>
      <c r="Q270" s="47">
        <v>60089</v>
      </c>
      <c r="R270" s="47">
        <v>491</v>
      </c>
      <c r="S270" s="47">
        <v>59552</v>
      </c>
      <c r="T270" s="47">
        <v>58927</v>
      </c>
      <c r="U270" s="47">
        <v>562</v>
      </c>
      <c r="V270" s="147">
        <v>60715</v>
      </c>
      <c r="W270" s="147">
        <v>59900</v>
      </c>
      <c r="X270" s="147">
        <v>747</v>
      </c>
    </row>
    <row r="271" spans="1:24" x14ac:dyDescent="0.35">
      <c r="A271" s="46" t="s">
        <v>270</v>
      </c>
      <c r="B271" s="46" t="s">
        <v>471</v>
      </c>
      <c r="C271" s="46" t="s">
        <v>19</v>
      </c>
      <c r="D271" s="47">
        <v>15207</v>
      </c>
      <c r="E271" s="47">
        <v>14921</v>
      </c>
      <c r="F271" s="47">
        <v>270</v>
      </c>
      <c r="G271" s="47">
        <v>15446</v>
      </c>
      <c r="H271" s="47">
        <v>15131</v>
      </c>
      <c r="I271" s="47">
        <v>298</v>
      </c>
      <c r="J271" s="47">
        <v>15726</v>
      </c>
      <c r="K271" s="47">
        <v>15374</v>
      </c>
      <c r="L271" s="47">
        <v>336</v>
      </c>
      <c r="M271" s="47">
        <v>16090</v>
      </c>
      <c r="N271" s="47">
        <v>15714</v>
      </c>
      <c r="O271" s="47">
        <v>357</v>
      </c>
      <c r="P271" s="47">
        <v>16325</v>
      </c>
      <c r="Q271" s="47">
        <v>15905</v>
      </c>
      <c r="R271" s="47">
        <v>404</v>
      </c>
      <c r="S271" s="47">
        <v>17096</v>
      </c>
      <c r="T271" s="47">
        <v>16610</v>
      </c>
      <c r="U271" s="47">
        <v>466</v>
      </c>
      <c r="V271" s="147">
        <v>17556</v>
      </c>
      <c r="W271" s="147">
        <v>17038</v>
      </c>
      <c r="X271" s="147">
        <v>500</v>
      </c>
    </row>
    <row r="272" spans="1:24" x14ac:dyDescent="0.35">
      <c r="A272" s="46" t="s">
        <v>270</v>
      </c>
      <c r="B272" s="46" t="s">
        <v>467</v>
      </c>
      <c r="C272" s="46" t="s">
        <v>19</v>
      </c>
      <c r="D272" s="47">
        <v>31219</v>
      </c>
      <c r="E272" s="47">
        <v>29183</v>
      </c>
      <c r="F272" s="47">
        <v>1955</v>
      </c>
      <c r="G272" s="47">
        <v>33339</v>
      </c>
      <c r="H272" s="47">
        <v>31023</v>
      </c>
      <c r="I272" s="47">
        <v>2232</v>
      </c>
      <c r="J272" s="47">
        <v>35362</v>
      </c>
      <c r="K272" s="47">
        <v>32901</v>
      </c>
      <c r="L272" s="47">
        <v>2379</v>
      </c>
      <c r="M272" s="47">
        <v>37427</v>
      </c>
      <c r="N272" s="47">
        <v>34771</v>
      </c>
      <c r="O272" s="47">
        <v>2577</v>
      </c>
      <c r="P272" s="47">
        <v>39438</v>
      </c>
      <c r="Q272" s="47">
        <v>36620</v>
      </c>
      <c r="R272" s="47">
        <v>2755</v>
      </c>
      <c r="S272" s="47">
        <v>40701</v>
      </c>
      <c r="T272" s="47">
        <v>37664</v>
      </c>
      <c r="U272" s="47">
        <v>2971</v>
      </c>
      <c r="V272" s="147">
        <v>41375</v>
      </c>
      <c r="W272" s="147">
        <v>38111</v>
      </c>
      <c r="X272" s="147">
        <v>3185</v>
      </c>
    </row>
    <row r="273" spans="1:24" x14ac:dyDescent="0.35">
      <c r="A273" s="46" t="s">
        <v>270</v>
      </c>
      <c r="B273" s="46" t="s">
        <v>885</v>
      </c>
      <c r="C273" s="46" t="s">
        <v>19</v>
      </c>
      <c r="D273" s="47">
        <v>325632</v>
      </c>
      <c r="E273" s="47">
        <v>319969</v>
      </c>
      <c r="F273" s="47">
        <v>5445</v>
      </c>
      <c r="G273" s="47">
        <v>331273</v>
      </c>
      <c r="H273" s="47">
        <v>325023</v>
      </c>
      <c r="I273" s="47">
        <v>6020</v>
      </c>
      <c r="J273" s="47">
        <v>341101</v>
      </c>
      <c r="K273" s="47">
        <v>334431</v>
      </c>
      <c r="L273" s="47">
        <v>6448</v>
      </c>
      <c r="M273" s="47">
        <v>355294</v>
      </c>
      <c r="N273" s="47">
        <v>348328</v>
      </c>
      <c r="O273" s="47">
        <v>6717</v>
      </c>
      <c r="P273" s="47">
        <v>366157</v>
      </c>
      <c r="Q273" s="47">
        <v>358832</v>
      </c>
      <c r="R273" s="47">
        <v>7066</v>
      </c>
      <c r="S273" s="47">
        <v>373835</v>
      </c>
      <c r="T273" s="47">
        <v>365883</v>
      </c>
      <c r="U273" s="47">
        <v>7697</v>
      </c>
      <c r="V273" s="147">
        <v>385589</v>
      </c>
      <c r="W273" s="147">
        <v>376787</v>
      </c>
      <c r="X273" s="147">
        <v>8539</v>
      </c>
    </row>
    <row r="274" spans="1:24" x14ac:dyDescent="0.35">
      <c r="A274" s="46" t="s">
        <v>270</v>
      </c>
      <c r="B274" s="46" t="s">
        <v>813</v>
      </c>
      <c r="C274" s="46" t="s">
        <v>19</v>
      </c>
      <c r="D274" s="47">
        <v>62691</v>
      </c>
      <c r="E274" s="47">
        <v>62255</v>
      </c>
      <c r="F274" s="47">
        <v>386</v>
      </c>
      <c r="G274" s="47">
        <v>64416</v>
      </c>
      <c r="H274" s="47">
        <v>63906</v>
      </c>
      <c r="I274" s="47">
        <v>455</v>
      </c>
      <c r="J274" s="47">
        <v>66640</v>
      </c>
      <c r="K274" s="47">
        <v>66169</v>
      </c>
      <c r="L274" s="47">
        <v>418</v>
      </c>
      <c r="M274" s="47">
        <v>72571</v>
      </c>
      <c r="N274" s="47">
        <v>72112</v>
      </c>
      <c r="O274" s="47">
        <v>407</v>
      </c>
      <c r="P274" s="47">
        <v>77214</v>
      </c>
      <c r="Q274" s="47">
        <v>76707</v>
      </c>
      <c r="R274" s="47">
        <v>444</v>
      </c>
      <c r="S274" s="47">
        <v>79958</v>
      </c>
      <c r="T274" s="47">
        <v>79442</v>
      </c>
      <c r="U274" s="47">
        <v>455</v>
      </c>
      <c r="V274" s="147">
        <v>83504</v>
      </c>
      <c r="W274" s="147">
        <v>82951</v>
      </c>
      <c r="X274" s="147">
        <v>492</v>
      </c>
    </row>
    <row r="275" spans="1:24" x14ac:dyDescent="0.35">
      <c r="A275" s="46" t="s">
        <v>270</v>
      </c>
      <c r="B275" s="46" t="s">
        <v>814</v>
      </c>
      <c r="C275" s="46" t="s">
        <v>19</v>
      </c>
      <c r="D275" s="47">
        <v>84757</v>
      </c>
      <c r="E275" s="47">
        <v>83596</v>
      </c>
      <c r="F275" s="47">
        <v>1108</v>
      </c>
      <c r="G275" s="47">
        <v>84396</v>
      </c>
      <c r="H275" s="47">
        <v>83079</v>
      </c>
      <c r="I275" s="47">
        <v>1258</v>
      </c>
      <c r="J275" s="47">
        <v>85203</v>
      </c>
      <c r="K275" s="47">
        <v>83743</v>
      </c>
      <c r="L275" s="47">
        <v>1408</v>
      </c>
      <c r="M275" s="47">
        <v>86186</v>
      </c>
      <c r="N275" s="47">
        <v>84613</v>
      </c>
      <c r="O275" s="47">
        <v>1517</v>
      </c>
      <c r="P275" s="47">
        <v>84869</v>
      </c>
      <c r="Q275" s="47">
        <v>83147</v>
      </c>
      <c r="R275" s="47">
        <v>1662</v>
      </c>
      <c r="S275" s="47">
        <v>86571</v>
      </c>
      <c r="T275" s="47">
        <v>84616</v>
      </c>
      <c r="U275" s="47">
        <v>1901</v>
      </c>
      <c r="V275" s="147">
        <v>88203</v>
      </c>
      <c r="W275" s="147">
        <v>85942</v>
      </c>
      <c r="X275" s="147">
        <v>2199</v>
      </c>
    </row>
    <row r="276" spans="1:24" x14ac:dyDescent="0.35">
      <c r="A276" s="46" t="s">
        <v>270</v>
      </c>
      <c r="B276" s="46" t="s">
        <v>816</v>
      </c>
      <c r="C276" s="46" t="s">
        <v>19</v>
      </c>
      <c r="D276" s="47">
        <v>76101</v>
      </c>
      <c r="E276" s="47">
        <v>74552</v>
      </c>
      <c r="F276" s="47">
        <v>1486</v>
      </c>
      <c r="G276" s="47">
        <v>79192</v>
      </c>
      <c r="H276" s="47">
        <v>77513</v>
      </c>
      <c r="I276" s="47">
        <v>1616</v>
      </c>
      <c r="J276" s="47">
        <v>81234</v>
      </c>
      <c r="K276" s="47">
        <v>79404</v>
      </c>
      <c r="L276" s="47">
        <v>1768</v>
      </c>
      <c r="M276" s="47">
        <v>82572</v>
      </c>
      <c r="N276" s="47">
        <v>80691</v>
      </c>
      <c r="O276" s="47">
        <v>1807</v>
      </c>
      <c r="P276" s="47">
        <v>85422</v>
      </c>
      <c r="Q276" s="47">
        <v>83540</v>
      </c>
      <c r="R276" s="47">
        <v>1808</v>
      </c>
      <c r="S276" s="47">
        <v>86529</v>
      </c>
      <c r="T276" s="47">
        <v>84556</v>
      </c>
      <c r="U276" s="47">
        <v>1903</v>
      </c>
      <c r="V276" s="147">
        <v>87112</v>
      </c>
      <c r="W276" s="147">
        <v>84993</v>
      </c>
      <c r="X276" s="147">
        <v>2044</v>
      </c>
    </row>
    <row r="277" spans="1:24" x14ac:dyDescent="0.35">
      <c r="A277" s="46" t="s">
        <v>270</v>
      </c>
      <c r="B277" s="48" t="s">
        <v>815</v>
      </c>
      <c r="C277" s="46" t="s">
        <v>19</v>
      </c>
      <c r="D277" s="47">
        <v>102083</v>
      </c>
      <c r="E277" s="47">
        <v>99566</v>
      </c>
      <c r="F277" s="47">
        <v>2465</v>
      </c>
      <c r="G277" s="47">
        <v>103269</v>
      </c>
      <c r="H277" s="47">
        <v>100525</v>
      </c>
      <c r="I277" s="47">
        <v>2691</v>
      </c>
      <c r="J277" s="47">
        <v>108024</v>
      </c>
      <c r="K277" s="47">
        <v>105115</v>
      </c>
      <c r="L277" s="47">
        <v>2854</v>
      </c>
      <c r="M277" s="47">
        <v>113965</v>
      </c>
      <c r="N277" s="47">
        <v>110912</v>
      </c>
      <c r="O277" s="47">
        <v>2986</v>
      </c>
      <c r="P277" s="47">
        <v>118652</v>
      </c>
      <c r="Q277" s="47">
        <v>115438</v>
      </c>
      <c r="R277" s="47">
        <v>3152</v>
      </c>
      <c r="S277" s="47">
        <v>120777</v>
      </c>
      <c r="T277" s="47">
        <v>117269</v>
      </c>
      <c r="U277" s="47">
        <v>3438</v>
      </c>
      <c r="V277" s="147">
        <v>126770</v>
      </c>
      <c r="W277" s="147">
        <v>122901</v>
      </c>
      <c r="X277" s="147">
        <v>3804</v>
      </c>
    </row>
    <row r="278" spans="1:24" x14ac:dyDescent="0.35">
      <c r="A278" s="46" t="s">
        <v>270</v>
      </c>
      <c r="B278" s="46" t="s">
        <v>461</v>
      </c>
      <c r="C278" s="46" t="s">
        <v>19</v>
      </c>
      <c r="D278" s="47">
        <v>88079</v>
      </c>
      <c r="E278" s="47">
        <v>86367</v>
      </c>
      <c r="F278" s="47">
        <v>1615</v>
      </c>
      <c r="G278" s="47">
        <v>90559</v>
      </c>
      <c r="H278" s="47">
        <v>88711</v>
      </c>
      <c r="I278" s="47">
        <v>1748</v>
      </c>
      <c r="J278" s="47">
        <v>92220</v>
      </c>
      <c r="K278" s="47">
        <v>90191</v>
      </c>
      <c r="L278" s="47">
        <v>1937</v>
      </c>
      <c r="M278" s="47">
        <v>95281</v>
      </c>
      <c r="N278" s="47">
        <v>93082</v>
      </c>
      <c r="O278" s="47">
        <v>2086</v>
      </c>
      <c r="P278" s="47">
        <v>97508</v>
      </c>
      <c r="Q278" s="47">
        <v>95350</v>
      </c>
      <c r="R278" s="47">
        <v>2054</v>
      </c>
      <c r="S278" s="47">
        <v>98388</v>
      </c>
      <c r="T278" s="47">
        <v>96130</v>
      </c>
      <c r="U278" s="47">
        <v>2154</v>
      </c>
      <c r="V278" s="147">
        <v>100082</v>
      </c>
      <c r="W278" s="147">
        <v>97709</v>
      </c>
      <c r="X278" s="147">
        <v>2257</v>
      </c>
    </row>
    <row r="279" spans="1:24" x14ac:dyDescent="0.35">
      <c r="A279" s="46" t="s">
        <v>348</v>
      </c>
      <c r="B279" s="46" t="s">
        <v>348</v>
      </c>
      <c r="C279" s="46" t="s">
        <v>19</v>
      </c>
      <c r="D279" s="47">
        <v>105932</v>
      </c>
      <c r="E279" s="47">
        <v>104325</v>
      </c>
      <c r="F279" s="47">
        <v>1518</v>
      </c>
      <c r="G279" s="47">
        <v>120629</v>
      </c>
      <c r="H279" s="47">
        <v>119029</v>
      </c>
      <c r="I279" s="47">
        <v>1498</v>
      </c>
      <c r="J279" s="47">
        <v>131679</v>
      </c>
      <c r="K279" s="47">
        <v>129664</v>
      </c>
      <c r="L279" s="47">
        <v>1913</v>
      </c>
      <c r="M279" s="47">
        <v>141133</v>
      </c>
      <c r="N279" s="47">
        <v>139106</v>
      </c>
      <c r="O279" s="47">
        <v>1907</v>
      </c>
      <c r="P279" s="47">
        <v>147347</v>
      </c>
      <c r="Q279" s="47">
        <v>145295</v>
      </c>
      <c r="R279" s="47">
        <v>1956</v>
      </c>
      <c r="S279" s="47">
        <v>156289</v>
      </c>
      <c r="T279" s="47">
        <v>154019</v>
      </c>
      <c r="U279" s="47">
        <v>2173</v>
      </c>
      <c r="V279" s="147">
        <v>158757</v>
      </c>
      <c r="W279" s="147">
        <v>156444</v>
      </c>
      <c r="X279" s="147">
        <v>2206</v>
      </c>
    </row>
    <row r="280" spans="1:24" x14ac:dyDescent="0.35">
      <c r="A280" s="46" t="s">
        <v>348</v>
      </c>
      <c r="B280" s="46" t="s">
        <v>412</v>
      </c>
      <c r="C280" s="46" t="s">
        <v>19</v>
      </c>
      <c r="D280" s="47">
        <v>105932</v>
      </c>
      <c r="E280" s="47">
        <v>104325</v>
      </c>
      <c r="F280" s="47">
        <v>1518</v>
      </c>
      <c r="G280" s="47">
        <v>120629</v>
      </c>
      <c r="H280" s="47">
        <v>119029</v>
      </c>
      <c r="I280" s="47">
        <v>1498</v>
      </c>
      <c r="J280" s="47">
        <v>131679</v>
      </c>
      <c r="K280" s="47">
        <v>129664</v>
      </c>
      <c r="L280" s="47">
        <v>1913</v>
      </c>
      <c r="M280" s="47">
        <v>141133</v>
      </c>
      <c r="N280" s="47">
        <v>139106</v>
      </c>
      <c r="O280" s="47">
        <v>1907</v>
      </c>
      <c r="P280" s="47">
        <v>147347</v>
      </c>
      <c r="Q280" s="47">
        <v>145295</v>
      </c>
      <c r="R280" s="47">
        <v>1956</v>
      </c>
      <c r="S280" s="47">
        <v>156289</v>
      </c>
      <c r="T280" s="47">
        <v>154019</v>
      </c>
      <c r="U280" s="47">
        <v>2173</v>
      </c>
      <c r="V280" s="147">
        <v>158757</v>
      </c>
      <c r="W280" s="147">
        <v>156444</v>
      </c>
      <c r="X280" s="147">
        <v>2206</v>
      </c>
    </row>
  </sheetData>
  <autoFilter ref="A1:U2" xr:uid="{681ECEE8-2A1D-479E-B2F7-1171CDE5A0B9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0">
      <sortCondition ref="A1:A2"/>
    </sortState>
  </autoFilter>
  <sortState xmlns:xlrd2="http://schemas.microsoft.com/office/spreadsheetml/2017/richdata2" ref="B277:U277">
    <sortCondition ref="B277"/>
  </sortState>
  <mergeCells count="10">
    <mergeCell ref="V1:X1"/>
    <mergeCell ref="S1:U1"/>
    <mergeCell ref="A1:A2"/>
    <mergeCell ref="C1:C2"/>
    <mergeCell ref="B1:B2"/>
    <mergeCell ref="D1:F1"/>
    <mergeCell ref="G1:I1"/>
    <mergeCell ref="J1:L1"/>
    <mergeCell ref="M1:O1"/>
    <mergeCell ref="P1:R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4B71-8F2C-4515-8D56-7A262A664051}">
  <dimension ref="A1:Y280"/>
  <sheetViews>
    <sheetView topLeftCell="E1" workbookViewId="0">
      <selection activeCell="S3" sqref="S3"/>
    </sheetView>
  </sheetViews>
  <sheetFormatPr defaultRowHeight="17.399999999999999" x14ac:dyDescent="0.4"/>
  <cols>
    <col min="1" max="1" width="10.8984375" customWidth="1"/>
    <col min="2" max="2" width="16.69921875" customWidth="1"/>
  </cols>
  <sheetData>
    <row r="1" spans="1:24" x14ac:dyDescent="0.35">
      <c r="A1" s="283" t="s">
        <v>0</v>
      </c>
      <c r="B1" s="285" t="s">
        <v>339</v>
      </c>
      <c r="C1" s="285" t="s">
        <v>340</v>
      </c>
      <c r="D1" s="282" t="s">
        <v>351</v>
      </c>
      <c r="E1" s="282" t="s">
        <v>351</v>
      </c>
      <c r="F1" s="282" t="s">
        <v>351</v>
      </c>
      <c r="G1" s="282" t="s">
        <v>352</v>
      </c>
      <c r="H1" s="282" t="s">
        <v>352</v>
      </c>
      <c r="I1" s="282" t="s">
        <v>352</v>
      </c>
      <c r="J1" s="282" t="s">
        <v>353</v>
      </c>
      <c r="K1" s="282" t="s">
        <v>353</v>
      </c>
      <c r="L1" s="282" t="s">
        <v>353</v>
      </c>
      <c r="M1" s="282" t="s">
        <v>354</v>
      </c>
      <c r="N1" s="282" t="s">
        <v>354</v>
      </c>
      <c r="O1" s="282" t="s">
        <v>354</v>
      </c>
      <c r="P1" s="282" t="s">
        <v>355</v>
      </c>
      <c r="Q1" s="282" t="s">
        <v>355</v>
      </c>
      <c r="R1" s="282" t="s">
        <v>355</v>
      </c>
      <c r="S1" s="282" t="s">
        <v>356</v>
      </c>
      <c r="T1" s="282" t="s">
        <v>356</v>
      </c>
      <c r="U1" s="282" t="s">
        <v>356</v>
      </c>
      <c r="V1" s="282">
        <v>2023</v>
      </c>
      <c r="W1" s="282" t="s">
        <v>356</v>
      </c>
      <c r="X1" s="282" t="s">
        <v>356</v>
      </c>
    </row>
    <row r="2" spans="1:24" x14ac:dyDescent="0.35">
      <c r="A2" s="284"/>
      <c r="B2" s="282" t="s">
        <v>339</v>
      </c>
      <c r="C2" s="282" t="s">
        <v>340</v>
      </c>
      <c r="D2" s="45" t="s">
        <v>341</v>
      </c>
      <c r="E2" s="45" t="s">
        <v>342</v>
      </c>
      <c r="F2" s="45" t="s">
        <v>343</v>
      </c>
      <c r="G2" s="45" t="s">
        <v>341</v>
      </c>
      <c r="H2" s="45" t="s">
        <v>342</v>
      </c>
      <c r="I2" s="45" t="s">
        <v>343</v>
      </c>
      <c r="J2" s="45" t="s">
        <v>341</v>
      </c>
      <c r="K2" s="45" t="s">
        <v>342</v>
      </c>
      <c r="L2" s="45" t="s">
        <v>343</v>
      </c>
      <c r="M2" s="45" t="s">
        <v>341</v>
      </c>
      <c r="N2" s="45" t="s">
        <v>342</v>
      </c>
      <c r="O2" s="45" t="s">
        <v>343</v>
      </c>
      <c r="P2" s="45" t="s">
        <v>341</v>
      </c>
      <c r="Q2" s="45" t="s">
        <v>342</v>
      </c>
      <c r="R2" s="45" t="s">
        <v>343</v>
      </c>
      <c r="S2" s="45" t="s">
        <v>341</v>
      </c>
      <c r="T2" s="45" t="s">
        <v>342</v>
      </c>
      <c r="U2" s="45" t="s">
        <v>343</v>
      </c>
      <c r="V2" s="45" t="s">
        <v>341</v>
      </c>
      <c r="W2" s="45" t="s">
        <v>342</v>
      </c>
      <c r="X2" s="45" t="s">
        <v>343</v>
      </c>
    </row>
    <row r="3" spans="1:24" x14ac:dyDescent="0.35">
      <c r="A3" s="46" t="s">
        <v>88</v>
      </c>
      <c r="B3" s="46" t="s">
        <v>88</v>
      </c>
      <c r="C3" s="46" t="s">
        <v>345</v>
      </c>
      <c r="D3" s="47">
        <v>274925</v>
      </c>
      <c r="E3" s="47">
        <v>273887</v>
      </c>
      <c r="F3" s="47">
        <v>990</v>
      </c>
      <c r="G3" s="47">
        <v>281050</v>
      </c>
      <c r="H3" s="47">
        <v>280041</v>
      </c>
      <c r="I3" s="47">
        <v>967</v>
      </c>
      <c r="J3" s="47">
        <v>294239</v>
      </c>
      <c r="K3" s="47">
        <v>293149</v>
      </c>
      <c r="L3" s="47">
        <v>1050</v>
      </c>
      <c r="M3" s="47">
        <v>309664</v>
      </c>
      <c r="N3" s="47">
        <v>308470</v>
      </c>
      <c r="O3" s="47">
        <v>1164</v>
      </c>
      <c r="P3" s="47">
        <v>322299</v>
      </c>
      <c r="Q3" s="47">
        <v>321085</v>
      </c>
      <c r="R3" s="47">
        <v>1176</v>
      </c>
      <c r="S3" s="47">
        <v>332254</v>
      </c>
      <c r="T3" s="47">
        <v>330894</v>
      </c>
      <c r="U3" s="47">
        <v>1325</v>
      </c>
      <c r="V3" s="147">
        <v>337769</v>
      </c>
      <c r="W3" s="147">
        <v>336293</v>
      </c>
      <c r="X3" s="147">
        <v>1441</v>
      </c>
    </row>
    <row r="4" spans="1:24" x14ac:dyDescent="0.35">
      <c r="A4" s="46" t="s">
        <v>88</v>
      </c>
      <c r="B4" s="46" t="s">
        <v>445</v>
      </c>
      <c r="C4" s="46" t="s">
        <v>345</v>
      </c>
      <c r="D4" s="47">
        <v>40577</v>
      </c>
      <c r="E4" s="47">
        <v>40457</v>
      </c>
      <c r="F4" s="47">
        <v>115</v>
      </c>
      <c r="G4" s="47">
        <v>40629</v>
      </c>
      <c r="H4" s="47">
        <v>40528</v>
      </c>
      <c r="I4" s="47">
        <v>93</v>
      </c>
      <c r="J4" s="47">
        <v>43940</v>
      </c>
      <c r="K4" s="47">
        <v>43814</v>
      </c>
      <c r="L4" s="47">
        <v>119</v>
      </c>
      <c r="M4" s="47">
        <v>45459</v>
      </c>
      <c r="N4" s="47">
        <v>45325</v>
      </c>
      <c r="O4" s="47">
        <v>130</v>
      </c>
      <c r="P4" s="47">
        <v>47201</v>
      </c>
      <c r="Q4" s="47">
        <v>47061</v>
      </c>
      <c r="R4" s="47">
        <v>134</v>
      </c>
      <c r="S4" s="47">
        <v>47596</v>
      </c>
      <c r="T4" s="47">
        <v>47444</v>
      </c>
      <c r="U4" s="47">
        <v>145</v>
      </c>
      <c r="V4" s="147">
        <v>48311</v>
      </c>
      <c r="W4" s="147">
        <v>48148</v>
      </c>
      <c r="X4" s="147">
        <v>153</v>
      </c>
    </row>
    <row r="5" spans="1:24" x14ac:dyDescent="0.35">
      <c r="A5" s="46" t="s">
        <v>88</v>
      </c>
      <c r="B5" s="46" t="s">
        <v>459</v>
      </c>
      <c r="C5" s="46" t="s">
        <v>345</v>
      </c>
      <c r="D5" s="47">
        <v>1519</v>
      </c>
      <c r="E5" s="47">
        <v>1515</v>
      </c>
      <c r="F5" s="47">
        <v>0</v>
      </c>
      <c r="G5" s="47">
        <v>1532</v>
      </c>
      <c r="H5" s="47">
        <v>1529</v>
      </c>
      <c r="I5" s="47">
        <v>0</v>
      </c>
      <c r="J5" s="47">
        <v>1558</v>
      </c>
      <c r="K5" s="47">
        <v>1557</v>
      </c>
      <c r="L5" s="47">
        <v>0</v>
      </c>
      <c r="M5" s="47">
        <v>1632</v>
      </c>
      <c r="N5" s="47">
        <v>1629</v>
      </c>
      <c r="O5" s="47">
        <v>0</v>
      </c>
      <c r="P5" s="47">
        <v>2198</v>
      </c>
      <c r="Q5" s="47">
        <v>2196</v>
      </c>
      <c r="R5" s="47">
        <v>0</v>
      </c>
      <c r="S5" s="47">
        <v>2429</v>
      </c>
      <c r="T5" s="47">
        <v>2420</v>
      </c>
      <c r="U5" s="47">
        <v>9</v>
      </c>
      <c r="V5" s="147">
        <v>2475</v>
      </c>
      <c r="W5" s="147">
        <v>2466</v>
      </c>
      <c r="X5" s="147">
        <v>9</v>
      </c>
    </row>
    <row r="6" spans="1:24" x14ac:dyDescent="0.35">
      <c r="A6" s="46" t="s">
        <v>88</v>
      </c>
      <c r="B6" s="46" t="s">
        <v>446</v>
      </c>
      <c r="C6" s="46" t="s">
        <v>345</v>
      </c>
      <c r="D6" s="47">
        <v>20184</v>
      </c>
      <c r="E6" s="47">
        <v>20129</v>
      </c>
      <c r="F6" s="47">
        <v>52</v>
      </c>
      <c r="G6" s="47">
        <v>20486</v>
      </c>
      <c r="H6" s="47">
        <v>20427</v>
      </c>
      <c r="I6" s="47">
        <v>53</v>
      </c>
      <c r="J6" s="47">
        <v>20987</v>
      </c>
      <c r="K6" s="47">
        <v>20920</v>
      </c>
      <c r="L6" s="47">
        <v>64</v>
      </c>
      <c r="M6" s="47">
        <v>22328</v>
      </c>
      <c r="N6" s="47">
        <v>22266</v>
      </c>
      <c r="O6" s="47">
        <v>60</v>
      </c>
      <c r="P6" s="47">
        <v>23295</v>
      </c>
      <c r="Q6" s="47">
        <v>23229</v>
      </c>
      <c r="R6" s="47">
        <v>63</v>
      </c>
      <c r="S6" s="47">
        <v>24022</v>
      </c>
      <c r="T6" s="47">
        <v>23949</v>
      </c>
      <c r="U6" s="47">
        <v>72</v>
      </c>
      <c r="V6" s="147">
        <v>24335</v>
      </c>
      <c r="W6" s="147">
        <v>24265</v>
      </c>
      <c r="X6" s="147">
        <v>67</v>
      </c>
    </row>
    <row r="7" spans="1:24" x14ac:dyDescent="0.35">
      <c r="A7" s="46" t="s">
        <v>88</v>
      </c>
      <c r="B7" s="46" t="s">
        <v>449</v>
      </c>
      <c r="C7" s="46" t="s">
        <v>345</v>
      </c>
      <c r="D7" s="47">
        <v>10571</v>
      </c>
      <c r="E7" s="47">
        <v>10524</v>
      </c>
      <c r="F7" s="47">
        <v>43</v>
      </c>
      <c r="G7" s="47">
        <v>11538</v>
      </c>
      <c r="H7" s="47">
        <v>11484</v>
      </c>
      <c r="I7" s="47">
        <v>50</v>
      </c>
      <c r="J7" s="47">
        <v>11711</v>
      </c>
      <c r="K7" s="47">
        <v>11659</v>
      </c>
      <c r="L7" s="47">
        <v>46</v>
      </c>
      <c r="M7" s="47">
        <v>11720</v>
      </c>
      <c r="N7" s="47">
        <v>11671</v>
      </c>
      <c r="O7" s="47">
        <v>45</v>
      </c>
      <c r="P7" s="47">
        <v>11765</v>
      </c>
      <c r="Q7" s="47">
        <v>11724</v>
      </c>
      <c r="R7" s="47">
        <v>37</v>
      </c>
      <c r="S7" s="47">
        <v>12329</v>
      </c>
      <c r="T7" s="47">
        <v>12279</v>
      </c>
      <c r="U7" s="47">
        <v>46</v>
      </c>
      <c r="V7" s="147">
        <v>12408</v>
      </c>
      <c r="W7" s="147">
        <v>12362</v>
      </c>
      <c r="X7" s="147">
        <v>45</v>
      </c>
    </row>
    <row r="8" spans="1:24" x14ac:dyDescent="0.35">
      <c r="A8" s="46" t="s">
        <v>88</v>
      </c>
      <c r="B8" s="46" t="s">
        <v>448</v>
      </c>
      <c r="C8" s="46" t="s">
        <v>345</v>
      </c>
      <c r="D8" s="47">
        <v>19355</v>
      </c>
      <c r="E8" s="47">
        <v>19256</v>
      </c>
      <c r="F8" s="47">
        <v>93</v>
      </c>
      <c r="G8" s="47">
        <v>19989</v>
      </c>
      <c r="H8" s="47">
        <v>19893</v>
      </c>
      <c r="I8" s="47">
        <v>91</v>
      </c>
      <c r="J8" s="47">
        <v>21000</v>
      </c>
      <c r="K8" s="47">
        <v>20908</v>
      </c>
      <c r="L8" s="47">
        <v>90</v>
      </c>
      <c r="M8" s="47">
        <v>22326</v>
      </c>
      <c r="N8" s="47">
        <v>22214</v>
      </c>
      <c r="O8" s="47">
        <v>111</v>
      </c>
      <c r="P8" s="47">
        <v>23391</v>
      </c>
      <c r="Q8" s="47">
        <v>23260</v>
      </c>
      <c r="R8" s="47">
        <v>124</v>
      </c>
      <c r="S8" s="47">
        <v>24220</v>
      </c>
      <c r="T8" s="47">
        <v>24097</v>
      </c>
      <c r="U8" s="47">
        <v>116</v>
      </c>
      <c r="V8" s="147">
        <v>24697</v>
      </c>
      <c r="W8" s="147">
        <v>24569</v>
      </c>
      <c r="X8" s="147">
        <v>121</v>
      </c>
    </row>
    <row r="9" spans="1:24" x14ac:dyDescent="0.35">
      <c r="A9" s="46" t="s">
        <v>88</v>
      </c>
      <c r="B9" s="46" t="s">
        <v>457</v>
      </c>
      <c r="C9" s="46" t="s">
        <v>345</v>
      </c>
      <c r="D9" s="47">
        <v>2457</v>
      </c>
      <c r="E9" s="47">
        <v>2441</v>
      </c>
      <c r="F9" s="47">
        <v>16</v>
      </c>
      <c r="G9" s="47">
        <v>2681</v>
      </c>
      <c r="H9" s="47">
        <v>2677</v>
      </c>
      <c r="I9" s="47">
        <v>0</v>
      </c>
      <c r="J9" s="47">
        <v>2360</v>
      </c>
      <c r="K9" s="47">
        <v>2350</v>
      </c>
      <c r="L9" s="47">
        <v>10</v>
      </c>
      <c r="M9" s="47">
        <v>2319</v>
      </c>
      <c r="N9" s="47">
        <v>2313</v>
      </c>
      <c r="O9" s="47">
        <v>6</v>
      </c>
      <c r="P9" s="47">
        <v>2357</v>
      </c>
      <c r="Q9" s="47">
        <v>2341</v>
      </c>
      <c r="R9" s="47">
        <v>16</v>
      </c>
      <c r="S9" s="47">
        <v>2397</v>
      </c>
      <c r="T9" s="47">
        <v>2376</v>
      </c>
      <c r="U9" s="47">
        <v>21</v>
      </c>
      <c r="V9" s="147">
        <v>2379</v>
      </c>
      <c r="W9" s="147">
        <v>2361</v>
      </c>
      <c r="X9" s="147">
        <v>17</v>
      </c>
    </row>
    <row r="10" spans="1:24" x14ac:dyDescent="0.35">
      <c r="A10" s="46" t="s">
        <v>88</v>
      </c>
      <c r="B10" s="46" t="s">
        <v>460</v>
      </c>
      <c r="C10" s="46" t="s">
        <v>345</v>
      </c>
      <c r="D10" s="47">
        <v>2188</v>
      </c>
      <c r="E10" s="47">
        <v>2172</v>
      </c>
      <c r="F10" s="47">
        <v>16</v>
      </c>
      <c r="G10" s="47">
        <v>2263</v>
      </c>
      <c r="H10" s="47">
        <v>2246</v>
      </c>
      <c r="I10" s="47">
        <v>17</v>
      </c>
      <c r="J10" s="47">
        <v>2861</v>
      </c>
      <c r="K10" s="47">
        <v>2847</v>
      </c>
      <c r="L10" s="47">
        <v>13</v>
      </c>
      <c r="M10" s="47">
        <v>3200</v>
      </c>
      <c r="N10" s="47">
        <v>3181</v>
      </c>
      <c r="O10" s="47">
        <v>19</v>
      </c>
      <c r="P10" s="47">
        <v>3410</v>
      </c>
      <c r="Q10" s="47">
        <v>3383</v>
      </c>
      <c r="R10" s="47">
        <v>27</v>
      </c>
      <c r="S10" s="47">
        <v>3467</v>
      </c>
      <c r="T10" s="47">
        <v>3444</v>
      </c>
      <c r="U10" s="47">
        <v>23</v>
      </c>
      <c r="V10" s="147">
        <v>3458</v>
      </c>
      <c r="W10" s="147">
        <v>3428</v>
      </c>
      <c r="X10" s="147">
        <v>30</v>
      </c>
    </row>
    <row r="11" spans="1:24" x14ac:dyDescent="0.35">
      <c r="A11" s="46" t="s">
        <v>88</v>
      </c>
      <c r="B11" s="46" t="s">
        <v>452</v>
      </c>
      <c r="C11" s="46" t="s">
        <v>345</v>
      </c>
      <c r="D11" s="47">
        <v>2913</v>
      </c>
      <c r="E11" s="47">
        <v>2896</v>
      </c>
      <c r="F11" s="47">
        <v>16</v>
      </c>
      <c r="G11" s="47">
        <v>3175</v>
      </c>
      <c r="H11" s="47">
        <v>3160</v>
      </c>
      <c r="I11" s="47">
        <v>15</v>
      </c>
      <c r="J11" s="47">
        <v>3241</v>
      </c>
      <c r="K11" s="47">
        <v>3219</v>
      </c>
      <c r="L11" s="47">
        <v>21</v>
      </c>
      <c r="M11" s="47">
        <v>3499</v>
      </c>
      <c r="N11" s="47">
        <v>3483</v>
      </c>
      <c r="O11" s="47">
        <v>15</v>
      </c>
      <c r="P11" s="47">
        <v>3887</v>
      </c>
      <c r="Q11" s="47">
        <v>3874</v>
      </c>
      <c r="R11" s="47">
        <v>13</v>
      </c>
      <c r="S11" s="47">
        <v>3994</v>
      </c>
      <c r="T11" s="47">
        <v>3978</v>
      </c>
      <c r="U11" s="47">
        <v>16</v>
      </c>
      <c r="V11" s="147">
        <v>4084</v>
      </c>
      <c r="W11" s="147">
        <v>4064</v>
      </c>
      <c r="X11" s="147">
        <v>20</v>
      </c>
    </row>
    <row r="12" spans="1:24" x14ac:dyDescent="0.35">
      <c r="A12" s="46" t="s">
        <v>88</v>
      </c>
      <c r="B12" s="46" t="s">
        <v>444</v>
      </c>
      <c r="C12" s="46" t="s">
        <v>345</v>
      </c>
      <c r="D12" s="47">
        <v>79807</v>
      </c>
      <c r="E12" s="47">
        <v>79488</v>
      </c>
      <c r="F12" s="47">
        <v>309</v>
      </c>
      <c r="G12" s="47">
        <v>83164</v>
      </c>
      <c r="H12" s="47">
        <v>82854</v>
      </c>
      <c r="I12" s="47">
        <v>302</v>
      </c>
      <c r="J12" s="47">
        <v>88773</v>
      </c>
      <c r="K12" s="47">
        <v>88408</v>
      </c>
      <c r="L12" s="47">
        <v>355</v>
      </c>
      <c r="M12" s="47">
        <v>94338</v>
      </c>
      <c r="N12" s="47">
        <v>93923</v>
      </c>
      <c r="O12" s="47">
        <v>403</v>
      </c>
      <c r="P12" s="47">
        <v>97972</v>
      </c>
      <c r="Q12" s="47">
        <v>97594</v>
      </c>
      <c r="R12" s="47">
        <v>367</v>
      </c>
      <c r="S12" s="47">
        <v>101841</v>
      </c>
      <c r="T12" s="47">
        <v>101378</v>
      </c>
      <c r="U12" s="47">
        <v>455</v>
      </c>
      <c r="V12" s="147">
        <v>104357</v>
      </c>
      <c r="W12" s="147">
        <v>103799</v>
      </c>
      <c r="X12" s="147">
        <v>552</v>
      </c>
    </row>
    <row r="13" spans="1:24" x14ac:dyDescent="0.35">
      <c r="A13" s="46" t="s">
        <v>88</v>
      </c>
      <c r="B13" s="46" t="s">
        <v>458</v>
      </c>
      <c r="C13" s="46" t="s">
        <v>345</v>
      </c>
      <c r="D13" s="47">
        <v>2895</v>
      </c>
      <c r="E13" s="47">
        <v>2893</v>
      </c>
      <c r="F13" s="47">
        <v>0</v>
      </c>
      <c r="G13" s="47">
        <v>2786</v>
      </c>
      <c r="H13" s="47">
        <v>2780</v>
      </c>
      <c r="I13" s="47">
        <v>6</v>
      </c>
      <c r="J13" s="47">
        <v>2855</v>
      </c>
      <c r="K13" s="47">
        <v>2852</v>
      </c>
      <c r="L13" s="47">
        <v>0</v>
      </c>
      <c r="M13" s="47">
        <v>3080</v>
      </c>
      <c r="N13" s="47">
        <v>3076</v>
      </c>
      <c r="O13" s="47">
        <v>0</v>
      </c>
      <c r="P13" s="47">
        <v>3275</v>
      </c>
      <c r="Q13" s="47">
        <v>3268</v>
      </c>
      <c r="R13" s="47">
        <v>7</v>
      </c>
      <c r="S13" s="47">
        <v>3390</v>
      </c>
      <c r="T13" s="47">
        <v>3381</v>
      </c>
      <c r="U13" s="47">
        <v>9</v>
      </c>
      <c r="V13" s="147">
        <v>3400</v>
      </c>
      <c r="W13" s="147">
        <v>3394</v>
      </c>
      <c r="X13" s="147">
        <v>6</v>
      </c>
    </row>
    <row r="14" spans="1:24" x14ac:dyDescent="0.35">
      <c r="A14" s="46" t="s">
        <v>88</v>
      </c>
      <c r="B14" s="46" t="s">
        <v>454</v>
      </c>
      <c r="C14" s="46" t="s">
        <v>345</v>
      </c>
      <c r="D14" s="47">
        <v>3870</v>
      </c>
      <c r="E14" s="47">
        <v>3853</v>
      </c>
      <c r="F14" s="47">
        <v>15</v>
      </c>
      <c r="G14" s="47">
        <v>3931</v>
      </c>
      <c r="H14" s="47">
        <v>3914</v>
      </c>
      <c r="I14" s="47">
        <v>16</v>
      </c>
      <c r="J14" s="47">
        <v>4114</v>
      </c>
      <c r="K14" s="47">
        <v>4093</v>
      </c>
      <c r="L14" s="47">
        <v>19</v>
      </c>
      <c r="M14" s="47">
        <v>4359</v>
      </c>
      <c r="N14" s="47">
        <v>4343</v>
      </c>
      <c r="O14" s="47">
        <v>16</v>
      </c>
      <c r="P14" s="47">
        <v>4417</v>
      </c>
      <c r="Q14" s="47">
        <v>4402</v>
      </c>
      <c r="R14" s="47">
        <v>14</v>
      </c>
      <c r="S14" s="47">
        <v>4501</v>
      </c>
      <c r="T14" s="47">
        <v>4485</v>
      </c>
      <c r="U14" s="47">
        <v>14</v>
      </c>
      <c r="V14" s="147">
        <v>4532</v>
      </c>
      <c r="W14" s="147">
        <v>4514</v>
      </c>
      <c r="X14" s="147">
        <v>16</v>
      </c>
    </row>
    <row r="15" spans="1:24" x14ac:dyDescent="0.35">
      <c r="A15" s="46" t="s">
        <v>88</v>
      </c>
      <c r="B15" s="46" t="s">
        <v>455</v>
      </c>
      <c r="C15" s="46" t="s">
        <v>345</v>
      </c>
      <c r="D15" s="47">
        <v>4603</v>
      </c>
      <c r="E15" s="47">
        <v>4572</v>
      </c>
      <c r="F15" s="47">
        <v>27</v>
      </c>
      <c r="G15" s="47">
        <v>4228</v>
      </c>
      <c r="H15" s="47">
        <v>4171</v>
      </c>
      <c r="I15" s="47">
        <v>56</v>
      </c>
      <c r="J15" s="47">
        <v>4124</v>
      </c>
      <c r="K15" s="47">
        <v>4077</v>
      </c>
      <c r="L15" s="47">
        <v>47</v>
      </c>
      <c r="M15" s="47">
        <v>4310</v>
      </c>
      <c r="N15" s="47">
        <v>4250</v>
      </c>
      <c r="O15" s="47">
        <v>60</v>
      </c>
      <c r="P15" s="47">
        <v>4415</v>
      </c>
      <c r="Q15" s="47">
        <v>4371</v>
      </c>
      <c r="R15" s="47">
        <v>44</v>
      </c>
      <c r="S15" s="47">
        <v>4422</v>
      </c>
      <c r="T15" s="47">
        <v>4387</v>
      </c>
      <c r="U15" s="47">
        <v>35</v>
      </c>
      <c r="V15" s="147">
        <v>4366</v>
      </c>
      <c r="W15" s="147">
        <v>4318</v>
      </c>
      <c r="X15" s="147">
        <v>48</v>
      </c>
    </row>
    <row r="16" spans="1:24" x14ac:dyDescent="0.35">
      <c r="A16" s="46" t="s">
        <v>88</v>
      </c>
      <c r="B16" s="46" t="s">
        <v>443</v>
      </c>
      <c r="C16" s="46" t="s">
        <v>345</v>
      </c>
      <c r="D16" s="47">
        <v>59069</v>
      </c>
      <c r="E16" s="47">
        <v>58890</v>
      </c>
      <c r="F16" s="47">
        <v>173</v>
      </c>
      <c r="G16" s="47">
        <v>59508</v>
      </c>
      <c r="H16" s="47">
        <v>59356</v>
      </c>
      <c r="I16" s="47">
        <v>150</v>
      </c>
      <c r="J16" s="47">
        <v>61481</v>
      </c>
      <c r="K16" s="47">
        <v>61327</v>
      </c>
      <c r="L16" s="47">
        <v>148</v>
      </c>
      <c r="M16" s="47">
        <v>65204</v>
      </c>
      <c r="N16" s="47">
        <v>65037</v>
      </c>
      <c r="O16" s="47">
        <v>165</v>
      </c>
      <c r="P16" s="47">
        <v>68388</v>
      </c>
      <c r="Q16" s="47">
        <v>68197</v>
      </c>
      <c r="R16" s="47">
        <v>187</v>
      </c>
      <c r="S16" s="47">
        <v>71508</v>
      </c>
      <c r="T16" s="47">
        <v>71293</v>
      </c>
      <c r="U16" s="47">
        <v>211</v>
      </c>
      <c r="V16" s="147">
        <v>72565</v>
      </c>
      <c r="W16" s="147">
        <v>72371</v>
      </c>
      <c r="X16" s="147">
        <v>191</v>
      </c>
    </row>
    <row r="17" spans="1:24" x14ac:dyDescent="0.35">
      <c r="A17" s="46" t="s">
        <v>88</v>
      </c>
      <c r="B17" s="46" t="s">
        <v>447</v>
      </c>
      <c r="C17" s="46" t="s">
        <v>345</v>
      </c>
      <c r="D17" s="47">
        <v>9314</v>
      </c>
      <c r="E17" s="47">
        <v>9276</v>
      </c>
      <c r="F17" s="47">
        <v>33</v>
      </c>
      <c r="G17" s="47">
        <v>9255</v>
      </c>
      <c r="H17" s="47">
        <v>9212</v>
      </c>
      <c r="I17" s="47">
        <v>40</v>
      </c>
      <c r="J17" s="47">
        <v>9390</v>
      </c>
      <c r="K17" s="47">
        <v>9350</v>
      </c>
      <c r="L17" s="47">
        <v>39</v>
      </c>
      <c r="M17" s="47">
        <v>9464</v>
      </c>
      <c r="N17" s="47">
        <v>9415</v>
      </c>
      <c r="O17" s="47">
        <v>47</v>
      </c>
      <c r="P17" s="47">
        <v>9544</v>
      </c>
      <c r="Q17" s="47">
        <v>9496</v>
      </c>
      <c r="R17" s="47">
        <v>47</v>
      </c>
      <c r="S17" s="47">
        <v>9471</v>
      </c>
      <c r="T17" s="47">
        <v>9416</v>
      </c>
      <c r="U17" s="47">
        <v>53</v>
      </c>
      <c r="V17" s="147">
        <v>9710</v>
      </c>
      <c r="W17" s="147">
        <v>9652</v>
      </c>
      <c r="X17" s="147">
        <v>57</v>
      </c>
    </row>
    <row r="18" spans="1:24" x14ac:dyDescent="0.35">
      <c r="A18" s="46" t="s">
        <v>88</v>
      </c>
      <c r="B18" s="46" t="s">
        <v>453</v>
      </c>
      <c r="C18" s="46" t="s">
        <v>345</v>
      </c>
      <c r="D18" s="47">
        <v>2565</v>
      </c>
      <c r="E18" s="47">
        <v>2543</v>
      </c>
      <c r="F18" s="47">
        <v>22</v>
      </c>
      <c r="G18" s="47">
        <v>2589</v>
      </c>
      <c r="H18" s="47">
        <v>2568</v>
      </c>
      <c r="I18" s="47">
        <v>20</v>
      </c>
      <c r="J18" s="47">
        <v>2848</v>
      </c>
      <c r="K18" s="47">
        <v>2821</v>
      </c>
      <c r="L18" s="47">
        <v>26</v>
      </c>
      <c r="M18" s="47">
        <v>2972</v>
      </c>
      <c r="N18" s="47">
        <v>2941</v>
      </c>
      <c r="O18" s="47">
        <v>31</v>
      </c>
      <c r="P18" s="47">
        <v>2998</v>
      </c>
      <c r="Q18" s="47">
        <v>2959</v>
      </c>
      <c r="R18" s="47">
        <v>39</v>
      </c>
      <c r="S18" s="47">
        <v>3094</v>
      </c>
      <c r="T18" s="47">
        <v>3055</v>
      </c>
      <c r="U18" s="47">
        <v>39</v>
      </c>
      <c r="V18" s="147">
        <v>3146</v>
      </c>
      <c r="W18" s="147">
        <v>3107</v>
      </c>
      <c r="X18" s="147">
        <v>39</v>
      </c>
    </row>
    <row r="19" spans="1:24" x14ac:dyDescent="0.35">
      <c r="A19" s="46" t="s">
        <v>88</v>
      </c>
      <c r="B19" s="46" t="s">
        <v>450</v>
      </c>
      <c r="C19" s="46" t="s">
        <v>345</v>
      </c>
      <c r="D19" s="47">
        <v>7023</v>
      </c>
      <c r="E19" s="47">
        <v>6997</v>
      </c>
      <c r="F19" s="47">
        <v>25</v>
      </c>
      <c r="G19" s="47">
        <v>6998</v>
      </c>
      <c r="H19" s="47">
        <v>6970</v>
      </c>
      <c r="I19" s="47">
        <v>28</v>
      </c>
      <c r="J19" s="47">
        <v>6886</v>
      </c>
      <c r="K19" s="47">
        <v>6862</v>
      </c>
      <c r="L19" s="47">
        <v>24</v>
      </c>
      <c r="M19" s="47">
        <v>7199</v>
      </c>
      <c r="N19" s="47">
        <v>7179</v>
      </c>
      <c r="O19" s="47">
        <v>20</v>
      </c>
      <c r="P19" s="47">
        <v>7139</v>
      </c>
      <c r="Q19" s="47">
        <v>7115</v>
      </c>
      <c r="R19" s="47">
        <v>24</v>
      </c>
      <c r="S19" s="47">
        <v>6898</v>
      </c>
      <c r="T19" s="47">
        <v>6871</v>
      </c>
      <c r="U19" s="47">
        <v>27</v>
      </c>
      <c r="V19" s="147">
        <v>6921</v>
      </c>
      <c r="W19" s="147">
        <v>6889</v>
      </c>
      <c r="X19" s="147">
        <v>32</v>
      </c>
    </row>
    <row r="20" spans="1:24" x14ac:dyDescent="0.35">
      <c r="A20" s="46" t="s">
        <v>88</v>
      </c>
      <c r="B20" s="46" t="s">
        <v>456</v>
      </c>
      <c r="C20" s="46" t="s">
        <v>345</v>
      </c>
      <c r="D20" s="47">
        <v>2758</v>
      </c>
      <c r="E20" s="47">
        <v>2747</v>
      </c>
      <c r="F20" s="47">
        <v>10</v>
      </c>
      <c r="G20" s="47">
        <v>2600</v>
      </c>
      <c r="H20" s="47">
        <v>2594</v>
      </c>
      <c r="I20" s="47">
        <v>0</v>
      </c>
      <c r="J20" s="47">
        <v>2418</v>
      </c>
      <c r="K20" s="47">
        <v>2415</v>
      </c>
      <c r="L20" s="47">
        <v>0</v>
      </c>
      <c r="M20" s="47">
        <v>2459</v>
      </c>
      <c r="N20" s="47">
        <v>2451</v>
      </c>
      <c r="O20" s="47">
        <v>8</v>
      </c>
      <c r="P20" s="47">
        <v>2562</v>
      </c>
      <c r="Q20" s="47">
        <v>2553</v>
      </c>
      <c r="R20" s="47">
        <v>9</v>
      </c>
      <c r="S20" s="47">
        <v>2523</v>
      </c>
      <c r="T20" s="47">
        <v>2511</v>
      </c>
      <c r="U20" s="47">
        <v>12</v>
      </c>
      <c r="V20" s="147">
        <v>2429</v>
      </c>
      <c r="W20" s="147">
        <v>2420</v>
      </c>
      <c r="X20" s="147">
        <v>8</v>
      </c>
    </row>
    <row r="21" spans="1:24" x14ac:dyDescent="0.35">
      <c r="A21" s="46" t="s">
        <v>88</v>
      </c>
      <c r="B21" s="46" t="s">
        <v>451</v>
      </c>
      <c r="C21" s="46" t="s">
        <v>345</v>
      </c>
      <c r="D21" s="47">
        <v>3257</v>
      </c>
      <c r="E21" s="47">
        <v>3238</v>
      </c>
      <c r="F21" s="47">
        <v>19</v>
      </c>
      <c r="G21" s="47">
        <v>3698</v>
      </c>
      <c r="H21" s="47">
        <v>3678</v>
      </c>
      <c r="I21" s="47">
        <v>20</v>
      </c>
      <c r="J21" s="47">
        <v>3692</v>
      </c>
      <c r="K21" s="47">
        <v>3670</v>
      </c>
      <c r="L21" s="47">
        <v>22</v>
      </c>
      <c r="M21" s="47">
        <v>3796</v>
      </c>
      <c r="N21" s="47">
        <v>3773</v>
      </c>
      <c r="O21" s="47">
        <v>21</v>
      </c>
      <c r="P21" s="47">
        <v>4085</v>
      </c>
      <c r="Q21" s="47">
        <v>4062</v>
      </c>
      <c r="R21" s="47">
        <v>22</v>
      </c>
      <c r="S21" s="47">
        <v>4152</v>
      </c>
      <c r="T21" s="47">
        <v>4130</v>
      </c>
      <c r="U21" s="47">
        <v>22</v>
      </c>
      <c r="V21" s="147">
        <v>4196</v>
      </c>
      <c r="W21" s="147">
        <v>4166</v>
      </c>
      <c r="X21" s="147">
        <v>30</v>
      </c>
    </row>
    <row r="22" spans="1:24" x14ac:dyDescent="0.35">
      <c r="A22" s="46" t="s">
        <v>109</v>
      </c>
      <c r="B22" s="46" t="s">
        <v>109</v>
      </c>
      <c r="C22" s="46" t="s">
        <v>345</v>
      </c>
      <c r="D22" s="47">
        <v>2573055</v>
      </c>
      <c r="E22" s="47">
        <v>2557195</v>
      </c>
      <c r="F22" s="47">
        <v>15601</v>
      </c>
      <c r="G22" s="47">
        <v>2720009</v>
      </c>
      <c r="H22" s="47">
        <v>2702508</v>
      </c>
      <c r="I22" s="47">
        <v>17224</v>
      </c>
      <c r="J22" s="47">
        <v>2864731</v>
      </c>
      <c r="K22" s="47">
        <v>2844334</v>
      </c>
      <c r="L22" s="47">
        <v>20130</v>
      </c>
      <c r="M22" s="47">
        <v>2998232</v>
      </c>
      <c r="N22" s="47">
        <v>2975034</v>
      </c>
      <c r="O22" s="47">
        <v>22935</v>
      </c>
      <c r="P22" s="47">
        <v>3115545</v>
      </c>
      <c r="Q22" s="47">
        <v>3091469</v>
      </c>
      <c r="R22" s="47">
        <v>23776</v>
      </c>
      <c r="S22" s="47">
        <v>3200191</v>
      </c>
      <c r="T22" s="47">
        <v>3175678</v>
      </c>
      <c r="U22" s="47">
        <v>24259</v>
      </c>
      <c r="V22" s="147">
        <v>3313720</v>
      </c>
      <c r="W22" s="147">
        <v>3286735</v>
      </c>
      <c r="X22" s="147">
        <v>26737</v>
      </c>
    </row>
    <row r="23" spans="1:24" x14ac:dyDescent="0.35">
      <c r="A23" s="46" t="s">
        <v>109</v>
      </c>
      <c r="B23" s="46" t="s">
        <v>441</v>
      </c>
      <c r="C23" s="46" t="s">
        <v>345</v>
      </c>
      <c r="D23" s="47">
        <v>4428</v>
      </c>
      <c r="E23" s="47">
        <v>4407</v>
      </c>
      <c r="F23" s="47">
        <v>21</v>
      </c>
      <c r="G23" s="47">
        <v>4540</v>
      </c>
      <c r="H23" s="47">
        <v>4516</v>
      </c>
      <c r="I23" s="47">
        <v>22</v>
      </c>
      <c r="J23" s="47">
        <v>4562</v>
      </c>
      <c r="K23" s="47">
        <v>4533</v>
      </c>
      <c r="L23" s="47">
        <v>28</v>
      </c>
      <c r="M23" s="47">
        <v>4615</v>
      </c>
      <c r="N23" s="47">
        <v>4586</v>
      </c>
      <c r="O23" s="47">
        <v>28</v>
      </c>
      <c r="P23" s="47">
        <v>4648</v>
      </c>
      <c r="Q23" s="47">
        <v>4620</v>
      </c>
      <c r="R23" s="47">
        <v>27</v>
      </c>
      <c r="S23" s="47">
        <v>4930</v>
      </c>
      <c r="T23" s="47">
        <v>4901</v>
      </c>
      <c r="U23" s="47">
        <v>28</v>
      </c>
      <c r="V23" s="147">
        <v>5645</v>
      </c>
      <c r="W23" s="147">
        <v>5616</v>
      </c>
      <c r="X23" s="147">
        <v>29</v>
      </c>
    </row>
    <row r="24" spans="1:24" x14ac:dyDescent="0.35">
      <c r="A24" s="46" t="s">
        <v>109</v>
      </c>
      <c r="B24" s="46" t="s">
        <v>795</v>
      </c>
      <c r="C24" s="46" t="s">
        <v>345</v>
      </c>
      <c r="D24" s="47">
        <v>234683</v>
      </c>
      <c r="E24" s="47">
        <v>233753</v>
      </c>
      <c r="F24" s="47">
        <v>921</v>
      </c>
      <c r="G24" s="47">
        <v>238766</v>
      </c>
      <c r="H24" s="47">
        <v>237854</v>
      </c>
      <c r="I24" s="47">
        <v>901</v>
      </c>
      <c r="J24" s="47">
        <v>248612</v>
      </c>
      <c r="K24" s="47">
        <v>247552</v>
      </c>
      <c r="L24" s="47">
        <v>1051</v>
      </c>
      <c r="M24" s="47">
        <v>256834</v>
      </c>
      <c r="N24" s="47">
        <v>255763</v>
      </c>
      <c r="O24" s="47">
        <v>1063</v>
      </c>
      <c r="P24" s="47">
        <v>260252</v>
      </c>
      <c r="Q24" s="47">
        <v>259273</v>
      </c>
      <c r="R24" s="47">
        <v>971</v>
      </c>
      <c r="S24" s="47">
        <v>264755</v>
      </c>
      <c r="T24" s="47">
        <v>263772</v>
      </c>
      <c r="U24" s="47">
        <v>977</v>
      </c>
      <c r="V24" s="147">
        <v>271104</v>
      </c>
      <c r="W24" s="147">
        <v>270060</v>
      </c>
      <c r="X24" s="147">
        <v>1039</v>
      </c>
    </row>
    <row r="25" spans="1:24" x14ac:dyDescent="0.35">
      <c r="A25" s="46" t="s">
        <v>109</v>
      </c>
      <c r="B25" s="46" t="s">
        <v>798</v>
      </c>
      <c r="C25" s="46" t="s">
        <v>345</v>
      </c>
      <c r="D25" s="47">
        <v>100628</v>
      </c>
      <c r="E25" s="47">
        <v>100268</v>
      </c>
      <c r="F25" s="47">
        <v>356</v>
      </c>
      <c r="G25" s="47">
        <v>103169</v>
      </c>
      <c r="H25" s="47">
        <v>102818</v>
      </c>
      <c r="I25" s="47">
        <v>346</v>
      </c>
      <c r="J25" s="47">
        <v>109344</v>
      </c>
      <c r="K25" s="47">
        <v>108948</v>
      </c>
      <c r="L25" s="47">
        <v>392</v>
      </c>
      <c r="M25" s="47">
        <v>115507</v>
      </c>
      <c r="N25" s="47">
        <v>115079</v>
      </c>
      <c r="O25" s="47">
        <v>425</v>
      </c>
      <c r="P25" s="47">
        <v>117898</v>
      </c>
      <c r="Q25" s="47">
        <v>117528</v>
      </c>
      <c r="R25" s="47">
        <v>367</v>
      </c>
      <c r="S25" s="47">
        <v>121913</v>
      </c>
      <c r="T25" s="47">
        <v>121520</v>
      </c>
      <c r="U25" s="47">
        <v>391</v>
      </c>
      <c r="V25" s="147">
        <v>127379</v>
      </c>
      <c r="W25" s="147">
        <v>126996</v>
      </c>
      <c r="X25" s="147">
        <v>381</v>
      </c>
    </row>
    <row r="26" spans="1:24" x14ac:dyDescent="0.35">
      <c r="A26" s="46" t="s">
        <v>109</v>
      </c>
      <c r="B26" s="46" t="s">
        <v>797</v>
      </c>
      <c r="C26" s="46" t="s">
        <v>345</v>
      </c>
      <c r="D26" s="47">
        <v>55986</v>
      </c>
      <c r="E26" s="47">
        <v>55781</v>
      </c>
      <c r="F26" s="47">
        <v>204</v>
      </c>
      <c r="G26" s="47">
        <v>57426</v>
      </c>
      <c r="H26" s="47">
        <v>57232</v>
      </c>
      <c r="I26" s="47">
        <v>192</v>
      </c>
      <c r="J26" s="47">
        <v>58669</v>
      </c>
      <c r="K26" s="47">
        <v>58431</v>
      </c>
      <c r="L26" s="47">
        <v>236</v>
      </c>
      <c r="M26" s="47">
        <v>59868</v>
      </c>
      <c r="N26" s="47">
        <v>59653</v>
      </c>
      <c r="O26" s="47">
        <v>212</v>
      </c>
      <c r="P26" s="47">
        <v>60955</v>
      </c>
      <c r="Q26" s="47">
        <v>60744</v>
      </c>
      <c r="R26" s="47">
        <v>209</v>
      </c>
      <c r="S26" s="47">
        <v>61893</v>
      </c>
      <c r="T26" s="47">
        <v>61689</v>
      </c>
      <c r="U26" s="47">
        <v>202</v>
      </c>
      <c r="V26" s="147">
        <v>62088</v>
      </c>
      <c r="W26" s="147">
        <v>61868</v>
      </c>
      <c r="X26" s="147">
        <v>219</v>
      </c>
    </row>
    <row r="27" spans="1:24" x14ac:dyDescent="0.35">
      <c r="A27" s="46" t="s">
        <v>109</v>
      </c>
      <c r="B27" s="46" t="s">
        <v>796</v>
      </c>
      <c r="C27" s="46" t="s">
        <v>345</v>
      </c>
      <c r="D27" s="47">
        <v>78069</v>
      </c>
      <c r="E27" s="47">
        <v>77704</v>
      </c>
      <c r="F27" s="47">
        <v>361</v>
      </c>
      <c r="G27" s="47">
        <v>78171</v>
      </c>
      <c r="H27" s="47">
        <v>77804</v>
      </c>
      <c r="I27" s="47">
        <v>363</v>
      </c>
      <c r="J27" s="47">
        <v>80599</v>
      </c>
      <c r="K27" s="47">
        <v>80173</v>
      </c>
      <c r="L27" s="47">
        <v>423</v>
      </c>
      <c r="M27" s="47">
        <v>81459</v>
      </c>
      <c r="N27" s="47">
        <v>81031</v>
      </c>
      <c r="O27" s="47">
        <v>426</v>
      </c>
      <c r="P27" s="47">
        <v>81399</v>
      </c>
      <c r="Q27" s="47">
        <v>81001</v>
      </c>
      <c r="R27" s="47">
        <v>395</v>
      </c>
      <c r="S27" s="47">
        <v>80949</v>
      </c>
      <c r="T27" s="47">
        <v>80563</v>
      </c>
      <c r="U27" s="47">
        <v>384</v>
      </c>
      <c r="V27" s="147">
        <v>81637</v>
      </c>
      <c r="W27" s="147">
        <v>81196</v>
      </c>
      <c r="X27" s="147">
        <v>439</v>
      </c>
    </row>
    <row r="28" spans="1:24" x14ac:dyDescent="0.35">
      <c r="A28" s="46" t="s">
        <v>109</v>
      </c>
      <c r="B28" s="46" t="s">
        <v>422</v>
      </c>
      <c r="C28" s="46" t="s">
        <v>345</v>
      </c>
      <c r="D28" s="47">
        <v>8500</v>
      </c>
      <c r="E28" s="47">
        <v>8471</v>
      </c>
      <c r="F28" s="47">
        <v>29</v>
      </c>
      <c r="G28" s="47">
        <v>8838</v>
      </c>
      <c r="H28" s="47">
        <v>8814</v>
      </c>
      <c r="I28" s="47">
        <v>24</v>
      </c>
      <c r="J28" s="47">
        <v>9014</v>
      </c>
      <c r="K28" s="47">
        <v>8993</v>
      </c>
      <c r="L28" s="47">
        <v>21</v>
      </c>
      <c r="M28" s="47">
        <v>10560</v>
      </c>
      <c r="N28" s="47">
        <v>10534</v>
      </c>
      <c r="O28" s="47">
        <v>26</v>
      </c>
      <c r="P28" s="47">
        <v>13889</v>
      </c>
      <c r="Q28" s="47">
        <v>13864</v>
      </c>
      <c r="R28" s="47">
        <v>24</v>
      </c>
      <c r="S28" s="47">
        <v>16798</v>
      </c>
      <c r="T28" s="47">
        <v>16761</v>
      </c>
      <c r="U28" s="47">
        <v>37</v>
      </c>
      <c r="V28" s="147">
        <v>18136</v>
      </c>
      <c r="W28" s="147">
        <v>18099</v>
      </c>
      <c r="X28" s="147">
        <v>37</v>
      </c>
    </row>
    <row r="29" spans="1:24" x14ac:dyDescent="0.35">
      <c r="A29" s="46" t="s">
        <v>109</v>
      </c>
      <c r="B29" s="46" t="s">
        <v>418</v>
      </c>
      <c r="C29" s="46" t="s">
        <v>345</v>
      </c>
      <c r="D29" s="47">
        <v>69178</v>
      </c>
      <c r="E29" s="47">
        <v>68948</v>
      </c>
      <c r="F29" s="47">
        <v>227</v>
      </c>
      <c r="G29" s="47">
        <v>70145</v>
      </c>
      <c r="H29" s="47">
        <v>69895</v>
      </c>
      <c r="I29" s="47">
        <v>248</v>
      </c>
      <c r="J29" s="47">
        <v>70896</v>
      </c>
      <c r="K29" s="47">
        <v>70623</v>
      </c>
      <c r="L29" s="47">
        <v>269</v>
      </c>
      <c r="M29" s="47">
        <v>71751</v>
      </c>
      <c r="N29" s="47">
        <v>71475</v>
      </c>
      <c r="O29" s="47">
        <v>271</v>
      </c>
      <c r="P29" s="47">
        <v>71424</v>
      </c>
      <c r="Q29" s="47">
        <v>71193</v>
      </c>
      <c r="R29" s="47">
        <v>223</v>
      </c>
      <c r="S29" s="47">
        <v>73329</v>
      </c>
      <c r="T29" s="47">
        <v>73073</v>
      </c>
      <c r="U29" s="47">
        <v>249</v>
      </c>
      <c r="V29" s="147">
        <v>75411</v>
      </c>
      <c r="W29" s="147">
        <v>75133</v>
      </c>
      <c r="X29" s="147">
        <v>274</v>
      </c>
    </row>
    <row r="30" spans="1:24" x14ac:dyDescent="0.35">
      <c r="A30" s="46" t="s">
        <v>109</v>
      </c>
      <c r="B30" s="46" t="s">
        <v>436</v>
      </c>
      <c r="C30" s="46" t="s">
        <v>345</v>
      </c>
      <c r="D30" s="47">
        <v>36108</v>
      </c>
      <c r="E30" s="47">
        <v>35812</v>
      </c>
      <c r="F30" s="47">
        <v>293</v>
      </c>
      <c r="G30" s="47">
        <v>42969</v>
      </c>
      <c r="H30" s="47">
        <v>42676</v>
      </c>
      <c r="I30" s="47">
        <v>292</v>
      </c>
      <c r="J30" s="47">
        <v>45228</v>
      </c>
      <c r="K30" s="47">
        <v>44924</v>
      </c>
      <c r="L30" s="47">
        <v>304</v>
      </c>
      <c r="M30" s="47">
        <v>47502</v>
      </c>
      <c r="N30" s="47">
        <v>47160</v>
      </c>
      <c r="O30" s="47">
        <v>341</v>
      </c>
      <c r="P30" s="47">
        <v>48267</v>
      </c>
      <c r="Q30" s="47">
        <v>47952</v>
      </c>
      <c r="R30" s="47">
        <v>311</v>
      </c>
      <c r="S30" s="47">
        <v>52063</v>
      </c>
      <c r="T30" s="47">
        <v>51791</v>
      </c>
      <c r="U30" s="47">
        <v>271</v>
      </c>
      <c r="V30" s="147">
        <v>54042</v>
      </c>
      <c r="W30" s="147">
        <v>53710</v>
      </c>
      <c r="X30" s="147">
        <v>330</v>
      </c>
    </row>
    <row r="31" spans="1:24" x14ac:dyDescent="0.35">
      <c r="A31" s="46" t="s">
        <v>109</v>
      </c>
      <c r="B31" s="46" t="s">
        <v>423</v>
      </c>
      <c r="C31" s="46" t="s">
        <v>345</v>
      </c>
      <c r="D31" s="47">
        <v>41097</v>
      </c>
      <c r="E31" s="47">
        <v>41009</v>
      </c>
      <c r="F31" s="47">
        <v>86</v>
      </c>
      <c r="G31" s="47">
        <v>44384</v>
      </c>
      <c r="H31" s="47">
        <v>44304</v>
      </c>
      <c r="I31" s="47">
        <v>79</v>
      </c>
      <c r="J31" s="47">
        <v>44528</v>
      </c>
      <c r="K31" s="47">
        <v>44456</v>
      </c>
      <c r="L31" s="47">
        <v>72</v>
      </c>
      <c r="M31" s="47">
        <v>45770</v>
      </c>
      <c r="N31" s="47">
        <v>45685</v>
      </c>
      <c r="O31" s="47">
        <v>84</v>
      </c>
      <c r="P31" s="47">
        <v>46449</v>
      </c>
      <c r="Q31" s="47">
        <v>46374</v>
      </c>
      <c r="R31" s="47">
        <v>75</v>
      </c>
      <c r="S31" s="47">
        <v>46620</v>
      </c>
      <c r="T31" s="47">
        <v>46536</v>
      </c>
      <c r="U31" s="47">
        <v>84</v>
      </c>
      <c r="V31" s="147">
        <v>47164</v>
      </c>
      <c r="W31" s="147">
        <v>47081</v>
      </c>
      <c r="X31" s="147">
        <v>81</v>
      </c>
    </row>
    <row r="32" spans="1:24" x14ac:dyDescent="0.35">
      <c r="A32" s="46" t="s">
        <v>109</v>
      </c>
      <c r="B32" s="46" t="s">
        <v>427</v>
      </c>
      <c r="C32" s="46" t="s">
        <v>345</v>
      </c>
      <c r="D32" s="47">
        <v>68190</v>
      </c>
      <c r="E32" s="47">
        <v>67928</v>
      </c>
      <c r="F32" s="47">
        <v>255</v>
      </c>
      <c r="G32" s="47">
        <v>68594</v>
      </c>
      <c r="H32" s="47">
        <v>68295</v>
      </c>
      <c r="I32" s="47">
        <v>293</v>
      </c>
      <c r="J32" s="47">
        <v>70825</v>
      </c>
      <c r="K32" s="47">
        <v>70426</v>
      </c>
      <c r="L32" s="47">
        <v>394</v>
      </c>
      <c r="M32" s="47">
        <v>72044</v>
      </c>
      <c r="N32" s="47">
        <v>71628</v>
      </c>
      <c r="O32" s="47">
        <v>415</v>
      </c>
      <c r="P32" s="47">
        <v>72145</v>
      </c>
      <c r="Q32" s="47">
        <v>71754</v>
      </c>
      <c r="R32" s="47">
        <v>387</v>
      </c>
      <c r="S32" s="47">
        <v>72800</v>
      </c>
      <c r="T32" s="47">
        <v>72423</v>
      </c>
      <c r="U32" s="47">
        <v>375</v>
      </c>
      <c r="V32" s="147">
        <v>72798</v>
      </c>
      <c r="W32" s="147">
        <v>72412</v>
      </c>
      <c r="X32" s="147">
        <v>382</v>
      </c>
    </row>
    <row r="33" spans="1:24" x14ac:dyDescent="0.35">
      <c r="A33" s="46" t="s">
        <v>109</v>
      </c>
      <c r="B33" s="46" t="s">
        <v>434</v>
      </c>
      <c r="C33" s="46" t="s">
        <v>345</v>
      </c>
      <c r="D33" s="47">
        <v>98897</v>
      </c>
      <c r="E33" s="47">
        <v>98350</v>
      </c>
      <c r="F33" s="47">
        <v>540</v>
      </c>
      <c r="G33" s="47">
        <v>110215</v>
      </c>
      <c r="H33" s="47">
        <v>109558</v>
      </c>
      <c r="I33" s="47">
        <v>642</v>
      </c>
      <c r="J33" s="47">
        <v>115347</v>
      </c>
      <c r="K33" s="47">
        <v>114676</v>
      </c>
      <c r="L33" s="47">
        <v>667</v>
      </c>
      <c r="M33" s="47">
        <v>126858</v>
      </c>
      <c r="N33" s="47">
        <v>125964</v>
      </c>
      <c r="O33" s="47">
        <v>890</v>
      </c>
      <c r="P33" s="47">
        <v>134093</v>
      </c>
      <c r="Q33" s="47">
        <v>133183</v>
      </c>
      <c r="R33" s="47">
        <v>898</v>
      </c>
      <c r="S33" s="47">
        <v>134797</v>
      </c>
      <c r="T33" s="47">
        <v>133849</v>
      </c>
      <c r="U33" s="47">
        <v>942</v>
      </c>
      <c r="V33" s="147">
        <v>138340</v>
      </c>
      <c r="W33" s="147">
        <v>137311</v>
      </c>
      <c r="X33" s="147">
        <v>1018</v>
      </c>
    </row>
    <row r="34" spans="1:24" x14ac:dyDescent="0.35">
      <c r="A34" s="46" t="s">
        <v>109</v>
      </c>
      <c r="B34" s="46" t="s">
        <v>424</v>
      </c>
      <c r="C34" s="46" t="s">
        <v>345</v>
      </c>
      <c r="D34" s="47">
        <v>153781</v>
      </c>
      <c r="E34" s="47">
        <v>153271</v>
      </c>
      <c r="F34" s="47">
        <v>499</v>
      </c>
      <c r="G34" s="47">
        <v>160392</v>
      </c>
      <c r="H34" s="47">
        <v>159830</v>
      </c>
      <c r="I34" s="47">
        <v>555</v>
      </c>
      <c r="J34" s="47">
        <v>171084</v>
      </c>
      <c r="K34" s="47">
        <v>170511</v>
      </c>
      <c r="L34" s="47">
        <v>563</v>
      </c>
      <c r="M34" s="47">
        <v>177043</v>
      </c>
      <c r="N34" s="47">
        <v>176443</v>
      </c>
      <c r="O34" s="47">
        <v>590</v>
      </c>
      <c r="P34" s="47">
        <v>186390</v>
      </c>
      <c r="Q34" s="47">
        <v>185737</v>
      </c>
      <c r="R34" s="47">
        <v>644</v>
      </c>
      <c r="S34" s="47">
        <v>194395</v>
      </c>
      <c r="T34" s="47">
        <v>193763</v>
      </c>
      <c r="U34" s="47">
        <v>629</v>
      </c>
      <c r="V34" s="147">
        <v>196322</v>
      </c>
      <c r="W34" s="147">
        <v>195631</v>
      </c>
      <c r="X34" s="147">
        <v>687</v>
      </c>
    </row>
    <row r="35" spans="1:24" x14ac:dyDescent="0.35">
      <c r="A35" s="46" t="s">
        <v>109</v>
      </c>
      <c r="B35" s="46" t="s">
        <v>420</v>
      </c>
      <c r="C35" s="46" t="s">
        <v>345</v>
      </c>
      <c r="D35" s="47">
        <v>19751</v>
      </c>
      <c r="E35" s="47">
        <v>19555</v>
      </c>
      <c r="F35" s="47">
        <v>196</v>
      </c>
      <c r="G35" s="47">
        <v>19980</v>
      </c>
      <c r="H35" s="47">
        <v>19790</v>
      </c>
      <c r="I35" s="47">
        <v>189</v>
      </c>
      <c r="J35" s="47">
        <v>19837</v>
      </c>
      <c r="K35" s="47">
        <v>19672</v>
      </c>
      <c r="L35" s="47">
        <v>164</v>
      </c>
      <c r="M35" s="47">
        <v>20017</v>
      </c>
      <c r="N35" s="47">
        <v>19858</v>
      </c>
      <c r="O35" s="47">
        <v>159</v>
      </c>
      <c r="P35" s="47">
        <v>20757</v>
      </c>
      <c r="Q35" s="47">
        <v>20587</v>
      </c>
      <c r="R35" s="47">
        <v>170</v>
      </c>
      <c r="S35" s="47">
        <v>20806</v>
      </c>
      <c r="T35" s="47">
        <v>20633</v>
      </c>
      <c r="U35" s="47">
        <v>173</v>
      </c>
      <c r="V35" s="147">
        <v>20743</v>
      </c>
      <c r="W35" s="147">
        <v>20569</v>
      </c>
      <c r="X35" s="147">
        <v>173</v>
      </c>
    </row>
    <row r="36" spans="1:24" x14ac:dyDescent="0.35">
      <c r="A36" s="46" t="s">
        <v>109</v>
      </c>
      <c r="B36" s="46" t="s">
        <v>417</v>
      </c>
      <c r="C36" s="46" t="s">
        <v>345</v>
      </c>
      <c r="D36" s="47">
        <v>140242</v>
      </c>
      <c r="E36" s="47">
        <v>139460</v>
      </c>
      <c r="F36" s="47">
        <v>774</v>
      </c>
      <c r="G36" s="47">
        <v>146069</v>
      </c>
      <c r="H36" s="47">
        <v>144978</v>
      </c>
      <c r="I36" s="47">
        <v>1080</v>
      </c>
      <c r="J36" s="47">
        <v>146897</v>
      </c>
      <c r="K36" s="47">
        <v>145520</v>
      </c>
      <c r="L36" s="47">
        <v>1362</v>
      </c>
      <c r="M36" s="47">
        <v>150371</v>
      </c>
      <c r="N36" s="47">
        <v>148520</v>
      </c>
      <c r="O36" s="47">
        <v>1833</v>
      </c>
      <c r="P36" s="47">
        <v>152816</v>
      </c>
      <c r="Q36" s="47">
        <v>150723</v>
      </c>
      <c r="R36" s="47">
        <v>2078</v>
      </c>
      <c r="S36" s="47">
        <v>153397</v>
      </c>
      <c r="T36" s="47">
        <v>151237</v>
      </c>
      <c r="U36" s="47">
        <v>2146</v>
      </c>
      <c r="V36" s="147">
        <v>158424</v>
      </c>
      <c r="W36" s="147">
        <v>156087</v>
      </c>
      <c r="X36" s="147">
        <v>2326</v>
      </c>
    </row>
    <row r="37" spans="1:24" x14ac:dyDescent="0.35">
      <c r="A37" s="46" t="s">
        <v>109</v>
      </c>
      <c r="B37" s="46" t="s">
        <v>881</v>
      </c>
      <c r="C37" s="46" t="s">
        <v>345</v>
      </c>
      <c r="D37" s="47">
        <v>170213</v>
      </c>
      <c r="E37" s="47">
        <v>169455</v>
      </c>
      <c r="F37" s="47">
        <v>749</v>
      </c>
      <c r="G37" s="47">
        <v>172102</v>
      </c>
      <c r="H37" s="47">
        <v>171478</v>
      </c>
      <c r="I37" s="47">
        <v>613</v>
      </c>
      <c r="J37" s="47">
        <v>174069</v>
      </c>
      <c r="K37" s="47">
        <v>173443</v>
      </c>
      <c r="L37" s="47">
        <v>622</v>
      </c>
      <c r="M37" s="47">
        <v>179740</v>
      </c>
      <c r="N37" s="47">
        <v>179057</v>
      </c>
      <c r="O37" s="47">
        <v>673</v>
      </c>
      <c r="P37" s="47">
        <v>185007</v>
      </c>
      <c r="Q37" s="47">
        <v>184325</v>
      </c>
      <c r="R37" s="47">
        <v>666</v>
      </c>
      <c r="S37" s="47">
        <v>187683</v>
      </c>
      <c r="T37" s="47">
        <v>186979</v>
      </c>
      <c r="U37" s="47">
        <v>692</v>
      </c>
      <c r="V37" s="147">
        <v>193803</v>
      </c>
      <c r="W37" s="147">
        <v>193094</v>
      </c>
      <c r="X37" s="147">
        <v>696</v>
      </c>
    </row>
    <row r="38" spans="1:24" x14ac:dyDescent="0.35">
      <c r="A38" s="46" t="s">
        <v>109</v>
      </c>
      <c r="B38" s="46" t="s">
        <v>802</v>
      </c>
      <c r="C38" s="46" t="s">
        <v>345</v>
      </c>
      <c r="D38" s="47">
        <v>120092</v>
      </c>
      <c r="E38" s="47">
        <v>119524</v>
      </c>
      <c r="F38" s="47">
        <v>564</v>
      </c>
      <c r="G38" s="47">
        <v>120016</v>
      </c>
      <c r="H38" s="47">
        <v>119561</v>
      </c>
      <c r="I38" s="47">
        <v>447</v>
      </c>
      <c r="J38" s="47">
        <v>119717</v>
      </c>
      <c r="K38" s="47">
        <v>119282</v>
      </c>
      <c r="L38" s="47">
        <v>433</v>
      </c>
      <c r="M38" s="47">
        <v>120329</v>
      </c>
      <c r="N38" s="47">
        <v>119848</v>
      </c>
      <c r="O38" s="47">
        <v>475</v>
      </c>
      <c r="P38" s="47">
        <v>123646</v>
      </c>
      <c r="Q38" s="47">
        <v>123186</v>
      </c>
      <c r="R38" s="47">
        <v>451</v>
      </c>
      <c r="S38" s="47">
        <v>125344</v>
      </c>
      <c r="T38" s="47">
        <v>124847</v>
      </c>
      <c r="U38" s="47">
        <v>491</v>
      </c>
      <c r="V38" s="147">
        <v>123567</v>
      </c>
      <c r="W38" s="147">
        <v>123099</v>
      </c>
      <c r="X38" s="147">
        <v>460</v>
      </c>
    </row>
    <row r="39" spans="1:24" x14ac:dyDescent="0.35">
      <c r="A39" s="46" t="s">
        <v>109</v>
      </c>
      <c r="B39" s="46" t="s">
        <v>803</v>
      </c>
      <c r="C39" s="46" t="s">
        <v>345</v>
      </c>
      <c r="D39" s="47">
        <v>22717</v>
      </c>
      <c r="E39" s="47">
        <v>22651</v>
      </c>
      <c r="F39" s="47">
        <v>66</v>
      </c>
      <c r="G39" s="47">
        <v>24408</v>
      </c>
      <c r="H39" s="47">
        <v>24346</v>
      </c>
      <c r="I39" s="47">
        <v>61</v>
      </c>
      <c r="J39" s="47">
        <v>26808</v>
      </c>
      <c r="K39" s="47">
        <v>26732</v>
      </c>
      <c r="L39" s="47">
        <v>75</v>
      </c>
      <c r="M39" s="47">
        <v>31773</v>
      </c>
      <c r="N39" s="47">
        <v>31682</v>
      </c>
      <c r="O39" s="47">
        <v>90</v>
      </c>
      <c r="P39" s="47">
        <v>32952</v>
      </c>
      <c r="Q39" s="47">
        <v>32849</v>
      </c>
      <c r="R39" s="47">
        <v>103</v>
      </c>
      <c r="S39" s="47">
        <v>32868</v>
      </c>
      <c r="T39" s="47">
        <v>32773</v>
      </c>
      <c r="U39" s="47">
        <v>95</v>
      </c>
      <c r="V39" s="147">
        <v>34177</v>
      </c>
      <c r="W39" s="147">
        <v>34084</v>
      </c>
      <c r="X39" s="147">
        <v>93</v>
      </c>
    </row>
    <row r="40" spans="1:24" x14ac:dyDescent="0.35">
      <c r="A40" s="46" t="s">
        <v>109</v>
      </c>
      <c r="B40" s="46" t="s">
        <v>810</v>
      </c>
      <c r="C40" s="46" t="s">
        <v>345</v>
      </c>
      <c r="D40" s="47">
        <v>27404</v>
      </c>
      <c r="E40" s="47">
        <v>27280</v>
      </c>
      <c r="F40" s="47">
        <v>119</v>
      </c>
      <c r="G40" s="47">
        <v>27678</v>
      </c>
      <c r="H40" s="47">
        <v>27571</v>
      </c>
      <c r="I40" s="47">
        <v>105</v>
      </c>
      <c r="J40" s="47">
        <v>27544</v>
      </c>
      <c r="K40" s="47">
        <v>27429</v>
      </c>
      <c r="L40" s="47">
        <v>114</v>
      </c>
      <c r="M40" s="47">
        <v>27638</v>
      </c>
      <c r="N40" s="47">
        <v>27527</v>
      </c>
      <c r="O40" s="47">
        <v>108</v>
      </c>
      <c r="P40" s="47">
        <v>28409</v>
      </c>
      <c r="Q40" s="47">
        <v>28290</v>
      </c>
      <c r="R40" s="47">
        <v>112</v>
      </c>
      <c r="S40" s="47">
        <v>29471</v>
      </c>
      <c r="T40" s="47">
        <v>29359</v>
      </c>
      <c r="U40" s="47">
        <v>106</v>
      </c>
      <c r="V40" s="147">
        <v>36059</v>
      </c>
      <c r="W40" s="147">
        <v>35911</v>
      </c>
      <c r="X40" s="147">
        <v>143</v>
      </c>
    </row>
    <row r="41" spans="1:24" x14ac:dyDescent="0.35">
      <c r="A41" s="46" t="s">
        <v>109</v>
      </c>
      <c r="B41" s="46" t="s">
        <v>880</v>
      </c>
      <c r="C41" s="46" t="s">
        <v>345</v>
      </c>
      <c r="D41" s="47">
        <v>245062</v>
      </c>
      <c r="E41" s="47">
        <v>243599</v>
      </c>
      <c r="F41" s="47">
        <v>1435</v>
      </c>
      <c r="G41" s="47">
        <v>255398</v>
      </c>
      <c r="H41" s="47">
        <v>253807</v>
      </c>
      <c r="I41" s="47">
        <v>1564</v>
      </c>
      <c r="J41" s="47">
        <v>262243</v>
      </c>
      <c r="K41" s="47">
        <v>260508</v>
      </c>
      <c r="L41" s="47">
        <v>1712</v>
      </c>
      <c r="M41" s="47">
        <v>265253</v>
      </c>
      <c r="N41" s="47">
        <v>263430</v>
      </c>
      <c r="O41" s="47">
        <v>1799</v>
      </c>
      <c r="P41" s="47">
        <v>273700</v>
      </c>
      <c r="Q41" s="47">
        <v>271845</v>
      </c>
      <c r="R41" s="47">
        <v>1829</v>
      </c>
      <c r="S41" s="47">
        <v>282499</v>
      </c>
      <c r="T41" s="47">
        <v>280581</v>
      </c>
      <c r="U41" s="47">
        <v>1902</v>
      </c>
      <c r="V41" s="147">
        <v>294041</v>
      </c>
      <c r="W41" s="147">
        <v>291961</v>
      </c>
      <c r="X41" s="147">
        <v>2062</v>
      </c>
    </row>
    <row r="42" spans="1:24" x14ac:dyDescent="0.35">
      <c r="A42" s="46" t="s">
        <v>109</v>
      </c>
      <c r="B42" s="46" t="s">
        <v>807</v>
      </c>
      <c r="C42" s="46" t="s">
        <v>345</v>
      </c>
      <c r="D42" s="47">
        <v>73516</v>
      </c>
      <c r="E42" s="47">
        <v>73159</v>
      </c>
      <c r="F42" s="47">
        <v>353</v>
      </c>
      <c r="G42" s="47">
        <v>81097</v>
      </c>
      <c r="H42" s="47">
        <v>80674</v>
      </c>
      <c r="I42" s="47">
        <v>416</v>
      </c>
      <c r="J42" s="47">
        <v>81664</v>
      </c>
      <c r="K42" s="47">
        <v>81178</v>
      </c>
      <c r="L42" s="47">
        <v>481</v>
      </c>
      <c r="M42" s="47">
        <v>82590</v>
      </c>
      <c r="N42" s="47">
        <v>82100</v>
      </c>
      <c r="O42" s="47">
        <v>485</v>
      </c>
      <c r="P42" s="47">
        <v>83493</v>
      </c>
      <c r="Q42" s="47">
        <v>82967</v>
      </c>
      <c r="R42" s="47">
        <v>525</v>
      </c>
      <c r="S42" s="47">
        <v>86524</v>
      </c>
      <c r="T42" s="47">
        <v>85988</v>
      </c>
      <c r="U42" s="47">
        <v>535</v>
      </c>
      <c r="V42" s="147">
        <v>89431</v>
      </c>
      <c r="W42" s="147">
        <v>88816</v>
      </c>
      <c r="X42" s="147">
        <v>613</v>
      </c>
    </row>
    <row r="43" spans="1:24" x14ac:dyDescent="0.35">
      <c r="A43" s="46" t="s">
        <v>109</v>
      </c>
      <c r="B43" s="46" t="s">
        <v>808</v>
      </c>
      <c r="C43" s="46" t="s">
        <v>345</v>
      </c>
      <c r="D43" s="47">
        <v>88149</v>
      </c>
      <c r="E43" s="47">
        <v>87477</v>
      </c>
      <c r="F43" s="47">
        <v>655</v>
      </c>
      <c r="G43" s="47">
        <v>90842</v>
      </c>
      <c r="H43" s="47">
        <v>90199</v>
      </c>
      <c r="I43" s="47">
        <v>636</v>
      </c>
      <c r="J43" s="47">
        <v>97146</v>
      </c>
      <c r="K43" s="47">
        <v>96490</v>
      </c>
      <c r="L43" s="47">
        <v>647</v>
      </c>
      <c r="M43" s="47">
        <v>98127</v>
      </c>
      <c r="N43" s="47">
        <v>97431</v>
      </c>
      <c r="O43" s="47">
        <v>683</v>
      </c>
      <c r="P43" s="47">
        <v>98416</v>
      </c>
      <c r="Q43" s="47">
        <v>97747</v>
      </c>
      <c r="R43" s="47">
        <v>655</v>
      </c>
      <c r="S43" s="47">
        <v>98171</v>
      </c>
      <c r="T43" s="47">
        <v>97489</v>
      </c>
      <c r="U43" s="47">
        <v>676</v>
      </c>
      <c r="V43" s="147">
        <v>100278</v>
      </c>
      <c r="W43" s="147">
        <v>99577</v>
      </c>
      <c r="X43" s="147">
        <v>695</v>
      </c>
    </row>
    <row r="44" spans="1:24" x14ac:dyDescent="0.35">
      <c r="A44" s="46" t="s">
        <v>109</v>
      </c>
      <c r="B44" s="46" t="s">
        <v>809</v>
      </c>
      <c r="C44" s="46" t="s">
        <v>345</v>
      </c>
      <c r="D44" s="47">
        <v>53754</v>
      </c>
      <c r="E44" s="47">
        <v>53589</v>
      </c>
      <c r="F44" s="47">
        <v>161</v>
      </c>
      <c r="G44" s="47">
        <v>54260</v>
      </c>
      <c r="H44" s="47">
        <v>54027</v>
      </c>
      <c r="I44" s="47">
        <v>223</v>
      </c>
      <c r="J44" s="47">
        <v>53682</v>
      </c>
      <c r="K44" s="47">
        <v>53451</v>
      </c>
      <c r="L44" s="47">
        <v>223</v>
      </c>
      <c r="M44" s="47">
        <v>54075</v>
      </c>
      <c r="N44" s="47">
        <v>53822</v>
      </c>
      <c r="O44" s="47">
        <v>249</v>
      </c>
      <c r="P44" s="47">
        <v>56043</v>
      </c>
      <c r="Q44" s="47">
        <v>55802</v>
      </c>
      <c r="R44" s="47">
        <v>233</v>
      </c>
      <c r="S44" s="47">
        <v>57136</v>
      </c>
      <c r="T44" s="47">
        <v>56895</v>
      </c>
      <c r="U44" s="47">
        <v>236</v>
      </c>
      <c r="V44" s="147">
        <v>59260</v>
      </c>
      <c r="W44" s="147">
        <v>58989</v>
      </c>
      <c r="X44" s="147">
        <v>264</v>
      </c>
    </row>
    <row r="45" spans="1:24" x14ac:dyDescent="0.35">
      <c r="A45" s="46" t="s">
        <v>109</v>
      </c>
      <c r="B45" s="46" t="s">
        <v>812</v>
      </c>
      <c r="C45" s="46" t="s">
        <v>345</v>
      </c>
      <c r="D45" s="47">
        <v>29643</v>
      </c>
      <c r="E45" s="47">
        <v>29374</v>
      </c>
      <c r="F45" s="47">
        <v>266</v>
      </c>
      <c r="G45" s="47">
        <v>29199</v>
      </c>
      <c r="H45" s="47">
        <v>28907</v>
      </c>
      <c r="I45" s="47">
        <v>289</v>
      </c>
      <c r="J45" s="47">
        <v>29751</v>
      </c>
      <c r="K45" s="47">
        <v>29389</v>
      </c>
      <c r="L45" s="47">
        <v>361</v>
      </c>
      <c r="M45" s="47">
        <v>30461</v>
      </c>
      <c r="N45" s="47">
        <v>30077</v>
      </c>
      <c r="O45" s="47">
        <v>382</v>
      </c>
      <c r="P45" s="47">
        <v>35748</v>
      </c>
      <c r="Q45" s="47">
        <v>35329</v>
      </c>
      <c r="R45" s="47">
        <v>416</v>
      </c>
      <c r="S45" s="47">
        <v>40668</v>
      </c>
      <c r="T45" s="47">
        <v>40209</v>
      </c>
      <c r="U45" s="47">
        <v>455</v>
      </c>
      <c r="V45" s="147">
        <v>45072</v>
      </c>
      <c r="W45" s="147">
        <v>44579</v>
      </c>
      <c r="X45" s="147">
        <v>490</v>
      </c>
    </row>
    <row r="46" spans="1:24" x14ac:dyDescent="0.35">
      <c r="A46" s="46" t="s">
        <v>109</v>
      </c>
      <c r="B46" s="46" t="s">
        <v>426</v>
      </c>
      <c r="C46" s="46" t="s">
        <v>345</v>
      </c>
      <c r="D46" s="47">
        <v>94106</v>
      </c>
      <c r="E46" s="47">
        <v>92983</v>
      </c>
      <c r="F46" s="47">
        <v>1118</v>
      </c>
      <c r="G46" s="47">
        <v>108257</v>
      </c>
      <c r="H46" s="47">
        <v>106743</v>
      </c>
      <c r="I46" s="47">
        <v>1505</v>
      </c>
      <c r="J46" s="47">
        <v>121532</v>
      </c>
      <c r="K46" s="47">
        <v>119603</v>
      </c>
      <c r="L46" s="47">
        <v>1913</v>
      </c>
      <c r="M46" s="47">
        <v>134056</v>
      </c>
      <c r="N46" s="47">
        <v>131676</v>
      </c>
      <c r="O46" s="47">
        <v>2360</v>
      </c>
      <c r="P46" s="47">
        <v>142096</v>
      </c>
      <c r="Q46" s="47">
        <v>139410</v>
      </c>
      <c r="R46" s="47">
        <v>2666</v>
      </c>
      <c r="S46" s="47">
        <v>143446</v>
      </c>
      <c r="T46" s="47">
        <v>140722</v>
      </c>
      <c r="U46" s="47">
        <v>2704</v>
      </c>
      <c r="V46" s="147">
        <v>150164</v>
      </c>
      <c r="W46" s="147">
        <v>146936</v>
      </c>
      <c r="X46" s="147">
        <v>3216</v>
      </c>
    </row>
    <row r="47" spans="1:24" x14ac:dyDescent="0.35">
      <c r="A47" s="46" t="s">
        <v>109</v>
      </c>
      <c r="B47" s="46" t="s">
        <v>883</v>
      </c>
      <c r="C47" s="46" t="s">
        <v>345</v>
      </c>
      <c r="D47" s="47">
        <v>92365</v>
      </c>
      <c r="E47" s="47">
        <v>91435</v>
      </c>
      <c r="F47" s="47">
        <v>922</v>
      </c>
      <c r="G47" s="47">
        <v>94314</v>
      </c>
      <c r="H47" s="47">
        <v>93226</v>
      </c>
      <c r="I47" s="47">
        <v>1070</v>
      </c>
      <c r="J47" s="47">
        <v>101355</v>
      </c>
      <c r="K47" s="47">
        <v>99703</v>
      </c>
      <c r="L47" s="47">
        <v>1627</v>
      </c>
      <c r="M47" s="47">
        <v>109849</v>
      </c>
      <c r="N47" s="47">
        <v>107822</v>
      </c>
      <c r="O47" s="47">
        <v>2005</v>
      </c>
      <c r="P47" s="47">
        <v>114585</v>
      </c>
      <c r="Q47" s="47">
        <v>112388</v>
      </c>
      <c r="R47" s="47">
        <v>2181</v>
      </c>
      <c r="S47" s="47">
        <v>114482</v>
      </c>
      <c r="T47" s="47">
        <v>112201</v>
      </c>
      <c r="U47" s="47">
        <v>2265</v>
      </c>
      <c r="V47" s="147">
        <v>115828</v>
      </c>
      <c r="W47" s="147">
        <v>113251</v>
      </c>
      <c r="X47" s="147">
        <v>2559</v>
      </c>
    </row>
    <row r="48" spans="1:24" x14ac:dyDescent="0.35">
      <c r="A48" s="46" t="s">
        <v>109</v>
      </c>
      <c r="B48" s="46" t="s">
        <v>799</v>
      </c>
      <c r="C48" s="46" t="s">
        <v>345</v>
      </c>
      <c r="D48" s="47">
        <v>52948</v>
      </c>
      <c r="E48" s="47">
        <v>52245</v>
      </c>
      <c r="F48" s="47">
        <v>697</v>
      </c>
      <c r="G48" s="47">
        <v>55010</v>
      </c>
      <c r="H48" s="47">
        <v>54134</v>
      </c>
      <c r="I48" s="47">
        <v>865</v>
      </c>
      <c r="J48" s="47">
        <v>61298</v>
      </c>
      <c r="K48" s="47">
        <v>59922</v>
      </c>
      <c r="L48" s="47">
        <v>1359</v>
      </c>
      <c r="M48" s="47">
        <v>64984</v>
      </c>
      <c r="N48" s="47">
        <v>63268</v>
      </c>
      <c r="O48" s="47">
        <v>1701</v>
      </c>
      <c r="P48" s="47">
        <v>66978</v>
      </c>
      <c r="Q48" s="47">
        <v>65134</v>
      </c>
      <c r="R48" s="47">
        <v>1835</v>
      </c>
      <c r="S48" s="47">
        <v>66961</v>
      </c>
      <c r="T48" s="47">
        <v>65070</v>
      </c>
      <c r="U48" s="47">
        <v>1881</v>
      </c>
      <c r="V48" s="147">
        <v>68423</v>
      </c>
      <c r="W48" s="147">
        <v>66257</v>
      </c>
      <c r="X48" s="147">
        <v>2155</v>
      </c>
    </row>
    <row r="49" spans="1:24" x14ac:dyDescent="0.35">
      <c r="A49" s="46" t="s">
        <v>109</v>
      </c>
      <c r="B49" s="46" t="s">
        <v>804</v>
      </c>
      <c r="C49" s="46" t="s">
        <v>345</v>
      </c>
      <c r="D49" s="47">
        <v>39417</v>
      </c>
      <c r="E49" s="47">
        <v>39190</v>
      </c>
      <c r="F49" s="47">
        <v>225</v>
      </c>
      <c r="G49" s="47">
        <v>39304</v>
      </c>
      <c r="H49" s="47">
        <v>39092</v>
      </c>
      <c r="I49" s="47">
        <v>205</v>
      </c>
      <c r="J49" s="47">
        <v>40057</v>
      </c>
      <c r="K49" s="47">
        <v>39781</v>
      </c>
      <c r="L49" s="47">
        <v>268</v>
      </c>
      <c r="M49" s="47">
        <v>44865</v>
      </c>
      <c r="N49" s="47">
        <v>44554</v>
      </c>
      <c r="O49" s="47">
        <v>304</v>
      </c>
      <c r="P49" s="47">
        <v>47607</v>
      </c>
      <c r="Q49" s="47">
        <v>47254</v>
      </c>
      <c r="R49" s="47">
        <v>346</v>
      </c>
      <c r="S49" s="47">
        <v>47521</v>
      </c>
      <c r="T49" s="47">
        <v>47131</v>
      </c>
      <c r="U49" s="47">
        <v>384</v>
      </c>
      <c r="V49" s="147">
        <v>47405</v>
      </c>
      <c r="W49" s="147">
        <v>46994</v>
      </c>
      <c r="X49" s="147">
        <v>404</v>
      </c>
    </row>
    <row r="50" spans="1:24" x14ac:dyDescent="0.35">
      <c r="A50" s="46" t="s">
        <v>109</v>
      </c>
      <c r="B50" s="46" t="s">
        <v>433</v>
      </c>
      <c r="C50" s="46" t="s">
        <v>345</v>
      </c>
      <c r="D50" s="47">
        <v>33646</v>
      </c>
      <c r="E50" s="47">
        <v>32978</v>
      </c>
      <c r="F50" s="47">
        <v>650</v>
      </c>
      <c r="G50" s="47">
        <v>35817</v>
      </c>
      <c r="H50" s="47">
        <v>35062</v>
      </c>
      <c r="I50" s="47">
        <v>735</v>
      </c>
      <c r="J50" s="47">
        <v>38105</v>
      </c>
      <c r="K50" s="47">
        <v>37010</v>
      </c>
      <c r="L50" s="47">
        <v>1075</v>
      </c>
      <c r="M50" s="47">
        <v>40810</v>
      </c>
      <c r="N50" s="47">
        <v>39643</v>
      </c>
      <c r="O50" s="47">
        <v>1156</v>
      </c>
      <c r="P50" s="47">
        <v>43057</v>
      </c>
      <c r="Q50" s="47">
        <v>41827</v>
      </c>
      <c r="R50" s="47">
        <v>1212</v>
      </c>
      <c r="S50" s="47">
        <v>43997</v>
      </c>
      <c r="T50" s="47">
        <v>42730</v>
      </c>
      <c r="U50" s="47">
        <v>1252</v>
      </c>
      <c r="V50" s="147">
        <v>45003</v>
      </c>
      <c r="W50" s="147">
        <v>43600</v>
      </c>
      <c r="X50" s="147">
        <v>1388</v>
      </c>
    </row>
    <row r="51" spans="1:24" x14ac:dyDescent="0.35">
      <c r="A51" s="46" t="s">
        <v>109</v>
      </c>
      <c r="B51" s="46" t="s">
        <v>882</v>
      </c>
      <c r="C51" s="46" t="s">
        <v>345</v>
      </c>
      <c r="D51" s="47">
        <v>125331</v>
      </c>
      <c r="E51" s="47">
        <v>124966</v>
      </c>
      <c r="F51" s="47">
        <v>361</v>
      </c>
      <c r="G51" s="47">
        <v>126200</v>
      </c>
      <c r="H51" s="47">
        <v>125811</v>
      </c>
      <c r="I51" s="47">
        <v>385</v>
      </c>
      <c r="J51" s="47">
        <v>126880</v>
      </c>
      <c r="K51" s="47">
        <v>126458</v>
      </c>
      <c r="L51" s="47">
        <v>422</v>
      </c>
      <c r="M51" s="47">
        <v>125505</v>
      </c>
      <c r="N51" s="47">
        <v>125070</v>
      </c>
      <c r="O51" s="47">
        <v>432</v>
      </c>
      <c r="P51" s="47">
        <v>129063</v>
      </c>
      <c r="Q51" s="47">
        <v>128636</v>
      </c>
      <c r="R51" s="47">
        <v>419</v>
      </c>
      <c r="S51" s="47">
        <v>134536</v>
      </c>
      <c r="T51" s="47">
        <v>134059</v>
      </c>
      <c r="U51" s="47">
        <v>474</v>
      </c>
      <c r="V51" s="147">
        <v>135617</v>
      </c>
      <c r="W51" s="147">
        <v>135151</v>
      </c>
      <c r="X51" s="147">
        <v>463</v>
      </c>
    </row>
    <row r="52" spans="1:24" x14ac:dyDescent="0.35">
      <c r="A52" s="46" t="s">
        <v>109</v>
      </c>
      <c r="B52" s="46" t="s">
        <v>800</v>
      </c>
      <c r="C52" s="46" t="s">
        <v>345</v>
      </c>
      <c r="D52" s="47">
        <v>81996</v>
      </c>
      <c r="E52" s="47">
        <v>81806</v>
      </c>
      <c r="F52" s="47">
        <v>189</v>
      </c>
      <c r="G52" s="47">
        <v>82083</v>
      </c>
      <c r="H52" s="47">
        <v>81882</v>
      </c>
      <c r="I52" s="47">
        <v>200</v>
      </c>
      <c r="J52" s="47">
        <v>82728</v>
      </c>
      <c r="K52" s="47">
        <v>82526</v>
      </c>
      <c r="L52" s="47">
        <v>202</v>
      </c>
      <c r="M52" s="47">
        <v>82157</v>
      </c>
      <c r="N52" s="47">
        <v>81969</v>
      </c>
      <c r="O52" s="47">
        <v>188</v>
      </c>
      <c r="P52" s="47">
        <v>83986</v>
      </c>
      <c r="Q52" s="47">
        <v>83802</v>
      </c>
      <c r="R52" s="47">
        <v>182</v>
      </c>
      <c r="S52" s="47">
        <v>88712</v>
      </c>
      <c r="T52" s="47">
        <v>88507</v>
      </c>
      <c r="U52" s="47">
        <v>205</v>
      </c>
      <c r="V52" s="147">
        <v>89284</v>
      </c>
      <c r="W52" s="147">
        <v>89071</v>
      </c>
      <c r="X52" s="147">
        <v>213</v>
      </c>
    </row>
    <row r="53" spans="1:24" x14ac:dyDescent="0.35">
      <c r="A53" s="46" t="s">
        <v>109</v>
      </c>
      <c r="B53" s="46" t="s">
        <v>801</v>
      </c>
      <c r="C53" s="46" t="s">
        <v>345</v>
      </c>
      <c r="D53" s="47">
        <v>43335</v>
      </c>
      <c r="E53" s="47">
        <v>43160</v>
      </c>
      <c r="F53" s="47">
        <v>172</v>
      </c>
      <c r="G53" s="47">
        <v>44117</v>
      </c>
      <c r="H53" s="47">
        <v>43929</v>
      </c>
      <c r="I53" s="47">
        <v>185</v>
      </c>
      <c r="J53" s="47">
        <v>44152</v>
      </c>
      <c r="K53" s="47">
        <v>43932</v>
      </c>
      <c r="L53" s="47">
        <v>220</v>
      </c>
      <c r="M53" s="47">
        <v>43348</v>
      </c>
      <c r="N53" s="47">
        <v>43101</v>
      </c>
      <c r="O53" s="47">
        <v>244</v>
      </c>
      <c r="P53" s="47">
        <v>45077</v>
      </c>
      <c r="Q53" s="47">
        <v>44834</v>
      </c>
      <c r="R53" s="47">
        <v>237</v>
      </c>
      <c r="S53" s="47">
        <v>45824</v>
      </c>
      <c r="T53" s="47">
        <v>45552</v>
      </c>
      <c r="U53" s="47">
        <v>269</v>
      </c>
      <c r="V53" s="147">
        <v>46333</v>
      </c>
      <c r="W53" s="147">
        <v>46080</v>
      </c>
      <c r="X53" s="147">
        <v>250</v>
      </c>
    </row>
    <row r="54" spans="1:24" x14ac:dyDescent="0.35">
      <c r="A54" s="46" t="s">
        <v>109</v>
      </c>
      <c r="B54" s="46" t="s">
        <v>437</v>
      </c>
      <c r="C54" s="46" t="s">
        <v>345</v>
      </c>
      <c r="D54" s="47">
        <v>49609</v>
      </c>
      <c r="E54" s="47">
        <v>49165</v>
      </c>
      <c r="F54" s="47">
        <v>442</v>
      </c>
      <c r="G54" s="47">
        <v>52545</v>
      </c>
      <c r="H54" s="47">
        <v>52167</v>
      </c>
      <c r="I54" s="47">
        <v>373</v>
      </c>
      <c r="J54" s="47">
        <v>56217</v>
      </c>
      <c r="K54" s="47">
        <v>55836</v>
      </c>
      <c r="L54" s="47">
        <v>379</v>
      </c>
      <c r="M54" s="47">
        <v>60587</v>
      </c>
      <c r="N54" s="47">
        <v>60153</v>
      </c>
      <c r="O54" s="47">
        <v>429</v>
      </c>
      <c r="P54" s="47">
        <v>63615</v>
      </c>
      <c r="Q54" s="47">
        <v>63179</v>
      </c>
      <c r="R54" s="47">
        <v>429</v>
      </c>
      <c r="S54" s="47">
        <v>65845</v>
      </c>
      <c r="T54" s="47">
        <v>65448</v>
      </c>
      <c r="U54" s="47">
        <v>391</v>
      </c>
      <c r="V54" s="147">
        <v>78334</v>
      </c>
      <c r="W54" s="147">
        <v>77795</v>
      </c>
      <c r="X54" s="147">
        <v>536</v>
      </c>
    </row>
    <row r="55" spans="1:24" x14ac:dyDescent="0.35">
      <c r="A55" s="46" t="s">
        <v>109</v>
      </c>
      <c r="B55" s="46" t="s">
        <v>442</v>
      </c>
      <c r="C55" s="46" t="s">
        <v>345</v>
      </c>
      <c r="D55" s="47">
        <v>6758</v>
      </c>
      <c r="E55" s="47">
        <v>6718</v>
      </c>
      <c r="F55" s="47">
        <v>38</v>
      </c>
      <c r="G55" s="47">
        <v>6809</v>
      </c>
      <c r="H55" s="47">
        <v>6771</v>
      </c>
      <c r="I55" s="47">
        <v>35</v>
      </c>
      <c r="J55" s="47">
        <v>6678</v>
      </c>
      <c r="K55" s="47">
        <v>6651</v>
      </c>
      <c r="L55" s="47">
        <v>26</v>
      </c>
      <c r="M55" s="47">
        <v>6855</v>
      </c>
      <c r="N55" s="47">
        <v>6822</v>
      </c>
      <c r="O55" s="47">
        <v>30</v>
      </c>
      <c r="P55" s="47">
        <v>6921</v>
      </c>
      <c r="Q55" s="47">
        <v>6886</v>
      </c>
      <c r="R55" s="47">
        <v>32</v>
      </c>
      <c r="S55" s="47">
        <v>7377</v>
      </c>
      <c r="T55" s="47">
        <v>7340</v>
      </c>
      <c r="U55" s="47">
        <v>35</v>
      </c>
      <c r="V55" s="147">
        <v>9211</v>
      </c>
      <c r="W55" s="147">
        <v>9159</v>
      </c>
      <c r="X55" s="147">
        <v>50</v>
      </c>
    </row>
    <row r="56" spans="1:24" x14ac:dyDescent="0.35">
      <c r="A56" s="46" t="s">
        <v>109</v>
      </c>
      <c r="B56" s="46" t="s">
        <v>439</v>
      </c>
      <c r="C56" s="46" t="s">
        <v>345</v>
      </c>
      <c r="D56" s="47">
        <v>12020</v>
      </c>
      <c r="E56" s="47">
        <v>11940</v>
      </c>
      <c r="F56" s="47">
        <v>72</v>
      </c>
      <c r="G56" s="47">
        <v>12006</v>
      </c>
      <c r="H56" s="47">
        <v>11937</v>
      </c>
      <c r="I56" s="47">
        <v>64</v>
      </c>
      <c r="J56" s="47">
        <v>12203</v>
      </c>
      <c r="K56" s="47">
        <v>12115</v>
      </c>
      <c r="L56" s="47">
        <v>82</v>
      </c>
      <c r="M56" s="47">
        <v>12679</v>
      </c>
      <c r="N56" s="47">
        <v>12580</v>
      </c>
      <c r="O56" s="47">
        <v>91</v>
      </c>
      <c r="P56" s="47">
        <v>13060</v>
      </c>
      <c r="Q56" s="47">
        <v>12966</v>
      </c>
      <c r="R56" s="47">
        <v>85</v>
      </c>
      <c r="S56" s="47">
        <v>14031</v>
      </c>
      <c r="T56" s="47">
        <v>13911</v>
      </c>
      <c r="U56" s="47">
        <v>114</v>
      </c>
      <c r="V56" s="147">
        <v>15572</v>
      </c>
      <c r="W56" s="147">
        <v>15433</v>
      </c>
      <c r="X56" s="147">
        <v>133</v>
      </c>
    </row>
    <row r="57" spans="1:24" x14ac:dyDescent="0.35">
      <c r="A57" s="46" t="s">
        <v>109</v>
      </c>
      <c r="B57" s="46" t="s">
        <v>440</v>
      </c>
      <c r="C57" s="46" t="s">
        <v>345</v>
      </c>
      <c r="D57" s="47">
        <v>4201</v>
      </c>
      <c r="E57" s="47">
        <v>4167</v>
      </c>
      <c r="F57" s="47">
        <v>32</v>
      </c>
      <c r="G57" s="47">
        <v>4214</v>
      </c>
      <c r="H57" s="47">
        <v>4178</v>
      </c>
      <c r="I57" s="47">
        <v>36</v>
      </c>
      <c r="J57" s="47">
        <v>4250</v>
      </c>
      <c r="K57" s="47">
        <v>4203</v>
      </c>
      <c r="L57" s="47">
        <v>46</v>
      </c>
      <c r="M57" s="47">
        <v>4982</v>
      </c>
      <c r="N57" s="47">
        <v>4944</v>
      </c>
      <c r="O57" s="47">
        <v>38</v>
      </c>
      <c r="P57" s="47">
        <v>5096</v>
      </c>
      <c r="Q57" s="47">
        <v>5059</v>
      </c>
      <c r="R57" s="47">
        <v>37</v>
      </c>
      <c r="S57" s="47">
        <v>5016</v>
      </c>
      <c r="T57" s="47">
        <v>4997</v>
      </c>
      <c r="U57" s="47">
        <v>19</v>
      </c>
      <c r="V57" s="147">
        <v>5318</v>
      </c>
      <c r="W57" s="147">
        <v>5285</v>
      </c>
      <c r="X57" s="147">
        <v>33</v>
      </c>
    </row>
    <row r="58" spans="1:24" x14ac:dyDescent="0.35">
      <c r="A58" s="46" t="s">
        <v>109</v>
      </c>
      <c r="B58" s="46" t="s">
        <v>425</v>
      </c>
      <c r="C58" s="46" t="s">
        <v>345</v>
      </c>
      <c r="D58" s="47">
        <v>51290</v>
      </c>
      <c r="E58" s="47">
        <v>50775</v>
      </c>
      <c r="F58" s="47">
        <v>508</v>
      </c>
      <c r="G58" s="47">
        <v>56230</v>
      </c>
      <c r="H58" s="47">
        <v>55555</v>
      </c>
      <c r="I58" s="47">
        <v>670</v>
      </c>
      <c r="J58" s="47">
        <v>61220</v>
      </c>
      <c r="K58" s="47">
        <v>60246</v>
      </c>
      <c r="L58" s="47">
        <v>971</v>
      </c>
      <c r="M58" s="47">
        <v>63991</v>
      </c>
      <c r="N58" s="47">
        <v>62881</v>
      </c>
      <c r="O58" s="47">
        <v>1105</v>
      </c>
      <c r="P58" s="47">
        <v>64448</v>
      </c>
      <c r="Q58" s="47">
        <v>63394</v>
      </c>
      <c r="R58" s="47">
        <v>1050</v>
      </c>
      <c r="S58" s="47">
        <v>65029</v>
      </c>
      <c r="T58" s="47">
        <v>63961</v>
      </c>
      <c r="U58" s="47">
        <v>1062</v>
      </c>
      <c r="V58" s="147">
        <v>66646</v>
      </c>
      <c r="W58" s="147">
        <v>65485</v>
      </c>
      <c r="X58" s="147">
        <v>1153</v>
      </c>
    </row>
    <row r="59" spans="1:24" x14ac:dyDescent="0.35">
      <c r="A59" s="46" t="s">
        <v>109</v>
      </c>
      <c r="B59" s="46" t="s">
        <v>884</v>
      </c>
      <c r="C59" s="46" t="s">
        <v>345</v>
      </c>
      <c r="D59" s="47">
        <v>231315</v>
      </c>
      <c r="E59" s="47">
        <v>230262</v>
      </c>
      <c r="F59" s="47">
        <v>1014</v>
      </c>
      <c r="G59" s="47">
        <v>245175</v>
      </c>
      <c r="H59" s="47">
        <v>244130</v>
      </c>
      <c r="I59" s="47">
        <v>1012</v>
      </c>
      <c r="J59" s="47">
        <v>260194</v>
      </c>
      <c r="K59" s="47">
        <v>258911</v>
      </c>
      <c r="L59" s="47">
        <v>1243</v>
      </c>
      <c r="M59" s="47">
        <v>266000</v>
      </c>
      <c r="N59" s="47">
        <v>264629</v>
      </c>
      <c r="O59" s="47">
        <v>1339</v>
      </c>
      <c r="P59" s="47">
        <v>270685</v>
      </c>
      <c r="Q59" s="47">
        <v>269409</v>
      </c>
      <c r="R59" s="47">
        <v>1239</v>
      </c>
      <c r="S59" s="47">
        <v>272423</v>
      </c>
      <c r="T59" s="47">
        <v>271135</v>
      </c>
      <c r="U59" s="47">
        <v>1258</v>
      </c>
      <c r="V59" s="147">
        <v>276901</v>
      </c>
      <c r="W59" s="147">
        <v>275586</v>
      </c>
      <c r="X59" s="147">
        <v>1284</v>
      </c>
    </row>
    <row r="60" spans="1:24" x14ac:dyDescent="0.35">
      <c r="A60" s="46" t="s">
        <v>109</v>
      </c>
      <c r="B60" s="46" t="s">
        <v>806</v>
      </c>
      <c r="C60" s="46" t="s">
        <v>345</v>
      </c>
      <c r="D60" s="47">
        <v>107878</v>
      </c>
      <c r="E60" s="47">
        <v>107490</v>
      </c>
      <c r="F60" s="47">
        <v>380</v>
      </c>
      <c r="G60" s="47">
        <v>111289</v>
      </c>
      <c r="H60" s="47">
        <v>110899</v>
      </c>
      <c r="I60" s="47">
        <v>377</v>
      </c>
      <c r="J60" s="47">
        <v>116906</v>
      </c>
      <c r="K60" s="47">
        <v>116489</v>
      </c>
      <c r="L60" s="47">
        <v>409</v>
      </c>
      <c r="M60" s="47">
        <v>118666</v>
      </c>
      <c r="N60" s="47">
        <v>118222</v>
      </c>
      <c r="O60" s="47">
        <v>436</v>
      </c>
      <c r="P60" s="47">
        <v>121235</v>
      </c>
      <c r="Q60" s="47">
        <v>120824</v>
      </c>
      <c r="R60" s="47">
        <v>401</v>
      </c>
      <c r="S60" s="47">
        <v>121441</v>
      </c>
      <c r="T60" s="47">
        <v>121020</v>
      </c>
      <c r="U60" s="47">
        <v>413</v>
      </c>
      <c r="V60" s="147">
        <v>122565</v>
      </c>
      <c r="W60" s="147">
        <v>122125</v>
      </c>
      <c r="X60" s="147">
        <v>429</v>
      </c>
    </row>
    <row r="61" spans="1:24" x14ac:dyDescent="0.35">
      <c r="A61" s="46" t="s">
        <v>109</v>
      </c>
      <c r="B61" s="46" t="s">
        <v>805</v>
      </c>
      <c r="C61" s="46" t="s">
        <v>345</v>
      </c>
      <c r="D61" s="47">
        <v>96415</v>
      </c>
      <c r="E61" s="47">
        <v>96022</v>
      </c>
      <c r="F61" s="47">
        <v>372</v>
      </c>
      <c r="G61" s="47">
        <v>99172</v>
      </c>
      <c r="H61" s="47">
        <v>98837</v>
      </c>
      <c r="I61" s="47">
        <v>325</v>
      </c>
      <c r="J61" s="47">
        <v>103947</v>
      </c>
      <c r="K61" s="47">
        <v>103562</v>
      </c>
      <c r="L61" s="47">
        <v>362</v>
      </c>
      <c r="M61" s="47">
        <v>107537</v>
      </c>
      <c r="N61" s="47">
        <v>107123</v>
      </c>
      <c r="O61" s="47">
        <v>398</v>
      </c>
      <c r="P61" s="47">
        <v>109140</v>
      </c>
      <c r="Q61" s="47">
        <v>108724</v>
      </c>
      <c r="R61" s="47">
        <v>402</v>
      </c>
      <c r="S61" s="47">
        <v>110618</v>
      </c>
      <c r="T61" s="47">
        <v>110197</v>
      </c>
      <c r="U61" s="47">
        <v>410</v>
      </c>
      <c r="V61" s="147">
        <v>111083</v>
      </c>
      <c r="W61" s="147">
        <v>110702</v>
      </c>
      <c r="X61" s="147">
        <v>375</v>
      </c>
    </row>
    <row r="62" spans="1:24" x14ac:dyDescent="0.35">
      <c r="A62" s="46" t="s">
        <v>109</v>
      </c>
      <c r="B62" s="46" t="s">
        <v>811</v>
      </c>
      <c r="C62" s="46" t="s">
        <v>345</v>
      </c>
      <c r="D62" s="47">
        <v>27022</v>
      </c>
      <c r="E62" s="47">
        <v>26750</v>
      </c>
      <c r="F62" s="47">
        <v>262</v>
      </c>
      <c r="G62" s="47">
        <v>34714</v>
      </c>
      <c r="H62" s="47">
        <v>34394</v>
      </c>
      <c r="I62" s="47">
        <v>310</v>
      </c>
      <c r="J62" s="47">
        <v>39341</v>
      </c>
      <c r="K62" s="47">
        <v>38860</v>
      </c>
      <c r="L62" s="47">
        <v>472</v>
      </c>
      <c r="M62" s="47">
        <v>39797</v>
      </c>
      <c r="N62" s="47">
        <v>39284</v>
      </c>
      <c r="O62" s="47">
        <v>505</v>
      </c>
      <c r="P62" s="47">
        <v>40310</v>
      </c>
      <c r="Q62" s="47">
        <v>39861</v>
      </c>
      <c r="R62" s="47">
        <v>436</v>
      </c>
      <c r="S62" s="47">
        <v>40364</v>
      </c>
      <c r="T62" s="47">
        <v>39918</v>
      </c>
      <c r="U62" s="47">
        <v>435</v>
      </c>
      <c r="V62" s="147">
        <v>43253</v>
      </c>
      <c r="W62" s="147">
        <v>42759</v>
      </c>
      <c r="X62" s="147">
        <v>480</v>
      </c>
    </row>
    <row r="63" spans="1:24" x14ac:dyDescent="0.35">
      <c r="A63" s="46" t="s">
        <v>109</v>
      </c>
      <c r="B63" s="46" t="s">
        <v>428</v>
      </c>
      <c r="C63" s="46" t="s">
        <v>345</v>
      </c>
      <c r="D63" s="47">
        <v>35286</v>
      </c>
      <c r="E63" s="47">
        <v>35200</v>
      </c>
      <c r="F63" s="47">
        <v>82</v>
      </c>
      <c r="G63" s="47">
        <v>35208</v>
      </c>
      <c r="H63" s="47">
        <v>35119</v>
      </c>
      <c r="I63" s="47">
        <v>88</v>
      </c>
      <c r="J63" s="47">
        <v>39360</v>
      </c>
      <c r="K63" s="47">
        <v>39247</v>
      </c>
      <c r="L63" s="47">
        <v>113</v>
      </c>
      <c r="M63" s="47">
        <v>44441</v>
      </c>
      <c r="N63" s="47">
        <v>44336</v>
      </c>
      <c r="O63" s="47">
        <v>103</v>
      </c>
      <c r="P63" s="47">
        <v>45527</v>
      </c>
      <c r="Q63" s="47">
        <v>45410</v>
      </c>
      <c r="R63" s="47">
        <v>115</v>
      </c>
      <c r="S63" s="47">
        <v>45359</v>
      </c>
      <c r="T63" s="47">
        <v>45231</v>
      </c>
      <c r="U63" s="47">
        <v>127</v>
      </c>
      <c r="V63" s="147">
        <v>45775</v>
      </c>
      <c r="W63" s="147">
        <v>45660</v>
      </c>
      <c r="X63" s="147">
        <v>113</v>
      </c>
    </row>
    <row r="64" spans="1:24" x14ac:dyDescent="0.35">
      <c r="A64" s="46" t="s">
        <v>109</v>
      </c>
      <c r="B64" s="46" t="s">
        <v>415</v>
      </c>
      <c r="C64" s="46" t="s">
        <v>345</v>
      </c>
      <c r="D64" s="47">
        <v>95767</v>
      </c>
      <c r="E64" s="47">
        <v>95482</v>
      </c>
      <c r="F64" s="47">
        <v>283</v>
      </c>
      <c r="G64" s="47">
        <v>100199</v>
      </c>
      <c r="H64" s="47">
        <v>99898</v>
      </c>
      <c r="I64" s="47">
        <v>299</v>
      </c>
      <c r="J64" s="47">
        <v>107268</v>
      </c>
      <c r="K64" s="47">
        <v>106871</v>
      </c>
      <c r="L64" s="47">
        <v>394</v>
      </c>
      <c r="M64" s="47">
        <v>114728</v>
      </c>
      <c r="N64" s="47">
        <v>114245</v>
      </c>
      <c r="O64" s="47">
        <v>479</v>
      </c>
      <c r="P64" s="47">
        <v>119578</v>
      </c>
      <c r="Q64" s="47">
        <v>119148</v>
      </c>
      <c r="R64" s="47">
        <v>426</v>
      </c>
      <c r="S64" s="47">
        <v>123427</v>
      </c>
      <c r="T64" s="47">
        <v>122975</v>
      </c>
      <c r="U64" s="47">
        <v>450</v>
      </c>
      <c r="V64" s="147">
        <v>128004</v>
      </c>
      <c r="W64" s="147">
        <v>127480</v>
      </c>
      <c r="X64" s="147">
        <v>520</v>
      </c>
    </row>
    <row r="65" spans="1:24" x14ac:dyDescent="0.35">
      <c r="A65" s="46" t="s">
        <v>109</v>
      </c>
      <c r="B65" s="46" t="s">
        <v>432</v>
      </c>
      <c r="C65" s="46" t="s">
        <v>345</v>
      </c>
      <c r="D65" s="47">
        <v>33013</v>
      </c>
      <c r="E65" s="47">
        <v>32530</v>
      </c>
      <c r="F65" s="47">
        <v>480</v>
      </c>
      <c r="G65" s="47">
        <v>33621</v>
      </c>
      <c r="H65" s="47">
        <v>33061</v>
      </c>
      <c r="I65" s="47">
        <v>558</v>
      </c>
      <c r="J65" s="47">
        <v>34985</v>
      </c>
      <c r="K65" s="47">
        <v>34590</v>
      </c>
      <c r="L65" s="47">
        <v>390</v>
      </c>
      <c r="M65" s="47">
        <v>36446</v>
      </c>
      <c r="N65" s="47">
        <v>36051</v>
      </c>
      <c r="O65" s="47">
        <v>390</v>
      </c>
      <c r="P65" s="47">
        <v>38364</v>
      </c>
      <c r="Q65" s="47">
        <v>37899</v>
      </c>
      <c r="R65" s="47">
        <v>461</v>
      </c>
      <c r="S65" s="47">
        <v>38280</v>
      </c>
      <c r="T65" s="47">
        <v>37934</v>
      </c>
      <c r="U65" s="47">
        <v>341</v>
      </c>
      <c r="V65" s="147">
        <v>39262</v>
      </c>
      <c r="W65" s="147">
        <v>38869</v>
      </c>
      <c r="X65" s="147">
        <v>387</v>
      </c>
    </row>
    <row r="66" spans="1:24" x14ac:dyDescent="0.35">
      <c r="A66" s="46" t="s">
        <v>109</v>
      </c>
      <c r="B66" s="46" t="s">
        <v>431</v>
      </c>
      <c r="C66" s="46" t="s">
        <v>345</v>
      </c>
      <c r="D66" s="47">
        <v>92938</v>
      </c>
      <c r="E66" s="47">
        <v>92410</v>
      </c>
      <c r="F66" s="47">
        <v>522</v>
      </c>
      <c r="G66" s="47">
        <v>99644</v>
      </c>
      <c r="H66" s="47">
        <v>99132</v>
      </c>
      <c r="I66" s="47">
        <v>502</v>
      </c>
      <c r="J66" s="47">
        <v>100956</v>
      </c>
      <c r="K66" s="47">
        <v>100499</v>
      </c>
      <c r="L66" s="47">
        <v>448</v>
      </c>
      <c r="M66" s="47">
        <v>105931</v>
      </c>
      <c r="N66" s="47">
        <v>105427</v>
      </c>
      <c r="O66" s="47">
        <v>498</v>
      </c>
      <c r="P66" s="47">
        <v>111798</v>
      </c>
      <c r="Q66" s="47">
        <v>111284</v>
      </c>
      <c r="R66" s="47">
        <v>503</v>
      </c>
      <c r="S66" s="47">
        <v>119038</v>
      </c>
      <c r="T66" s="47">
        <v>118445</v>
      </c>
      <c r="U66" s="47">
        <v>588</v>
      </c>
      <c r="V66" s="147">
        <v>124738</v>
      </c>
      <c r="W66" s="147">
        <v>124136</v>
      </c>
      <c r="X66" s="147">
        <v>592</v>
      </c>
    </row>
    <row r="67" spans="1:24" x14ac:dyDescent="0.35">
      <c r="A67" s="46" t="s">
        <v>109</v>
      </c>
      <c r="B67" s="46" t="s">
        <v>419</v>
      </c>
      <c r="C67" s="46" t="s">
        <v>345</v>
      </c>
      <c r="D67" s="47">
        <v>94204</v>
      </c>
      <c r="E67" s="47">
        <v>92761</v>
      </c>
      <c r="F67" s="47">
        <v>1425</v>
      </c>
      <c r="G67" s="47">
        <v>104771</v>
      </c>
      <c r="H67" s="47">
        <v>103033</v>
      </c>
      <c r="I67" s="47">
        <v>1713</v>
      </c>
      <c r="J67" s="47">
        <v>115224</v>
      </c>
      <c r="K67" s="47">
        <v>113330</v>
      </c>
      <c r="L67" s="47">
        <v>1870</v>
      </c>
      <c r="M67" s="47">
        <v>126409</v>
      </c>
      <c r="N67" s="47">
        <v>124258</v>
      </c>
      <c r="O67" s="47">
        <v>2132</v>
      </c>
      <c r="P67" s="47">
        <v>139119</v>
      </c>
      <c r="Q67" s="47">
        <v>136799</v>
      </c>
      <c r="R67" s="47">
        <v>2297</v>
      </c>
      <c r="S67" s="47">
        <v>148148</v>
      </c>
      <c r="T67" s="47">
        <v>145776</v>
      </c>
      <c r="U67" s="47">
        <v>2354</v>
      </c>
      <c r="V67" s="147">
        <v>156625</v>
      </c>
      <c r="W67" s="147">
        <v>154096</v>
      </c>
      <c r="X67" s="147">
        <v>2513</v>
      </c>
    </row>
    <row r="68" spans="1:24" x14ac:dyDescent="0.35">
      <c r="A68" s="46" t="s">
        <v>109</v>
      </c>
      <c r="B68" s="46" t="s">
        <v>438</v>
      </c>
      <c r="C68" s="46" t="s">
        <v>345</v>
      </c>
      <c r="D68" s="47">
        <v>17740</v>
      </c>
      <c r="E68" s="47">
        <v>17353</v>
      </c>
      <c r="F68" s="47">
        <v>386</v>
      </c>
      <c r="G68" s="47">
        <v>18365</v>
      </c>
      <c r="H68" s="47">
        <v>17985</v>
      </c>
      <c r="I68" s="47">
        <v>378</v>
      </c>
      <c r="J68" s="47">
        <v>17902</v>
      </c>
      <c r="K68" s="47">
        <v>17525</v>
      </c>
      <c r="L68" s="47">
        <v>375</v>
      </c>
      <c r="M68" s="47">
        <v>18530</v>
      </c>
      <c r="N68" s="47">
        <v>18189</v>
      </c>
      <c r="O68" s="47">
        <v>341</v>
      </c>
      <c r="P68" s="47">
        <v>19592</v>
      </c>
      <c r="Q68" s="47">
        <v>19178</v>
      </c>
      <c r="R68" s="47">
        <v>411</v>
      </c>
      <c r="S68" s="47">
        <v>20118</v>
      </c>
      <c r="T68" s="47">
        <v>19794</v>
      </c>
      <c r="U68" s="47">
        <v>309</v>
      </c>
      <c r="V68" s="147">
        <v>19820</v>
      </c>
      <c r="W68" s="147">
        <v>19370</v>
      </c>
      <c r="X68" s="147">
        <v>445</v>
      </c>
    </row>
    <row r="69" spans="1:24" x14ac:dyDescent="0.35">
      <c r="A69" s="46" t="s">
        <v>109</v>
      </c>
      <c r="B69" s="46" t="s">
        <v>429</v>
      </c>
      <c r="C69" s="46" t="s">
        <v>345</v>
      </c>
      <c r="D69" s="47">
        <v>53679</v>
      </c>
      <c r="E69" s="47">
        <v>53559</v>
      </c>
      <c r="F69" s="47">
        <v>119</v>
      </c>
      <c r="G69" s="47">
        <v>60443</v>
      </c>
      <c r="H69" s="47">
        <v>60317</v>
      </c>
      <c r="I69" s="47">
        <v>123</v>
      </c>
      <c r="J69" s="47">
        <v>67855</v>
      </c>
      <c r="K69" s="47">
        <v>67702</v>
      </c>
      <c r="L69" s="47">
        <v>153</v>
      </c>
      <c r="M69" s="47">
        <v>72113</v>
      </c>
      <c r="N69" s="47">
        <v>71954</v>
      </c>
      <c r="O69" s="47">
        <v>157</v>
      </c>
      <c r="P69" s="47">
        <v>80866</v>
      </c>
      <c r="Q69" s="47">
        <v>80698</v>
      </c>
      <c r="R69" s="47">
        <v>167</v>
      </c>
      <c r="S69" s="47">
        <v>84941</v>
      </c>
      <c r="T69" s="47">
        <v>84772</v>
      </c>
      <c r="U69" s="47">
        <v>169</v>
      </c>
      <c r="V69" s="147">
        <v>88057</v>
      </c>
      <c r="W69" s="147">
        <v>87871</v>
      </c>
      <c r="X69" s="147">
        <v>185</v>
      </c>
    </row>
    <row r="70" spans="1:24" x14ac:dyDescent="0.35">
      <c r="A70" s="46" t="s">
        <v>109</v>
      </c>
      <c r="B70" s="46" t="s">
        <v>435</v>
      </c>
      <c r="C70" s="46" t="s">
        <v>345</v>
      </c>
      <c r="D70" s="47">
        <v>159657</v>
      </c>
      <c r="E70" s="47">
        <v>158493</v>
      </c>
      <c r="F70" s="47">
        <v>1122</v>
      </c>
      <c r="G70" s="47">
        <v>183799</v>
      </c>
      <c r="H70" s="47">
        <v>182588</v>
      </c>
      <c r="I70" s="47">
        <v>1176</v>
      </c>
      <c r="J70" s="47">
        <v>209405</v>
      </c>
      <c r="K70" s="47">
        <v>207997</v>
      </c>
      <c r="L70" s="47">
        <v>1374</v>
      </c>
      <c r="M70" s="47">
        <v>225962</v>
      </c>
      <c r="N70" s="47">
        <v>224251</v>
      </c>
      <c r="O70" s="47">
        <v>1678</v>
      </c>
      <c r="P70" s="47">
        <v>238238</v>
      </c>
      <c r="Q70" s="47">
        <v>236469</v>
      </c>
      <c r="R70" s="47">
        <v>1743</v>
      </c>
      <c r="S70" s="47">
        <v>249826</v>
      </c>
      <c r="T70" s="47">
        <v>247948</v>
      </c>
      <c r="U70" s="47">
        <v>1842</v>
      </c>
      <c r="V70" s="147">
        <v>266872</v>
      </c>
      <c r="W70" s="147">
        <v>264808</v>
      </c>
      <c r="X70" s="147">
        <v>2033</v>
      </c>
    </row>
    <row r="71" spans="1:24" x14ac:dyDescent="0.35">
      <c r="A71" s="46" t="s">
        <v>158</v>
      </c>
      <c r="B71" s="46" t="s">
        <v>158</v>
      </c>
      <c r="C71" s="46" t="s">
        <v>345</v>
      </c>
      <c r="D71" s="47">
        <v>632697</v>
      </c>
      <c r="E71" s="47">
        <v>629424</v>
      </c>
      <c r="F71" s="47">
        <v>3221</v>
      </c>
      <c r="G71" s="47">
        <v>658313</v>
      </c>
      <c r="H71" s="47">
        <v>655074</v>
      </c>
      <c r="I71" s="47">
        <v>3168</v>
      </c>
      <c r="J71" s="47">
        <v>686671</v>
      </c>
      <c r="K71" s="47">
        <v>683175</v>
      </c>
      <c r="L71" s="47">
        <v>3415</v>
      </c>
      <c r="M71" s="47">
        <v>715215</v>
      </c>
      <c r="N71" s="47">
        <v>711467</v>
      </c>
      <c r="O71" s="47">
        <v>3699</v>
      </c>
      <c r="P71" s="47">
        <v>737046</v>
      </c>
      <c r="Q71" s="47">
        <v>733247</v>
      </c>
      <c r="R71" s="47">
        <v>3743</v>
      </c>
      <c r="S71" s="47">
        <v>746304</v>
      </c>
      <c r="T71" s="47">
        <v>742469</v>
      </c>
      <c r="U71" s="47">
        <v>3770</v>
      </c>
      <c r="V71" s="147">
        <v>758094</v>
      </c>
      <c r="W71" s="147">
        <v>753609</v>
      </c>
      <c r="X71" s="147">
        <v>4414</v>
      </c>
    </row>
    <row r="72" spans="1:24" x14ac:dyDescent="0.35">
      <c r="A72" s="46" t="s">
        <v>158</v>
      </c>
      <c r="B72" s="46" t="s">
        <v>548</v>
      </c>
      <c r="C72" s="46" t="s">
        <v>345</v>
      </c>
      <c r="D72" s="47">
        <v>53741</v>
      </c>
      <c r="E72" s="47">
        <v>52750</v>
      </c>
      <c r="F72" s="47">
        <v>973</v>
      </c>
      <c r="G72" s="47">
        <v>55945</v>
      </c>
      <c r="H72" s="47">
        <v>55104</v>
      </c>
      <c r="I72" s="47">
        <v>814</v>
      </c>
      <c r="J72" s="47">
        <v>56842</v>
      </c>
      <c r="K72" s="47">
        <v>56010</v>
      </c>
      <c r="L72" s="47">
        <v>803</v>
      </c>
      <c r="M72" s="47">
        <v>58719</v>
      </c>
      <c r="N72" s="47">
        <v>57846</v>
      </c>
      <c r="O72" s="47">
        <v>858</v>
      </c>
      <c r="P72" s="47">
        <v>59728</v>
      </c>
      <c r="Q72" s="47">
        <v>58903</v>
      </c>
      <c r="R72" s="47">
        <v>804</v>
      </c>
      <c r="S72" s="47">
        <v>60131</v>
      </c>
      <c r="T72" s="47">
        <v>59468</v>
      </c>
      <c r="U72" s="47">
        <v>644</v>
      </c>
      <c r="V72" s="147">
        <v>60898</v>
      </c>
      <c r="W72" s="147">
        <v>60096</v>
      </c>
      <c r="X72" s="147">
        <v>777</v>
      </c>
    </row>
    <row r="73" spans="1:24" x14ac:dyDescent="0.35">
      <c r="A73" s="46" t="s">
        <v>158</v>
      </c>
      <c r="B73" s="46" t="s">
        <v>557</v>
      </c>
      <c r="C73" s="46" t="s">
        <v>345</v>
      </c>
      <c r="D73" s="47">
        <v>6514</v>
      </c>
      <c r="E73" s="47">
        <v>6496</v>
      </c>
      <c r="F73" s="47">
        <v>18</v>
      </c>
      <c r="G73" s="47">
        <v>7060</v>
      </c>
      <c r="H73" s="47">
        <v>7045</v>
      </c>
      <c r="I73" s="47">
        <v>15</v>
      </c>
      <c r="J73" s="47">
        <v>7176</v>
      </c>
      <c r="K73" s="47">
        <v>7159</v>
      </c>
      <c r="L73" s="47">
        <v>17</v>
      </c>
      <c r="M73" s="47">
        <v>7269</v>
      </c>
      <c r="N73" s="47">
        <v>7259</v>
      </c>
      <c r="O73" s="47">
        <v>10</v>
      </c>
      <c r="P73" s="47">
        <v>7316</v>
      </c>
      <c r="Q73" s="47">
        <v>7302</v>
      </c>
      <c r="R73" s="47">
        <v>13</v>
      </c>
      <c r="S73" s="47">
        <v>7350</v>
      </c>
      <c r="T73" s="47">
        <v>7324</v>
      </c>
      <c r="U73" s="47">
        <v>25</v>
      </c>
      <c r="V73" s="147">
        <v>7395</v>
      </c>
      <c r="W73" s="147">
        <v>7377</v>
      </c>
      <c r="X73" s="147">
        <v>18</v>
      </c>
    </row>
    <row r="74" spans="1:24" x14ac:dyDescent="0.35">
      <c r="A74" s="46" t="s">
        <v>158</v>
      </c>
      <c r="B74" s="46" t="s">
        <v>459</v>
      </c>
      <c r="C74" s="46" t="s">
        <v>345</v>
      </c>
      <c r="D74" s="47">
        <v>4227</v>
      </c>
      <c r="E74" s="47">
        <v>4204</v>
      </c>
      <c r="F74" s="47">
        <v>22</v>
      </c>
      <c r="G74" s="47">
        <v>4277</v>
      </c>
      <c r="H74" s="47">
        <v>4255</v>
      </c>
      <c r="I74" s="47">
        <v>20</v>
      </c>
      <c r="J74" s="47">
        <v>4228</v>
      </c>
      <c r="K74" s="47">
        <v>4205</v>
      </c>
      <c r="L74" s="47">
        <v>21</v>
      </c>
      <c r="M74" s="47">
        <v>4304</v>
      </c>
      <c r="N74" s="47">
        <v>4273</v>
      </c>
      <c r="O74" s="47">
        <v>31</v>
      </c>
      <c r="P74" s="47">
        <v>4548</v>
      </c>
      <c r="Q74" s="47">
        <v>4524</v>
      </c>
      <c r="R74" s="47">
        <v>24</v>
      </c>
      <c r="S74" s="47">
        <v>4569</v>
      </c>
      <c r="T74" s="47">
        <v>4540</v>
      </c>
      <c r="U74" s="47">
        <v>27</v>
      </c>
      <c r="V74" s="147">
        <v>4640</v>
      </c>
      <c r="W74" s="147">
        <v>4610</v>
      </c>
      <c r="X74" s="147">
        <v>29</v>
      </c>
    </row>
    <row r="75" spans="1:24" x14ac:dyDescent="0.35">
      <c r="A75" s="46" t="s">
        <v>158</v>
      </c>
      <c r="B75" s="46" t="s">
        <v>546</v>
      </c>
      <c r="C75" s="46" t="s">
        <v>345</v>
      </c>
      <c r="D75" s="47">
        <v>118623</v>
      </c>
      <c r="E75" s="47">
        <v>118050</v>
      </c>
      <c r="F75" s="47">
        <v>564</v>
      </c>
      <c r="G75" s="47">
        <v>122509</v>
      </c>
      <c r="H75" s="47">
        <v>121922</v>
      </c>
      <c r="I75" s="47">
        <v>581</v>
      </c>
      <c r="J75" s="47">
        <v>131354</v>
      </c>
      <c r="K75" s="47">
        <v>130711</v>
      </c>
      <c r="L75" s="47">
        <v>638</v>
      </c>
      <c r="M75" s="47">
        <v>137865</v>
      </c>
      <c r="N75" s="47">
        <v>137134</v>
      </c>
      <c r="O75" s="47">
        <v>725</v>
      </c>
      <c r="P75" s="47">
        <v>140465</v>
      </c>
      <c r="Q75" s="47">
        <v>139735</v>
      </c>
      <c r="R75" s="47">
        <v>725</v>
      </c>
      <c r="S75" s="47">
        <v>142986</v>
      </c>
      <c r="T75" s="47">
        <v>142176</v>
      </c>
      <c r="U75" s="47">
        <v>802</v>
      </c>
      <c r="V75" s="147">
        <v>146865</v>
      </c>
      <c r="W75" s="147">
        <v>145924</v>
      </c>
      <c r="X75" s="147">
        <v>932</v>
      </c>
    </row>
    <row r="76" spans="1:24" x14ac:dyDescent="0.35">
      <c r="A76" s="46" t="s">
        <v>158</v>
      </c>
      <c r="B76" s="46" t="s">
        <v>553</v>
      </c>
      <c r="C76" s="46" t="s">
        <v>345</v>
      </c>
      <c r="D76" s="47">
        <v>1605</v>
      </c>
      <c r="E76" s="47">
        <v>1603</v>
      </c>
      <c r="F76" s="47">
        <v>0</v>
      </c>
      <c r="G76" s="47">
        <v>1638</v>
      </c>
      <c r="H76" s="47">
        <v>1636</v>
      </c>
      <c r="I76" s="47">
        <v>0</v>
      </c>
      <c r="J76" s="47">
        <v>1677</v>
      </c>
      <c r="K76" s="47">
        <v>1677</v>
      </c>
      <c r="L76" s="47">
        <v>0</v>
      </c>
      <c r="M76" s="47">
        <v>1705</v>
      </c>
      <c r="N76" s="47">
        <v>1705</v>
      </c>
      <c r="O76" s="47">
        <v>0</v>
      </c>
      <c r="P76" s="47">
        <v>1801</v>
      </c>
      <c r="Q76" s="47">
        <v>1800</v>
      </c>
      <c r="R76" s="47">
        <v>0</v>
      </c>
      <c r="S76" s="47">
        <v>1791</v>
      </c>
      <c r="T76" s="47">
        <v>1784</v>
      </c>
      <c r="U76" s="47">
        <v>7</v>
      </c>
      <c r="V76" s="147">
        <v>1817</v>
      </c>
      <c r="W76" s="147">
        <v>1811</v>
      </c>
      <c r="X76" s="147">
        <v>6</v>
      </c>
    </row>
    <row r="77" spans="1:24" x14ac:dyDescent="0.35">
      <c r="A77" s="46" t="s">
        <v>158</v>
      </c>
      <c r="B77" s="46" t="s">
        <v>547</v>
      </c>
      <c r="C77" s="46" t="s">
        <v>345</v>
      </c>
      <c r="D77" s="47">
        <v>13538</v>
      </c>
      <c r="E77" s="47">
        <v>13488</v>
      </c>
      <c r="F77" s="47">
        <v>49</v>
      </c>
      <c r="G77" s="47">
        <v>13804</v>
      </c>
      <c r="H77" s="47">
        <v>13742</v>
      </c>
      <c r="I77" s="47">
        <v>61</v>
      </c>
      <c r="J77" s="47">
        <v>14415</v>
      </c>
      <c r="K77" s="47">
        <v>14337</v>
      </c>
      <c r="L77" s="47">
        <v>77</v>
      </c>
      <c r="M77" s="47">
        <v>15480</v>
      </c>
      <c r="N77" s="47">
        <v>15391</v>
      </c>
      <c r="O77" s="47">
        <v>87</v>
      </c>
      <c r="P77" s="47">
        <v>16085</v>
      </c>
      <c r="Q77" s="47">
        <v>15987</v>
      </c>
      <c r="R77" s="47">
        <v>97</v>
      </c>
      <c r="S77" s="47">
        <v>16346</v>
      </c>
      <c r="T77" s="47">
        <v>16217</v>
      </c>
      <c r="U77" s="47">
        <v>128</v>
      </c>
      <c r="V77" s="147">
        <v>16662</v>
      </c>
      <c r="W77" s="147">
        <v>16495</v>
      </c>
      <c r="X77" s="147">
        <v>164</v>
      </c>
    </row>
    <row r="78" spans="1:24" x14ac:dyDescent="0.35">
      <c r="A78" s="46" t="s">
        <v>158</v>
      </c>
      <c r="B78" s="46" t="s">
        <v>545</v>
      </c>
      <c r="C78" s="46" t="s">
        <v>345</v>
      </c>
      <c r="D78" s="47">
        <v>18658</v>
      </c>
      <c r="E78" s="47">
        <v>18533</v>
      </c>
      <c r="F78" s="47">
        <v>122</v>
      </c>
      <c r="G78" s="47">
        <v>19225</v>
      </c>
      <c r="H78" s="47">
        <v>19104</v>
      </c>
      <c r="I78" s="47">
        <v>119</v>
      </c>
      <c r="J78" s="47">
        <v>19719</v>
      </c>
      <c r="K78" s="47">
        <v>19571</v>
      </c>
      <c r="L78" s="47">
        <v>145</v>
      </c>
      <c r="M78" s="47">
        <v>21011</v>
      </c>
      <c r="N78" s="47">
        <v>20845</v>
      </c>
      <c r="O78" s="47">
        <v>164</v>
      </c>
      <c r="P78" s="47">
        <v>22038</v>
      </c>
      <c r="Q78" s="47">
        <v>21838</v>
      </c>
      <c r="R78" s="47">
        <v>196</v>
      </c>
      <c r="S78" s="47">
        <v>22486</v>
      </c>
      <c r="T78" s="47">
        <v>22295</v>
      </c>
      <c r="U78" s="47">
        <v>188</v>
      </c>
      <c r="V78" s="147">
        <v>23057</v>
      </c>
      <c r="W78" s="147">
        <v>22854</v>
      </c>
      <c r="X78" s="147">
        <v>201</v>
      </c>
    </row>
    <row r="79" spans="1:24" x14ac:dyDescent="0.35">
      <c r="A79" s="46" t="s">
        <v>158</v>
      </c>
      <c r="B79" s="46" t="s">
        <v>555</v>
      </c>
      <c r="C79" s="46" t="s">
        <v>345</v>
      </c>
      <c r="D79" s="47">
        <v>1084</v>
      </c>
      <c r="E79" s="47">
        <v>1076</v>
      </c>
      <c r="F79" s="47">
        <v>7</v>
      </c>
      <c r="G79" s="47">
        <v>1072</v>
      </c>
      <c r="H79" s="47">
        <v>1067</v>
      </c>
      <c r="I79" s="47">
        <v>0</v>
      </c>
      <c r="J79" s="47">
        <v>1076</v>
      </c>
      <c r="K79" s="47">
        <v>1075</v>
      </c>
      <c r="L79" s="47">
        <v>0</v>
      </c>
      <c r="M79" s="47">
        <v>1103</v>
      </c>
      <c r="N79" s="47">
        <v>1099</v>
      </c>
      <c r="O79" s="47">
        <v>0</v>
      </c>
      <c r="P79" s="47">
        <v>1135</v>
      </c>
      <c r="Q79" s="47">
        <v>1132</v>
      </c>
      <c r="R79" s="47">
        <v>0</v>
      </c>
      <c r="S79" s="47">
        <v>1157</v>
      </c>
      <c r="T79" s="47">
        <v>1155</v>
      </c>
      <c r="U79" s="47">
        <v>0</v>
      </c>
      <c r="V79" s="147">
        <v>1313</v>
      </c>
      <c r="W79" s="147">
        <v>1303</v>
      </c>
      <c r="X79" s="147">
        <v>10</v>
      </c>
    </row>
    <row r="80" spans="1:24" x14ac:dyDescent="0.35">
      <c r="A80" s="46" t="s">
        <v>158</v>
      </c>
      <c r="B80" s="46" t="s">
        <v>549</v>
      </c>
      <c r="C80" s="46" t="s">
        <v>345</v>
      </c>
      <c r="D80" s="47">
        <v>92775</v>
      </c>
      <c r="E80" s="47">
        <v>92369</v>
      </c>
      <c r="F80" s="47">
        <v>400</v>
      </c>
      <c r="G80" s="47">
        <v>98084</v>
      </c>
      <c r="H80" s="47">
        <v>97654</v>
      </c>
      <c r="I80" s="47">
        <v>425</v>
      </c>
      <c r="J80" s="47">
        <v>99883</v>
      </c>
      <c r="K80" s="47">
        <v>99462</v>
      </c>
      <c r="L80" s="47">
        <v>418</v>
      </c>
      <c r="M80" s="47">
        <v>103406</v>
      </c>
      <c r="N80" s="47">
        <v>102972</v>
      </c>
      <c r="O80" s="47">
        <v>433</v>
      </c>
      <c r="P80" s="47">
        <v>106703</v>
      </c>
      <c r="Q80" s="47">
        <v>106212</v>
      </c>
      <c r="R80" s="47">
        <v>488</v>
      </c>
      <c r="S80" s="47">
        <v>108758</v>
      </c>
      <c r="T80" s="47">
        <v>108249</v>
      </c>
      <c r="U80" s="47">
        <v>505</v>
      </c>
      <c r="V80" s="147">
        <v>112398</v>
      </c>
      <c r="W80" s="147">
        <v>111777</v>
      </c>
      <c r="X80" s="147">
        <v>618</v>
      </c>
    </row>
    <row r="81" spans="1:24" x14ac:dyDescent="0.35">
      <c r="A81" s="46" t="s">
        <v>158</v>
      </c>
      <c r="B81" s="46" t="s">
        <v>550</v>
      </c>
      <c r="C81" s="46" t="s">
        <v>345</v>
      </c>
      <c r="D81" s="47">
        <v>792</v>
      </c>
      <c r="E81" s="47">
        <v>789</v>
      </c>
      <c r="F81" s="47">
        <v>0</v>
      </c>
      <c r="G81" s="47">
        <v>985</v>
      </c>
      <c r="H81" s="47">
        <v>980</v>
      </c>
      <c r="I81" s="47">
        <v>5</v>
      </c>
      <c r="J81" s="47">
        <v>1091</v>
      </c>
      <c r="K81" s="47">
        <v>1084</v>
      </c>
      <c r="L81" s="47">
        <v>7</v>
      </c>
      <c r="M81" s="47">
        <v>1221</v>
      </c>
      <c r="N81" s="47">
        <v>1213</v>
      </c>
      <c r="O81" s="47">
        <v>8</v>
      </c>
      <c r="P81" s="47">
        <v>1303</v>
      </c>
      <c r="Q81" s="47">
        <v>1299</v>
      </c>
      <c r="R81" s="47">
        <v>0</v>
      </c>
      <c r="S81" s="47">
        <v>1300</v>
      </c>
      <c r="T81" s="47">
        <v>1297</v>
      </c>
      <c r="U81" s="47">
        <v>0</v>
      </c>
      <c r="V81" s="147">
        <v>1282</v>
      </c>
      <c r="W81" s="147">
        <v>1277</v>
      </c>
      <c r="X81" s="147">
        <v>5</v>
      </c>
    </row>
    <row r="82" spans="1:24" x14ac:dyDescent="0.35">
      <c r="A82" s="46" t="s">
        <v>158</v>
      </c>
      <c r="B82" s="46" t="s">
        <v>543</v>
      </c>
      <c r="C82" s="46" t="s">
        <v>345</v>
      </c>
      <c r="D82" s="47">
        <v>63817</v>
      </c>
      <c r="E82" s="47">
        <v>63698</v>
      </c>
      <c r="F82" s="47">
        <v>116</v>
      </c>
      <c r="G82" s="47">
        <v>65859</v>
      </c>
      <c r="H82" s="47">
        <v>65732</v>
      </c>
      <c r="I82" s="47">
        <v>124</v>
      </c>
      <c r="J82" s="47">
        <v>70373</v>
      </c>
      <c r="K82" s="47">
        <v>70215</v>
      </c>
      <c r="L82" s="47">
        <v>147</v>
      </c>
      <c r="M82" s="47">
        <v>74573</v>
      </c>
      <c r="N82" s="47">
        <v>74398</v>
      </c>
      <c r="O82" s="47">
        <v>165</v>
      </c>
      <c r="P82" s="47">
        <v>77670</v>
      </c>
      <c r="Q82" s="47">
        <v>77478</v>
      </c>
      <c r="R82" s="47">
        <v>184</v>
      </c>
      <c r="S82" s="47">
        <v>78868</v>
      </c>
      <c r="T82" s="47">
        <v>78663</v>
      </c>
      <c r="U82" s="47">
        <v>198</v>
      </c>
      <c r="V82" s="147">
        <v>79261</v>
      </c>
      <c r="W82" s="147">
        <v>79035</v>
      </c>
      <c r="X82" s="147">
        <v>220</v>
      </c>
    </row>
    <row r="83" spans="1:24" x14ac:dyDescent="0.35">
      <c r="A83" s="46" t="s">
        <v>158</v>
      </c>
      <c r="B83" s="46" t="s">
        <v>552</v>
      </c>
      <c r="C83" s="46" t="s">
        <v>345</v>
      </c>
      <c r="D83" s="47">
        <v>4567</v>
      </c>
      <c r="E83" s="47">
        <v>4542</v>
      </c>
      <c r="F83" s="47">
        <v>24</v>
      </c>
      <c r="G83" s="47">
        <v>4727</v>
      </c>
      <c r="H83" s="47">
        <v>4695</v>
      </c>
      <c r="I83" s="47">
        <v>31</v>
      </c>
      <c r="J83" s="47">
        <v>4943</v>
      </c>
      <c r="K83" s="47">
        <v>4909</v>
      </c>
      <c r="L83" s="47">
        <v>32</v>
      </c>
      <c r="M83" s="47">
        <v>5100</v>
      </c>
      <c r="N83" s="47">
        <v>5071</v>
      </c>
      <c r="O83" s="47">
        <v>29</v>
      </c>
      <c r="P83" s="47">
        <v>5164</v>
      </c>
      <c r="Q83" s="47">
        <v>5124</v>
      </c>
      <c r="R83" s="47">
        <v>39</v>
      </c>
      <c r="S83" s="47">
        <v>5222</v>
      </c>
      <c r="T83" s="47">
        <v>5176</v>
      </c>
      <c r="U83" s="47">
        <v>45</v>
      </c>
      <c r="V83" s="147">
        <v>5280</v>
      </c>
      <c r="W83" s="147">
        <v>5225</v>
      </c>
      <c r="X83" s="147">
        <v>55</v>
      </c>
    </row>
    <row r="84" spans="1:24" x14ac:dyDescent="0.35">
      <c r="A84" s="46" t="s">
        <v>158</v>
      </c>
      <c r="B84" s="46" t="s">
        <v>826</v>
      </c>
      <c r="C84" s="46" t="s">
        <v>345</v>
      </c>
      <c r="D84" s="47">
        <v>212805</v>
      </c>
      <c r="E84" s="47">
        <v>212169</v>
      </c>
      <c r="F84" s="47">
        <v>627</v>
      </c>
      <c r="G84" s="47">
        <v>221994</v>
      </c>
      <c r="H84" s="47">
        <v>221305</v>
      </c>
      <c r="I84" s="47">
        <v>670</v>
      </c>
      <c r="J84" s="47">
        <v>231448</v>
      </c>
      <c r="K84" s="47">
        <v>230673</v>
      </c>
      <c r="L84" s="47">
        <v>755</v>
      </c>
      <c r="M84" s="47">
        <v>240615</v>
      </c>
      <c r="N84" s="47">
        <v>239798</v>
      </c>
      <c r="O84" s="47">
        <v>813</v>
      </c>
      <c r="P84" s="47">
        <v>249493</v>
      </c>
      <c r="Q84" s="47">
        <v>248674</v>
      </c>
      <c r="R84" s="47">
        <v>814</v>
      </c>
      <c r="S84" s="47">
        <v>251456</v>
      </c>
      <c r="T84" s="47">
        <v>250587</v>
      </c>
      <c r="U84" s="47">
        <v>862</v>
      </c>
      <c r="V84" s="147">
        <v>253097</v>
      </c>
      <c r="W84" s="147">
        <v>252111</v>
      </c>
      <c r="X84" s="147">
        <v>978</v>
      </c>
    </row>
    <row r="85" spans="1:24" x14ac:dyDescent="0.35">
      <c r="A85" s="46" t="s">
        <v>158</v>
      </c>
      <c r="B85" s="46" t="s">
        <v>829</v>
      </c>
      <c r="C85" s="46" t="s">
        <v>345</v>
      </c>
      <c r="D85" s="47">
        <v>33943</v>
      </c>
      <c r="E85" s="47">
        <v>33865</v>
      </c>
      <c r="F85" s="47">
        <v>73</v>
      </c>
      <c r="G85" s="47">
        <v>35339</v>
      </c>
      <c r="H85" s="47">
        <v>35246</v>
      </c>
      <c r="I85" s="47">
        <v>78</v>
      </c>
      <c r="J85" s="47">
        <v>36228</v>
      </c>
      <c r="K85" s="47">
        <v>36117</v>
      </c>
      <c r="L85" s="47">
        <v>93</v>
      </c>
      <c r="M85" s="47">
        <v>37052</v>
      </c>
      <c r="N85" s="47">
        <v>36971</v>
      </c>
      <c r="O85" s="47">
        <v>80</v>
      </c>
      <c r="P85" s="47">
        <v>41942</v>
      </c>
      <c r="Q85" s="47">
        <v>41861</v>
      </c>
      <c r="R85" s="47">
        <v>80</v>
      </c>
      <c r="S85" s="47">
        <v>42843</v>
      </c>
      <c r="T85" s="47">
        <v>42758</v>
      </c>
      <c r="U85" s="47">
        <v>84</v>
      </c>
      <c r="V85" s="147">
        <v>43986</v>
      </c>
      <c r="W85" s="147">
        <v>43889</v>
      </c>
      <c r="X85" s="147">
        <v>95</v>
      </c>
    </row>
    <row r="86" spans="1:24" x14ac:dyDescent="0.35">
      <c r="A86" s="46" t="s">
        <v>158</v>
      </c>
      <c r="B86" s="46" t="s">
        <v>830</v>
      </c>
      <c r="C86" s="46" t="s">
        <v>345</v>
      </c>
      <c r="D86" s="47">
        <v>40522</v>
      </c>
      <c r="E86" s="47">
        <v>40453</v>
      </c>
      <c r="F86" s="47">
        <v>67</v>
      </c>
      <c r="G86" s="47">
        <v>40534</v>
      </c>
      <c r="H86" s="47">
        <v>40464</v>
      </c>
      <c r="I86" s="47">
        <v>70</v>
      </c>
      <c r="J86" s="47">
        <v>41510</v>
      </c>
      <c r="K86" s="47">
        <v>41427</v>
      </c>
      <c r="L86" s="47">
        <v>83</v>
      </c>
      <c r="M86" s="47">
        <v>43761</v>
      </c>
      <c r="N86" s="47">
        <v>43668</v>
      </c>
      <c r="O86" s="47">
        <v>93</v>
      </c>
      <c r="P86" s="47">
        <v>44479</v>
      </c>
      <c r="Q86" s="47">
        <v>44400</v>
      </c>
      <c r="R86" s="47">
        <v>78</v>
      </c>
      <c r="S86" s="47">
        <v>44573</v>
      </c>
      <c r="T86" s="47">
        <v>44491</v>
      </c>
      <c r="U86" s="47">
        <v>81</v>
      </c>
      <c r="V86" s="147">
        <v>44599</v>
      </c>
      <c r="W86" s="147">
        <v>44504</v>
      </c>
      <c r="X86" s="147">
        <v>95</v>
      </c>
    </row>
    <row r="87" spans="1:24" x14ac:dyDescent="0.35">
      <c r="A87" s="46" t="s">
        <v>158</v>
      </c>
      <c r="B87" s="46" t="s">
        <v>828</v>
      </c>
      <c r="C87" s="46" t="s">
        <v>345</v>
      </c>
      <c r="D87" s="47">
        <v>59149</v>
      </c>
      <c r="E87" s="47">
        <v>58916</v>
      </c>
      <c r="F87" s="47">
        <v>231</v>
      </c>
      <c r="G87" s="47">
        <v>60594</v>
      </c>
      <c r="H87" s="47">
        <v>60328</v>
      </c>
      <c r="I87" s="47">
        <v>265</v>
      </c>
      <c r="J87" s="47">
        <v>60611</v>
      </c>
      <c r="K87" s="47">
        <v>60320</v>
      </c>
      <c r="L87" s="47">
        <v>291</v>
      </c>
      <c r="M87" s="47">
        <v>60662</v>
      </c>
      <c r="N87" s="47">
        <v>60369</v>
      </c>
      <c r="O87" s="47">
        <v>291</v>
      </c>
      <c r="P87" s="47">
        <v>70973</v>
      </c>
      <c r="Q87" s="47">
        <v>70630</v>
      </c>
      <c r="R87" s="47">
        <v>342</v>
      </c>
      <c r="S87" s="47">
        <v>71026</v>
      </c>
      <c r="T87" s="47">
        <v>70670</v>
      </c>
      <c r="U87" s="47">
        <v>354</v>
      </c>
      <c r="V87" s="147">
        <v>70872</v>
      </c>
      <c r="W87" s="147">
        <v>70460</v>
      </c>
      <c r="X87" s="147">
        <v>410</v>
      </c>
    </row>
    <row r="88" spans="1:24" x14ac:dyDescent="0.35">
      <c r="A88" s="46" t="s">
        <v>158</v>
      </c>
      <c r="B88" s="46" t="s">
        <v>827</v>
      </c>
      <c r="C88" s="46" t="s">
        <v>345</v>
      </c>
      <c r="D88" s="47">
        <v>39621</v>
      </c>
      <c r="E88" s="47">
        <v>39532</v>
      </c>
      <c r="F88" s="47">
        <v>89</v>
      </c>
      <c r="G88" s="47">
        <v>42781</v>
      </c>
      <c r="H88" s="47">
        <v>42676</v>
      </c>
      <c r="I88" s="47">
        <v>105</v>
      </c>
      <c r="J88" s="47">
        <v>48029</v>
      </c>
      <c r="K88" s="47">
        <v>47917</v>
      </c>
      <c r="L88" s="47">
        <v>111</v>
      </c>
      <c r="M88" s="47">
        <v>53030</v>
      </c>
      <c r="N88" s="47">
        <v>52892</v>
      </c>
      <c r="O88" s="47">
        <v>138</v>
      </c>
      <c r="P88" s="47">
        <v>43355</v>
      </c>
      <c r="Q88" s="47">
        <v>43271</v>
      </c>
      <c r="R88" s="47">
        <v>83</v>
      </c>
      <c r="S88" s="47">
        <v>43375</v>
      </c>
      <c r="T88" s="47">
        <v>43296</v>
      </c>
      <c r="U88" s="47">
        <v>78</v>
      </c>
      <c r="V88" s="147">
        <v>43623</v>
      </c>
      <c r="W88" s="147">
        <v>43529</v>
      </c>
      <c r="X88" s="147">
        <v>94</v>
      </c>
    </row>
    <row r="89" spans="1:24" x14ac:dyDescent="0.35">
      <c r="A89" s="46" t="s">
        <v>158</v>
      </c>
      <c r="B89" s="46" t="s">
        <v>831</v>
      </c>
      <c r="C89" s="46" t="s">
        <v>345</v>
      </c>
      <c r="D89" s="47">
        <v>39570</v>
      </c>
      <c r="E89" s="47">
        <v>39403</v>
      </c>
      <c r="F89" s="47">
        <v>167</v>
      </c>
      <c r="G89" s="47">
        <v>42746</v>
      </c>
      <c r="H89" s="47">
        <v>42591</v>
      </c>
      <c r="I89" s="47">
        <v>152</v>
      </c>
      <c r="J89" s="47">
        <v>45070</v>
      </c>
      <c r="K89" s="47">
        <v>44892</v>
      </c>
      <c r="L89" s="47">
        <v>177</v>
      </c>
      <c r="M89" s="47">
        <v>46110</v>
      </c>
      <c r="N89" s="47">
        <v>45898</v>
      </c>
      <c r="O89" s="47">
        <v>211</v>
      </c>
      <c r="P89" s="47">
        <v>48744</v>
      </c>
      <c r="Q89" s="47">
        <v>48512</v>
      </c>
      <c r="R89" s="47">
        <v>231</v>
      </c>
      <c r="S89" s="47">
        <v>49639</v>
      </c>
      <c r="T89" s="47">
        <v>49372</v>
      </c>
      <c r="U89" s="47">
        <v>265</v>
      </c>
      <c r="V89" s="147">
        <v>50017</v>
      </c>
      <c r="W89" s="147">
        <v>49729</v>
      </c>
      <c r="X89" s="147">
        <v>284</v>
      </c>
    </row>
    <row r="90" spans="1:24" x14ac:dyDescent="0.35">
      <c r="A90" s="46" t="s">
        <v>158</v>
      </c>
      <c r="B90" s="46" t="s">
        <v>544</v>
      </c>
      <c r="C90" s="46" t="s">
        <v>345</v>
      </c>
      <c r="D90" s="47">
        <v>24379</v>
      </c>
      <c r="E90" s="47">
        <v>24180</v>
      </c>
      <c r="F90" s="47">
        <v>199</v>
      </c>
      <c r="G90" s="47">
        <v>25336</v>
      </c>
      <c r="H90" s="47">
        <v>25137</v>
      </c>
      <c r="I90" s="47">
        <v>195</v>
      </c>
      <c r="J90" s="47">
        <v>26232</v>
      </c>
      <c r="K90" s="47">
        <v>25993</v>
      </c>
      <c r="L90" s="47">
        <v>234</v>
      </c>
      <c r="M90" s="47">
        <v>26619</v>
      </c>
      <c r="N90" s="47">
        <v>26374</v>
      </c>
      <c r="O90" s="47">
        <v>238</v>
      </c>
      <c r="P90" s="47">
        <v>26995</v>
      </c>
      <c r="Q90" s="47">
        <v>26783</v>
      </c>
      <c r="R90" s="47">
        <v>205</v>
      </c>
      <c r="S90" s="47">
        <v>27036</v>
      </c>
      <c r="T90" s="47">
        <v>26833</v>
      </c>
      <c r="U90" s="47">
        <v>193</v>
      </c>
      <c r="V90" s="147">
        <v>27171</v>
      </c>
      <c r="W90" s="147">
        <v>26941</v>
      </c>
      <c r="X90" s="147">
        <v>219</v>
      </c>
    </row>
    <row r="91" spans="1:24" x14ac:dyDescent="0.35">
      <c r="A91" s="46" t="s">
        <v>158</v>
      </c>
      <c r="B91" s="46" t="s">
        <v>554</v>
      </c>
      <c r="C91" s="46" t="s">
        <v>345</v>
      </c>
      <c r="D91" s="47">
        <v>1580</v>
      </c>
      <c r="E91" s="47">
        <v>1572</v>
      </c>
      <c r="F91" s="47">
        <v>8</v>
      </c>
      <c r="G91" s="47">
        <v>1858</v>
      </c>
      <c r="H91" s="47">
        <v>1849</v>
      </c>
      <c r="I91" s="47">
        <v>9</v>
      </c>
      <c r="J91" s="47">
        <v>1950</v>
      </c>
      <c r="K91" s="47">
        <v>1939</v>
      </c>
      <c r="L91" s="47">
        <v>11</v>
      </c>
      <c r="M91" s="47">
        <v>1975</v>
      </c>
      <c r="N91" s="47">
        <v>1966</v>
      </c>
      <c r="O91" s="47">
        <v>9</v>
      </c>
      <c r="P91" s="47">
        <v>2010</v>
      </c>
      <c r="Q91" s="47">
        <v>2002</v>
      </c>
      <c r="R91" s="47">
        <v>8</v>
      </c>
      <c r="S91" s="47">
        <v>2107</v>
      </c>
      <c r="T91" s="47">
        <v>2097</v>
      </c>
      <c r="U91" s="47">
        <v>10</v>
      </c>
      <c r="V91" s="147">
        <v>2205</v>
      </c>
      <c r="W91" s="147">
        <v>2192</v>
      </c>
      <c r="X91" s="147">
        <v>13</v>
      </c>
    </row>
    <row r="92" spans="1:24" x14ac:dyDescent="0.35">
      <c r="A92" s="46" t="s">
        <v>158</v>
      </c>
      <c r="B92" s="46" t="s">
        <v>551</v>
      </c>
      <c r="C92" s="46" t="s">
        <v>345</v>
      </c>
      <c r="D92" s="47">
        <v>10085</v>
      </c>
      <c r="E92" s="47">
        <v>10008</v>
      </c>
      <c r="F92" s="47">
        <v>77</v>
      </c>
      <c r="G92" s="47">
        <v>10037</v>
      </c>
      <c r="H92" s="47">
        <v>9960</v>
      </c>
      <c r="I92" s="47">
        <v>77</v>
      </c>
      <c r="J92" s="47">
        <v>10062</v>
      </c>
      <c r="K92" s="47">
        <v>9971</v>
      </c>
      <c r="L92" s="47">
        <v>91</v>
      </c>
      <c r="M92" s="47">
        <v>9987</v>
      </c>
      <c r="N92" s="47">
        <v>9877</v>
      </c>
      <c r="O92" s="47">
        <v>110</v>
      </c>
      <c r="P92" s="47">
        <v>10048</v>
      </c>
      <c r="Q92" s="47">
        <v>9926</v>
      </c>
      <c r="R92" s="47">
        <v>122</v>
      </c>
      <c r="S92" s="47">
        <v>10057</v>
      </c>
      <c r="T92" s="47">
        <v>9940</v>
      </c>
      <c r="U92" s="47">
        <v>115</v>
      </c>
      <c r="V92" s="147">
        <v>10065</v>
      </c>
      <c r="W92" s="147">
        <v>9909</v>
      </c>
      <c r="X92" s="147">
        <v>153</v>
      </c>
    </row>
    <row r="93" spans="1:24" x14ac:dyDescent="0.35">
      <c r="A93" s="46" t="s">
        <v>158</v>
      </c>
      <c r="B93" s="46" t="s">
        <v>556</v>
      </c>
      <c r="C93" s="46" t="s">
        <v>345</v>
      </c>
      <c r="D93" s="47">
        <v>2496</v>
      </c>
      <c r="E93" s="47">
        <v>2490</v>
      </c>
      <c r="F93" s="47">
        <v>6</v>
      </c>
      <c r="G93" s="47">
        <v>2498</v>
      </c>
      <c r="H93" s="47">
        <v>2486</v>
      </c>
      <c r="I93" s="47">
        <v>12</v>
      </c>
      <c r="J93" s="47">
        <v>2763</v>
      </c>
      <c r="K93" s="47">
        <v>2751</v>
      </c>
      <c r="L93" s="47">
        <v>12</v>
      </c>
      <c r="M93" s="47">
        <v>2808</v>
      </c>
      <c r="N93" s="47">
        <v>2795</v>
      </c>
      <c r="O93" s="47">
        <v>12</v>
      </c>
      <c r="P93" s="47">
        <v>3020</v>
      </c>
      <c r="Q93" s="47">
        <v>3008</v>
      </c>
      <c r="R93" s="47">
        <v>12</v>
      </c>
      <c r="S93" s="47">
        <v>2986</v>
      </c>
      <c r="T93" s="47">
        <v>2977</v>
      </c>
      <c r="U93" s="47">
        <v>9</v>
      </c>
      <c r="V93" s="147">
        <v>2996</v>
      </c>
      <c r="W93" s="147">
        <v>2987</v>
      </c>
      <c r="X93" s="147">
        <v>9</v>
      </c>
    </row>
    <row r="94" spans="1:24" x14ac:dyDescent="0.35">
      <c r="A94" s="46" t="s">
        <v>158</v>
      </c>
      <c r="B94" s="46" t="s">
        <v>558</v>
      </c>
      <c r="C94" s="46" t="s">
        <v>345</v>
      </c>
      <c r="D94" s="47">
        <v>1411</v>
      </c>
      <c r="E94" s="47">
        <v>1407</v>
      </c>
      <c r="F94" s="47">
        <v>0</v>
      </c>
      <c r="G94" s="47">
        <v>1405</v>
      </c>
      <c r="H94" s="47">
        <v>1401</v>
      </c>
      <c r="I94" s="47">
        <v>0</v>
      </c>
      <c r="J94" s="47">
        <v>1439</v>
      </c>
      <c r="K94" s="47">
        <v>1433</v>
      </c>
      <c r="L94" s="47">
        <v>6</v>
      </c>
      <c r="M94" s="47">
        <v>1455</v>
      </c>
      <c r="N94" s="47">
        <v>1451</v>
      </c>
      <c r="O94" s="47">
        <v>0</v>
      </c>
      <c r="P94" s="47">
        <v>1524</v>
      </c>
      <c r="Q94" s="47">
        <v>1520</v>
      </c>
      <c r="R94" s="47">
        <v>0</v>
      </c>
      <c r="S94" s="47">
        <v>1698</v>
      </c>
      <c r="T94" s="47">
        <v>1691</v>
      </c>
      <c r="U94" s="47">
        <v>7</v>
      </c>
      <c r="V94" s="147">
        <v>1692</v>
      </c>
      <c r="W94" s="147">
        <v>1685</v>
      </c>
      <c r="X94" s="147">
        <v>7</v>
      </c>
    </row>
    <row r="95" spans="1:24" x14ac:dyDescent="0.35">
      <c r="A95" s="46" t="s">
        <v>181</v>
      </c>
      <c r="B95" s="46" t="s">
        <v>181</v>
      </c>
      <c r="C95" s="46" t="s">
        <v>345</v>
      </c>
      <c r="D95" s="47">
        <v>428101</v>
      </c>
      <c r="E95" s="47">
        <v>426457</v>
      </c>
      <c r="F95" s="47">
        <v>1611</v>
      </c>
      <c r="G95" s="47">
        <v>443894</v>
      </c>
      <c r="H95" s="47">
        <v>442053</v>
      </c>
      <c r="I95" s="47">
        <v>1800</v>
      </c>
      <c r="J95" s="47">
        <v>459304</v>
      </c>
      <c r="K95" s="47">
        <v>457359</v>
      </c>
      <c r="L95" s="47">
        <v>1880</v>
      </c>
      <c r="M95" s="47">
        <v>475338</v>
      </c>
      <c r="N95" s="47">
        <v>473297</v>
      </c>
      <c r="O95" s="47">
        <v>1998</v>
      </c>
      <c r="P95" s="47">
        <v>493023</v>
      </c>
      <c r="Q95" s="47">
        <v>490919</v>
      </c>
      <c r="R95" s="47">
        <v>2064</v>
      </c>
      <c r="S95" s="47">
        <v>499077</v>
      </c>
      <c r="T95" s="47">
        <v>496775</v>
      </c>
      <c r="U95" s="47">
        <v>2267</v>
      </c>
      <c r="V95" s="147">
        <v>506242</v>
      </c>
      <c r="W95" s="147">
        <v>503538</v>
      </c>
      <c r="X95" s="147">
        <v>2657</v>
      </c>
    </row>
    <row r="96" spans="1:24" x14ac:dyDescent="0.35">
      <c r="A96" s="46" t="s">
        <v>181</v>
      </c>
      <c r="B96" s="46" t="s">
        <v>529</v>
      </c>
      <c r="C96" s="46" t="s">
        <v>345</v>
      </c>
      <c r="D96" s="47">
        <v>57110</v>
      </c>
      <c r="E96" s="47">
        <v>56902</v>
      </c>
      <c r="F96" s="47">
        <v>206</v>
      </c>
      <c r="G96" s="47">
        <v>59263</v>
      </c>
      <c r="H96" s="47">
        <v>59026</v>
      </c>
      <c r="I96" s="47">
        <v>236</v>
      </c>
      <c r="J96" s="47">
        <v>61254</v>
      </c>
      <c r="K96" s="47">
        <v>60993</v>
      </c>
      <c r="L96" s="47">
        <v>259</v>
      </c>
      <c r="M96" s="47">
        <v>62796</v>
      </c>
      <c r="N96" s="47">
        <v>62535</v>
      </c>
      <c r="O96" s="47">
        <v>257</v>
      </c>
      <c r="P96" s="47">
        <v>67626</v>
      </c>
      <c r="Q96" s="47">
        <v>67357</v>
      </c>
      <c r="R96" s="47">
        <v>268</v>
      </c>
      <c r="S96" s="47">
        <v>68667</v>
      </c>
      <c r="T96" s="47">
        <v>68375</v>
      </c>
      <c r="U96" s="47">
        <v>290</v>
      </c>
      <c r="V96" s="147">
        <v>70871</v>
      </c>
      <c r="W96" s="147">
        <v>70505</v>
      </c>
      <c r="X96" s="147">
        <v>363</v>
      </c>
    </row>
    <row r="97" spans="1:25" x14ac:dyDescent="0.35">
      <c r="A97" s="46" t="s">
        <v>181</v>
      </c>
      <c r="B97" s="46" t="s">
        <v>521</v>
      </c>
      <c r="C97" s="46" t="s">
        <v>345</v>
      </c>
      <c r="D97" s="47">
        <v>36919</v>
      </c>
      <c r="E97" s="47">
        <v>36662</v>
      </c>
      <c r="F97" s="47">
        <v>253</v>
      </c>
      <c r="G97" s="47">
        <v>39143</v>
      </c>
      <c r="H97" s="47">
        <v>38854</v>
      </c>
      <c r="I97" s="47">
        <v>284</v>
      </c>
      <c r="J97" s="47">
        <v>41274</v>
      </c>
      <c r="K97" s="47">
        <v>40982</v>
      </c>
      <c r="L97" s="47">
        <v>288</v>
      </c>
      <c r="M97" s="47">
        <v>43260</v>
      </c>
      <c r="N97" s="47">
        <v>42928</v>
      </c>
      <c r="O97" s="47">
        <v>327</v>
      </c>
      <c r="P97" s="47">
        <v>45672</v>
      </c>
      <c r="Q97" s="47">
        <v>45302</v>
      </c>
      <c r="R97" s="47">
        <v>366</v>
      </c>
      <c r="S97" s="47">
        <v>46100</v>
      </c>
      <c r="T97" s="47">
        <v>45703</v>
      </c>
      <c r="U97" s="47">
        <v>392</v>
      </c>
      <c r="V97" s="147">
        <v>46961</v>
      </c>
      <c r="W97" s="147">
        <v>46475</v>
      </c>
      <c r="X97" s="147">
        <v>477</v>
      </c>
    </row>
    <row r="98" spans="1:25" x14ac:dyDescent="0.35">
      <c r="A98" s="46" t="s">
        <v>181</v>
      </c>
      <c r="B98" s="46" t="s">
        <v>536</v>
      </c>
      <c r="C98" s="46" t="s">
        <v>345</v>
      </c>
      <c r="D98" s="47">
        <v>3301</v>
      </c>
      <c r="E98" s="47">
        <v>3264</v>
      </c>
      <c r="F98" s="47">
        <v>37</v>
      </c>
      <c r="G98" s="47">
        <v>3292</v>
      </c>
      <c r="H98" s="47">
        <v>3251</v>
      </c>
      <c r="I98" s="47">
        <v>41</v>
      </c>
      <c r="J98" s="47">
        <v>3274</v>
      </c>
      <c r="K98" s="47">
        <v>3228</v>
      </c>
      <c r="L98" s="47">
        <v>46</v>
      </c>
      <c r="M98" s="47">
        <v>3252</v>
      </c>
      <c r="N98" s="47">
        <v>3207</v>
      </c>
      <c r="O98" s="47">
        <v>45</v>
      </c>
      <c r="P98" s="47">
        <v>3326</v>
      </c>
      <c r="Q98" s="47">
        <v>3285</v>
      </c>
      <c r="R98" s="47">
        <v>41</v>
      </c>
      <c r="S98" s="47">
        <v>3358</v>
      </c>
      <c r="T98" s="47">
        <v>3302</v>
      </c>
      <c r="U98" s="47">
        <v>56</v>
      </c>
      <c r="V98" s="147">
        <v>3368</v>
      </c>
      <c r="W98" s="147">
        <v>3306</v>
      </c>
      <c r="X98" s="147">
        <v>62</v>
      </c>
    </row>
    <row r="99" spans="1:25" x14ac:dyDescent="0.35">
      <c r="A99" s="46" t="s">
        <v>181</v>
      </c>
      <c r="B99" s="46" t="s">
        <v>524</v>
      </c>
      <c r="C99" s="46" t="s">
        <v>345</v>
      </c>
      <c r="D99" s="47">
        <v>90992</v>
      </c>
      <c r="E99" s="47">
        <v>90740</v>
      </c>
      <c r="F99" s="47">
        <v>237</v>
      </c>
      <c r="G99" s="47">
        <v>94579</v>
      </c>
      <c r="H99" s="47">
        <v>94316</v>
      </c>
      <c r="I99" s="47">
        <v>253</v>
      </c>
      <c r="J99" s="47">
        <v>98217</v>
      </c>
      <c r="K99" s="47">
        <v>97909</v>
      </c>
      <c r="L99" s="47">
        <v>299</v>
      </c>
      <c r="M99" s="47">
        <v>101721</v>
      </c>
      <c r="N99" s="47">
        <v>101358</v>
      </c>
      <c r="O99" s="47">
        <v>356</v>
      </c>
      <c r="P99" s="47">
        <v>103810</v>
      </c>
      <c r="Q99" s="47">
        <v>103453</v>
      </c>
      <c r="R99" s="47">
        <v>346</v>
      </c>
      <c r="S99" s="47">
        <v>103922</v>
      </c>
      <c r="T99" s="47">
        <v>103541</v>
      </c>
      <c r="U99" s="47">
        <v>372</v>
      </c>
      <c r="V99" s="147">
        <v>104775</v>
      </c>
      <c r="W99" s="147">
        <v>104346</v>
      </c>
      <c r="X99" s="147">
        <v>420</v>
      </c>
    </row>
    <row r="100" spans="1:25" x14ac:dyDescent="0.35">
      <c r="A100" s="46" t="s">
        <v>181</v>
      </c>
      <c r="B100" s="46" t="s">
        <v>522</v>
      </c>
      <c r="C100" s="46" t="s">
        <v>345</v>
      </c>
      <c r="D100" s="47">
        <v>22708</v>
      </c>
      <c r="E100" s="47">
        <v>22637</v>
      </c>
      <c r="F100" s="47">
        <v>68</v>
      </c>
      <c r="G100" s="47">
        <v>23303</v>
      </c>
      <c r="H100" s="47">
        <v>23219</v>
      </c>
      <c r="I100" s="47">
        <v>78</v>
      </c>
      <c r="J100" s="47">
        <v>24802</v>
      </c>
      <c r="K100" s="47">
        <v>24679</v>
      </c>
      <c r="L100" s="47">
        <v>94</v>
      </c>
      <c r="M100" s="47">
        <v>26015</v>
      </c>
      <c r="N100" s="47">
        <v>25911</v>
      </c>
      <c r="O100" s="47">
        <v>99</v>
      </c>
      <c r="P100" s="47">
        <v>26867</v>
      </c>
      <c r="Q100" s="47">
        <v>26762</v>
      </c>
      <c r="R100" s="47">
        <v>98</v>
      </c>
      <c r="S100" s="47">
        <v>27430</v>
      </c>
      <c r="T100" s="47">
        <v>27317</v>
      </c>
      <c r="U100" s="47">
        <v>108</v>
      </c>
      <c r="V100" s="147">
        <v>27521</v>
      </c>
      <c r="W100" s="147">
        <v>27389</v>
      </c>
      <c r="X100" s="147">
        <v>127</v>
      </c>
    </row>
    <row r="101" spans="1:25" x14ac:dyDescent="0.35">
      <c r="A101" s="46" t="s">
        <v>181</v>
      </c>
      <c r="B101" s="46" t="s">
        <v>528</v>
      </c>
      <c r="C101" s="46" t="s">
        <v>345</v>
      </c>
      <c r="D101" s="47">
        <v>6246</v>
      </c>
      <c r="E101" s="47">
        <v>6229</v>
      </c>
      <c r="F101" s="47">
        <v>17</v>
      </c>
      <c r="G101" s="47">
        <v>6277</v>
      </c>
      <c r="H101" s="47">
        <v>6258</v>
      </c>
      <c r="I101" s="47">
        <v>19</v>
      </c>
      <c r="J101" s="47">
        <v>6361</v>
      </c>
      <c r="K101" s="47">
        <v>6343</v>
      </c>
      <c r="L101" s="47">
        <v>17</v>
      </c>
      <c r="M101" s="47">
        <v>6566</v>
      </c>
      <c r="N101" s="47">
        <v>6548</v>
      </c>
      <c r="O101" s="47">
        <v>16</v>
      </c>
      <c r="P101" s="47">
        <v>6665</v>
      </c>
      <c r="Q101" s="47">
        <v>6652</v>
      </c>
      <c r="R101" s="47">
        <v>13</v>
      </c>
      <c r="S101" s="47">
        <v>6916</v>
      </c>
      <c r="T101" s="47">
        <v>6900</v>
      </c>
      <c r="U101" s="47">
        <v>16</v>
      </c>
      <c r="V101" s="147">
        <v>7005</v>
      </c>
      <c r="W101" s="147">
        <v>6980</v>
      </c>
      <c r="X101" s="147">
        <v>23</v>
      </c>
    </row>
    <row r="102" spans="1:25" x14ac:dyDescent="0.35">
      <c r="A102" s="46" t="s">
        <v>181</v>
      </c>
      <c r="B102" s="46" t="s">
        <v>540</v>
      </c>
      <c r="C102" s="46" t="s">
        <v>345</v>
      </c>
      <c r="D102" s="47">
        <v>1283</v>
      </c>
      <c r="E102" s="47">
        <v>1279</v>
      </c>
      <c r="F102" s="47">
        <v>0</v>
      </c>
      <c r="G102" s="47">
        <v>1277</v>
      </c>
      <c r="H102" s="47">
        <v>1271</v>
      </c>
      <c r="I102" s="47">
        <v>6</v>
      </c>
      <c r="J102" s="47">
        <v>1301</v>
      </c>
      <c r="K102" s="47">
        <v>1293</v>
      </c>
      <c r="L102" s="47">
        <v>8</v>
      </c>
      <c r="M102" s="47">
        <v>1301</v>
      </c>
      <c r="N102" s="47">
        <v>1292</v>
      </c>
      <c r="O102" s="47">
        <v>8</v>
      </c>
      <c r="P102" s="47">
        <v>1310</v>
      </c>
      <c r="Q102" s="47">
        <v>1304</v>
      </c>
      <c r="R102" s="47">
        <v>6</v>
      </c>
      <c r="S102" s="47">
        <v>1467</v>
      </c>
      <c r="T102" s="47">
        <v>1459</v>
      </c>
      <c r="U102" s="47">
        <v>8</v>
      </c>
      <c r="V102" s="147">
        <v>1462</v>
      </c>
      <c r="W102" s="147">
        <v>1457</v>
      </c>
      <c r="X102" s="147">
        <v>5</v>
      </c>
    </row>
    <row r="103" spans="1:25" x14ac:dyDescent="0.35">
      <c r="A103" s="46" t="s">
        <v>181</v>
      </c>
      <c r="B103" s="46" t="s">
        <v>527</v>
      </c>
      <c r="C103" s="46" t="s">
        <v>345</v>
      </c>
      <c r="D103" s="47">
        <v>9816</v>
      </c>
      <c r="E103" s="47">
        <v>9790</v>
      </c>
      <c r="F103" s="47">
        <v>26</v>
      </c>
      <c r="G103" s="47">
        <v>9878</v>
      </c>
      <c r="H103" s="47">
        <v>9850</v>
      </c>
      <c r="I103" s="47">
        <v>28</v>
      </c>
      <c r="J103" s="47">
        <v>9888</v>
      </c>
      <c r="K103" s="47">
        <v>9856</v>
      </c>
      <c r="L103" s="47">
        <v>31</v>
      </c>
      <c r="M103" s="47">
        <v>10184</v>
      </c>
      <c r="N103" s="47">
        <v>10152</v>
      </c>
      <c r="O103" s="47">
        <v>31</v>
      </c>
      <c r="P103" s="47">
        <v>10505</v>
      </c>
      <c r="Q103" s="47">
        <v>10475</v>
      </c>
      <c r="R103" s="47">
        <v>30</v>
      </c>
      <c r="S103" s="47">
        <v>10934</v>
      </c>
      <c r="T103" s="47">
        <v>10893</v>
      </c>
      <c r="U103" s="47">
        <v>41</v>
      </c>
      <c r="V103" s="147">
        <v>11033</v>
      </c>
      <c r="W103" s="147">
        <v>10986</v>
      </c>
      <c r="X103" s="147">
        <v>47</v>
      </c>
    </row>
    <row r="104" spans="1:25" x14ac:dyDescent="0.35">
      <c r="A104" s="46" t="s">
        <v>181</v>
      </c>
      <c r="B104" s="46" t="s">
        <v>537</v>
      </c>
      <c r="C104" s="46" t="s">
        <v>345</v>
      </c>
      <c r="D104" s="47">
        <v>1024</v>
      </c>
      <c r="E104" s="47">
        <v>1016</v>
      </c>
      <c r="F104" s="47">
        <v>8</v>
      </c>
      <c r="G104" s="47">
        <v>1101</v>
      </c>
      <c r="H104" s="47">
        <v>1092</v>
      </c>
      <c r="I104" s="47">
        <v>8</v>
      </c>
      <c r="J104" s="47">
        <v>1175</v>
      </c>
      <c r="K104" s="47">
        <v>1168</v>
      </c>
      <c r="L104" s="47">
        <v>6</v>
      </c>
      <c r="M104" s="47">
        <v>1219</v>
      </c>
      <c r="N104" s="47">
        <v>1213</v>
      </c>
      <c r="O104" s="47">
        <v>5</v>
      </c>
      <c r="P104" s="47">
        <v>1215</v>
      </c>
      <c r="Q104" s="47">
        <v>1204</v>
      </c>
      <c r="R104" s="47">
        <v>11</v>
      </c>
      <c r="S104" s="47">
        <v>1198</v>
      </c>
      <c r="T104" s="47">
        <v>1190</v>
      </c>
      <c r="U104" s="47">
        <v>8</v>
      </c>
      <c r="V104" s="147">
        <v>1387</v>
      </c>
      <c r="W104" s="147">
        <v>1380</v>
      </c>
      <c r="X104" s="147">
        <v>7</v>
      </c>
      <c r="Y104" s="150"/>
    </row>
    <row r="105" spans="1:25" x14ac:dyDescent="0.35">
      <c r="A105" s="46" t="s">
        <v>181</v>
      </c>
      <c r="B105" s="46" t="s">
        <v>523</v>
      </c>
      <c r="C105" s="46" t="s">
        <v>345</v>
      </c>
      <c r="D105" s="47">
        <v>27612</v>
      </c>
      <c r="E105" s="47">
        <v>27563</v>
      </c>
      <c r="F105" s="47">
        <v>49</v>
      </c>
      <c r="G105" s="47">
        <v>28021</v>
      </c>
      <c r="H105" s="47">
        <v>27964</v>
      </c>
      <c r="I105" s="47">
        <v>56</v>
      </c>
      <c r="J105" s="47">
        <v>28445</v>
      </c>
      <c r="K105" s="47">
        <v>28373</v>
      </c>
      <c r="L105" s="47">
        <v>72</v>
      </c>
      <c r="M105" s="47">
        <v>29895</v>
      </c>
      <c r="N105" s="47">
        <v>29823</v>
      </c>
      <c r="O105" s="47">
        <v>71</v>
      </c>
      <c r="P105" s="47">
        <v>30895</v>
      </c>
      <c r="Q105" s="47">
        <v>30828</v>
      </c>
      <c r="R105" s="47">
        <v>67</v>
      </c>
      <c r="S105" s="47">
        <v>31149</v>
      </c>
      <c r="T105" s="47">
        <v>31074</v>
      </c>
      <c r="U105" s="47">
        <v>74</v>
      </c>
      <c r="V105" s="147">
        <v>31596</v>
      </c>
      <c r="W105" s="147">
        <v>31512</v>
      </c>
      <c r="X105" s="147">
        <v>82</v>
      </c>
    </row>
    <row r="106" spans="1:25" x14ac:dyDescent="0.35">
      <c r="A106" s="46" t="s">
        <v>181</v>
      </c>
      <c r="B106" s="46" t="s">
        <v>534</v>
      </c>
      <c r="C106" s="46" t="s">
        <v>345</v>
      </c>
      <c r="D106" s="47">
        <v>1098</v>
      </c>
      <c r="E106" s="47">
        <v>1096</v>
      </c>
      <c r="F106" s="47">
        <v>0</v>
      </c>
      <c r="G106" s="47">
        <v>1217</v>
      </c>
      <c r="H106" s="47">
        <v>1212</v>
      </c>
      <c r="I106" s="47">
        <v>5</v>
      </c>
      <c r="J106" s="47">
        <v>1243</v>
      </c>
      <c r="K106" s="47">
        <v>1239</v>
      </c>
      <c r="L106" s="47">
        <v>0</v>
      </c>
      <c r="M106" s="47">
        <v>1252</v>
      </c>
      <c r="N106" s="47">
        <v>1249</v>
      </c>
      <c r="O106" s="47">
        <v>0</v>
      </c>
      <c r="P106" s="47">
        <v>1268</v>
      </c>
      <c r="Q106" s="47">
        <v>1263</v>
      </c>
      <c r="R106" s="47">
        <v>5</v>
      </c>
      <c r="S106" s="47">
        <v>1387</v>
      </c>
      <c r="T106" s="47">
        <v>1378</v>
      </c>
      <c r="U106" s="47">
        <v>9</v>
      </c>
      <c r="V106" s="147">
        <v>1430</v>
      </c>
      <c r="W106" s="147">
        <v>1422</v>
      </c>
      <c r="X106" s="147">
        <v>7</v>
      </c>
    </row>
    <row r="107" spans="1:25" x14ac:dyDescent="0.35">
      <c r="A107" s="46" t="s">
        <v>181</v>
      </c>
      <c r="B107" s="46" t="s">
        <v>533</v>
      </c>
      <c r="C107" s="46" t="s">
        <v>345</v>
      </c>
      <c r="D107" s="47">
        <v>308</v>
      </c>
      <c r="E107" s="47">
        <v>304</v>
      </c>
      <c r="F107" s="47">
        <v>0</v>
      </c>
      <c r="G107" s="47">
        <v>304</v>
      </c>
      <c r="H107" s="47">
        <v>300</v>
      </c>
      <c r="I107" s="47">
        <v>0</v>
      </c>
      <c r="J107" s="47">
        <v>308</v>
      </c>
      <c r="K107" s="47">
        <v>305</v>
      </c>
      <c r="L107" s="47">
        <v>0</v>
      </c>
      <c r="M107" s="47">
        <v>308</v>
      </c>
      <c r="N107" s="47">
        <v>305</v>
      </c>
      <c r="O107" s="47">
        <v>0</v>
      </c>
      <c r="P107" s="47">
        <v>300</v>
      </c>
      <c r="Q107" s="47">
        <v>297</v>
      </c>
      <c r="R107" s="47">
        <v>0</v>
      </c>
      <c r="S107" s="47">
        <v>372</v>
      </c>
      <c r="T107" s="47">
        <v>367</v>
      </c>
      <c r="U107" s="47">
        <v>5</v>
      </c>
      <c r="V107" s="147">
        <v>420</v>
      </c>
      <c r="W107" s="147">
        <v>416</v>
      </c>
      <c r="X107" s="147">
        <v>0</v>
      </c>
    </row>
    <row r="108" spans="1:25" x14ac:dyDescent="0.35">
      <c r="A108" s="46" t="s">
        <v>181</v>
      </c>
      <c r="B108" s="46" t="s">
        <v>525</v>
      </c>
      <c r="C108" s="46" t="s">
        <v>345</v>
      </c>
      <c r="D108" s="47">
        <v>15050</v>
      </c>
      <c r="E108" s="47">
        <v>15013</v>
      </c>
      <c r="F108" s="47">
        <v>37</v>
      </c>
      <c r="G108" s="47">
        <v>15144</v>
      </c>
      <c r="H108" s="47">
        <v>15098</v>
      </c>
      <c r="I108" s="47">
        <v>46</v>
      </c>
      <c r="J108" s="47">
        <v>15213</v>
      </c>
      <c r="K108" s="47">
        <v>15180</v>
      </c>
      <c r="L108" s="47">
        <v>33</v>
      </c>
      <c r="M108" s="47">
        <v>15360</v>
      </c>
      <c r="N108" s="47">
        <v>15323</v>
      </c>
      <c r="O108" s="47">
        <v>36</v>
      </c>
      <c r="P108" s="47">
        <v>15554</v>
      </c>
      <c r="Q108" s="47">
        <v>15517</v>
      </c>
      <c r="R108" s="47">
        <v>36</v>
      </c>
      <c r="S108" s="47">
        <v>16235</v>
      </c>
      <c r="T108" s="47">
        <v>16191</v>
      </c>
      <c r="U108" s="47">
        <v>44</v>
      </c>
      <c r="V108" s="147">
        <v>16258</v>
      </c>
      <c r="W108" s="147">
        <v>16209</v>
      </c>
      <c r="X108" s="147">
        <v>49</v>
      </c>
    </row>
    <row r="109" spans="1:25" x14ac:dyDescent="0.35">
      <c r="A109" s="46" t="s">
        <v>181</v>
      </c>
      <c r="B109" s="46" t="s">
        <v>526</v>
      </c>
      <c r="C109" s="46" t="s">
        <v>345</v>
      </c>
      <c r="D109" s="47">
        <v>14256</v>
      </c>
      <c r="E109" s="47">
        <v>14103</v>
      </c>
      <c r="F109" s="47">
        <v>151</v>
      </c>
      <c r="G109" s="47">
        <v>14695</v>
      </c>
      <c r="H109" s="47">
        <v>14523</v>
      </c>
      <c r="I109" s="47">
        <v>169</v>
      </c>
      <c r="J109" s="47">
        <v>15316</v>
      </c>
      <c r="K109" s="47">
        <v>15112</v>
      </c>
      <c r="L109" s="47">
        <v>202</v>
      </c>
      <c r="M109" s="47">
        <v>15832</v>
      </c>
      <c r="N109" s="47">
        <v>15635</v>
      </c>
      <c r="O109" s="47">
        <v>192</v>
      </c>
      <c r="P109" s="47">
        <v>16941</v>
      </c>
      <c r="Q109" s="47">
        <v>16743</v>
      </c>
      <c r="R109" s="47">
        <v>195</v>
      </c>
      <c r="S109" s="47">
        <v>17415</v>
      </c>
      <c r="T109" s="47">
        <v>17195</v>
      </c>
      <c r="U109" s="47">
        <v>218</v>
      </c>
      <c r="V109" s="147">
        <v>17477</v>
      </c>
      <c r="W109" s="147">
        <v>17174</v>
      </c>
      <c r="X109" s="147">
        <v>302</v>
      </c>
    </row>
    <row r="110" spans="1:25" x14ac:dyDescent="0.35">
      <c r="A110" s="46" t="s">
        <v>181</v>
      </c>
      <c r="B110" s="46" t="s">
        <v>539</v>
      </c>
      <c r="C110" s="46" t="s">
        <v>345</v>
      </c>
      <c r="D110" s="47">
        <v>3901</v>
      </c>
      <c r="E110" s="47">
        <v>3888</v>
      </c>
      <c r="F110" s="47">
        <v>13</v>
      </c>
      <c r="G110" s="47">
        <v>6046</v>
      </c>
      <c r="H110" s="47">
        <v>6033</v>
      </c>
      <c r="I110" s="47">
        <v>13</v>
      </c>
      <c r="J110" s="47">
        <v>7121</v>
      </c>
      <c r="K110" s="47">
        <v>7102</v>
      </c>
      <c r="L110" s="47">
        <v>18</v>
      </c>
      <c r="M110" s="47">
        <v>7661</v>
      </c>
      <c r="N110" s="47">
        <v>7628</v>
      </c>
      <c r="O110" s="47">
        <v>32</v>
      </c>
      <c r="P110" s="47">
        <v>8206</v>
      </c>
      <c r="Q110" s="47">
        <v>8175</v>
      </c>
      <c r="R110" s="47">
        <v>29</v>
      </c>
      <c r="S110" s="47">
        <v>8633</v>
      </c>
      <c r="T110" s="47">
        <v>8605</v>
      </c>
      <c r="U110" s="47">
        <v>27</v>
      </c>
      <c r="V110" s="147">
        <v>8844</v>
      </c>
      <c r="W110" s="147">
        <v>8807</v>
      </c>
      <c r="X110" s="147">
        <v>36</v>
      </c>
    </row>
    <row r="111" spans="1:25" x14ac:dyDescent="0.35">
      <c r="A111" s="46" t="s">
        <v>181</v>
      </c>
      <c r="B111" s="46" t="s">
        <v>542</v>
      </c>
      <c r="C111" s="46" t="s">
        <v>345</v>
      </c>
      <c r="D111" s="47">
        <v>112</v>
      </c>
      <c r="E111" s="47">
        <v>109</v>
      </c>
      <c r="F111" s="47">
        <v>0</v>
      </c>
      <c r="G111" s="47">
        <v>111</v>
      </c>
      <c r="H111" s="47">
        <v>108</v>
      </c>
      <c r="I111" s="47">
        <v>0</v>
      </c>
      <c r="J111" s="47">
        <v>181</v>
      </c>
      <c r="K111" s="47">
        <v>179</v>
      </c>
      <c r="L111" s="47">
        <v>0</v>
      </c>
      <c r="M111" s="47">
        <v>182</v>
      </c>
      <c r="N111" s="47">
        <v>180</v>
      </c>
      <c r="O111" s="47">
        <v>0</v>
      </c>
      <c r="P111" s="47">
        <v>183</v>
      </c>
      <c r="Q111" s="47">
        <v>180</v>
      </c>
      <c r="R111" s="47">
        <v>0</v>
      </c>
      <c r="S111" s="47">
        <v>182</v>
      </c>
      <c r="T111" s="47">
        <v>179</v>
      </c>
      <c r="U111" s="47">
        <v>0</v>
      </c>
      <c r="V111" s="147">
        <v>182</v>
      </c>
      <c r="W111" s="147">
        <v>179</v>
      </c>
      <c r="X111" s="147">
        <v>0</v>
      </c>
    </row>
    <row r="112" spans="1:25" x14ac:dyDescent="0.35">
      <c r="A112" s="46" t="s">
        <v>181</v>
      </c>
      <c r="B112" s="46" t="s">
        <v>541</v>
      </c>
      <c r="C112" s="46" t="s">
        <v>345</v>
      </c>
      <c r="D112" s="47">
        <v>4007</v>
      </c>
      <c r="E112" s="47">
        <v>3992</v>
      </c>
      <c r="F112" s="47">
        <v>15</v>
      </c>
      <c r="G112" s="47">
        <v>4055</v>
      </c>
      <c r="H112" s="47">
        <v>4037</v>
      </c>
      <c r="I112" s="47">
        <v>18</v>
      </c>
      <c r="J112" s="47">
        <v>4109</v>
      </c>
      <c r="K112" s="47">
        <v>4082</v>
      </c>
      <c r="L112" s="47">
        <v>25</v>
      </c>
      <c r="M112" s="47">
        <v>4291</v>
      </c>
      <c r="N112" s="47">
        <v>4269</v>
      </c>
      <c r="O112" s="47">
        <v>22</v>
      </c>
      <c r="P112" s="47">
        <v>4495</v>
      </c>
      <c r="Q112" s="47">
        <v>4466</v>
      </c>
      <c r="R112" s="47">
        <v>28</v>
      </c>
      <c r="S112" s="47">
        <v>4590</v>
      </c>
      <c r="T112" s="47">
        <v>4554</v>
      </c>
      <c r="U112" s="47">
        <v>36</v>
      </c>
      <c r="V112" s="147">
        <v>4729</v>
      </c>
      <c r="W112" s="147">
        <v>4696</v>
      </c>
      <c r="X112" s="147">
        <v>32</v>
      </c>
    </row>
    <row r="113" spans="1:24" x14ac:dyDescent="0.35">
      <c r="A113" s="46" t="s">
        <v>181</v>
      </c>
      <c r="B113" s="46" t="s">
        <v>531</v>
      </c>
      <c r="C113" s="46" t="s">
        <v>345</v>
      </c>
      <c r="D113" s="47">
        <v>1784</v>
      </c>
      <c r="E113" s="47">
        <v>1779</v>
      </c>
      <c r="F113" s="47">
        <v>5</v>
      </c>
      <c r="G113" s="47">
        <v>1821</v>
      </c>
      <c r="H113" s="47">
        <v>1816</v>
      </c>
      <c r="I113" s="47">
        <v>5</v>
      </c>
      <c r="J113" s="47">
        <v>1867</v>
      </c>
      <c r="K113" s="47">
        <v>1859</v>
      </c>
      <c r="L113" s="47">
        <v>8</v>
      </c>
      <c r="M113" s="47">
        <v>1899</v>
      </c>
      <c r="N113" s="47">
        <v>1889</v>
      </c>
      <c r="O113" s="47">
        <v>10</v>
      </c>
      <c r="P113" s="47">
        <v>1904</v>
      </c>
      <c r="Q113" s="47">
        <v>1896</v>
      </c>
      <c r="R113" s="47">
        <v>8</v>
      </c>
      <c r="S113" s="47">
        <v>1901</v>
      </c>
      <c r="T113" s="47">
        <v>1889</v>
      </c>
      <c r="U113" s="47">
        <v>12</v>
      </c>
      <c r="V113" s="147">
        <v>1899</v>
      </c>
      <c r="W113" s="147">
        <v>1888</v>
      </c>
      <c r="X113" s="147">
        <v>11</v>
      </c>
    </row>
    <row r="114" spans="1:24" x14ac:dyDescent="0.35">
      <c r="A114" s="46" t="s">
        <v>181</v>
      </c>
      <c r="B114" s="46" t="s">
        <v>535</v>
      </c>
      <c r="C114" s="46" t="s">
        <v>345</v>
      </c>
      <c r="D114" s="47">
        <v>1525</v>
      </c>
      <c r="E114" s="47">
        <v>1517</v>
      </c>
      <c r="F114" s="47">
        <v>8</v>
      </c>
      <c r="G114" s="47">
        <v>1601</v>
      </c>
      <c r="H114" s="47">
        <v>1593</v>
      </c>
      <c r="I114" s="47">
        <v>8</v>
      </c>
      <c r="J114" s="47">
        <v>1799</v>
      </c>
      <c r="K114" s="47">
        <v>1793</v>
      </c>
      <c r="L114" s="47">
        <v>6</v>
      </c>
      <c r="M114" s="47">
        <v>1887</v>
      </c>
      <c r="N114" s="47">
        <v>1878</v>
      </c>
      <c r="O114" s="47">
        <v>9</v>
      </c>
      <c r="P114" s="47">
        <v>1932</v>
      </c>
      <c r="Q114" s="47">
        <v>1925</v>
      </c>
      <c r="R114" s="47">
        <v>7</v>
      </c>
      <c r="S114" s="47">
        <v>1945</v>
      </c>
      <c r="T114" s="47">
        <v>1934</v>
      </c>
      <c r="U114" s="47">
        <v>11</v>
      </c>
      <c r="V114" s="147">
        <v>1960</v>
      </c>
      <c r="W114" s="147">
        <v>1945</v>
      </c>
      <c r="X114" s="147">
        <v>15</v>
      </c>
    </row>
    <row r="115" spans="1:24" x14ac:dyDescent="0.35">
      <c r="A115" s="46" t="s">
        <v>181</v>
      </c>
      <c r="B115" s="46" t="s">
        <v>532</v>
      </c>
      <c r="C115" s="46" t="s">
        <v>345</v>
      </c>
      <c r="D115" s="47">
        <v>908</v>
      </c>
      <c r="E115" s="47">
        <v>903</v>
      </c>
      <c r="F115" s="47">
        <v>5</v>
      </c>
      <c r="G115" s="47">
        <v>948</v>
      </c>
      <c r="H115" s="47">
        <v>944</v>
      </c>
      <c r="I115" s="47">
        <v>0</v>
      </c>
      <c r="J115" s="47">
        <v>954</v>
      </c>
      <c r="K115" s="47">
        <v>949</v>
      </c>
      <c r="L115" s="47">
        <v>5</v>
      </c>
      <c r="M115" s="47">
        <v>1011</v>
      </c>
      <c r="N115" s="47">
        <v>1004</v>
      </c>
      <c r="O115" s="47">
        <v>7</v>
      </c>
      <c r="P115" s="47">
        <v>1043</v>
      </c>
      <c r="Q115" s="47">
        <v>1037</v>
      </c>
      <c r="R115" s="47">
        <v>6</v>
      </c>
      <c r="S115" s="47">
        <v>1067</v>
      </c>
      <c r="T115" s="47">
        <v>1062</v>
      </c>
      <c r="U115" s="47">
        <v>5</v>
      </c>
      <c r="V115" s="147">
        <v>1072</v>
      </c>
      <c r="W115" s="147">
        <v>1063</v>
      </c>
      <c r="X115" s="147">
        <v>9</v>
      </c>
    </row>
    <row r="116" spans="1:24" x14ac:dyDescent="0.35">
      <c r="A116" s="46" t="s">
        <v>181</v>
      </c>
      <c r="B116" s="46" t="s">
        <v>538</v>
      </c>
      <c r="C116" s="46" t="s">
        <v>345</v>
      </c>
      <c r="D116" s="47">
        <v>20330</v>
      </c>
      <c r="E116" s="47">
        <v>20191</v>
      </c>
      <c r="F116" s="47">
        <v>139</v>
      </c>
      <c r="G116" s="47">
        <v>20828</v>
      </c>
      <c r="H116" s="47">
        <v>20686</v>
      </c>
      <c r="I116" s="47">
        <v>141</v>
      </c>
      <c r="J116" s="47">
        <v>21252</v>
      </c>
      <c r="K116" s="47">
        <v>21104</v>
      </c>
      <c r="L116" s="47">
        <v>147</v>
      </c>
      <c r="M116" s="47">
        <v>21664</v>
      </c>
      <c r="N116" s="47">
        <v>21526</v>
      </c>
      <c r="O116" s="47">
        <v>136</v>
      </c>
      <c r="P116" s="47">
        <v>22560</v>
      </c>
      <c r="Q116" s="47">
        <v>22411</v>
      </c>
      <c r="R116" s="47">
        <v>147</v>
      </c>
      <c r="S116" s="47">
        <v>22735</v>
      </c>
      <c r="T116" s="47">
        <v>22584</v>
      </c>
      <c r="U116" s="47">
        <v>150</v>
      </c>
      <c r="V116" s="147">
        <v>22790</v>
      </c>
      <c r="W116" s="147">
        <v>22614</v>
      </c>
      <c r="X116" s="147">
        <v>174</v>
      </c>
    </row>
    <row r="117" spans="1:24" x14ac:dyDescent="0.35">
      <c r="A117" s="46" t="s">
        <v>181</v>
      </c>
      <c r="B117" s="46" t="s">
        <v>823</v>
      </c>
      <c r="C117" s="46" t="s">
        <v>345</v>
      </c>
      <c r="D117" s="47">
        <v>107346</v>
      </c>
      <c r="E117" s="47">
        <v>107017</v>
      </c>
      <c r="F117" s="47">
        <v>323</v>
      </c>
      <c r="G117" s="47">
        <v>110466</v>
      </c>
      <c r="H117" s="47">
        <v>110078</v>
      </c>
      <c r="I117" s="47">
        <v>375</v>
      </c>
      <c r="J117" s="47">
        <v>113427</v>
      </c>
      <c r="K117" s="47">
        <v>113108</v>
      </c>
      <c r="L117" s="47">
        <v>307</v>
      </c>
      <c r="M117" s="47">
        <v>117244</v>
      </c>
      <c r="N117" s="47">
        <v>116906</v>
      </c>
      <c r="O117" s="47">
        <v>331</v>
      </c>
      <c r="P117" s="47">
        <v>120200</v>
      </c>
      <c r="Q117" s="47">
        <v>119842</v>
      </c>
      <c r="R117" s="47">
        <v>350</v>
      </c>
      <c r="S117" s="47">
        <v>120893</v>
      </c>
      <c r="T117" s="47">
        <v>120507</v>
      </c>
      <c r="U117" s="47">
        <v>377</v>
      </c>
      <c r="V117" s="147">
        <v>123202</v>
      </c>
      <c r="W117" s="147">
        <v>122789</v>
      </c>
      <c r="X117" s="147">
        <v>402</v>
      </c>
    </row>
    <row r="118" spans="1:24" x14ac:dyDescent="0.35">
      <c r="A118" s="46" t="s">
        <v>181</v>
      </c>
      <c r="B118" s="46" t="s">
        <v>824</v>
      </c>
      <c r="C118" s="46" t="s">
        <v>345</v>
      </c>
      <c r="D118" s="47">
        <v>43462</v>
      </c>
      <c r="E118" s="47">
        <v>43273</v>
      </c>
      <c r="F118" s="47">
        <v>184</v>
      </c>
      <c r="G118" s="47">
        <v>44421</v>
      </c>
      <c r="H118" s="47">
        <v>44174</v>
      </c>
      <c r="I118" s="47">
        <v>237</v>
      </c>
      <c r="J118" s="47">
        <v>45149</v>
      </c>
      <c r="K118" s="47">
        <v>44976</v>
      </c>
      <c r="L118" s="47">
        <v>167</v>
      </c>
      <c r="M118" s="47">
        <v>45676</v>
      </c>
      <c r="N118" s="47">
        <v>45495</v>
      </c>
      <c r="O118" s="47">
        <v>174</v>
      </c>
      <c r="P118" s="47">
        <v>47043</v>
      </c>
      <c r="Q118" s="47">
        <v>46835</v>
      </c>
      <c r="R118" s="47">
        <v>201</v>
      </c>
      <c r="S118" s="47">
        <v>47505</v>
      </c>
      <c r="T118" s="47">
        <v>47278</v>
      </c>
      <c r="U118" s="47">
        <v>221</v>
      </c>
      <c r="V118" s="147">
        <v>49086</v>
      </c>
      <c r="W118" s="147">
        <v>48843</v>
      </c>
      <c r="X118" s="147">
        <v>234</v>
      </c>
    </row>
    <row r="119" spans="1:24" x14ac:dyDescent="0.35">
      <c r="A119" s="46" t="s">
        <v>181</v>
      </c>
      <c r="B119" s="46" t="s">
        <v>825</v>
      </c>
      <c r="C119" s="46" t="s">
        <v>345</v>
      </c>
      <c r="D119" s="47">
        <v>63884</v>
      </c>
      <c r="E119" s="47">
        <v>63744</v>
      </c>
      <c r="F119" s="47">
        <v>139</v>
      </c>
      <c r="G119" s="47">
        <v>66045</v>
      </c>
      <c r="H119" s="47">
        <v>65904</v>
      </c>
      <c r="I119" s="47">
        <v>138</v>
      </c>
      <c r="J119" s="47">
        <v>68278</v>
      </c>
      <c r="K119" s="47">
        <v>68132</v>
      </c>
      <c r="L119" s="47">
        <v>140</v>
      </c>
      <c r="M119" s="47">
        <v>71568</v>
      </c>
      <c r="N119" s="47">
        <v>71411</v>
      </c>
      <c r="O119" s="47">
        <v>157</v>
      </c>
      <c r="P119" s="47">
        <v>73157</v>
      </c>
      <c r="Q119" s="47">
        <v>73007</v>
      </c>
      <c r="R119" s="47">
        <v>149</v>
      </c>
      <c r="S119" s="47">
        <v>73388</v>
      </c>
      <c r="T119" s="47">
        <v>73229</v>
      </c>
      <c r="U119" s="47">
        <v>156</v>
      </c>
      <c r="V119" s="147">
        <v>74116</v>
      </c>
      <c r="W119" s="147">
        <v>73946</v>
      </c>
      <c r="X119" s="147">
        <v>168</v>
      </c>
    </row>
    <row r="120" spans="1:24" x14ac:dyDescent="0.35">
      <c r="A120" s="46" t="s">
        <v>206</v>
      </c>
      <c r="B120" s="46" t="s">
        <v>206</v>
      </c>
      <c r="C120" s="46" t="s">
        <v>345</v>
      </c>
      <c r="D120" s="47">
        <v>371684</v>
      </c>
      <c r="E120" s="47">
        <v>370703</v>
      </c>
      <c r="F120" s="47">
        <v>949</v>
      </c>
      <c r="G120" s="47">
        <v>379828</v>
      </c>
      <c r="H120" s="47">
        <v>378758</v>
      </c>
      <c r="I120" s="47">
        <v>1038</v>
      </c>
      <c r="J120" s="47">
        <v>390317</v>
      </c>
      <c r="K120" s="47">
        <v>389191</v>
      </c>
      <c r="L120" s="47">
        <v>1081</v>
      </c>
      <c r="M120" s="47">
        <v>401926</v>
      </c>
      <c r="N120" s="47">
        <v>400719</v>
      </c>
      <c r="O120" s="47">
        <v>1165</v>
      </c>
      <c r="P120" s="47">
        <v>414059</v>
      </c>
      <c r="Q120" s="47">
        <v>412704</v>
      </c>
      <c r="R120" s="47">
        <v>1324</v>
      </c>
      <c r="S120" s="47">
        <v>422128</v>
      </c>
      <c r="T120" s="47">
        <v>420580</v>
      </c>
      <c r="U120" s="47">
        <v>1520</v>
      </c>
      <c r="V120" s="147">
        <v>427231</v>
      </c>
      <c r="W120" s="147">
        <v>425520</v>
      </c>
      <c r="X120" s="147">
        <v>1680</v>
      </c>
    </row>
    <row r="121" spans="1:24" x14ac:dyDescent="0.35">
      <c r="A121" s="46" t="s">
        <v>206</v>
      </c>
      <c r="B121" s="46" t="s">
        <v>408</v>
      </c>
      <c r="C121" s="46" t="s">
        <v>345</v>
      </c>
      <c r="D121" s="47">
        <v>109613</v>
      </c>
      <c r="E121" s="47">
        <v>109113</v>
      </c>
      <c r="F121" s="47">
        <v>486</v>
      </c>
      <c r="G121" s="47">
        <v>111209</v>
      </c>
      <c r="H121" s="47">
        <v>110607</v>
      </c>
      <c r="I121" s="47">
        <v>587</v>
      </c>
      <c r="J121" s="47">
        <v>113727</v>
      </c>
      <c r="K121" s="47">
        <v>113102</v>
      </c>
      <c r="L121" s="47">
        <v>602</v>
      </c>
      <c r="M121" s="47">
        <v>117408</v>
      </c>
      <c r="N121" s="47">
        <v>116726</v>
      </c>
      <c r="O121" s="47">
        <v>661</v>
      </c>
      <c r="P121" s="47">
        <v>120183</v>
      </c>
      <c r="Q121" s="47">
        <v>119357</v>
      </c>
      <c r="R121" s="47">
        <v>811</v>
      </c>
      <c r="S121" s="47">
        <v>121000</v>
      </c>
      <c r="T121" s="47">
        <v>119995</v>
      </c>
      <c r="U121" s="47">
        <v>990</v>
      </c>
      <c r="V121" s="147">
        <v>120918</v>
      </c>
      <c r="W121" s="147">
        <v>119793</v>
      </c>
      <c r="X121" s="147">
        <v>1108</v>
      </c>
    </row>
    <row r="122" spans="1:24" x14ac:dyDescent="0.35">
      <c r="A122" s="46" t="s">
        <v>206</v>
      </c>
      <c r="B122" s="46" t="s">
        <v>388</v>
      </c>
      <c r="C122" s="46" t="s">
        <v>345</v>
      </c>
      <c r="D122" s="47">
        <v>51973</v>
      </c>
      <c r="E122" s="47">
        <v>51894</v>
      </c>
      <c r="F122" s="47">
        <v>73</v>
      </c>
      <c r="G122" s="47">
        <v>53222</v>
      </c>
      <c r="H122" s="47">
        <v>53155</v>
      </c>
      <c r="I122" s="47">
        <v>65</v>
      </c>
      <c r="J122" s="47">
        <v>55950</v>
      </c>
      <c r="K122" s="47">
        <v>55873</v>
      </c>
      <c r="L122" s="47">
        <v>71</v>
      </c>
      <c r="M122" s="47">
        <v>56852</v>
      </c>
      <c r="N122" s="47">
        <v>56766</v>
      </c>
      <c r="O122" s="47">
        <v>76</v>
      </c>
      <c r="P122" s="47">
        <v>59940</v>
      </c>
      <c r="Q122" s="47">
        <v>59855</v>
      </c>
      <c r="R122" s="47">
        <v>81</v>
      </c>
      <c r="S122" s="47">
        <v>61331</v>
      </c>
      <c r="T122" s="47">
        <v>61233</v>
      </c>
      <c r="U122" s="47">
        <v>95</v>
      </c>
      <c r="V122" s="147">
        <v>61693</v>
      </c>
      <c r="W122" s="147">
        <v>61587</v>
      </c>
      <c r="X122" s="147">
        <v>105</v>
      </c>
    </row>
    <row r="123" spans="1:24" x14ac:dyDescent="0.35">
      <c r="A123" s="46" t="s">
        <v>206</v>
      </c>
      <c r="B123" s="46" t="s">
        <v>384</v>
      </c>
      <c r="C123" s="46" t="s">
        <v>345</v>
      </c>
      <c r="D123" s="47">
        <v>15587</v>
      </c>
      <c r="E123" s="47">
        <v>15562</v>
      </c>
      <c r="F123" s="47">
        <v>22</v>
      </c>
      <c r="G123" s="47">
        <v>16680</v>
      </c>
      <c r="H123" s="47">
        <v>16656</v>
      </c>
      <c r="I123" s="47">
        <v>23</v>
      </c>
      <c r="J123" s="47">
        <v>19915</v>
      </c>
      <c r="K123" s="47">
        <v>19885</v>
      </c>
      <c r="L123" s="47">
        <v>28</v>
      </c>
      <c r="M123" s="47">
        <v>22649</v>
      </c>
      <c r="N123" s="47">
        <v>22619</v>
      </c>
      <c r="O123" s="47">
        <v>26</v>
      </c>
      <c r="P123" s="47">
        <v>24586</v>
      </c>
      <c r="Q123" s="47">
        <v>24558</v>
      </c>
      <c r="R123" s="47">
        <v>27</v>
      </c>
      <c r="S123" s="47">
        <v>26477</v>
      </c>
      <c r="T123" s="47">
        <v>26444</v>
      </c>
      <c r="U123" s="47">
        <v>32</v>
      </c>
      <c r="V123" s="147">
        <v>27874</v>
      </c>
      <c r="W123" s="147">
        <v>27845</v>
      </c>
      <c r="X123" s="147">
        <v>28</v>
      </c>
    </row>
    <row r="124" spans="1:24" x14ac:dyDescent="0.35">
      <c r="A124" s="46" t="s">
        <v>206</v>
      </c>
      <c r="B124" s="46" t="s">
        <v>389</v>
      </c>
      <c r="C124" s="46" t="s">
        <v>345</v>
      </c>
      <c r="D124" s="47">
        <v>114352</v>
      </c>
      <c r="E124" s="47">
        <v>114093</v>
      </c>
      <c r="F124" s="47">
        <v>250</v>
      </c>
      <c r="G124" s="47">
        <v>118266</v>
      </c>
      <c r="H124" s="47">
        <v>117994</v>
      </c>
      <c r="I124" s="47">
        <v>261</v>
      </c>
      <c r="J124" s="47">
        <v>119324</v>
      </c>
      <c r="K124" s="47">
        <v>119038</v>
      </c>
      <c r="L124" s="47">
        <v>275</v>
      </c>
      <c r="M124" s="47">
        <v>122100</v>
      </c>
      <c r="N124" s="47">
        <v>121813</v>
      </c>
      <c r="O124" s="47">
        <v>282</v>
      </c>
      <c r="P124" s="47">
        <v>125377</v>
      </c>
      <c r="Q124" s="47">
        <v>125074</v>
      </c>
      <c r="R124" s="47">
        <v>294</v>
      </c>
      <c r="S124" s="47">
        <v>128115</v>
      </c>
      <c r="T124" s="47">
        <v>127813</v>
      </c>
      <c r="U124" s="47">
        <v>296</v>
      </c>
      <c r="V124" s="147">
        <v>130490</v>
      </c>
      <c r="W124" s="147">
        <v>130171</v>
      </c>
      <c r="X124" s="147">
        <v>311</v>
      </c>
    </row>
    <row r="125" spans="1:24" x14ac:dyDescent="0.35">
      <c r="A125" s="46" t="s">
        <v>206</v>
      </c>
      <c r="B125" s="46" t="s">
        <v>383</v>
      </c>
      <c r="C125" s="46" t="s">
        <v>345</v>
      </c>
      <c r="D125" s="47">
        <v>80159</v>
      </c>
      <c r="E125" s="47">
        <v>80041</v>
      </c>
      <c r="F125" s="47">
        <v>118</v>
      </c>
      <c r="G125" s="47">
        <v>80451</v>
      </c>
      <c r="H125" s="47">
        <v>80346</v>
      </c>
      <c r="I125" s="47">
        <v>102</v>
      </c>
      <c r="J125" s="47">
        <v>81401</v>
      </c>
      <c r="K125" s="47">
        <v>81293</v>
      </c>
      <c r="L125" s="47">
        <v>105</v>
      </c>
      <c r="M125" s="47">
        <v>82917</v>
      </c>
      <c r="N125" s="47">
        <v>82795</v>
      </c>
      <c r="O125" s="47">
        <v>120</v>
      </c>
      <c r="P125" s="47">
        <v>83973</v>
      </c>
      <c r="Q125" s="47">
        <v>83860</v>
      </c>
      <c r="R125" s="47">
        <v>111</v>
      </c>
      <c r="S125" s="47">
        <v>85205</v>
      </c>
      <c r="T125" s="47">
        <v>85095</v>
      </c>
      <c r="U125" s="47">
        <v>107</v>
      </c>
      <c r="V125" s="147">
        <v>86256</v>
      </c>
      <c r="W125" s="147">
        <v>86124</v>
      </c>
      <c r="X125" s="147">
        <v>128</v>
      </c>
    </row>
    <row r="126" spans="1:24" x14ac:dyDescent="0.35">
      <c r="A126" s="46" t="s">
        <v>212</v>
      </c>
      <c r="B126" s="46" t="s">
        <v>212</v>
      </c>
      <c r="C126" s="46" t="s">
        <v>345</v>
      </c>
      <c r="D126" s="47">
        <v>523078</v>
      </c>
      <c r="E126" s="47">
        <v>521833</v>
      </c>
      <c r="F126" s="47">
        <v>1228</v>
      </c>
      <c r="G126" s="47">
        <v>538806</v>
      </c>
      <c r="H126" s="47">
        <v>537464</v>
      </c>
      <c r="I126" s="47">
        <v>1319</v>
      </c>
      <c r="J126" s="47">
        <v>551818</v>
      </c>
      <c r="K126" s="47">
        <v>550485</v>
      </c>
      <c r="L126" s="47">
        <v>1312</v>
      </c>
      <c r="M126" s="47">
        <v>567475</v>
      </c>
      <c r="N126" s="47">
        <v>566115</v>
      </c>
      <c r="O126" s="47">
        <v>1339</v>
      </c>
      <c r="P126" s="47">
        <v>579711</v>
      </c>
      <c r="Q126" s="47">
        <v>578348</v>
      </c>
      <c r="R126" s="47">
        <v>1348</v>
      </c>
      <c r="S126" s="47">
        <v>594904</v>
      </c>
      <c r="T126" s="47">
        <v>593386</v>
      </c>
      <c r="U126" s="47">
        <v>1504</v>
      </c>
      <c r="V126" s="147">
        <v>616446</v>
      </c>
      <c r="W126" s="147">
        <v>614782</v>
      </c>
      <c r="X126" s="147">
        <v>1651</v>
      </c>
    </row>
    <row r="127" spans="1:24" x14ac:dyDescent="0.35">
      <c r="A127" s="46" t="s">
        <v>212</v>
      </c>
      <c r="B127" s="46" t="s">
        <v>530</v>
      </c>
      <c r="C127" s="46" t="s">
        <v>345</v>
      </c>
      <c r="D127" s="47">
        <v>465</v>
      </c>
      <c r="E127" s="47">
        <v>463</v>
      </c>
      <c r="F127" s="47">
        <v>0</v>
      </c>
      <c r="G127" s="47">
        <v>524</v>
      </c>
      <c r="H127" s="47">
        <v>524</v>
      </c>
      <c r="I127" s="47">
        <v>0</v>
      </c>
      <c r="J127" s="47">
        <v>523</v>
      </c>
      <c r="K127" s="47">
        <v>523</v>
      </c>
      <c r="L127" s="47">
        <v>0</v>
      </c>
      <c r="M127" s="47">
        <v>538</v>
      </c>
      <c r="N127" s="47">
        <v>538</v>
      </c>
      <c r="O127" s="47">
        <v>0</v>
      </c>
      <c r="P127" s="47">
        <v>546</v>
      </c>
      <c r="Q127" s="47">
        <v>545</v>
      </c>
      <c r="R127" s="47">
        <v>0</v>
      </c>
      <c r="S127" s="47">
        <v>581</v>
      </c>
      <c r="T127" s="47">
        <v>576</v>
      </c>
      <c r="U127" s="47">
        <v>5</v>
      </c>
      <c r="V127" s="147">
        <v>565</v>
      </c>
      <c r="W127" s="147">
        <v>562</v>
      </c>
      <c r="X127" s="147">
        <v>0</v>
      </c>
    </row>
    <row r="128" spans="1:24" x14ac:dyDescent="0.35">
      <c r="A128" s="46" t="s">
        <v>212</v>
      </c>
      <c r="B128" s="46" t="s">
        <v>388</v>
      </c>
      <c r="C128" s="46" t="s">
        <v>345</v>
      </c>
      <c r="D128" s="47">
        <v>13569</v>
      </c>
      <c r="E128" s="47">
        <v>13499</v>
      </c>
      <c r="F128" s="47">
        <v>70</v>
      </c>
      <c r="G128" s="47">
        <v>14181</v>
      </c>
      <c r="H128" s="47">
        <v>14103</v>
      </c>
      <c r="I128" s="47">
        <v>77</v>
      </c>
      <c r="J128" s="47">
        <v>14722</v>
      </c>
      <c r="K128" s="47">
        <v>14674</v>
      </c>
      <c r="L128" s="47">
        <v>48</v>
      </c>
      <c r="M128" s="47">
        <v>15239</v>
      </c>
      <c r="N128" s="47">
        <v>15192</v>
      </c>
      <c r="O128" s="47">
        <v>46</v>
      </c>
      <c r="P128" s="47">
        <v>16330</v>
      </c>
      <c r="Q128" s="47">
        <v>16276</v>
      </c>
      <c r="R128" s="47">
        <v>50</v>
      </c>
      <c r="S128" s="47">
        <v>17449</v>
      </c>
      <c r="T128" s="47">
        <v>17396</v>
      </c>
      <c r="U128" s="47">
        <v>50</v>
      </c>
      <c r="V128" s="147">
        <v>19205</v>
      </c>
      <c r="W128" s="147">
        <v>19159</v>
      </c>
      <c r="X128" s="147">
        <v>45</v>
      </c>
    </row>
    <row r="129" spans="1:24" x14ac:dyDescent="0.35">
      <c r="A129" s="46" t="s">
        <v>212</v>
      </c>
      <c r="B129" s="46" t="s">
        <v>398</v>
      </c>
      <c r="C129" s="46" t="s">
        <v>345</v>
      </c>
      <c r="D129" s="47">
        <v>142902</v>
      </c>
      <c r="E129" s="47">
        <v>142619</v>
      </c>
      <c r="F129" s="47">
        <v>279</v>
      </c>
      <c r="G129" s="47">
        <v>144687</v>
      </c>
      <c r="H129" s="47">
        <v>144396</v>
      </c>
      <c r="I129" s="47">
        <v>281</v>
      </c>
      <c r="J129" s="47">
        <v>147541</v>
      </c>
      <c r="K129" s="47">
        <v>147239</v>
      </c>
      <c r="L129" s="47">
        <v>289</v>
      </c>
      <c r="M129" s="47">
        <v>149395</v>
      </c>
      <c r="N129" s="47">
        <v>149091</v>
      </c>
      <c r="O129" s="47">
        <v>293</v>
      </c>
      <c r="P129" s="47">
        <v>149206</v>
      </c>
      <c r="Q129" s="47">
        <v>148906</v>
      </c>
      <c r="R129" s="47">
        <v>296</v>
      </c>
      <c r="S129" s="47">
        <v>151228</v>
      </c>
      <c r="T129" s="47">
        <v>150920</v>
      </c>
      <c r="U129" s="47">
        <v>304</v>
      </c>
      <c r="V129" s="147">
        <v>154004</v>
      </c>
      <c r="W129" s="147">
        <v>153686</v>
      </c>
      <c r="X129" s="147">
        <v>313</v>
      </c>
    </row>
    <row r="130" spans="1:24" x14ac:dyDescent="0.35">
      <c r="A130" s="46" t="s">
        <v>212</v>
      </c>
      <c r="B130" s="46" t="s">
        <v>399</v>
      </c>
      <c r="C130" s="46" t="s">
        <v>345</v>
      </c>
      <c r="D130" s="47">
        <v>63740</v>
      </c>
      <c r="E130" s="47">
        <v>63435</v>
      </c>
      <c r="F130" s="47">
        <v>300</v>
      </c>
      <c r="G130" s="47">
        <v>68526</v>
      </c>
      <c r="H130" s="47">
        <v>68135</v>
      </c>
      <c r="I130" s="47">
        <v>388</v>
      </c>
      <c r="J130" s="47">
        <v>71608</v>
      </c>
      <c r="K130" s="47">
        <v>71158</v>
      </c>
      <c r="L130" s="47">
        <v>449</v>
      </c>
      <c r="M130" s="47">
        <v>74601</v>
      </c>
      <c r="N130" s="47">
        <v>74095</v>
      </c>
      <c r="O130" s="47">
        <v>501</v>
      </c>
      <c r="P130" s="47">
        <v>78095</v>
      </c>
      <c r="Q130" s="47">
        <v>77601</v>
      </c>
      <c r="R130" s="47">
        <v>492</v>
      </c>
      <c r="S130" s="47">
        <v>80073</v>
      </c>
      <c r="T130" s="47">
        <v>79492</v>
      </c>
      <c r="U130" s="47">
        <v>580</v>
      </c>
      <c r="V130" s="147">
        <v>81643</v>
      </c>
      <c r="W130" s="147">
        <v>80951</v>
      </c>
      <c r="X130" s="147">
        <v>687</v>
      </c>
    </row>
    <row r="131" spans="1:24" x14ac:dyDescent="0.35">
      <c r="A131" s="46" t="s">
        <v>212</v>
      </c>
      <c r="B131" s="46" t="s">
        <v>384</v>
      </c>
      <c r="C131" s="46" t="s">
        <v>345</v>
      </c>
      <c r="D131" s="47">
        <v>70233</v>
      </c>
      <c r="E131" s="47">
        <v>70101</v>
      </c>
      <c r="F131" s="47">
        <v>130</v>
      </c>
      <c r="G131" s="47">
        <v>74502</v>
      </c>
      <c r="H131" s="47">
        <v>74368</v>
      </c>
      <c r="I131" s="47">
        <v>133</v>
      </c>
      <c r="J131" s="47">
        <v>75961</v>
      </c>
      <c r="K131" s="47">
        <v>75836</v>
      </c>
      <c r="L131" s="47">
        <v>124</v>
      </c>
      <c r="M131" s="47">
        <v>78856</v>
      </c>
      <c r="N131" s="47">
        <v>78730</v>
      </c>
      <c r="O131" s="47">
        <v>125</v>
      </c>
      <c r="P131" s="47">
        <v>82701</v>
      </c>
      <c r="Q131" s="47">
        <v>82564</v>
      </c>
      <c r="R131" s="47">
        <v>136</v>
      </c>
      <c r="S131" s="47">
        <v>85788</v>
      </c>
      <c r="T131" s="47">
        <v>85617</v>
      </c>
      <c r="U131" s="47">
        <v>170</v>
      </c>
      <c r="V131" s="147">
        <v>90800</v>
      </c>
      <c r="W131" s="147">
        <v>90630</v>
      </c>
      <c r="X131" s="147">
        <v>170</v>
      </c>
    </row>
    <row r="132" spans="1:24" x14ac:dyDescent="0.35">
      <c r="A132" s="46" t="s">
        <v>212</v>
      </c>
      <c r="B132" s="46" t="s">
        <v>389</v>
      </c>
      <c r="C132" s="46" t="s">
        <v>345</v>
      </c>
      <c r="D132" s="47">
        <v>103634</v>
      </c>
      <c r="E132" s="47">
        <v>103433</v>
      </c>
      <c r="F132" s="47">
        <v>199</v>
      </c>
      <c r="G132" s="47">
        <v>105859</v>
      </c>
      <c r="H132" s="47">
        <v>105637</v>
      </c>
      <c r="I132" s="47">
        <v>216</v>
      </c>
      <c r="J132" s="47">
        <v>108603</v>
      </c>
      <c r="K132" s="47">
        <v>108393</v>
      </c>
      <c r="L132" s="47">
        <v>207</v>
      </c>
      <c r="M132" s="47">
        <v>112852</v>
      </c>
      <c r="N132" s="47">
        <v>112644</v>
      </c>
      <c r="O132" s="47">
        <v>207</v>
      </c>
      <c r="P132" s="47">
        <v>114978</v>
      </c>
      <c r="Q132" s="47">
        <v>114779</v>
      </c>
      <c r="R132" s="47">
        <v>197</v>
      </c>
      <c r="S132" s="47">
        <v>117500</v>
      </c>
      <c r="T132" s="47">
        <v>117280</v>
      </c>
      <c r="U132" s="47">
        <v>217</v>
      </c>
      <c r="V132" s="147">
        <v>118852</v>
      </c>
      <c r="W132" s="147">
        <v>118619</v>
      </c>
      <c r="X132" s="147">
        <v>233</v>
      </c>
    </row>
    <row r="133" spans="1:24" x14ac:dyDescent="0.35">
      <c r="A133" s="46" t="s">
        <v>212</v>
      </c>
      <c r="B133" s="46" t="s">
        <v>383</v>
      </c>
      <c r="C133" s="46" t="s">
        <v>345</v>
      </c>
      <c r="D133" s="47">
        <v>17775</v>
      </c>
      <c r="E133" s="47">
        <v>17731</v>
      </c>
      <c r="F133" s="47">
        <v>43</v>
      </c>
      <c r="G133" s="47">
        <v>17632</v>
      </c>
      <c r="H133" s="47">
        <v>17589</v>
      </c>
      <c r="I133" s="47">
        <v>43</v>
      </c>
      <c r="J133" s="47">
        <v>17731</v>
      </c>
      <c r="K133" s="47">
        <v>17690</v>
      </c>
      <c r="L133" s="47">
        <v>41</v>
      </c>
      <c r="M133" s="47">
        <v>17840</v>
      </c>
      <c r="N133" s="47">
        <v>17807</v>
      </c>
      <c r="O133" s="47">
        <v>33</v>
      </c>
      <c r="P133" s="47">
        <v>17654</v>
      </c>
      <c r="Q133" s="47">
        <v>17622</v>
      </c>
      <c r="R133" s="47">
        <v>32</v>
      </c>
      <c r="S133" s="47">
        <v>18192</v>
      </c>
      <c r="T133" s="47">
        <v>18158</v>
      </c>
      <c r="U133" s="47">
        <v>34</v>
      </c>
      <c r="V133" s="147">
        <v>21462</v>
      </c>
      <c r="W133" s="147">
        <v>21414</v>
      </c>
      <c r="X133" s="147">
        <v>47</v>
      </c>
    </row>
    <row r="134" spans="1:24" x14ac:dyDescent="0.35">
      <c r="A134" s="46" t="s">
        <v>212</v>
      </c>
      <c r="B134" s="46" t="s">
        <v>397</v>
      </c>
      <c r="C134" s="46" t="s">
        <v>345</v>
      </c>
      <c r="D134" s="47">
        <v>97479</v>
      </c>
      <c r="E134" s="47">
        <v>97332</v>
      </c>
      <c r="F134" s="47">
        <v>145</v>
      </c>
      <c r="G134" s="47">
        <v>98333</v>
      </c>
      <c r="H134" s="47">
        <v>98201</v>
      </c>
      <c r="I134" s="47">
        <v>130</v>
      </c>
      <c r="J134" s="47">
        <v>100174</v>
      </c>
      <c r="K134" s="47">
        <v>100064</v>
      </c>
      <c r="L134" s="47">
        <v>107</v>
      </c>
      <c r="M134" s="47">
        <v>102763</v>
      </c>
      <c r="N134" s="47">
        <v>102665</v>
      </c>
      <c r="O134" s="47">
        <v>97</v>
      </c>
      <c r="P134" s="47">
        <v>104644</v>
      </c>
      <c r="Q134" s="47">
        <v>104538</v>
      </c>
      <c r="R134" s="47">
        <v>105</v>
      </c>
      <c r="S134" s="47">
        <v>105784</v>
      </c>
      <c r="T134" s="47">
        <v>105678</v>
      </c>
      <c r="U134" s="47">
        <v>105</v>
      </c>
      <c r="V134" s="147">
        <v>106911</v>
      </c>
      <c r="W134" s="147">
        <v>106806</v>
      </c>
      <c r="X134" s="147">
        <v>104</v>
      </c>
    </row>
    <row r="135" spans="1:24" x14ac:dyDescent="0.35">
      <c r="A135" s="46" t="s">
        <v>212</v>
      </c>
      <c r="B135" s="46" t="s">
        <v>359</v>
      </c>
      <c r="C135" s="46" t="s">
        <v>345</v>
      </c>
      <c r="D135" s="47">
        <v>13746</v>
      </c>
      <c r="E135" s="47">
        <v>13683</v>
      </c>
      <c r="F135" s="47">
        <v>62</v>
      </c>
      <c r="G135" s="47">
        <v>15086</v>
      </c>
      <c r="H135" s="47">
        <v>15035</v>
      </c>
      <c r="I135" s="47">
        <v>51</v>
      </c>
      <c r="J135" s="47">
        <v>15478</v>
      </c>
      <c r="K135" s="47">
        <v>15431</v>
      </c>
      <c r="L135" s="47">
        <v>47</v>
      </c>
      <c r="M135" s="47">
        <v>15929</v>
      </c>
      <c r="N135" s="47">
        <v>15891</v>
      </c>
      <c r="O135" s="47">
        <v>37</v>
      </c>
      <c r="P135" s="47">
        <v>16103</v>
      </c>
      <c r="Q135" s="47">
        <v>16062</v>
      </c>
      <c r="R135" s="47">
        <v>40</v>
      </c>
      <c r="S135" s="47">
        <v>18890</v>
      </c>
      <c r="T135" s="47">
        <v>18845</v>
      </c>
      <c r="U135" s="47">
        <v>44</v>
      </c>
      <c r="V135" s="147">
        <v>23004</v>
      </c>
      <c r="W135" s="147">
        <v>22955</v>
      </c>
      <c r="X135" s="147">
        <v>49</v>
      </c>
    </row>
    <row r="136" spans="1:24" x14ac:dyDescent="0.35">
      <c r="A136" s="46" t="s">
        <v>218</v>
      </c>
      <c r="B136" s="46" t="s">
        <v>218</v>
      </c>
      <c r="C136" s="46" t="s">
        <v>345</v>
      </c>
      <c r="D136" s="47">
        <v>329343</v>
      </c>
      <c r="E136" s="47">
        <v>328369</v>
      </c>
      <c r="F136" s="47">
        <v>936</v>
      </c>
      <c r="G136" s="47">
        <v>335177</v>
      </c>
      <c r="H136" s="47">
        <v>334202</v>
      </c>
      <c r="I136" s="47">
        <v>914</v>
      </c>
      <c r="J136" s="47">
        <v>342590</v>
      </c>
      <c r="K136" s="47">
        <v>341584</v>
      </c>
      <c r="L136" s="47">
        <v>948</v>
      </c>
      <c r="M136" s="47">
        <v>349624</v>
      </c>
      <c r="N136" s="47">
        <v>348641</v>
      </c>
      <c r="O136" s="47">
        <v>939</v>
      </c>
      <c r="P136" s="47">
        <v>355155</v>
      </c>
      <c r="Q136" s="47">
        <v>354170</v>
      </c>
      <c r="R136" s="47">
        <v>923</v>
      </c>
      <c r="S136" s="47">
        <v>365779</v>
      </c>
      <c r="T136" s="47">
        <v>364735</v>
      </c>
      <c r="U136" s="47">
        <v>1004</v>
      </c>
      <c r="V136" s="147">
        <v>371678</v>
      </c>
      <c r="W136" s="147">
        <v>370618</v>
      </c>
      <c r="X136" s="147">
        <v>1018</v>
      </c>
    </row>
    <row r="137" spans="1:24" x14ac:dyDescent="0.35">
      <c r="A137" s="46" t="s">
        <v>218</v>
      </c>
      <c r="B137" s="46" t="s">
        <v>410</v>
      </c>
      <c r="C137" s="46" t="s">
        <v>345</v>
      </c>
      <c r="D137" s="47">
        <v>36722</v>
      </c>
      <c r="E137" s="47">
        <v>36614</v>
      </c>
      <c r="F137" s="47">
        <v>104</v>
      </c>
      <c r="G137" s="47">
        <v>37149</v>
      </c>
      <c r="H137" s="47">
        <v>37038</v>
      </c>
      <c r="I137" s="47">
        <v>107</v>
      </c>
      <c r="J137" s="47">
        <v>37098</v>
      </c>
      <c r="K137" s="47">
        <v>36982</v>
      </c>
      <c r="L137" s="47">
        <v>113</v>
      </c>
      <c r="M137" s="47">
        <v>38340</v>
      </c>
      <c r="N137" s="47">
        <v>38238</v>
      </c>
      <c r="O137" s="47">
        <v>102</v>
      </c>
      <c r="P137" s="47">
        <v>39511</v>
      </c>
      <c r="Q137" s="47">
        <v>39407</v>
      </c>
      <c r="R137" s="47">
        <v>102</v>
      </c>
      <c r="S137" s="47">
        <v>40915</v>
      </c>
      <c r="T137" s="47">
        <v>40796</v>
      </c>
      <c r="U137" s="47">
        <v>118</v>
      </c>
      <c r="V137" s="147">
        <v>40926</v>
      </c>
      <c r="W137" s="147">
        <v>40800</v>
      </c>
      <c r="X137" s="147">
        <v>125</v>
      </c>
    </row>
    <row r="138" spans="1:24" x14ac:dyDescent="0.35">
      <c r="A138" s="46" t="s">
        <v>218</v>
      </c>
      <c r="B138" s="46" t="s">
        <v>384</v>
      </c>
      <c r="C138" s="46" t="s">
        <v>345</v>
      </c>
      <c r="D138" s="47">
        <v>44477</v>
      </c>
      <c r="E138" s="47">
        <v>44344</v>
      </c>
      <c r="F138" s="47">
        <v>127</v>
      </c>
      <c r="G138" s="47">
        <v>45295</v>
      </c>
      <c r="H138" s="47">
        <v>45151</v>
      </c>
      <c r="I138" s="47">
        <v>128</v>
      </c>
      <c r="J138" s="47">
        <v>47308</v>
      </c>
      <c r="K138" s="47">
        <v>47163</v>
      </c>
      <c r="L138" s="47">
        <v>131</v>
      </c>
      <c r="M138" s="47">
        <v>47380</v>
      </c>
      <c r="N138" s="47">
        <v>47229</v>
      </c>
      <c r="O138" s="47">
        <v>138</v>
      </c>
      <c r="P138" s="47">
        <v>49918</v>
      </c>
      <c r="Q138" s="47">
        <v>49779</v>
      </c>
      <c r="R138" s="47">
        <v>126</v>
      </c>
      <c r="S138" s="47">
        <v>50976</v>
      </c>
      <c r="T138" s="47">
        <v>50825</v>
      </c>
      <c r="U138" s="47">
        <v>142</v>
      </c>
      <c r="V138" s="147">
        <v>51673</v>
      </c>
      <c r="W138" s="147">
        <v>51512</v>
      </c>
      <c r="X138" s="147">
        <v>154</v>
      </c>
    </row>
    <row r="139" spans="1:24" x14ac:dyDescent="0.35">
      <c r="A139" s="46" t="s">
        <v>218</v>
      </c>
      <c r="B139" s="46" t="s">
        <v>383</v>
      </c>
      <c r="C139" s="46" t="s">
        <v>345</v>
      </c>
      <c r="D139" s="47">
        <v>110233</v>
      </c>
      <c r="E139" s="47">
        <v>110008</v>
      </c>
      <c r="F139" s="47">
        <v>217</v>
      </c>
      <c r="G139" s="47">
        <v>112717</v>
      </c>
      <c r="H139" s="47">
        <v>112503</v>
      </c>
      <c r="I139" s="47">
        <v>205</v>
      </c>
      <c r="J139" s="47">
        <v>115490</v>
      </c>
      <c r="K139" s="47">
        <v>115279</v>
      </c>
      <c r="L139" s="47">
        <v>200</v>
      </c>
      <c r="M139" s="47">
        <v>117862</v>
      </c>
      <c r="N139" s="47">
        <v>117640</v>
      </c>
      <c r="O139" s="47">
        <v>211</v>
      </c>
      <c r="P139" s="47">
        <v>118861</v>
      </c>
      <c r="Q139" s="47">
        <v>118655</v>
      </c>
      <c r="R139" s="47">
        <v>190</v>
      </c>
      <c r="S139" s="47">
        <v>121681</v>
      </c>
      <c r="T139" s="47">
        <v>121462</v>
      </c>
      <c r="U139" s="47">
        <v>212</v>
      </c>
      <c r="V139" s="147">
        <v>122161</v>
      </c>
      <c r="W139" s="147">
        <v>121945</v>
      </c>
      <c r="X139" s="147">
        <v>209</v>
      </c>
    </row>
    <row r="140" spans="1:24" x14ac:dyDescent="0.35">
      <c r="A140" s="46" t="s">
        <v>218</v>
      </c>
      <c r="B140" s="46" t="s">
        <v>409</v>
      </c>
      <c r="C140" s="46" t="s">
        <v>345</v>
      </c>
      <c r="D140" s="47">
        <v>89757</v>
      </c>
      <c r="E140" s="47">
        <v>89350</v>
      </c>
      <c r="F140" s="47">
        <v>387</v>
      </c>
      <c r="G140" s="47">
        <v>91452</v>
      </c>
      <c r="H140" s="47">
        <v>91057</v>
      </c>
      <c r="I140" s="47">
        <v>365</v>
      </c>
      <c r="J140" s="47">
        <v>93193</v>
      </c>
      <c r="K140" s="47">
        <v>92760</v>
      </c>
      <c r="L140" s="47">
        <v>403</v>
      </c>
      <c r="M140" s="47">
        <v>96170</v>
      </c>
      <c r="N140" s="47">
        <v>95761</v>
      </c>
      <c r="O140" s="47">
        <v>391</v>
      </c>
      <c r="P140" s="47">
        <v>96844</v>
      </c>
      <c r="Q140" s="47">
        <v>96407</v>
      </c>
      <c r="R140" s="47">
        <v>408</v>
      </c>
      <c r="S140" s="47">
        <v>100702</v>
      </c>
      <c r="T140" s="47">
        <v>100261</v>
      </c>
      <c r="U140" s="47">
        <v>420</v>
      </c>
      <c r="V140" s="147">
        <v>105241</v>
      </c>
      <c r="W140" s="147">
        <v>104810</v>
      </c>
      <c r="X140" s="147">
        <v>407</v>
      </c>
    </row>
    <row r="141" spans="1:24" x14ac:dyDescent="0.35">
      <c r="A141" s="46" t="s">
        <v>218</v>
      </c>
      <c r="B141" s="46" t="s">
        <v>359</v>
      </c>
      <c r="C141" s="46" t="s">
        <v>345</v>
      </c>
      <c r="D141" s="47">
        <v>48154</v>
      </c>
      <c r="E141" s="47">
        <v>48053</v>
      </c>
      <c r="F141" s="47">
        <v>101</v>
      </c>
      <c r="G141" s="47">
        <v>48564</v>
      </c>
      <c r="H141" s="47">
        <v>48453</v>
      </c>
      <c r="I141" s="47">
        <v>109</v>
      </c>
      <c r="J141" s="47">
        <v>49501</v>
      </c>
      <c r="K141" s="47">
        <v>49400</v>
      </c>
      <c r="L141" s="47">
        <v>101</v>
      </c>
      <c r="M141" s="47">
        <v>49872</v>
      </c>
      <c r="N141" s="47">
        <v>49773</v>
      </c>
      <c r="O141" s="47">
        <v>97</v>
      </c>
      <c r="P141" s="47">
        <v>50021</v>
      </c>
      <c r="Q141" s="47">
        <v>49922</v>
      </c>
      <c r="R141" s="47">
        <v>97</v>
      </c>
      <c r="S141" s="47">
        <v>51505</v>
      </c>
      <c r="T141" s="47">
        <v>51391</v>
      </c>
      <c r="U141" s="47">
        <v>112</v>
      </c>
      <c r="V141" s="147">
        <v>51677</v>
      </c>
      <c r="W141" s="147">
        <v>51551</v>
      </c>
      <c r="X141" s="147">
        <v>123</v>
      </c>
    </row>
    <row r="142" spans="1:24" x14ac:dyDescent="0.35">
      <c r="A142" s="46" t="s">
        <v>221</v>
      </c>
      <c r="B142" s="46" t="s">
        <v>221</v>
      </c>
      <c r="C142" s="46" t="s">
        <v>345</v>
      </c>
      <c r="D142" s="47">
        <v>729461</v>
      </c>
      <c r="E142" s="47">
        <v>727011</v>
      </c>
      <c r="F142" s="47">
        <v>2392</v>
      </c>
      <c r="G142" s="47">
        <v>749685</v>
      </c>
      <c r="H142" s="47">
        <v>747271</v>
      </c>
      <c r="I142" s="47">
        <v>2339</v>
      </c>
      <c r="J142" s="47">
        <v>774796</v>
      </c>
      <c r="K142" s="47">
        <v>772264</v>
      </c>
      <c r="L142" s="47">
        <v>2488</v>
      </c>
      <c r="M142" s="47">
        <v>800708</v>
      </c>
      <c r="N142" s="47">
        <v>797968</v>
      </c>
      <c r="O142" s="47">
        <v>2686</v>
      </c>
      <c r="P142" s="47">
        <v>822601</v>
      </c>
      <c r="Q142" s="47">
        <v>819862</v>
      </c>
      <c r="R142" s="47">
        <v>2688</v>
      </c>
      <c r="S142" s="47">
        <v>839680</v>
      </c>
      <c r="T142" s="47">
        <v>836849</v>
      </c>
      <c r="U142" s="47">
        <v>2782</v>
      </c>
      <c r="V142" s="147">
        <v>861102</v>
      </c>
      <c r="W142" s="147">
        <v>858050</v>
      </c>
      <c r="X142" s="147">
        <v>3001</v>
      </c>
    </row>
    <row r="143" spans="1:24" x14ac:dyDescent="0.35">
      <c r="A143" s="46" t="s">
        <v>221</v>
      </c>
      <c r="B143" s="46" t="s">
        <v>373</v>
      </c>
      <c r="C143" s="46" t="s">
        <v>345</v>
      </c>
      <c r="D143" s="47">
        <v>25627</v>
      </c>
      <c r="E143" s="47">
        <v>25524</v>
      </c>
      <c r="F143" s="47">
        <v>102</v>
      </c>
      <c r="G143" s="47">
        <v>27277</v>
      </c>
      <c r="H143" s="47">
        <v>27170</v>
      </c>
      <c r="I143" s="47">
        <v>106</v>
      </c>
      <c r="J143" s="47">
        <v>30311</v>
      </c>
      <c r="K143" s="47">
        <v>30189</v>
      </c>
      <c r="L143" s="47">
        <v>122</v>
      </c>
      <c r="M143" s="47">
        <v>34090</v>
      </c>
      <c r="N143" s="47">
        <v>33944</v>
      </c>
      <c r="O143" s="47">
        <v>145</v>
      </c>
      <c r="P143" s="47">
        <v>36122</v>
      </c>
      <c r="Q143" s="47">
        <v>35990</v>
      </c>
      <c r="R143" s="47">
        <v>132</v>
      </c>
      <c r="S143" s="47">
        <v>36433</v>
      </c>
      <c r="T143" s="47">
        <v>36287</v>
      </c>
      <c r="U143" s="47">
        <v>146</v>
      </c>
      <c r="V143" s="147">
        <v>36411</v>
      </c>
      <c r="W143" s="147">
        <v>36264</v>
      </c>
      <c r="X143" s="147">
        <v>145</v>
      </c>
    </row>
    <row r="144" spans="1:24" x14ac:dyDescent="0.35">
      <c r="A144" s="46" t="s">
        <v>221</v>
      </c>
      <c r="B144" s="46" t="s">
        <v>392</v>
      </c>
      <c r="C144" s="46" t="s">
        <v>345</v>
      </c>
      <c r="D144" s="47">
        <v>42452</v>
      </c>
      <c r="E144" s="47">
        <v>42347</v>
      </c>
      <c r="F144" s="47">
        <v>99</v>
      </c>
      <c r="G144" s="47">
        <v>43773</v>
      </c>
      <c r="H144" s="47">
        <v>43652</v>
      </c>
      <c r="I144" s="47">
        <v>112</v>
      </c>
      <c r="J144" s="47">
        <v>45349</v>
      </c>
      <c r="K144" s="47">
        <v>45234</v>
      </c>
      <c r="L144" s="47">
        <v>110</v>
      </c>
      <c r="M144" s="47">
        <v>45904</v>
      </c>
      <c r="N144" s="47">
        <v>45791</v>
      </c>
      <c r="O144" s="47">
        <v>106</v>
      </c>
      <c r="P144" s="47">
        <v>46660</v>
      </c>
      <c r="Q144" s="47">
        <v>46542</v>
      </c>
      <c r="R144" s="47">
        <v>107</v>
      </c>
      <c r="S144" s="47">
        <v>46461</v>
      </c>
      <c r="T144" s="47">
        <v>46333</v>
      </c>
      <c r="U144" s="47">
        <v>121</v>
      </c>
      <c r="V144" s="147">
        <v>46379</v>
      </c>
      <c r="W144" s="147">
        <v>46220</v>
      </c>
      <c r="X144" s="147">
        <v>151</v>
      </c>
    </row>
    <row r="145" spans="1:24" x14ac:dyDescent="0.35">
      <c r="A145" s="46" t="s">
        <v>221</v>
      </c>
      <c r="B145" s="46" t="s">
        <v>396</v>
      </c>
      <c r="C145" s="46" t="s">
        <v>345</v>
      </c>
      <c r="D145" s="47">
        <v>39304</v>
      </c>
      <c r="E145" s="47">
        <v>39184</v>
      </c>
      <c r="F145" s="47">
        <v>118</v>
      </c>
      <c r="G145" s="47">
        <v>41239</v>
      </c>
      <c r="H145" s="47">
        <v>41113</v>
      </c>
      <c r="I145" s="47">
        <v>123</v>
      </c>
      <c r="J145" s="47">
        <v>41967</v>
      </c>
      <c r="K145" s="47">
        <v>41830</v>
      </c>
      <c r="L145" s="47">
        <v>137</v>
      </c>
      <c r="M145" s="47">
        <v>46316</v>
      </c>
      <c r="N145" s="47">
        <v>46158</v>
      </c>
      <c r="O145" s="47">
        <v>156</v>
      </c>
      <c r="P145" s="47">
        <v>48842</v>
      </c>
      <c r="Q145" s="47">
        <v>48678</v>
      </c>
      <c r="R145" s="47">
        <v>162</v>
      </c>
      <c r="S145" s="47">
        <v>50415</v>
      </c>
      <c r="T145" s="47">
        <v>50238</v>
      </c>
      <c r="U145" s="47">
        <v>176</v>
      </c>
      <c r="V145" s="147">
        <v>51644</v>
      </c>
      <c r="W145" s="147">
        <v>51469</v>
      </c>
      <c r="X145" s="147">
        <v>174</v>
      </c>
    </row>
    <row r="146" spans="1:24" x14ac:dyDescent="0.35">
      <c r="A146" s="46" t="s">
        <v>221</v>
      </c>
      <c r="B146" s="46" t="s">
        <v>388</v>
      </c>
      <c r="C146" s="46" t="s">
        <v>345</v>
      </c>
      <c r="D146" s="47">
        <v>52550</v>
      </c>
      <c r="E146" s="47">
        <v>52283</v>
      </c>
      <c r="F146" s="47">
        <v>242</v>
      </c>
      <c r="G146" s="47">
        <v>56942</v>
      </c>
      <c r="H146" s="47">
        <v>56660</v>
      </c>
      <c r="I146" s="47">
        <v>258</v>
      </c>
      <c r="J146" s="47">
        <v>59964</v>
      </c>
      <c r="K146" s="47">
        <v>59665</v>
      </c>
      <c r="L146" s="47">
        <v>293</v>
      </c>
      <c r="M146" s="47">
        <v>60212</v>
      </c>
      <c r="N146" s="47">
        <v>59885</v>
      </c>
      <c r="O146" s="47">
        <v>319</v>
      </c>
      <c r="P146" s="47">
        <v>60707</v>
      </c>
      <c r="Q146" s="47">
        <v>60381</v>
      </c>
      <c r="R146" s="47">
        <v>318</v>
      </c>
      <c r="S146" s="47">
        <v>61370</v>
      </c>
      <c r="T146" s="47">
        <v>60999</v>
      </c>
      <c r="U146" s="47">
        <v>360</v>
      </c>
      <c r="V146" s="147">
        <v>64164</v>
      </c>
      <c r="W146" s="147">
        <v>63675</v>
      </c>
      <c r="X146" s="147">
        <v>476</v>
      </c>
    </row>
    <row r="147" spans="1:24" x14ac:dyDescent="0.35">
      <c r="A147" s="46" t="s">
        <v>221</v>
      </c>
      <c r="B147" s="46" t="s">
        <v>384</v>
      </c>
      <c r="C147" s="46" t="s">
        <v>345</v>
      </c>
      <c r="D147" s="47">
        <v>8668</v>
      </c>
      <c r="E147" s="47">
        <v>8552</v>
      </c>
      <c r="F147" s="47">
        <v>116</v>
      </c>
      <c r="G147" s="47">
        <v>9406</v>
      </c>
      <c r="H147" s="47">
        <v>9284</v>
      </c>
      <c r="I147" s="47">
        <v>122</v>
      </c>
      <c r="J147" s="47">
        <v>10765</v>
      </c>
      <c r="K147" s="47">
        <v>10631</v>
      </c>
      <c r="L147" s="47">
        <v>131</v>
      </c>
      <c r="M147" s="47">
        <v>12243</v>
      </c>
      <c r="N147" s="47">
        <v>12110</v>
      </c>
      <c r="O147" s="47">
        <v>131</v>
      </c>
      <c r="P147" s="47">
        <v>12581</v>
      </c>
      <c r="Q147" s="47">
        <v>12448</v>
      </c>
      <c r="R147" s="47">
        <v>133</v>
      </c>
      <c r="S147" s="47">
        <v>13115</v>
      </c>
      <c r="T147" s="47">
        <v>12965</v>
      </c>
      <c r="U147" s="47">
        <v>150</v>
      </c>
      <c r="V147" s="147">
        <v>14984</v>
      </c>
      <c r="W147" s="147">
        <v>14827</v>
      </c>
      <c r="X147" s="147">
        <v>154</v>
      </c>
    </row>
    <row r="148" spans="1:24" x14ac:dyDescent="0.35">
      <c r="A148" s="46" t="s">
        <v>221</v>
      </c>
      <c r="B148" s="46" t="s">
        <v>387</v>
      </c>
      <c r="C148" s="46" t="s">
        <v>345</v>
      </c>
      <c r="D148" s="47">
        <v>53747</v>
      </c>
      <c r="E148" s="47">
        <v>53665</v>
      </c>
      <c r="F148" s="47">
        <v>81</v>
      </c>
      <c r="G148" s="47">
        <v>55740</v>
      </c>
      <c r="H148" s="47">
        <v>55658</v>
      </c>
      <c r="I148" s="47">
        <v>82</v>
      </c>
      <c r="J148" s="47">
        <v>59718</v>
      </c>
      <c r="K148" s="47">
        <v>59637</v>
      </c>
      <c r="L148" s="47">
        <v>81</v>
      </c>
      <c r="M148" s="47">
        <v>62410</v>
      </c>
      <c r="N148" s="47">
        <v>62298</v>
      </c>
      <c r="O148" s="47">
        <v>111</v>
      </c>
      <c r="P148" s="47">
        <v>62936</v>
      </c>
      <c r="Q148" s="47">
        <v>62824</v>
      </c>
      <c r="R148" s="47">
        <v>110</v>
      </c>
      <c r="S148" s="47">
        <v>67566</v>
      </c>
      <c r="T148" s="47">
        <v>67459</v>
      </c>
      <c r="U148" s="47">
        <v>107</v>
      </c>
      <c r="V148" s="147">
        <v>68525</v>
      </c>
      <c r="W148" s="147">
        <v>68419</v>
      </c>
      <c r="X148" s="147">
        <v>104</v>
      </c>
    </row>
    <row r="149" spans="1:24" x14ac:dyDescent="0.35">
      <c r="A149" s="46" t="s">
        <v>221</v>
      </c>
      <c r="B149" s="46" t="s">
        <v>386</v>
      </c>
      <c r="C149" s="46" t="s">
        <v>345</v>
      </c>
      <c r="D149" s="47">
        <v>78306</v>
      </c>
      <c r="E149" s="47">
        <v>78083</v>
      </c>
      <c r="F149" s="47">
        <v>218</v>
      </c>
      <c r="G149" s="47">
        <v>80013</v>
      </c>
      <c r="H149" s="47">
        <v>79786</v>
      </c>
      <c r="I149" s="47">
        <v>218</v>
      </c>
      <c r="J149" s="47">
        <v>82837</v>
      </c>
      <c r="K149" s="47">
        <v>82624</v>
      </c>
      <c r="L149" s="47">
        <v>208</v>
      </c>
      <c r="M149" s="47">
        <v>86881</v>
      </c>
      <c r="N149" s="47">
        <v>86657</v>
      </c>
      <c r="O149" s="47">
        <v>218</v>
      </c>
      <c r="P149" s="47">
        <v>90403</v>
      </c>
      <c r="Q149" s="47">
        <v>90197</v>
      </c>
      <c r="R149" s="47">
        <v>200</v>
      </c>
      <c r="S149" s="47">
        <v>93310</v>
      </c>
      <c r="T149" s="47">
        <v>93095</v>
      </c>
      <c r="U149" s="47">
        <v>211</v>
      </c>
      <c r="V149" s="147">
        <v>98792</v>
      </c>
      <c r="W149" s="147">
        <v>98564</v>
      </c>
      <c r="X149" s="147">
        <v>228</v>
      </c>
    </row>
    <row r="150" spans="1:24" x14ac:dyDescent="0.35">
      <c r="A150" s="46" t="s">
        <v>221</v>
      </c>
      <c r="B150" s="46" t="s">
        <v>389</v>
      </c>
      <c r="C150" s="46" t="s">
        <v>345</v>
      </c>
      <c r="D150" s="47">
        <v>80524</v>
      </c>
      <c r="E150" s="47">
        <v>80408</v>
      </c>
      <c r="F150" s="47">
        <v>115</v>
      </c>
      <c r="G150" s="47">
        <v>80493</v>
      </c>
      <c r="H150" s="47">
        <v>80387</v>
      </c>
      <c r="I150" s="47">
        <v>103</v>
      </c>
      <c r="J150" s="47">
        <v>80591</v>
      </c>
      <c r="K150" s="47">
        <v>80479</v>
      </c>
      <c r="L150" s="47">
        <v>111</v>
      </c>
      <c r="M150" s="47">
        <v>81554</v>
      </c>
      <c r="N150" s="47">
        <v>81431</v>
      </c>
      <c r="O150" s="47">
        <v>122</v>
      </c>
      <c r="P150" s="47">
        <v>84947</v>
      </c>
      <c r="Q150" s="47">
        <v>84822</v>
      </c>
      <c r="R150" s="47">
        <v>123</v>
      </c>
      <c r="S150" s="47">
        <v>85953</v>
      </c>
      <c r="T150" s="47">
        <v>85836</v>
      </c>
      <c r="U150" s="47">
        <v>117</v>
      </c>
      <c r="V150" s="147">
        <v>86100</v>
      </c>
      <c r="W150" s="147">
        <v>85990</v>
      </c>
      <c r="X150" s="147">
        <v>110</v>
      </c>
    </row>
    <row r="151" spans="1:24" x14ac:dyDescent="0.35">
      <c r="A151" s="46" t="s">
        <v>221</v>
      </c>
      <c r="B151" s="46" t="s">
        <v>395</v>
      </c>
      <c r="C151" s="46" t="s">
        <v>345</v>
      </c>
      <c r="D151" s="47">
        <v>53550</v>
      </c>
      <c r="E151" s="47">
        <v>53347</v>
      </c>
      <c r="F151" s="47">
        <v>198</v>
      </c>
      <c r="G151" s="47">
        <v>54008</v>
      </c>
      <c r="H151" s="47">
        <v>53805</v>
      </c>
      <c r="I151" s="47">
        <v>200</v>
      </c>
      <c r="J151" s="47">
        <v>54515</v>
      </c>
      <c r="K151" s="47">
        <v>54271</v>
      </c>
      <c r="L151" s="47">
        <v>239</v>
      </c>
      <c r="M151" s="47">
        <v>54663</v>
      </c>
      <c r="N151" s="47">
        <v>54426</v>
      </c>
      <c r="O151" s="47">
        <v>231</v>
      </c>
      <c r="P151" s="47">
        <v>55754</v>
      </c>
      <c r="Q151" s="47">
        <v>55519</v>
      </c>
      <c r="R151" s="47">
        <v>230</v>
      </c>
      <c r="S151" s="47">
        <v>55432</v>
      </c>
      <c r="T151" s="47">
        <v>55214</v>
      </c>
      <c r="U151" s="47">
        <v>212</v>
      </c>
      <c r="V151" s="147">
        <v>58061</v>
      </c>
      <c r="W151" s="147">
        <v>57822</v>
      </c>
      <c r="X151" s="147">
        <v>236</v>
      </c>
    </row>
    <row r="152" spans="1:24" x14ac:dyDescent="0.35">
      <c r="A152" s="46" t="s">
        <v>221</v>
      </c>
      <c r="B152" s="46" t="s">
        <v>391</v>
      </c>
      <c r="C152" s="46" t="s">
        <v>345</v>
      </c>
      <c r="D152" s="47">
        <v>74935</v>
      </c>
      <c r="E152" s="47">
        <v>74695</v>
      </c>
      <c r="F152" s="47">
        <v>236</v>
      </c>
      <c r="G152" s="47">
        <v>76774</v>
      </c>
      <c r="H152" s="47">
        <v>76523</v>
      </c>
      <c r="I152" s="47">
        <v>244</v>
      </c>
      <c r="J152" s="47">
        <v>77183</v>
      </c>
      <c r="K152" s="47">
        <v>76914</v>
      </c>
      <c r="L152" s="47">
        <v>266</v>
      </c>
      <c r="M152" s="47">
        <v>77473</v>
      </c>
      <c r="N152" s="47">
        <v>77187</v>
      </c>
      <c r="O152" s="47">
        <v>285</v>
      </c>
      <c r="P152" s="47">
        <v>78936</v>
      </c>
      <c r="Q152" s="47">
        <v>78633</v>
      </c>
      <c r="R152" s="47">
        <v>300</v>
      </c>
      <c r="S152" s="47">
        <v>81164</v>
      </c>
      <c r="T152" s="47">
        <v>80874</v>
      </c>
      <c r="U152" s="47">
        <v>287</v>
      </c>
      <c r="V152" s="147">
        <v>82113</v>
      </c>
      <c r="W152" s="147">
        <v>81798</v>
      </c>
      <c r="X152" s="147">
        <v>308</v>
      </c>
    </row>
    <row r="153" spans="1:24" x14ac:dyDescent="0.35">
      <c r="A153" s="46" t="s">
        <v>221</v>
      </c>
      <c r="B153" s="46" t="s">
        <v>383</v>
      </c>
      <c r="C153" s="46" t="s">
        <v>345</v>
      </c>
      <c r="D153" s="47">
        <v>13909</v>
      </c>
      <c r="E153" s="47">
        <v>13827</v>
      </c>
      <c r="F153" s="47">
        <v>81</v>
      </c>
      <c r="G153" s="47">
        <v>14868</v>
      </c>
      <c r="H153" s="47">
        <v>14784</v>
      </c>
      <c r="I153" s="47">
        <v>82</v>
      </c>
      <c r="J153" s="47">
        <v>15906</v>
      </c>
      <c r="K153" s="47">
        <v>15818</v>
      </c>
      <c r="L153" s="47">
        <v>86</v>
      </c>
      <c r="M153" s="47">
        <v>16955</v>
      </c>
      <c r="N153" s="47">
        <v>16864</v>
      </c>
      <c r="O153" s="47">
        <v>90</v>
      </c>
      <c r="P153" s="47">
        <v>18069</v>
      </c>
      <c r="Q153" s="47">
        <v>17974</v>
      </c>
      <c r="R153" s="47">
        <v>94</v>
      </c>
      <c r="S153" s="47">
        <v>19442</v>
      </c>
      <c r="T153" s="47">
        <v>19336</v>
      </c>
      <c r="U153" s="47">
        <v>105</v>
      </c>
      <c r="V153" s="147">
        <v>20398</v>
      </c>
      <c r="W153" s="147">
        <v>20279</v>
      </c>
      <c r="X153" s="147">
        <v>118</v>
      </c>
    </row>
    <row r="154" spans="1:24" x14ac:dyDescent="0.35">
      <c r="A154" s="46" t="s">
        <v>221</v>
      </c>
      <c r="B154" s="46" t="s">
        <v>394</v>
      </c>
      <c r="C154" s="46" t="s">
        <v>345</v>
      </c>
      <c r="D154" s="47">
        <v>32137</v>
      </c>
      <c r="E154" s="47">
        <v>32003</v>
      </c>
      <c r="F154" s="47">
        <v>134</v>
      </c>
      <c r="G154" s="47">
        <v>32065</v>
      </c>
      <c r="H154" s="47">
        <v>31945</v>
      </c>
      <c r="I154" s="47">
        <v>117</v>
      </c>
      <c r="J154" s="47">
        <v>33747</v>
      </c>
      <c r="K154" s="47">
        <v>33619</v>
      </c>
      <c r="L154" s="47">
        <v>127</v>
      </c>
      <c r="M154" s="47">
        <v>35856</v>
      </c>
      <c r="N154" s="47">
        <v>35728</v>
      </c>
      <c r="O154" s="47">
        <v>128</v>
      </c>
      <c r="P154" s="47">
        <v>36864</v>
      </c>
      <c r="Q154" s="47">
        <v>36736</v>
      </c>
      <c r="R154" s="47">
        <v>127</v>
      </c>
      <c r="S154" s="47">
        <v>37435</v>
      </c>
      <c r="T154" s="47">
        <v>37296</v>
      </c>
      <c r="U154" s="47">
        <v>137</v>
      </c>
      <c r="V154" s="147">
        <v>38756</v>
      </c>
      <c r="W154" s="147">
        <v>38617</v>
      </c>
      <c r="X154" s="147">
        <v>138</v>
      </c>
    </row>
    <row r="155" spans="1:24" x14ac:dyDescent="0.35">
      <c r="A155" s="46" t="s">
        <v>221</v>
      </c>
      <c r="B155" s="46" t="s">
        <v>393</v>
      </c>
      <c r="C155" s="46" t="s">
        <v>345</v>
      </c>
      <c r="D155" s="47">
        <v>42261</v>
      </c>
      <c r="E155" s="47">
        <v>42214</v>
      </c>
      <c r="F155" s="47">
        <v>46</v>
      </c>
      <c r="G155" s="47">
        <v>43431</v>
      </c>
      <c r="H155" s="47">
        <v>43379</v>
      </c>
      <c r="I155" s="47">
        <v>50</v>
      </c>
      <c r="J155" s="47">
        <v>46870</v>
      </c>
      <c r="K155" s="47">
        <v>46819</v>
      </c>
      <c r="L155" s="47">
        <v>50</v>
      </c>
      <c r="M155" s="47">
        <v>48827</v>
      </c>
      <c r="N155" s="47">
        <v>48770</v>
      </c>
      <c r="O155" s="47">
        <v>55</v>
      </c>
      <c r="P155" s="47">
        <v>49187</v>
      </c>
      <c r="Q155" s="47">
        <v>49141</v>
      </c>
      <c r="R155" s="47">
        <v>46</v>
      </c>
      <c r="S155" s="47">
        <v>50611</v>
      </c>
      <c r="T155" s="47">
        <v>50556</v>
      </c>
      <c r="U155" s="47">
        <v>53</v>
      </c>
      <c r="V155" s="147">
        <v>52592</v>
      </c>
      <c r="W155" s="147">
        <v>52536</v>
      </c>
      <c r="X155" s="147">
        <v>54</v>
      </c>
    </row>
    <row r="156" spans="1:24" x14ac:dyDescent="0.35">
      <c r="A156" s="46" t="s">
        <v>221</v>
      </c>
      <c r="B156" s="46" t="s">
        <v>385</v>
      </c>
      <c r="C156" s="46" t="s">
        <v>345</v>
      </c>
      <c r="D156" s="47">
        <v>24032</v>
      </c>
      <c r="E156" s="47">
        <v>23893</v>
      </c>
      <c r="F156" s="47">
        <v>135</v>
      </c>
      <c r="G156" s="47">
        <v>24418</v>
      </c>
      <c r="H156" s="47">
        <v>24304</v>
      </c>
      <c r="I156" s="47">
        <v>109</v>
      </c>
      <c r="J156" s="47">
        <v>24400</v>
      </c>
      <c r="K156" s="47">
        <v>24281</v>
      </c>
      <c r="L156" s="47">
        <v>111</v>
      </c>
      <c r="M156" s="47">
        <v>24400</v>
      </c>
      <c r="N156" s="47">
        <v>24279</v>
      </c>
      <c r="O156" s="47">
        <v>111</v>
      </c>
      <c r="P156" s="47">
        <v>25494</v>
      </c>
      <c r="Q156" s="47">
        <v>25370</v>
      </c>
      <c r="R156" s="47">
        <v>118</v>
      </c>
      <c r="S156" s="47">
        <v>26224</v>
      </c>
      <c r="T156" s="47">
        <v>26086</v>
      </c>
      <c r="U156" s="47">
        <v>131</v>
      </c>
      <c r="V156" s="147">
        <v>27060</v>
      </c>
      <c r="W156" s="147">
        <v>26904</v>
      </c>
      <c r="X156" s="147">
        <v>152</v>
      </c>
    </row>
    <row r="157" spans="1:24" x14ac:dyDescent="0.35">
      <c r="A157" s="46" t="s">
        <v>221</v>
      </c>
      <c r="B157" s="46" t="s">
        <v>359</v>
      </c>
      <c r="C157" s="46" t="s">
        <v>345</v>
      </c>
      <c r="D157" s="47">
        <v>4351</v>
      </c>
      <c r="E157" s="47">
        <v>4299</v>
      </c>
      <c r="F157" s="47">
        <v>50</v>
      </c>
      <c r="G157" s="47">
        <v>4446</v>
      </c>
      <c r="H157" s="47">
        <v>4406</v>
      </c>
      <c r="I157" s="47">
        <v>37</v>
      </c>
      <c r="J157" s="47">
        <v>4377</v>
      </c>
      <c r="K157" s="47">
        <v>4333</v>
      </c>
      <c r="L157" s="47">
        <v>43</v>
      </c>
      <c r="M157" s="47">
        <v>4708</v>
      </c>
      <c r="N157" s="47">
        <v>4654</v>
      </c>
      <c r="O157" s="47">
        <v>52</v>
      </c>
      <c r="P157" s="47">
        <v>4919</v>
      </c>
      <c r="Q157" s="47">
        <v>4870</v>
      </c>
      <c r="R157" s="47">
        <v>47</v>
      </c>
      <c r="S157" s="47">
        <v>4907</v>
      </c>
      <c r="T157" s="47">
        <v>4862</v>
      </c>
      <c r="U157" s="47">
        <v>43</v>
      </c>
      <c r="V157" s="147">
        <v>4828</v>
      </c>
      <c r="W157" s="147">
        <v>4780</v>
      </c>
      <c r="X157" s="147">
        <v>47</v>
      </c>
    </row>
    <row r="158" spans="1:24" x14ac:dyDescent="0.35">
      <c r="A158" s="46" t="s">
        <v>221</v>
      </c>
      <c r="B158" s="46" t="s">
        <v>390</v>
      </c>
      <c r="C158" s="46" t="s">
        <v>345</v>
      </c>
      <c r="D158" s="47">
        <v>103108</v>
      </c>
      <c r="E158" s="47">
        <v>102687</v>
      </c>
      <c r="F158" s="47">
        <v>421</v>
      </c>
      <c r="G158" s="47">
        <v>104792</v>
      </c>
      <c r="H158" s="47">
        <v>104415</v>
      </c>
      <c r="I158" s="47">
        <v>376</v>
      </c>
      <c r="J158" s="47">
        <v>106296</v>
      </c>
      <c r="K158" s="47">
        <v>105920</v>
      </c>
      <c r="L158" s="47">
        <v>373</v>
      </c>
      <c r="M158" s="47">
        <v>108216</v>
      </c>
      <c r="N158" s="47">
        <v>107786</v>
      </c>
      <c r="O158" s="47">
        <v>426</v>
      </c>
      <c r="P158" s="47">
        <v>110180</v>
      </c>
      <c r="Q158" s="47">
        <v>109737</v>
      </c>
      <c r="R158" s="47">
        <v>441</v>
      </c>
      <c r="S158" s="47">
        <v>109842</v>
      </c>
      <c r="T158" s="47">
        <v>109413</v>
      </c>
      <c r="U158" s="47">
        <v>426</v>
      </c>
      <c r="V158" s="147">
        <v>110295</v>
      </c>
      <c r="W158" s="147">
        <v>109886</v>
      </c>
      <c r="X158" s="147">
        <v>406</v>
      </c>
    </row>
    <row r="159" spans="1:24" x14ac:dyDescent="0.35">
      <c r="A159" s="46" t="s">
        <v>233</v>
      </c>
      <c r="B159" s="46" t="s">
        <v>233</v>
      </c>
      <c r="C159" s="46" t="s">
        <v>345</v>
      </c>
      <c r="D159" s="47">
        <v>1622262</v>
      </c>
      <c r="E159" s="47">
        <v>1611373</v>
      </c>
      <c r="F159" s="47">
        <v>10743</v>
      </c>
      <c r="G159" s="47">
        <v>1630368</v>
      </c>
      <c r="H159" s="47">
        <v>1620339</v>
      </c>
      <c r="I159" s="47">
        <v>9860</v>
      </c>
      <c r="J159" s="47">
        <v>1678917</v>
      </c>
      <c r="K159" s="47">
        <v>1668670</v>
      </c>
      <c r="L159" s="47">
        <v>10065</v>
      </c>
      <c r="M159" s="47">
        <v>1723730</v>
      </c>
      <c r="N159" s="47">
        <v>1712861</v>
      </c>
      <c r="O159" s="47">
        <v>10734</v>
      </c>
      <c r="P159" s="47">
        <v>1769152</v>
      </c>
      <c r="Q159" s="47">
        <v>1758041</v>
      </c>
      <c r="R159" s="47">
        <v>10934</v>
      </c>
      <c r="S159" s="47">
        <v>1799408</v>
      </c>
      <c r="T159" s="47">
        <v>1788220</v>
      </c>
      <c r="U159" s="47">
        <v>11042</v>
      </c>
      <c r="V159" s="147">
        <v>1833225</v>
      </c>
      <c r="W159" s="147">
        <v>1822125</v>
      </c>
      <c r="X159" s="147">
        <v>10981</v>
      </c>
    </row>
    <row r="160" spans="1:24" x14ac:dyDescent="0.35">
      <c r="A160" s="46" t="s">
        <v>233</v>
      </c>
      <c r="B160" s="46" t="s">
        <v>380</v>
      </c>
      <c r="C160" s="46" t="s">
        <v>345</v>
      </c>
      <c r="D160" s="47">
        <v>120760</v>
      </c>
      <c r="E160" s="47">
        <v>120035</v>
      </c>
      <c r="F160" s="47">
        <v>719</v>
      </c>
      <c r="G160" s="47">
        <v>115789</v>
      </c>
      <c r="H160" s="47">
        <v>115144</v>
      </c>
      <c r="I160" s="47">
        <v>633</v>
      </c>
      <c r="J160" s="47">
        <v>118362</v>
      </c>
      <c r="K160" s="47">
        <v>117726</v>
      </c>
      <c r="L160" s="47">
        <v>619</v>
      </c>
      <c r="M160" s="47">
        <v>119783</v>
      </c>
      <c r="N160" s="47">
        <v>118981</v>
      </c>
      <c r="O160" s="47">
        <v>791</v>
      </c>
      <c r="P160" s="47">
        <v>123276</v>
      </c>
      <c r="Q160" s="47">
        <v>122480</v>
      </c>
      <c r="R160" s="47">
        <v>783</v>
      </c>
      <c r="S160" s="47">
        <v>125726</v>
      </c>
      <c r="T160" s="47">
        <v>124912</v>
      </c>
      <c r="U160" s="47">
        <v>803</v>
      </c>
      <c r="V160" s="147">
        <v>133038</v>
      </c>
      <c r="W160" s="147">
        <v>132299</v>
      </c>
      <c r="X160" s="147">
        <v>733</v>
      </c>
    </row>
    <row r="161" spans="1:24" x14ac:dyDescent="0.35">
      <c r="A161" s="46" t="s">
        <v>233</v>
      </c>
      <c r="B161" s="46" t="s">
        <v>382</v>
      </c>
      <c r="C161" s="46" t="s">
        <v>345</v>
      </c>
      <c r="D161" s="47">
        <v>69567</v>
      </c>
      <c r="E161" s="47">
        <v>69394</v>
      </c>
      <c r="F161" s="47">
        <v>171</v>
      </c>
      <c r="G161" s="47">
        <v>67804</v>
      </c>
      <c r="H161" s="47">
        <v>67644</v>
      </c>
      <c r="I161" s="47">
        <v>157</v>
      </c>
      <c r="J161" s="47">
        <v>71742</v>
      </c>
      <c r="K161" s="47">
        <v>71592</v>
      </c>
      <c r="L161" s="47">
        <v>146</v>
      </c>
      <c r="M161" s="47">
        <v>84074</v>
      </c>
      <c r="N161" s="47">
        <v>83872</v>
      </c>
      <c r="O161" s="47">
        <v>200</v>
      </c>
      <c r="P161" s="47">
        <v>91041</v>
      </c>
      <c r="Q161" s="47">
        <v>90800</v>
      </c>
      <c r="R161" s="47">
        <v>235</v>
      </c>
      <c r="S161" s="47">
        <v>92457</v>
      </c>
      <c r="T161" s="47">
        <v>92200</v>
      </c>
      <c r="U161" s="47">
        <v>250</v>
      </c>
      <c r="V161" s="147">
        <v>93832</v>
      </c>
      <c r="W161" s="147">
        <v>93609</v>
      </c>
      <c r="X161" s="147">
        <v>218</v>
      </c>
    </row>
    <row r="162" spans="1:24" x14ac:dyDescent="0.35">
      <c r="A162" s="46" t="s">
        <v>233</v>
      </c>
      <c r="B162" s="46" t="s">
        <v>366</v>
      </c>
      <c r="C162" s="46" t="s">
        <v>345</v>
      </c>
      <c r="D162" s="47">
        <v>32857</v>
      </c>
      <c r="E162" s="47">
        <v>32769</v>
      </c>
      <c r="F162" s="47">
        <v>87</v>
      </c>
      <c r="G162" s="47">
        <v>32763</v>
      </c>
      <c r="H162" s="47">
        <v>32677</v>
      </c>
      <c r="I162" s="47">
        <v>85</v>
      </c>
      <c r="J162" s="47">
        <v>33629</v>
      </c>
      <c r="K162" s="47">
        <v>33542</v>
      </c>
      <c r="L162" s="47">
        <v>87</v>
      </c>
      <c r="M162" s="47">
        <v>33874</v>
      </c>
      <c r="N162" s="47">
        <v>33792</v>
      </c>
      <c r="O162" s="47">
        <v>82</v>
      </c>
      <c r="P162" s="47">
        <v>34033</v>
      </c>
      <c r="Q162" s="47">
        <v>33958</v>
      </c>
      <c r="R162" s="47">
        <v>75</v>
      </c>
      <c r="S162" s="47">
        <v>35084</v>
      </c>
      <c r="T162" s="47">
        <v>34856</v>
      </c>
      <c r="U162" s="47">
        <v>227</v>
      </c>
      <c r="V162" s="147">
        <v>35681</v>
      </c>
      <c r="W162" s="147">
        <v>35473</v>
      </c>
      <c r="X162" s="147">
        <v>207</v>
      </c>
    </row>
    <row r="163" spans="1:24" x14ac:dyDescent="0.35">
      <c r="A163" s="46" t="s">
        <v>233</v>
      </c>
      <c r="B163" s="46" t="s">
        <v>373</v>
      </c>
      <c r="C163" s="46" t="s">
        <v>345</v>
      </c>
      <c r="D163" s="47">
        <v>107685</v>
      </c>
      <c r="E163" s="47">
        <v>107282</v>
      </c>
      <c r="F163" s="47">
        <v>401</v>
      </c>
      <c r="G163" s="47">
        <v>108412</v>
      </c>
      <c r="H163" s="47">
        <v>108059</v>
      </c>
      <c r="I163" s="47">
        <v>349</v>
      </c>
      <c r="J163" s="47">
        <v>109452</v>
      </c>
      <c r="K163" s="47">
        <v>109115</v>
      </c>
      <c r="L163" s="47">
        <v>332</v>
      </c>
      <c r="M163" s="47">
        <v>110001</v>
      </c>
      <c r="N163" s="47">
        <v>109655</v>
      </c>
      <c r="O163" s="47">
        <v>339</v>
      </c>
      <c r="P163" s="47">
        <v>112780</v>
      </c>
      <c r="Q163" s="47">
        <v>112459</v>
      </c>
      <c r="R163" s="47">
        <v>314</v>
      </c>
      <c r="S163" s="47">
        <v>113726</v>
      </c>
      <c r="T163" s="47">
        <v>113414</v>
      </c>
      <c r="U163" s="47">
        <v>306</v>
      </c>
      <c r="V163" s="147">
        <v>114800</v>
      </c>
      <c r="W163" s="147">
        <v>114469</v>
      </c>
      <c r="X163" s="147">
        <v>326</v>
      </c>
    </row>
    <row r="164" spans="1:24" x14ac:dyDescent="0.35">
      <c r="A164" s="46" t="s">
        <v>233</v>
      </c>
      <c r="B164" s="46" t="s">
        <v>378</v>
      </c>
      <c r="C164" s="46" t="s">
        <v>345</v>
      </c>
      <c r="D164" s="47">
        <v>53293</v>
      </c>
      <c r="E164" s="47">
        <v>53028</v>
      </c>
      <c r="F164" s="47">
        <v>263</v>
      </c>
      <c r="G164" s="47">
        <v>53728</v>
      </c>
      <c r="H164" s="47">
        <v>53501</v>
      </c>
      <c r="I164" s="47">
        <v>220</v>
      </c>
      <c r="J164" s="47">
        <v>54023</v>
      </c>
      <c r="K164" s="47">
        <v>53793</v>
      </c>
      <c r="L164" s="47">
        <v>227</v>
      </c>
      <c r="M164" s="47">
        <v>55154</v>
      </c>
      <c r="N164" s="47">
        <v>54907</v>
      </c>
      <c r="O164" s="47">
        <v>245</v>
      </c>
      <c r="P164" s="47">
        <v>55291</v>
      </c>
      <c r="Q164" s="47">
        <v>55018</v>
      </c>
      <c r="R164" s="47">
        <v>267</v>
      </c>
      <c r="S164" s="47">
        <v>56516</v>
      </c>
      <c r="T164" s="47">
        <v>56276</v>
      </c>
      <c r="U164" s="47">
        <v>235</v>
      </c>
      <c r="V164" s="147">
        <v>57126</v>
      </c>
      <c r="W164" s="147">
        <v>56868</v>
      </c>
      <c r="X164" s="147">
        <v>255</v>
      </c>
    </row>
    <row r="165" spans="1:24" x14ac:dyDescent="0.35">
      <c r="A165" s="46" t="s">
        <v>233</v>
      </c>
      <c r="B165" s="46" t="s">
        <v>362</v>
      </c>
      <c r="C165" s="46" t="s">
        <v>345</v>
      </c>
      <c r="D165" s="47">
        <v>29979</v>
      </c>
      <c r="E165" s="47">
        <v>29862</v>
      </c>
      <c r="F165" s="47">
        <v>116</v>
      </c>
      <c r="G165" s="47">
        <v>30084</v>
      </c>
      <c r="H165" s="47">
        <v>29976</v>
      </c>
      <c r="I165" s="47">
        <v>107</v>
      </c>
      <c r="J165" s="47">
        <v>31698</v>
      </c>
      <c r="K165" s="47">
        <v>31564</v>
      </c>
      <c r="L165" s="47">
        <v>132</v>
      </c>
      <c r="M165" s="47">
        <v>31803</v>
      </c>
      <c r="N165" s="47">
        <v>31654</v>
      </c>
      <c r="O165" s="47">
        <v>147</v>
      </c>
      <c r="P165" s="47">
        <v>32173</v>
      </c>
      <c r="Q165" s="47">
        <v>31981</v>
      </c>
      <c r="R165" s="47">
        <v>190</v>
      </c>
      <c r="S165" s="47">
        <v>33432</v>
      </c>
      <c r="T165" s="47">
        <v>33267</v>
      </c>
      <c r="U165" s="47">
        <v>163</v>
      </c>
      <c r="V165" s="147">
        <v>34514</v>
      </c>
      <c r="W165" s="147">
        <v>34316</v>
      </c>
      <c r="X165" s="147">
        <v>196</v>
      </c>
    </row>
    <row r="166" spans="1:24" x14ac:dyDescent="0.35">
      <c r="A166" s="46" t="s">
        <v>233</v>
      </c>
      <c r="B166" s="46" t="s">
        <v>374</v>
      </c>
      <c r="C166" s="46" t="s">
        <v>345</v>
      </c>
      <c r="D166" s="47">
        <v>74036</v>
      </c>
      <c r="E166" s="47">
        <v>73039</v>
      </c>
      <c r="F166" s="47">
        <v>992</v>
      </c>
      <c r="G166" s="47">
        <v>75207</v>
      </c>
      <c r="H166" s="47">
        <v>74148</v>
      </c>
      <c r="I166" s="47">
        <v>1052</v>
      </c>
      <c r="J166" s="47">
        <v>78519</v>
      </c>
      <c r="K166" s="47">
        <v>77313</v>
      </c>
      <c r="L166" s="47">
        <v>1200</v>
      </c>
      <c r="M166" s="47">
        <v>80916</v>
      </c>
      <c r="N166" s="47">
        <v>79690</v>
      </c>
      <c r="O166" s="47">
        <v>1221</v>
      </c>
      <c r="P166" s="47">
        <v>81202</v>
      </c>
      <c r="Q166" s="47">
        <v>79992</v>
      </c>
      <c r="R166" s="47">
        <v>1205</v>
      </c>
      <c r="S166" s="47">
        <v>82773</v>
      </c>
      <c r="T166" s="47">
        <v>81498</v>
      </c>
      <c r="U166" s="47">
        <v>1268</v>
      </c>
      <c r="V166" s="147">
        <v>84117</v>
      </c>
      <c r="W166" s="147">
        <v>82759</v>
      </c>
      <c r="X166" s="147">
        <v>1354</v>
      </c>
    </row>
    <row r="167" spans="1:24" x14ac:dyDescent="0.35">
      <c r="A167" s="46" t="s">
        <v>233</v>
      </c>
      <c r="B167" s="46" t="s">
        <v>375</v>
      </c>
      <c r="C167" s="46" t="s">
        <v>345</v>
      </c>
      <c r="D167" s="47">
        <v>29016</v>
      </c>
      <c r="E167" s="47">
        <v>28763</v>
      </c>
      <c r="F167" s="47">
        <v>248</v>
      </c>
      <c r="G167" s="47">
        <v>30345</v>
      </c>
      <c r="H167" s="47">
        <v>30079</v>
      </c>
      <c r="I167" s="47">
        <v>263</v>
      </c>
      <c r="J167" s="47">
        <v>30480</v>
      </c>
      <c r="K167" s="47">
        <v>30262</v>
      </c>
      <c r="L167" s="47">
        <v>215</v>
      </c>
      <c r="M167" s="47">
        <v>31194</v>
      </c>
      <c r="N167" s="47">
        <v>30968</v>
      </c>
      <c r="O167" s="47">
        <v>223</v>
      </c>
      <c r="P167" s="47">
        <v>32417</v>
      </c>
      <c r="Q167" s="47">
        <v>32179</v>
      </c>
      <c r="R167" s="47">
        <v>236</v>
      </c>
      <c r="S167" s="47">
        <v>32778</v>
      </c>
      <c r="T167" s="47">
        <v>32560</v>
      </c>
      <c r="U167" s="47">
        <v>215</v>
      </c>
      <c r="V167" s="147">
        <v>32880</v>
      </c>
      <c r="W167" s="147">
        <v>32617</v>
      </c>
      <c r="X167" s="147">
        <v>260</v>
      </c>
    </row>
    <row r="168" spans="1:24" x14ac:dyDescent="0.35">
      <c r="A168" s="46" t="s">
        <v>233</v>
      </c>
      <c r="B168" s="46" t="s">
        <v>368</v>
      </c>
      <c r="C168" s="46" t="s">
        <v>345</v>
      </c>
      <c r="D168" s="47">
        <v>157678</v>
      </c>
      <c r="E168" s="47">
        <v>157288</v>
      </c>
      <c r="F168" s="47">
        <v>352</v>
      </c>
      <c r="G168" s="47">
        <v>156990</v>
      </c>
      <c r="H168" s="47">
        <v>156631</v>
      </c>
      <c r="I168" s="47">
        <v>329</v>
      </c>
      <c r="J168" s="47">
        <v>157073</v>
      </c>
      <c r="K168" s="47">
        <v>156685</v>
      </c>
      <c r="L168" s="47">
        <v>356</v>
      </c>
      <c r="M168" s="47">
        <v>158875</v>
      </c>
      <c r="N168" s="47">
        <v>158526</v>
      </c>
      <c r="O168" s="47">
        <v>327</v>
      </c>
      <c r="P168" s="47">
        <v>159724</v>
      </c>
      <c r="Q168" s="47">
        <v>159378</v>
      </c>
      <c r="R168" s="47">
        <v>322</v>
      </c>
      <c r="S168" s="47">
        <v>160725</v>
      </c>
      <c r="T168" s="47">
        <v>160383</v>
      </c>
      <c r="U168" s="47">
        <v>329</v>
      </c>
      <c r="V168" s="147">
        <v>161495</v>
      </c>
      <c r="W168" s="147">
        <v>161152</v>
      </c>
      <c r="X168" s="147">
        <v>325</v>
      </c>
    </row>
    <row r="169" spans="1:24" x14ac:dyDescent="0.35">
      <c r="A169" s="46" t="s">
        <v>233</v>
      </c>
      <c r="B169" s="46" t="s">
        <v>367</v>
      </c>
      <c r="C169" s="46" t="s">
        <v>345</v>
      </c>
      <c r="D169" s="47">
        <v>62844</v>
      </c>
      <c r="E169" s="47">
        <v>62707</v>
      </c>
      <c r="F169" s="47">
        <v>135</v>
      </c>
      <c r="G169" s="47">
        <v>63160</v>
      </c>
      <c r="H169" s="47">
        <v>63020</v>
      </c>
      <c r="I169" s="47">
        <v>138</v>
      </c>
      <c r="J169" s="47">
        <v>63295</v>
      </c>
      <c r="K169" s="47">
        <v>63167</v>
      </c>
      <c r="L169" s="47">
        <v>127</v>
      </c>
      <c r="M169" s="47">
        <v>63537</v>
      </c>
      <c r="N169" s="47">
        <v>63388</v>
      </c>
      <c r="O169" s="47">
        <v>148</v>
      </c>
      <c r="P169" s="47">
        <v>63685</v>
      </c>
      <c r="Q169" s="47">
        <v>63534</v>
      </c>
      <c r="R169" s="47">
        <v>147</v>
      </c>
      <c r="S169" s="47">
        <v>63699</v>
      </c>
      <c r="T169" s="47">
        <v>63530</v>
      </c>
      <c r="U169" s="47">
        <v>167</v>
      </c>
      <c r="V169" s="147">
        <v>63719</v>
      </c>
      <c r="W169" s="147">
        <v>63550</v>
      </c>
      <c r="X169" s="147">
        <v>168</v>
      </c>
    </row>
    <row r="170" spans="1:24" x14ac:dyDescent="0.35">
      <c r="A170" s="46" t="s">
        <v>233</v>
      </c>
      <c r="B170" s="46" t="s">
        <v>363</v>
      </c>
      <c r="C170" s="46" t="s">
        <v>345</v>
      </c>
      <c r="D170" s="47">
        <v>57245</v>
      </c>
      <c r="E170" s="47">
        <v>56875</v>
      </c>
      <c r="F170" s="47">
        <v>362</v>
      </c>
      <c r="G170" s="47">
        <v>59509</v>
      </c>
      <c r="H170" s="47">
        <v>59105</v>
      </c>
      <c r="I170" s="47">
        <v>395</v>
      </c>
      <c r="J170" s="47">
        <v>62686</v>
      </c>
      <c r="K170" s="47">
        <v>62203</v>
      </c>
      <c r="L170" s="47">
        <v>476</v>
      </c>
      <c r="M170" s="47">
        <v>63982</v>
      </c>
      <c r="N170" s="47">
        <v>63546</v>
      </c>
      <c r="O170" s="47">
        <v>431</v>
      </c>
      <c r="P170" s="47">
        <v>65440</v>
      </c>
      <c r="Q170" s="47">
        <v>64924</v>
      </c>
      <c r="R170" s="47">
        <v>508</v>
      </c>
      <c r="S170" s="47">
        <v>66781</v>
      </c>
      <c r="T170" s="47">
        <v>66212</v>
      </c>
      <c r="U170" s="47">
        <v>559</v>
      </c>
      <c r="V170" s="147">
        <v>70066</v>
      </c>
      <c r="W170" s="147">
        <v>69456</v>
      </c>
      <c r="X170" s="147">
        <v>603</v>
      </c>
    </row>
    <row r="171" spans="1:24" x14ac:dyDescent="0.35">
      <c r="A171" s="46" t="s">
        <v>233</v>
      </c>
      <c r="B171" s="46" t="s">
        <v>377</v>
      </c>
      <c r="C171" s="46" t="s">
        <v>345</v>
      </c>
      <c r="D171" s="47">
        <v>58044</v>
      </c>
      <c r="E171" s="47">
        <v>57843</v>
      </c>
      <c r="F171" s="47">
        <v>195</v>
      </c>
      <c r="G171" s="47">
        <v>58810</v>
      </c>
      <c r="H171" s="47">
        <v>58639</v>
      </c>
      <c r="I171" s="47">
        <v>167</v>
      </c>
      <c r="J171" s="47">
        <v>61189</v>
      </c>
      <c r="K171" s="47">
        <v>60998</v>
      </c>
      <c r="L171" s="47">
        <v>185</v>
      </c>
      <c r="M171" s="47">
        <v>61377</v>
      </c>
      <c r="N171" s="47">
        <v>61200</v>
      </c>
      <c r="O171" s="47">
        <v>176</v>
      </c>
      <c r="P171" s="47">
        <v>64981</v>
      </c>
      <c r="Q171" s="47">
        <v>64802</v>
      </c>
      <c r="R171" s="47">
        <v>171</v>
      </c>
      <c r="S171" s="47">
        <v>65794</v>
      </c>
      <c r="T171" s="47">
        <v>65623</v>
      </c>
      <c r="U171" s="47">
        <v>164</v>
      </c>
      <c r="V171" s="147">
        <v>67134</v>
      </c>
      <c r="W171" s="147">
        <v>66966</v>
      </c>
      <c r="X171" s="147">
        <v>165</v>
      </c>
    </row>
    <row r="172" spans="1:24" x14ac:dyDescent="0.35">
      <c r="A172" s="46" t="s">
        <v>233</v>
      </c>
      <c r="B172" s="46" t="s">
        <v>371</v>
      </c>
      <c r="C172" s="46" t="s">
        <v>345</v>
      </c>
      <c r="D172" s="47">
        <v>64806</v>
      </c>
      <c r="E172" s="47">
        <v>63901</v>
      </c>
      <c r="F172" s="47">
        <v>895</v>
      </c>
      <c r="G172" s="47">
        <v>64941</v>
      </c>
      <c r="H172" s="47">
        <v>64158</v>
      </c>
      <c r="I172" s="47">
        <v>775</v>
      </c>
      <c r="J172" s="47">
        <v>66234</v>
      </c>
      <c r="K172" s="47">
        <v>65469</v>
      </c>
      <c r="L172" s="47">
        <v>755</v>
      </c>
      <c r="M172" s="47">
        <v>68162</v>
      </c>
      <c r="N172" s="47">
        <v>67324</v>
      </c>
      <c r="O172" s="47">
        <v>831</v>
      </c>
      <c r="P172" s="47">
        <v>71988</v>
      </c>
      <c r="Q172" s="47">
        <v>71087</v>
      </c>
      <c r="R172" s="47">
        <v>894</v>
      </c>
      <c r="S172" s="47">
        <v>73192</v>
      </c>
      <c r="T172" s="47">
        <v>72308</v>
      </c>
      <c r="U172" s="47">
        <v>880</v>
      </c>
      <c r="V172" s="147">
        <v>74994</v>
      </c>
      <c r="W172" s="147">
        <v>74109</v>
      </c>
      <c r="X172" s="147">
        <v>881</v>
      </c>
    </row>
    <row r="173" spans="1:24" x14ac:dyDescent="0.35">
      <c r="A173" s="46" t="s">
        <v>233</v>
      </c>
      <c r="B173" s="46" t="s">
        <v>370</v>
      </c>
      <c r="C173" s="46" t="s">
        <v>345</v>
      </c>
      <c r="D173" s="47">
        <v>47186</v>
      </c>
      <c r="E173" s="47">
        <v>46704</v>
      </c>
      <c r="F173" s="47">
        <v>479</v>
      </c>
      <c r="G173" s="47">
        <v>47832</v>
      </c>
      <c r="H173" s="47">
        <v>47391</v>
      </c>
      <c r="I173" s="47">
        <v>434</v>
      </c>
      <c r="J173" s="47">
        <v>50138</v>
      </c>
      <c r="K173" s="47">
        <v>49632</v>
      </c>
      <c r="L173" s="47">
        <v>501</v>
      </c>
      <c r="M173" s="47">
        <v>53238</v>
      </c>
      <c r="N173" s="47">
        <v>52717</v>
      </c>
      <c r="O173" s="47">
        <v>519</v>
      </c>
      <c r="P173" s="47">
        <v>54487</v>
      </c>
      <c r="Q173" s="47">
        <v>53951</v>
      </c>
      <c r="R173" s="47">
        <v>528</v>
      </c>
      <c r="S173" s="47">
        <v>56367</v>
      </c>
      <c r="T173" s="47">
        <v>55836</v>
      </c>
      <c r="U173" s="47">
        <v>523</v>
      </c>
      <c r="V173" s="147">
        <v>58441</v>
      </c>
      <c r="W173" s="147">
        <v>57897</v>
      </c>
      <c r="X173" s="147">
        <v>539</v>
      </c>
    </row>
    <row r="174" spans="1:24" x14ac:dyDescent="0.35">
      <c r="A174" s="46" t="s">
        <v>233</v>
      </c>
      <c r="B174" s="46" t="s">
        <v>379</v>
      </c>
      <c r="C174" s="46" t="s">
        <v>345</v>
      </c>
      <c r="D174" s="47">
        <v>88460</v>
      </c>
      <c r="E174" s="47">
        <v>87714</v>
      </c>
      <c r="F174" s="47">
        <v>742</v>
      </c>
      <c r="G174" s="47">
        <v>88713</v>
      </c>
      <c r="H174" s="47">
        <v>88070</v>
      </c>
      <c r="I174" s="47">
        <v>635</v>
      </c>
      <c r="J174" s="47">
        <v>89110</v>
      </c>
      <c r="K174" s="47">
        <v>88518</v>
      </c>
      <c r="L174" s="47">
        <v>586</v>
      </c>
      <c r="M174" s="47">
        <v>89214</v>
      </c>
      <c r="N174" s="47">
        <v>88496</v>
      </c>
      <c r="O174" s="47">
        <v>707</v>
      </c>
      <c r="P174" s="47">
        <v>90138</v>
      </c>
      <c r="Q174" s="47">
        <v>89447</v>
      </c>
      <c r="R174" s="47">
        <v>678</v>
      </c>
      <c r="S174" s="47">
        <v>89292</v>
      </c>
      <c r="T174" s="47">
        <v>88643</v>
      </c>
      <c r="U174" s="47">
        <v>643</v>
      </c>
      <c r="V174" s="147">
        <v>91660</v>
      </c>
      <c r="W174" s="147">
        <v>91075</v>
      </c>
      <c r="X174" s="147">
        <v>580</v>
      </c>
    </row>
    <row r="175" spans="1:24" x14ac:dyDescent="0.35">
      <c r="A175" s="46" t="s">
        <v>233</v>
      </c>
      <c r="B175" s="46" t="s">
        <v>361</v>
      </c>
      <c r="C175" s="46" t="s">
        <v>345</v>
      </c>
      <c r="D175" s="47">
        <v>62031</v>
      </c>
      <c r="E175" s="47">
        <v>61604</v>
      </c>
      <c r="F175" s="47">
        <v>418</v>
      </c>
      <c r="G175" s="47">
        <v>63032</v>
      </c>
      <c r="H175" s="47">
        <v>62635</v>
      </c>
      <c r="I175" s="47">
        <v>387</v>
      </c>
      <c r="J175" s="47">
        <v>65902</v>
      </c>
      <c r="K175" s="47">
        <v>65483</v>
      </c>
      <c r="L175" s="47">
        <v>409</v>
      </c>
      <c r="M175" s="47">
        <v>66492</v>
      </c>
      <c r="N175" s="47">
        <v>66068</v>
      </c>
      <c r="O175" s="47">
        <v>417</v>
      </c>
      <c r="P175" s="47">
        <v>66803</v>
      </c>
      <c r="Q175" s="47">
        <v>66360</v>
      </c>
      <c r="R175" s="47">
        <v>437</v>
      </c>
      <c r="S175" s="47">
        <v>66824</v>
      </c>
      <c r="T175" s="47">
        <v>66396</v>
      </c>
      <c r="U175" s="47">
        <v>421</v>
      </c>
      <c r="V175" s="147">
        <v>66825</v>
      </c>
      <c r="W175" s="147">
        <v>66435</v>
      </c>
      <c r="X175" s="147">
        <v>388</v>
      </c>
    </row>
    <row r="176" spans="1:24" x14ac:dyDescent="0.35">
      <c r="A176" s="46" t="s">
        <v>233</v>
      </c>
      <c r="B176" s="46" t="s">
        <v>365</v>
      </c>
      <c r="C176" s="46" t="s">
        <v>345</v>
      </c>
      <c r="D176" s="47">
        <v>70740</v>
      </c>
      <c r="E176" s="47">
        <v>70398</v>
      </c>
      <c r="F176" s="47">
        <v>327</v>
      </c>
      <c r="G176" s="47">
        <v>70936</v>
      </c>
      <c r="H176" s="47">
        <v>70627</v>
      </c>
      <c r="I176" s="47">
        <v>296</v>
      </c>
      <c r="J176" s="47">
        <v>76182</v>
      </c>
      <c r="K176" s="47">
        <v>75856</v>
      </c>
      <c r="L176" s="47">
        <v>313</v>
      </c>
      <c r="M176" s="47">
        <v>77925</v>
      </c>
      <c r="N176" s="47">
        <v>77644</v>
      </c>
      <c r="O176" s="47">
        <v>271</v>
      </c>
      <c r="P176" s="47">
        <v>79616</v>
      </c>
      <c r="Q176" s="47">
        <v>79321</v>
      </c>
      <c r="R176" s="47">
        <v>278</v>
      </c>
      <c r="S176" s="47">
        <v>82003</v>
      </c>
      <c r="T176" s="47">
        <v>81714</v>
      </c>
      <c r="U176" s="47">
        <v>279</v>
      </c>
      <c r="V176" s="147">
        <v>82372</v>
      </c>
      <c r="W176" s="147">
        <v>82087</v>
      </c>
      <c r="X176" s="147">
        <v>272</v>
      </c>
    </row>
    <row r="177" spans="1:24" x14ac:dyDescent="0.35">
      <c r="A177" s="46" t="s">
        <v>233</v>
      </c>
      <c r="B177" s="46" t="s">
        <v>381</v>
      </c>
      <c r="C177" s="46" t="s">
        <v>345</v>
      </c>
      <c r="D177" s="47">
        <v>114181</v>
      </c>
      <c r="E177" s="47">
        <v>113753</v>
      </c>
      <c r="F177" s="47">
        <v>420</v>
      </c>
      <c r="G177" s="47">
        <v>117217</v>
      </c>
      <c r="H177" s="47">
        <v>116842</v>
      </c>
      <c r="I177" s="47">
        <v>364</v>
      </c>
      <c r="J177" s="47">
        <v>123703</v>
      </c>
      <c r="K177" s="47">
        <v>123282</v>
      </c>
      <c r="L177" s="47">
        <v>409</v>
      </c>
      <c r="M177" s="47">
        <v>124375</v>
      </c>
      <c r="N177" s="47">
        <v>123932</v>
      </c>
      <c r="O177" s="47">
        <v>438</v>
      </c>
      <c r="P177" s="47">
        <v>127889</v>
      </c>
      <c r="Q177" s="47">
        <v>127454</v>
      </c>
      <c r="R177" s="47">
        <v>431</v>
      </c>
      <c r="S177" s="47">
        <v>132046</v>
      </c>
      <c r="T177" s="47">
        <v>131594</v>
      </c>
      <c r="U177" s="47">
        <v>445</v>
      </c>
      <c r="V177" s="147">
        <v>132860</v>
      </c>
      <c r="W177" s="147">
        <v>132432</v>
      </c>
      <c r="X177" s="147">
        <v>427</v>
      </c>
    </row>
    <row r="178" spans="1:24" x14ac:dyDescent="0.35">
      <c r="A178" s="46" t="s">
        <v>233</v>
      </c>
      <c r="B178" s="46" t="s">
        <v>372</v>
      </c>
      <c r="C178" s="46" t="s">
        <v>345</v>
      </c>
      <c r="D178" s="47">
        <v>84386</v>
      </c>
      <c r="E178" s="47">
        <v>84172</v>
      </c>
      <c r="F178" s="47">
        <v>213</v>
      </c>
      <c r="G178" s="47">
        <v>84469</v>
      </c>
      <c r="H178" s="47">
        <v>84290</v>
      </c>
      <c r="I178" s="47">
        <v>175</v>
      </c>
      <c r="J178" s="47">
        <v>85578</v>
      </c>
      <c r="K178" s="47">
        <v>85398</v>
      </c>
      <c r="L178" s="47">
        <v>177</v>
      </c>
      <c r="M178" s="47">
        <v>88640</v>
      </c>
      <c r="N178" s="47">
        <v>88466</v>
      </c>
      <c r="O178" s="47">
        <v>170</v>
      </c>
      <c r="P178" s="47">
        <v>90040</v>
      </c>
      <c r="Q178" s="47">
        <v>89869</v>
      </c>
      <c r="R178" s="47">
        <v>168</v>
      </c>
      <c r="S178" s="47">
        <v>90426</v>
      </c>
      <c r="T178" s="47">
        <v>90243</v>
      </c>
      <c r="U178" s="47">
        <v>177</v>
      </c>
      <c r="V178" s="147">
        <v>91007</v>
      </c>
      <c r="W178" s="147">
        <v>90818</v>
      </c>
      <c r="X178" s="147">
        <v>185</v>
      </c>
    </row>
    <row r="179" spans="1:24" x14ac:dyDescent="0.35">
      <c r="A179" s="46" t="s">
        <v>233</v>
      </c>
      <c r="B179" s="46" t="s">
        <v>376</v>
      </c>
      <c r="C179" s="46" t="s">
        <v>345</v>
      </c>
      <c r="D179" s="47">
        <v>66335</v>
      </c>
      <c r="E179" s="47">
        <v>65651</v>
      </c>
      <c r="F179" s="47">
        <v>676</v>
      </c>
      <c r="G179" s="47">
        <v>67601</v>
      </c>
      <c r="H179" s="47">
        <v>66872</v>
      </c>
      <c r="I179" s="47">
        <v>722</v>
      </c>
      <c r="J179" s="47">
        <v>68873</v>
      </c>
      <c r="K179" s="47">
        <v>68114</v>
      </c>
      <c r="L179" s="47">
        <v>749</v>
      </c>
      <c r="M179" s="47">
        <v>72919</v>
      </c>
      <c r="N179" s="47">
        <v>72135</v>
      </c>
      <c r="O179" s="47">
        <v>776</v>
      </c>
      <c r="P179" s="47">
        <v>76338</v>
      </c>
      <c r="Q179" s="47">
        <v>75605</v>
      </c>
      <c r="R179" s="47">
        <v>727</v>
      </c>
      <c r="S179" s="47">
        <v>77704</v>
      </c>
      <c r="T179" s="47">
        <v>76943</v>
      </c>
      <c r="U179" s="47">
        <v>757</v>
      </c>
      <c r="V179" s="147">
        <v>78689</v>
      </c>
      <c r="W179" s="147">
        <v>77942</v>
      </c>
      <c r="X179" s="147">
        <v>742</v>
      </c>
    </row>
    <row r="180" spans="1:24" x14ac:dyDescent="0.35">
      <c r="A180" s="46" t="s">
        <v>233</v>
      </c>
      <c r="B180" s="46" t="s">
        <v>360</v>
      </c>
      <c r="C180" s="46" t="s">
        <v>345</v>
      </c>
      <c r="D180" s="47">
        <v>32889</v>
      </c>
      <c r="E180" s="47">
        <v>31478</v>
      </c>
      <c r="F180" s="47">
        <v>1406</v>
      </c>
      <c r="G180" s="47">
        <v>33504</v>
      </c>
      <c r="H180" s="47">
        <v>32303</v>
      </c>
      <c r="I180" s="47">
        <v>1192</v>
      </c>
      <c r="J180" s="47">
        <v>33916</v>
      </c>
      <c r="K180" s="47">
        <v>32938</v>
      </c>
      <c r="L180" s="47">
        <v>969</v>
      </c>
      <c r="M180" s="47">
        <v>35251</v>
      </c>
      <c r="N180" s="47">
        <v>34185</v>
      </c>
      <c r="O180" s="47">
        <v>1055</v>
      </c>
      <c r="P180" s="47">
        <v>36403</v>
      </c>
      <c r="Q180" s="47">
        <v>35260</v>
      </c>
      <c r="R180" s="47">
        <v>1128</v>
      </c>
      <c r="S180" s="47">
        <v>37286</v>
      </c>
      <c r="T180" s="47">
        <v>36289</v>
      </c>
      <c r="U180" s="47">
        <v>989</v>
      </c>
      <c r="V180" s="147">
        <v>37195</v>
      </c>
      <c r="W180" s="147">
        <v>36267</v>
      </c>
      <c r="X180" s="147">
        <v>919</v>
      </c>
    </row>
    <row r="181" spans="1:24" x14ac:dyDescent="0.35">
      <c r="A181" s="46" t="s">
        <v>233</v>
      </c>
      <c r="B181" s="46" t="s">
        <v>369</v>
      </c>
      <c r="C181" s="46" t="s">
        <v>345</v>
      </c>
      <c r="D181" s="47">
        <v>51242</v>
      </c>
      <c r="E181" s="47">
        <v>51028</v>
      </c>
      <c r="F181" s="47">
        <v>212</v>
      </c>
      <c r="G181" s="47">
        <v>51887</v>
      </c>
      <c r="H181" s="47">
        <v>51690</v>
      </c>
      <c r="I181" s="47">
        <v>194</v>
      </c>
      <c r="J181" s="47">
        <v>56816</v>
      </c>
      <c r="K181" s="47">
        <v>56611</v>
      </c>
      <c r="L181" s="47">
        <v>200</v>
      </c>
      <c r="M181" s="47">
        <v>58480</v>
      </c>
      <c r="N181" s="47">
        <v>58254</v>
      </c>
      <c r="O181" s="47">
        <v>225</v>
      </c>
      <c r="P181" s="47">
        <v>63289</v>
      </c>
      <c r="Q181" s="47">
        <v>63059</v>
      </c>
      <c r="R181" s="47">
        <v>228</v>
      </c>
      <c r="S181" s="47">
        <v>66175</v>
      </c>
      <c r="T181" s="47">
        <v>65956</v>
      </c>
      <c r="U181" s="47">
        <v>216</v>
      </c>
      <c r="V181" s="147">
        <v>69650</v>
      </c>
      <c r="W181" s="147">
        <v>69424</v>
      </c>
      <c r="X181" s="147">
        <v>224</v>
      </c>
    </row>
    <row r="182" spans="1:24" x14ac:dyDescent="0.35">
      <c r="A182" s="46" t="s">
        <v>233</v>
      </c>
      <c r="B182" s="46" t="s">
        <v>358</v>
      </c>
      <c r="C182" s="46" t="s">
        <v>345</v>
      </c>
      <c r="D182" s="47">
        <v>13984</v>
      </c>
      <c r="E182" s="47">
        <v>13720</v>
      </c>
      <c r="F182" s="47">
        <v>264</v>
      </c>
      <c r="G182" s="47">
        <v>13934</v>
      </c>
      <c r="H182" s="47">
        <v>13725</v>
      </c>
      <c r="I182" s="47">
        <v>209</v>
      </c>
      <c r="J182" s="47">
        <v>14699</v>
      </c>
      <c r="K182" s="47">
        <v>14454</v>
      </c>
      <c r="L182" s="47">
        <v>241</v>
      </c>
      <c r="M182" s="47">
        <v>15145</v>
      </c>
      <c r="N182" s="47">
        <v>14860</v>
      </c>
      <c r="O182" s="47">
        <v>282</v>
      </c>
      <c r="P182" s="47">
        <v>15212</v>
      </c>
      <c r="Q182" s="47">
        <v>14940</v>
      </c>
      <c r="R182" s="47">
        <v>271</v>
      </c>
      <c r="S182" s="47">
        <v>15267</v>
      </c>
      <c r="T182" s="47">
        <v>14981</v>
      </c>
      <c r="U182" s="47">
        <v>283</v>
      </c>
      <c r="V182" s="147">
        <v>15614</v>
      </c>
      <c r="W182" s="147">
        <v>15289</v>
      </c>
      <c r="X182" s="147">
        <v>322</v>
      </c>
    </row>
    <row r="183" spans="1:24" x14ac:dyDescent="0.35">
      <c r="A183" s="46" t="s">
        <v>233</v>
      </c>
      <c r="B183" s="46" t="s">
        <v>359</v>
      </c>
      <c r="C183" s="46" t="s">
        <v>345</v>
      </c>
      <c r="D183" s="47">
        <v>22678</v>
      </c>
      <c r="E183" s="47">
        <v>22126</v>
      </c>
      <c r="F183" s="47">
        <v>549</v>
      </c>
      <c r="G183" s="47">
        <v>23131</v>
      </c>
      <c r="H183" s="47">
        <v>22632</v>
      </c>
      <c r="I183" s="47">
        <v>494</v>
      </c>
      <c r="J183" s="47">
        <v>24570</v>
      </c>
      <c r="K183" s="47">
        <v>24015</v>
      </c>
      <c r="L183" s="47">
        <v>549</v>
      </c>
      <c r="M183" s="47">
        <v>24993</v>
      </c>
      <c r="N183" s="47">
        <v>24383</v>
      </c>
      <c r="O183" s="47">
        <v>608</v>
      </c>
      <c r="P183" s="47">
        <v>25407</v>
      </c>
      <c r="Q183" s="47">
        <v>24781</v>
      </c>
      <c r="R183" s="47">
        <v>621</v>
      </c>
      <c r="S183" s="47">
        <v>25525</v>
      </c>
      <c r="T183" s="47">
        <v>24898</v>
      </c>
      <c r="U183" s="47">
        <v>623</v>
      </c>
      <c r="V183" s="147">
        <v>26786</v>
      </c>
      <c r="W183" s="147">
        <v>26226</v>
      </c>
      <c r="X183" s="147">
        <v>556</v>
      </c>
    </row>
    <row r="184" spans="1:24" x14ac:dyDescent="0.35">
      <c r="A184" s="46" t="s">
        <v>233</v>
      </c>
      <c r="B184" s="46" t="s">
        <v>364</v>
      </c>
      <c r="C184" s="46" t="s">
        <v>345</v>
      </c>
      <c r="D184" s="47">
        <v>50340</v>
      </c>
      <c r="E184" s="47">
        <v>50239</v>
      </c>
      <c r="F184" s="47">
        <v>101</v>
      </c>
      <c r="G184" s="47">
        <v>50570</v>
      </c>
      <c r="H184" s="47">
        <v>50481</v>
      </c>
      <c r="I184" s="47">
        <v>88</v>
      </c>
      <c r="J184" s="47">
        <v>51048</v>
      </c>
      <c r="K184" s="47">
        <v>50940</v>
      </c>
      <c r="L184" s="47">
        <v>105</v>
      </c>
      <c r="M184" s="47">
        <v>54326</v>
      </c>
      <c r="N184" s="47">
        <v>54218</v>
      </c>
      <c r="O184" s="47">
        <v>105</v>
      </c>
      <c r="P184" s="47">
        <v>55499</v>
      </c>
      <c r="Q184" s="47">
        <v>55402</v>
      </c>
      <c r="R184" s="47">
        <v>92</v>
      </c>
      <c r="S184" s="47">
        <v>57810</v>
      </c>
      <c r="T184" s="47">
        <v>57688</v>
      </c>
      <c r="U184" s="47">
        <v>120</v>
      </c>
      <c r="V184" s="147">
        <v>58730</v>
      </c>
      <c r="W184" s="147">
        <v>58590</v>
      </c>
      <c r="X184" s="147">
        <v>136</v>
      </c>
    </row>
    <row r="185" spans="1:24" x14ac:dyDescent="0.35">
      <c r="A185" s="46" t="s">
        <v>257</v>
      </c>
      <c r="B185" s="46" t="s">
        <v>257</v>
      </c>
      <c r="C185" s="46" t="s">
        <v>345</v>
      </c>
      <c r="D185" s="47">
        <v>247520</v>
      </c>
      <c r="E185" s="47">
        <v>246451</v>
      </c>
      <c r="F185" s="47">
        <v>1058</v>
      </c>
      <c r="G185" s="47">
        <v>254824</v>
      </c>
      <c r="H185" s="47">
        <v>253708</v>
      </c>
      <c r="I185" s="47">
        <v>1104</v>
      </c>
      <c r="J185" s="47">
        <v>263996</v>
      </c>
      <c r="K185" s="47">
        <v>262910</v>
      </c>
      <c r="L185" s="47">
        <v>1079</v>
      </c>
      <c r="M185" s="47">
        <v>270203</v>
      </c>
      <c r="N185" s="47">
        <v>268986</v>
      </c>
      <c r="O185" s="47">
        <v>1203</v>
      </c>
      <c r="P185" s="47">
        <v>273619</v>
      </c>
      <c r="Q185" s="47">
        <v>272367</v>
      </c>
      <c r="R185" s="47">
        <v>1237</v>
      </c>
      <c r="S185" s="47">
        <v>277264</v>
      </c>
      <c r="T185" s="47">
        <v>275925</v>
      </c>
      <c r="U185" s="47">
        <v>1324</v>
      </c>
      <c r="V185" s="147">
        <v>282141</v>
      </c>
      <c r="W185" s="147">
        <v>280540</v>
      </c>
      <c r="X185" s="147">
        <v>1590</v>
      </c>
    </row>
    <row r="186" spans="1:24" x14ac:dyDescent="0.35">
      <c r="A186" s="46" t="s">
        <v>257</v>
      </c>
      <c r="B186" s="46" t="s">
        <v>388</v>
      </c>
      <c r="C186" s="46" t="s">
        <v>345</v>
      </c>
      <c r="D186" s="47">
        <v>73754</v>
      </c>
      <c r="E186" s="47">
        <v>73573</v>
      </c>
      <c r="F186" s="47">
        <v>177</v>
      </c>
      <c r="G186" s="47">
        <v>74861</v>
      </c>
      <c r="H186" s="47">
        <v>74685</v>
      </c>
      <c r="I186" s="47">
        <v>172</v>
      </c>
      <c r="J186" s="47">
        <v>76324</v>
      </c>
      <c r="K186" s="47">
        <v>76128</v>
      </c>
      <c r="L186" s="47">
        <v>194</v>
      </c>
      <c r="M186" s="47">
        <v>78146</v>
      </c>
      <c r="N186" s="47">
        <v>77930</v>
      </c>
      <c r="O186" s="47">
        <v>214</v>
      </c>
      <c r="P186" s="47">
        <v>79129</v>
      </c>
      <c r="Q186" s="47">
        <v>78896</v>
      </c>
      <c r="R186" s="47">
        <v>227</v>
      </c>
      <c r="S186" s="47">
        <v>80296</v>
      </c>
      <c r="T186" s="47">
        <v>80061</v>
      </c>
      <c r="U186" s="47">
        <v>230</v>
      </c>
      <c r="V186" s="147">
        <v>81275</v>
      </c>
      <c r="W186" s="147">
        <v>81018</v>
      </c>
      <c r="X186" s="147">
        <v>253</v>
      </c>
    </row>
    <row r="187" spans="1:24" x14ac:dyDescent="0.35">
      <c r="A187" s="46" t="s">
        <v>257</v>
      </c>
      <c r="B187" s="46" t="s">
        <v>384</v>
      </c>
      <c r="C187" s="46" t="s">
        <v>345</v>
      </c>
      <c r="D187" s="47">
        <v>36920</v>
      </c>
      <c r="E187" s="47">
        <v>36625</v>
      </c>
      <c r="F187" s="47">
        <v>293</v>
      </c>
      <c r="G187" s="47">
        <v>36644</v>
      </c>
      <c r="H187" s="47">
        <v>36408</v>
      </c>
      <c r="I187" s="47">
        <v>235</v>
      </c>
      <c r="J187" s="47">
        <v>36529</v>
      </c>
      <c r="K187" s="47">
        <v>36303</v>
      </c>
      <c r="L187" s="47">
        <v>225</v>
      </c>
      <c r="M187" s="47">
        <v>37194</v>
      </c>
      <c r="N187" s="47">
        <v>36934</v>
      </c>
      <c r="O187" s="47">
        <v>259</v>
      </c>
      <c r="P187" s="47">
        <v>37434</v>
      </c>
      <c r="Q187" s="47">
        <v>37171</v>
      </c>
      <c r="R187" s="47">
        <v>260</v>
      </c>
      <c r="S187" s="47">
        <v>37677</v>
      </c>
      <c r="T187" s="47">
        <v>37352</v>
      </c>
      <c r="U187" s="47">
        <v>322</v>
      </c>
      <c r="V187" s="147">
        <v>39641</v>
      </c>
      <c r="W187" s="147">
        <v>39181</v>
      </c>
      <c r="X187" s="147">
        <v>456</v>
      </c>
    </row>
    <row r="188" spans="1:24" x14ac:dyDescent="0.35">
      <c r="A188" s="46" t="s">
        <v>257</v>
      </c>
      <c r="B188" s="46" t="s">
        <v>389</v>
      </c>
      <c r="C188" s="46" t="s">
        <v>345</v>
      </c>
      <c r="D188" s="47">
        <v>50492</v>
      </c>
      <c r="E188" s="47">
        <v>50256</v>
      </c>
      <c r="F188" s="47">
        <v>236</v>
      </c>
      <c r="G188" s="47">
        <v>54486</v>
      </c>
      <c r="H188" s="47">
        <v>54229</v>
      </c>
      <c r="I188" s="47">
        <v>256</v>
      </c>
      <c r="J188" s="47">
        <v>59752</v>
      </c>
      <c r="K188" s="47">
        <v>59506</v>
      </c>
      <c r="L188" s="47">
        <v>244</v>
      </c>
      <c r="M188" s="47">
        <v>61981</v>
      </c>
      <c r="N188" s="47">
        <v>61719</v>
      </c>
      <c r="O188" s="47">
        <v>258</v>
      </c>
      <c r="P188" s="47">
        <v>62856</v>
      </c>
      <c r="Q188" s="47">
        <v>62601</v>
      </c>
      <c r="R188" s="47">
        <v>253</v>
      </c>
      <c r="S188" s="47">
        <v>64559</v>
      </c>
      <c r="T188" s="47">
        <v>64295</v>
      </c>
      <c r="U188" s="47">
        <v>262</v>
      </c>
      <c r="V188" s="147">
        <v>64909</v>
      </c>
      <c r="W188" s="147">
        <v>64612</v>
      </c>
      <c r="X188" s="147">
        <v>297</v>
      </c>
    </row>
    <row r="189" spans="1:24" x14ac:dyDescent="0.35">
      <c r="A189" s="46" t="s">
        <v>257</v>
      </c>
      <c r="B189" s="46" t="s">
        <v>411</v>
      </c>
      <c r="C189" s="46" t="s">
        <v>345</v>
      </c>
      <c r="D189" s="47">
        <v>43561</v>
      </c>
      <c r="E189" s="47">
        <v>43286</v>
      </c>
      <c r="F189" s="47">
        <v>270</v>
      </c>
      <c r="G189" s="47">
        <v>46056</v>
      </c>
      <c r="H189" s="47">
        <v>45703</v>
      </c>
      <c r="I189" s="47">
        <v>348</v>
      </c>
      <c r="J189" s="47">
        <v>48529</v>
      </c>
      <c r="K189" s="47">
        <v>48207</v>
      </c>
      <c r="L189" s="47">
        <v>320</v>
      </c>
      <c r="M189" s="47">
        <v>49542</v>
      </c>
      <c r="N189" s="47">
        <v>49183</v>
      </c>
      <c r="O189" s="47">
        <v>354</v>
      </c>
      <c r="P189" s="47">
        <v>50198</v>
      </c>
      <c r="Q189" s="47">
        <v>49806</v>
      </c>
      <c r="R189" s="47">
        <v>389</v>
      </c>
      <c r="S189" s="47">
        <v>50674</v>
      </c>
      <c r="T189" s="47">
        <v>50265</v>
      </c>
      <c r="U189" s="47">
        <v>405</v>
      </c>
      <c r="V189" s="147">
        <v>51126</v>
      </c>
      <c r="W189" s="147">
        <v>50651</v>
      </c>
      <c r="X189" s="147">
        <v>472</v>
      </c>
    </row>
    <row r="190" spans="1:24" x14ac:dyDescent="0.35">
      <c r="A190" s="46" t="s">
        <v>257</v>
      </c>
      <c r="B190" s="46" t="s">
        <v>359</v>
      </c>
      <c r="C190" s="46" t="s">
        <v>345</v>
      </c>
      <c r="D190" s="47">
        <v>42793</v>
      </c>
      <c r="E190" s="47">
        <v>42711</v>
      </c>
      <c r="F190" s="47">
        <v>82</v>
      </c>
      <c r="G190" s="47">
        <v>42777</v>
      </c>
      <c r="H190" s="47">
        <v>42683</v>
      </c>
      <c r="I190" s="47">
        <v>93</v>
      </c>
      <c r="J190" s="47">
        <v>42862</v>
      </c>
      <c r="K190" s="47">
        <v>42766</v>
      </c>
      <c r="L190" s="47">
        <v>96</v>
      </c>
      <c r="M190" s="47">
        <v>43340</v>
      </c>
      <c r="N190" s="47">
        <v>43220</v>
      </c>
      <c r="O190" s="47">
        <v>118</v>
      </c>
      <c r="P190" s="47">
        <v>44002</v>
      </c>
      <c r="Q190" s="47">
        <v>43893</v>
      </c>
      <c r="R190" s="47">
        <v>108</v>
      </c>
      <c r="S190" s="47">
        <v>44058</v>
      </c>
      <c r="T190" s="47">
        <v>43952</v>
      </c>
      <c r="U190" s="47">
        <v>105</v>
      </c>
      <c r="V190" s="147">
        <v>45190</v>
      </c>
      <c r="W190" s="147">
        <v>45078</v>
      </c>
      <c r="X190" s="147">
        <v>112</v>
      </c>
    </row>
    <row r="191" spans="1:24" x14ac:dyDescent="0.35">
      <c r="A191" s="46" t="s">
        <v>259</v>
      </c>
      <c r="B191" s="46" t="s">
        <v>259</v>
      </c>
      <c r="C191" s="46" t="s">
        <v>345</v>
      </c>
      <c r="D191" s="47">
        <v>574720</v>
      </c>
      <c r="E191" s="47">
        <v>571237</v>
      </c>
      <c r="F191" s="47">
        <v>3446</v>
      </c>
      <c r="G191" s="47">
        <v>597303</v>
      </c>
      <c r="H191" s="47">
        <v>593619</v>
      </c>
      <c r="I191" s="47">
        <v>3629</v>
      </c>
      <c r="J191" s="47">
        <v>620233</v>
      </c>
      <c r="K191" s="47">
        <v>615915</v>
      </c>
      <c r="L191" s="47">
        <v>4267</v>
      </c>
      <c r="M191" s="47">
        <v>634670</v>
      </c>
      <c r="N191" s="47">
        <v>629920</v>
      </c>
      <c r="O191" s="47">
        <v>4708</v>
      </c>
      <c r="P191" s="47">
        <v>656725</v>
      </c>
      <c r="Q191" s="47">
        <v>651718</v>
      </c>
      <c r="R191" s="47">
        <v>4948</v>
      </c>
      <c r="S191" s="47">
        <v>683690</v>
      </c>
      <c r="T191" s="47">
        <v>678244</v>
      </c>
      <c r="U191" s="47">
        <v>5403</v>
      </c>
      <c r="V191" s="147">
        <v>722164</v>
      </c>
      <c r="W191" s="147">
        <v>715712</v>
      </c>
      <c r="X191" s="147">
        <v>6393</v>
      </c>
    </row>
    <row r="192" spans="1:24" x14ac:dyDescent="0.35">
      <c r="A192" s="46" t="s">
        <v>259</v>
      </c>
      <c r="B192" s="46" t="s">
        <v>406</v>
      </c>
      <c r="C192" s="46" t="s">
        <v>345</v>
      </c>
      <c r="D192" s="47">
        <v>2128</v>
      </c>
      <c r="E192" s="47">
        <v>2122</v>
      </c>
      <c r="F192" s="47">
        <v>6</v>
      </c>
      <c r="G192" s="47">
        <v>2098</v>
      </c>
      <c r="H192" s="47">
        <v>2092</v>
      </c>
      <c r="I192" s="47">
        <v>6</v>
      </c>
      <c r="J192" s="47">
        <v>2089</v>
      </c>
      <c r="K192" s="47">
        <v>2082</v>
      </c>
      <c r="L192" s="47">
        <v>7</v>
      </c>
      <c r="M192" s="47">
        <v>2086</v>
      </c>
      <c r="N192" s="47">
        <v>2077</v>
      </c>
      <c r="O192" s="47">
        <v>8</v>
      </c>
      <c r="P192" s="47">
        <v>2089</v>
      </c>
      <c r="Q192" s="47">
        <v>2080</v>
      </c>
      <c r="R192" s="47">
        <v>8</v>
      </c>
      <c r="S192" s="47">
        <v>2130</v>
      </c>
      <c r="T192" s="47">
        <v>2120</v>
      </c>
      <c r="U192" s="47">
        <v>10</v>
      </c>
      <c r="V192" s="147">
        <v>2147</v>
      </c>
      <c r="W192" s="147">
        <v>2135</v>
      </c>
      <c r="X192" s="147">
        <v>12</v>
      </c>
    </row>
    <row r="193" spans="1:24" x14ac:dyDescent="0.35">
      <c r="A193" s="46" t="s">
        <v>259</v>
      </c>
      <c r="B193" s="46" t="s">
        <v>404</v>
      </c>
      <c r="C193" s="46" t="s">
        <v>345</v>
      </c>
      <c r="D193" s="47">
        <v>66592</v>
      </c>
      <c r="E193" s="47">
        <v>66330</v>
      </c>
      <c r="F193" s="47">
        <v>262</v>
      </c>
      <c r="G193" s="47">
        <v>65604</v>
      </c>
      <c r="H193" s="47">
        <v>65362</v>
      </c>
      <c r="I193" s="47">
        <v>241</v>
      </c>
      <c r="J193" s="47">
        <v>65596</v>
      </c>
      <c r="K193" s="47">
        <v>65339</v>
      </c>
      <c r="L193" s="47">
        <v>257</v>
      </c>
      <c r="M193" s="47">
        <v>66138</v>
      </c>
      <c r="N193" s="47">
        <v>65857</v>
      </c>
      <c r="O193" s="47">
        <v>278</v>
      </c>
      <c r="P193" s="47">
        <v>68812</v>
      </c>
      <c r="Q193" s="47">
        <v>68523</v>
      </c>
      <c r="R193" s="47">
        <v>284</v>
      </c>
      <c r="S193" s="47">
        <v>69737</v>
      </c>
      <c r="T193" s="47">
        <v>69455</v>
      </c>
      <c r="U193" s="47">
        <v>279</v>
      </c>
      <c r="V193" s="147">
        <v>69878</v>
      </c>
      <c r="W193" s="147">
        <v>69553</v>
      </c>
      <c r="X193" s="147">
        <v>324</v>
      </c>
    </row>
    <row r="194" spans="1:24" x14ac:dyDescent="0.35">
      <c r="A194" s="46" t="s">
        <v>259</v>
      </c>
      <c r="B194" s="46" t="s">
        <v>402</v>
      </c>
      <c r="C194" s="46" t="s">
        <v>345</v>
      </c>
      <c r="D194" s="47">
        <v>116201</v>
      </c>
      <c r="E194" s="47">
        <v>115728</v>
      </c>
      <c r="F194" s="47">
        <v>472</v>
      </c>
      <c r="G194" s="47">
        <v>119974</v>
      </c>
      <c r="H194" s="47">
        <v>119474</v>
      </c>
      <c r="I194" s="47">
        <v>498</v>
      </c>
      <c r="J194" s="47">
        <v>121293</v>
      </c>
      <c r="K194" s="47">
        <v>120723</v>
      </c>
      <c r="L194" s="47">
        <v>565</v>
      </c>
      <c r="M194" s="47">
        <v>123885</v>
      </c>
      <c r="N194" s="47">
        <v>123303</v>
      </c>
      <c r="O194" s="47">
        <v>579</v>
      </c>
      <c r="P194" s="47">
        <v>125147</v>
      </c>
      <c r="Q194" s="47">
        <v>124505</v>
      </c>
      <c r="R194" s="47">
        <v>639</v>
      </c>
      <c r="S194" s="47">
        <v>125199</v>
      </c>
      <c r="T194" s="47">
        <v>124504</v>
      </c>
      <c r="U194" s="47">
        <v>690</v>
      </c>
      <c r="V194" s="147">
        <v>125403</v>
      </c>
      <c r="W194" s="147">
        <v>124640</v>
      </c>
      <c r="X194" s="147">
        <v>760</v>
      </c>
    </row>
    <row r="195" spans="1:24" x14ac:dyDescent="0.35">
      <c r="A195" s="46" t="s">
        <v>259</v>
      </c>
      <c r="B195" s="46" t="s">
        <v>384</v>
      </c>
      <c r="C195" s="46" t="s">
        <v>345</v>
      </c>
      <c r="D195" s="47">
        <v>13842</v>
      </c>
      <c r="E195" s="47">
        <v>13746</v>
      </c>
      <c r="F195" s="47">
        <v>96</v>
      </c>
      <c r="G195" s="47">
        <v>13826</v>
      </c>
      <c r="H195" s="47">
        <v>13712</v>
      </c>
      <c r="I195" s="47">
        <v>111</v>
      </c>
      <c r="J195" s="47">
        <v>13793</v>
      </c>
      <c r="K195" s="47">
        <v>13674</v>
      </c>
      <c r="L195" s="47">
        <v>117</v>
      </c>
      <c r="M195" s="47">
        <v>13810</v>
      </c>
      <c r="N195" s="47">
        <v>13681</v>
      </c>
      <c r="O195" s="47">
        <v>128</v>
      </c>
      <c r="P195" s="47">
        <v>14894</v>
      </c>
      <c r="Q195" s="47">
        <v>14753</v>
      </c>
      <c r="R195" s="47">
        <v>139</v>
      </c>
      <c r="S195" s="47">
        <v>15289</v>
      </c>
      <c r="T195" s="47">
        <v>15142</v>
      </c>
      <c r="U195" s="47">
        <v>143</v>
      </c>
      <c r="V195" s="147">
        <v>17168</v>
      </c>
      <c r="W195" s="147">
        <v>16988</v>
      </c>
      <c r="X195" s="147">
        <v>177</v>
      </c>
    </row>
    <row r="196" spans="1:24" x14ac:dyDescent="0.35">
      <c r="A196" s="46" t="s">
        <v>259</v>
      </c>
      <c r="B196" s="46" t="s">
        <v>405</v>
      </c>
      <c r="C196" s="46" t="s">
        <v>345</v>
      </c>
      <c r="D196" s="47" t="s">
        <v>400</v>
      </c>
      <c r="E196" s="47" t="s">
        <v>400</v>
      </c>
      <c r="F196" s="47" t="s">
        <v>400</v>
      </c>
      <c r="G196" s="47">
        <v>62450</v>
      </c>
      <c r="H196" s="47">
        <v>61990</v>
      </c>
      <c r="I196" s="47">
        <v>458</v>
      </c>
      <c r="J196" s="47">
        <v>65104</v>
      </c>
      <c r="K196" s="47">
        <v>64599</v>
      </c>
      <c r="L196" s="47">
        <v>501</v>
      </c>
      <c r="M196" s="47">
        <v>65411</v>
      </c>
      <c r="N196" s="47">
        <v>64843</v>
      </c>
      <c r="O196" s="47">
        <v>561</v>
      </c>
      <c r="P196" s="47">
        <v>70219</v>
      </c>
      <c r="Q196" s="47">
        <v>69565</v>
      </c>
      <c r="R196" s="47">
        <v>646</v>
      </c>
      <c r="S196" s="47">
        <v>73817</v>
      </c>
      <c r="T196" s="47">
        <v>73051</v>
      </c>
      <c r="U196" s="47">
        <v>759</v>
      </c>
      <c r="V196" s="147">
        <v>78095</v>
      </c>
      <c r="W196" s="147">
        <v>77162</v>
      </c>
      <c r="X196" s="147">
        <v>922</v>
      </c>
    </row>
    <row r="197" spans="1:24" x14ac:dyDescent="0.35">
      <c r="A197" s="46" t="s">
        <v>259</v>
      </c>
      <c r="B197" s="46" t="s">
        <v>403</v>
      </c>
      <c r="C197" s="46" t="s">
        <v>345</v>
      </c>
      <c r="D197" s="47">
        <v>104436</v>
      </c>
      <c r="E197" s="47">
        <v>103843</v>
      </c>
      <c r="F197" s="47">
        <v>590</v>
      </c>
      <c r="G197" s="47">
        <v>104068</v>
      </c>
      <c r="H197" s="47">
        <v>103385</v>
      </c>
      <c r="I197" s="47">
        <v>674</v>
      </c>
      <c r="J197" s="47">
        <v>104156</v>
      </c>
      <c r="K197" s="47">
        <v>103326</v>
      </c>
      <c r="L197" s="47">
        <v>823</v>
      </c>
      <c r="M197" s="47">
        <v>104314</v>
      </c>
      <c r="N197" s="47">
        <v>103374</v>
      </c>
      <c r="O197" s="47">
        <v>935</v>
      </c>
      <c r="P197" s="47">
        <v>107401</v>
      </c>
      <c r="Q197" s="47">
        <v>106369</v>
      </c>
      <c r="R197" s="47">
        <v>1025</v>
      </c>
      <c r="S197" s="47">
        <v>113329</v>
      </c>
      <c r="T197" s="47">
        <v>112135</v>
      </c>
      <c r="U197" s="47">
        <v>1190</v>
      </c>
      <c r="V197" s="147">
        <v>119132</v>
      </c>
      <c r="W197" s="147">
        <v>117710</v>
      </c>
      <c r="X197" s="147">
        <v>1416</v>
      </c>
    </row>
    <row r="198" spans="1:24" x14ac:dyDescent="0.35">
      <c r="A198" s="46" t="s">
        <v>259</v>
      </c>
      <c r="B198" s="46" t="s">
        <v>383</v>
      </c>
      <c r="C198" s="46" t="s">
        <v>345</v>
      </c>
      <c r="D198" s="47">
        <v>102222</v>
      </c>
      <c r="E198" s="47">
        <v>101560</v>
      </c>
      <c r="F198" s="47">
        <v>656</v>
      </c>
      <c r="G198" s="47">
        <v>113206</v>
      </c>
      <c r="H198" s="47">
        <v>112533</v>
      </c>
      <c r="I198" s="47">
        <v>663</v>
      </c>
      <c r="J198" s="47">
        <v>116638</v>
      </c>
      <c r="K198" s="47">
        <v>115934</v>
      </c>
      <c r="L198" s="47">
        <v>700</v>
      </c>
      <c r="M198" s="47">
        <v>117911</v>
      </c>
      <c r="N198" s="47">
        <v>117180</v>
      </c>
      <c r="O198" s="47">
        <v>727</v>
      </c>
      <c r="P198" s="47">
        <v>123897</v>
      </c>
      <c r="Q198" s="47">
        <v>123127</v>
      </c>
      <c r="R198" s="47">
        <v>764</v>
      </c>
      <c r="S198" s="47">
        <v>136499</v>
      </c>
      <c r="T198" s="47">
        <v>135690</v>
      </c>
      <c r="U198" s="47">
        <v>806</v>
      </c>
      <c r="V198" s="147">
        <v>156244</v>
      </c>
      <c r="W198" s="147">
        <v>155244</v>
      </c>
      <c r="X198" s="147">
        <v>993</v>
      </c>
    </row>
    <row r="199" spans="1:24" x14ac:dyDescent="0.35">
      <c r="A199" s="46" t="s">
        <v>259</v>
      </c>
      <c r="B199" s="46" t="s">
        <v>401</v>
      </c>
      <c r="C199" s="46" t="s">
        <v>345</v>
      </c>
      <c r="D199" s="47">
        <v>87397</v>
      </c>
      <c r="E199" s="47">
        <v>86756</v>
      </c>
      <c r="F199" s="47">
        <v>624</v>
      </c>
      <c r="G199" s="47">
        <v>92455</v>
      </c>
      <c r="H199" s="47">
        <v>91746</v>
      </c>
      <c r="I199" s="47">
        <v>686</v>
      </c>
      <c r="J199" s="47">
        <v>102629</v>
      </c>
      <c r="K199" s="47">
        <v>101699</v>
      </c>
      <c r="L199" s="47">
        <v>909</v>
      </c>
      <c r="M199" s="47">
        <v>110410</v>
      </c>
      <c r="N199" s="47">
        <v>109346</v>
      </c>
      <c r="O199" s="47">
        <v>1048</v>
      </c>
      <c r="P199" s="47">
        <v>111990</v>
      </c>
      <c r="Q199" s="47">
        <v>110948</v>
      </c>
      <c r="R199" s="47">
        <v>1021</v>
      </c>
      <c r="S199" s="47">
        <v>111773</v>
      </c>
      <c r="T199" s="47">
        <v>110686</v>
      </c>
      <c r="U199" s="47">
        <v>1071</v>
      </c>
      <c r="V199" s="147">
        <v>115445</v>
      </c>
      <c r="W199" s="147">
        <v>114139</v>
      </c>
      <c r="X199" s="147">
        <v>1282</v>
      </c>
    </row>
    <row r="200" spans="1:24" x14ac:dyDescent="0.35">
      <c r="A200" s="46" t="s">
        <v>259</v>
      </c>
      <c r="B200" s="46" t="s">
        <v>407</v>
      </c>
      <c r="C200" s="46" t="s">
        <v>345</v>
      </c>
      <c r="D200" s="47">
        <v>175</v>
      </c>
      <c r="E200" s="47">
        <v>175</v>
      </c>
      <c r="F200" s="47">
        <v>0</v>
      </c>
      <c r="G200" s="47">
        <v>536</v>
      </c>
      <c r="H200" s="47">
        <v>534</v>
      </c>
      <c r="I200" s="47">
        <v>0</v>
      </c>
      <c r="J200" s="47">
        <v>565</v>
      </c>
      <c r="K200" s="47">
        <v>558</v>
      </c>
      <c r="L200" s="47">
        <v>7</v>
      </c>
      <c r="M200" s="47">
        <v>268</v>
      </c>
      <c r="N200" s="47">
        <v>267</v>
      </c>
      <c r="O200" s="47">
        <v>0</v>
      </c>
      <c r="P200" s="47">
        <v>482</v>
      </c>
      <c r="Q200" s="47">
        <v>476</v>
      </c>
      <c r="R200" s="47">
        <v>6</v>
      </c>
      <c r="S200" s="47">
        <v>442</v>
      </c>
      <c r="T200" s="47">
        <v>441</v>
      </c>
      <c r="U200" s="47">
        <v>0</v>
      </c>
      <c r="V200" s="147">
        <v>472</v>
      </c>
      <c r="W200" s="147">
        <v>469</v>
      </c>
      <c r="X200" s="147">
        <v>0</v>
      </c>
    </row>
    <row r="201" spans="1:24" x14ac:dyDescent="0.35">
      <c r="A201" s="46" t="s">
        <v>259</v>
      </c>
      <c r="B201" s="46" t="s">
        <v>359</v>
      </c>
      <c r="C201" s="46" t="s">
        <v>345</v>
      </c>
      <c r="D201" s="47">
        <v>21532</v>
      </c>
      <c r="E201" s="47">
        <v>21211</v>
      </c>
      <c r="F201" s="47">
        <v>321</v>
      </c>
      <c r="G201" s="47">
        <v>23086</v>
      </c>
      <c r="H201" s="47">
        <v>22791</v>
      </c>
      <c r="I201" s="47">
        <v>292</v>
      </c>
      <c r="J201" s="47">
        <v>28370</v>
      </c>
      <c r="K201" s="47">
        <v>27981</v>
      </c>
      <c r="L201" s="47">
        <v>381</v>
      </c>
      <c r="M201" s="47">
        <v>30437</v>
      </c>
      <c r="N201" s="47">
        <v>29992</v>
      </c>
      <c r="O201" s="47">
        <v>443</v>
      </c>
      <c r="P201" s="47">
        <v>31794</v>
      </c>
      <c r="Q201" s="47">
        <v>31372</v>
      </c>
      <c r="R201" s="47">
        <v>416</v>
      </c>
      <c r="S201" s="47">
        <v>35475</v>
      </c>
      <c r="T201" s="47">
        <v>35020</v>
      </c>
      <c r="U201" s="47">
        <v>455</v>
      </c>
      <c r="V201" s="147">
        <v>38180</v>
      </c>
      <c r="W201" s="147">
        <v>37672</v>
      </c>
      <c r="X201" s="147">
        <v>507</v>
      </c>
    </row>
    <row r="202" spans="1:24" x14ac:dyDescent="0.35">
      <c r="A202" s="46" t="s">
        <v>267</v>
      </c>
      <c r="B202" s="46" t="s">
        <v>267</v>
      </c>
      <c r="C202" s="46" t="s">
        <v>345</v>
      </c>
      <c r="D202" s="47">
        <v>279432</v>
      </c>
      <c r="E202" s="47">
        <v>277711</v>
      </c>
      <c r="F202" s="47">
        <v>1675</v>
      </c>
      <c r="G202" s="47">
        <v>285944</v>
      </c>
      <c r="H202" s="47">
        <v>284239</v>
      </c>
      <c r="I202" s="47">
        <v>1652</v>
      </c>
      <c r="J202" s="47">
        <v>294259</v>
      </c>
      <c r="K202" s="47">
        <v>292350</v>
      </c>
      <c r="L202" s="47">
        <v>1846</v>
      </c>
      <c r="M202" s="47">
        <v>305108</v>
      </c>
      <c r="N202" s="47">
        <v>303068</v>
      </c>
      <c r="O202" s="47">
        <v>1988</v>
      </c>
      <c r="P202" s="47">
        <v>319331</v>
      </c>
      <c r="Q202" s="47">
        <v>317116</v>
      </c>
      <c r="R202" s="47">
        <v>2147</v>
      </c>
      <c r="S202" s="47">
        <v>328353</v>
      </c>
      <c r="T202" s="47">
        <v>325906</v>
      </c>
      <c r="U202" s="47">
        <v>2393</v>
      </c>
      <c r="V202" s="147">
        <v>337856</v>
      </c>
      <c r="W202" s="147">
        <v>334854</v>
      </c>
      <c r="X202" s="147">
        <v>2905</v>
      </c>
    </row>
    <row r="203" spans="1:24" x14ac:dyDescent="0.35">
      <c r="A203" s="46" t="s">
        <v>267</v>
      </c>
      <c r="B203" s="46" t="s">
        <v>511</v>
      </c>
      <c r="C203" s="46" t="s">
        <v>345</v>
      </c>
      <c r="D203" s="47">
        <v>1223</v>
      </c>
      <c r="E203" s="47">
        <v>1221</v>
      </c>
      <c r="F203" s="47">
        <v>0</v>
      </c>
      <c r="G203" s="47">
        <v>1331</v>
      </c>
      <c r="H203" s="47">
        <v>1329</v>
      </c>
      <c r="I203" s="47">
        <v>0</v>
      </c>
      <c r="J203" s="47">
        <v>1453</v>
      </c>
      <c r="K203" s="47">
        <v>1448</v>
      </c>
      <c r="L203" s="47">
        <v>5</v>
      </c>
      <c r="M203" s="47">
        <v>1674</v>
      </c>
      <c r="N203" s="47">
        <v>1669</v>
      </c>
      <c r="O203" s="47">
        <v>5</v>
      </c>
      <c r="P203" s="47">
        <v>1746</v>
      </c>
      <c r="Q203" s="47">
        <v>1738</v>
      </c>
      <c r="R203" s="47">
        <v>8</v>
      </c>
      <c r="S203" s="47">
        <v>1800</v>
      </c>
      <c r="T203" s="47">
        <v>1793</v>
      </c>
      <c r="U203" s="47">
        <v>7</v>
      </c>
      <c r="V203" s="147">
        <v>1902</v>
      </c>
      <c r="W203" s="147">
        <v>1887</v>
      </c>
      <c r="X203" s="147">
        <v>15</v>
      </c>
    </row>
    <row r="204" spans="1:24" x14ac:dyDescent="0.35">
      <c r="A204" s="46" t="s">
        <v>267</v>
      </c>
      <c r="B204" s="46" t="s">
        <v>507</v>
      </c>
      <c r="C204" s="46" t="s">
        <v>345</v>
      </c>
      <c r="D204" s="47">
        <v>2112</v>
      </c>
      <c r="E204" s="47">
        <v>2101</v>
      </c>
      <c r="F204" s="47">
        <v>10</v>
      </c>
      <c r="G204" s="47">
        <v>2345</v>
      </c>
      <c r="H204" s="47">
        <v>2332</v>
      </c>
      <c r="I204" s="47">
        <v>12</v>
      </c>
      <c r="J204" s="47">
        <v>2496</v>
      </c>
      <c r="K204" s="47">
        <v>2476</v>
      </c>
      <c r="L204" s="47">
        <v>20</v>
      </c>
      <c r="M204" s="47">
        <v>2698</v>
      </c>
      <c r="N204" s="47">
        <v>2686</v>
      </c>
      <c r="O204" s="47">
        <v>12</v>
      </c>
      <c r="P204" s="47">
        <v>2809</v>
      </c>
      <c r="Q204" s="47">
        <v>2795</v>
      </c>
      <c r="R204" s="47">
        <v>14</v>
      </c>
      <c r="S204" s="47">
        <v>3077</v>
      </c>
      <c r="T204" s="47">
        <v>3059</v>
      </c>
      <c r="U204" s="47">
        <v>18</v>
      </c>
      <c r="V204" s="147">
        <v>3114</v>
      </c>
      <c r="W204" s="147">
        <v>3085</v>
      </c>
      <c r="X204" s="147">
        <v>29</v>
      </c>
    </row>
    <row r="205" spans="1:24" x14ac:dyDescent="0.35">
      <c r="A205" s="46" t="s">
        <v>267</v>
      </c>
      <c r="B205" s="46" t="s">
        <v>505</v>
      </c>
      <c r="C205" s="46" t="s">
        <v>345</v>
      </c>
      <c r="D205" s="47">
        <v>794</v>
      </c>
      <c r="E205" s="47">
        <v>791</v>
      </c>
      <c r="F205" s="47">
        <v>0</v>
      </c>
      <c r="G205" s="47">
        <v>791</v>
      </c>
      <c r="H205" s="47">
        <v>788</v>
      </c>
      <c r="I205" s="47">
        <v>0</v>
      </c>
      <c r="J205" s="47">
        <v>929</v>
      </c>
      <c r="K205" s="47">
        <v>923</v>
      </c>
      <c r="L205" s="47">
        <v>6</v>
      </c>
      <c r="M205" s="47">
        <v>970</v>
      </c>
      <c r="N205" s="47">
        <v>964</v>
      </c>
      <c r="O205" s="47">
        <v>6</v>
      </c>
      <c r="P205" s="47">
        <v>984</v>
      </c>
      <c r="Q205" s="47">
        <v>978</v>
      </c>
      <c r="R205" s="47">
        <v>6</v>
      </c>
      <c r="S205" s="47">
        <v>978</v>
      </c>
      <c r="T205" s="47">
        <v>971</v>
      </c>
      <c r="U205" s="47">
        <v>7</v>
      </c>
      <c r="V205" s="147">
        <v>992</v>
      </c>
      <c r="W205" s="147">
        <v>986</v>
      </c>
      <c r="X205" s="147">
        <v>6</v>
      </c>
    </row>
    <row r="206" spans="1:24" x14ac:dyDescent="0.35">
      <c r="A206" s="46" t="s">
        <v>267</v>
      </c>
      <c r="B206" s="46" t="s">
        <v>503</v>
      </c>
      <c r="C206" s="46" t="s">
        <v>345</v>
      </c>
      <c r="D206" s="47">
        <v>34822</v>
      </c>
      <c r="E206" s="47">
        <v>34644</v>
      </c>
      <c r="F206" s="47">
        <v>168</v>
      </c>
      <c r="G206" s="47">
        <v>35307</v>
      </c>
      <c r="H206" s="47">
        <v>35106</v>
      </c>
      <c r="I206" s="47">
        <v>192</v>
      </c>
      <c r="J206" s="47">
        <v>35835</v>
      </c>
      <c r="K206" s="47">
        <v>35635</v>
      </c>
      <c r="L206" s="47">
        <v>190</v>
      </c>
      <c r="M206" s="47">
        <v>36555</v>
      </c>
      <c r="N206" s="47">
        <v>36330</v>
      </c>
      <c r="O206" s="47">
        <v>221</v>
      </c>
      <c r="P206" s="47">
        <v>38353</v>
      </c>
      <c r="Q206" s="47">
        <v>38116</v>
      </c>
      <c r="R206" s="47">
        <v>227</v>
      </c>
      <c r="S206" s="47">
        <v>40278</v>
      </c>
      <c r="T206" s="47">
        <v>40043</v>
      </c>
      <c r="U206" s="47">
        <v>229</v>
      </c>
      <c r="V206" s="147">
        <v>41870</v>
      </c>
      <c r="W206" s="147">
        <v>41607</v>
      </c>
      <c r="X206" s="147">
        <v>255</v>
      </c>
    </row>
    <row r="207" spans="1:24" x14ac:dyDescent="0.35">
      <c r="A207" s="46" t="s">
        <v>267</v>
      </c>
      <c r="B207" s="46" t="s">
        <v>506</v>
      </c>
      <c r="C207" s="46" t="s">
        <v>345</v>
      </c>
      <c r="D207" s="47">
        <v>843</v>
      </c>
      <c r="E207" s="47">
        <v>842</v>
      </c>
      <c r="F207" s="47">
        <v>0</v>
      </c>
      <c r="G207" s="47">
        <v>848</v>
      </c>
      <c r="H207" s="47">
        <v>846</v>
      </c>
      <c r="I207" s="47">
        <v>0</v>
      </c>
      <c r="J207" s="47">
        <v>875</v>
      </c>
      <c r="K207" s="47">
        <v>874</v>
      </c>
      <c r="L207" s="47">
        <v>0</v>
      </c>
      <c r="M207" s="47">
        <v>912</v>
      </c>
      <c r="N207" s="47">
        <v>909</v>
      </c>
      <c r="O207" s="47">
        <v>0</v>
      </c>
      <c r="P207" s="47">
        <v>1098</v>
      </c>
      <c r="Q207" s="47">
        <v>1096</v>
      </c>
      <c r="R207" s="47">
        <v>0</v>
      </c>
      <c r="S207" s="47">
        <v>1124</v>
      </c>
      <c r="T207" s="47">
        <v>1122</v>
      </c>
      <c r="U207" s="47">
        <v>0</v>
      </c>
      <c r="V207" s="147">
        <v>1155</v>
      </c>
      <c r="W207" s="147">
        <v>1153</v>
      </c>
      <c r="X207" s="147">
        <v>0</v>
      </c>
    </row>
    <row r="208" spans="1:24" x14ac:dyDescent="0.35">
      <c r="A208" s="46" t="s">
        <v>267</v>
      </c>
      <c r="B208" s="46" t="s">
        <v>502</v>
      </c>
      <c r="C208" s="46" t="s">
        <v>345</v>
      </c>
      <c r="D208" s="47">
        <v>17116</v>
      </c>
      <c r="E208" s="47">
        <v>16976</v>
      </c>
      <c r="F208" s="47">
        <v>137</v>
      </c>
      <c r="G208" s="47">
        <v>19039</v>
      </c>
      <c r="H208" s="47">
        <v>18890</v>
      </c>
      <c r="I208" s="47">
        <v>142</v>
      </c>
      <c r="J208" s="47">
        <v>20469</v>
      </c>
      <c r="K208" s="47">
        <v>20300</v>
      </c>
      <c r="L208" s="47">
        <v>159</v>
      </c>
      <c r="M208" s="47">
        <v>21813</v>
      </c>
      <c r="N208" s="47">
        <v>21607</v>
      </c>
      <c r="O208" s="47">
        <v>195</v>
      </c>
      <c r="P208" s="47">
        <v>23725</v>
      </c>
      <c r="Q208" s="47">
        <v>23462</v>
      </c>
      <c r="R208" s="47">
        <v>254</v>
      </c>
      <c r="S208" s="47">
        <v>24143</v>
      </c>
      <c r="T208" s="47">
        <v>23859</v>
      </c>
      <c r="U208" s="47">
        <v>279</v>
      </c>
      <c r="V208" s="147">
        <v>25632</v>
      </c>
      <c r="W208" s="147">
        <v>25303</v>
      </c>
      <c r="X208" s="147">
        <v>320</v>
      </c>
    </row>
    <row r="209" spans="1:24" x14ac:dyDescent="0.35">
      <c r="A209" s="46" t="s">
        <v>267</v>
      </c>
      <c r="B209" s="46" t="s">
        <v>504</v>
      </c>
      <c r="C209" s="46" t="s">
        <v>345</v>
      </c>
      <c r="D209" s="47">
        <v>1615</v>
      </c>
      <c r="E209" s="47">
        <v>1612</v>
      </c>
      <c r="F209" s="47">
        <v>0</v>
      </c>
      <c r="G209" s="47">
        <v>1672</v>
      </c>
      <c r="H209" s="47">
        <v>1669</v>
      </c>
      <c r="I209" s="47">
        <v>0</v>
      </c>
      <c r="J209" s="47">
        <v>1606</v>
      </c>
      <c r="K209" s="47">
        <v>1599</v>
      </c>
      <c r="L209" s="47">
        <v>7</v>
      </c>
      <c r="M209" s="47">
        <v>1613</v>
      </c>
      <c r="N209" s="47">
        <v>1606</v>
      </c>
      <c r="O209" s="47">
        <v>7</v>
      </c>
      <c r="P209" s="47">
        <v>2237</v>
      </c>
      <c r="Q209" s="47">
        <v>2230</v>
      </c>
      <c r="R209" s="47">
        <v>7</v>
      </c>
      <c r="S209" s="47">
        <v>2184</v>
      </c>
      <c r="T209" s="47">
        <v>2175</v>
      </c>
      <c r="U209" s="47">
        <v>9</v>
      </c>
      <c r="V209" s="147">
        <v>2227</v>
      </c>
      <c r="W209" s="147">
        <v>2217</v>
      </c>
      <c r="X209" s="147">
        <v>10</v>
      </c>
    </row>
    <row r="210" spans="1:24" x14ac:dyDescent="0.35">
      <c r="A210" s="46" t="s">
        <v>267</v>
      </c>
      <c r="B210" s="46" t="s">
        <v>499</v>
      </c>
      <c r="C210" s="46" t="s">
        <v>345</v>
      </c>
      <c r="D210" s="47">
        <v>55455</v>
      </c>
      <c r="E210" s="47">
        <v>55186</v>
      </c>
      <c r="F210" s="47">
        <v>261</v>
      </c>
      <c r="G210" s="47">
        <v>56096</v>
      </c>
      <c r="H210" s="47">
        <v>55831</v>
      </c>
      <c r="I210" s="47">
        <v>256</v>
      </c>
      <c r="J210" s="47">
        <v>56710</v>
      </c>
      <c r="K210" s="47">
        <v>56435</v>
      </c>
      <c r="L210" s="47">
        <v>265</v>
      </c>
      <c r="M210" s="47">
        <v>58131</v>
      </c>
      <c r="N210" s="47">
        <v>57834</v>
      </c>
      <c r="O210" s="47">
        <v>288</v>
      </c>
      <c r="P210" s="47">
        <v>59877</v>
      </c>
      <c r="Q210" s="47">
        <v>59576</v>
      </c>
      <c r="R210" s="47">
        <v>289</v>
      </c>
      <c r="S210" s="47">
        <v>61382</v>
      </c>
      <c r="T210" s="47">
        <v>61063</v>
      </c>
      <c r="U210" s="47">
        <v>307</v>
      </c>
      <c r="V210" s="147">
        <v>62406</v>
      </c>
      <c r="W210" s="147">
        <v>62089</v>
      </c>
      <c r="X210" s="147">
        <v>303</v>
      </c>
    </row>
    <row r="211" spans="1:24" x14ac:dyDescent="0.35">
      <c r="A211" s="46" t="s">
        <v>267</v>
      </c>
      <c r="B211" s="46" t="s">
        <v>514</v>
      </c>
      <c r="C211" s="46" t="s">
        <v>345</v>
      </c>
      <c r="D211" s="47">
        <v>11071</v>
      </c>
      <c r="E211" s="47">
        <v>11019</v>
      </c>
      <c r="F211" s="47">
        <v>46</v>
      </c>
      <c r="G211" s="47">
        <v>11208</v>
      </c>
      <c r="H211" s="47">
        <v>11161</v>
      </c>
      <c r="I211" s="47">
        <v>42</v>
      </c>
      <c r="J211" s="47">
        <v>11222</v>
      </c>
      <c r="K211" s="47">
        <v>11168</v>
      </c>
      <c r="L211" s="47">
        <v>51</v>
      </c>
      <c r="M211" s="47">
        <v>12788</v>
      </c>
      <c r="N211" s="47">
        <v>12736</v>
      </c>
      <c r="O211" s="47">
        <v>47</v>
      </c>
      <c r="P211" s="47">
        <v>14719</v>
      </c>
      <c r="Q211" s="47">
        <v>14671</v>
      </c>
      <c r="R211" s="47">
        <v>44</v>
      </c>
      <c r="S211" s="47">
        <v>14942</v>
      </c>
      <c r="T211" s="47">
        <v>14889</v>
      </c>
      <c r="U211" s="47">
        <v>53</v>
      </c>
      <c r="V211" s="147">
        <v>15111</v>
      </c>
      <c r="W211" s="147">
        <v>15060</v>
      </c>
      <c r="X211" s="147">
        <v>49</v>
      </c>
    </row>
    <row r="212" spans="1:24" x14ac:dyDescent="0.35">
      <c r="A212" s="46" t="s">
        <v>267</v>
      </c>
      <c r="B212" s="46" t="s">
        <v>508</v>
      </c>
      <c r="C212" s="46" t="s">
        <v>345</v>
      </c>
      <c r="D212" s="47">
        <v>1905</v>
      </c>
      <c r="E212" s="47">
        <v>1893</v>
      </c>
      <c r="F212" s="47">
        <v>11</v>
      </c>
      <c r="G212" s="47">
        <v>1939</v>
      </c>
      <c r="H212" s="47">
        <v>1933</v>
      </c>
      <c r="I212" s="47">
        <v>5</v>
      </c>
      <c r="J212" s="47">
        <v>1945</v>
      </c>
      <c r="K212" s="47">
        <v>1938</v>
      </c>
      <c r="L212" s="47">
        <v>6</v>
      </c>
      <c r="M212" s="47">
        <v>1970</v>
      </c>
      <c r="N212" s="47">
        <v>1962</v>
      </c>
      <c r="O212" s="47">
        <v>8</v>
      </c>
      <c r="P212" s="47">
        <v>2119</v>
      </c>
      <c r="Q212" s="47">
        <v>2109</v>
      </c>
      <c r="R212" s="47">
        <v>9</v>
      </c>
      <c r="S212" s="47">
        <v>2128</v>
      </c>
      <c r="T212" s="47">
        <v>2119</v>
      </c>
      <c r="U212" s="47">
        <v>8</v>
      </c>
      <c r="V212" s="147">
        <v>2124</v>
      </c>
      <c r="W212" s="147">
        <v>2110</v>
      </c>
      <c r="X212" s="147">
        <v>12</v>
      </c>
    </row>
    <row r="213" spans="1:24" x14ac:dyDescent="0.35">
      <c r="A213" s="46" t="s">
        <v>267</v>
      </c>
      <c r="B213" s="46" t="s">
        <v>501</v>
      </c>
      <c r="C213" s="46" t="s">
        <v>345</v>
      </c>
      <c r="D213" s="47">
        <v>61010</v>
      </c>
      <c r="E213" s="47">
        <v>60867</v>
      </c>
      <c r="F213" s="47">
        <v>140</v>
      </c>
      <c r="G213" s="47">
        <v>63148</v>
      </c>
      <c r="H213" s="47">
        <v>63017</v>
      </c>
      <c r="I213" s="47">
        <v>128</v>
      </c>
      <c r="J213" s="47">
        <v>65440</v>
      </c>
      <c r="K213" s="47">
        <v>65288</v>
      </c>
      <c r="L213" s="47">
        <v>147</v>
      </c>
      <c r="M213" s="47">
        <v>68022</v>
      </c>
      <c r="N213" s="47">
        <v>67871</v>
      </c>
      <c r="O213" s="47">
        <v>146</v>
      </c>
      <c r="P213" s="47">
        <v>70958</v>
      </c>
      <c r="Q213" s="47">
        <v>70797</v>
      </c>
      <c r="R213" s="47">
        <v>152</v>
      </c>
      <c r="S213" s="47">
        <v>72354</v>
      </c>
      <c r="T213" s="47">
        <v>72169</v>
      </c>
      <c r="U213" s="47">
        <v>177</v>
      </c>
      <c r="V213" s="147">
        <v>74629</v>
      </c>
      <c r="W213" s="147">
        <v>74434</v>
      </c>
      <c r="X213" s="147">
        <v>184</v>
      </c>
    </row>
    <row r="214" spans="1:24" x14ac:dyDescent="0.35">
      <c r="A214" s="46" t="s">
        <v>267</v>
      </c>
      <c r="B214" s="46" t="s">
        <v>520</v>
      </c>
      <c r="C214" s="46" t="s">
        <v>345</v>
      </c>
      <c r="D214" s="47">
        <v>13</v>
      </c>
      <c r="E214" s="47">
        <v>13</v>
      </c>
      <c r="F214" s="47">
        <v>0</v>
      </c>
      <c r="G214" s="47">
        <v>13</v>
      </c>
      <c r="H214" s="47">
        <v>13</v>
      </c>
      <c r="I214" s="47">
        <v>0</v>
      </c>
      <c r="J214" s="47">
        <v>12</v>
      </c>
      <c r="K214" s="47">
        <v>12</v>
      </c>
      <c r="L214" s="47">
        <v>0</v>
      </c>
      <c r="M214" s="47">
        <v>13</v>
      </c>
      <c r="N214" s="47">
        <v>13</v>
      </c>
      <c r="O214" s="47">
        <v>0</v>
      </c>
      <c r="P214" s="47">
        <v>25</v>
      </c>
      <c r="Q214" s="47">
        <v>25</v>
      </c>
      <c r="R214" s="47">
        <v>0</v>
      </c>
      <c r="S214" s="47">
        <v>14</v>
      </c>
      <c r="T214" s="47">
        <v>14</v>
      </c>
      <c r="U214" s="47">
        <v>0</v>
      </c>
      <c r="V214" s="147">
        <v>84</v>
      </c>
      <c r="W214" s="147">
        <v>84</v>
      </c>
      <c r="X214" s="147">
        <v>0</v>
      </c>
    </row>
    <row r="215" spans="1:24" x14ac:dyDescent="0.35">
      <c r="A215" s="46" t="s">
        <v>267</v>
      </c>
      <c r="B215" s="46" t="s">
        <v>500</v>
      </c>
      <c r="C215" s="46" t="s">
        <v>345</v>
      </c>
      <c r="D215" s="47">
        <v>58984</v>
      </c>
      <c r="E215" s="47">
        <v>58739</v>
      </c>
      <c r="F215" s="47">
        <v>238</v>
      </c>
      <c r="G215" s="47">
        <v>59425</v>
      </c>
      <c r="H215" s="47">
        <v>59169</v>
      </c>
      <c r="I215" s="47">
        <v>248</v>
      </c>
      <c r="J215" s="47">
        <v>60665</v>
      </c>
      <c r="K215" s="47">
        <v>60418</v>
      </c>
      <c r="L215" s="47">
        <v>237</v>
      </c>
      <c r="M215" s="47">
        <v>61435</v>
      </c>
      <c r="N215" s="47">
        <v>61181</v>
      </c>
      <c r="O215" s="47">
        <v>246</v>
      </c>
      <c r="P215" s="47">
        <v>62213</v>
      </c>
      <c r="Q215" s="47">
        <v>61966</v>
      </c>
      <c r="R215" s="47">
        <v>237</v>
      </c>
      <c r="S215" s="47">
        <v>64172</v>
      </c>
      <c r="T215" s="47">
        <v>63914</v>
      </c>
      <c r="U215" s="47">
        <v>248</v>
      </c>
      <c r="V215" s="147">
        <v>65312</v>
      </c>
      <c r="W215" s="147">
        <v>65010</v>
      </c>
      <c r="X215" s="147">
        <v>290</v>
      </c>
    </row>
    <row r="216" spans="1:24" x14ac:dyDescent="0.35">
      <c r="A216" s="46" t="s">
        <v>267</v>
      </c>
      <c r="B216" s="46" t="s">
        <v>516</v>
      </c>
      <c r="C216" s="46" t="s">
        <v>345</v>
      </c>
      <c r="D216" s="47">
        <v>4317</v>
      </c>
      <c r="E216" s="47">
        <v>4295</v>
      </c>
      <c r="F216" s="47">
        <v>22</v>
      </c>
      <c r="G216" s="47">
        <v>4405</v>
      </c>
      <c r="H216" s="47">
        <v>4385</v>
      </c>
      <c r="I216" s="47">
        <v>20</v>
      </c>
      <c r="J216" s="47">
        <v>4557</v>
      </c>
      <c r="K216" s="47">
        <v>4535</v>
      </c>
      <c r="L216" s="47">
        <v>21</v>
      </c>
      <c r="M216" s="47">
        <v>4659</v>
      </c>
      <c r="N216" s="47">
        <v>4643</v>
      </c>
      <c r="O216" s="47">
        <v>16</v>
      </c>
      <c r="P216" s="47">
        <v>4665</v>
      </c>
      <c r="Q216" s="47">
        <v>4645</v>
      </c>
      <c r="R216" s="47">
        <v>20</v>
      </c>
      <c r="S216" s="47">
        <v>5106</v>
      </c>
      <c r="T216" s="47">
        <v>5078</v>
      </c>
      <c r="U216" s="47">
        <v>28</v>
      </c>
      <c r="V216" s="147">
        <v>5236</v>
      </c>
      <c r="W216" s="147">
        <v>5195</v>
      </c>
      <c r="X216" s="147">
        <v>39</v>
      </c>
    </row>
    <row r="217" spans="1:24" x14ac:dyDescent="0.35">
      <c r="A217" s="46" t="s">
        <v>267</v>
      </c>
      <c r="B217" s="46" t="s">
        <v>513</v>
      </c>
      <c r="C217" s="46" t="s">
        <v>345</v>
      </c>
      <c r="D217" s="47">
        <v>6699</v>
      </c>
      <c r="E217" s="47">
        <v>6189</v>
      </c>
      <c r="F217" s="47">
        <v>504</v>
      </c>
      <c r="G217" s="47">
        <v>6508</v>
      </c>
      <c r="H217" s="47">
        <v>6041</v>
      </c>
      <c r="I217" s="47">
        <v>457</v>
      </c>
      <c r="J217" s="47">
        <v>7097</v>
      </c>
      <c r="K217" s="47">
        <v>6508</v>
      </c>
      <c r="L217" s="47">
        <v>576</v>
      </c>
      <c r="M217" s="47">
        <v>7477</v>
      </c>
      <c r="N217" s="47">
        <v>6819</v>
      </c>
      <c r="O217" s="47">
        <v>648</v>
      </c>
      <c r="P217" s="47">
        <v>7975</v>
      </c>
      <c r="Q217" s="47">
        <v>7240</v>
      </c>
      <c r="R217" s="47">
        <v>723</v>
      </c>
      <c r="S217" s="47">
        <v>8304</v>
      </c>
      <c r="T217" s="47">
        <v>7456</v>
      </c>
      <c r="U217" s="47">
        <v>837</v>
      </c>
      <c r="V217" s="147">
        <v>9169</v>
      </c>
      <c r="W217" s="147">
        <v>7958</v>
      </c>
      <c r="X217" s="147">
        <v>1174</v>
      </c>
    </row>
    <row r="218" spans="1:24" x14ac:dyDescent="0.35">
      <c r="A218" s="46" t="s">
        <v>267</v>
      </c>
      <c r="B218" s="46" t="s">
        <v>518</v>
      </c>
      <c r="C218" s="46" t="s">
        <v>345</v>
      </c>
      <c r="D218" s="47">
        <v>1667</v>
      </c>
      <c r="E218" s="47">
        <v>1656</v>
      </c>
      <c r="F218" s="47">
        <v>11</v>
      </c>
      <c r="G218" s="47">
        <v>1659</v>
      </c>
      <c r="H218" s="47">
        <v>1650</v>
      </c>
      <c r="I218" s="47">
        <v>9</v>
      </c>
      <c r="J218" s="47">
        <v>1684</v>
      </c>
      <c r="K218" s="47">
        <v>1678</v>
      </c>
      <c r="L218" s="47">
        <v>6</v>
      </c>
      <c r="M218" s="47">
        <v>1954</v>
      </c>
      <c r="N218" s="47">
        <v>1948</v>
      </c>
      <c r="O218" s="47">
        <v>6</v>
      </c>
      <c r="P218" s="47">
        <v>2061</v>
      </c>
      <c r="Q218" s="47">
        <v>2053</v>
      </c>
      <c r="R218" s="47">
        <v>8</v>
      </c>
      <c r="S218" s="47">
        <v>2096</v>
      </c>
      <c r="T218" s="47">
        <v>2085</v>
      </c>
      <c r="U218" s="47">
        <v>11</v>
      </c>
      <c r="V218" s="147">
        <v>2102</v>
      </c>
      <c r="W218" s="147">
        <v>2088</v>
      </c>
      <c r="X218" s="147">
        <v>14</v>
      </c>
    </row>
    <row r="219" spans="1:24" x14ac:dyDescent="0.35">
      <c r="A219" s="46" t="s">
        <v>267</v>
      </c>
      <c r="B219" s="46" t="s">
        <v>517</v>
      </c>
      <c r="C219" s="46" t="s">
        <v>345</v>
      </c>
      <c r="D219" s="47">
        <v>2896</v>
      </c>
      <c r="E219" s="47">
        <v>2875</v>
      </c>
      <c r="F219" s="47">
        <v>21</v>
      </c>
      <c r="G219" s="47">
        <v>2949</v>
      </c>
      <c r="H219" s="47">
        <v>2921</v>
      </c>
      <c r="I219" s="47">
        <v>28</v>
      </c>
      <c r="J219" s="47">
        <v>3237</v>
      </c>
      <c r="K219" s="47">
        <v>3206</v>
      </c>
      <c r="L219" s="47">
        <v>31</v>
      </c>
      <c r="M219" s="47">
        <v>3190</v>
      </c>
      <c r="N219" s="47">
        <v>3165</v>
      </c>
      <c r="O219" s="47">
        <v>25</v>
      </c>
      <c r="P219" s="47">
        <v>3334</v>
      </c>
      <c r="Q219" s="47">
        <v>3312</v>
      </c>
      <c r="R219" s="47">
        <v>22</v>
      </c>
      <c r="S219" s="47">
        <v>3352</v>
      </c>
      <c r="T219" s="47">
        <v>3320</v>
      </c>
      <c r="U219" s="47">
        <v>32</v>
      </c>
      <c r="V219" s="147">
        <v>3529</v>
      </c>
      <c r="W219" s="147">
        <v>3489</v>
      </c>
      <c r="X219" s="147">
        <v>40</v>
      </c>
    </row>
    <row r="220" spans="1:24" x14ac:dyDescent="0.35">
      <c r="A220" s="46" t="s">
        <v>267</v>
      </c>
      <c r="B220" s="46" t="s">
        <v>510</v>
      </c>
      <c r="C220" s="46" t="s">
        <v>345</v>
      </c>
      <c r="D220" s="47">
        <v>1628</v>
      </c>
      <c r="E220" s="47">
        <v>1621</v>
      </c>
      <c r="F220" s="47">
        <v>7</v>
      </c>
      <c r="G220" s="47">
        <v>1860</v>
      </c>
      <c r="H220" s="47">
        <v>1853</v>
      </c>
      <c r="I220" s="47">
        <v>7</v>
      </c>
      <c r="J220" s="47">
        <v>2095</v>
      </c>
      <c r="K220" s="47">
        <v>2088</v>
      </c>
      <c r="L220" s="47">
        <v>7</v>
      </c>
      <c r="M220" s="47">
        <v>2155</v>
      </c>
      <c r="N220" s="47">
        <v>2149</v>
      </c>
      <c r="O220" s="47">
        <v>6</v>
      </c>
      <c r="P220" s="47">
        <v>2160</v>
      </c>
      <c r="Q220" s="47">
        <v>2152</v>
      </c>
      <c r="R220" s="47">
        <v>8</v>
      </c>
      <c r="S220" s="47">
        <v>2159</v>
      </c>
      <c r="T220" s="47">
        <v>2151</v>
      </c>
      <c r="U220" s="47">
        <v>8</v>
      </c>
      <c r="V220" s="147">
        <v>2192</v>
      </c>
      <c r="W220" s="147">
        <v>2178</v>
      </c>
      <c r="X220" s="147">
        <v>14</v>
      </c>
    </row>
    <row r="221" spans="1:24" x14ac:dyDescent="0.35">
      <c r="A221" s="46" t="s">
        <v>267</v>
      </c>
      <c r="B221" s="46" t="s">
        <v>519</v>
      </c>
      <c r="C221" s="46" t="s">
        <v>345</v>
      </c>
      <c r="D221" s="47">
        <v>706</v>
      </c>
      <c r="E221" s="47">
        <v>704</v>
      </c>
      <c r="F221" s="47">
        <v>0</v>
      </c>
      <c r="G221" s="47">
        <v>803</v>
      </c>
      <c r="H221" s="47">
        <v>799</v>
      </c>
      <c r="I221" s="47">
        <v>0</v>
      </c>
      <c r="J221" s="47">
        <v>840</v>
      </c>
      <c r="K221" s="47">
        <v>834</v>
      </c>
      <c r="L221" s="47">
        <v>6</v>
      </c>
      <c r="M221" s="47">
        <v>1190</v>
      </c>
      <c r="N221" s="47">
        <v>1185</v>
      </c>
      <c r="O221" s="47">
        <v>5</v>
      </c>
      <c r="P221" s="47">
        <v>1280</v>
      </c>
      <c r="Q221" s="47">
        <v>1269</v>
      </c>
      <c r="R221" s="47">
        <v>11</v>
      </c>
      <c r="S221" s="47">
        <v>1266</v>
      </c>
      <c r="T221" s="47">
        <v>1257</v>
      </c>
      <c r="U221" s="47">
        <v>9</v>
      </c>
      <c r="V221" s="147">
        <v>1269</v>
      </c>
      <c r="W221" s="147">
        <v>1260</v>
      </c>
      <c r="X221" s="147">
        <v>9</v>
      </c>
    </row>
    <row r="222" spans="1:24" x14ac:dyDescent="0.35">
      <c r="A222" s="46" t="s">
        <v>267</v>
      </c>
      <c r="B222" s="46" t="s">
        <v>515</v>
      </c>
      <c r="C222" s="46" t="s">
        <v>345</v>
      </c>
      <c r="D222" s="47">
        <v>644</v>
      </c>
      <c r="E222" s="47">
        <v>643</v>
      </c>
      <c r="F222" s="47">
        <v>0</v>
      </c>
      <c r="G222" s="47">
        <v>671</v>
      </c>
      <c r="H222" s="47">
        <v>668</v>
      </c>
      <c r="I222" s="47">
        <v>0</v>
      </c>
      <c r="J222" s="47">
        <v>751</v>
      </c>
      <c r="K222" s="47">
        <v>747</v>
      </c>
      <c r="L222" s="47">
        <v>0</v>
      </c>
      <c r="M222" s="47">
        <v>778</v>
      </c>
      <c r="N222" s="47">
        <v>775</v>
      </c>
      <c r="O222" s="47">
        <v>0</v>
      </c>
      <c r="P222" s="47">
        <v>890</v>
      </c>
      <c r="Q222" s="47">
        <v>888</v>
      </c>
      <c r="R222" s="47">
        <v>0</v>
      </c>
      <c r="S222" s="47">
        <v>1010</v>
      </c>
      <c r="T222" s="47">
        <v>1006</v>
      </c>
      <c r="U222" s="47">
        <v>0</v>
      </c>
      <c r="V222" s="147">
        <v>1075</v>
      </c>
      <c r="W222" s="147">
        <v>1071</v>
      </c>
      <c r="X222" s="147">
        <v>0</v>
      </c>
    </row>
    <row r="223" spans="1:24" x14ac:dyDescent="0.35">
      <c r="A223" s="46" t="s">
        <v>267</v>
      </c>
      <c r="B223" s="46" t="s">
        <v>512</v>
      </c>
      <c r="C223" s="46" t="s">
        <v>345</v>
      </c>
      <c r="D223" s="47">
        <v>3915</v>
      </c>
      <c r="E223" s="47">
        <v>3900</v>
      </c>
      <c r="F223" s="47">
        <v>14</v>
      </c>
      <c r="G223" s="47">
        <v>3986</v>
      </c>
      <c r="H223" s="47">
        <v>3972</v>
      </c>
      <c r="I223" s="47">
        <v>14</v>
      </c>
      <c r="J223" s="47">
        <v>4363</v>
      </c>
      <c r="K223" s="47">
        <v>4343</v>
      </c>
      <c r="L223" s="47">
        <v>20</v>
      </c>
      <c r="M223" s="47">
        <v>4779</v>
      </c>
      <c r="N223" s="47">
        <v>4753</v>
      </c>
      <c r="O223" s="47">
        <v>26</v>
      </c>
      <c r="P223" s="47">
        <v>4958</v>
      </c>
      <c r="Q223" s="47">
        <v>4929</v>
      </c>
      <c r="R223" s="47">
        <v>29</v>
      </c>
      <c r="S223" s="47">
        <v>5020</v>
      </c>
      <c r="T223" s="47">
        <v>4995</v>
      </c>
      <c r="U223" s="47">
        <v>25</v>
      </c>
      <c r="V223" s="147">
        <v>5090</v>
      </c>
      <c r="W223" s="147">
        <v>5057</v>
      </c>
      <c r="X223" s="147">
        <v>33</v>
      </c>
    </row>
    <row r="224" spans="1:24" x14ac:dyDescent="0.35">
      <c r="A224" s="46" t="s">
        <v>267</v>
      </c>
      <c r="B224" s="46" t="s">
        <v>509</v>
      </c>
      <c r="C224" s="46" t="s">
        <v>345</v>
      </c>
      <c r="D224" s="47">
        <v>9997</v>
      </c>
      <c r="E224" s="47">
        <v>9924</v>
      </c>
      <c r="F224" s="47">
        <v>73</v>
      </c>
      <c r="G224" s="47">
        <v>9941</v>
      </c>
      <c r="H224" s="47">
        <v>9866</v>
      </c>
      <c r="I224" s="47">
        <v>75</v>
      </c>
      <c r="J224" s="47">
        <v>9978</v>
      </c>
      <c r="K224" s="47">
        <v>9897</v>
      </c>
      <c r="L224" s="47">
        <v>81</v>
      </c>
      <c r="M224" s="47">
        <v>10332</v>
      </c>
      <c r="N224" s="47">
        <v>10263</v>
      </c>
      <c r="O224" s="47">
        <v>69</v>
      </c>
      <c r="P224" s="47">
        <v>11145</v>
      </c>
      <c r="Q224" s="47">
        <v>11069</v>
      </c>
      <c r="R224" s="47">
        <v>75</v>
      </c>
      <c r="S224" s="47">
        <v>11464</v>
      </c>
      <c r="T224" s="47">
        <v>11368</v>
      </c>
      <c r="U224" s="47">
        <v>95</v>
      </c>
      <c r="V224" s="147">
        <v>11636</v>
      </c>
      <c r="W224" s="147">
        <v>11533</v>
      </c>
      <c r="X224" s="147">
        <v>103</v>
      </c>
    </row>
    <row r="225" spans="1:24" x14ac:dyDescent="0.35">
      <c r="A225" s="46" t="s">
        <v>268</v>
      </c>
      <c r="B225" s="46" t="s">
        <v>268</v>
      </c>
      <c r="C225" s="46" t="s">
        <v>345</v>
      </c>
      <c r="D225" s="47">
        <v>338086</v>
      </c>
      <c r="E225" s="47">
        <v>336708</v>
      </c>
      <c r="F225" s="47">
        <v>1354</v>
      </c>
      <c r="G225" s="47">
        <v>346268</v>
      </c>
      <c r="H225" s="47">
        <v>344792</v>
      </c>
      <c r="I225" s="47">
        <v>1448</v>
      </c>
      <c r="J225" s="47">
        <v>355014</v>
      </c>
      <c r="K225" s="47">
        <v>353499</v>
      </c>
      <c r="L225" s="47">
        <v>1488</v>
      </c>
      <c r="M225" s="47">
        <v>367442</v>
      </c>
      <c r="N225" s="47">
        <v>365885</v>
      </c>
      <c r="O225" s="47">
        <v>1539</v>
      </c>
      <c r="P225" s="47">
        <v>379016</v>
      </c>
      <c r="Q225" s="47">
        <v>377347</v>
      </c>
      <c r="R225" s="47">
        <v>1645</v>
      </c>
      <c r="S225" s="47">
        <v>385628</v>
      </c>
      <c r="T225" s="47">
        <v>383810</v>
      </c>
      <c r="U225" s="47">
        <v>1796</v>
      </c>
      <c r="V225" s="147">
        <v>395174</v>
      </c>
      <c r="W225" s="147">
        <v>393113</v>
      </c>
      <c r="X225" s="147">
        <v>2035</v>
      </c>
    </row>
    <row r="226" spans="1:24" x14ac:dyDescent="0.35">
      <c r="A226" s="46" t="s">
        <v>268</v>
      </c>
      <c r="B226" s="46" t="s">
        <v>497</v>
      </c>
      <c r="C226" s="46" t="s">
        <v>345</v>
      </c>
      <c r="D226" s="47">
        <v>3236</v>
      </c>
      <c r="E226" s="47">
        <v>3224</v>
      </c>
      <c r="F226" s="47">
        <v>12</v>
      </c>
      <c r="G226" s="47">
        <v>3232</v>
      </c>
      <c r="H226" s="47">
        <v>3221</v>
      </c>
      <c r="I226" s="47">
        <v>11</v>
      </c>
      <c r="J226" s="47">
        <v>3291</v>
      </c>
      <c r="K226" s="47">
        <v>3277</v>
      </c>
      <c r="L226" s="47">
        <v>14</v>
      </c>
      <c r="M226" s="47">
        <v>3127</v>
      </c>
      <c r="N226" s="47">
        <v>3115</v>
      </c>
      <c r="O226" s="47">
        <v>12</v>
      </c>
      <c r="P226" s="47">
        <v>3304</v>
      </c>
      <c r="Q226" s="47">
        <v>3286</v>
      </c>
      <c r="R226" s="47">
        <v>18</v>
      </c>
      <c r="S226" s="47">
        <v>3420</v>
      </c>
      <c r="T226" s="47">
        <v>3399</v>
      </c>
      <c r="U226" s="47">
        <v>21</v>
      </c>
      <c r="V226" s="147">
        <v>3549</v>
      </c>
      <c r="W226" s="147">
        <v>3515</v>
      </c>
      <c r="X226" s="147">
        <v>33</v>
      </c>
    </row>
    <row r="227" spans="1:24" x14ac:dyDescent="0.35">
      <c r="A227" s="46" t="s">
        <v>268</v>
      </c>
      <c r="B227" s="46" t="s">
        <v>486</v>
      </c>
      <c r="C227" s="46" t="s">
        <v>345</v>
      </c>
      <c r="D227" s="47">
        <v>63045</v>
      </c>
      <c r="E227" s="47">
        <v>62692</v>
      </c>
      <c r="F227" s="47">
        <v>347</v>
      </c>
      <c r="G227" s="47">
        <v>64420</v>
      </c>
      <c r="H227" s="47">
        <v>64035</v>
      </c>
      <c r="I227" s="47">
        <v>377</v>
      </c>
      <c r="J227" s="47">
        <v>65607</v>
      </c>
      <c r="K227" s="47">
        <v>65202</v>
      </c>
      <c r="L227" s="47">
        <v>394</v>
      </c>
      <c r="M227" s="47">
        <v>67753</v>
      </c>
      <c r="N227" s="47">
        <v>67327</v>
      </c>
      <c r="O227" s="47">
        <v>419</v>
      </c>
      <c r="P227" s="47">
        <v>69401</v>
      </c>
      <c r="Q227" s="47">
        <v>68967</v>
      </c>
      <c r="R227" s="47">
        <v>429</v>
      </c>
      <c r="S227" s="47">
        <v>70947</v>
      </c>
      <c r="T227" s="47">
        <v>70468</v>
      </c>
      <c r="U227" s="47">
        <v>472</v>
      </c>
      <c r="V227" s="147">
        <v>72384</v>
      </c>
      <c r="W227" s="147">
        <v>71854</v>
      </c>
      <c r="X227" s="147">
        <v>522</v>
      </c>
    </row>
    <row r="228" spans="1:24" x14ac:dyDescent="0.35">
      <c r="A228" s="46" t="s">
        <v>268</v>
      </c>
      <c r="B228" s="46" t="s">
        <v>490</v>
      </c>
      <c r="C228" s="46" t="s">
        <v>345</v>
      </c>
      <c r="D228" s="47">
        <v>9377</v>
      </c>
      <c r="E228" s="47">
        <v>9308</v>
      </c>
      <c r="F228" s="47">
        <v>68</v>
      </c>
      <c r="G228" s="47">
        <v>9358</v>
      </c>
      <c r="H228" s="47">
        <v>9283</v>
      </c>
      <c r="I228" s="47">
        <v>74</v>
      </c>
      <c r="J228" s="47">
        <v>9424</v>
      </c>
      <c r="K228" s="47">
        <v>9344</v>
      </c>
      <c r="L228" s="47">
        <v>79</v>
      </c>
      <c r="M228" s="47">
        <v>9443</v>
      </c>
      <c r="N228" s="47">
        <v>9364</v>
      </c>
      <c r="O228" s="47">
        <v>79</v>
      </c>
      <c r="P228" s="47">
        <v>9926</v>
      </c>
      <c r="Q228" s="47">
        <v>9836</v>
      </c>
      <c r="R228" s="47">
        <v>88</v>
      </c>
      <c r="S228" s="47">
        <v>10327</v>
      </c>
      <c r="T228" s="47">
        <v>10238</v>
      </c>
      <c r="U228" s="47">
        <v>87</v>
      </c>
      <c r="V228" s="147">
        <v>10814</v>
      </c>
      <c r="W228" s="147">
        <v>10708</v>
      </c>
      <c r="X228" s="147">
        <v>103</v>
      </c>
    </row>
    <row r="229" spans="1:24" x14ac:dyDescent="0.35">
      <c r="A229" s="46" t="s">
        <v>268</v>
      </c>
      <c r="B229" s="46" t="s">
        <v>489</v>
      </c>
      <c r="C229" s="46" t="s">
        <v>345</v>
      </c>
      <c r="D229" s="47">
        <v>10579</v>
      </c>
      <c r="E229" s="47">
        <v>10540</v>
      </c>
      <c r="F229" s="47">
        <v>39</v>
      </c>
      <c r="G229" s="47">
        <v>10591</v>
      </c>
      <c r="H229" s="47">
        <v>10545</v>
      </c>
      <c r="I229" s="47">
        <v>46</v>
      </c>
      <c r="J229" s="47">
        <v>10521</v>
      </c>
      <c r="K229" s="47">
        <v>10469</v>
      </c>
      <c r="L229" s="47">
        <v>52</v>
      </c>
      <c r="M229" s="47">
        <v>11084</v>
      </c>
      <c r="N229" s="47">
        <v>11040</v>
      </c>
      <c r="O229" s="47">
        <v>44</v>
      </c>
      <c r="P229" s="47">
        <v>11280</v>
      </c>
      <c r="Q229" s="47">
        <v>11237</v>
      </c>
      <c r="R229" s="47">
        <v>41</v>
      </c>
      <c r="S229" s="47">
        <v>11299</v>
      </c>
      <c r="T229" s="47">
        <v>11248</v>
      </c>
      <c r="U229" s="47">
        <v>50</v>
      </c>
      <c r="V229" s="147">
        <v>11656</v>
      </c>
      <c r="W229" s="147">
        <v>11602</v>
      </c>
      <c r="X229" s="147">
        <v>53</v>
      </c>
    </row>
    <row r="230" spans="1:24" x14ac:dyDescent="0.35">
      <c r="A230" s="46" t="s">
        <v>268</v>
      </c>
      <c r="B230" s="46" t="s">
        <v>493</v>
      </c>
      <c r="C230" s="46" t="s">
        <v>345</v>
      </c>
      <c r="D230" s="47">
        <v>1196</v>
      </c>
      <c r="E230" s="47">
        <v>1189</v>
      </c>
      <c r="F230" s="47">
        <v>6</v>
      </c>
      <c r="G230" s="47">
        <v>1221</v>
      </c>
      <c r="H230" s="47">
        <v>1215</v>
      </c>
      <c r="I230" s="47">
        <v>6</v>
      </c>
      <c r="J230" s="47">
        <v>1239</v>
      </c>
      <c r="K230" s="47">
        <v>1235</v>
      </c>
      <c r="L230" s="47">
        <v>0</v>
      </c>
      <c r="M230" s="47">
        <v>1363</v>
      </c>
      <c r="N230" s="47">
        <v>1359</v>
      </c>
      <c r="O230" s="47">
        <v>0</v>
      </c>
      <c r="P230" s="47">
        <v>1419</v>
      </c>
      <c r="Q230" s="47">
        <v>1412</v>
      </c>
      <c r="R230" s="47">
        <v>7</v>
      </c>
      <c r="S230" s="47">
        <v>1462</v>
      </c>
      <c r="T230" s="47">
        <v>1448</v>
      </c>
      <c r="U230" s="47">
        <v>14</v>
      </c>
      <c r="V230" s="147">
        <v>1581</v>
      </c>
      <c r="W230" s="147">
        <v>1569</v>
      </c>
      <c r="X230" s="147">
        <v>12</v>
      </c>
    </row>
    <row r="231" spans="1:24" x14ac:dyDescent="0.35">
      <c r="A231" s="46" t="s">
        <v>268</v>
      </c>
      <c r="B231" s="46" t="s">
        <v>498</v>
      </c>
      <c r="C231" s="46" t="s">
        <v>345</v>
      </c>
      <c r="D231" s="47">
        <v>4093</v>
      </c>
      <c r="E231" s="47">
        <v>4079</v>
      </c>
      <c r="F231" s="47">
        <v>13</v>
      </c>
      <c r="G231" s="47">
        <v>4090</v>
      </c>
      <c r="H231" s="47">
        <v>4075</v>
      </c>
      <c r="I231" s="47">
        <v>15</v>
      </c>
      <c r="J231" s="47">
        <v>4159</v>
      </c>
      <c r="K231" s="47">
        <v>4136</v>
      </c>
      <c r="L231" s="47">
        <v>23</v>
      </c>
      <c r="M231" s="47">
        <v>4655</v>
      </c>
      <c r="N231" s="47">
        <v>4632</v>
      </c>
      <c r="O231" s="47">
        <v>23</v>
      </c>
      <c r="P231" s="47">
        <v>4848</v>
      </c>
      <c r="Q231" s="47">
        <v>4817</v>
      </c>
      <c r="R231" s="47">
        <v>31</v>
      </c>
      <c r="S231" s="47">
        <v>5106</v>
      </c>
      <c r="T231" s="47">
        <v>5076</v>
      </c>
      <c r="U231" s="47">
        <v>30</v>
      </c>
      <c r="V231" s="147">
        <v>5127</v>
      </c>
      <c r="W231" s="147">
        <v>5086</v>
      </c>
      <c r="X231" s="147">
        <v>41</v>
      </c>
    </row>
    <row r="232" spans="1:24" x14ac:dyDescent="0.35">
      <c r="A232" s="46" t="s">
        <v>268</v>
      </c>
      <c r="B232" s="46" t="s">
        <v>496</v>
      </c>
      <c r="C232" s="46" t="s">
        <v>345</v>
      </c>
      <c r="D232" s="47">
        <v>1072</v>
      </c>
      <c r="E232" s="47">
        <v>1070</v>
      </c>
      <c r="F232" s="47">
        <v>0</v>
      </c>
      <c r="G232" s="47">
        <v>1225</v>
      </c>
      <c r="H232" s="47">
        <v>1219</v>
      </c>
      <c r="I232" s="47">
        <v>6</v>
      </c>
      <c r="J232" s="47">
        <v>1247</v>
      </c>
      <c r="K232" s="47">
        <v>1238</v>
      </c>
      <c r="L232" s="47">
        <v>9</v>
      </c>
      <c r="M232" s="47">
        <v>1357</v>
      </c>
      <c r="N232" s="47">
        <v>1345</v>
      </c>
      <c r="O232" s="47">
        <v>12</v>
      </c>
      <c r="P232" s="47">
        <v>1372</v>
      </c>
      <c r="Q232" s="47">
        <v>1361</v>
      </c>
      <c r="R232" s="47">
        <v>11</v>
      </c>
      <c r="S232" s="47">
        <v>1386</v>
      </c>
      <c r="T232" s="47">
        <v>1375</v>
      </c>
      <c r="U232" s="47">
        <v>11</v>
      </c>
      <c r="V232" s="147">
        <v>1670</v>
      </c>
      <c r="W232" s="147">
        <v>1659</v>
      </c>
      <c r="X232" s="147">
        <v>11</v>
      </c>
    </row>
    <row r="233" spans="1:24" x14ac:dyDescent="0.35">
      <c r="A233" s="46" t="s">
        <v>268</v>
      </c>
      <c r="B233" s="46" t="s">
        <v>491</v>
      </c>
      <c r="C233" s="46" t="s">
        <v>345</v>
      </c>
      <c r="D233" s="47">
        <v>14115</v>
      </c>
      <c r="E233" s="47">
        <v>14014</v>
      </c>
      <c r="F233" s="47">
        <v>101</v>
      </c>
      <c r="G233" s="47">
        <v>14132</v>
      </c>
      <c r="H233" s="47">
        <v>14026</v>
      </c>
      <c r="I233" s="47">
        <v>104</v>
      </c>
      <c r="J233" s="47">
        <v>13991</v>
      </c>
      <c r="K233" s="47">
        <v>13878</v>
      </c>
      <c r="L233" s="47">
        <v>111</v>
      </c>
      <c r="M233" s="47">
        <v>14821</v>
      </c>
      <c r="N233" s="47">
        <v>14701</v>
      </c>
      <c r="O233" s="47">
        <v>118</v>
      </c>
      <c r="P233" s="47">
        <v>15463</v>
      </c>
      <c r="Q233" s="47">
        <v>15334</v>
      </c>
      <c r="R233" s="47">
        <v>125</v>
      </c>
      <c r="S233" s="47">
        <v>16364</v>
      </c>
      <c r="T233" s="47">
        <v>16178</v>
      </c>
      <c r="U233" s="47">
        <v>183</v>
      </c>
      <c r="V233" s="147">
        <v>20079</v>
      </c>
      <c r="W233" s="147">
        <v>19873</v>
      </c>
      <c r="X233" s="147">
        <v>203</v>
      </c>
    </row>
    <row r="234" spans="1:24" x14ac:dyDescent="0.35">
      <c r="A234" s="46" t="s">
        <v>268</v>
      </c>
      <c r="B234" s="46" t="s">
        <v>487</v>
      </c>
      <c r="C234" s="46" t="s">
        <v>345</v>
      </c>
      <c r="D234" s="47">
        <v>64591</v>
      </c>
      <c r="E234" s="47">
        <v>64274</v>
      </c>
      <c r="F234" s="47">
        <v>313</v>
      </c>
      <c r="G234" s="47">
        <v>65058</v>
      </c>
      <c r="H234" s="47">
        <v>64719</v>
      </c>
      <c r="I234" s="47">
        <v>332</v>
      </c>
      <c r="J234" s="47">
        <v>65327</v>
      </c>
      <c r="K234" s="47">
        <v>65019</v>
      </c>
      <c r="L234" s="47">
        <v>304</v>
      </c>
      <c r="M234" s="47">
        <v>65740</v>
      </c>
      <c r="N234" s="47">
        <v>65432</v>
      </c>
      <c r="O234" s="47">
        <v>305</v>
      </c>
      <c r="P234" s="47">
        <v>67572</v>
      </c>
      <c r="Q234" s="47">
        <v>67243</v>
      </c>
      <c r="R234" s="47">
        <v>324</v>
      </c>
      <c r="S234" s="47">
        <v>67765</v>
      </c>
      <c r="T234" s="47">
        <v>67415</v>
      </c>
      <c r="U234" s="47">
        <v>346</v>
      </c>
      <c r="V234" s="147">
        <v>68599</v>
      </c>
      <c r="W234" s="147">
        <v>68169</v>
      </c>
      <c r="X234" s="147">
        <v>428</v>
      </c>
    </row>
    <row r="235" spans="1:24" x14ac:dyDescent="0.35">
      <c r="A235" s="46" t="s">
        <v>268</v>
      </c>
      <c r="B235" s="46" t="s">
        <v>495</v>
      </c>
      <c r="C235" s="46" t="s">
        <v>345</v>
      </c>
      <c r="D235" s="47">
        <v>1176</v>
      </c>
      <c r="E235" s="47">
        <v>1157</v>
      </c>
      <c r="F235" s="47">
        <v>19</v>
      </c>
      <c r="G235" s="47">
        <v>1270</v>
      </c>
      <c r="H235" s="47">
        <v>1253</v>
      </c>
      <c r="I235" s="47">
        <v>17</v>
      </c>
      <c r="J235" s="47">
        <v>1443</v>
      </c>
      <c r="K235" s="47">
        <v>1424</v>
      </c>
      <c r="L235" s="47">
        <v>19</v>
      </c>
      <c r="M235" s="47">
        <v>1514</v>
      </c>
      <c r="N235" s="47">
        <v>1502</v>
      </c>
      <c r="O235" s="47">
        <v>12</v>
      </c>
      <c r="P235" s="47">
        <v>1618</v>
      </c>
      <c r="Q235" s="47">
        <v>1609</v>
      </c>
      <c r="R235" s="47">
        <v>9</v>
      </c>
      <c r="S235" s="47">
        <v>1617</v>
      </c>
      <c r="T235" s="47">
        <v>1611</v>
      </c>
      <c r="U235" s="47">
        <v>6</v>
      </c>
      <c r="V235" s="147">
        <v>1590</v>
      </c>
      <c r="W235" s="147">
        <v>1584</v>
      </c>
      <c r="X235" s="147">
        <v>6</v>
      </c>
    </row>
    <row r="236" spans="1:24" x14ac:dyDescent="0.35">
      <c r="A236" s="46" t="s">
        <v>268</v>
      </c>
      <c r="B236" s="46" t="s">
        <v>494</v>
      </c>
      <c r="C236" s="46" t="s">
        <v>345</v>
      </c>
      <c r="D236" s="47">
        <v>558</v>
      </c>
      <c r="E236" s="47">
        <v>555</v>
      </c>
      <c r="F236" s="47">
        <v>0</v>
      </c>
      <c r="G236" s="47">
        <v>605</v>
      </c>
      <c r="H236" s="47">
        <v>603</v>
      </c>
      <c r="I236" s="47">
        <v>0</v>
      </c>
      <c r="J236" s="47">
        <v>741</v>
      </c>
      <c r="K236" s="47">
        <v>739</v>
      </c>
      <c r="L236" s="47">
        <v>0</v>
      </c>
      <c r="M236" s="47">
        <v>747</v>
      </c>
      <c r="N236" s="47">
        <v>744</v>
      </c>
      <c r="O236" s="47">
        <v>0</v>
      </c>
      <c r="P236" s="47">
        <v>754</v>
      </c>
      <c r="Q236" s="47">
        <v>751</v>
      </c>
      <c r="R236" s="47">
        <v>0</v>
      </c>
      <c r="S236" s="47">
        <v>752</v>
      </c>
      <c r="T236" s="47">
        <v>745</v>
      </c>
      <c r="U236" s="47">
        <v>7</v>
      </c>
      <c r="V236" s="147">
        <v>739</v>
      </c>
      <c r="W236" s="147">
        <v>733</v>
      </c>
      <c r="X236" s="147">
        <v>6</v>
      </c>
    </row>
    <row r="237" spans="1:24" x14ac:dyDescent="0.35">
      <c r="A237" s="46" t="s">
        <v>268</v>
      </c>
      <c r="B237" s="46" t="s">
        <v>820</v>
      </c>
      <c r="C237" s="46" t="s">
        <v>345</v>
      </c>
      <c r="D237" s="47">
        <v>148124</v>
      </c>
      <c r="E237" s="47">
        <v>147791</v>
      </c>
      <c r="F237" s="47">
        <v>324</v>
      </c>
      <c r="G237" s="47">
        <v>153960</v>
      </c>
      <c r="H237" s="47">
        <v>153603</v>
      </c>
      <c r="I237" s="47">
        <v>348</v>
      </c>
      <c r="J237" s="47">
        <v>160869</v>
      </c>
      <c r="K237" s="47">
        <v>160514</v>
      </c>
      <c r="L237" s="47">
        <v>347</v>
      </c>
      <c r="M237" s="47">
        <v>167990</v>
      </c>
      <c r="N237" s="47">
        <v>167613</v>
      </c>
      <c r="O237" s="47">
        <v>372</v>
      </c>
      <c r="P237" s="47">
        <v>173740</v>
      </c>
      <c r="Q237" s="47">
        <v>173313</v>
      </c>
      <c r="R237" s="47">
        <v>421</v>
      </c>
      <c r="S237" s="47">
        <v>176544</v>
      </c>
      <c r="T237" s="47">
        <v>176134</v>
      </c>
      <c r="U237" s="47">
        <v>405</v>
      </c>
      <c r="V237" s="147">
        <v>178344</v>
      </c>
      <c r="W237" s="147">
        <v>177892</v>
      </c>
      <c r="X237" s="147">
        <v>446</v>
      </c>
    </row>
    <row r="238" spans="1:24" x14ac:dyDescent="0.35">
      <c r="A238" s="46" t="s">
        <v>268</v>
      </c>
      <c r="B238" s="46" t="s">
        <v>822</v>
      </c>
      <c r="C238" s="46" t="s">
        <v>345</v>
      </c>
      <c r="D238" s="47">
        <v>63027</v>
      </c>
      <c r="E238" s="47">
        <v>62856</v>
      </c>
      <c r="F238" s="47">
        <v>167</v>
      </c>
      <c r="G238" s="47">
        <v>69933</v>
      </c>
      <c r="H238" s="47">
        <v>69740</v>
      </c>
      <c r="I238" s="47">
        <v>190</v>
      </c>
      <c r="J238" s="47">
        <v>76202</v>
      </c>
      <c r="K238" s="47">
        <v>76003</v>
      </c>
      <c r="L238" s="47">
        <v>196</v>
      </c>
      <c r="M238" s="47">
        <v>79245</v>
      </c>
      <c r="N238" s="47">
        <v>79028</v>
      </c>
      <c r="O238" s="47">
        <v>214</v>
      </c>
      <c r="P238" s="47">
        <v>82736</v>
      </c>
      <c r="Q238" s="47">
        <v>82499</v>
      </c>
      <c r="R238" s="47">
        <v>234</v>
      </c>
      <c r="S238" s="47">
        <v>84095</v>
      </c>
      <c r="T238" s="47">
        <v>83842</v>
      </c>
      <c r="U238" s="47">
        <v>250</v>
      </c>
      <c r="V238" s="147">
        <v>85345</v>
      </c>
      <c r="W238" s="147">
        <v>85057</v>
      </c>
      <c r="X238" s="147">
        <v>285</v>
      </c>
    </row>
    <row r="239" spans="1:24" x14ac:dyDescent="0.35">
      <c r="A239" s="46" t="s">
        <v>268</v>
      </c>
      <c r="B239" s="46" t="s">
        <v>821</v>
      </c>
      <c r="C239" s="46" t="s">
        <v>345</v>
      </c>
      <c r="D239" s="47">
        <v>85097</v>
      </c>
      <c r="E239" s="47">
        <v>84935</v>
      </c>
      <c r="F239" s="47">
        <v>157</v>
      </c>
      <c r="G239" s="47">
        <v>84027</v>
      </c>
      <c r="H239" s="47">
        <v>83863</v>
      </c>
      <c r="I239" s="47">
        <v>158</v>
      </c>
      <c r="J239" s="47">
        <v>84667</v>
      </c>
      <c r="K239" s="47">
        <v>84511</v>
      </c>
      <c r="L239" s="47">
        <v>151</v>
      </c>
      <c r="M239" s="47">
        <v>88745</v>
      </c>
      <c r="N239" s="47">
        <v>88585</v>
      </c>
      <c r="O239" s="47">
        <v>158</v>
      </c>
      <c r="P239" s="47">
        <v>91004</v>
      </c>
      <c r="Q239" s="47">
        <v>90814</v>
      </c>
      <c r="R239" s="47">
        <v>187</v>
      </c>
      <c r="S239" s="47">
        <v>92449</v>
      </c>
      <c r="T239" s="47">
        <v>92292</v>
      </c>
      <c r="U239" s="47">
        <v>155</v>
      </c>
      <c r="V239" s="147">
        <v>92999</v>
      </c>
      <c r="W239" s="147">
        <v>92835</v>
      </c>
      <c r="X239" s="147">
        <v>161</v>
      </c>
    </row>
    <row r="240" spans="1:24" x14ac:dyDescent="0.35">
      <c r="A240" s="46" t="s">
        <v>268</v>
      </c>
      <c r="B240" s="46" t="s">
        <v>488</v>
      </c>
      <c r="C240" s="46" t="s">
        <v>345</v>
      </c>
      <c r="D240" s="47">
        <v>16127</v>
      </c>
      <c r="E240" s="47">
        <v>16031</v>
      </c>
      <c r="F240" s="47">
        <v>95</v>
      </c>
      <c r="G240" s="47">
        <v>16323</v>
      </c>
      <c r="H240" s="47">
        <v>16220</v>
      </c>
      <c r="I240" s="47">
        <v>102</v>
      </c>
      <c r="J240" s="47">
        <v>16379</v>
      </c>
      <c r="K240" s="47">
        <v>16261</v>
      </c>
      <c r="L240" s="47">
        <v>117</v>
      </c>
      <c r="M240" s="47">
        <v>16983</v>
      </c>
      <c r="N240" s="47">
        <v>16856</v>
      </c>
      <c r="O240" s="47">
        <v>126</v>
      </c>
      <c r="P240" s="47">
        <v>17431</v>
      </c>
      <c r="Q240" s="47">
        <v>17304</v>
      </c>
      <c r="R240" s="47">
        <v>127</v>
      </c>
      <c r="S240" s="47">
        <v>17753</v>
      </c>
      <c r="T240" s="47">
        <v>17601</v>
      </c>
      <c r="U240" s="47">
        <v>152</v>
      </c>
      <c r="V240" s="147">
        <v>18161</v>
      </c>
      <c r="W240" s="147">
        <v>17997</v>
      </c>
      <c r="X240" s="147">
        <v>162</v>
      </c>
    </row>
    <row r="241" spans="1:24" x14ac:dyDescent="0.35">
      <c r="A241" s="46" t="s">
        <v>268</v>
      </c>
      <c r="B241" s="46" t="s">
        <v>492</v>
      </c>
      <c r="C241" s="46" t="s">
        <v>345</v>
      </c>
      <c r="D241" s="47">
        <v>797</v>
      </c>
      <c r="E241" s="47">
        <v>784</v>
      </c>
      <c r="F241" s="47">
        <v>13</v>
      </c>
      <c r="G241" s="47">
        <v>783</v>
      </c>
      <c r="H241" s="47">
        <v>775</v>
      </c>
      <c r="I241" s="47">
        <v>8</v>
      </c>
      <c r="J241" s="47">
        <v>776</v>
      </c>
      <c r="K241" s="47">
        <v>763</v>
      </c>
      <c r="L241" s="47">
        <v>13</v>
      </c>
      <c r="M241" s="47">
        <v>865</v>
      </c>
      <c r="N241" s="47">
        <v>855</v>
      </c>
      <c r="O241" s="47">
        <v>10</v>
      </c>
      <c r="P241" s="47">
        <v>888</v>
      </c>
      <c r="Q241" s="47">
        <v>877</v>
      </c>
      <c r="R241" s="47">
        <v>11</v>
      </c>
      <c r="S241" s="47">
        <v>886</v>
      </c>
      <c r="T241" s="47">
        <v>874</v>
      </c>
      <c r="U241" s="47">
        <v>12</v>
      </c>
      <c r="V241" s="147">
        <v>881</v>
      </c>
      <c r="W241" s="147">
        <v>872</v>
      </c>
      <c r="X241" s="147">
        <v>9</v>
      </c>
    </row>
    <row r="242" spans="1:24" x14ac:dyDescent="0.35">
      <c r="A242" s="46" t="s">
        <v>10</v>
      </c>
      <c r="B242" s="46" t="s">
        <v>349</v>
      </c>
      <c r="C242" s="46" t="s">
        <v>345</v>
      </c>
      <c r="D242" s="47">
        <v>61105</v>
      </c>
      <c r="E242" s="47">
        <v>60429</v>
      </c>
      <c r="F242" s="47">
        <v>672</v>
      </c>
      <c r="G242" s="47">
        <v>64007</v>
      </c>
      <c r="H242" s="47">
        <v>63324</v>
      </c>
      <c r="I242" s="47">
        <v>672</v>
      </c>
      <c r="J242" s="47">
        <v>65850</v>
      </c>
      <c r="K242" s="47">
        <v>65146</v>
      </c>
      <c r="L242" s="47">
        <v>696</v>
      </c>
      <c r="M242" s="47">
        <v>68049</v>
      </c>
      <c r="N242" s="47">
        <v>67371</v>
      </c>
      <c r="O242" s="47">
        <v>670</v>
      </c>
      <c r="P242" s="47">
        <v>70392</v>
      </c>
      <c r="Q242" s="47">
        <v>69680</v>
      </c>
      <c r="R242" s="47">
        <v>704</v>
      </c>
      <c r="S242" s="47">
        <v>71525</v>
      </c>
      <c r="T242" s="47">
        <v>70794</v>
      </c>
      <c r="U242" s="47">
        <v>720</v>
      </c>
      <c r="V242" s="147">
        <v>72344</v>
      </c>
      <c r="W242" s="147">
        <v>71621</v>
      </c>
      <c r="X242" s="147">
        <v>714</v>
      </c>
    </row>
    <row r="243" spans="1:24" x14ac:dyDescent="0.35">
      <c r="A243" s="46" t="s">
        <v>10</v>
      </c>
      <c r="B243" s="46" t="s">
        <v>560</v>
      </c>
      <c r="C243" s="46" t="s">
        <v>345</v>
      </c>
      <c r="D243" s="47">
        <v>13214</v>
      </c>
      <c r="E243" s="47">
        <v>13037</v>
      </c>
      <c r="F243" s="47">
        <v>175</v>
      </c>
      <c r="G243" s="47">
        <v>13960</v>
      </c>
      <c r="H243" s="47">
        <v>13789</v>
      </c>
      <c r="I243" s="47">
        <v>168</v>
      </c>
      <c r="J243" s="47">
        <v>14511</v>
      </c>
      <c r="K243" s="47">
        <v>14351</v>
      </c>
      <c r="L243" s="47">
        <v>156</v>
      </c>
      <c r="M243" s="47">
        <v>15005</v>
      </c>
      <c r="N243" s="47">
        <v>14838</v>
      </c>
      <c r="O243" s="47">
        <v>163</v>
      </c>
      <c r="P243" s="47">
        <v>16203</v>
      </c>
      <c r="Q243" s="47">
        <v>16029</v>
      </c>
      <c r="R243" s="47">
        <v>171</v>
      </c>
      <c r="S243" s="47">
        <v>16833</v>
      </c>
      <c r="T243" s="47">
        <v>16658</v>
      </c>
      <c r="U243" s="47">
        <v>171</v>
      </c>
      <c r="V243" s="147">
        <v>17007</v>
      </c>
      <c r="W243" s="147">
        <v>16850</v>
      </c>
      <c r="X243" s="147">
        <v>154</v>
      </c>
    </row>
    <row r="244" spans="1:24" x14ac:dyDescent="0.35">
      <c r="A244" s="46" t="s">
        <v>10</v>
      </c>
      <c r="B244" s="46" t="s">
        <v>559</v>
      </c>
      <c r="C244" s="46" t="s">
        <v>345</v>
      </c>
      <c r="D244" s="47">
        <v>47891</v>
      </c>
      <c r="E244" s="47">
        <v>47392</v>
      </c>
      <c r="F244" s="47">
        <v>497</v>
      </c>
      <c r="G244" s="47">
        <v>50047</v>
      </c>
      <c r="H244" s="47">
        <v>49535</v>
      </c>
      <c r="I244" s="47">
        <v>504</v>
      </c>
      <c r="J244" s="47">
        <v>51339</v>
      </c>
      <c r="K244" s="47">
        <v>50795</v>
      </c>
      <c r="L244" s="47">
        <v>540</v>
      </c>
      <c r="M244" s="47">
        <v>53044</v>
      </c>
      <c r="N244" s="47">
        <v>52533</v>
      </c>
      <c r="O244" s="47">
        <v>507</v>
      </c>
      <c r="P244" s="47">
        <v>54189</v>
      </c>
      <c r="Q244" s="47">
        <v>53651</v>
      </c>
      <c r="R244" s="47">
        <v>533</v>
      </c>
      <c r="S244" s="47">
        <v>54692</v>
      </c>
      <c r="T244" s="47">
        <v>54136</v>
      </c>
      <c r="U244" s="47">
        <v>549</v>
      </c>
      <c r="V244" s="147">
        <v>55337</v>
      </c>
      <c r="W244" s="147">
        <v>54771</v>
      </c>
      <c r="X244" s="147">
        <v>560</v>
      </c>
    </row>
    <row r="245" spans="1:24" x14ac:dyDescent="0.35">
      <c r="A245" s="46" t="s">
        <v>269</v>
      </c>
      <c r="B245" s="46" t="s">
        <v>269</v>
      </c>
      <c r="C245" s="46" t="s">
        <v>345</v>
      </c>
      <c r="D245" s="47">
        <v>373801</v>
      </c>
      <c r="E245" s="47">
        <v>368948</v>
      </c>
      <c r="F245" s="47">
        <v>4745</v>
      </c>
      <c r="G245" s="47">
        <v>391269</v>
      </c>
      <c r="H245" s="47">
        <v>386066</v>
      </c>
      <c r="I245" s="47">
        <v>5089</v>
      </c>
      <c r="J245" s="47">
        <v>404767</v>
      </c>
      <c r="K245" s="47">
        <v>399096</v>
      </c>
      <c r="L245" s="47">
        <v>5578</v>
      </c>
      <c r="M245" s="47">
        <v>419629</v>
      </c>
      <c r="N245" s="47">
        <v>413317</v>
      </c>
      <c r="O245" s="47">
        <v>6169</v>
      </c>
      <c r="P245" s="47">
        <v>436452</v>
      </c>
      <c r="Q245" s="47">
        <v>429613</v>
      </c>
      <c r="R245" s="47">
        <v>6700</v>
      </c>
      <c r="S245" s="47">
        <v>450976</v>
      </c>
      <c r="T245" s="47">
        <v>443436</v>
      </c>
      <c r="U245" s="47">
        <v>7451</v>
      </c>
      <c r="V245" s="147">
        <v>471606</v>
      </c>
      <c r="W245" s="147">
        <v>462851</v>
      </c>
      <c r="X245" s="147">
        <v>8652</v>
      </c>
    </row>
    <row r="246" spans="1:24" x14ac:dyDescent="0.35">
      <c r="A246" s="46" t="s">
        <v>269</v>
      </c>
      <c r="B246" s="46" t="s">
        <v>477</v>
      </c>
      <c r="C246" s="46" t="s">
        <v>345</v>
      </c>
      <c r="D246" s="47">
        <v>12155</v>
      </c>
      <c r="E246" s="47">
        <v>12128</v>
      </c>
      <c r="F246" s="47">
        <v>26</v>
      </c>
      <c r="G246" s="47">
        <v>12144</v>
      </c>
      <c r="H246" s="47">
        <v>12119</v>
      </c>
      <c r="I246" s="47">
        <v>25</v>
      </c>
      <c r="J246" s="47">
        <v>12284</v>
      </c>
      <c r="K246" s="47">
        <v>12251</v>
      </c>
      <c r="L246" s="47">
        <v>33</v>
      </c>
      <c r="M246" s="47">
        <v>12388</v>
      </c>
      <c r="N246" s="47">
        <v>12361</v>
      </c>
      <c r="O246" s="47">
        <v>27</v>
      </c>
      <c r="P246" s="47">
        <v>12978</v>
      </c>
      <c r="Q246" s="47">
        <v>12955</v>
      </c>
      <c r="R246" s="47">
        <v>23</v>
      </c>
      <c r="S246" s="47">
        <v>13950</v>
      </c>
      <c r="T246" s="47">
        <v>13919</v>
      </c>
      <c r="U246" s="47">
        <v>31</v>
      </c>
      <c r="V246" s="147">
        <v>15527</v>
      </c>
      <c r="W246" s="147">
        <v>15487</v>
      </c>
      <c r="X246" s="147">
        <v>40</v>
      </c>
    </row>
    <row r="247" spans="1:24" x14ac:dyDescent="0.35">
      <c r="A247" s="46" t="s">
        <v>269</v>
      </c>
      <c r="B247" s="46" t="s">
        <v>472</v>
      </c>
      <c r="C247" s="46" t="s">
        <v>345</v>
      </c>
      <c r="D247" s="47">
        <v>13324</v>
      </c>
      <c r="E247" s="47">
        <v>13242</v>
      </c>
      <c r="F247" s="47">
        <v>80</v>
      </c>
      <c r="G247" s="47">
        <v>14373</v>
      </c>
      <c r="H247" s="47">
        <v>14267</v>
      </c>
      <c r="I247" s="47">
        <v>93</v>
      </c>
      <c r="J247" s="47">
        <v>15352</v>
      </c>
      <c r="K247" s="47">
        <v>15228</v>
      </c>
      <c r="L247" s="47">
        <v>110</v>
      </c>
      <c r="M247" s="47">
        <v>15694</v>
      </c>
      <c r="N247" s="47">
        <v>15552</v>
      </c>
      <c r="O247" s="47">
        <v>122</v>
      </c>
      <c r="P247" s="47">
        <v>16105</v>
      </c>
      <c r="Q247" s="47">
        <v>15964</v>
      </c>
      <c r="R247" s="47">
        <v>127</v>
      </c>
      <c r="S247" s="47">
        <v>16595</v>
      </c>
      <c r="T247" s="47">
        <v>16457</v>
      </c>
      <c r="U247" s="47">
        <v>135</v>
      </c>
      <c r="V247" s="147">
        <v>17203</v>
      </c>
      <c r="W247" s="147">
        <v>17067</v>
      </c>
      <c r="X247" s="147">
        <v>133</v>
      </c>
    </row>
    <row r="248" spans="1:24" x14ac:dyDescent="0.35">
      <c r="A248" s="46" t="s">
        <v>269</v>
      </c>
      <c r="B248" s="46" t="s">
        <v>479</v>
      </c>
      <c r="C248" s="46" t="s">
        <v>345</v>
      </c>
      <c r="D248" s="47">
        <v>4122</v>
      </c>
      <c r="E248" s="47">
        <v>3961</v>
      </c>
      <c r="F248" s="47">
        <v>119</v>
      </c>
      <c r="G248" s="47">
        <v>4083</v>
      </c>
      <c r="H248" s="47">
        <v>3966</v>
      </c>
      <c r="I248" s="47">
        <v>100</v>
      </c>
      <c r="J248" s="47">
        <v>4003</v>
      </c>
      <c r="K248" s="47">
        <v>3896</v>
      </c>
      <c r="L248" s="47">
        <v>99</v>
      </c>
      <c r="M248" s="47">
        <v>4239</v>
      </c>
      <c r="N248" s="47">
        <v>4026</v>
      </c>
      <c r="O248" s="47">
        <v>147</v>
      </c>
      <c r="P248" s="47">
        <v>4332</v>
      </c>
      <c r="Q248" s="47">
        <v>4129</v>
      </c>
      <c r="R248" s="47">
        <v>150</v>
      </c>
      <c r="S248" s="47">
        <v>4620</v>
      </c>
      <c r="T248" s="47">
        <v>4458</v>
      </c>
      <c r="U248" s="47">
        <v>147</v>
      </c>
      <c r="V248" s="147">
        <v>5057</v>
      </c>
      <c r="W248" s="147">
        <v>4879</v>
      </c>
      <c r="X248" s="147">
        <v>161</v>
      </c>
    </row>
    <row r="249" spans="1:24" x14ac:dyDescent="0.35">
      <c r="A249" s="46" t="s">
        <v>269</v>
      </c>
      <c r="B249" s="46" t="s">
        <v>476</v>
      </c>
      <c r="C249" s="46" t="s">
        <v>345</v>
      </c>
      <c r="D249" s="47">
        <v>13998</v>
      </c>
      <c r="E249" s="47">
        <v>13934</v>
      </c>
      <c r="F249" s="47">
        <v>64</v>
      </c>
      <c r="G249" s="47">
        <v>14207</v>
      </c>
      <c r="H249" s="47">
        <v>14155</v>
      </c>
      <c r="I249" s="47">
        <v>52</v>
      </c>
      <c r="J249" s="47">
        <v>14881</v>
      </c>
      <c r="K249" s="47">
        <v>14828</v>
      </c>
      <c r="L249" s="47">
        <v>53</v>
      </c>
      <c r="M249" s="47">
        <v>15325</v>
      </c>
      <c r="N249" s="47">
        <v>15262</v>
      </c>
      <c r="O249" s="47">
        <v>62</v>
      </c>
      <c r="P249" s="47">
        <v>15596</v>
      </c>
      <c r="Q249" s="47">
        <v>15517</v>
      </c>
      <c r="R249" s="47">
        <v>78</v>
      </c>
      <c r="S249" s="47">
        <v>15710</v>
      </c>
      <c r="T249" s="47">
        <v>15609</v>
      </c>
      <c r="U249" s="47">
        <v>100</v>
      </c>
      <c r="V249" s="147">
        <v>15738</v>
      </c>
      <c r="W249" s="147">
        <v>15595</v>
      </c>
      <c r="X249" s="147">
        <v>140</v>
      </c>
    </row>
    <row r="250" spans="1:24" x14ac:dyDescent="0.35">
      <c r="A250" s="46" t="s">
        <v>269</v>
      </c>
      <c r="B250" s="46" t="s">
        <v>478</v>
      </c>
      <c r="C250" s="46" t="s">
        <v>345</v>
      </c>
      <c r="D250" s="47">
        <v>26532</v>
      </c>
      <c r="E250" s="47">
        <v>26266</v>
      </c>
      <c r="F250" s="47">
        <v>264</v>
      </c>
      <c r="G250" s="47">
        <v>28162</v>
      </c>
      <c r="H250" s="47">
        <v>27898</v>
      </c>
      <c r="I250" s="47">
        <v>260</v>
      </c>
      <c r="J250" s="47">
        <v>28698</v>
      </c>
      <c r="K250" s="47">
        <v>28416</v>
      </c>
      <c r="L250" s="47">
        <v>278</v>
      </c>
      <c r="M250" s="47">
        <v>29011</v>
      </c>
      <c r="N250" s="47">
        <v>28690</v>
      </c>
      <c r="O250" s="47">
        <v>320</v>
      </c>
      <c r="P250" s="47">
        <v>31543</v>
      </c>
      <c r="Q250" s="47">
        <v>31189</v>
      </c>
      <c r="R250" s="47">
        <v>353</v>
      </c>
      <c r="S250" s="47">
        <v>33314</v>
      </c>
      <c r="T250" s="47">
        <v>32913</v>
      </c>
      <c r="U250" s="47">
        <v>399</v>
      </c>
      <c r="V250" s="147">
        <v>35674</v>
      </c>
      <c r="W250" s="147">
        <v>35157</v>
      </c>
      <c r="X250" s="147">
        <v>513</v>
      </c>
    </row>
    <row r="251" spans="1:24" x14ac:dyDescent="0.35">
      <c r="A251" s="46" t="s">
        <v>269</v>
      </c>
      <c r="B251" s="46" t="s">
        <v>473</v>
      </c>
      <c r="C251" s="46" t="s">
        <v>345</v>
      </c>
      <c r="D251" s="47">
        <v>13588</v>
      </c>
      <c r="E251" s="47">
        <v>13496</v>
      </c>
      <c r="F251" s="47">
        <v>90</v>
      </c>
      <c r="G251" s="47">
        <v>13884</v>
      </c>
      <c r="H251" s="47">
        <v>13791</v>
      </c>
      <c r="I251" s="47">
        <v>90</v>
      </c>
      <c r="J251" s="47">
        <v>14228</v>
      </c>
      <c r="K251" s="47">
        <v>14125</v>
      </c>
      <c r="L251" s="47">
        <v>99</v>
      </c>
      <c r="M251" s="47">
        <v>15118</v>
      </c>
      <c r="N251" s="47">
        <v>15014</v>
      </c>
      <c r="O251" s="47">
        <v>101</v>
      </c>
      <c r="P251" s="47">
        <v>15544</v>
      </c>
      <c r="Q251" s="47">
        <v>15432</v>
      </c>
      <c r="R251" s="47">
        <v>111</v>
      </c>
      <c r="S251" s="47">
        <v>16217</v>
      </c>
      <c r="T251" s="47">
        <v>16087</v>
      </c>
      <c r="U251" s="47">
        <v>129</v>
      </c>
      <c r="V251" s="147">
        <v>16795</v>
      </c>
      <c r="W251" s="147">
        <v>16648</v>
      </c>
      <c r="X251" s="147">
        <v>145</v>
      </c>
    </row>
    <row r="252" spans="1:24" x14ac:dyDescent="0.35">
      <c r="A252" s="46" t="s">
        <v>269</v>
      </c>
      <c r="B252" s="46" t="s">
        <v>480</v>
      </c>
      <c r="C252" s="46" t="s">
        <v>345</v>
      </c>
      <c r="D252" s="47">
        <v>3423</v>
      </c>
      <c r="E252" s="47">
        <v>3408</v>
      </c>
      <c r="F252" s="47">
        <v>15</v>
      </c>
      <c r="G252" s="47">
        <v>3771</v>
      </c>
      <c r="H252" s="47">
        <v>3756</v>
      </c>
      <c r="I252" s="47">
        <v>15</v>
      </c>
      <c r="J252" s="47">
        <v>4020</v>
      </c>
      <c r="K252" s="47">
        <v>4003</v>
      </c>
      <c r="L252" s="47">
        <v>17</v>
      </c>
      <c r="M252" s="47">
        <v>4195</v>
      </c>
      <c r="N252" s="47">
        <v>4172</v>
      </c>
      <c r="O252" s="47">
        <v>22</v>
      </c>
      <c r="P252" s="47">
        <v>4273</v>
      </c>
      <c r="Q252" s="47">
        <v>4250</v>
      </c>
      <c r="R252" s="47">
        <v>23</v>
      </c>
      <c r="S252" s="47">
        <v>4312</v>
      </c>
      <c r="T252" s="47">
        <v>4289</v>
      </c>
      <c r="U252" s="47">
        <v>23</v>
      </c>
      <c r="V252" s="147">
        <v>4339</v>
      </c>
      <c r="W252" s="147">
        <v>4306</v>
      </c>
      <c r="X252" s="147">
        <v>32</v>
      </c>
    </row>
    <row r="253" spans="1:24" x14ac:dyDescent="0.35">
      <c r="A253" s="46" t="s">
        <v>269</v>
      </c>
      <c r="B253" s="46" t="s">
        <v>475</v>
      </c>
      <c r="C253" s="46" t="s">
        <v>345</v>
      </c>
      <c r="D253" s="47">
        <v>30054</v>
      </c>
      <c r="E253" s="47">
        <v>29766</v>
      </c>
      <c r="F253" s="47">
        <v>285</v>
      </c>
      <c r="G253" s="47">
        <v>32948</v>
      </c>
      <c r="H253" s="47">
        <v>32618</v>
      </c>
      <c r="I253" s="47">
        <v>327</v>
      </c>
      <c r="J253" s="47">
        <v>34650</v>
      </c>
      <c r="K253" s="47">
        <v>34287</v>
      </c>
      <c r="L253" s="47">
        <v>359</v>
      </c>
      <c r="M253" s="47">
        <v>35985</v>
      </c>
      <c r="N253" s="47">
        <v>35597</v>
      </c>
      <c r="O253" s="47">
        <v>384</v>
      </c>
      <c r="P253" s="47">
        <v>38153</v>
      </c>
      <c r="Q253" s="47">
        <v>37736</v>
      </c>
      <c r="R253" s="47">
        <v>412</v>
      </c>
      <c r="S253" s="47">
        <v>38964</v>
      </c>
      <c r="T253" s="47">
        <v>38510</v>
      </c>
      <c r="U253" s="47">
        <v>452</v>
      </c>
      <c r="V253" s="147">
        <v>39985</v>
      </c>
      <c r="W253" s="147">
        <v>39488</v>
      </c>
      <c r="X253" s="147">
        <v>494</v>
      </c>
    </row>
    <row r="254" spans="1:24" x14ac:dyDescent="0.35">
      <c r="A254" s="46" t="s">
        <v>269</v>
      </c>
      <c r="B254" s="46" t="s">
        <v>481</v>
      </c>
      <c r="C254" s="46" t="s">
        <v>345</v>
      </c>
      <c r="D254" s="47">
        <v>3062</v>
      </c>
      <c r="E254" s="47">
        <v>3038</v>
      </c>
      <c r="F254" s="47">
        <v>23</v>
      </c>
      <c r="G254" s="47">
        <v>3046</v>
      </c>
      <c r="H254" s="47">
        <v>3029</v>
      </c>
      <c r="I254" s="47">
        <v>17</v>
      </c>
      <c r="J254" s="47">
        <v>3080</v>
      </c>
      <c r="K254" s="47">
        <v>3062</v>
      </c>
      <c r="L254" s="47">
        <v>16</v>
      </c>
      <c r="M254" s="47">
        <v>3470</v>
      </c>
      <c r="N254" s="47">
        <v>3451</v>
      </c>
      <c r="O254" s="47">
        <v>19</v>
      </c>
      <c r="P254" s="47">
        <v>3688</v>
      </c>
      <c r="Q254" s="47">
        <v>3669</v>
      </c>
      <c r="R254" s="47">
        <v>18</v>
      </c>
      <c r="S254" s="47">
        <v>3851</v>
      </c>
      <c r="T254" s="47">
        <v>3821</v>
      </c>
      <c r="U254" s="47">
        <v>29</v>
      </c>
      <c r="V254" s="147">
        <v>3994</v>
      </c>
      <c r="W254" s="147">
        <v>3944</v>
      </c>
      <c r="X254" s="147">
        <v>49</v>
      </c>
    </row>
    <row r="255" spans="1:24" x14ac:dyDescent="0.35">
      <c r="A255" s="46" t="s">
        <v>269</v>
      </c>
      <c r="B255" s="46" t="s">
        <v>474</v>
      </c>
      <c r="C255" s="46" t="s">
        <v>345</v>
      </c>
      <c r="D255" s="47">
        <v>75029</v>
      </c>
      <c r="E255" s="47">
        <v>73150</v>
      </c>
      <c r="F255" s="47">
        <v>1861</v>
      </c>
      <c r="G255" s="47">
        <v>76414</v>
      </c>
      <c r="H255" s="47">
        <v>74337</v>
      </c>
      <c r="I255" s="47">
        <v>2053</v>
      </c>
      <c r="J255" s="47">
        <v>78527</v>
      </c>
      <c r="K255" s="47">
        <v>76214</v>
      </c>
      <c r="L255" s="47">
        <v>2295</v>
      </c>
      <c r="M255" s="47">
        <v>80916</v>
      </c>
      <c r="N255" s="47">
        <v>78360</v>
      </c>
      <c r="O255" s="47">
        <v>2538</v>
      </c>
      <c r="P255" s="47">
        <v>85449</v>
      </c>
      <c r="Q255" s="47">
        <v>82638</v>
      </c>
      <c r="R255" s="47">
        <v>2791</v>
      </c>
      <c r="S255" s="47">
        <v>90452</v>
      </c>
      <c r="T255" s="47">
        <v>87343</v>
      </c>
      <c r="U255" s="47">
        <v>3088</v>
      </c>
      <c r="V255" s="147">
        <v>97006</v>
      </c>
      <c r="W255" s="147">
        <v>93381</v>
      </c>
      <c r="X255" s="147">
        <v>3603</v>
      </c>
    </row>
    <row r="256" spans="1:24" x14ac:dyDescent="0.35">
      <c r="A256" s="46" t="s">
        <v>269</v>
      </c>
      <c r="B256" s="46" t="s">
        <v>484</v>
      </c>
      <c r="C256" s="46" t="s">
        <v>345</v>
      </c>
      <c r="D256" s="47">
        <v>7738</v>
      </c>
      <c r="E256" s="47">
        <v>7615</v>
      </c>
      <c r="F256" s="47">
        <v>123</v>
      </c>
      <c r="G256" s="47">
        <v>8333</v>
      </c>
      <c r="H256" s="47">
        <v>8202</v>
      </c>
      <c r="I256" s="47">
        <v>130</v>
      </c>
      <c r="J256" s="47">
        <v>8569</v>
      </c>
      <c r="K256" s="47">
        <v>8443</v>
      </c>
      <c r="L256" s="47">
        <v>124</v>
      </c>
      <c r="M256" s="47">
        <v>9169</v>
      </c>
      <c r="N256" s="47">
        <v>9029</v>
      </c>
      <c r="O256" s="47">
        <v>138</v>
      </c>
      <c r="P256" s="47">
        <v>9533</v>
      </c>
      <c r="Q256" s="47">
        <v>9369</v>
      </c>
      <c r="R256" s="47">
        <v>164</v>
      </c>
      <c r="S256" s="47">
        <v>10321</v>
      </c>
      <c r="T256" s="47">
        <v>10148</v>
      </c>
      <c r="U256" s="47">
        <v>172</v>
      </c>
      <c r="V256" s="147">
        <v>11725</v>
      </c>
      <c r="W256" s="147">
        <v>11502</v>
      </c>
      <c r="X256" s="147">
        <v>222</v>
      </c>
    </row>
    <row r="257" spans="1:24" x14ac:dyDescent="0.35">
      <c r="A257" s="46" t="s">
        <v>269</v>
      </c>
      <c r="B257" s="46" t="s">
        <v>817</v>
      </c>
      <c r="C257" s="46" t="s">
        <v>345</v>
      </c>
      <c r="D257" s="47">
        <v>148902</v>
      </c>
      <c r="E257" s="47">
        <v>147165</v>
      </c>
      <c r="F257" s="47">
        <v>1703</v>
      </c>
      <c r="G257" s="47">
        <v>157361</v>
      </c>
      <c r="H257" s="47">
        <v>155505</v>
      </c>
      <c r="I257" s="47">
        <v>1809</v>
      </c>
      <c r="J257" s="47">
        <v>163217</v>
      </c>
      <c r="K257" s="47">
        <v>161201</v>
      </c>
      <c r="L257" s="47">
        <v>1982</v>
      </c>
      <c r="M257" s="47">
        <v>170155</v>
      </c>
      <c r="N257" s="47">
        <v>167979</v>
      </c>
      <c r="O257" s="47">
        <v>2151</v>
      </c>
      <c r="P257" s="47">
        <v>174730</v>
      </c>
      <c r="Q257" s="47">
        <v>172385</v>
      </c>
      <c r="R257" s="47">
        <v>2306</v>
      </c>
      <c r="S257" s="47">
        <v>178088</v>
      </c>
      <c r="T257" s="47">
        <v>175463</v>
      </c>
      <c r="U257" s="47">
        <v>2586</v>
      </c>
      <c r="V257" s="147">
        <v>182417</v>
      </c>
      <c r="W257" s="147">
        <v>179434</v>
      </c>
      <c r="X257" s="147">
        <v>2940</v>
      </c>
    </row>
    <row r="258" spans="1:24" x14ac:dyDescent="0.35">
      <c r="A258" s="46" t="s">
        <v>269</v>
      </c>
      <c r="B258" s="46" t="s">
        <v>818</v>
      </c>
      <c r="C258" s="46" t="s">
        <v>345</v>
      </c>
      <c r="D258" s="47">
        <v>53783</v>
      </c>
      <c r="E258" s="47">
        <v>53166</v>
      </c>
      <c r="F258" s="47">
        <v>604</v>
      </c>
      <c r="G258" s="47">
        <v>57027</v>
      </c>
      <c r="H258" s="47">
        <v>56312</v>
      </c>
      <c r="I258" s="47">
        <v>693</v>
      </c>
      <c r="J258" s="47">
        <v>59624</v>
      </c>
      <c r="K258" s="47">
        <v>58876</v>
      </c>
      <c r="L258" s="47">
        <v>734</v>
      </c>
      <c r="M258" s="47">
        <v>61001</v>
      </c>
      <c r="N258" s="47">
        <v>60183</v>
      </c>
      <c r="O258" s="47">
        <v>810</v>
      </c>
      <c r="P258" s="47">
        <v>62341</v>
      </c>
      <c r="Q258" s="47">
        <v>61482</v>
      </c>
      <c r="R258" s="47">
        <v>845</v>
      </c>
      <c r="S258" s="47">
        <v>64087</v>
      </c>
      <c r="T258" s="47">
        <v>63107</v>
      </c>
      <c r="U258" s="47">
        <v>966</v>
      </c>
      <c r="V258" s="147">
        <v>66742</v>
      </c>
      <c r="W258" s="147">
        <v>65608</v>
      </c>
      <c r="X258" s="147">
        <v>1122</v>
      </c>
    </row>
    <row r="259" spans="1:24" x14ac:dyDescent="0.35">
      <c r="A259" s="46" t="s">
        <v>269</v>
      </c>
      <c r="B259" s="46" t="s">
        <v>819</v>
      </c>
      <c r="C259" s="46" t="s">
        <v>345</v>
      </c>
      <c r="D259" s="47">
        <v>95119</v>
      </c>
      <c r="E259" s="47">
        <v>93999</v>
      </c>
      <c r="F259" s="47">
        <v>1099</v>
      </c>
      <c r="G259" s="47">
        <v>100334</v>
      </c>
      <c r="H259" s="47">
        <v>99193</v>
      </c>
      <c r="I259" s="47">
        <v>1116</v>
      </c>
      <c r="J259" s="47">
        <v>103593</v>
      </c>
      <c r="K259" s="47">
        <v>102325</v>
      </c>
      <c r="L259" s="47">
        <v>1248</v>
      </c>
      <c r="M259" s="47">
        <v>109154</v>
      </c>
      <c r="N259" s="47">
        <v>107796</v>
      </c>
      <c r="O259" s="47">
        <v>1341</v>
      </c>
      <c r="P259" s="47">
        <v>112389</v>
      </c>
      <c r="Q259" s="47">
        <v>110903</v>
      </c>
      <c r="R259" s="47">
        <v>1461</v>
      </c>
      <c r="S259" s="47">
        <v>114001</v>
      </c>
      <c r="T259" s="47">
        <v>112356</v>
      </c>
      <c r="U259" s="47">
        <v>1620</v>
      </c>
      <c r="V259" s="147">
        <v>115675</v>
      </c>
      <c r="W259" s="147">
        <v>113826</v>
      </c>
      <c r="X259" s="147">
        <v>1818</v>
      </c>
    </row>
    <row r="260" spans="1:24" x14ac:dyDescent="0.35">
      <c r="A260" s="46" t="s">
        <v>269</v>
      </c>
      <c r="B260" s="46" t="s">
        <v>482</v>
      </c>
      <c r="C260" s="46" t="s">
        <v>345</v>
      </c>
      <c r="D260" s="47">
        <v>1323</v>
      </c>
      <c r="E260" s="47">
        <v>1314</v>
      </c>
      <c r="F260" s="47">
        <v>9</v>
      </c>
      <c r="G260" s="47">
        <v>1299</v>
      </c>
      <c r="H260" s="47">
        <v>1292</v>
      </c>
      <c r="I260" s="47">
        <v>7</v>
      </c>
      <c r="J260" s="47">
        <v>1314</v>
      </c>
      <c r="K260" s="47">
        <v>1306</v>
      </c>
      <c r="L260" s="47">
        <v>7</v>
      </c>
      <c r="M260" s="47">
        <v>1359</v>
      </c>
      <c r="N260" s="47">
        <v>1353</v>
      </c>
      <c r="O260" s="47">
        <v>6</v>
      </c>
      <c r="P260" s="47">
        <v>1410</v>
      </c>
      <c r="Q260" s="47">
        <v>1400</v>
      </c>
      <c r="R260" s="47">
        <v>10</v>
      </c>
      <c r="S260" s="47">
        <v>1487</v>
      </c>
      <c r="T260" s="47">
        <v>1476</v>
      </c>
      <c r="U260" s="47">
        <v>10</v>
      </c>
      <c r="V260" s="147">
        <v>1501</v>
      </c>
      <c r="W260" s="147">
        <v>1487</v>
      </c>
      <c r="X260" s="147">
        <v>13</v>
      </c>
    </row>
    <row r="261" spans="1:24" x14ac:dyDescent="0.35">
      <c r="A261" s="46" t="s">
        <v>269</v>
      </c>
      <c r="B261" s="46" t="s">
        <v>485</v>
      </c>
      <c r="C261" s="46" t="s">
        <v>345</v>
      </c>
      <c r="D261" s="47">
        <v>4614</v>
      </c>
      <c r="E261" s="47">
        <v>4603</v>
      </c>
      <c r="F261" s="47">
        <v>10</v>
      </c>
      <c r="G261" s="47">
        <v>4920</v>
      </c>
      <c r="H261" s="47">
        <v>4897</v>
      </c>
      <c r="I261" s="47">
        <v>21</v>
      </c>
      <c r="J261" s="47">
        <v>5289</v>
      </c>
      <c r="K261" s="47">
        <v>5268</v>
      </c>
      <c r="L261" s="47">
        <v>21</v>
      </c>
      <c r="M261" s="47">
        <v>5453</v>
      </c>
      <c r="N261" s="47">
        <v>5423</v>
      </c>
      <c r="O261" s="47">
        <v>29</v>
      </c>
      <c r="P261" s="47">
        <v>5628</v>
      </c>
      <c r="Q261" s="47">
        <v>5589</v>
      </c>
      <c r="R261" s="47">
        <v>39</v>
      </c>
      <c r="S261" s="47">
        <v>5652</v>
      </c>
      <c r="T261" s="47">
        <v>5616</v>
      </c>
      <c r="U261" s="47">
        <v>36</v>
      </c>
      <c r="V261" s="147">
        <v>6092</v>
      </c>
      <c r="W261" s="147">
        <v>6054</v>
      </c>
      <c r="X261" s="147">
        <v>36</v>
      </c>
    </row>
    <row r="262" spans="1:24" x14ac:dyDescent="0.35">
      <c r="A262" s="46" t="s">
        <v>269</v>
      </c>
      <c r="B262" s="46" t="s">
        <v>483</v>
      </c>
      <c r="C262" s="46" t="s">
        <v>345</v>
      </c>
      <c r="D262" s="47">
        <v>15937</v>
      </c>
      <c r="E262" s="47">
        <v>15862</v>
      </c>
      <c r="F262" s="47">
        <v>73</v>
      </c>
      <c r="G262" s="47">
        <v>16324</v>
      </c>
      <c r="H262" s="47">
        <v>16234</v>
      </c>
      <c r="I262" s="47">
        <v>90</v>
      </c>
      <c r="J262" s="47">
        <v>16655</v>
      </c>
      <c r="K262" s="47">
        <v>16568</v>
      </c>
      <c r="L262" s="47">
        <v>85</v>
      </c>
      <c r="M262" s="47">
        <v>17152</v>
      </c>
      <c r="N262" s="47">
        <v>17048</v>
      </c>
      <c r="O262" s="47">
        <v>103</v>
      </c>
      <c r="P262" s="47">
        <v>17490</v>
      </c>
      <c r="Q262" s="47">
        <v>17391</v>
      </c>
      <c r="R262" s="47">
        <v>95</v>
      </c>
      <c r="S262" s="47">
        <v>17443</v>
      </c>
      <c r="T262" s="47">
        <v>17327</v>
      </c>
      <c r="U262" s="47">
        <v>114</v>
      </c>
      <c r="V262" s="147">
        <v>18553</v>
      </c>
      <c r="W262" s="147">
        <v>18422</v>
      </c>
      <c r="X262" s="147">
        <v>131</v>
      </c>
    </row>
    <row r="263" spans="1:24" x14ac:dyDescent="0.35">
      <c r="A263" s="46" t="s">
        <v>270</v>
      </c>
      <c r="B263" s="46" t="s">
        <v>270</v>
      </c>
      <c r="C263" s="46" t="s">
        <v>345</v>
      </c>
      <c r="D263" s="47">
        <v>292655</v>
      </c>
      <c r="E263" s="47">
        <v>290548</v>
      </c>
      <c r="F263" s="47">
        <v>2051</v>
      </c>
      <c r="G263" s="47">
        <v>304903</v>
      </c>
      <c r="H263" s="47">
        <v>302492</v>
      </c>
      <c r="I263" s="47">
        <v>2341</v>
      </c>
      <c r="J263" s="47">
        <v>321339</v>
      </c>
      <c r="K263" s="47">
        <v>318371</v>
      </c>
      <c r="L263" s="47">
        <v>2902</v>
      </c>
      <c r="M263" s="47">
        <v>336056</v>
      </c>
      <c r="N263" s="47">
        <v>332947</v>
      </c>
      <c r="O263" s="47">
        <v>3036</v>
      </c>
      <c r="P263" s="47">
        <v>351393</v>
      </c>
      <c r="Q263" s="47">
        <v>348022</v>
      </c>
      <c r="R263" s="47">
        <v>3328</v>
      </c>
      <c r="S263" s="47">
        <v>360488</v>
      </c>
      <c r="T263" s="47">
        <v>356764</v>
      </c>
      <c r="U263" s="47">
        <v>3690</v>
      </c>
      <c r="V263" s="147">
        <v>372521</v>
      </c>
      <c r="W263" s="147">
        <v>368295</v>
      </c>
      <c r="X263" s="147">
        <v>4195</v>
      </c>
    </row>
    <row r="264" spans="1:24" x14ac:dyDescent="0.35">
      <c r="A264" s="46" t="s">
        <v>270</v>
      </c>
      <c r="B264" s="46" t="s">
        <v>468</v>
      </c>
      <c r="C264" s="46" t="s">
        <v>345</v>
      </c>
      <c r="D264" s="47">
        <v>1078</v>
      </c>
      <c r="E264" s="47">
        <v>1069</v>
      </c>
      <c r="F264" s="47">
        <v>8</v>
      </c>
      <c r="G264" s="47">
        <v>1154</v>
      </c>
      <c r="H264" s="47">
        <v>1142</v>
      </c>
      <c r="I264" s="47">
        <v>11</v>
      </c>
      <c r="J264" s="47">
        <v>1259</v>
      </c>
      <c r="K264" s="47">
        <v>1242</v>
      </c>
      <c r="L264" s="47">
        <v>14</v>
      </c>
      <c r="M264" s="47">
        <v>1389</v>
      </c>
      <c r="N264" s="47">
        <v>1371</v>
      </c>
      <c r="O264" s="47">
        <v>17</v>
      </c>
      <c r="P264" s="47">
        <v>1336</v>
      </c>
      <c r="Q264" s="47">
        <v>1315</v>
      </c>
      <c r="R264" s="47">
        <v>21</v>
      </c>
      <c r="S264" s="47">
        <v>1307</v>
      </c>
      <c r="T264" s="47">
        <v>1293</v>
      </c>
      <c r="U264" s="47">
        <v>13</v>
      </c>
      <c r="V264" s="147">
        <v>1332</v>
      </c>
      <c r="W264" s="147">
        <v>1316</v>
      </c>
      <c r="X264" s="147">
        <v>16</v>
      </c>
    </row>
    <row r="265" spans="1:24" x14ac:dyDescent="0.35">
      <c r="A265" s="46" t="s">
        <v>270</v>
      </c>
      <c r="B265" s="46" t="s">
        <v>470</v>
      </c>
      <c r="C265" s="46" t="s">
        <v>345</v>
      </c>
      <c r="D265" s="47">
        <v>1943</v>
      </c>
      <c r="E265" s="47">
        <v>1931</v>
      </c>
      <c r="F265" s="47">
        <v>12</v>
      </c>
      <c r="G265" s="47">
        <v>2294</v>
      </c>
      <c r="H265" s="47">
        <v>2281</v>
      </c>
      <c r="I265" s="47">
        <v>13</v>
      </c>
      <c r="J265" s="47">
        <v>2364</v>
      </c>
      <c r="K265" s="47">
        <v>2353</v>
      </c>
      <c r="L265" s="47">
        <v>10</v>
      </c>
      <c r="M265" s="47">
        <v>2367</v>
      </c>
      <c r="N265" s="47">
        <v>2358</v>
      </c>
      <c r="O265" s="47">
        <v>9</v>
      </c>
      <c r="P265" s="47">
        <v>2385</v>
      </c>
      <c r="Q265" s="47">
        <v>2374</v>
      </c>
      <c r="R265" s="47">
        <v>11</v>
      </c>
      <c r="S265" s="47">
        <v>2401</v>
      </c>
      <c r="T265" s="47">
        <v>2390</v>
      </c>
      <c r="U265" s="47">
        <v>11</v>
      </c>
      <c r="V265" s="147">
        <v>2647</v>
      </c>
      <c r="W265" s="147">
        <v>2628</v>
      </c>
      <c r="X265" s="147">
        <v>19</v>
      </c>
    </row>
    <row r="266" spans="1:24" x14ac:dyDescent="0.35">
      <c r="A266" s="46" t="s">
        <v>270</v>
      </c>
      <c r="B266" s="46" t="s">
        <v>464</v>
      </c>
      <c r="C266" s="46" t="s">
        <v>345</v>
      </c>
      <c r="D266" s="47">
        <v>2004</v>
      </c>
      <c r="E266" s="47">
        <v>1988</v>
      </c>
      <c r="F266" s="47">
        <v>16</v>
      </c>
      <c r="G266" s="47">
        <v>2025</v>
      </c>
      <c r="H266" s="47">
        <v>2004</v>
      </c>
      <c r="I266" s="47">
        <v>21</v>
      </c>
      <c r="J266" s="47">
        <v>2134</v>
      </c>
      <c r="K266" s="47">
        <v>2111</v>
      </c>
      <c r="L266" s="47">
        <v>23</v>
      </c>
      <c r="M266" s="47">
        <v>2312</v>
      </c>
      <c r="N266" s="47">
        <v>2291</v>
      </c>
      <c r="O266" s="47">
        <v>21</v>
      </c>
      <c r="P266" s="47">
        <v>2569</v>
      </c>
      <c r="Q266" s="47">
        <v>2539</v>
      </c>
      <c r="R266" s="47">
        <v>30</v>
      </c>
      <c r="S266" s="47">
        <v>2648</v>
      </c>
      <c r="T266" s="47">
        <v>2611</v>
      </c>
      <c r="U266" s="47">
        <v>37</v>
      </c>
      <c r="V266" s="147">
        <v>2642</v>
      </c>
      <c r="W266" s="147">
        <v>2601</v>
      </c>
      <c r="X266" s="147">
        <v>41</v>
      </c>
    </row>
    <row r="267" spans="1:24" x14ac:dyDescent="0.35">
      <c r="A267" s="46" t="s">
        <v>270</v>
      </c>
      <c r="B267" s="46" t="s">
        <v>466</v>
      </c>
      <c r="C267" s="46" t="s">
        <v>345</v>
      </c>
      <c r="D267" s="47">
        <v>3278</v>
      </c>
      <c r="E267" s="47">
        <v>3231</v>
      </c>
      <c r="F267" s="47">
        <v>13</v>
      </c>
      <c r="G267" s="47">
        <v>3306</v>
      </c>
      <c r="H267" s="47">
        <v>3255</v>
      </c>
      <c r="I267" s="47">
        <v>17</v>
      </c>
      <c r="J267" s="47">
        <v>3508</v>
      </c>
      <c r="K267" s="47">
        <v>3438</v>
      </c>
      <c r="L267" s="47">
        <v>35</v>
      </c>
      <c r="M267" s="47">
        <v>3481</v>
      </c>
      <c r="N267" s="47">
        <v>3415</v>
      </c>
      <c r="O267" s="47">
        <v>30</v>
      </c>
      <c r="P267" s="47">
        <v>3590</v>
      </c>
      <c r="Q267" s="47">
        <v>3515</v>
      </c>
      <c r="R267" s="47">
        <v>58</v>
      </c>
      <c r="S267" s="47">
        <v>3677</v>
      </c>
      <c r="T267" s="47">
        <v>3582</v>
      </c>
      <c r="U267" s="47">
        <v>91</v>
      </c>
      <c r="V267" s="147">
        <v>3865</v>
      </c>
      <c r="W267" s="147">
        <v>3749</v>
      </c>
      <c r="X267" s="147">
        <v>112</v>
      </c>
    </row>
    <row r="268" spans="1:24" x14ac:dyDescent="0.35">
      <c r="A268" s="46" t="s">
        <v>270</v>
      </c>
      <c r="B268" s="46" t="s">
        <v>465</v>
      </c>
      <c r="C268" s="46" t="s">
        <v>345</v>
      </c>
      <c r="D268" s="47">
        <v>4495</v>
      </c>
      <c r="E268" s="47">
        <v>4467</v>
      </c>
      <c r="F268" s="47">
        <v>25</v>
      </c>
      <c r="G268" s="47">
        <v>4913</v>
      </c>
      <c r="H268" s="47">
        <v>4889</v>
      </c>
      <c r="I268" s="47">
        <v>23</v>
      </c>
      <c r="J268" s="47">
        <v>5003</v>
      </c>
      <c r="K268" s="47">
        <v>4975</v>
      </c>
      <c r="L268" s="47">
        <v>27</v>
      </c>
      <c r="M268" s="47">
        <v>5077</v>
      </c>
      <c r="N268" s="47">
        <v>5047</v>
      </c>
      <c r="O268" s="47">
        <v>29</v>
      </c>
      <c r="P268" s="47">
        <v>5612</v>
      </c>
      <c r="Q268" s="47">
        <v>5575</v>
      </c>
      <c r="R268" s="47">
        <v>35</v>
      </c>
      <c r="S268" s="47">
        <v>5645</v>
      </c>
      <c r="T268" s="47">
        <v>5603</v>
      </c>
      <c r="U268" s="47">
        <v>41</v>
      </c>
      <c r="V268" s="147">
        <v>5694</v>
      </c>
      <c r="W268" s="147">
        <v>5641</v>
      </c>
      <c r="X268" s="147">
        <v>52</v>
      </c>
    </row>
    <row r="269" spans="1:24" x14ac:dyDescent="0.35">
      <c r="A269" s="46" t="s">
        <v>270</v>
      </c>
      <c r="B269" s="46" t="s">
        <v>469</v>
      </c>
      <c r="C269" s="46" t="s">
        <v>345</v>
      </c>
      <c r="D269" s="47">
        <v>16506</v>
      </c>
      <c r="E269" s="47">
        <v>15928</v>
      </c>
      <c r="F269" s="47">
        <v>573</v>
      </c>
      <c r="G269" s="47">
        <v>16950</v>
      </c>
      <c r="H269" s="47">
        <v>16283</v>
      </c>
      <c r="I269" s="47">
        <v>662</v>
      </c>
      <c r="J269" s="47">
        <v>17250</v>
      </c>
      <c r="K269" s="47">
        <v>16455</v>
      </c>
      <c r="L269" s="47">
        <v>792</v>
      </c>
      <c r="M269" s="47">
        <v>17558</v>
      </c>
      <c r="N269" s="47">
        <v>16724</v>
      </c>
      <c r="O269" s="47">
        <v>830</v>
      </c>
      <c r="P269" s="47">
        <v>18025</v>
      </c>
      <c r="Q269" s="47">
        <v>17078</v>
      </c>
      <c r="R269" s="47">
        <v>943</v>
      </c>
      <c r="S269" s="47">
        <v>18694</v>
      </c>
      <c r="T269" s="47">
        <v>17653</v>
      </c>
      <c r="U269" s="47">
        <v>1034</v>
      </c>
      <c r="V269" s="147">
        <v>19194</v>
      </c>
      <c r="W269" s="147">
        <v>18020</v>
      </c>
      <c r="X269" s="147">
        <v>1168</v>
      </c>
    </row>
    <row r="270" spans="1:24" x14ac:dyDescent="0.35">
      <c r="A270" s="46" t="s">
        <v>270</v>
      </c>
      <c r="B270" s="46" t="s">
        <v>462</v>
      </c>
      <c r="C270" s="46" t="s">
        <v>345</v>
      </c>
      <c r="D270" s="47">
        <v>26051</v>
      </c>
      <c r="E270" s="47">
        <v>25934</v>
      </c>
      <c r="F270" s="47">
        <v>115</v>
      </c>
      <c r="G270" s="47">
        <v>27111</v>
      </c>
      <c r="H270" s="47">
        <v>26997</v>
      </c>
      <c r="I270" s="47">
        <v>110</v>
      </c>
      <c r="J270" s="47">
        <v>28267</v>
      </c>
      <c r="K270" s="47">
        <v>28131</v>
      </c>
      <c r="L270" s="47">
        <v>133</v>
      </c>
      <c r="M270" s="47">
        <v>28994</v>
      </c>
      <c r="N270" s="47">
        <v>28871</v>
      </c>
      <c r="O270" s="47">
        <v>120</v>
      </c>
      <c r="P270" s="47">
        <v>29558</v>
      </c>
      <c r="Q270" s="47">
        <v>29419</v>
      </c>
      <c r="R270" s="47">
        <v>135</v>
      </c>
      <c r="S270" s="47">
        <v>29693</v>
      </c>
      <c r="T270" s="47">
        <v>29541</v>
      </c>
      <c r="U270" s="47">
        <v>150</v>
      </c>
      <c r="V270" s="147">
        <v>29806</v>
      </c>
      <c r="W270" s="147">
        <v>29606</v>
      </c>
      <c r="X270" s="147">
        <v>198</v>
      </c>
    </row>
    <row r="271" spans="1:24" x14ac:dyDescent="0.35">
      <c r="A271" s="46" t="s">
        <v>270</v>
      </c>
      <c r="B271" s="46" t="s">
        <v>471</v>
      </c>
      <c r="C271" s="46" t="s">
        <v>345</v>
      </c>
      <c r="D271" s="47">
        <v>8122</v>
      </c>
      <c r="E271" s="47">
        <v>8077</v>
      </c>
      <c r="F271" s="47">
        <v>45</v>
      </c>
      <c r="G271" s="47">
        <v>8299</v>
      </c>
      <c r="H271" s="47">
        <v>8246</v>
      </c>
      <c r="I271" s="47">
        <v>51</v>
      </c>
      <c r="J271" s="47">
        <v>8686</v>
      </c>
      <c r="K271" s="47">
        <v>8619</v>
      </c>
      <c r="L271" s="47">
        <v>66</v>
      </c>
      <c r="M271" s="47">
        <v>8800</v>
      </c>
      <c r="N271" s="47">
        <v>8718</v>
      </c>
      <c r="O271" s="47">
        <v>81</v>
      </c>
      <c r="P271" s="47">
        <v>8788</v>
      </c>
      <c r="Q271" s="47">
        <v>8700</v>
      </c>
      <c r="R271" s="47">
        <v>88</v>
      </c>
      <c r="S271" s="47">
        <v>9631</v>
      </c>
      <c r="T271" s="47">
        <v>9508</v>
      </c>
      <c r="U271" s="47">
        <v>122</v>
      </c>
      <c r="V271" s="147">
        <v>10033</v>
      </c>
      <c r="W271" s="147">
        <v>9897</v>
      </c>
      <c r="X271" s="147">
        <v>136</v>
      </c>
    </row>
    <row r="272" spans="1:24" x14ac:dyDescent="0.35">
      <c r="A272" s="46" t="s">
        <v>270</v>
      </c>
      <c r="B272" s="46" t="s">
        <v>467</v>
      </c>
      <c r="C272" s="46" t="s">
        <v>345</v>
      </c>
      <c r="D272" s="47">
        <v>13001</v>
      </c>
      <c r="E272" s="47">
        <v>12622</v>
      </c>
      <c r="F272" s="47">
        <v>376</v>
      </c>
      <c r="G272" s="47">
        <v>14737</v>
      </c>
      <c r="H272" s="47">
        <v>14230</v>
      </c>
      <c r="I272" s="47">
        <v>497</v>
      </c>
      <c r="J272" s="47">
        <v>17611</v>
      </c>
      <c r="K272" s="47">
        <v>16884</v>
      </c>
      <c r="L272" s="47">
        <v>721</v>
      </c>
      <c r="M272" s="47">
        <v>18078</v>
      </c>
      <c r="N272" s="47">
        <v>17411</v>
      </c>
      <c r="O272" s="47">
        <v>656</v>
      </c>
      <c r="P272" s="47">
        <v>19674</v>
      </c>
      <c r="Q272" s="47">
        <v>18983</v>
      </c>
      <c r="R272" s="47">
        <v>686</v>
      </c>
      <c r="S272" s="47">
        <v>20483</v>
      </c>
      <c r="T272" s="47">
        <v>19749</v>
      </c>
      <c r="U272" s="47">
        <v>726</v>
      </c>
      <c r="V272" s="147">
        <v>21040</v>
      </c>
      <c r="W272" s="147">
        <v>20218</v>
      </c>
      <c r="X272" s="147">
        <v>816</v>
      </c>
    </row>
    <row r="273" spans="1:24" x14ac:dyDescent="0.35">
      <c r="A273" s="46" t="s">
        <v>270</v>
      </c>
      <c r="B273" s="46" t="s">
        <v>885</v>
      </c>
      <c r="C273" s="46" t="s">
        <v>345</v>
      </c>
      <c r="D273" s="47">
        <v>178542</v>
      </c>
      <c r="E273" s="47">
        <v>177898</v>
      </c>
      <c r="F273" s="47">
        <v>638</v>
      </c>
      <c r="G273" s="47">
        <v>183499</v>
      </c>
      <c r="H273" s="47">
        <v>182811</v>
      </c>
      <c r="I273" s="47">
        <v>677</v>
      </c>
      <c r="J273" s="47">
        <v>192654</v>
      </c>
      <c r="K273" s="47">
        <v>191862</v>
      </c>
      <c r="L273" s="47">
        <v>783</v>
      </c>
      <c r="M273" s="47">
        <v>203375</v>
      </c>
      <c r="N273" s="47">
        <v>202454</v>
      </c>
      <c r="O273" s="47">
        <v>909</v>
      </c>
      <c r="P273" s="47">
        <v>213445</v>
      </c>
      <c r="Q273" s="47">
        <v>212468</v>
      </c>
      <c r="R273" s="47">
        <v>967</v>
      </c>
      <c r="S273" s="47">
        <v>219248</v>
      </c>
      <c r="T273" s="47">
        <v>218170</v>
      </c>
      <c r="U273" s="47">
        <v>1070</v>
      </c>
      <c r="V273" s="147">
        <v>228159</v>
      </c>
      <c r="W273" s="147">
        <v>226953</v>
      </c>
      <c r="X273" s="147">
        <v>1196</v>
      </c>
    </row>
    <row r="274" spans="1:24" x14ac:dyDescent="0.35">
      <c r="A274" s="46" t="s">
        <v>270</v>
      </c>
      <c r="B274" s="46" t="s">
        <v>813</v>
      </c>
      <c r="C274" s="46" t="s">
        <v>345</v>
      </c>
      <c r="D274" s="47">
        <v>33167</v>
      </c>
      <c r="E274" s="47">
        <v>33113</v>
      </c>
      <c r="F274" s="47">
        <v>54</v>
      </c>
      <c r="G274" s="47">
        <v>35551</v>
      </c>
      <c r="H274" s="47">
        <v>35487</v>
      </c>
      <c r="I274" s="47">
        <v>64</v>
      </c>
      <c r="J274" s="47">
        <v>38505</v>
      </c>
      <c r="K274" s="47">
        <v>38427</v>
      </c>
      <c r="L274" s="47">
        <v>76</v>
      </c>
      <c r="M274" s="47">
        <v>44517</v>
      </c>
      <c r="N274" s="47">
        <v>44442</v>
      </c>
      <c r="O274" s="47">
        <v>74</v>
      </c>
      <c r="P274" s="47">
        <v>48402</v>
      </c>
      <c r="Q274" s="47">
        <v>48297</v>
      </c>
      <c r="R274" s="47">
        <v>103</v>
      </c>
      <c r="S274" s="47">
        <v>50522</v>
      </c>
      <c r="T274" s="47">
        <v>50419</v>
      </c>
      <c r="U274" s="47">
        <v>102</v>
      </c>
      <c r="V274" s="147">
        <v>53730</v>
      </c>
      <c r="W274" s="147">
        <v>53615</v>
      </c>
      <c r="X274" s="147">
        <v>114</v>
      </c>
    </row>
    <row r="275" spans="1:24" x14ac:dyDescent="0.35">
      <c r="A275" s="46" t="s">
        <v>270</v>
      </c>
      <c r="B275" s="46" t="s">
        <v>814</v>
      </c>
      <c r="C275" s="46" t="s">
        <v>345</v>
      </c>
      <c r="D275" s="47">
        <v>51024</v>
      </c>
      <c r="E275" s="47">
        <v>50902</v>
      </c>
      <c r="F275" s="47">
        <v>122</v>
      </c>
      <c r="G275" s="47">
        <v>49802</v>
      </c>
      <c r="H275" s="47">
        <v>49680</v>
      </c>
      <c r="I275" s="47">
        <v>120</v>
      </c>
      <c r="J275" s="47">
        <v>50313</v>
      </c>
      <c r="K275" s="47">
        <v>50155</v>
      </c>
      <c r="L275" s="47">
        <v>156</v>
      </c>
      <c r="M275" s="47">
        <v>50211</v>
      </c>
      <c r="N275" s="47">
        <v>50029</v>
      </c>
      <c r="O275" s="47">
        <v>176</v>
      </c>
      <c r="P275" s="47">
        <v>51870</v>
      </c>
      <c r="Q275" s="47">
        <v>51685</v>
      </c>
      <c r="R275" s="47">
        <v>183</v>
      </c>
      <c r="S275" s="47">
        <v>53450</v>
      </c>
      <c r="T275" s="47">
        <v>53233</v>
      </c>
      <c r="U275" s="47">
        <v>216</v>
      </c>
      <c r="V275" s="147">
        <v>53746</v>
      </c>
      <c r="W275" s="147">
        <v>53500</v>
      </c>
      <c r="X275" s="147">
        <v>244</v>
      </c>
    </row>
    <row r="276" spans="1:24" x14ac:dyDescent="0.35">
      <c r="A276" s="46" t="s">
        <v>270</v>
      </c>
      <c r="B276" s="46" t="s">
        <v>816</v>
      </c>
      <c r="C276" s="46" t="s">
        <v>345</v>
      </c>
      <c r="D276" s="47">
        <v>42013</v>
      </c>
      <c r="E276" s="47">
        <v>41805</v>
      </c>
      <c r="F276" s="47">
        <v>205</v>
      </c>
      <c r="G276" s="47">
        <v>44539</v>
      </c>
      <c r="H276" s="47">
        <v>44304</v>
      </c>
      <c r="I276" s="47">
        <v>228</v>
      </c>
      <c r="J276" s="47">
        <v>45063</v>
      </c>
      <c r="K276" s="47">
        <v>44800</v>
      </c>
      <c r="L276" s="47">
        <v>260</v>
      </c>
      <c r="M276" s="47">
        <v>45416</v>
      </c>
      <c r="N276" s="47">
        <v>45104</v>
      </c>
      <c r="O276" s="47">
        <v>311</v>
      </c>
      <c r="P276" s="47">
        <v>47124</v>
      </c>
      <c r="Q276" s="47">
        <v>46795</v>
      </c>
      <c r="R276" s="47">
        <v>328</v>
      </c>
      <c r="S276" s="47">
        <v>47972</v>
      </c>
      <c r="T276" s="47">
        <v>47615</v>
      </c>
      <c r="U276" s="47">
        <v>354</v>
      </c>
      <c r="V276" s="147">
        <v>48367</v>
      </c>
      <c r="W276" s="147">
        <v>47974</v>
      </c>
      <c r="X276" s="147">
        <v>388</v>
      </c>
    </row>
    <row r="277" spans="1:24" x14ac:dyDescent="0.35">
      <c r="A277" s="46" t="s">
        <v>270</v>
      </c>
      <c r="B277" s="48" t="s">
        <v>815</v>
      </c>
      <c r="C277" s="48" t="s">
        <v>345</v>
      </c>
      <c r="D277" s="47">
        <v>52338</v>
      </c>
      <c r="E277" s="47">
        <v>52078</v>
      </c>
      <c r="F277" s="47">
        <v>257</v>
      </c>
      <c r="G277" s="47">
        <v>53607</v>
      </c>
      <c r="H277" s="47">
        <v>53340</v>
      </c>
      <c r="I277" s="47">
        <v>265</v>
      </c>
      <c r="J277" s="47">
        <v>58773</v>
      </c>
      <c r="K277" s="47">
        <v>58480</v>
      </c>
      <c r="L277" s="47">
        <v>291</v>
      </c>
      <c r="M277" s="47">
        <v>63231</v>
      </c>
      <c r="N277" s="47">
        <v>62879</v>
      </c>
      <c r="O277" s="47">
        <v>348</v>
      </c>
      <c r="P277" s="47">
        <v>66049</v>
      </c>
      <c r="Q277" s="47">
        <v>65691</v>
      </c>
      <c r="R277" s="47">
        <v>353</v>
      </c>
      <c r="S277" s="47">
        <v>67304</v>
      </c>
      <c r="T277" s="47">
        <v>66903</v>
      </c>
      <c r="U277" s="47">
        <v>398</v>
      </c>
      <c r="V277" s="147">
        <v>72316</v>
      </c>
      <c r="W277" s="147">
        <v>71864</v>
      </c>
      <c r="X277" s="147">
        <v>450</v>
      </c>
    </row>
    <row r="278" spans="1:24" x14ac:dyDescent="0.35">
      <c r="A278" s="46" t="s">
        <v>270</v>
      </c>
      <c r="B278" s="46" t="s">
        <v>461</v>
      </c>
      <c r="C278" s="46" t="s">
        <v>345</v>
      </c>
      <c r="D278" s="47">
        <v>37635</v>
      </c>
      <c r="E278" s="47">
        <v>37403</v>
      </c>
      <c r="F278" s="47">
        <v>230</v>
      </c>
      <c r="G278" s="47">
        <v>40615</v>
      </c>
      <c r="H278" s="47">
        <v>40354</v>
      </c>
      <c r="I278" s="47">
        <v>259</v>
      </c>
      <c r="J278" s="47">
        <v>42603</v>
      </c>
      <c r="K278" s="47">
        <v>42301</v>
      </c>
      <c r="L278" s="47">
        <v>298</v>
      </c>
      <c r="M278" s="47">
        <v>44625</v>
      </c>
      <c r="N278" s="47">
        <v>44287</v>
      </c>
      <c r="O278" s="47">
        <v>334</v>
      </c>
      <c r="P278" s="47">
        <v>46411</v>
      </c>
      <c r="Q278" s="47">
        <v>46056</v>
      </c>
      <c r="R278" s="47">
        <v>354</v>
      </c>
      <c r="S278" s="47">
        <v>47061</v>
      </c>
      <c r="T278" s="47">
        <v>46664</v>
      </c>
      <c r="U278" s="47">
        <v>395</v>
      </c>
      <c r="V278" s="147">
        <v>48109</v>
      </c>
      <c r="W278" s="147">
        <v>47666</v>
      </c>
      <c r="X278" s="147">
        <v>441</v>
      </c>
    </row>
    <row r="279" spans="1:24" x14ac:dyDescent="0.35">
      <c r="A279" s="46" t="s">
        <v>348</v>
      </c>
      <c r="B279" s="46" t="s">
        <v>348</v>
      </c>
      <c r="C279" s="46" t="s">
        <v>345</v>
      </c>
      <c r="D279" s="47">
        <v>72754</v>
      </c>
      <c r="E279" s="47">
        <v>72324</v>
      </c>
      <c r="F279" s="47">
        <v>403</v>
      </c>
      <c r="G279" s="47">
        <v>87368</v>
      </c>
      <c r="H279" s="47">
        <v>86902</v>
      </c>
      <c r="I279" s="47">
        <v>432</v>
      </c>
      <c r="J279" s="47">
        <v>98435</v>
      </c>
      <c r="K279" s="47">
        <v>97865</v>
      </c>
      <c r="L279" s="47">
        <v>537</v>
      </c>
      <c r="M279" s="47">
        <v>104921</v>
      </c>
      <c r="N279" s="47">
        <v>104335</v>
      </c>
      <c r="O279" s="47">
        <v>547</v>
      </c>
      <c r="P279" s="47">
        <v>112712</v>
      </c>
      <c r="Q279" s="47">
        <v>112137</v>
      </c>
      <c r="R279" s="47">
        <v>555</v>
      </c>
      <c r="S279" s="47">
        <v>119903</v>
      </c>
      <c r="T279" s="47">
        <v>119304</v>
      </c>
      <c r="U279" s="47">
        <v>577</v>
      </c>
      <c r="V279" s="147">
        <v>122600</v>
      </c>
      <c r="W279" s="147">
        <v>122016</v>
      </c>
      <c r="X279" s="147">
        <v>562</v>
      </c>
    </row>
    <row r="280" spans="1:24" x14ac:dyDescent="0.35">
      <c r="A280" s="46" t="s">
        <v>348</v>
      </c>
      <c r="B280" s="46" t="s">
        <v>412</v>
      </c>
      <c r="C280" s="46" t="s">
        <v>345</v>
      </c>
      <c r="D280" s="47">
        <v>72754</v>
      </c>
      <c r="E280" s="47">
        <v>72324</v>
      </c>
      <c r="F280" s="47">
        <v>403</v>
      </c>
      <c r="G280" s="47">
        <v>87368</v>
      </c>
      <c r="H280" s="47">
        <v>86902</v>
      </c>
      <c r="I280" s="47">
        <v>432</v>
      </c>
      <c r="J280" s="47">
        <v>98435</v>
      </c>
      <c r="K280" s="47">
        <v>97865</v>
      </c>
      <c r="L280" s="47">
        <v>537</v>
      </c>
      <c r="M280" s="47">
        <v>104921</v>
      </c>
      <c r="N280" s="47">
        <v>104335</v>
      </c>
      <c r="O280" s="47">
        <v>547</v>
      </c>
      <c r="P280" s="47">
        <v>112712</v>
      </c>
      <c r="Q280" s="47">
        <v>112137</v>
      </c>
      <c r="R280" s="47">
        <v>555</v>
      </c>
      <c r="S280" s="47">
        <v>119903</v>
      </c>
      <c r="T280" s="47">
        <v>119304</v>
      </c>
      <c r="U280" s="47">
        <v>577</v>
      </c>
      <c r="V280" s="147">
        <v>122600</v>
      </c>
      <c r="W280" s="147">
        <v>122016</v>
      </c>
      <c r="X280" s="147">
        <v>562</v>
      </c>
    </row>
  </sheetData>
  <autoFilter ref="A1:U2" xr:uid="{56DF4B71-8F2C-4515-8D56-7A262A664051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1">
      <sortCondition ref="A1:A2"/>
    </sortState>
  </autoFilter>
  <sortState xmlns:xlrd2="http://schemas.microsoft.com/office/spreadsheetml/2017/richdata2" ref="B253:U275">
    <sortCondition ref="B253:B275"/>
  </sortState>
  <mergeCells count="10">
    <mergeCell ref="V1:X1"/>
    <mergeCell ref="P1:R1"/>
    <mergeCell ref="S1:U1"/>
    <mergeCell ref="A1:A2"/>
    <mergeCell ref="B1:B2"/>
    <mergeCell ref="C1:C2"/>
    <mergeCell ref="D1:F1"/>
    <mergeCell ref="G1:I1"/>
    <mergeCell ref="J1:L1"/>
    <mergeCell ref="M1:O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F0F6-043E-468E-BF3D-574B98BEC11A}">
  <dimension ref="A1:I280"/>
  <sheetViews>
    <sheetView workbookViewId="0">
      <selection activeCell="F21" sqref="F21"/>
    </sheetView>
  </sheetViews>
  <sheetFormatPr defaultRowHeight="17.399999999999999" x14ac:dyDescent="0.4"/>
  <cols>
    <col min="2" max="2" width="17.3984375" bestFit="1" customWidth="1"/>
  </cols>
  <sheetData>
    <row r="1" spans="1:9" x14ac:dyDescent="0.4">
      <c r="A1" s="288" t="s">
        <v>0</v>
      </c>
      <c r="B1" s="286" t="s">
        <v>339</v>
      </c>
      <c r="C1" s="126">
        <v>2017</v>
      </c>
      <c r="D1" s="126">
        <v>2018</v>
      </c>
      <c r="E1" s="126">
        <v>2019</v>
      </c>
      <c r="F1" s="126">
        <v>2020</v>
      </c>
      <c r="G1" s="126">
        <v>2021</v>
      </c>
      <c r="H1" s="126">
        <v>2022</v>
      </c>
      <c r="I1" s="126">
        <v>2023</v>
      </c>
    </row>
    <row r="2" spans="1:9" x14ac:dyDescent="0.4">
      <c r="A2" s="289"/>
      <c r="B2" s="287" t="s">
        <v>339</v>
      </c>
      <c r="C2" s="22" t="s">
        <v>357</v>
      </c>
      <c r="D2" s="22" t="s">
        <v>357</v>
      </c>
      <c r="E2" s="22" t="s">
        <v>357</v>
      </c>
      <c r="F2" s="22" t="s">
        <v>357</v>
      </c>
      <c r="G2" s="22" t="s">
        <v>357</v>
      </c>
      <c r="H2" s="22" t="s">
        <v>357</v>
      </c>
      <c r="I2" s="22" t="s">
        <v>357</v>
      </c>
    </row>
    <row r="3" spans="1:9" x14ac:dyDescent="0.4">
      <c r="A3" s="23" t="s">
        <v>88</v>
      </c>
      <c r="B3" s="23" t="s">
        <v>88</v>
      </c>
      <c r="C3" s="24">
        <v>199645</v>
      </c>
      <c r="D3" s="24">
        <v>206295</v>
      </c>
      <c r="E3" s="24">
        <v>208857</v>
      </c>
      <c r="F3" s="24">
        <v>231371</v>
      </c>
      <c r="G3" s="24">
        <v>245012</v>
      </c>
      <c r="H3" s="24">
        <v>254441</v>
      </c>
      <c r="I3" s="146">
        <v>271097</v>
      </c>
    </row>
    <row r="4" spans="1:9" x14ac:dyDescent="0.4">
      <c r="A4" s="23" t="s">
        <v>88</v>
      </c>
      <c r="B4" s="23" t="s">
        <v>445</v>
      </c>
      <c r="C4" s="24">
        <v>30530</v>
      </c>
      <c r="D4" s="24">
        <v>31262</v>
      </c>
      <c r="E4" s="24">
        <v>32119</v>
      </c>
      <c r="F4" s="24">
        <v>37635</v>
      </c>
      <c r="G4" s="24">
        <v>38581</v>
      </c>
      <c r="H4" s="24">
        <v>37485</v>
      </c>
      <c r="I4" s="146">
        <v>39349</v>
      </c>
    </row>
    <row r="5" spans="1:9" x14ac:dyDescent="0.4">
      <c r="A5" s="23" t="s">
        <v>88</v>
      </c>
      <c r="B5" s="23" t="s">
        <v>459</v>
      </c>
      <c r="C5" s="24">
        <v>4821</v>
      </c>
      <c r="D5" s="24">
        <v>4686</v>
      </c>
      <c r="E5" s="24">
        <v>3823</v>
      </c>
      <c r="F5" s="24">
        <v>4413</v>
      </c>
      <c r="G5" s="24">
        <v>4569</v>
      </c>
      <c r="H5" s="24">
        <v>4755</v>
      </c>
      <c r="I5" s="146">
        <v>5348</v>
      </c>
    </row>
    <row r="6" spans="1:9" x14ac:dyDescent="0.4">
      <c r="A6" s="23" t="s">
        <v>88</v>
      </c>
      <c r="B6" s="23" t="s">
        <v>446</v>
      </c>
      <c r="C6" s="24">
        <v>10142</v>
      </c>
      <c r="D6" s="24">
        <v>10346</v>
      </c>
      <c r="E6" s="24">
        <v>10543</v>
      </c>
      <c r="F6" s="24">
        <v>11497</v>
      </c>
      <c r="G6" s="24">
        <v>12514</v>
      </c>
      <c r="H6" s="24">
        <v>13293</v>
      </c>
      <c r="I6" s="146">
        <v>14154</v>
      </c>
    </row>
    <row r="7" spans="1:9" x14ac:dyDescent="0.4">
      <c r="A7" s="23" t="s">
        <v>88</v>
      </c>
      <c r="B7" s="23" t="s">
        <v>449</v>
      </c>
      <c r="C7" s="24">
        <v>10443</v>
      </c>
      <c r="D7" s="24">
        <v>10919</v>
      </c>
      <c r="E7" s="24">
        <v>10834</v>
      </c>
      <c r="F7" s="24">
        <v>12516</v>
      </c>
      <c r="G7" s="24">
        <v>11695</v>
      </c>
      <c r="H7" s="24">
        <v>11858</v>
      </c>
      <c r="I7" s="146">
        <v>12684</v>
      </c>
    </row>
    <row r="8" spans="1:9" x14ac:dyDescent="0.4">
      <c r="A8" s="23" t="s">
        <v>88</v>
      </c>
      <c r="B8" s="23" t="s">
        <v>448</v>
      </c>
      <c r="C8" s="24">
        <v>10231</v>
      </c>
      <c r="D8" s="24">
        <v>10804</v>
      </c>
      <c r="E8" s="24">
        <v>11111</v>
      </c>
      <c r="F8" s="24">
        <v>12122</v>
      </c>
      <c r="G8" s="24">
        <v>13270</v>
      </c>
      <c r="H8" s="24">
        <v>14030</v>
      </c>
      <c r="I8" s="146">
        <v>14758</v>
      </c>
    </row>
    <row r="9" spans="1:9" x14ac:dyDescent="0.4">
      <c r="A9" s="23" t="s">
        <v>88</v>
      </c>
      <c r="B9" s="23" t="s">
        <v>457</v>
      </c>
      <c r="C9" s="24">
        <v>2909</v>
      </c>
      <c r="D9" s="24">
        <v>3111</v>
      </c>
      <c r="E9" s="24">
        <v>2537</v>
      </c>
      <c r="F9" s="24">
        <v>2531</v>
      </c>
      <c r="G9" s="24">
        <v>2789</v>
      </c>
      <c r="H9" s="24">
        <v>2997</v>
      </c>
      <c r="I9" s="146">
        <v>3267</v>
      </c>
    </row>
    <row r="10" spans="1:9" x14ac:dyDescent="0.4">
      <c r="A10" s="23" t="s">
        <v>88</v>
      </c>
      <c r="B10" s="23" t="s">
        <v>460</v>
      </c>
      <c r="C10" s="24">
        <v>3906</v>
      </c>
      <c r="D10" s="24">
        <v>4035</v>
      </c>
      <c r="E10" s="24">
        <v>4252</v>
      </c>
      <c r="F10" s="24">
        <v>4494</v>
      </c>
      <c r="G10" s="24">
        <v>4813</v>
      </c>
      <c r="H10" s="24">
        <v>5087</v>
      </c>
      <c r="I10" s="146">
        <v>5489</v>
      </c>
    </row>
    <row r="11" spans="1:9" x14ac:dyDescent="0.4">
      <c r="A11" s="23" t="s">
        <v>88</v>
      </c>
      <c r="B11" s="23" t="s">
        <v>452</v>
      </c>
      <c r="C11" s="24">
        <v>5788</v>
      </c>
      <c r="D11" s="24">
        <v>6035</v>
      </c>
      <c r="E11" s="24">
        <v>6067</v>
      </c>
      <c r="F11" s="24">
        <v>6505</v>
      </c>
      <c r="G11" s="24">
        <v>6706</v>
      </c>
      <c r="H11" s="24">
        <v>7087</v>
      </c>
      <c r="I11" s="146">
        <v>7621</v>
      </c>
    </row>
    <row r="12" spans="1:9" x14ac:dyDescent="0.4">
      <c r="A12" s="23" t="s">
        <v>88</v>
      </c>
      <c r="B12" s="23" t="s">
        <v>444</v>
      </c>
      <c r="C12" s="24">
        <v>41427</v>
      </c>
      <c r="D12" s="24">
        <v>43619</v>
      </c>
      <c r="E12" s="24">
        <v>46208</v>
      </c>
      <c r="F12" s="24">
        <v>51940</v>
      </c>
      <c r="G12" s="24">
        <v>55713</v>
      </c>
      <c r="H12" s="24">
        <v>58526</v>
      </c>
      <c r="I12" s="146">
        <v>61611</v>
      </c>
    </row>
    <row r="13" spans="1:9" x14ac:dyDescent="0.4">
      <c r="A13" s="23" t="s">
        <v>88</v>
      </c>
      <c r="B13" s="23" t="s">
        <v>458</v>
      </c>
      <c r="C13" s="24">
        <v>4251</v>
      </c>
      <c r="D13" s="24">
        <v>4396</v>
      </c>
      <c r="E13" s="24">
        <v>3926</v>
      </c>
      <c r="F13" s="24">
        <v>4056</v>
      </c>
      <c r="G13" s="24">
        <v>4768</v>
      </c>
      <c r="H13" s="24">
        <v>4894</v>
      </c>
      <c r="I13" s="146">
        <v>5493</v>
      </c>
    </row>
    <row r="14" spans="1:9" x14ac:dyDescent="0.4">
      <c r="A14" s="23" t="s">
        <v>88</v>
      </c>
      <c r="B14" s="23" t="s">
        <v>454</v>
      </c>
      <c r="C14" s="24">
        <v>5147</v>
      </c>
      <c r="D14" s="24">
        <v>5474</v>
      </c>
      <c r="E14" s="24">
        <v>5572</v>
      </c>
      <c r="F14" s="24">
        <v>6186</v>
      </c>
      <c r="G14" s="24">
        <v>6378</v>
      </c>
      <c r="H14" s="24">
        <v>6465</v>
      </c>
      <c r="I14" s="146">
        <v>6919</v>
      </c>
    </row>
    <row r="15" spans="1:9" x14ac:dyDescent="0.4">
      <c r="A15" s="23" t="s">
        <v>88</v>
      </c>
      <c r="B15" s="23" t="s">
        <v>455</v>
      </c>
      <c r="C15" s="24">
        <v>5433</v>
      </c>
      <c r="D15" s="24">
        <v>4871</v>
      </c>
      <c r="E15" s="24">
        <v>4634</v>
      </c>
      <c r="F15" s="24">
        <v>4799</v>
      </c>
      <c r="G15" s="24">
        <v>5178</v>
      </c>
      <c r="H15" s="24">
        <v>5245</v>
      </c>
      <c r="I15" s="146">
        <v>5890</v>
      </c>
    </row>
    <row r="16" spans="1:9" x14ac:dyDescent="0.4">
      <c r="A16" s="23" t="s">
        <v>88</v>
      </c>
      <c r="B16" s="23" t="s">
        <v>443</v>
      </c>
      <c r="C16" s="24">
        <v>34640</v>
      </c>
      <c r="D16" s="24">
        <v>35823</v>
      </c>
      <c r="E16" s="24">
        <v>36313</v>
      </c>
      <c r="F16" s="24">
        <v>39825</v>
      </c>
      <c r="G16" s="24">
        <v>43084</v>
      </c>
      <c r="H16" s="24">
        <v>46561</v>
      </c>
      <c r="I16" s="146">
        <v>49422</v>
      </c>
    </row>
    <row r="17" spans="1:9" x14ac:dyDescent="0.4">
      <c r="A17" s="23" t="s">
        <v>88</v>
      </c>
      <c r="B17" s="23" t="s">
        <v>447</v>
      </c>
      <c r="C17" s="24">
        <v>5954</v>
      </c>
      <c r="D17" s="24">
        <v>6081</v>
      </c>
      <c r="E17" s="24">
        <v>6148</v>
      </c>
      <c r="F17" s="24">
        <v>6420</v>
      </c>
      <c r="G17" s="24">
        <v>6865</v>
      </c>
      <c r="H17" s="24">
        <v>7055</v>
      </c>
      <c r="I17" s="146">
        <v>7415</v>
      </c>
    </row>
    <row r="18" spans="1:9" x14ac:dyDescent="0.4">
      <c r="A18" s="23" t="s">
        <v>88</v>
      </c>
      <c r="B18" s="23" t="s">
        <v>453</v>
      </c>
      <c r="C18" s="24">
        <v>5873</v>
      </c>
      <c r="D18" s="24">
        <v>6154</v>
      </c>
      <c r="E18" s="24">
        <v>6300</v>
      </c>
      <c r="F18" s="24">
        <v>6793</v>
      </c>
      <c r="G18" s="24">
        <v>7181</v>
      </c>
      <c r="H18" s="24">
        <v>7386</v>
      </c>
      <c r="I18" s="146">
        <v>7935</v>
      </c>
    </row>
    <row r="19" spans="1:9" x14ac:dyDescent="0.4">
      <c r="A19" s="23" t="s">
        <v>88</v>
      </c>
      <c r="B19" s="23" t="s">
        <v>450</v>
      </c>
      <c r="C19" s="24">
        <v>8790</v>
      </c>
      <c r="D19" s="24">
        <v>9063</v>
      </c>
      <c r="E19" s="24">
        <v>9206</v>
      </c>
      <c r="F19" s="24">
        <v>9875</v>
      </c>
      <c r="G19" s="24">
        <v>10560</v>
      </c>
      <c r="H19" s="24">
        <v>10978</v>
      </c>
      <c r="I19" s="146">
        <v>11819</v>
      </c>
    </row>
    <row r="20" spans="1:9" x14ac:dyDescent="0.4">
      <c r="A20" s="23" t="s">
        <v>88</v>
      </c>
      <c r="B20" s="23" t="s">
        <v>456</v>
      </c>
      <c r="C20" s="24">
        <v>3890</v>
      </c>
      <c r="D20" s="24">
        <v>3769</v>
      </c>
      <c r="E20" s="24">
        <v>3306</v>
      </c>
      <c r="F20" s="24">
        <v>3381</v>
      </c>
      <c r="G20" s="24">
        <v>3631</v>
      </c>
      <c r="H20" s="24">
        <v>3776</v>
      </c>
      <c r="I20" s="146">
        <v>4110</v>
      </c>
    </row>
    <row r="21" spans="1:9" x14ac:dyDescent="0.4">
      <c r="A21" s="23" t="s">
        <v>88</v>
      </c>
      <c r="B21" s="23" t="s">
        <v>451</v>
      </c>
      <c r="C21" s="24">
        <v>5470</v>
      </c>
      <c r="D21" s="24">
        <v>5847</v>
      </c>
      <c r="E21" s="24">
        <v>5958</v>
      </c>
      <c r="F21" s="24">
        <v>6383</v>
      </c>
      <c r="G21" s="24">
        <v>6717</v>
      </c>
      <c r="H21" s="24">
        <v>6963</v>
      </c>
      <c r="I21" s="146">
        <v>7813</v>
      </c>
    </row>
    <row r="22" spans="1:9" x14ac:dyDescent="0.4">
      <c r="A22" s="23" t="s">
        <v>109</v>
      </c>
      <c r="B22" s="23" t="s">
        <v>109</v>
      </c>
      <c r="C22" s="24">
        <v>1124541</v>
      </c>
      <c r="D22" s="24">
        <v>1197586</v>
      </c>
      <c r="E22" s="24">
        <v>1290893</v>
      </c>
      <c r="F22" s="24">
        <v>1406010</v>
      </c>
      <c r="G22" s="24">
        <v>1543100</v>
      </c>
      <c r="H22" s="24">
        <v>1634147</v>
      </c>
      <c r="I22" s="146">
        <v>1714629</v>
      </c>
    </row>
    <row r="23" spans="1:9" x14ac:dyDescent="0.4">
      <c r="A23" s="23" t="s">
        <v>109</v>
      </c>
      <c r="B23" s="23" t="s">
        <v>441</v>
      </c>
      <c r="C23" s="24">
        <v>7821</v>
      </c>
      <c r="D23" s="24">
        <v>8226</v>
      </c>
      <c r="E23" s="24">
        <v>8432</v>
      </c>
      <c r="F23" s="24">
        <v>8996</v>
      </c>
      <c r="G23" s="24">
        <v>9635</v>
      </c>
      <c r="H23" s="24">
        <v>10064</v>
      </c>
      <c r="I23" s="146">
        <v>10484</v>
      </c>
    </row>
    <row r="24" spans="1:9" x14ac:dyDescent="0.4">
      <c r="A24" s="23" t="s">
        <v>109</v>
      </c>
      <c r="B24" s="23" t="s">
        <v>795</v>
      </c>
      <c r="C24" s="24">
        <v>80811</v>
      </c>
      <c r="D24" s="24">
        <v>84595</v>
      </c>
      <c r="E24" s="24">
        <v>92932</v>
      </c>
      <c r="F24" s="24">
        <v>100409</v>
      </c>
      <c r="G24" s="24">
        <v>110048</v>
      </c>
      <c r="H24" s="24">
        <v>118717</v>
      </c>
      <c r="I24" s="146">
        <v>127189</v>
      </c>
    </row>
    <row r="25" spans="1:9" x14ac:dyDescent="0.4">
      <c r="A25" s="23" t="s">
        <v>109</v>
      </c>
      <c r="B25" s="23" t="s">
        <v>798</v>
      </c>
      <c r="C25" s="24">
        <v>37509</v>
      </c>
      <c r="D25" s="24">
        <v>39583</v>
      </c>
      <c r="E25" s="24">
        <v>43948</v>
      </c>
      <c r="F25" s="24">
        <v>47998</v>
      </c>
      <c r="G25" s="24">
        <v>53389</v>
      </c>
      <c r="H25" s="24">
        <v>59414</v>
      </c>
      <c r="I25" s="146">
        <v>64776</v>
      </c>
    </row>
    <row r="26" spans="1:9" x14ac:dyDescent="0.4">
      <c r="A26" s="23" t="s">
        <v>109</v>
      </c>
      <c r="B26" s="23" t="s">
        <v>797</v>
      </c>
      <c r="C26" s="24">
        <v>26450</v>
      </c>
      <c r="D26" s="24">
        <v>27565</v>
      </c>
      <c r="E26" s="24">
        <v>29243</v>
      </c>
      <c r="F26" s="24">
        <v>31264</v>
      </c>
      <c r="G26" s="24">
        <v>34072</v>
      </c>
      <c r="H26" s="24">
        <v>35531</v>
      </c>
      <c r="I26" s="146">
        <v>37133</v>
      </c>
    </row>
    <row r="27" spans="1:9" x14ac:dyDescent="0.4">
      <c r="A27" s="23" t="s">
        <v>109</v>
      </c>
      <c r="B27" s="23" t="s">
        <v>796</v>
      </c>
      <c r="C27" s="24">
        <v>16852</v>
      </c>
      <c r="D27" s="24">
        <v>17447</v>
      </c>
      <c r="E27" s="24">
        <v>19741</v>
      </c>
      <c r="F27" s="24">
        <v>21147</v>
      </c>
      <c r="G27" s="24">
        <v>22587</v>
      </c>
      <c r="H27" s="24">
        <v>23772</v>
      </c>
      <c r="I27" s="146">
        <v>25280</v>
      </c>
    </row>
    <row r="28" spans="1:9" x14ac:dyDescent="0.4">
      <c r="A28" s="23" t="s">
        <v>109</v>
      </c>
      <c r="B28" s="23" t="s">
        <v>422</v>
      </c>
      <c r="C28" s="24">
        <v>3426</v>
      </c>
      <c r="D28" s="24">
        <v>3407</v>
      </c>
      <c r="E28" s="24">
        <v>3473</v>
      </c>
      <c r="F28" s="24">
        <v>3744</v>
      </c>
      <c r="G28" s="24">
        <v>4397</v>
      </c>
      <c r="H28" s="24">
        <v>5009</v>
      </c>
      <c r="I28" s="146">
        <v>4974</v>
      </c>
    </row>
    <row r="29" spans="1:9" x14ac:dyDescent="0.4">
      <c r="A29" s="23" t="s">
        <v>109</v>
      </c>
      <c r="B29" s="23" t="s">
        <v>418</v>
      </c>
      <c r="C29" s="24">
        <v>24423</v>
      </c>
      <c r="D29" s="24">
        <v>25839</v>
      </c>
      <c r="E29" s="24">
        <v>26730</v>
      </c>
      <c r="F29" s="24">
        <v>26496</v>
      </c>
      <c r="G29" s="24">
        <v>27488</v>
      </c>
      <c r="H29" s="24">
        <v>27937</v>
      </c>
      <c r="I29" s="146">
        <v>27527</v>
      </c>
    </row>
    <row r="30" spans="1:9" x14ac:dyDescent="0.4">
      <c r="A30" s="23" t="s">
        <v>109</v>
      </c>
      <c r="B30" s="23" t="s">
        <v>436</v>
      </c>
      <c r="C30" s="24">
        <v>26614</v>
      </c>
      <c r="D30" s="24">
        <v>29640</v>
      </c>
      <c r="E30" s="24">
        <v>32001</v>
      </c>
      <c r="F30" s="24">
        <v>34577</v>
      </c>
      <c r="G30" s="24">
        <v>37349</v>
      </c>
      <c r="H30" s="24">
        <v>40030</v>
      </c>
      <c r="I30" s="146">
        <v>42261</v>
      </c>
    </row>
    <row r="31" spans="1:9" x14ac:dyDescent="0.4">
      <c r="A31" s="23" t="s">
        <v>109</v>
      </c>
      <c r="B31" s="23" t="s">
        <v>794</v>
      </c>
      <c r="C31" s="24">
        <v>15095</v>
      </c>
      <c r="D31" s="24">
        <v>15921</v>
      </c>
      <c r="E31" s="24">
        <v>16820</v>
      </c>
      <c r="F31" s="24">
        <v>18155</v>
      </c>
      <c r="G31" s="24">
        <v>19234</v>
      </c>
      <c r="H31" s="24">
        <v>20553</v>
      </c>
      <c r="I31" s="146">
        <v>21530</v>
      </c>
    </row>
    <row r="32" spans="1:9" x14ac:dyDescent="0.4">
      <c r="A32" s="23" t="s">
        <v>109</v>
      </c>
      <c r="B32" s="23" t="s">
        <v>427</v>
      </c>
      <c r="C32" s="24">
        <v>20391</v>
      </c>
      <c r="D32" s="24">
        <v>21530</v>
      </c>
      <c r="E32" s="24">
        <v>23817</v>
      </c>
      <c r="F32" s="24">
        <v>26017</v>
      </c>
      <c r="G32" s="24">
        <v>28283</v>
      </c>
      <c r="H32" s="24">
        <v>30142</v>
      </c>
      <c r="I32" s="146">
        <v>31536</v>
      </c>
    </row>
    <row r="33" spans="1:9" x14ac:dyDescent="0.4">
      <c r="A33" s="23" t="s">
        <v>109</v>
      </c>
      <c r="B33" s="23" t="s">
        <v>434</v>
      </c>
      <c r="C33" s="24">
        <v>27740</v>
      </c>
      <c r="D33" s="24">
        <v>31707</v>
      </c>
      <c r="E33" s="24">
        <v>35234</v>
      </c>
      <c r="F33" s="24">
        <v>41284</v>
      </c>
      <c r="G33" s="24">
        <v>47097</v>
      </c>
      <c r="H33" s="24">
        <v>49880</v>
      </c>
      <c r="I33" s="146">
        <v>52709</v>
      </c>
    </row>
    <row r="34" spans="1:9" x14ac:dyDescent="0.4">
      <c r="A34" s="23" t="s">
        <v>109</v>
      </c>
      <c r="B34" s="23" t="s">
        <v>424</v>
      </c>
      <c r="C34" s="24">
        <v>41726</v>
      </c>
      <c r="D34" s="24">
        <v>44476</v>
      </c>
      <c r="E34" s="24">
        <v>48869</v>
      </c>
      <c r="F34" s="24">
        <v>53418</v>
      </c>
      <c r="G34" s="24">
        <v>60534</v>
      </c>
      <c r="H34" s="24">
        <v>66174</v>
      </c>
      <c r="I34" s="146">
        <v>69409</v>
      </c>
    </row>
    <row r="35" spans="1:9" x14ac:dyDescent="0.4">
      <c r="A35" s="23" t="s">
        <v>109</v>
      </c>
      <c r="B35" s="23" t="s">
        <v>420</v>
      </c>
      <c r="C35" s="24">
        <v>10449</v>
      </c>
      <c r="D35" s="24">
        <v>10869</v>
      </c>
      <c r="E35" s="24">
        <v>11205</v>
      </c>
      <c r="F35" s="24">
        <v>12035</v>
      </c>
      <c r="G35" s="24">
        <v>13312</v>
      </c>
      <c r="H35" s="24">
        <v>13990</v>
      </c>
      <c r="I35" s="146">
        <v>14455</v>
      </c>
    </row>
    <row r="36" spans="1:9" x14ac:dyDescent="0.4">
      <c r="A36" s="23" t="s">
        <v>109</v>
      </c>
      <c r="B36" s="23" t="s">
        <v>417</v>
      </c>
      <c r="C36" s="24">
        <v>74348</v>
      </c>
      <c r="D36" s="24">
        <v>77345</v>
      </c>
      <c r="E36" s="24">
        <v>80228</v>
      </c>
      <c r="F36" s="24">
        <v>85105</v>
      </c>
      <c r="G36" s="24">
        <v>90362</v>
      </c>
      <c r="H36" s="24">
        <v>92818</v>
      </c>
      <c r="I36" s="146">
        <v>97269</v>
      </c>
    </row>
    <row r="37" spans="1:9" x14ac:dyDescent="0.4">
      <c r="A37" s="23" t="s">
        <v>109</v>
      </c>
      <c r="B37" s="23" t="s">
        <v>414</v>
      </c>
      <c r="C37" s="24">
        <v>99908</v>
      </c>
      <c r="D37" s="24">
        <v>102895</v>
      </c>
      <c r="E37" s="24">
        <v>108148</v>
      </c>
      <c r="F37" s="24">
        <v>115433</v>
      </c>
      <c r="G37" s="24">
        <v>122461</v>
      </c>
      <c r="H37" s="24">
        <v>125515</v>
      </c>
      <c r="I37" s="146">
        <v>131096</v>
      </c>
    </row>
    <row r="38" spans="1:9" x14ac:dyDescent="0.4">
      <c r="A38" s="23" t="s">
        <v>109</v>
      </c>
      <c r="B38" s="23" t="s">
        <v>802</v>
      </c>
      <c r="C38" s="24">
        <v>39383</v>
      </c>
      <c r="D38" s="24">
        <v>40474</v>
      </c>
      <c r="E38" s="24">
        <v>42024</v>
      </c>
      <c r="F38" s="24">
        <v>44057</v>
      </c>
      <c r="G38" s="24">
        <v>47180</v>
      </c>
      <c r="H38" s="24">
        <v>49029</v>
      </c>
      <c r="I38" s="146">
        <v>51155</v>
      </c>
    </row>
    <row r="39" spans="1:9" x14ac:dyDescent="0.4">
      <c r="A39" s="23" t="s">
        <v>109</v>
      </c>
      <c r="B39" s="23" t="s">
        <v>803</v>
      </c>
      <c r="C39" s="24">
        <v>34301</v>
      </c>
      <c r="D39" s="24">
        <v>34918</v>
      </c>
      <c r="E39" s="24">
        <v>36873</v>
      </c>
      <c r="F39" s="24">
        <v>40264</v>
      </c>
      <c r="G39" s="24">
        <v>42058</v>
      </c>
      <c r="H39" s="24">
        <v>43173</v>
      </c>
      <c r="I39" s="146">
        <v>44825</v>
      </c>
    </row>
    <row r="40" spans="1:9" x14ac:dyDescent="0.4">
      <c r="A40" s="23" t="s">
        <v>109</v>
      </c>
      <c r="B40" s="23" t="s">
        <v>810</v>
      </c>
      <c r="C40" s="24">
        <v>26224</v>
      </c>
      <c r="D40" s="24">
        <v>27503</v>
      </c>
      <c r="E40" s="24">
        <v>29251</v>
      </c>
      <c r="F40" s="24">
        <v>31112</v>
      </c>
      <c r="G40" s="24">
        <v>33223</v>
      </c>
      <c r="H40" s="24">
        <v>33313</v>
      </c>
      <c r="I40" s="146">
        <v>35116</v>
      </c>
    </row>
    <row r="41" spans="1:9" x14ac:dyDescent="0.4">
      <c r="A41" s="23" t="s">
        <v>109</v>
      </c>
      <c r="B41" s="23" t="s">
        <v>413</v>
      </c>
      <c r="C41" s="24">
        <v>125011</v>
      </c>
      <c r="D41" s="24">
        <v>129612</v>
      </c>
      <c r="E41" s="24">
        <v>137355</v>
      </c>
      <c r="F41" s="24">
        <v>146572</v>
      </c>
      <c r="G41" s="24">
        <v>159852</v>
      </c>
      <c r="H41" s="24">
        <v>169216</v>
      </c>
      <c r="I41" s="146">
        <v>179428</v>
      </c>
    </row>
    <row r="42" spans="1:9" x14ac:dyDescent="0.4">
      <c r="A42" s="23" t="s">
        <v>109</v>
      </c>
      <c r="B42" s="23" t="s">
        <v>807</v>
      </c>
      <c r="C42" s="24">
        <v>35533</v>
      </c>
      <c r="D42" s="24">
        <v>37964</v>
      </c>
      <c r="E42" s="24">
        <v>39353</v>
      </c>
      <c r="F42" s="24">
        <v>41517</v>
      </c>
      <c r="G42" s="24">
        <v>44824</v>
      </c>
      <c r="H42" s="24">
        <v>48425</v>
      </c>
      <c r="I42" s="146">
        <v>52425</v>
      </c>
    </row>
    <row r="43" spans="1:9" x14ac:dyDescent="0.4">
      <c r="A43" s="23" t="s">
        <v>109</v>
      </c>
      <c r="B43" s="23" t="s">
        <v>808</v>
      </c>
      <c r="C43" s="24">
        <v>34918</v>
      </c>
      <c r="D43" s="24">
        <v>37862</v>
      </c>
      <c r="E43" s="24">
        <v>41299</v>
      </c>
      <c r="F43" s="24">
        <v>44294</v>
      </c>
      <c r="G43" s="24">
        <v>47442</v>
      </c>
      <c r="H43" s="24">
        <v>49250</v>
      </c>
      <c r="I43" s="146">
        <v>51274</v>
      </c>
    </row>
    <row r="44" spans="1:9" x14ac:dyDescent="0.4">
      <c r="A44" s="23" t="s">
        <v>109</v>
      </c>
      <c r="B44" s="23" t="s">
        <v>809</v>
      </c>
      <c r="C44" s="24">
        <v>26987</v>
      </c>
      <c r="D44" s="24">
        <v>26472</v>
      </c>
      <c r="E44" s="24">
        <v>28505</v>
      </c>
      <c r="F44" s="24">
        <v>30264</v>
      </c>
      <c r="G44" s="24">
        <v>33073</v>
      </c>
      <c r="H44" s="24">
        <v>34864</v>
      </c>
      <c r="I44" s="146">
        <v>36879</v>
      </c>
    </row>
    <row r="45" spans="1:9" x14ac:dyDescent="0.4">
      <c r="A45" s="23" t="s">
        <v>109</v>
      </c>
      <c r="B45" s="23" t="s">
        <v>812</v>
      </c>
      <c r="C45" s="24">
        <v>27573</v>
      </c>
      <c r="D45" s="24">
        <v>27314</v>
      </c>
      <c r="E45" s="24">
        <v>28198</v>
      </c>
      <c r="F45" s="24">
        <v>30497</v>
      </c>
      <c r="G45" s="24">
        <v>34513</v>
      </c>
      <c r="H45" s="24">
        <v>36677</v>
      </c>
      <c r="I45" s="146">
        <v>38850</v>
      </c>
    </row>
    <row r="46" spans="1:9" x14ac:dyDescent="0.4">
      <c r="A46" s="23" t="s">
        <v>109</v>
      </c>
      <c r="B46" s="23" t="s">
        <v>426</v>
      </c>
      <c r="C46" s="24">
        <v>40561</v>
      </c>
      <c r="D46" s="24">
        <v>44402</v>
      </c>
      <c r="E46" s="24">
        <v>49683</v>
      </c>
      <c r="F46" s="24">
        <v>55926</v>
      </c>
      <c r="G46" s="24">
        <v>62667</v>
      </c>
      <c r="H46" s="24">
        <v>65153</v>
      </c>
      <c r="I46" s="146">
        <v>68464</v>
      </c>
    </row>
    <row r="47" spans="1:9" x14ac:dyDescent="0.4">
      <c r="A47" s="23" t="s">
        <v>109</v>
      </c>
      <c r="B47" s="23" t="s">
        <v>421</v>
      </c>
      <c r="C47" s="24">
        <v>73067</v>
      </c>
      <c r="D47" s="24">
        <v>73604</v>
      </c>
      <c r="E47" s="24">
        <v>76375</v>
      </c>
      <c r="F47" s="24">
        <v>81948</v>
      </c>
      <c r="G47" s="24">
        <v>87855</v>
      </c>
      <c r="H47" s="24">
        <v>90785</v>
      </c>
      <c r="I47" s="146">
        <v>93156</v>
      </c>
    </row>
    <row r="48" spans="1:9" x14ac:dyDescent="0.4">
      <c r="A48" s="23" t="s">
        <v>109</v>
      </c>
      <c r="B48" s="23" t="s">
        <v>799</v>
      </c>
      <c r="C48" s="24">
        <v>32188</v>
      </c>
      <c r="D48" s="24">
        <v>33044</v>
      </c>
      <c r="E48" s="24">
        <v>34892</v>
      </c>
      <c r="F48" s="24">
        <v>37649</v>
      </c>
      <c r="G48" s="24">
        <v>40516</v>
      </c>
      <c r="H48" s="24">
        <v>41715</v>
      </c>
      <c r="I48" s="146">
        <v>43195</v>
      </c>
    </row>
    <row r="49" spans="1:9" x14ac:dyDescent="0.4">
      <c r="A49" s="23" t="s">
        <v>109</v>
      </c>
      <c r="B49" s="23" t="s">
        <v>804</v>
      </c>
      <c r="C49" s="24">
        <v>40879</v>
      </c>
      <c r="D49" s="24">
        <v>40560</v>
      </c>
      <c r="E49" s="24">
        <v>41483</v>
      </c>
      <c r="F49" s="24">
        <v>44299</v>
      </c>
      <c r="G49" s="24">
        <v>47339</v>
      </c>
      <c r="H49" s="24">
        <v>49070</v>
      </c>
      <c r="I49" s="146">
        <v>49961</v>
      </c>
    </row>
    <row r="50" spans="1:9" x14ac:dyDescent="0.4">
      <c r="A50" s="23" t="s">
        <v>109</v>
      </c>
      <c r="B50" s="23" t="s">
        <v>433</v>
      </c>
      <c r="C50" s="24">
        <v>21350</v>
      </c>
      <c r="D50" s="24">
        <v>22251</v>
      </c>
      <c r="E50" s="24">
        <v>23638</v>
      </c>
      <c r="F50" s="24">
        <v>26020</v>
      </c>
      <c r="G50" s="24">
        <v>28053</v>
      </c>
      <c r="H50" s="24">
        <v>29681</v>
      </c>
      <c r="I50" s="146">
        <v>30243</v>
      </c>
    </row>
    <row r="51" spans="1:9" x14ac:dyDescent="0.4">
      <c r="A51" s="23" t="s">
        <v>109</v>
      </c>
      <c r="B51" s="23" t="s">
        <v>416</v>
      </c>
      <c r="C51" s="24">
        <v>42925</v>
      </c>
      <c r="D51" s="24">
        <v>44295</v>
      </c>
      <c r="E51" s="24">
        <v>47078</v>
      </c>
      <c r="F51" s="24">
        <v>48533</v>
      </c>
      <c r="G51" s="24">
        <v>53240</v>
      </c>
      <c r="H51" s="24">
        <v>56468</v>
      </c>
      <c r="I51" s="146">
        <v>58449</v>
      </c>
    </row>
    <row r="52" spans="1:9" x14ac:dyDescent="0.4">
      <c r="A52" s="23" t="s">
        <v>109</v>
      </c>
      <c r="B52" s="23" t="s">
        <v>800</v>
      </c>
      <c r="C52" s="24">
        <v>20764</v>
      </c>
      <c r="D52" s="24">
        <v>21303</v>
      </c>
      <c r="E52" s="24">
        <v>23167</v>
      </c>
      <c r="F52" s="24">
        <v>23598</v>
      </c>
      <c r="G52" s="24">
        <v>26032</v>
      </c>
      <c r="H52" s="24">
        <v>28278</v>
      </c>
      <c r="I52" s="146">
        <v>29257</v>
      </c>
    </row>
    <row r="53" spans="1:9" x14ac:dyDescent="0.4">
      <c r="A53" s="23" t="s">
        <v>109</v>
      </c>
      <c r="B53" s="23" t="s">
        <v>801</v>
      </c>
      <c r="C53" s="24">
        <v>22161</v>
      </c>
      <c r="D53" s="24">
        <v>22992</v>
      </c>
      <c r="E53" s="24">
        <v>23911</v>
      </c>
      <c r="F53" s="24">
        <v>24935</v>
      </c>
      <c r="G53" s="24">
        <v>27208</v>
      </c>
      <c r="H53" s="24">
        <v>28190</v>
      </c>
      <c r="I53" s="146">
        <v>29192</v>
      </c>
    </row>
    <row r="54" spans="1:9" x14ac:dyDescent="0.4">
      <c r="A54" s="23" t="s">
        <v>109</v>
      </c>
      <c r="B54" s="23" t="s">
        <v>437</v>
      </c>
      <c r="C54" s="24">
        <v>16704</v>
      </c>
      <c r="D54" s="24">
        <v>18364</v>
      </c>
      <c r="E54" s="24">
        <v>19909</v>
      </c>
      <c r="F54" s="24">
        <v>22433</v>
      </c>
      <c r="G54" s="24">
        <v>24613</v>
      </c>
      <c r="H54" s="24">
        <v>26324</v>
      </c>
      <c r="I54" s="146">
        <v>30934</v>
      </c>
    </row>
    <row r="55" spans="1:9" x14ac:dyDescent="0.4">
      <c r="A55" s="23" t="s">
        <v>109</v>
      </c>
      <c r="B55" s="23" t="s">
        <v>442</v>
      </c>
      <c r="C55" s="24">
        <v>13176</v>
      </c>
      <c r="D55" s="24">
        <v>13828</v>
      </c>
      <c r="E55" s="24">
        <v>14153</v>
      </c>
      <c r="F55" s="24">
        <v>14949</v>
      </c>
      <c r="G55" s="24">
        <v>15974</v>
      </c>
      <c r="H55" s="24">
        <v>16615</v>
      </c>
      <c r="I55" s="146">
        <v>17612</v>
      </c>
    </row>
    <row r="56" spans="1:9" x14ac:dyDescent="0.4">
      <c r="A56" s="23" t="s">
        <v>109</v>
      </c>
      <c r="B56" s="23" t="s">
        <v>439</v>
      </c>
      <c r="C56" s="24">
        <v>11513</v>
      </c>
      <c r="D56" s="24">
        <v>12003</v>
      </c>
      <c r="E56" s="24">
        <v>12463</v>
      </c>
      <c r="F56" s="24">
        <v>13288</v>
      </c>
      <c r="G56" s="24">
        <v>14295</v>
      </c>
      <c r="H56" s="24">
        <v>15199</v>
      </c>
      <c r="I56" s="146">
        <v>16487</v>
      </c>
    </row>
    <row r="57" spans="1:9" x14ac:dyDescent="0.4">
      <c r="A57" s="23" t="s">
        <v>109</v>
      </c>
      <c r="B57" s="23" t="s">
        <v>440</v>
      </c>
      <c r="C57" s="24">
        <v>5930</v>
      </c>
      <c r="D57" s="24">
        <v>6124</v>
      </c>
      <c r="E57" s="24">
        <v>5824</v>
      </c>
      <c r="F57" s="24">
        <v>6200</v>
      </c>
      <c r="G57" s="24">
        <v>6683</v>
      </c>
      <c r="H57" s="24">
        <v>6810</v>
      </c>
      <c r="I57" s="146">
        <v>7200</v>
      </c>
    </row>
    <row r="58" spans="1:9" x14ac:dyDescent="0.4">
      <c r="A58" s="23" t="s">
        <v>109</v>
      </c>
      <c r="B58" s="23" t="s">
        <v>425</v>
      </c>
      <c r="C58" s="24">
        <v>22582</v>
      </c>
      <c r="D58" s="24">
        <v>24463</v>
      </c>
      <c r="E58" s="24">
        <v>26670</v>
      </c>
      <c r="F58" s="24">
        <v>29692</v>
      </c>
      <c r="G58" s="24">
        <v>32966</v>
      </c>
      <c r="H58" s="24">
        <v>34644</v>
      </c>
      <c r="I58" s="146">
        <v>36148</v>
      </c>
    </row>
    <row r="59" spans="1:9" x14ac:dyDescent="0.4">
      <c r="A59" s="23" t="s">
        <v>109</v>
      </c>
      <c r="B59" s="23" t="s">
        <v>430</v>
      </c>
      <c r="C59" s="24">
        <v>69234</v>
      </c>
      <c r="D59" s="24">
        <v>75360</v>
      </c>
      <c r="E59" s="24">
        <v>82279</v>
      </c>
      <c r="F59" s="24">
        <v>90156</v>
      </c>
      <c r="G59" s="24">
        <v>97459</v>
      </c>
      <c r="H59" s="24">
        <v>102173</v>
      </c>
      <c r="I59" s="146">
        <v>106307</v>
      </c>
    </row>
    <row r="60" spans="1:9" x14ac:dyDescent="0.4">
      <c r="A60" s="23" t="s">
        <v>109</v>
      </c>
      <c r="B60" s="23" t="s">
        <v>806</v>
      </c>
      <c r="C60" s="24">
        <v>27368</v>
      </c>
      <c r="D60" s="24">
        <v>29092</v>
      </c>
      <c r="E60" s="24">
        <v>31620</v>
      </c>
      <c r="F60" s="24">
        <v>35417</v>
      </c>
      <c r="G60" s="24">
        <v>38281</v>
      </c>
      <c r="H60" s="24">
        <v>40299</v>
      </c>
      <c r="I60" s="146">
        <v>41532</v>
      </c>
    </row>
    <row r="61" spans="1:9" x14ac:dyDescent="0.4">
      <c r="A61" s="23" t="s">
        <v>109</v>
      </c>
      <c r="B61" s="23" t="s">
        <v>805</v>
      </c>
      <c r="C61" s="24">
        <v>19605</v>
      </c>
      <c r="D61" s="24">
        <v>20932</v>
      </c>
      <c r="E61" s="24">
        <v>23949</v>
      </c>
      <c r="F61" s="24">
        <v>24708</v>
      </c>
      <c r="G61" s="24">
        <v>27401</v>
      </c>
      <c r="H61" s="24">
        <v>28562</v>
      </c>
      <c r="I61" s="146">
        <v>29334</v>
      </c>
    </row>
    <row r="62" spans="1:9" x14ac:dyDescent="0.4">
      <c r="A62" s="23" t="s">
        <v>109</v>
      </c>
      <c r="B62" s="23" t="s">
        <v>811</v>
      </c>
      <c r="C62" s="24">
        <v>22261</v>
      </c>
      <c r="D62" s="24">
        <v>25336</v>
      </c>
      <c r="E62" s="24">
        <v>26710</v>
      </c>
      <c r="F62" s="24">
        <v>30031</v>
      </c>
      <c r="G62" s="24">
        <v>31777</v>
      </c>
      <c r="H62" s="24">
        <v>33312</v>
      </c>
      <c r="I62" s="146">
        <v>35441</v>
      </c>
    </row>
    <row r="63" spans="1:9" x14ac:dyDescent="0.4">
      <c r="A63" s="23" t="s">
        <v>109</v>
      </c>
      <c r="B63" s="23" t="s">
        <v>428</v>
      </c>
      <c r="C63" s="24">
        <v>10826</v>
      </c>
      <c r="D63" s="24">
        <v>11054</v>
      </c>
      <c r="E63" s="24">
        <v>12075</v>
      </c>
      <c r="F63" s="24">
        <v>12877</v>
      </c>
      <c r="G63" s="24">
        <v>13898</v>
      </c>
      <c r="H63" s="24">
        <v>14211</v>
      </c>
      <c r="I63" s="146">
        <v>14460</v>
      </c>
    </row>
    <row r="64" spans="1:9" x14ac:dyDescent="0.4">
      <c r="A64" s="23" t="s">
        <v>109</v>
      </c>
      <c r="B64" s="23" t="s">
        <v>415</v>
      </c>
      <c r="C64" s="24">
        <v>39005</v>
      </c>
      <c r="D64" s="24">
        <v>41248</v>
      </c>
      <c r="E64" s="24">
        <v>44746</v>
      </c>
      <c r="F64" s="24">
        <v>50008</v>
      </c>
      <c r="G64" s="24">
        <v>55633</v>
      </c>
      <c r="H64" s="24">
        <v>59460</v>
      </c>
      <c r="I64" s="146">
        <v>62550</v>
      </c>
    </row>
    <row r="65" spans="1:9" x14ac:dyDescent="0.4">
      <c r="A65" s="23" t="s">
        <v>109</v>
      </c>
      <c r="B65" s="23" t="s">
        <v>432</v>
      </c>
      <c r="C65" s="24">
        <v>19283</v>
      </c>
      <c r="D65" s="24">
        <v>20708</v>
      </c>
      <c r="E65" s="24">
        <v>22176</v>
      </c>
      <c r="F65" s="24">
        <v>24332</v>
      </c>
      <c r="G65" s="24">
        <v>26772</v>
      </c>
      <c r="H65" s="24">
        <v>27927</v>
      </c>
      <c r="I65" s="146">
        <v>29751</v>
      </c>
    </row>
    <row r="66" spans="1:9" x14ac:dyDescent="0.4">
      <c r="A66" s="23" t="s">
        <v>109</v>
      </c>
      <c r="B66" s="23" t="s">
        <v>431</v>
      </c>
      <c r="C66" s="24">
        <v>33776</v>
      </c>
      <c r="D66" s="24">
        <v>37880</v>
      </c>
      <c r="E66" s="24">
        <v>41438</v>
      </c>
      <c r="F66" s="24">
        <v>43803</v>
      </c>
      <c r="G66" s="24">
        <v>49974</v>
      </c>
      <c r="H66" s="24">
        <v>53275</v>
      </c>
      <c r="I66" s="146">
        <v>56996</v>
      </c>
    </row>
    <row r="67" spans="1:9" x14ac:dyDescent="0.4">
      <c r="A67" s="23" t="s">
        <v>109</v>
      </c>
      <c r="B67" s="23" t="s">
        <v>419</v>
      </c>
      <c r="C67" s="24">
        <v>51116</v>
      </c>
      <c r="D67" s="24">
        <v>56000</v>
      </c>
      <c r="E67" s="24">
        <v>61422</v>
      </c>
      <c r="F67" s="24">
        <v>69593</v>
      </c>
      <c r="G67" s="24">
        <v>80903</v>
      </c>
      <c r="H67" s="24">
        <v>88028</v>
      </c>
      <c r="I67" s="146">
        <v>93015</v>
      </c>
    </row>
    <row r="68" spans="1:9" x14ac:dyDescent="0.4">
      <c r="A68" s="23" t="s">
        <v>109</v>
      </c>
      <c r="B68" s="23" t="s">
        <v>438</v>
      </c>
      <c r="C68" s="24">
        <v>16796</v>
      </c>
      <c r="D68" s="24">
        <v>17916</v>
      </c>
      <c r="E68" s="24">
        <v>17991</v>
      </c>
      <c r="F68" s="24">
        <v>19088</v>
      </c>
      <c r="G68" s="24">
        <v>20770</v>
      </c>
      <c r="H68" s="24">
        <v>26549</v>
      </c>
      <c r="I68" s="146">
        <v>22227</v>
      </c>
    </row>
    <row r="69" spans="1:9" x14ac:dyDescent="0.4">
      <c r="A69" s="23" t="s">
        <v>109</v>
      </c>
      <c r="B69" s="23" t="s">
        <v>429</v>
      </c>
      <c r="C69" s="24">
        <v>17910</v>
      </c>
      <c r="D69" s="24">
        <v>21367</v>
      </c>
      <c r="E69" s="24">
        <v>27118</v>
      </c>
      <c r="F69" s="24">
        <v>33759</v>
      </c>
      <c r="G69" s="24">
        <v>38063</v>
      </c>
      <c r="H69" s="24">
        <v>39103</v>
      </c>
      <c r="I69" s="146">
        <v>40682</v>
      </c>
    </row>
    <row r="70" spans="1:9" x14ac:dyDescent="0.4">
      <c r="A70" s="23" t="s">
        <v>109</v>
      </c>
      <c r="B70" s="23" t="s">
        <v>435</v>
      </c>
      <c r="C70" s="24">
        <v>61024</v>
      </c>
      <c r="D70" s="24">
        <v>70657</v>
      </c>
      <c r="E70" s="24">
        <v>80611</v>
      </c>
      <c r="F70" s="24">
        <v>91164</v>
      </c>
      <c r="G70" s="24">
        <v>103230</v>
      </c>
      <c r="H70" s="24">
        <v>111697</v>
      </c>
      <c r="I70" s="146">
        <v>120081</v>
      </c>
    </row>
    <row r="71" spans="1:9" x14ac:dyDescent="0.4">
      <c r="A71" s="23" t="s">
        <v>158</v>
      </c>
      <c r="B71" s="23" t="s">
        <v>158</v>
      </c>
      <c r="C71" s="24">
        <v>370293</v>
      </c>
      <c r="D71" s="24">
        <v>379719</v>
      </c>
      <c r="E71" s="24">
        <v>391421</v>
      </c>
      <c r="F71" s="24">
        <v>417737</v>
      </c>
      <c r="G71" s="24">
        <v>450490</v>
      </c>
      <c r="H71" s="24">
        <v>468772</v>
      </c>
      <c r="I71" s="146">
        <v>487491</v>
      </c>
    </row>
    <row r="72" spans="1:9" x14ac:dyDescent="0.4">
      <c r="A72" s="23" t="s">
        <v>158</v>
      </c>
      <c r="B72" s="23" t="s">
        <v>548</v>
      </c>
      <c r="C72" s="24">
        <v>26821</v>
      </c>
      <c r="D72" s="24">
        <v>25937</v>
      </c>
      <c r="E72" s="24">
        <v>26006</v>
      </c>
      <c r="F72" s="24">
        <v>27960</v>
      </c>
      <c r="G72" s="24">
        <v>29825</v>
      </c>
      <c r="H72" s="24">
        <v>30404</v>
      </c>
      <c r="I72" s="146">
        <v>31687</v>
      </c>
    </row>
    <row r="73" spans="1:9" x14ac:dyDescent="0.4">
      <c r="A73" s="23" t="s">
        <v>158</v>
      </c>
      <c r="B73" s="23" t="s">
        <v>557</v>
      </c>
      <c r="C73" s="24">
        <v>7984</v>
      </c>
      <c r="D73" s="24">
        <v>8331</v>
      </c>
      <c r="E73" s="24">
        <v>8382</v>
      </c>
      <c r="F73" s="24">
        <v>8787</v>
      </c>
      <c r="G73" s="24">
        <v>9580</v>
      </c>
      <c r="H73" s="24">
        <v>9879</v>
      </c>
      <c r="I73" s="146">
        <v>10337</v>
      </c>
    </row>
    <row r="74" spans="1:9" x14ac:dyDescent="0.4">
      <c r="A74" s="23" t="s">
        <v>158</v>
      </c>
      <c r="B74" s="23" t="s">
        <v>459</v>
      </c>
      <c r="C74" s="24">
        <v>7664</v>
      </c>
      <c r="D74" s="24">
        <v>7828</v>
      </c>
      <c r="E74" s="24">
        <v>7573</v>
      </c>
      <c r="F74" s="24">
        <v>7870</v>
      </c>
      <c r="G74" s="24">
        <v>8433</v>
      </c>
      <c r="H74" s="24">
        <v>8622</v>
      </c>
      <c r="I74" s="146">
        <v>8588</v>
      </c>
    </row>
    <row r="75" spans="1:9" x14ac:dyDescent="0.4">
      <c r="A75" s="23" t="s">
        <v>158</v>
      </c>
      <c r="B75" s="23" t="s">
        <v>546</v>
      </c>
      <c r="C75" s="24">
        <v>47240</v>
      </c>
      <c r="D75" s="24">
        <v>48697</v>
      </c>
      <c r="E75" s="24">
        <v>51997</v>
      </c>
      <c r="F75" s="24">
        <v>56046</v>
      </c>
      <c r="G75" s="24">
        <v>60516</v>
      </c>
      <c r="H75" s="24">
        <v>63419</v>
      </c>
      <c r="I75" s="146">
        <v>67116</v>
      </c>
    </row>
    <row r="76" spans="1:9" x14ac:dyDescent="0.4">
      <c r="A76" s="23" t="s">
        <v>158</v>
      </c>
      <c r="B76" s="23" t="s">
        <v>553</v>
      </c>
      <c r="C76" s="24">
        <v>6999</v>
      </c>
      <c r="D76" s="24">
        <v>7141</v>
      </c>
      <c r="E76" s="24">
        <v>7131</v>
      </c>
      <c r="F76" s="24">
        <v>7368</v>
      </c>
      <c r="G76" s="24">
        <v>7691</v>
      </c>
      <c r="H76" s="24">
        <v>8050</v>
      </c>
      <c r="I76" s="146">
        <v>8064</v>
      </c>
    </row>
    <row r="77" spans="1:9" x14ac:dyDescent="0.4">
      <c r="A77" s="23" t="s">
        <v>158</v>
      </c>
      <c r="B77" s="23" t="s">
        <v>547</v>
      </c>
      <c r="C77" s="24">
        <v>15043</v>
      </c>
      <c r="D77" s="24">
        <v>15452</v>
      </c>
      <c r="E77" s="24">
        <v>15731</v>
      </c>
      <c r="F77" s="24">
        <v>16645</v>
      </c>
      <c r="G77" s="24">
        <v>17834</v>
      </c>
      <c r="H77" s="24">
        <v>18538</v>
      </c>
      <c r="I77" s="146">
        <v>18639</v>
      </c>
    </row>
    <row r="78" spans="1:9" x14ac:dyDescent="0.4">
      <c r="A78" s="23" t="s">
        <v>158</v>
      </c>
      <c r="B78" s="23" t="s">
        <v>545</v>
      </c>
      <c r="C78" s="24">
        <v>13688</v>
      </c>
      <c r="D78" s="24">
        <v>14439</v>
      </c>
      <c r="E78" s="24">
        <v>14630</v>
      </c>
      <c r="F78" s="24">
        <v>15604</v>
      </c>
      <c r="G78" s="24">
        <v>16735</v>
      </c>
      <c r="H78" s="24">
        <v>17455</v>
      </c>
      <c r="I78" s="146">
        <v>18663</v>
      </c>
    </row>
    <row r="79" spans="1:9" x14ac:dyDescent="0.4">
      <c r="A79" s="23" t="s">
        <v>158</v>
      </c>
      <c r="B79" s="23" t="s">
        <v>555</v>
      </c>
      <c r="C79" s="24">
        <v>5644</v>
      </c>
      <c r="D79" s="24">
        <v>5798</v>
      </c>
      <c r="E79" s="24">
        <v>5801</v>
      </c>
      <c r="F79" s="24">
        <v>6032</v>
      </c>
      <c r="G79" s="24">
        <v>6416</v>
      </c>
      <c r="H79" s="24">
        <v>6607</v>
      </c>
      <c r="I79" s="146">
        <v>6717</v>
      </c>
    </row>
    <row r="80" spans="1:9" x14ac:dyDescent="0.4">
      <c r="A80" s="23" t="s">
        <v>158</v>
      </c>
      <c r="B80" s="23" t="s">
        <v>549</v>
      </c>
      <c r="C80" s="24">
        <v>32744</v>
      </c>
      <c r="D80" s="24">
        <v>35280</v>
      </c>
      <c r="E80" s="24">
        <v>36632</v>
      </c>
      <c r="F80" s="24">
        <v>39894</v>
      </c>
      <c r="G80" s="24">
        <v>43246</v>
      </c>
      <c r="H80" s="24">
        <v>45412</v>
      </c>
      <c r="I80" s="146">
        <v>47837</v>
      </c>
    </row>
    <row r="81" spans="1:9" x14ac:dyDescent="0.4">
      <c r="A81" s="23" t="s">
        <v>158</v>
      </c>
      <c r="B81" s="23" t="s">
        <v>550</v>
      </c>
      <c r="C81" s="24">
        <v>4851</v>
      </c>
      <c r="D81" s="24">
        <v>4985</v>
      </c>
      <c r="E81" s="24">
        <v>4982</v>
      </c>
      <c r="F81" s="24">
        <v>5124</v>
      </c>
      <c r="G81" s="24">
        <v>5496</v>
      </c>
      <c r="H81" s="24">
        <v>5608</v>
      </c>
      <c r="I81" s="146">
        <v>5749</v>
      </c>
    </row>
    <row r="82" spans="1:9" x14ac:dyDescent="0.4">
      <c r="A82" s="23" t="s">
        <v>158</v>
      </c>
      <c r="B82" s="23" t="s">
        <v>543</v>
      </c>
      <c r="C82" s="24">
        <v>41623</v>
      </c>
      <c r="D82" s="24">
        <v>42140</v>
      </c>
      <c r="E82" s="24">
        <v>44003</v>
      </c>
      <c r="F82" s="24">
        <v>49332</v>
      </c>
      <c r="G82" s="24">
        <v>51830</v>
      </c>
      <c r="H82" s="24">
        <v>54045</v>
      </c>
      <c r="I82" s="146">
        <v>55976</v>
      </c>
    </row>
    <row r="83" spans="1:9" x14ac:dyDescent="0.4">
      <c r="A83" s="23" t="s">
        <v>158</v>
      </c>
      <c r="B83" s="23" t="s">
        <v>552</v>
      </c>
      <c r="C83" s="24">
        <v>9341</v>
      </c>
      <c r="D83" s="24">
        <v>9499</v>
      </c>
      <c r="E83" s="24">
        <v>9356</v>
      </c>
      <c r="F83" s="24">
        <v>9792</v>
      </c>
      <c r="G83" s="24">
        <v>10390</v>
      </c>
      <c r="H83" s="24">
        <v>10776</v>
      </c>
      <c r="I83" s="146">
        <v>10891</v>
      </c>
    </row>
    <row r="84" spans="1:9" x14ac:dyDescent="0.4">
      <c r="A84" s="23" t="s">
        <v>158</v>
      </c>
      <c r="B84" s="23" t="s">
        <v>826</v>
      </c>
      <c r="C84" s="24">
        <v>105702</v>
      </c>
      <c r="D84" s="24">
        <v>108280</v>
      </c>
      <c r="E84" s="24">
        <v>112924</v>
      </c>
      <c r="F84" s="24">
        <v>119161</v>
      </c>
      <c r="G84" s="24">
        <v>131319</v>
      </c>
      <c r="H84" s="24">
        <v>137357</v>
      </c>
      <c r="I84" s="146">
        <v>143315</v>
      </c>
    </row>
    <row r="85" spans="1:9" x14ac:dyDescent="0.4">
      <c r="A85" s="23" t="s">
        <v>158</v>
      </c>
      <c r="B85" s="23" t="s">
        <v>829</v>
      </c>
      <c r="C85" s="24">
        <v>21519</v>
      </c>
      <c r="D85" s="24">
        <v>21903</v>
      </c>
      <c r="E85" s="24">
        <v>23383</v>
      </c>
      <c r="F85" s="24">
        <v>22631</v>
      </c>
      <c r="G85" s="24">
        <v>26276</v>
      </c>
      <c r="H85" s="24">
        <v>27544</v>
      </c>
      <c r="I85" s="146">
        <v>29173</v>
      </c>
    </row>
    <row r="86" spans="1:9" x14ac:dyDescent="0.4">
      <c r="A86" s="23" t="s">
        <v>158</v>
      </c>
      <c r="B86" s="23" t="s">
        <v>830</v>
      </c>
      <c r="C86" s="24">
        <v>20165</v>
      </c>
      <c r="D86" s="24">
        <v>20069</v>
      </c>
      <c r="E86" s="24">
        <v>20331</v>
      </c>
      <c r="F86" s="24">
        <v>21943</v>
      </c>
      <c r="G86" s="24">
        <v>23307</v>
      </c>
      <c r="H86" s="24">
        <v>24382</v>
      </c>
      <c r="I86" s="146">
        <v>25527</v>
      </c>
    </row>
    <row r="87" spans="1:9" x14ac:dyDescent="0.4">
      <c r="A87" s="23" t="s">
        <v>158</v>
      </c>
      <c r="B87" s="23" t="s">
        <v>828</v>
      </c>
      <c r="C87" s="24">
        <v>18511</v>
      </c>
      <c r="D87" s="24">
        <v>19407</v>
      </c>
      <c r="E87" s="24">
        <v>20113</v>
      </c>
      <c r="F87" s="24">
        <v>21745</v>
      </c>
      <c r="G87" s="24">
        <v>29250</v>
      </c>
      <c r="H87" s="24">
        <v>30256</v>
      </c>
      <c r="I87" s="146">
        <v>31302</v>
      </c>
    </row>
    <row r="88" spans="1:9" x14ac:dyDescent="0.4">
      <c r="A88" s="23" t="s">
        <v>158</v>
      </c>
      <c r="B88" s="23" t="s">
        <v>827</v>
      </c>
      <c r="C88" s="24">
        <v>26485</v>
      </c>
      <c r="D88" s="24">
        <v>26937</v>
      </c>
      <c r="E88" s="24">
        <v>28135</v>
      </c>
      <c r="F88" s="24">
        <v>30619</v>
      </c>
      <c r="G88" s="24">
        <v>27640</v>
      </c>
      <c r="H88" s="24">
        <v>29225</v>
      </c>
      <c r="I88" s="146">
        <v>30085</v>
      </c>
    </row>
    <row r="89" spans="1:9" x14ac:dyDescent="0.4">
      <c r="A89" s="23" t="s">
        <v>158</v>
      </c>
      <c r="B89" s="23" t="s">
        <v>831</v>
      </c>
      <c r="C89" s="24">
        <v>19022</v>
      </c>
      <c r="D89" s="24">
        <v>19964</v>
      </c>
      <c r="E89" s="24">
        <v>20962</v>
      </c>
      <c r="F89" s="24">
        <v>22223</v>
      </c>
      <c r="G89" s="24">
        <v>24846</v>
      </c>
      <c r="H89" s="24">
        <v>25950</v>
      </c>
      <c r="I89" s="146">
        <v>27228</v>
      </c>
    </row>
    <row r="90" spans="1:9" x14ac:dyDescent="0.4">
      <c r="A90" s="23" t="s">
        <v>158</v>
      </c>
      <c r="B90" s="23" t="s">
        <v>544</v>
      </c>
      <c r="C90" s="24">
        <v>15801</v>
      </c>
      <c r="D90" s="24">
        <v>16161</v>
      </c>
      <c r="E90" s="24">
        <v>16455</v>
      </c>
      <c r="F90" s="24">
        <v>17445</v>
      </c>
      <c r="G90" s="24">
        <v>18534</v>
      </c>
      <c r="H90" s="24">
        <v>19176</v>
      </c>
      <c r="I90" s="146">
        <v>19933</v>
      </c>
    </row>
    <row r="91" spans="1:9" x14ac:dyDescent="0.4">
      <c r="A91" s="23" t="s">
        <v>158</v>
      </c>
      <c r="B91" s="23" t="s">
        <v>554</v>
      </c>
      <c r="C91" s="24">
        <v>6584</v>
      </c>
      <c r="D91" s="24">
        <v>6815</v>
      </c>
      <c r="E91" s="24">
        <v>6897</v>
      </c>
      <c r="F91" s="24">
        <v>7072</v>
      </c>
      <c r="G91" s="24">
        <v>7578</v>
      </c>
      <c r="H91" s="24">
        <v>7723</v>
      </c>
      <c r="I91" s="146">
        <v>7921</v>
      </c>
    </row>
    <row r="92" spans="1:9" x14ac:dyDescent="0.4">
      <c r="A92" s="23" t="s">
        <v>158</v>
      </c>
      <c r="B92" s="23" t="s">
        <v>551</v>
      </c>
      <c r="C92" s="24">
        <v>8625</v>
      </c>
      <c r="D92" s="24">
        <v>8700</v>
      </c>
      <c r="E92" s="24">
        <v>8530</v>
      </c>
      <c r="F92" s="24">
        <v>8846</v>
      </c>
      <c r="G92" s="24">
        <v>9417</v>
      </c>
      <c r="H92" s="24">
        <v>9606</v>
      </c>
      <c r="I92" s="146">
        <v>9822</v>
      </c>
    </row>
    <row r="93" spans="1:9" x14ac:dyDescent="0.4">
      <c r="A93" s="23" t="s">
        <v>158</v>
      </c>
      <c r="B93" s="23" t="s">
        <v>556</v>
      </c>
      <c r="C93" s="24">
        <v>6154</v>
      </c>
      <c r="D93" s="24">
        <v>6319</v>
      </c>
      <c r="E93" s="24">
        <v>6465</v>
      </c>
      <c r="F93" s="24">
        <v>6679</v>
      </c>
      <c r="G93" s="24">
        <v>6991</v>
      </c>
      <c r="H93" s="24">
        <v>7167</v>
      </c>
      <c r="I93" s="146">
        <v>7194</v>
      </c>
    </row>
    <row r="94" spans="1:9" x14ac:dyDescent="0.4">
      <c r="A94" s="23" t="s">
        <v>158</v>
      </c>
      <c r="B94" s="23" t="s">
        <v>558</v>
      </c>
      <c r="C94" s="24">
        <v>7785</v>
      </c>
      <c r="D94" s="24">
        <v>7917</v>
      </c>
      <c r="E94" s="24">
        <v>7926</v>
      </c>
      <c r="F94" s="24">
        <v>8080</v>
      </c>
      <c r="G94" s="24">
        <v>8659</v>
      </c>
      <c r="H94" s="24">
        <v>8928</v>
      </c>
      <c r="I94" s="146">
        <v>9042</v>
      </c>
    </row>
    <row r="95" spans="1:9" x14ac:dyDescent="0.4">
      <c r="A95" s="23" t="s">
        <v>181</v>
      </c>
      <c r="B95" s="23" t="s">
        <v>181</v>
      </c>
      <c r="C95" s="24">
        <v>346998</v>
      </c>
      <c r="D95" s="24">
        <v>353702</v>
      </c>
      <c r="E95" s="24">
        <v>360213</v>
      </c>
      <c r="F95" s="24">
        <v>388791</v>
      </c>
      <c r="G95" s="24">
        <v>416697</v>
      </c>
      <c r="H95" s="24">
        <v>430969</v>
      </c>
      <c r="I95" s="146">
        <v>444108</v>
      </c>
    </row>
    <row r="96" spans="1:9" x14ac:dyDescent="0.4">
      <c r="A96" s="23" t="s">
        <v>181</v>
      </c>
      <c r="B96" s="23" t="s">
        <v>529</v>
      </c>
      <c r="C96" s="24">
        <v>35937</v>
      </c>
      <c r="D96" s="24">
        <v>35808</v>
      </c>
      <c r="E96" s="24">
        <v>38217</v>
      </c>
      <c r="F96" s="24">
        <v>41805</v>
      </c>
      <c r="G96" s="24">
        <v>46114</v>
      </c>
      <c r="H96" s="24">
        <v>48265</v>
      </c>
      <c r="I96" s="146">
        <v>52780</v>
      </c>
    </row>
    <row r="97" spans="1:9" x14ac:dyDescent="0.4">
      <c r="A97" s="23" t="s">
        <v>181</v>
      </c>
      <c r="B97" s="23" t="s">
        <v>521</v>
      </c>
      <c r="C97" s="24">
        <v>35678</v>
      </c>
      <c r="D97" s="24">
        <v>36355</v>
      </c>
      <c r="E97" s="24">
        <v>36572</v>
      </c>
      <c r="F97" s="24">
        <v>39638</v>
      </c>
      <c r="G97" s="24">
        <v>42355</v>
      </c>
      <c r="H97" s="24">
        <v>42790</v>
      </c>
      <c r="I97" s="146">
        <v>43793</v>
      </c>
    </row>
    <row r="98" spans="1:9" x14ac:dyDescent="0.4">
      <c r="A98" s="23" t="s">
        <v>181</v>
      </c>
      <c r="B98" s="23" t="s">
        <v>536</v>
      </c>
      <c r="C98" s="24">
        <v>4333</v>
      </c>
      <c r="D98" s="24">
        <v>4454</v>
      </c>
      <c r="E98" s="24">
        <v>4499</v>
      </c>
      <c r="F98" s="24">
        <v>4686</v>
      </c>
      <c r="G98" s="24">
        <v>4987</v>
      </c>
      <c r="H98" s="24">
        <v>5218</v>
      </c>
      <c r="I98" s="146">
        <v>5191</v>
      </c>
    </row>
    <row r="99" spans="1:9" x14ac:dyDescent="0.4">
      <c r="A99" s="23" t="s">
        <v>181</v>
      </c>
      <c r="B99" s="23" t="s">
        <v>524</v>
      </c>
      <c r="C99" s="24">
        <v>49379</v>
      </c>
      <c r="D99" s="24">
        <v>49685</v>
      </c>
      <c r="E99" s="24">
        <v>50734</v>
      </c>
      <c r="F99" s="24">
        <v>54929</v>
      </c>
      <c r="G99" s="24">
        <v>60039</v>
      </c>
      <c r="H99" s="24">
        <v>61869</v>
      </c>
      <c r="I99" s="146">
        <v>64809</v>
      </c>
    </row>
    <row r="100" spans="1:9" x14ac:dyDescent="0.4">
      <c r="A100" s="23" t="s">
        <v>181</v>
      </c>
      <c r="B100" s="23" t="s">
        <v>522</v>
      </c>
      <c r="C100" s="24">
        <v>17774</v>
      </c>
      <c r="D100" s="24">
        <v>17891</v>
      </c>
      <c r="E100" s="24">
        <v>18410</v>
      </c>
      <c r="F100" s="24">
        <v>19858</v>
      </c>
      <c r="G100" s="24">
        <v>20947</v>
      </c>
      <c r="H100" s="24">
        <v>22015</v>
      </c>
      <c r="I100" s="146">
        <v>22755</v>
      </c>
    </row>
    <row r="101" spans="1:9" x14ac:dyDescent="0.4">
      <c r="A101" s="23" t="s">
        <v>181</v>
      </c>
      <c r="B101" s="23" t="s">
        <v>528</v>
      </c>
      <c r="C101" s="24">
        <v>9575</v>
      </c>
      <c r="D101" s="24">
        <v>9857</v>
      </c>
      <c r="E101" s="24">
        <v>10187</v>
      </c>
      <c r="F101" s="24">
        <v>10702</v>
      </c>
      <c r="G101" s="24">
        <v>11392</v>
      </c>
      <c r="H101" s="24">
        <v>11720</v>
      </c>
      <c r="I101" s="146">
        <v>11840</v>
      </c>
    </row>
    <row r="102" spans="1:9" x14ac:dyDescent="0.4">
      <c r="A102" s="23" t="s">
        <v>181</v>
      </c>
      <c r="B102" s="23" t="s">
        <v>540</v>
      </c>
      <c r="C102" s="24">
        <v>4782</v>
      </c>
      <c r="D102" s="24">
        <v>4824</v>
      </c>
      <c r="E102" s="24">
        <v>4903</v>
      </c>
      <c r="F102" s="24">
        <v>5083</v>
      </c>
      <c r="G102" s="24">
        <v>5405</v>
      </c>
      <c r="H102" s="24">
        <v>5584</v>
      </c>
      <c r="I102" s="146">
        <v>5746</v>
      </c>
    </row>
    <row r="103" spans="1:9" x14ac:dyDescent="0.4">
      <c r="A103" s="23" t="s">
        <v>181</v>
      </c>
      <c r="B103" s="23" t="s">
        <v>527</v>
      </c>
      <c r="C103" s="24">
        <v>14240</v>
      </c>
      <c r="D103" s="24">
        <v>14443</v>
      </c>
      <c r="E103" s="24">
        <v>14864</v>
      </c>
      <c r="F103" s="24">
        <v>16128</v>
      </c>
      <c r="G103" s="24">
        <v>16198</v>
      </c>
      <c r="H103" s="24">
        <v>16722</v>
      </c>
      <c r="I103" s="146">
        <v>17187</v>
      </c>
    </row>
    <row r="104" spans="1:9" x14ac:dyDescent="0.4">
      <c r="A104" s="23" t="s">
        <v>181</v>
      </c>
      <c r="B104" s="23" t="s">
        <v>537</v>
      </c>
      <c r="C104" s="24">
        <v>5831</v>
      </c>
      <c r="D104" s="24">
        <v>6016</v>
      </c>
      <c r="E104" s="24">
        <v>6100</v>
      </c>
      <c r="F104" s="24">
        <v>6322</v>
      </c>
      <c r="G104" s="24">
        <v>6835</v>
      </c>
      <c r="H104" s="24">
        <v>7034</v>
      </c>
      <c r="I104" s="146">
        <v>7353</v>
      </c>
    </row>
    <row r="105" spans="1:9" x14ac:dyDescent="0.4">
      <c r="A105" s="23" t="s">
        <v>181</v>
      </c>
      <c r="B105" s="23" t="s">
        <v>523</v>
      </c>
      <c r="C105" s="24">
        <v>22516</v>
      </c>
      <c r="D105" s="24">
        <v>23211</v>
      </c>
      <c r="E105" s="24">
        <v>23852</v>
      </c>
      <c r="F105" s="24">
        <v>26475</v>
      </c>
      <c r="G105" s="24">
        <v>27773</v>
      </c>
      <c r="H105" s="24">
        <v>28507</v>
      </c>
      <c r="I105" s="146">
        <v>29413</v>
      </c>
    </row>
    <row r="106" spans="1:9" x14ac:dyDescent="0.4">
      <c r="A106" s="23" t="s">
        <v>181</v>
      </c>
      <c r="B106" s="23" t="s">
        <v>534</v>
      </c>
      <c r="C106" s="24">
        <v>6519</v>
      </c>
      <c r="D106" s="24">
        <v>6587</v>
      </c>
      <c r="E106" s="24">
        <v>6565</v>
      </c>
      <c r="F106" s="24">
        <v>6814</v>
      </c>
      <c r="G106" s="24">
        <v>7154</v>
      </c>
      <c r="H106" s="24">
        <v>7343</v>
      </c>
      <c r="I106" s="146">
        <v>7565</v>
      </c>
    </row>
    <row r="107" spans="1:9" x14ac:dyDescent="0.4">
      <c r="A107" s="23" t="s">
        <v>181</v>
      </c>
      <c r="B107" s="23" t="s">
        <v>533</v>
      </c>
      <c r="C107" s="24">
        <v>2685</v>
      </c>
      <c r="D107" s="24">
        <v>2748</v>
      </c>
      <c r="E107" s="24">
        <v>2759</v>
      </c>
      <c r="F107" s="24">
        <v>2890</v>
      </c>
      <c r="G107" s="24">
        <v>3060</v>
      </c>
      <c r="H107" s="24">
        <v>3188</v>
      </c>
      <c r="I107" s="146">
        <v>3255</v>
      </c>
    </row>
    <row r="108" spans="1:9" x14ac:dyDescent="0.4">
      <c r="A108" s="23" t="s">
        <v>181</v>
      </c>
      <c r="B108" s="23" t="s">
        <v>525</v>
      </c>
      <c r="C108" s="24">
        <v>14152</v>
      </c>
      <c r="D108" s="24">
        <v>14300</v>
      </c>
      <c r="E108" s="24">
        <v>14132</v>
      </c>
      <c r="F108" s="24">
        <v>15683</v>
      </c>
      <c r="G108" s="24">
        <v>15879</v>
      </c>
      <c r="H108" s="24">
        <v>16656</v>
      </c>
      <c r="I108" s="146">
        <v>17293</v>
      </c>
    </row>
    <row r="109" spans="1:9" x14ac:dyDescent="0.4">
      <c r="A109" s="23" t="s">
        <v>181</v>
      </c>
      <c r="B109" s="23" t="s">
        <v>526</v>
      </c>
      <c r="C109" s="24">
        <v>14105</v>
      </c>
      <c r="D109" s="24">
        <v>14686</v>
      </c>
      <c r="E109" s="24">
        <v>15063</v>
      </c>
      <c r="F109" s="24">
        <v>16400</v>
      </c>
      <c r="G109" s="24">
        <v>17453</v>
      </c>
      <c r="H109" s="24">
        <v>17899</v>
      </c>
      <c r="I109" s="146">
        <v>18601</v>
      </c>
    </row>
    <row r="110" spans="1:9" x14ac:dyDescent="0.4">
      <c r="A110" s="23" t="s">
        <v>181</v>
      </c>
      <c r="B110" s="23" t="s">
        <v>539</v>
      </c>
      <c r="C110" s="24">
        <v>6903</v>
      </c>
      <c r="D110" s="24">
        <v>7460</v>
      </c>
      <c r="E110" s="24">
        <v>7862</v>
      </c>
      <c r="F110" s="24">
        <v>8281</v>
      </c>
      <c r="G110" s="24">
        <v>8795</v>
      </c>
      <c r="H110" s="24">
        <v>9166</v>
      </c>
      <c r="I110" s="146">
        <v>9355</v>
      </c>
    </row>
    <row r="111" spans="1:9" x14ac:dyDescent="0.4">
      <c r="A111" s="23" t="s">
        <v>181</v>
      </c>
      <c r="B111" s="23" t="s">
        <v>542</v>
      </c>
      <c r="C111" s="24">
        <v>1641</v>
      </c>
      <c r="D111" s="24">
        <v>1739</v>
      </c>
      <c r="E111" s="24">
        <v>1661</v>
      </c>
      <c r="F111" s="24">
        <v>1734</v>
      </c>
      <c r="G111" s="24">
        <v>1850</v>
      </c>
      <c r="H111" s="24">
        <v>1930</v>
      </c>
      <c r="I111" s="146">
        <v>1982</v>
      </c>
    </row>
    <row r="112" spans="1:9" x14ac:dyDescent="0.4">
      <c r="A112" s="23" t="s">
        <v>181</v>
      </c>
      <c r="B112" s="23" t="s">
        <v>541</v>
      </c>
      <c r="C112" s="24">
        <v>7856</v>
      </c>
      <c r="D112" s="24">
        <v>7937</v>
      </c>
      <c r="E112" s="24">
        <v>7883</v>
      </c>
      <c r="F112" s="24">
        <v>8370</v>
      </c>
      <c r="G112" s="24">
        <v>8744</v>
      </c>
      <c r="H112" s="24">
        <v>8909</v>
      </c>
      <c r="I112" s="146">
        <v>9107</v>
      </c>
    </row>
    <row r="113" spans="1:9" x14ac:dyDescent="0.4">
      <c r="A113" s="23" t="s">
        <v>181</v>
      </c>
      <c r="B113" s="23" t="s">
        <v>531</v>
      </c>
      <c r="C113" s="24">
        <v>8677</v>
      </c>
      <c r="D113" s="24">
        <v>8852</v>
      </c>
      <c r="E113" s="24">
        <v>8949</v>
      </c>
      <c r="F113" s="24">
        <v>9344</v>
      </c>
      <c r="G113" s="24">
        <v>9858</v>
      </c>
      <c r="H113" s="24">
        <v>10186</v>
      </c>
      <c r="I113" s="146">
        <v>10516</v>
      </c>
    </row>
    <row r="114" spans="1:9" x14ac:dyDescent="0.4">
      <c r="A114" s="23" t="s">
        <v>181</v>
      </c>
      <c r="B114" s="23" t="s">
        <v>535</v>
      </c>
      <c r="C114" s="24">
        <v>6623</v>
      </c>
      <c r="D114" s="24">
        <v>6709</v>
      </c>
      <c r="E114" s="24">
        <v>6789</v>
      </c>
      <c r="F114" s="24">
        <v>6942</v>
      </c>
      <c r="G114" s="24">
        <v>7405</v>
      </c>
      <c r="H114" s="24">
        <v>7683</v>
      </c>
      <c r="I114" s="146">
        <v>7696</v>
      </c>
    </row>
    <row r="115" spans="1:9" x14ac:dyDescent="0.4">
      <c r="A115" s="23" t="s">
        <v>181</v>
      </c>
      <c r="B115" s="23" t="s">
        <v>532</v>
      </c>
      <c r="C115" s="24">
        <v>4080</v>
      </c>
      <c r="D115" s="24">
        <v>4250</v>
      </c>
      <c r="E115" s="24">
        <v>4239</v>
      </c>
      <c r="F115" s="24">
        <v>4531</v>
      </c>
      <c r="G115" s="24">
        <v>4859</v>
      </c>
      <c r="H115" s="24">
        <v>5000</v>
      </c>
      <c r="I115" s="146">
        <v>5081</v>
      </c>
    </row>
    <row r="116" spans="1:9" x14ac:dyDescent="0.4">
      <c r="A116" s="23" t="s">
        <v>181</v>
      </c>
      <c r="B116" s="23" t="s">
        <v>538</v>
      </c>
      <c r="C116" s="24">
        <v>14846</v>
      </c>
      <c r="D116" s="24">
        <v>15068</v>
      </c>
      <c r="E116" s="24">
        <v>14337</v>
      </c>
      <c r="F116" s="24">
        <v>15218</v>
      </c>
      <c r="G116" s="24">
        <v>16258</v>
      </c>
      <c r="H116" s="24">
        <v>17295</v>
      </c>
      <c r="I116" s="146">
        <v>18560</v>
      </c>
    </row>
    <row r="117" spans="1:9" x14ac:dyDescent="0.4">
      <c r="A117" s="23" t="s">
        <v>181</v>
      </c>
      <c r="B117" s="23" t="s">
        <v>823</v>
      </c>
      <c r="C117" s="24">
        <v>54966</v>
      </c>
      <c r="D117" s="24">
        <v>56780</v>
      </c>
      <c r="E117" s="24">
        <v>57651</v>
      </c>
      <c r="F117" s="24">
        <v>62847</v>
      </c>
      <c r="G117" s="24">
        <v>68911</v>
      </c>
      <c r="H117" s="24">
        <v>71307</v>
      </c>
      <c r="I117" s="146">
        <v>74230</v>
      </c>
    </row>
    <row r="118" spans="1:9" x14ac:dyDescent="0.4">
      <c r="A118" s="23" t="s">
        <v>181</v>
      </c>
      <c r="B118" s="23" t="s">
        <v>824</v>
      </c>
      <c r="C118" s="24">
        <v>27163</v>
      </c>
      <c r="D118" s="24">
        <v>27880</v>
      </c>
      <c r="E118" s="24">
        <v>28146</v>
      </c>
      <c r="F118" s="24">
        <v>30330</v>
      </c>
      <c r="G118" s="24">
        <v>33684</v>
      </c>
      <c r="H118" s="24">
        <v>35001</v>
      </c>
      <c r="I118" s="146">
        <v>36913</v>
      </c>
    </row>
    <row r="119" spans="1:9" x14ac:dyDescent="0.4">
      <c r="A119" s="23" t="s">
        <v>181</v>
      </c>
      <c r="B119" s="23" t="s">
        <v>825</v>
      </c>
      <c r="C119" s="24">
        <v>27803</v>
      </c>
      <c r="D119" s="24">
        <v>28900</v>
      </c>
      <c r="E119" s="24">
        <v>29505</v>
      </c>
      <c r="F119" s="24">
        <v>32517</v>
      </c>
      <c r="G119" s="24">
        <v>35227</v>
      </c>
      <c r="H119" s="24">
        <v>36306</v>
      </c>
      <c r="I119" s="146">
        <v>37317</v>
      </c>
    </row>
    <row r="120" spans="1:9" x14ac:dyDescent="0.4">
      <c r="A120" s="23" t="s">
        <v>206</v>
      </c>
      <c r="B120" s="23" t="s">
        <v>206</v>
      </c>
      <c r="C120" s="24">
        <v>171424</v>
      </c>
      <c r="D120" s="24">
        <v>174614</v>
      </c>
      <c r="E120" s="24">
        <v>182364</v>
      </c>
      <c r="F120" s="24">
        <v>193948</v>
      </c>
      <c r="G120" s="24">
        <v>212385</v>
      </c>
      <c r="H120" s="24">
        <v>221464</v>
      </c>
      <c r="I120" s="146">
        <v>228970</v>
      </c>
    </row>
    <row r="121" spans="1:9" x14ac:dyDescent="0.4">
      <c r="A121" s="23" t="s">
        <v>206</v>
      </c>
      <c r="B121" s="23" t="s">
        <v>408</v>
      </c>
      <c r="C121" s="24">
        <v>40841</v>
      </c>
      <c r="D121" s="24">
        <v>41573</v>
      </c>
      <c r="E121" s="24">
        <v>43378</v>
      </c>
      <c r="F121" s="24">
        <v>47497</v>
      </c>
      <c r="G121" s="24">
        <v>51626</v>
      </c>
      <c r="H121" s="24">
        <v>53329</v>
      </c>
      <c r="I121" s="146">
        <v>54379</v>
      </c>
    </row>
    <row r="122" spans="1:9" x14ac:dyDescent="0.4">
      <c r="A122" s="23" t="s">
        <v>206</v>
      </c>
      <c r="B122" s="23" t="s">
        <v>388</v>
      </c>
      <c r="C122" s="24">
        <v>23039</v>
      </c>
      <c r="D122" s="24">
        <v>23463</v>
      </c>
      <c r="E122" s="24">
        <v>24558</v>
      </c>
      <c r="F122" s="24">
        <v>25906</v>
      </c>
      <c r="G122" s="24">
        <v>28656</v>
      </c>
      <c r="H122" s="24">
        <v>29921</v>
      </c>
      <c r="I122" s="146">
        <v>30020</v>
      </c>
    </row>
    <row r="123" spans="1:9" x14ac:dyDescent="0.4">
      <c r="A123" s="23" t="s">
        <v>206</v>
      </c>
      <c r="B123" s="23" t="s">
        <v>384</v>
      </c>
      <c r="C123" s="24">
        <v>17314</v>
      </c>
      <c r="D123" s="24">
        <v>17154</v>
      </c>
      <c r="E123" s="24">
        <v>17594</v>
      </c>
      <c r="F123" s="24">
        <v>18969</v>
      </c>
      <c r="G123" s="24">
        <v>20635</v>
      </c>
      <c r="H123" s="24">
        <v>21708</v>
      </c>
      <c r="I123" s="146">
        <v>22991</v>
      </c>
    </row>
    <row r="124" spans="1:9" x14ac:dyDescent="0.4">
      <c r="A124" s="23" t="s">
        <v>206</v>
      </c>
      <c r="B124" s="23" t="s">
        <v>389</v>
      </c>
      <c r="C124" s="24">
        <v>52473</v>
      </c>
      <c r="D124" s="24">
        <v>54227</v>
      </c>
      <c r="E124" s="24">
        <v>57015</v>
      </c>
      <c r="F124" s="24">
        <v>59846</v>
      </c>
      <c r="G124" s="24">
        <v>65845</v>
      </c>
      <c r="H124" s="24">
        <v>68847</v>
      </c>
      <c r="I124" s="146">
        <v>71977</v>
      </c>
    </row>
    <row r="125" spans="1:9" x14ac:dyDescent="0.4">
      <c r="A125" s="23" t="s">
        <v>206</v>
      </c>
      <c r="B125" s="23" t="s">
        <v>383</v>
      </c>
      <c r="C125" s="24">
        <v>37757</v>
      </c>
      <c r="D125" s="24">
        <v>38197</v>
      </c>
      <c r="E125" s="24">
        <v>39819</v>
      </c>
      <c r="F125" s="24">
        <v>41730</v>
      </c>
      <c r="G125" s="24">
        <v>45623</v>
      </c>
      <c r="H125" s="24">
        <v>47659</v>
      </c>
      <c r="I125" s="146">
        <v>49603</v>
      </c>
    </row>
    <row r="126" spans="1:9" x14ac:dyDescent="0.4">
      <c r="A126" s="23" t="s">
        <v>212</v>
      </c>
      <c r="B126" s="23" t="s">
        <v>212</v>
      </c>
      <c r="C126" s="24">
        <v>259525</v>
      </c>
      <c r="D126" s="24">
        <v>269903</v>
      </c>
      <c r="E126" s="24">
        <v>284416</v>
      </c>
      <c r="F126" s="24">
        <v>304543</v>
      </c>
      <c r="G126" s="24">
        <v>326866</v>
      </c>
      <c r="H126" s="24">
        <v>341667</v>
      </c>
      <c r="I126" s="146">
        <v>359048</v>
      </c>
    </row>
    <row r="127" spans="1:9" x14ac:dyDescent="0.4">
      <c r="A127" s="23" t="s">
        <v>212</v>
      </c>
      <c r="B127" s="23" t="s">
        <v>530</v>
      </c>
      <c r="C127" s="24">
        <v>3900</v>
      </c>
      <c r="D127" s="24">
        <v>4042</v>
      </c>
      <c r="E127" s="24">
        <v>3985</v>
      </c>
      <c r="F127" s="24">
        <v>4111</v>
      </c>
      <c r="G127" s="24">
        <v>4426</v>
      </c>
      <c r="H127" s="24">
        <v>4683</v>
      </c>
      <c r="I127" s="146">
        <v>3874</v>
      </c>
    </row>
    <row r="128" spans="1:9" x14ac:dyDescent="0.4">
      <c r="A128" s="23" t="s">
        <v>212</v>
      </c>
      <c r="B128" s="23" t="s">
        <v>388</v>
      </c>
      <c r="C128" s="24">
        <v>26623</v>
      </c>
      <c r="D128" s="24">
        <v>27424</v>
      </c>
      <c r="E128" s="24">
        <v>28373</v>
      </c>
      <c r="F128" s="24">
        <v>29917</v>
      </c>
      <c r="G128" s="24">
        <v>31924</v>
      </c>
      <c r="H128" s="24">
        <v>32941</v>
      </c>
      <c r="I128" s="146">
        <v>33601</v>
      </c>
    </row>
    <row r="129" spans="1:9" x14ac:dyDescent="0.4">
      <c r="A129" s="23" t="s">
        <v>212</v>
      </c>
      <c r="B129" s="23" t="s">
        <v>398</v>
      </c>
      <c r="C129" s="24">
        <v>56993</v>
      </c>
      <c r="D129" s="24">
        <v>59291</v>
      </c>
      <c r="E129" s="24">
        <v>63765</v>
      </c>
      <c r="F129" s="24">
        <v>67771</v>
      </c>
      <c r="G129" s="24">
        <v>72058</v>
      </c>
      <c r="H129" s="24">
        <v>74672</v>
      </c>
      <c r="I129" s="146">
        <v>76944</v>
      </c>
    </row>
    <row r="130" spans="1:9" x14ac:dyDescent="0.4">
      <c r="A130" s="23" t="s">
        <v>212</v>
      </c>
      <c r="B130" s="23" t="s">
        <v>399</v>
      </c>
      <c r="C130" s="24">
        <v>20251</v>
      </c>
      <c r="D130" s="24">
        <v>21834</v>
      </c>
      <c r="E130" s="24">
        <v>23243</v>
      </c>
      <c r="F130" s="24">
        <v>25569</v>
      </c>
      <c r="G130" s="24">
        <v>28201</v>
      </c>
      <c r="H130" s="24">
        <v>29630</v>
      </c>
      <c r="I130" s="146">
        <v>30813</v>
      </c>
    </row>
    <row r="131" spans="1:9" x14ac:dyDescent="0.4">
      <c r="A131" s="23" t="s">
        <v>212</v>
      </c>
      <c r="B131" s="23" t="s">
        <v>384</v>
      </c>
      <c r="C131" s="24">
        <v>38085</v>
      </c>
      <c r="D131" s="24">
        <v>40023</v>
      </c>
      <c r="E131" s="24">
        <v>41600</v>
      </c>
      <c r="F131" s="24">
        <v>45207</v>
      </c>
      <c r="G131" s="24">
        <v>48626</v>
      </c>
      <c r="H131" s="24">
        <v>51006</v>
      </c>
      <c r="I131" s="146">
        <v>53569</v>
      </c>
    </row>
    <row r="132" spans="1:9" x14ac:dyDescent="0.4">
      <c r="A132" s="23" t="s">
        <v>212</v>
      </c>
      <c r="B132" s="23" t="s">
        <v>389</v>
      </c>
      <c r="C132" s="24">
        <v>46551</v>
      </c>
      <c r="D132" s="24">
        <v>48073</v>
      </c>
      <c r="E132" s="24">
        <v>51475</v>
      </c>
      <c r="F132" s="24">
        <v>55311</v>
      </c>
      <c r="G132" s="24">
        <v>60464</v>
      </c>
      <c r="H132" s="24">
        <v>63872</v>
      </c>
      <c r="I132" s="146">
        <v>66216</v>
      </c>
    </row>
    <row r="133" spans="1:9" x14ac:dyDescent="0.4">
      <c r="A133" s="23" t="s">
        <v>212</v>
      </c>
      <c r="B133" s="23" t="s">
        <v>383</v>
      </c>
      <c r="C133" s="24">
        <v>24107</v>
      </c>
      <c r="D133" s="24">
        <v>24084</v>
      </c>
      <c r="E133" s="24">
        <v>24341</v>
      </c>
      <c r="F133" s="24">
        <v>25770</v>
      </c>
      <c r="G133" s="24">
        <v>27165</v>
      </c>
      <c r="H133" s="24">
        <v>27759</v>
      </c>
      <c r="I133" s="146">
        <v>29219</v>
      </c>
    </row>
    <row r="134" spans="1:9" x14ac:dyDescent="0.4">
      <c r="A134" s="23" t="s">
        <v>212</v>
      </c>
      <c r="B134" s="23" t="s">
        <v>397</v>
      </c>
      <c r="C134" s="24">
        <v>34523</v>
      </c>
      <c r="D134" s="24">
        <v>35853</v>
      </c>
      <c r="E134" s="24">
        <v>37747</v>
      </c>
      <c r="F134" s="24">
        <v>40196</v>
      </c>
      <c r="G134" s="24">
        <v>43318</v>
      </c>
      <c r="H134" s="24">
        <v>45454</v>
      </c>
      <c r="I134" s="146">
        <v>47017</v>
      </c>
    </row>
    <row r="135" spans="1:9" x14ac:dyDescent="0.4">
      <c r="A135" s="23" t="s">
        <v>212</v>
      </c>
      <c r="B135" s="23" t="s">
        <v>955</v>
      </c>
      <c r="C135" s="24">
        <v>12392</v>
      </c>
      <c r="D135" s="24">
        <v>13321</v>
      </c>
      <c r="E135" s="24">
        <v>13872</v>
      </c>
      <c r="F135" s="24">
        <v>14802</v>
      </c>
      <c r="G135" s="24">
        <v>15110</v>
      </c>
      <c r="H135" s="24">
        <v>16333</v>
      </c>
      <c r="I135" s="146">
        <v>17795</v>
      </c>
    </row>
    <row r="136" spans="1:9" x14ac:dyDescent="0.4">
      <c r="A136" s="23" t="s">
        <v>218</v>
      </c>
      <c r="B136" s="23" t="s">
        <v>218</v>
      </c>
      <c r="C136" s="24">
        <v>188136</v>
      </c>
      <c r="D136" s="24">
        <v>195544</v>
      </c>
      <c r="E136" s="24">
        <v>205165</v>
      </c>
      <c r="F136" s="24">
        <v>228842</v>
      </c>
      <c r="G136" s="24">
        <v>240932</v>
      </c>
      <c r="H136" s="24">
        <v>249006</v>
      </c>
      <c r="I136" s="146">
        <v>257934</v>
      </c>
    </row>
    <row r="137" spans="1:9" x14ac:dyDescent="0.4">
      <c r="A137" s="23" t="s">
        <v>218</v>
      </c>
      <c r="B137" s="23" t="s">
        <v>410</v>
      </c>
      <c r="C137" s="24">
        <v>21581</v>
      </c>
      <c r="D137" s="24">
        <v>22312</v>
      </c>
      <c r="E137" s="24">
        <v>22655</v>
      </c>
      <c r="F137" s="24">
        <v>24122</v>
      </c>
      <c r="G137" s="24">
        <v>26077</v>
      </c>
      <c r="H137" s="24">
        <v>27302</v>
      </c>
      <c r="I137" s="146">
        <v>28180</v>
      </c>
    </row>
    <row r="138" spans="1:9" x14ac:dyDescent="0.4">
      <c r="A138" s="23" t="s">
        <v>218</v>
      </c>
      <c r="B138" s="23" t="s">
        <v>384</v>
      </c>
      <c r="C138" s="24">
        <v>36366</v>
      </c>
      <c r="D138" s="24">
        <v>37120</v>
      </c>
      <c r="E138" s="24">
        <v>38477</v>
      </c>
      <c r="F138" s="24">
        <v>41663</v>
      </c>
      <c r="G138" s="24">
        <v>43711</v>
      </c>
      <c r="H138" s="24">
        <v>44459</v>
      </c>
      <c r="I138" s="146">
        <v>46670</v>
      </c>
    </row>
    <row r="139" spans="1:9" x14ac:dyDescent="0.4">
      <c r="A139" s="23" t="s">
        <v>218</v>
      </c>
      <c r="B139" s="23" t="s">
        <v>383</v>
      </c>
      <c r="C139" s="24">
        <v>58872</v>
      </c>
      <c r="D139" s="24">
        <v>61414</v>
      </c>
      <c r="E139" s="24">
        <v>64932</v>
      </c>
      <c r="F139" s="24">
        <v>71702</v>
      </c>
      <c r="G139" s="24">
        <v>77038</v>
      </c>
      <c r="H139" s="24">
        <v>80397</v>
      </c>
      <c r="I139" s="146">
        <v>82654</v>
      </c>
    </row>
    <row r="140" spans="1:9" x14ac:dyDescent="0.4">
      <c r="A140" s="23" t="s">
        <v>218</v>
      </c>
      <c r="B140" s="23" t="s">
        <v>409</v>
      </c>
      <c r="C140" s="24">
        <v>44500</v>
      </c>
      <c r="D140" s="24">
        <v>46502</v>
      </c>
      <c r="E140" s="24">
        <v>49575</v>
      </c>
      <c r="F140" s="24">
        <v>59212</v>
      </c>
      <c r="G140" s="24">
        <v>60127</v>
      </c>
      <c r="H140" s="24">
        <v>61028</v>
      </c>
      <c r="I140" s="146">
        <v>64038</v>
      </c>
    </row>
    <row r="141" spans="1:9" x14ac:dyDescent="0.4">
      <c r="A141" s="23" t="s">
        <v>218</v>
      </c>
      <c r="B141" s="23" t="s">
        <v>359</v>
      </c>
      <c r="C141" s="24">
        <v>26817</v>
      </c>
      <c r="D141" s="24">
        <v>28196</v>
      </c>
      <c r="E141" s="24">
        <v>29526</v>
      </c>
      <c r="F141" s="24">
        <v>32143</v>
      </c>
      <c r="G141" s="24">
        <v>33979</v>
      </c>
      <c r="H141" s="24">
        <v>35820</v>
      </c>
      <c r="I141" s="146">
        <v>36392</v>
      </c>
    </row>
    <row r="142" spans="1:9" x14ac:dyDescent="0.4">
      <c r="A142" s="23" t="s">
        <v>221</v>
      </c>
      <c r="B142" s="23" t="s">
        <v>221</v>
      </c>
      <c r="C142" s="24">
        <v>388899</v>
      </c>
      <c r="D142" s="24">
        <v>404408</v>
      </c>
      <c r="E142" s="24">
        <v>423227</v>
      </c>
      <c r="F142" s="24">
        <v>455207</v>
      </c>
      <c r="G142" s="24">
        <v>487362</v>
      </c>
      <c r="H142" s="24">
        <v>511745</v>
      </c>
      <c r="I142" s="146">
        <v>532509</v>
      </c>
    </row>
    <row r="143" spans="1:9" x14ac:dyDescent="0.4">
      <c r="A143" s="23" t="s">
        <v>221</v>
      </c>
      <c r="B143" s="23" t="s">
        <v>373</v>
      </c>
      <c r="C143" s="24">
        <v>9929</v>
      </c>
      <c r="D143" s="24">
        <v>10798</v>
      </c>
      <c r="E143" s="24">
        <v>11634</v>
      </c>
      <c r="F143" s="24">
        <v>13410</v>
      </c>
      <c r="G143" s="24">
        <v>15603</v>
      </c>
      <c r="H143" s="24">
        <v>16803</v>
      </c>
      <c r="I143" s="146">
        <v>17355</v>
      </c>
    </row>
    <row r="144" spans="1:9" x14ac:dyDescent="0.4">
      <c r="A144" s="23" t="s">
        <v>221</v>
      </c>
      <c r="B144" s="23" t="s">
        <v>392</v>
      </c>
      <c r="C144" s="24">
        <v>32099</v>
      </c>
      <c r="D144" s="24">
        <v>33686</v>
      </c>
      <c r="E144" s="24">
        <v>34740</v>
      </c>
      <c r="F144" s="24">
        <v>36779</v>
      </c>
      <c r="G144" s="24">
        <v>38453</v>
      </c>
      <c r="H144" s="24">
        <v>39631</v>
      </c>
      <c r="I144" s="146">
        <v>40412</v>
      </c>
    </row>
    <row r="145" spans="1:9" x14ac:dyDescent="0.4">
      <c r="A145" s="23" t="s">
        <v>221</v>
      </c>
      <c r="B145" s="23" t="s">
        <v>396</v>
      </c>
      <c r="C145" s="24">
        <v>14350</v>
      </c>
      <c r="D145" s="24">
        <v>15642</v>
      </c>
      <c r="E145" s="24">
        <v>16652</v>
      </c>
      <c r="F145" s="24">
        <v>18403</v>
      </c>
      <c r="G145" s="24">
        <v>20329</v>
      </c>
      <c r="H145" s="24">
        <v>21332</v>
      </c>
      <c r="I145" s="146">
        <v>22500</v>
      </c>
    </row>
    <row r="146" spans="1:9" x14ac:dyDescent="0.4">
      <c r="A146" s="23" t="s">
        <v>221</v>
      </c>
      <c r="B146" s="23" t="s">
        <v>388</v>
      </c>
      <c r="C146" s="24">
        <v>31046</v>
      </c>
      <c r="D146" s="24">
        <v>32267</v>
      </c>
      <c r="E146" s="24">
        <v>33703</v>
      </c>
      <c r="F146" s="24">
        <v>34934</v>
      </c>
      <c r="G146" s="24">
        <v>37326</v>
      </c>
      <c r="H146" s="24">
        <v>38602</v>
      </c>
      <c r="I146" s="146">
        <v>40521</v>
      </c>
    </row>
    <row r="147" spans="1:9" x14ac:dyDescent="0.4">
      <c r="A147" s="23" t="s">
        <v>221</v>
      </c>
      <c r="B147" s="23" t="s">
        <v>384</v>
      </c>
      <c r="C147" s="24">
        <v>13347</v>
      </c>
      <c r="D147" s="24">
        <v>13677</v>
      </c>
      <c r="E147" s="24">
        <v>14343</v>
      </c>
      <c r="F147" s="24">
        <v>15508</v>
      </c>
      <c r="G147" s="24">
        <v>16410</v>
      </c>
      <c r="H147" s="24">
        <v>17570</v>
      </c>
      <c r="I147" s="146">
        <v>18603</v>
      </c>
    </row>
    <row r="148" spans="1:9" x14ac:dyDescent="0.4">
      <c r="A148" s="23" t="s">
        <v>221</v>
      </c>
      <c r="B148" s="23" t="s">
        <v>387</v>
      </c>
      <c r="C148" s="24">
        <v>24619</v>
      </c>
      <c r="D148" s="24">
        <v>25381</v>
      </c>
      <c r="E148" s="24">
        <v>26777</v>
      </c>
      <c r="F148" s="24">
        <v>29008</v>
      </c>
      <c r="G148" s="24">
        <v>31376</v>
      </c>
      <c r="H148" s="24">
        <v>33984</v>
      </c>
      <c r="I148" s="146">
        <v>35220</v>
      </c>
    </row>
    <row r="149" spans="1:9" x14ac:dyDescent="0.4">
      <c r="A149" s="23" t="s">
        <v>221</v>
      </c>
      <c r="B149" s="23" t="s">
        <v>386</v>
      </c>
      <c r="C149" s="24">
        <v>50471</v>
      </c>
      <c r="D149" s="24">
        <v>51726</v>
      </c>
      <c r="E149" s="24">
        <v>53948</v>
      </c>
      <c r="F149" s="24">
        <v>58924</v>
      </c>
      <c r="G149" s="24">
        <v>62747</v>
      </c>
      <c r="H149" s="24">
        <v>66696</v>
      </c>
      <c r="I149" s="146">
        <v>70609</v>
      </c>
    </row>
    <row r="150" spans="1:9" x14ac:dyDescent="0.4">
      <c r="A150" s="23" t="s">
        <v>221</v>
      </c>
      <c r="B150" s="23" t="s">
        <v>389</v>
      </c>
      <c r="C150" s="24">
        <v>27762</v>
      </c>
      <c r="D150" s="24">
        <v>28615</v>
      </c>
      <c r="E150" s="24">
        <v>29578</v>
      </c>
      <c r="F150" s="24">
        <v>31397</v>
      </c>
      <c r="G150" s="24">
        <v>34034</v>
      </c>
      <c r="H150" s="24">
        <v>35835</v>
      </c>
      <c r="I150" s="146">
        <v>36975</v>
      </c>
    </row>
    <row r="151" spans="1:9" x14ac:dyDescent="0.4">
      <c r="A151" s="23" t="s">
        <v>221</v>
      </c>
      <c r="B151" s="23" t="s">
        <v>395</v>
      </c>
      <c r="C151" s="24">
        <v>26954</v>
      </c>
      <c r="D151" s="24">
        <v>27709</v>
      </c>
      <c r="E151" s="24">
        <v>28858</v>
      </c>
      <c r="F151" s="24">
        <v>30922</v>
      </c>
      <c r="G151" s="24">
        <v>33574</v>
      </c>
      <c r="H151" s="24">
        <v>34483</v>
      </c>
      <c r="I151" s="146">
        <v>36299</v>
      </c>
    </row>
    <row r="152" spans="1:9" x14ac:dyDescent="0.4">
      <c r="A152" s="23" t="s">
        <v>221</v>
      </c>
      <c r="B152" s="23" t="s">
        <v>391</v>
      </c>
      <c r="C152" s="24">
        <v>34960</v>
      </c>
      <c r="D152" s="24">
        <v>36722</v>
      </c>
      <c r="E152" s="24">
        <v>37692</v>
      </c>
      <c r="F152" s="24">
        <v>39817</v>
      </c>
      <c r="G152" s="24">
        <v>42436</v>
      </c>
      <c r="H152" s="24">
        <v>45073</v>
      </c>
      <c r="I152" s="146">
        <v>46442</v>
      </c>
    </row>
    <row r="153" spans="1:9" x14ac:dyDescent="0.4">
      <c r="A153" s="23" t="s">
        <v>221</v>
      </c>
      <c r="B153" s="23" t="s">
        <v>383</v>
      </c>
      <c r="C153" s="24">
        <v>16083</v>
      </c>
      <c r="D153" s="24">
        <v>16546</v>
      </c>
      <c r="E153" s="24">
        <v>17685</v>
      </c>
      <c r="F153" s="24">
        <v>18384</v>
      </c>
      <c r="G153" s="24">
        <v>19170</v>
      </c>
      <c r="H153" s="24">
        <v>20092</v>
      </c>
      <c r="I153" s="146">
        <v>20760</v>
      </c>
    </row>
    <row r="154" spans="1:9" x14ac:dyDescent="0.4">
      <c r="A154" s="23" t="s">
        <v>221</v>
      </c>
      <c r="B154" s="23" t="s">
        <v>394</v>
      </c>
      <c r="C154" s="24">
        <v>22176</v>
      </c>
      <c r="D154" s="24">
        <v>23600</v>
      </c>
      <c r="E154" s="24">
        <v>25233</v>
      </c>
      <c r="F154" s="24">
        <v>27696</v>
      </c>
      <c r="G154" s="24">
        <v>30284</v>
      </c>
      <c r="H154" s="24">
        <v>32325</v>
      </c>
      <c r="I154" s="146">
        <v>33549</v>
      </c>
    </row>
    <row r="155" spans="1:9" x14ac:dyDescent="0.4">
      <c r="A155" s="23" t="s">
        <v>221</v>
      </c>
      <c r="B155" s="23" t="s">
        <v>393</v>
      </c>
      <c r="C155" s="24">
        <v>21358</v>
      </c>
      <c r="D155" s="24">
        <v>22382</v>
      </c>
      <c r="E155" s="24">
        <v>24206</v>
      </c>
      <c r="F155" s="24">
        <v>26078</v>
      </c>
      <c r="G155" s="24">
        <v>27554</v>
      </c>
      <c r="H155" s="24">
        <v>28945</v>
      </c>
      <c r="I155" s="146">
        <v>30846</v>
      </c>
    </row>
    <row r="156" spans="1:9" x14ac:dyDescent="0.4">
      <c r="A156" s="23" t="s">
        <v>221</v>
      </c>
      <c r="B156" s="23" t="s">
        <v>385</v>
      </c>
      <c r="C156" s="24">
        <v>16573</v>
      </c>
      <c r="D156" s="24">
        <v>16943</v>
      </c>
      <c r="E156" s="24">
        <v>17196</v>
      </c>
      <c r="F156" s="24">
        <v>19073</v>
      </c>
      <c r="G156" s="24">
        <v>19213</v>
      </c>
      <c r="H156" s="24">
        <v>19277</v>
      </c>
      <c r="I156" s="146">
        <v>20116</v>
      </c>
    </row>
    <row r="157" spans="1:9" x14ac:dyDescent="0.4">
      <c r="A157" s="23" t="s">
        <v>221</v>
      </c>
      <c r="B157" s="23" t="s">
        <v>359</v>
      </c>
      <c r="C157" s="24">
        <v>8759</v>
      </c>
      <c r="D157" s="24">
        <v>8696</v>
      </c>
      <c r="E157" s="24">
        <v>8982</v>
      </c>
      <c r="F157" s="24">
        <v>10007</v>
      </c>
      <c r="G157" s="24">
        <v>11035</v>
      </c>
      <c r="H157" s="24">
        <v>11568</v>
      </c>
      <c r="I157" s="146">
        <v>11786</v>
      </c>
    </row>
    <row r="158" spans="1:9" x14ac:dyDescent="0.4">
      <c r="A158" s="23" t="s">
        <v>221</v>
      </c>
      <c r="B158" s="23" t="s">
        <v>390</v>
      </c>
      <c r="C158" s="24">
        <v>38413</v>
      </c>
      <c r="D158" s="24">
        <v>40018</v>
      </c>
      <c r="E158" s="24">
        <v>42000</v>
      </c>
      <c r="F158" s="24">
        <v>44867</v>
      </c>
      <c r="G158" s="24">
        <v>47818</v>
      </c>
      <c r="H158" s="24">
        <v>49529</v>
      </c>
      <c r="I158" s="146">
        <v>50516</v>
      </c>
    </row>
    <row r="159" spans="1:9" x14ac:dyDescent="0.4">
      <c r="A159" s="23" t="s">
        <v>233</v>
      </c>
      <c r="B159" s="23" t="s">
        <v>233</v>
      </c>
      <c r="C159" s="24">
        <v>1180540</v>
      </c>
      <c r="D159" s="24">
        <v>1229421</v>
      </c>
      <c r="E159" s="24">
        <v>1299787</v>
      </c>
      <c r="F159" s="24">
        <v>1390701</v>
      </c>
      <c r="G159" s="24">
        <v>1489893</v>
      </c>
      <c r="H159" s="24">
        <v>1564187</v>
      </c>
      <c r="I159" s="146">
        <v>1627480</v>
      </c>
    </row>
    <row r="160" spans="1:9" x14ac:dyDescent="0.4">
      <c r="A160" s="23" t="s">
        <v>233</v>
      </c>
      <c r="B160" s="23" t="s">
        <v>380</v>
      </c>
      <c r="C160" s="24">
        <v>62774</v>
      </c>
      <c r="D160" s="24">
        <v>62727</v>
      </c>
      <c r="E160" s="24">
        <v>66073</v>
      </c>
      <c r="F160" s="24">
        <v>68999</v>
      </c>
      <c r="G160" s="24">
        <v>71986</v>
      </c>
      <c r="H160" s="24">
        <v>73579</v>
      </c>
      <c r="I160" s="146">
        <v>76809</v>
      </c>
    </row>
    <row r="161" spans="1:9" x14ac:dyDescent="0.4">
      <c r="A161" s="23" t="s">
        <v>233</v>
      </c>
      <c r="B161" s="23" t="s">
        <v>382</v>
      </c>
      <c r="C161" s="24">
        <v>41050</v>
      </c>
      <c r="D161" s="24">
        <v>42126</v>
      </c>
      <c r="E161" s="24">
        <v>45188</v>
      </c>
      <c r="F161" s="24">
        <v>50316</v>
      </c>
      <c r="G161" s="24">
        <v>56905</v>
      </c>
      <c r="H161" s="24">
        <v>59752</v>
      </c>
      <c r="I161" s="146">
        <v>62943</v>
      </c>
    </row>
    <row r="162" spans="1:9" x14ac:dyDescent="0.4">
      <c r="A162" s="23" t="s">
        <v>233</v>
      </c>
      <c r="B162" s="23" t="s">
        <v>366</v>
      </c>
      <c r="C162" s="24">
        <v>39082</v>
      </c>
      <c r="D162" s="24">
        <v>40872</v>
      </c>
      <c r="E162" s="24">
        <v>42791</v>
      </c>
      <c r="F162" s="24">
        <v>45685</v>
      </c>
      <c r="G162" s="24">
        <v>48428</v>
      </c>
      <c r="H162" s="24">
        <v>51134</v>
      </c>
      <c r="I162" s="146">
        <v>52659</v>
      </c>
    </row>
    <row r="163" spans="1:9" x14ac:dyDescent="0.4">
      <c r="A163" s="23" t="s">
        <v>233</v>
      </c>
      <c r="B163" s="23" t="s">
        <v>373</v>
      </c>
      <c r="C163" s="24">
        <v>68237</v>
      </c>
      <c r="D163" s="24">
        <v>73011</v>
      </c>
      <c r="E163" s="24">
        <v>79371</v>
      </c>
      <c r="F163" s="24">
        <v>86172</v>
      </c>
      <c r="G163" s="24">
        <v>94436</v>
      </c>
      <c r="H163" s="24">
        <v>100695</v>
      </c>
      <c r="I163" s="146">
        <v>104509</v>
      </c>
    </row>
    <row r="164" spans="1:9" x14ac:dyDescent="0.4">
      <c r="A164" s="23" t="s">
        <v>233</v>
      </c>
      <c r="B164" s="23" t="s">
        <v>378</v>
      </c>
      <c r="C164" s="24">
        <v>106865</v>
      </c>
      <c r="D164" s="24">
        <v>112733</v>
      </c>
      <c r="E164" s="24">
        <v>119863</v>
      </c>
      <c r="F164" s="24">
        <v>129233</v>
      </c>
      <c r="G164" s="24">
        <v>136255</v>
      </c>
      <c r="H164" s="24">
        <v>145433</v>
      </c>
      <c r="I164" s="146">
        <v>150745</v>
      </c>
    </row>
    <row r="165" spans="1:9" x14ac:dyDescent="0.4">
      <c r="A165" s="23" t="s">
        <v>233</v>
      </c>
      <c r="B165" s="23" t="s">
        <v>362</v>
      </c>
      <c r="C165" s="24">
        <v>54866</v>
      </c>
      <c r="D165" s="24">
        <v>56337</v>
      </c>
      <c r="E165" s="24">
        <v>58714</v>
      </c>
      <c r="F165" s="24">
        <v>62301</v>
      </c>
      <c r="G165" s="24">
        <v>66140</v>
      </c>
      <c r="H165" s="24">
        <v>69391</v>
      </c>
      <c r="I165" s="146">
        <v>71959</v>
      </c>
    </row>
    <row r="166" spans="1:9" x14ac:dyDescent="0.4">
      <c r="A166" s="23" t="s">
        <v>233</v>
      </c>
      <c r="B166" s="23" t="s">
        <v>374</v>
      </c>
      <c r="C166" s="24">
        <v>42984</v>
      </c>
      <c r="D166" s="24">
        <v>44151</v>
      </c>
      <c r="E166" s="24">
        <v>47740</v>
      </c>
      <c r="F166" s="24">
        <v>50971</v>
      </c>
      <c r="G166" s="24">
        <v>54980</v>
      </c>
      <c r="H166" s="24">
        <v>58977</v>
      </c>
      <c r="I166" s="146">
        <v>61318</v>
      </c>
    </row>
    <row r="167" spans="1:9" x14ac:dyDescent="0.4">
      <c r="A167" s="23" t="s">
        <v>233</v>
      </c>
      <c r="B167" s="23" t="s">
        <v>375</v>
      </c>
      <c r="C167" s="24">
        <v>32928</v>
      </c>
      <c r="D167" s="24">
        <v>34564</v>
      </c>
      <c r="E167" s="24">
        <v>37778</v>
      </c>
      <c r="F167" s="24">
        <v>42334</v>
      </c>
      <c r="G167" s="24">
        <v>46827</v>
      </c>
      <c r="H167" s="24">
        <v>50528</v>
      </c>
      <c r="I167" s="146">
        <v>52033</v>
      </c>
    </row>
    <row r="168" spans="1:9" x14ac:dyDescent="0.4">
      <c r="A168" s="23" t="s">
        <v>233</v>
      </c>
      <c r="B168" s="23" t="s">
        <v>368</v>
      </c>
      <c r="C168" s="24">
        <v>49265</v>
      </c>
      <c r="D168" s="24">
        <v>51280</v>
      </c>
      <c r="E168" s="24">
        <v>53365</v>
      </c>
      <c r="F168" s="24">
        <v>56438</v>
      </c>
      <c r="G168" s="24">
        <v>60647</v>
      </c>
      <c r="H168" s="24">
        <v>63022</v>
      </c>
      <c r="I168" s="146">
        <v>65275</v>
      </c>
    </row>
    <row r="169" spans="1:9" x14ac:dyDescent="0.4">
      <c r="A169" s="23" t="s">
        <v>233</v>
      </c>
      <c r="B169" s="23" t="s">
        <v>367</v>
      </c>
      <c r="C169" s="24">
        <v>29469</v>
      </c>
      <c r="D169" s="24">
        <v>30848</v>
      </c>
      <c r="E169" s="24">
        <v>32653</v>
      </c>
      <c r="F169" s="24">
        <v>34884</v>
      </c>
      <c r="G169" s="24">
        <v>37853</v>
      </c>
      <c r="H169" s="24">
        <v>39744</v>
      </c>
      <c r="I169" s="146">
        <v>41525</v>
      </c>
    </row>
    <row r="170" spans="1:9" x14ac:dyDescent="0.4">
      <c r="A170" s="23" t="s">
        <v>233</v>
      </c>
      <c r="B170" s="23" t="s">
        <v>363</v>
      </c>
      <c r="C170" s="24">
        <v>54030</v>
      </c>
      <c r="D170" s="24">
        <v>55593</v>
      </c>
      <c r="E170" s="24">
        <v>58152</v>
      </c>
      <c r="F170" s="24">
        <v>60925</v>
      </c>
      <c r="G170" s="24">
        <v>65290</v>
      </c>
      <c r="H170" s="24">
        <v>68169</v>
      </c>
      <c r="I170" s="146">
        <v>70959</v>
      </c>
    </row>
    <row r="171" spans="1:9" x14ac:dyDescent="0.4">
      <c r="A171" s="23" t="s">
        <v>233</v>
      </c>
      <c r="B171" s="23" t="s">
        <v>377</v>
      </c>
      <c r="C171" s="24">
        <v>54355</v>
      </c>
      <c r="D171" s="24">
        <v>56872</v>
      </c>
      <c r="E171" s="24">
        <v>60088</v>
      </c>
      <c r="F171" s="24">
        <v>64101</v>
      </c>
      <c r="G171" s="24">
        <v>68231</v>
      </c>
      <c r="H171" s="24">
        <v>71782</v>
      </c>
      <c r="I171" s="146">
        <v>74443</v>
      </c>
    </row>
    <row r="172" spans="1:9" x14ac:dyDescent="0.4">
      <c r="A172" s="23" t="s">
        <v>233</v>
      </c>
      <c r="B172" s="23" t="s">
        <v>371</v>
      </c>
      <c r="C172" s="24">
        <v>54162</v>
      </c>
      <c r="D172" s="24">
        <v>56837</v>
      </c>
      <c r="E172" s="24">
        <v>59248</v>
      </c>
      <c r="F172" s="24">
        <v>63172</v>
      </c>
      <c r="G172" s="24">
        <v>67162</v>
      </c>
      <c r="H172" s="24">
        <v>70030</v>
      </c>
      <c r="I172" s="146">
        <v>72112</v>
      </c>
    </row>
    <row r="173" spans="1:9" x14ac:dyDescent="0.4">
      <c r="A173" s="23" t="s">
        <v>233</v>
      </c>
      <c r="B173" s="23" t="s">
        <v>370</v>
      </c>
      <c r="C173" s="24">
        <v>43418</v>
      </c>
      <c r="D173" s="24">
        <v>44795</v>
      </c>
      <c r="E173" s="24">
        <v>46449</v>
      </c>
      <c r="F173" s="24">
        <v>49863</v>
      </c>
      <c r="G173" s="24">
        <v>52792</v>
      </c>
      <c r="H173" s="24">
        <v>54288</v>
      </c>
      <c r="I173" s="146">
        <v>56170</v>
      </c>
    </row>
    <row r="174" spans="1:9" x14ac:dyDescent="0.4">
      <c r="A174" s="23" t="s">
        <v>233</v>
      </c>
      <c r="B174" s="23" t="s">
        <v>379</v>
      </c>
      <c r="C174" s="24">
        <v>39702</v>
      </c>
      <c r="D174" s="24">
        <v>41137</v>
      </c>
      <c r="E174" s="24">
        <v>42667</v>
      </c>
      <c r="F174" s="24">
        <v>43942</v>
      </c>
      <c r="G174" s="24">
        <v>45933</v>
      </c>
      <c r="H174" s="24">
        <v>46745</v>
      </c>
      <c r="I174" s="146">
        <v>48756</v>
      </c>
    </row>
    <row r="175" spans="1:9" x14ac:dyDescent="0.4">
      <c r="A175" s="23" t="s">
        <v>233</v>
      </c>
      <c r="B175" s="23" t="s">
        <v>361</v>
      </c>
      <c r="C175" s="24">
        <v>39067</v>
      </c>
      <c r="D175" s="24">
        <v>40706</v>
      </c>
      <c r="E175" s="24">
        <v>41488</v>
      </c>
      <c r="F175" s="24">
        <v>42585</v>
      </c>
      <c r="G175" s="24">
        <v>44946</v>
      </c>
      <c r="H175" s="24">
        <v>46548</v>
      </c>
      <c r="I175" s="146">
        <v>48111</v>
      </c>
    </row>
    <row r="176" spans="1:9" x14ac:dyDescent="0.4">
      <c r="A176" s="23" t="s">
        <v>233</v>
      </c>
      <c r="B176" s="23" t="s">
        <v>365</v>
      </c>
      <c r="C176" s="24">
        <v>54243</v>
      </c>
      <c r="D176" s="24">
        <v>55136</v>
      </c>
      <c r="E176" s="24">
        <v>57832</v>
      </c>
      <c r="F176" s="24">
        <v>61510</v>
      </c>
      <c r="G176" s="24">
        <v>64985</v>
      </c>
      <c r="H176" s="24">
        <v>67222</v>
      </c>
      <c r="I176" s="146">
        <v>69148</v>
      </c>
    </row>
    <row r="177" spans="1:9" x14ac:dyDescent="0.4">
      <c r="A177" s="23" t="s">
        <v>233</v>
      </c>
      <c r="B177" s="23" t="s">
        <v>381</v>
      </c>
      <c r="C177" s="24">
        <v>58848</v>
      </c>
      <c r="D177" s="24">
        <v>63451</v>
      </c>
      <c r="E177" s="24">
        <v>68861</v>
      </c>
      <c r="F177" s="24">
        <v>73694</v>
      </c>
      <c r="G177" s="24">
        <v>79262</v>
      </c>
      <c r="H177" s="24">
        <v>82473</v>
      </c>
      <c r="I177" s="146">
        <v>87140</v>
      </c>
    </row>
    <row r="178" spans="1:9" x14ac:dyDescent="0.4">
      <c r="A178" s="23" t="s">
        <v>233</v>
      </c>
      <c r="B178" s="23" t="s">
        <v>372</v>
      </c>
      <c r="C178" s="24">
        <v>33088</v>
      </c>
      <c r="D178" s="24">
        <v>34304</v>
      </c>
      <c r="E178" s="24">
        <v>36345</v>
      </c>
      <c r="F178" s="24">
        <v>39436</v>
      </c>
      <c r="G178" s="24">
        <v>42973</v>
      </c>
      <c r="H178" s="24">
        <v>45502</v>
      </c>
      <c r="I178" s="146">
        <v>47106</v>
      </c>
    </row>
    <row r="179" spans="1:9" x14ac:dyDescent="0.4">
      <c r="A179" s="23" t="s">
        <v>233</v>
      </c>
      <c r="B179" s="23" t="s">
        <v>376</v>
      </c>
      <c r="C179" s="24">
        <v>51151</v>
      </c>
      <c r="D179" s="24">
        <v>53477</v>
      </c>
      <c r="E179" s="24">
        <v>58214</v>
      </c>
      <c r="F179" s="24">
        <v>64000</v>
      </c>
      <c r="G179" s="24">
        <v>69806</v>
      </c>
      <c r="H179" s="24">
        <v>73962</v>
      </c>
      <c r="I179" s="146">
        <v>77895</v>
      </c>
    </row>
    <row r="180" spans="1:9" x14ac:dyDescent="0.4">
      <c r="A180" s="23" t="s">
        <v>233</v>
      </c>
      <c r="B180" s="23" t="s">
        <v>360</v>
      </c>
      <c r="C180" s="24">
        <v>33076</v>
      </c>
      <c r="D180" s="24">
        <v>34240</v>
      </c>
      <c r="E180" s="24">
        <v>35148</v>
      </c>
      <c r="F180" s="24">
        <v>36881</v>
      </c>
      <c r="G180" s="24">
        <v>39270</v>
      </c>
      <c r="H180" s="24">
        <v>41437</v>
      </c>
      <c r="I180" s="146">
        <v>42482</v>
      </c>
    </row>
    <row r="181" spans="1:9" x14ac:dyDescent="0.4">
      <c r="A181" s="23" t="s">
        <v>233</v>
      </c>
      <c r="B181" s="23" t="s">
        <v>369</v>
      </c>
      <c r="C181" s="24">
        <v>46535</v>
      </c>
      <c r="D181" s="24">
        <v>48888</v>
      </c>
      <c r="E181" s="24">
        <v>52814</v>
      </c>
      <c r="F181" s="24">
        <v>57853</v>
      </c>
      <c r="G181" s="24">
        <v>62447</v>
      </c>
      <c r="H181" s="24">
        <v>65769</v>
      </c>
      <c r="I181" s="146">
        <v>68850</v>
      </c>
    </row>
    <row r="182" spans="1:9" x14ac:dyDescent="0.4">
      <c r="A182" s="23" t="s">
        <v>233</v>
      </c>
      <c r="B182" s="23" t="s">
        <v>358</v>
      </c>
      <c r="C182" s="24">
        <v>23638</v>
      </c>
      <c r="D182" s="24">
        <v>25326</v>
      </c>
      <c r="E182" s="24">
        <v>24671</v>
      </c>
      <c r="F182" s="24">
        <v>25983</v>
      </c>
      <c r="G182" s="24">
        <v>27308</v>
      </c>
      <c r="H182" s="24">
        <v>28424</v>
      </c>
      <c r="I182" s="146">
        <v>29334</v>
      </c>
    </row>
    <row r="183" spans="1:9" x14ac:dyDescent="0.4">
      <c r="A183" s="23" t="s">
        <v>233</v>
      </c>
      <c r="B183" s="23" t="s">
        <v>793</v>
      </c>
      <c r="C183" s="24">
        <v>20164</v>
      </c>
      <c r="D183" s="24">
        <v>20803</v>
      </c>
      <c r="E183" s="24">
        <v>22078</v>
      </c>
      <c r="F183" s="24">
        <v>22818</v>
      </c>
      <c r="G183" s="24">
        <v>24544</v>
      </c>
      <c r="H183" s="24">
        <v>25247</v>
      </c>
      <c r="I183" s="146">
        <v>28293</v>
      </c>
    </row>
    <row r="184" spans="1:9" x14ac:dyDescent="0.4">
      <c r="A184" s="23" t="s">
        <v>233</v>
      </c>
      <c r="B184" s="23" t="s">
        <v>364</v>
      </c>
      <c r="C184" s="24">
        <v>47543</v>
      </c>
      <c r="D184" s="24">
        <v>49207</v>
      </c>
      <c r="E184" s="24">
        <v>52196</v>
      </c>
      <c r="F184" s="24">
        <v>56605</v>
      </c>
      <c r="G184" s="24">
        <v>60487</v>
      </c>
      <c r="H184" s="24">
        <v>64334</v>
      </c>
      <c r="I184" s="146">
        <v>66906</v>
      </c>
    </row>
    <row r="185" spans="1:9" x14ac:dyDescent="0.4">
      <c r="A185" s="23" t="s">
        <v>257</v>
      </c>
      <c r="B185" s="23" t="s">
        <v>257</v>
      </c>
      <c r="C185" s="24">
        <v>107497</v>
      </c>
      <c r="D185" s="24">
        <v>110236</v>
      </c>
      <c r="E185" s="24">
        <v>116015</v>
      </c>
      <c r="F185" s="24">
        <v>122848</v>
      </c>
      <c r="G185" s="24">
        <v>133061</v>
      </c>
      <c r="H185" s="24">
        <v>137096</v>
      </c>
      <c r="I185" s="146">
        <v>141595</v>
      </c>
    </row>
    <row r="186" spans="1:9" x14ac:dyDescent="0.4">
      <c r="A186" s="23" t="s">
        <v>257</v>
      </c>
      <c r="B186" s="23" t="s">
        <v>388</v>
      </c>
      <c r="C186" s="24">
        <v>35452</v>
      </c>
      <c r="D186" s="24">
        <v>36493</v>
      </c>
      <c r="E186" s="24">
        <v>38328</v>
      </c>
      <c r="F186" s="24">
        <v>40202</v>
      </c>
      <c r="G186" s="24">
        <v>42969</v>
      </c>
      <c r="H186" s="24">
        <v>44010</v>
      </c>
      <c r="I186" s="146">
        <v>45539</v>
      </c>
    </row>
    <row r="187" spans="1:9" x14ac:dyDescent="0.4">
      <c r="A187" s="23" t="s">
        <v>257</v>
      </c>
      <c r="B187" s="23" t="s">
        <v>384</v>
      </c>
      <c r="C187" s="24">
        <v>15954</v>
      </c>
      <c r="D187" s="24">
        <v>15946</v>
      </c>
      <c r="E187" s="24">
        <v>16078</v>
      </c>
      <c r="F187" s="24">
        <v>16857</v>
      </c>
      <c r="G187" s="24">
        <v>18500</v>
      </c>
      <c r="H187" s="24">
        <v>18628</v>
      </c>
      <c r="I187" s="146">
        <v>19702</v>
      </c>
    </row>
    <row r="188" spans="1:9" x14ac:dyDescent="0.4">
      <c r="A188" s="23" t="s">
        <v>257</v>
      </c>
      <c r="B188" s="23" t="s">
        <v>389</v>
      </c>
      <c r="C188" s="24">
        <v>13093</v>
      </c>
      <c r="D188" s="24">
        <v>14087</v>
      </c>
      <c r="E188" s="24">
        <v>15728</v>
      </c>
      <c r="F188" s="24">
        <v>16925</v>
      </c>
      <c r="G188" s="24">
        <v>18651</v>
      </c>
      <c r="H188" s="24">
        <v>19930</v>
      </c>
      <c r="I188" s="146">
        <v>20940</v>
      </c>
    </row>
    <row r="189" spans="1:9" x14ac:dyDescent="0.4">
      <c r="A189" s="23" t="s">
        <v>257</v>
      </c>
      <c r="B189" s="23" t="s">
        <v>411</v>
      </c>
      <c r="C189" s="24">
        <v>20368</v>
      </c>
      <c r="D189" s="24">
        <v>21195</v>
      </c>
      <c r="E189" s="24">
        <v>22506</v>
      </c>
      <c r="F189" s="24">
        <v>24502</v>
      </c>
      <c r="G189" s="24">
        <v>26621</v>
      </c>
      <c r="H189" s="24">
        <v>27431</v>
      </c>
      <c r="I189" s="146">
        <v>27781</v>
      </c>
    </row>
    <row r="190" spans="1:9" x14ac:dyDescent="0.4">
      <c r="A190" s="23" t="s">
        <v>257</v>
      </c>
      <c r="B190" s="23" t="s">
        <v>359</v>
      </c>
      <c r="C190" s="24">
        <v>22630</v>
      </c>
      <c r="D190" s="24">
        <v>22515</v>
      </c>
      <c r="E190" s="24">
        <v>23375</v>
      </c>
      <c r="F190" s="24">
        <v>24362</v>
      </c>
      <c r="G190" s="24">
        <v>26320</v>
      </c>
      <c r="H190" s="24">
        <v>27097</v>
      </c>
      <c r="I190" s="146">
        <v>27633</v>
      </c>
    </row>
    <row r="191" spans="1:9" x14ac:dyDescent="0.4">
      <c r="A191" s="23" t="s">
        <v>259</v>
      </c>
      <c r="B191" s="23" t="s">
        <v>259</v>
      </c>
      <c r="C191" s="24">
        <v>266434</v>
      </c>
      <c r="D191" s="24">
        <v>275898</v>
      </c>
      <c r="E191" s="24">
        <v>297865</v>
      </c>
      <c r="F191" s="24">
        <v>324841</v>
      </c>
      <c r="G191" s="24">
        <v>355657</v>
      </c>
      <c r="H191" s="24">
        <v>376392</v>
      </c>
      <c r="I191" s="146">
        <v>395278</v>
      </c>
    </row>
    <row r="192" spans="1:9" x14ac:dyDescent="0.4">
      <c r="A192" s="23" t="s">
        <v>259</v>
      </c>
      <c r="B192" s="23" t="s">
        <v>406</v>
      </c>
      <c r="C192" s="24">
        <v>7391</v>
      </c>
      <c r="D192" s="24">
        <v>7759</v>
      </c>
      <c r="E192" s="24">
        <v>7712</v>
      </c>
      <c r="F192" s="24">
        <v>8095</v>
      </c>
      <c r="G192" s="24">
        <v>8764</v>
      </c>
      <c r="H192" s="24">
        <v>9127</v>
      </c>
      <c r="I192" s="146">
        <v>9254</v>
      </c>
    </row>
    <row r="193" spans="1:9" x14ac:dyDescent="0.4">
      <c r="A193" s="23" t="s">
        <v>259</v>
      </c>
      <c r="B193" s="23" t="s">
        <v>404</v>
      </c>
      <c r="C193" s="24">
        <v>25680</v>
      </c>
      <c r="D193" s="24">
        <v>26424</v>
      </c>
      <c r="E193" s="24">
        <v>27494</v>
      </c>
      <c r="F193" s="24">
        <v>29622</v>
      </c>
      <c r="G193" s="24">
        <v>32694</v>
      </c>
      <c r="H193" s="24">
        <v>34494</v>
      </c>
      <c r="I193" s="146">
        <v>35229</v>
      </c>
    </row>
    <row r="194" spans="1:9" x14ac:dyDescent="0.4">
      <c r="A194" s="23" t="s">
        <v>259</v>
      </c>
      <c r="B194" s="23" t="s">
        <v>402</v>
      </c>
      <c r="C194" s="24">
        <v>47474</v>
      </c>
      <c r="D194" s="24">
        <v>51191</v>
      </c>
      <c r="E194" s="24">
        <v>54427</v>
      </c>
      <c r="F194" s="24">
        <v>59396</v>
      </c>
      <c r="G194" s="24">
        <v>64563</v>
      </c>
      <c r="H194" s="24">
        <v>67190</v>
      </c>
      <c r="I194" s="146">
        <v>69808</v>
      </c>
    </row>
    <row r="195" spans="1:9" x14ac:dyDescent="0.4">
      <c r="A195" s="23" t="s">
        <v>259</v>
      </c>
      <c r="B195" s="23" t="s">
        <v>384</v>
      </c>
      <c r="C195" s="24">
        <v>6797</v>
      </c>
      <c r="D195" s="24">
        <v>6887</v>
      </c>
      <c r="E195" s="24">
        <v>6889</v>
      </c>
      <c r="F195" s="24">
        <v>7335</v>
      </c>
      <c r="G195" s="24">
        <v>8131</v>
      </c>
      <c r="H195" s="24">
        <v>8060</v>
      </c>
      <c r="I195" s="146">
        <v>8575</v>
      </c>
    </row>
    <row r="196" spans="1:9" x14ac:dyDescent="0.4">
      <c r="A196" s="23" t="s">
        <v>259</v>
      </c>
      <c r="B196" s="23" t="s">
        <v>405</v>
      </c>
      <c r="C196" s="24" t="s">
        <v>400</v>
      </c>
      <c r="D196" s="24">
        <v>46210</v>
      </c>
      <c r="E196" s="24">
        <v>51397</v>
      </c>
      <c r="F196" s="24">
        <v>56472</v>
      </c>
      <c r="G196" s="24">
        <v>61333</v>
      </c>
      <c r="H196" s="24">
        <v>64618</v>
      </c>
      <c r="I196" s="146">
        <v>66456</v>
      </c>
    </row>
    <row r="197" spans="1:9" x14ac:dyDescent="0.4">
      <c r="A197" s="23" t="s">
        <v>259</v>
      </c>
      <c r="B197" s="23" t="s">
        <v>403</v>
      </c>
      <c r="C197" s="24">
        <v>47555</v>
      </c>
      <c r="D197" s="24">
        <v>48607</v>
      </c>
      <c r="E197" s="24">
        <v>50952</v>
      </c>
      <c r="F197" s="24">
        <v>53636</v>
      </c>
      <c r="G197" s="24">
        <v>58618</v>
      </c>
      <c r="H197" s="24">
        <v>62634</v>
      </c>
      <c r="I197" s="146">
        <v>64840</v>
      </c>
    </row>
    <row r="198" spans="1:9" x14ac:dyDescent="0.4">
      <c r="A198" s="23" t="s">
        <v>259</v>
      </c>
      <c r="B198" s="23" t="s">
        <v>383</v>
      </c>
      <c r="C198" s="24">
        <v>37134</v>
      </c>
      <c r="D198" s="24">
        <v>41024</v>
      </c>
      <c r="E198" s="24">
        <v>44281</v>
      </c>
      <c r="F198" s="24">
        <v>48799</v>
      </c>
      <c r="G198" s="24">
        <v>54576</v>
      </c>
      <c r="H198" s="24">
        <v>60913</v>
      </c>
      <c r="I198" s="146">
        <v>68510</v>
      </c>
    </row>
    <row r="199" spans="1:9" x14ac:dyDescent="0.4">
      <c r="A199" s="23" t="s">
        <v>259</v>
      </c>
      <c r="B199" s="23" t="s">
        <v>401</v>
      </c>
      <c r="C199" s="24">
        <v>25428</v>
      </c>
      <c r="D199" s="24">
        <v>26658</v>
      </c>
      <c r="E199" s="24">
        <v>30099</v>
      </c>
      <c r="F199" s="24">
        <v>34745</v>
      </c>
      <c r="G199" s="24">
        <v>37926</v>
      </c>
      <c r="H199" s="24">
        <v>37514</v>
      </c>
      <c r="I199" s="146">
        <v>38734</v>
      </c>
    </row>
    <row r="200" spans="1:9" x14ac:dyDescent="0.4">
      <c r="A200" s="23" t="s">
        <v>259</v>
      </c>
      <c r="B200" s="23" t="s">
        <v>407</v>
      </c>
      <c r="C200" s="24">
        <v>4269</v>
      </c>
      <c r="D200" s="24">
        <v>3976</v>
      </c>
      <c r="E200" s="24">
        <v>3662</v>
      </c>
      <c r="F200" s="24">
        <v>3640</v>
      </c>
      <c r="G200" s="24">
        <v>4250</v>
      </c>
      <c r="H200" s="24">
        <v>4606</v>
      </c>
      <c r="I200" s="146">
        <v>4716</v>
      </c>
    </row>
    <row r="201" spans="1:9" x14ac:dyDescent="0.4">
      <c r="A201" s="23" t="s">
        <v>259</v>
      </c>
      <c r="B201" s="23" t="s">
        <v>359</v>
      </c>
      <c r="C201" s="24">
        <v>15235</v>
      </c>
      <c r="D201" s="24">
        <v>17162</v>
      </c>
      <c r="E201" s="24">
        <v>20952</v>
      </c>
      <c r="F201" s="24">
        <v>23101</v>
      </c>
      <c r="G201" s="24">
        <v>24802</v>
      </c>
      <c r="H201" s="24">
        <v>27236</v>
      </c>
      <c r="I201" s="146">
        <v>29156</v>
      </c>
    </row>
    <row r="202" spans="1:9" x14ac:dyDescent="0.4">
      <c r="A202" s="23" t="s">
        <v>267</v>
      </c>
      <c r="B202" s="23" t="s">
        <v>267</v>
      </c>
      <c r="C202" s="24">
        <v>232022</v>
      </c>
      <c r="D202" s="24">
        <v>235062</v>
      </c>
      <c r="E202" s="24">
        <v>238147</v>
      </c>
      <c r="F202" s="24">
        <v>256633</v>
      </c>
      <c r="G202" s="24">
        <v>274108</v>
      </c>
      <c r="H202" s="24">
        <v>283429</v>
      </c>
      <c r="I202" s="146">
        <v>294583</v>
      </c>
    </row>
    <row r="203" spans="1:9" x14ac:dyDescent="0.4">
      <c r="A203" s="23" t="s">
        <v>267</v>
      </c>
      <c r="B203" s="23" t="s">
        <v>511</v>
      </c>
      <c r="C203" s="24">
        <v>5476</v>
      </c>
      <c r="D203" s="24">
        <v>5473</v>
      </c>
      <c r="E203" s="24">
        <v>5479</v>
      </c>
      <c r="F203" s="24">
        <v>5856</v>
      </c>
      <c r="G203" s="24">
        <v>6100</v>
      </c>
      <c r="H203" s="24">
        <v>6254</v>
      </c>
      <c r="I203" s="146">
        <v>6426</v>
      </c>
    </row>
    <row r="204" spans="1:9" x14ac:dyDescent="0.4">
      <c r="A204" s="23" t="s">
        <v>267</v>
      </c>
      <c r="B204" s="23" t="s">
        <v>507</v>
      </c>
      <c r="C204" s="24">
        <v>11000</v>
      </c>
      <c r="D204" s="24">
        <v>11115</v>
      </c>
      <c r="E204" s="24">
        <v>11154</v>
      </c>
      <c r="F204" s="24">
        <v>11805</v>
      </c>
      <c r="G204" s="24">
        <v>12338</v>
      </c>
      <c r="H204" s="24">
        <v>12824</v>
      </c>
      <c r="I204" s="146">
        <v>12954</v>
      </c>
    </row>
    <row r="205" spans="1:9" x14ac:dyDescent="0.4">
      <c r="A205" s="23" t="s">
        <v>267</v>
      </c>
      <c r="B205" s="23" t="s">
        <v>505</v>
      </c>
      <c r="C205" s="24">
        <v>5216</v>
      </c>
      <c r="D205" s="24">
        <v>4939</v>
      </c>
      <c r="E205" s="24">
        <v>5161</v>
      </c>
      <c r="F205" s="24">
        <v>5278</v>
      </c>
      <c r="G205" s="24">
        <v>5516</v>
      </c>
      <c r="H205" s="24">
        <v>5693</v>
      </c>
      <c r="I205" s="146">
        <v>5847</v>
      </c>
    </row>
    <row r="206" spans="1:9" x14ac:dyDescent="0.4">
      <c r="A206" s="23" t="s">
        <v>267</v>
      </c>
      <c r="B206" s="23" t="s">
        <v>503</v>
      </c>
      <c r="C206" s="24">
        <v>14403</v>
      </c>
      <c r="D206" s="24">
        <v>14748</v>
      </c>
      <c r="E206" s="24">
        <v>15035</v>
      </c>
      <c r="F206" s="24">
        <v>16276</v>
      </c>
      <c r="G206" s="24">
        <v>17780</v>
      </c>
      <c r="H206" s="24">
        <v>18856</v>
      </c>
      <c r="I206" s="146">
        <v>20175</v>
      </c>
    </row>
    <row r="207" spans="1:9" x14ac:dyDescent="0.4">
      <c r="A207" s="23" t="s">
        <v>267</v>
      </c>
      <c r="B207" s="23" t="s">
        <v>506</v>
      </c>
      <c r="C207" s="24">
        <v>3913</v>
      </c>
      <c r="D207" s="24">
        <v>3944</v>
      </c>
      <c r="E207" s="24">
        <v>3930</v>
      </c>
      <c r="F207" s="24">
        <v>4195</v>
      </c>
      <c r="G207" s="24">
        <v>4449</v>
      </c>
      <c r="H207" s="24">
        <v>4501</v>
      </c>
      <c r="I207" s="146">
        <v>4599</v>
      </c>
    </row>
    <row r="208" spans="1:9" x14ac:dyDescent="0.4">
      <c r="A208" s="23" t="s">
        <v>267</v>
      </c>
      <c r="B208" s="23" t="s">
        <v>502</v>
      </c>
      <c r="C208" s="24">
        <v>16014</v>
      </c>
      <c r="D208" s="24">
        <v>16460</v>
      </c>
      <c r="E208" s="24">
        <v>16880</v>
      </c>
      <c r="F208" s="24">
        <v>17978</v>
      </c>
      <c r="G208" s="24">
        <v>19171</v>
      </c>
      <c r="H208" s="24">
        <v>19869</v>
      </c>
      <c r="I208" s="146">
        <v>20908</v>
      </c>
    </row>
    <row r="209" spans="1:9" x14ac:dyDescent="0.4">
      <c r="A209" s="23" t="s">
        <v>267</v>
      </c>
      <c r="B209" s="23" t="s">
        <v>504</v>
      </c>
      <c r="C209" s="24">
        <v>5346</v>
      </c>
      <c r="D209" s="24">
        <v>5390</v>
      </c>
      <c r="E209" s="24">
        <v>5317</v>
      </c>
      <c r="F209" s="24">
        <v>5643</v>
      </c>
      <c r="G209" s="24">
        <v>6049</v>
      </c>
      <c r="H209" s="24">
        <v>6244</v>
      </c>
      <c r="I209" s="146">
        <v>6922</v>
      </c>
    </row>
    <row r="210" spans="1:9" x14ac:dyDescent="0.4">
      <c r="A210" s="23" t="s">
        <v>267</v>
      </c>
      <c r="B210" s="23" t="s">
        <v>499</v>
      </c>
      <c r="C210" s="24">
        <v>28169</v>
      </c>
      <c r="D210" s="24">
        <v>28628</v>
      </c>
      <c r="E210" s="24">
        <v>29003</v>
      </c>
      <c r="F210" s="24">
        <v>31836</v>
      </c>
      <c r="G210" s="24">
        <v>33941</v>
      </c>
      <c r="H210" s="24">
        <v>35177</v>
      </c>
      <c r="I210" s="146">
        <v>36897</v>
      </c>
    </row>
    <row r="211" spans="1:9" x14ac:dyDescent="0.4">
      <c r="A211" s="23" t="s">
        <v>267</v>
      </c>
      <c r="B211" s="23" t="s">
        <v>514</v>
      </c>
      <c r="C211" s="24">
        <v>10258</v>
      </c>
      <c r="D211" s="24">
        <v>10167</v>
      </c>
      <c r="E211" s="24">
        <v>10720</v>
      </c>
      <c r="F211" s="24">
        <v>12937</v>
      </c>
      <c r="G211" s="24">
        <v>13147</v>
      </c>
      <c r="H211" s="24">
        <v>13575</v>
      </c>
      <c r="I211" s="146">
        <v>14083</v>
      </c>
    </row>
    <row r="212" spans="1:9" x14ac:dyDescent="0.4">
      <c r="A212" s="23" t="s">
        <v>267</v>
      </c>
      <c r="B212" s="23" t="s">
        <v>508</v>
      </c>
      <c r="C212" s="24">
        <v>6734</v>
      </c>
      <c r="D212" s="24">
        <v>6874</v>
      </c>
      <c r="E212" s="24">
        <v>6806</v>
      </c>
      <c r="F212" s="24">
        <v>7007</v>
      </c>
      <c r="G212" s="24">
        <v>7413</v>
      </c>
      <c r="H212" s="24">
        <v>7594</v>
      </c>
      <c r="I212" s="146">
        <v>7652</v>
      </c>
    </row>
    <row r="213" spans="1:9" x14ac:dyDescent="0.4">
      <c r="A213" s="23" t="s">
        <v>267</v>
      </c>
      <c r="B213" s="23" t="s">
        <v>501</v>
      </c>
      <c r="C213" s="24">
        <v>27410</v>
      </c>
      <c r="D213" s="24">
        <v>28502</v>
      </c>
      <c r="E213" s="24">
        <v>29181</v>
      </c>
      <c r="F213" s="24">
        <v>31947</v>
      </c>
      <c r="G213" s="24">
        <v>35740</v>
      </c>
      <c r="H213" s="24">
        <v>36456</v>
      </c>
      <c r="I213" s="146">
        <v>38367</v>
      </c>
    </row>
    <row r="214" spans="1:9" x14ac:dyDescent="0.4">
      <c r="A214" s="23" t="s">
        <v>267</v>
      </c>
      <c r="B214" s="23" t="s">
        <v>520</v>
      </c>
      <c r="C214" s="24">
        <v>6304</v>
      </c>
      <c r="D214" s="24">
        <v>6350</v>
      </c>
      <c r="E214" s="24">
        <v>6351</v>
      </c>
      <c r="F214" s="24">
        <v>6586</v>
      </c>
      <c r="G214" s="24">
        <v>6985</v>
      </c>
      <c r="H214" s="24">
        <v>7170</v>
      </c>
      <c r="I214" s="146">
        <v>7131</v>
      </c>
    </row>
    <row r="215" spans="1:9" x14ac:dyDescent="0.4">
      <c r="A215" s="23" t="s">
        <v>267</v>
      </c>
      <c r="B215" s="23" t="s">
        <v>500</v>
      </c>
      <c r="C215" s="24">
        <v>30350</v>
      </c>
      <c r="D215" s="24">
        <v>31159</v>
      </c>
      <c r="E215" s="24">
        <v>31651</v>
      </c>
      <c r="F215" s="24">
        <v>34072</v>
      </c>
      <c r="G215" s="24">
        <v>36584</v>
      </c>
      <c r="H215" s="24">
        <v>38072</v>
      </c>
      <c r="I215" s="146">
        <v>39405</v>
      </c>
    </row>
    <row r="216" spans="1:9" x14ac:dyDescent="0.4">
      <c r="A216" s="23" t="s">
        <v>267</v>
      </c>
      <c r="B216" s="23" t="s">
        <v>516</v>
      </c>
      <c r="C216" s="24">
        <v>7159</v>
      </c>
      <c r="D216" s="24">
        <v>7216</v>
      </c>
      <c r="E216" s="24">
        <v>7261</v>
      </c>
      <c r="F216" s="24">
        <v>7634</v>
      </c>
      <c r="G216" s="24">
        <v>7998</v>
      </c>
      <c r="H216" s="24">
        <v>8392</v>
      </c>
      <c r="I216" s="146">
        <v>8563</v>
      </c>
    </row>
    <row r="217" spans="1:9" x14ac:dyDescent="0.4">
      <c r="A217" s="23" t="s">
        <v>267</v>
      </c>
      <c r="B217" s="23" t="s">
        <v>513</v>
      </c>
      <c r="C217" s="24">
        <v>8360</v>
      </c>
      <c r="D217" s="24">
        <v>8287</v>
      </c>
      <c r="E217" s="24">
        <v>8218</v>
      </c>
      <c r="F217" s="24">
        <v>9120</v>
      </c>
      <c r="G217" s="24">
        <v>9697</v>
      </c>
      <c r="H217" s="24">
        <v>10097</v>
      </c>
      <c r="I217" s="146">
        <v>10536</v>
      </c>
    </row>
    <row r="218" spans="1:9" x14ac:dyDescent="0.4">
      <c r="A218" s="23" t="s">
        <v>267</v>
      </c>
      <c r="B218" s="23" t="s">
        <v>518</v>
      </c>
      <c r="C218" s="24">
        <v>7036</v>
      </c>
      <c r="D218" s="24">
        <v>7104</v>
      </c>
      <c r="E218" s="24">
        <v>7049</v>
      </c>
      <c r="F218" s="24">
        <v>7482</v>
      </c>
      <c r="G218" s="24">
        <v>7822</v>
      </c>
      <c r="H218" s="24">
        <v>8019</v>
      </c>
      <c r="I218" s="146">
        <v>8152</v>
      </c>
    </row>
    <row r="219" spans="1:9" x14ac:dyDescent="0.4">
      <c r="A219" s="23" t="s">
        <v>267</v>
      </c>
      <c r="B219" s="23" t="s">
        <v>517</v>
      </c>
      <c r="C219" s="24">
        <v>5054</v>
      </c>
      <c r="D219" s="24">
        <v>4981</v>
      </c>
      <c r="E219" s="24">
        <v>5145</v>
      </c>
      <c r="F219" s="24">
        <v>5406</v>
      </c>
      <c r="G219" s="24">
        <v>5729</v>
      </c>
      <c r="H219" s="24">
        <v>5968</v>
      </c>
      <c r="I219" s="146">
        <v>6386</v>
      </c>
    </row>
    <row r="220" spans="1:9" x14ac:dyDescent="0.4">
      <c r="A220" s="23" t="s">
        <v>267</v>
      </c>
      <c r="B220" s="23" t="s">
        <v>510</v>
      </c>
      <c r="C220" s="24">
        <v>5977</v>
      </c>
      <c r="D220" s="24">
        <v>5999</v>
      </c>
      <c r="E220" s="24">
        <v>6078</v>
      </c>
      <c r="F220" s="24">
        <v>6305</v>
      </c>
      <c r="G220" s="24">
        <v>6544</v>
      </c>
      <c r="H220" s="24">
        <v>6681</v>
      </c>
      <c r="I220" s="146">
        <v>6813</v>
      </c>
    </row>
    <row r="221" spans="1:9" x14ac:dyDescent="0.4">
      <c r="A221" s="23" t="s">
        <v>267</v>
      </c>
      <c r="B221" s="23" t="s">
        <v>519</v>
      </c>
      <c r="C221" s="24">
        <v>4981</v>
      </c>
      <c r="D221" s="24">
        <v>4954</v>
      </c>
      <c r="E221" s="24">
        <v>4893</v>
      </c>
      <c r="F221" s="24">
        <v>5206</v>
      </c>
      <c r="G221" s="24">
        <v>5429</v>
      </c>
      <c r="H221" s="24">
        <v>5570</v>
      </c>
      <c r="I221" s="146">
        <v>5707</v>
      </c>
    </row>
    <row r="222" spans="1:9" x14ac:dyDescent="0.4">
      <c r="A222" s="23" t="s">
        <v>267</v>
      </c>
      <c r="B222" s="23" t="s">
        <v>515</v>
      </c>
      <c r="C222" s="24">
        <v>5025</v>
      </c>
      <c r="D222" s="24">
        <v>4948</v>
      </c>
      <c r="E222" s="24">
        <v>4999</v>
      </c>
      <c r="F222" s="24">
        <v>5184</v>
      </c>
      <c r="G222" s="24">
        <v>5484</v>
      </c>
      <c r="H222" s="24">
        <v>5561</v>
      </c>
      <c r="I222" s="146">
        <v>5597</v>
      </c>
    </row>
    <row r="223" spans="1:9" x14ac:dyDescent="0.4">
      <c r="A223" s="23" t="s">
        <v>267</v>
      </c>
      <c r="B223" s="23" t="s">
        <v>512</v>
      </c>
      <c r="C223" s="24">
        <v>9844</v>
      </c>
      <c r="D223" s="24">
        <v>9862</v>
      </c>
      <c r="E223" s="24">
        <v>9853</v>
      </c>
      <c r="F223" s="24">
        <v>10325</v>
      </c>
      <c r="G223" s="24">
        <v>10987</v>
      </c>
      <c r="H223" s="24">
        <v>11272</v>
      </c>
      <c r="I223" s="146">
        <v>11398</v>
      </c>
    </row>
    <row r="224" spans="1:9" x14ac:dyDescent="0.4">
      <c r="A224" s="23" t="s">
        <v>267</v>
      </c>
      <c r="B224" s="23" t="s">
        <v>509</v>
      </c>
      <c r="C224" s="24">
        <v>7993</v>
      </c>
      <c r="D224" s="24">
        <v>7962</v>
      </c>
      <c r="E224" s="24">
        <v>7983</v>
      </c>
      <c r="F224" s="24">
        <v>8555</v>
      </c>
      <c r="G224" s="24">
        <v>9205</v>
      </c>
      <c r="H224" s="24">
        <v>9584</v>
      </c>
      <c r="I224" s="146">
        <v>10065</v>
      </c>
    </row>
    <row r="225" spans="1:9" x14ac:dyDescent="0.4">
      <c r="A225" s="23" t="s">
        <v>268</v>
      </c>
      <c r="B225" s="23" t="s">
        <v>268</v>
      </c>
      <c r="C225" s="24">
        <v>227600</v>
      </c>
      <c r="D225" s="24">
        <v>232587</v>
      </c>
      <c r="E225" s="24">
        <v>238746</v>
      </c>
      <c r="F225" s="24">
        <v>255269</v>
      </c>
      <c r="G225" s="24">
        <v>276153</v>
      </c>
      <c r="H225" s="24">
        <v>284613</v>
      </c>
      <c r="I225" s="146">
        <v>296799</v>
      </c>
    </row>
    <row r="226" spans="1:9" x14ac:dyDescent="0.4">
      <c r="A226" s="23" t="s">
        <v>268</v>
      </c>
      <c r="B226" s="23" t="s">
        <v>497</v>
      </c>
      <c r="C226" s="24">
        <v>8181</v>
      </c>
      <c r="D226" s="24">
        <v>8249</v>
      </c>
      <c r="E226" s="24">
        <v>8326</v>
      </c>
      <c r="F226" s="24">
        <v>8326</v>
      </c>
      <c r="G226" s="24">
        <v>8801</v>
      </c>
      <c r="H226" s="24">
        <v>9168</v>
      </c>
      <c r="I226" s="146">
        <v>9430</v>
      </c>
    </row>
    <row r="227" spans="1:9" x14ac:dyDescent="0.4">
      <c r="A227" s="23" t="s">
        <v>268</v>
      </c>
      <c r="B227" s="23" t="s">
        <v>486</v>
      </c>
      <c r="C227" s="24">
        <v>33341</v>
      </c>
      <c r="D227" s="24">
        <v>33802</v>
      </c>
      <c r="E227" s="24">
        <v>34380</v>
      </c>
      <c r="F227" s="24">
        <v>37319</v>
      </c>
      <c r="G227" s="24">
        <v>40199</v>
      </c>
      <c r="H227" s="24">
        <v>42026</v>
      </c>
      <c r="I227" s="146">
        <v>44058</v>
      </c>
    </row>
    <row r="228" spans="1:9" x14ac:dyDescent="0.4">
      <c r="A228" s="23" t="s">
        <v>268</v>
      </c>
      <c r="B228" s="23" t="s">
        <v>490</v>
      </c>
      <c r="C228" s="24">
        <v>11138</v>
      </c>
      <c r="D228" s="24">
        <v>11360</v>
      </c>
      <c r="E228" s="24">
        <v>11461</v>
      </c>
      <c r="F228" s="24">
        <v>11679</v>
      </c>
      <c r="G228" s="24">
        <v>12557</v>
      </c>
      <c r="H228" s="24">
        <v>13102</v>
      </c>
      <c r="I228" s="146">
        <v>13870</v>
      </c>
    </row>
    <row r="229" spans="1:9" x14ac:dyDescent="0.4">
      <c r="A229" s="23" t="s">
        <v>268</v>
      </c>
      <c r="B229" s="23" t="s">
        <v>489</v>
      </c>
      <c r="C229" s="24">
        <v>10855</v>
      </c>
      <c r="D229" s="24">
        <v>10825</v>
      </c>
      <c r="E229" s="24">
        <v>10878</v>
      </c>
      <c r="F229" s="24">
        <v>11404</v>
      </c>
      <c r="G229" s="24">
        <v>12167</v>
      </c>
      <c r="H229" s="24">
        <v>12606</v>
      </c>
      <c r="I229" s="146">
        <v>13019</v>
      </c>
    </row>
    <row r="230" spans="1:9" x14ac:dyDescent="0.4">
      <c r="A230" s="23" t="s">
        <v>268</v>
      </c>
      <c r="B230" s="23" t="s">
        <v>493</v>
      </c>
      <c r="C230" s="24">
        <v>3460</v>
      </c>
      <c r="D230" s="24">
        <v>3570</v>
      </c>
      <c r="E230" s="24">
        <v>3606</v>
      </c>
      <c r="F230" s="24">
        <v>3748</v>
      </c>
      <c r="G230" s="24">
        <v>4077</v>
      </c>
      <c r="H230" s="24">
        <v>4198</v>
      </c>
      <c r="I230" s="146">
        <v>4337</v>
      </c>
    </row>
    <row r="231" spans="1:9" x14ac:dyDescent="0.4">
      <c r="A231" s="23" t="s">
        <v>268</v>
      </c>
      <c r="B231" s="23" t="s">
        <v>498</v>
      </c>
      <c r="C231" s="24">
        <v>7647</v>
      </c>
      <c r="D231" s="24">
        <v>7627</v>
      </c>
      <c r="E231" s="24">
        <v>7524</v>
      </c>
      <c r="F231" s="24">
        <v>7815</v>
      </c>
      <c r="G231" s="24">
        <v>8220</v>
      </c>
      <c r="H231" s="24">
        <v>8529</v>
      </c>
      <c r="I231" s="146">
        <v>8679</v>
      </c>
    </row>
    <row r="232" spans="1:9" x14ac:dyDescent="0.4">
      <c r="A232" s="23" t="s">
        <v>268</v>
      </c>
      <c r="B232" s="23" t="s">
        <v>496</v>
      </c>
      <c r="C232" s="24">
        <v>3811</v>
      </c>
      <c r="D232" s="24">
        <v>3813</v>
      </c>
      <c r="E232" s="24">
        <v>3822</v>
      </c>
      <c r="F232" s="24">
        <v>3938</v>
      </c>
      <c r="G232" s="24">
        <v>4183</v>
      </c>
      <c r="H232" s="24">
        <v>4316</v>
      </c>
      <c r="I232" s="146">
        <v>4494</v>
      </c>
    </row>
    <row r="233" spans="1:9" x14ac:dyDescent="0.4">
      <c r="A233" s="23" t="s">
        <v>268</v>
      </c>
      <c r="B233" s="23" t="s">
        <v>491</v>
      </c>
      <c r="C233" s="24">
        <v>12230</v>
      </c>
      <c r="D233" s="24">
        <v>12263</v>
      </c>
      <c r="E233" s="24">
        <v>12263</v>
      </c>
      <c r="F233" s="24">
        <v>13398</v>
      </c>
      <c r="G233" s="24">
        <v>14470</v>
      </c>
      <c r="H233" s="24">
        <v>14496</v>
      </c>
      <c r="I233" s="146">
        <v>17119</v>
      </c>
    </row>
    <row r="234" spans="1:9" x14ac:dyDescent="0.4">
      <c r="A234" s="23" t="s">
        <v>268</v>
      </c>
      <c r="B234" s="23" t="s">
        <v>487</v>
      </c>
      <c r="C234" s="24">
        <v>37674</v>
      </c>
      <c r="D234" s="24">
        <v>38371</v>
      </c>
      <c r="E234" s="24">
        <v>39258</v>
      </c>
      <c r="F234" s="24">
        <v>41275</v>
      </c>
      <c r="G234" s="24">
        <v>42839</v>
      </c>
      <c r="H234" s="24">
        <v>44266</v>
      </c>
      <c r="I234" s="146">
        <v>46197</v>
      </c>
    </row>
    <row r="235" spans="1:9" x14ac:dyDescent="0.4">
      <c r="A235" s="23" t="s">
        <v>268</v>
      </c>
      <c r="B235" s="23" t="s">
        <v>495</v>
      </c>
      <c r="C235" s="24">
        <v>4364</v>
      </c>
      <c r="D235" s="24">
        <v>4451</v>
      </c>
      <c r="E235" s="24">
        <v>4534</v>
      </c>
      <c r="F235" s="24">
        <v>4800</v>
      </c>
      <c r="G235" s="24">
        <v>5040</v>
      </c>
      <c r="H235" s="24">
        <v>5190</v>
      </c>
      <c r="I235" s="146">
        <v>4787</v>
      </c>
    </row>
    <row r="236" spans="1:9" x14ac:dyDescent="0.4">
      <c r="A236" s="23" t="s">
        <v>268</v>
      </c>
      <c r="B236" s="23" t="s">
        <v>494</v>
      </c>
      <c r="C236" s="24">
        <v>2953</v>
      </c>
      <c r="D236" s="24">
        <v>3091</v>
      </c>
      <c r="E236" s="24">
        <v>3136</v>
      </c>
      <c r="F236" s="24">
        <v>3231</v>
      </c>
      <c r="G236" s="24">
        <v>3455</v>
      </c>
      <c r="H236" s="24">
        <v>3599</v>
      </c>
      <c r="I236" s="146">
        <v>3608</v>
      </c>
    </row>
    <row r="237" spans="1:9" x14ac:dyDescent="0.4">
      <c r="A237" s="23" t="s">
        <v>268</v>
      </c>
      <c r="B237" s="23" t="s">
        <v>820</v>
      </c>
      <c r="C237" s="24">
        <v>73738</v>
      </c>
      <c r="D237" s="24">
        <v>76562</v>
      </c>
      <c r="E237" s="24">
        <v>80887</v>
      </c>
      <c r="F237" s="24">
        <v>89038</v>
      </c>
      <c r="G237" s="24">
        <v>99476</v>
      </c>
      <c r="H237" s="24">
        <v>101511</v>
      </c>
      <c r="I237" s="146">
        <v>104908</v>
      </c>
    </row>
    <row r="238" spans="1:9" x14ac:dyDescent="0.4">
      <c r="A238" s="23" t="s">
        <v>268</v>
      </c>
      <c r="B238" s="23" t="s">
        <v>822</v>
      </c>
      <c r="C238" s="24">
        <v>32470</v>
      </c>
      <c r="D238" s="24">
        <v>34687</v>
      </c>
      <c r="E238" s="24">
        <v>37702</v>
      </c>
      <c r="F238" s="24">
        <v>42280</v>
      </c>
      <c r="G238" s="24">
        <v>47476</v>
      </c>
      <c r="H238" s="24">
        <v>47780</v>
      </c>
      <c r="I238" s="146">
        <v>49641</v>
      </c>
    </row>
    <row r="239" spans="1:9" x14ac:dyDescent="0.4">
      <c r="A239" s="23" t="s">
        <v>268</v>
      </c>
      <c r="B239" s="23" t="s">
        <v>821</v>
      </c>
      <c r="C239" s="24">
        <v>41268</v>
      </c>
      <c r="D239" s="24">
        <v>41875</v>
      </c>
      <c r="E239" s="24">
        <v>43185</v>
      </c>
      <c r="F239" s="24">
        <v>46758</v>
      </c>
      <c r="G239" s="24">
        <v>52000</v>
      </c>
      <c r="H239" s="24">
        <v>53731</v>
      </c>
      <c r="I239" s="146">
        <v>55267</v>
      </c>
    </row>
    <row r="240" spans="1:9" x14ac:dyDescent="0.4">
      <c r="A240" s="23" t="s">
        <v>268</v>
      </c>
      <c r="B240" s="23" t="s">
        <v>488</v>
      </c>
      <c r="C240" s="24">
        <v>14614</v>
      </c>
      <c r="D240" s="24">
        <v>14964</v>
      </c>
      <c r="E240" s="24">
        <v>15017</v>
      </c>
      <c r="F240" s="24">
        <v>15563</v>
      </c>
      <c r="G240" s="24">
        <v>16725</v>
      </c>
      <c r="H240" s="24">
        <v>17482</v>
      </c>
      <c r="I240" s="146">
        <v>18125</v>
      </c>
    </row>
    <row r="241" spans="1:9" x14ac:dyDescent="0.4">
      <c r="A241" s="23" t="s">
        <v>268</v>
      </c>
      <c r="B241" s="23" t="s">
        <v>492</v>
      </c>
      <c r="C241" s="24">
        <v>3594</v>
      </c>
      <c r="D241" s="24">
        <v>3639</v>
      </c>
      <c r="E241" s="24">
        <v>3654</v>
      </c>
      <c r="F241" s="24">
        <v>3735</v>
      </c>
      <c r="G241" s="24">
        <v>3944</v>
      </c>
      <c r="H241" s="24">
        <v>4124</v>
      </c>
      <c r="I241" s="146">
        <v>4168</v>
      </c>
    </row>
    <row r="242" spans="1:9" x14ac:dyDescent="0.4">
      <c r="A242" s="23" t="s">
        <v>10</v>
      </c>
      <c r="B242" s="23" t="s">
        <v>349</v>
      </c>
      <c r="C242" s="24">
        <v>68738</v>
      </c>
      <c r="D242" s="24">
        <v>73250</v>
      </c>
      <c r="E242" s="24">
        <v>75353</v>
      </c>
      <c r="F242" s="24">
        <v>81855</v>
      </c>
      <c r="G242" s="24">
        <v>88683</v>
      </c>
      <c r="H242" s="24">
        <v>92172</v>
      </c>
      <c r="I242" s="146">
        <v>93739</v>
      </c>
    </row>
    <row r="243" spans="1:9" x14ac:dyDescent="0.4">
      <c r="A243" s="23" t="s">
        <v>10</v>
      </c>
      <c r="B243" s="23" t="s">
        <v>560</v>
      </c>
      <c r="C243" s="24">
        <v>19095</v>
      </c>
      <c r="D243" s="24">
        <v>21061</v>
      </c>
      <c r="E243" s="24">
        <v>21405</v>
      </c>
      <c r="F243" s="24">
        <v>22817</v>
      </c>
      <c r="G243" s="24">
        <v>24827</v>
      </c>
      <c r="H243" s="24">
        <v>25838</v>
      </c>
      <c r="I243" s="146">
        <v>26035</v>
      </c>
    </row>
    <row r="244" spans="1:9" x14ac:dyDescent="0.4">
      <c r="A244" s="23" t="s">
        <v>10</v>
      </c>
      <c r="B244" s="23" t="s">
        <v>559</v>
      </c>
      <c r="C244" s="24">
        <v>49643</v>
      </c>
      <c r="D244" s="24">
        <v>52189</v>
      </c>
      <c r="E244" s="24">
        <v>53948</v>
      </c>
      <c r="F244" s="24">
        <v>59038</v>
      </c>
      <c r="G244" s="24">
        <v>63856</v>
      </c>
      <c r="H244" s="24">
        <v>66334</v>
      </c>
      <c r="I244" s="146">
        <v>67704</v>
      </c>
    </row>
    <row r="245" spans="1:9" x14ac:dyDescent="0.4">
      <c r="A245" s="23" t="s">
        <v>269</v>
      </c>
      <c r="B245" s="23" t="s">
        <v>269</v>
      </c>
      <c r="C245" s="24">
        <v>259727</v>
      </c>
      <c r="D245" s="24">
        <v>270497</v>
      </c>
      <c r="E245" s="24">
        <v>280773</v>
      </c>
      <c r="F245" s="24">
        <v>304973</v>
      </c>
      <c r="G245" s="24">
        <v>327432</v>
      </c>
      <c r="H245" s="24">
        <v>340741</v>
      </c>
      <c r="I245" s="146">
        <v>354747</v>
      </c>
    </row>
    <row r="246" spans="1:9" x14ac:dyDescent="0.4">
      <c r="A246" s="23" t="s">
        <v>269</v>
      </c>
      <c r="B246" s="23" t="s">
        <v>477</v>
      </c>
      <c r="C246" s="24">
        <v>2900</v>
      </c>
      <c r="D246" s="24">
        <v>2969</v>
      </c>
      <c r="E246" s="24">
        <v>3070</v>
      </c>
      <c r="F246" s="24">
        <v>3218</v>
      </c>
      <c r="G246" s="24">
        <v>3794</v>
      </c>
      <c r="H246" s="24">
        <v>4302</v>
      </c>
      <c r="I246" s="146">
        <v>5232</v>
      </c>
    </row>
    <row r="247" spans="1:9" x14ac:dyDescent="0.4">
      <c r="A247" s="23" t="s">
        <v>269</v>
      </c>
      <c r="B247" s="23" t="s">
        <v>472</v>
      </c>
      <c r="C247" s="24">
        <v>14817</v>
      </c>
      <c r="D247" s="24">
        <v>15232</v>
      </c>
      <c r="E247" s="24">
        <v>15463</v>
      </c>
      <c r="F247" s="24">
        <v>16886</v>
      </c>
      <c r="G247" s="24">
        <v>17556</v>
      </c>
      <c r="H247" s="24">
        <v>18163</v>
      </c>
      <c r="I247" s="146">
        <v>19079</v>
      </c>
    </row>
    <row r="248" spans="1:9" x14ac:dyDescent="0.4">
      <c r="A248" s="23" t="s">
        <v>269</v>
      </c>
      <c r="B248" s="23" t="s">
        <v>479</v>
      </c>
      <c r="C248" s="24">
        <v>8121</v>
      </c>
      <c r="D248" s="24">
        <v>8102</v>
      </c>
      <c r="E248" s="24">
        <v>7867</v>
      </c>
      <c r="F248" s="24">
        <v>8783</v>
      </c>
      <c r="G248" s="24">
        <v>9047</v>
      </c>
      <c r="H248" s="24">
        <v>9039</v>
      </c>
      <c r="I248" s="146">
        <v>8800</v>
      </c>
    </row>
    <row r="249" spans="1:9" x14ac:dyDescent="0.4">
      <c r="A249" s="23" t="s">
        <v>269</v>
      </c>
      <c r="B249" s="23" t="s">
        <v>476</v>
      </c>
      <c r="C249" s="24">
        <v>15677</v>
      </c>
      <c r="D249" s="24">
        <v>15996</v>
      </c>
      <c r="E249" s="24">
        <v>16272</v>
      </c>
      <c r="F249" s="24">
        <v>17566</v>
      </c>
      <c r="G249" s="24">
        <v>18782</v>
      </c>
      <c r="H249" s="24">
        <v>19032</v>
      </c>
      <c r="I249" s="146">
        <v>19194</v>
      </c>
    </row>
    <row r="250" spans="1:9" x14ac:dyDescent="0.4">
      <c r="A250" s="23" t="s">
        <v>269</v>
      </c>
      <c r="B250" s="23" t="s">
        <v>478</v>
      </c>
      <c r="C250" s="24">
        <v>20572</v>
      </c>
      <c r="D250" s="24">
        <v>21529</v>
      </c>
      <c r="E250" s="24">
        <v>22262</v>
      </c>
      <c r="F250" s="24">
        <v>23570</v>
      </c>
      <c r="G250" s="24">
        <v>25820</v>
      </c>
      <c r="H250" s="24">
        <v>27319</v>
      </c>
      <c r="I250" s="146">
        <v>28695</v>
      </c>
    </row>
    <row r="251" spans="1:9" x14ac:dyDescent="0.4">
      <c r="A251" s="23" t="s">
        <v>269</v>
      </c>
      <c r="B251" s="23" t="s">
        <v>473</v>
      </c>
      <c r="C251" s="24">
        <v>12575</v>
      </c>
      <c r="D251" s="24">
        <v>12916</v>
      </c>
      <c r="E251" s="24">
        <v>12843</v>
      </c>
      <c r="F251" s="24">
        <v>13745</v>
      </c>
      <c r="G251" s="24">
        <v>14783</v>
      </c>
      <c r="H251" s="24">
        <v>15605</v>
      </c>
      <c r="I251" s="146">
        <v>16189</v>
      </c>
    </row>
    <row r="252" spans="1:9" x14ac:dyDescent="0.4">
      <c r="A252" s="23" t="s">
        <v>269</v>
      </c>
      <c r="B252" s="23" t="s">
        <v>480</v>
      </c>
      <c r="C252" s="24">
        <v>8641</v>
      </c>
      <c r="D252" s="24">
        <v>9128</v>
      </c>
      <c r="E252" s="24">
        <v>9061</v>
      </c>
      <c r="F252" s="24">
        <v>9598</v>
      </c>
      <c r="G252" s="24">
        <v>10102</v>
      </c>
      <c r="H252" s="24">
        <v>10415</v>
      </c>
      <c r="I252" s="146">
        <v>10108</v>
      </c>
    </row>
    <row r="253" spans="1:9" x14ac:dyDescent="0.4">
      <c r="A253" s="23" t="s">
        <v>269</v>
      </c>
      <c r="B253" s="23" t="s">
        <v>475</v>
      </c>
      <c r="C253" s="24">
        <v>18744</v>
      </c>
      <c r="D253" s="24">
        <v>20020</v>
      </c>
      <c r="E253" s="24">
        <v>20967</v>
      </c>
      <c r="F253" s="24">
        <v>23003</v>
      </c>
      <c r="G253" s="24">
        <v>25364</v>
      </c>
      <c r="H253" s="24">
        <v>26207</v>
      </c>
      <c r="I253" s="146">
        <v>27217</v>
      </c>
    </row>
    <row r="254" spans="1:9" x14ac:dyDescent="0.4">
      <c r="A254" s="23" t="s">
        <v>269</v>
      </c>
      <c r="B254" s="23" t="s">
        <v>481</v>
      </c>
      <c r="C254" s="24">
        <v>7334</v>
      </c>
      <c r="D254" s="24">
        <v>7475</v>
      </c>
      <c r="E254" s="24">
        <v>7528</v>
      </c>
      <c r="F254" s="24">
        <v>7846</v>
      </c>
      <c r="G254" s="24">
        <v>8266</v>
      </c>
      <c r="H254" s="24">
        <v>8667</v>
      </c>
      <c r="I254" s="146">
        <v>8900</v>
      </c>
    </row>
    <row r="255" spans="1:9" x14ac:dyDescent="0.4">
      <c r="A255" s="23" t="s">
        <v>269</v>
      </c>
      <c r="B255" s="23" t="s">
        <v>474</v>
      </c>
      <c r="C255" s="24">
        <v>34832</v>
      </c>
      <c r="D255" s="24">
        <v>36528</v>
      </c>
      <c r="E255" s="24">
        <v>38577</v>
      </c>
      <c r="F255" s="24">
        <v>42748</v>
      </c>
      <c r="G255" s="24">
        <v>47559</v>
      </c>
      <c r="H255" s="24">
        <v>50031</v>
      </c>
      <c r="I255" s="146">
        <v>53725</v>
      </c>
    </row>
    <row r="256" spans="1:9" x14ac:dyDescent="0.4">
      <c r="A256" s="23" t="s">
        <v>269</v>
      </c>
      <c r="B256" s="23" t="s">
        <v>484</v>
      </c>
      <c r="C256" s="24">
        <v>9506</v>
      </c>
      <c r="D256" s="24">
        <v>9961</v>
      </c>
      <c r="E256" s="24">
        <v>10201</v>
      </c>
      <c r="F256" s="24">
        <v>11065</v>
      </c>
      <c r="G256" s="24">
        <v>11870</v>
      </c>
      <c r="H256" s="24">
        <v>12551</v>
      </c>
      <c r="I256" s="146">
        <v>13189</v>
      </c>
    </row>
    <row r="257" spans="1:9" x14ac:dyDescent="0.4">
      <c r="A257" s="23" t="s">
        <v>269</v>
      </c>
      <c r="B257" s="23" t="s">
        <v>817</v>
      </c>
      <c r="C257" s="24">
        <v>79843</v>
      </c>
      <c r="D257" s="24">
        <v>83657</v>
      </c>
      <c r="E257" s="24">
        <v>88958</v>
      </c>
      <c r="F257" s="24">
        <v>97287</v>
      </c>
      <c r="G257" s="24">
        <v>103308</v>
      </c>
      <c r="H257" s="24">
        <v>108110</v>
      </c>
      <c r="I257" s="146">
        <v>111711</v>
      </c>
    </row>
    <row r="258" spans="1:9" x14ac:dyDescent="0.4">
      <c r="A258" s="23" t="s">
        <v>269</v>
      </c>
      <c r="B258" s="23" t="s">
        <v>818</v>
      </c>
      <c r="C258" s="24">
        <v>33528</v>
      </c>
      <c r="D258" s="24">
        <v>34724</v>
      </c>
      <c r="E258" s="24">
        <v>37485</v>
      </c>
      <c r="F258" s="24">
        <v>40654</v>
      </c>
      <c r="G258" s="24">
        <v>41717</v>
      </c>
      <c r="H258" s="24">
        <v>42756</v>
      </c>
      <c r="I258" s="146">
        <v>44183</v>
      </c>
    </row>
    <row r="259" spans="1:9" x14ac:dyDescent="0.4">
      <c r="A259" s="23" t="s">
        <v>269</v>
      </c>
      <c r="B259" s="23" t="s">
        <v>819</v>
      </c>
      <c r="C259" s="24">
        <v>46315</v>
      </c>
      <c r="D259" s="24">
        <v>48933</v>
      </c>
      <c r="E259" s="24">
        <v>51473</v>
      </c>
      <c r="F259" s="24">
        <v>56633</v>
      </c>
      <c r="G259" s="24">
        <v>61591</v>
      </c>
      <c r="H259" s="24">
        <v>65354</v>
      </c>
      <c r="I259" s="146">
        <v>67528</v>
      </c>
    </row>
    <row r="260" spans="1:9" x14ac:dyDescent="0.4">
      <c r="A260" s="23" t="s">
        <v>269</v>
      </c>
      <c r="B260" s="23" t="s">
        <v>482</v>
      </c>
      <c r="C260" s="24">
        <v>4405</v>
      </c>
      <c r="D260" s="24">
        <v>4667</v>
      </c>
      <c r="E260" s="24">
        <v>4550</v>
      </c>
      <c r="F260" s="24">
        <v>4709</v>
      </c>
      <c r="G260" s="24">
        <v>5000</v>
      </c>
      <c r="H260" s="24">
        <v>5171</v>
      </c>
      <c r="I260" s="146">
        <v>5237</v>
      </c>
    </row>
    <row r="261" spans="1:9" x14ac:dyDescent="0.4">
      <c r="A261" s="23" t="s">
        <v>269</v>
      </c>
      <c r="B261" s="23" t="s">
        <v>485</v>
      </c>
      <c r="C261" s="24">
        <v>8329</v>
      </c>
      <c r="D261" s="24">
        <v>8821</v>
      </c>
      <c r="E261" s="24">
        <v>9191</v>
      </c>
      <c r="F261" s="24">
        <v>10139</v>
      </c>
      <c r="G261" s="24">
        <v>10746</v>
      </c>
      <c r="H261" s="24">
        <v>11066</v>
      </c>
      <c r="I261" s="146">
        <v>11266</v>
      </c>
    </row>
    <row r="262" spans="1:9" x14ac:dyDescent="0.4">
      <c r="A262" s="23" t="s">
        <v>269</v>
      </c>
      <c r="B262" s="23" t="s">
        <v>483</v>
      </c>
      <c r="C262" s="24">
        <v>13431</v>
      </c>
      <c r="D262" s="24">
        <v>13496</v>
      </c>
      <c r="E262" s="24">
        <v>13963</v>
      </c>
      <c r="F262" s="24">
        <v>14810</v>
      </c>
      <c r="G262" s="24">
        <v>15435</v>
      </c>
      <c r="H262" s="24">
        <v>15063</v>
      </c>
      <c r="I262" s="146">
        <v>16205</v>
      </c>
    </row>
    <row r="263" spans="1:9" x14ac:dyDescent="0.4">
      <c r="A263" s="23" t="s">
        <v>270</v>
      </c>
      <c r="B263" s="23" t="s">
        <v>270</v>
      </c>
      <c r="C263" s="24">
        <v>195186</v>
      </c>
      <c r="D263" s="24">
        <v>204109</v>
      </c>
      <c r="E263" s="24">
        <v>215196</v>
      </c>
      <c r="F263" s="24">
        <v>236208</v>
      </c>
      <c r="G263" s="24">
        <v>252251</v>
      </c>
      <c r="H263" s="24">
        <v>260948</v>
      </c>
      <c r="I263" s="146">
        <v>277373</v>
      </c>
    </row>
    <row r="264" spans="1:9" x14ac:dyDescent="0.4">
      <c r="A264" s="23" t="s">
        <v>270</v>
      </c>
      <c r="B264" s="23" t="s">
        <v>468</v>
      </c>
      <c r="C264" s="24">
        <v>6101</v>
      </c>
      <c r="D264" s="24">
        <v>6336</v>
      </c>
      <c r="E264" s="24">
        <v>6477</v>
      </c>
      <c r="F264" s="24">
        <v>7554</v>
      </c>
      <c r="G264" s="24">
        <v>7457</v>
      </c>
      <c r="H264" s="24">
        <v>7471</v>
      </c>
      <c r="I264" s="146">
        <v>7706</v>
      </c>
    </row>
    <row r="265" spans="1:9" x14ac:dyDescent="0.4">
      <c r="A265" s="23" t="s">
        <v>270</v>
      </c>
      <c r="B265" s="23" t="s">
        <v>470</v>
      </c>
      <c r="C265" s="24">
        <v>4064</v>
      </c>
      <c r="D265" s="24">
        <v>4316</v>
      </c>
      <c r="E265" s="24">
        <v>4469</v>
      </c>
      <c r="F265" s="24">
        <v>4650</v>
      </c>
      <c r="G265" s="24">
        <v>4852</v>
      </c>
      <c r="H265" s="24">
        <v>5029</v>
      </c>
      <c r="I265" s="146">
        <v>5189</v>
      </c>
    </row>
    <row r="266" spans="1:9" x14ac:dyDescent="0.4">
      <c r="A266" s="23" t="s">
        <v>270</v>
      </c>
      <c r="B266" s="23" t="s">
        <v>464</v>
      </c>
      <c r="C266" s="24">
        <v>4556</v>
      </c>
      <c r="D266" s="24">
        <v>4714</v>
      </c>
      <c r="E266" s="24">
        <v>4768</v>
      </c>
      <c r="F266" s="24">
        <v>5081</v>
      </c>
      <c r="G266" s="24">
        <v>5376</v>
      </c>
      <c r="H266" s="24">
        <v>5622</v>
      </c>
      <c r="I266" s="146">
        <v>5377</v>
      </c>
    </row>
    <row r="267" spans="1:9" x14ac:dyDescent="0.4">
      <c r="A267" s="23" t="s">
        <v>270</v>
      </c>
      <c r="B267" s="23" t="s">
        <v>466</v>
      </c>
      <c r="C267" s="24">
        <v>7233</v>
      </c>
      <c r="D267" s="24">
        <v>7370</v>
      </c>
      <c r="E267" s="24">
        <v>7302</v>
      </c>
      <c r="F267" s="24">
        <v>7675</v>
      </c>
      <c r="G267" s="24">
        <v>8170</v>
      </c>
      <c r="H267" s="24">
        <v>7804</v>
      </c>
      <c r="I267" s="146">
        <v>8482</v>
      </c>
    </row>
    <row r="268" spans="1:9" x14ac:dyDescent="0.4">
      <c r="A268" s="23" t="s">
        <v>270</v>
      </c>
      <c r="B268" s="23" t="s">
        <v>465</v>
      </c>
      <c r="C268" s="24">
        <v>5560</v>
      </c>
      <c r="D268" s="24">
        <v>5863</v>
      </c>
      <c r="E268" s="24">
        <v>5818</v>
      </c>
      <c r="F268" s="24">
        <v>6142</v>
      </c>
      <c r="G268" s="24">
        <v>6708</v>
      </c>
      <c r="H268" s="24">
        <v>6917</v>
      </c>
      <c r="I268" s="146">
        <v>7453</v>
      </c>
    </row>
    <row r="269" spans="1:9" x14ac:dyDescent="0.4">
      <c r="A269" s="23" t="s">
        <v>270</v>
      </c>
      <c r="B269" s="23" t="s">
        <v>469</v>
      </c>
      <c r="C269" s="24">
        <v>13413</v>
      </c>
      <c r="D269" s="24">
        <v>14554</v>
      </c>
      <c r="E269" s="24">
        <v>14555</v>
      </c>
      <c r="F269" s="24">
        <v>15528</v>
      </c>
      <c r="G269" s="24">
        <v>16509</v>
      </c>
      <c r="H269" s="24">
        <v>17185</v>
      </c>
      <c r="I269" s="146">
        <v>17537</v>
      </c>
    </row>
    <row r="270" spans="1:9" x14ac:dyDescent="0.4">
      <c r="A270" s="23" t="s">
        <v>270</v>
      </c>
      <c r="B270" s="23" t="s">
        <v>462</v>
      </c>
      <c r="C270" s="24">
        <v>18033</v>
      </c>
      <c r="D270" s="24">
        <v>18377</v>
      </c>
      <c r="E270" s="24">
        <v>19298</v>
      </c>
      <c r="F270" s="24">
        <v>21705</v>
      </c>
      <c r="G270" s="24">
        <v>22469</v>
      </c>
      <c r="H270" s="24">
        <v>21603</v>
      </c>
      <c r="I270" s="146">
        <v>22837</v>
      </c>
    </row>
    <row r="271" spans="1:9" x14ac:dyDescent="0.4">
      <c r="A271" s="23" t="s">
        <v>270</v>
      </c>
      <c r="B271" s="23" t="s">
        <v>471</v>
      </c>
      <c r="C271" s="24">
        <v>4688</v>
      </c>
      <c r="D271" s="24">
        <v>4974</v>
      </c>
      <c r="E271" s="24">
        <v>5208</v>
      </c>
      <c r="F271" s="24">
        <v>5589</v>
      </c>
      <c r="G271" s="24">
        <v>5945</v>
      </c>
      <c r="H271" s="24">
        <v>6377</v>
      </c>
      <c r="I271" s="146">
        <v>6726</v>
      </c>
    </row>
    <row r="272" spans="1:9" x14ac:dyDescent="0.4">
      <c r="A272" s="23" t="s">
        <v>270</v>
      </c>
      <c r="B272" s="23" t="s">
        <v>467</v>
      </c>
      <c r="C272" s="24">
        <v>9151</v>
      </c>
      <c r="D272" s="24">
        <v>9888</v>
      </c>
      <c r="E272" s="24">
        <v>10651</v>
      </c>
      <c r="F272" s="24">
        <v>11855</v>
      </c>
      <c r="G272" s="24">
        <v>13186</v>
      </c>
      <c r="H272" s="24">
        <v>13978</v>
      </c>
      <c r="I272" s="146">
        <v>14420</v>
      </c>
    </row>
    <row r="273" spans="1:9" x14ac:dyDescent="0.4">
      <c r="A273" s="23" t="s">
        <v>270</v>
      </c>
      <c r="B273" s="23" t="s">
        <v>463</v>
      </c>
      <c r="C273" s="24">
        <v>93975</v>
      </c>
      <c r="D273" s="24">
        <v>97837</v>
      </c>
      <c r="E273" s="24">
        <v>105678</v>
      </c>
      <c r="F273" s="24">
        <v>116872</v>
      </c>
      <c r="G273" s="24">
        <v>125805</v>
      </c>
      <c r="H273" s="24">
        <v>132341</v>
      </c>
      <c r="I273" s="146">
        <v>143404</v>
      </c>
    </row>
    <row r="274" spans="1:9" x14ac:dyDescent="0.4">
      <c r="A274" s="23" t="s">
        <v>270</v>
      </c>
      <c r="B274" s="23" t="s">
        <v>813</v>
      </c>
      <c r="C274" s="24">
        <v>15374</v>
      </c>
      <c r="D274" s="24">
        <v>15738</v>
      </c>
      <c r="E274" s="24">
        <v>16579</v>
      </c>
      <c r="F274" s="24">
        <v>18899</v>
      </c>
      <c r="G274" s="24">
        <v>21730</v>
      </c>
      <c r="H274" s="24">
        <v>23929</v>
      </c>
      <c r="I274" s="146">
        <v>26207</v>
      </c>
    </row>
    <row r="275" spans="1:9" x14ac:dyDescent="0.4">
      <c r="A275" s="23" t="s">
        <v>270</v>
      </c>
      <c r="B275" s="23" t="s">
        <v>814</v>
      </c>
      <c r="C275" s="24">
        <v>24580</v>
      </c>
      <c r="D275" s="24">
        <v>25238</v>
      </c>
      <c r="E275" s="24">
        <v>27725</v>
      </c>
      <c r="F275" s="24">
        <v>30535</v>
      </c>
      <c r="G275" s="24">
        <v>29946</v>
      </c>
      <c r="H275" s="24">
        <v>31670</v>
      </c>
      <c r="I275" s="146">
        <v>34536</v>
      </c>
    </row>
    <row r="276" spans="1:9" x14ac:dyDescent="0.4">
      <c r="A276" s="23" t="s">
        <v>270</v>
      </c>
      <c r="B276" s="23" t="s">
        <v>816</v>
      </c>
      <c r="C276" s="24">
        <v>22351</v>
      </c>
      <c r="D276" s="24">
        <v>24214</v>
      </c>
      <c r="E276" s="24">
        <v>26331</v>
      </c>
      <c r="F276" s="24">
        <v>28208</v>
      </c>
      <c r="G276" s="24">
        <v>30976</v>
      </c>
      <c r="H276" s="24">
        <v>31992</v>
      </c>
      <c r="I276" s="146">
        <v>33480</v>
      </c>
    </row>
    <row r="277" spans="1:9" x14ac:dyDescent="0.4">
      <c r="A277" s="23" t="s">
        <v>270</v>
      </c>
      <c r="B277" s="25" t="s">
        <v>815</v>
      </c>
      <c r="C277" s="24">
        <v>31670</v>
      </c>
      <c r="D277" s="24">
        <v>32647</v>
      </c>
      <c r="E277" s="24">
        <v>35043</v>
      </c>
      <c r="F277" s="24">
        <v>39230</v>
      </c>
      <c r="G277" s="24">
        <v>43153</v>
      </c>
      <c r="H277" s="24">
        <v>44750</v>
      </c>
      <c r="I277" s="146">
        <v>49181</v>
      </c>
    </row>
    <row r="278" spans="1:9" x14ac:dyDescent="0.4">
      <c r="A278" s="23" t="s">
        <v>270</v>
      </c>
      <c r="B278" s="23" t="s">
        <v>461</v>
      </c>
      <c r="C278" s="24">
        <v>28412</v>
      </c>
      <c r="D278" s="24">
        <v>29880</v>
      </c>
      <c r="E278" s="24">
        <v>30972</v>
      </c>
      <c r="F278" s="24">
        <v>33557</v>
      </c>
      <c r="G278" s="24">
        <v>35774</v>
      </c>
      <c r="H278" s="24">
        <v>36621</v>
      </c>
      <c r="I278" s="146">
        <v>38242</v>
      </c>
    </row>
    <row r="279" spans="1:9" x14ac:dyDescent="0.4">
      <c r="A279" s="23" t="s">
        <v>348</v>
      </c>
      <c r="B279" s="23" t="s">
        <v>348</v>
      </c>
      <c r="C279" s="24">
        <v>31472</v>
      </c>
      <c r="D279" s="24">
        <v>35763</v>
      </c>
      <c r="E279" s="24">
        <v>39078</v>
      </c>
      <c r="F279" s="24">
        <v>43577</v>
      </c>
      <c r="G279" s="24">
        <v>45706</v>
      </c>
      <c r="H279" s="24">
        <v>50561</v>
      </c>
      <c r="I279" s="146">
        <v>51655</v>
      </c>
    </row>
    <row r="280" spans="1:9" x14ac:dyDescent="0.4">
      <c r="A280" s="23" t="s">
        <v>348</v>
      </c>
      <c r="B280" s="23" t="s">
        <v>412</v>
      </c>
      <c r="C280" s="24">
        <v>31472</v>
      </c>
      <c r="D280" s="24">
        <v>35763</v>
      </c>
      <c r="E280" s="24">
        <v>39078</v>
      </c>
      <c r="F280" s="24">
        <v>43577</v>
      </c>
      <c r="G280" s="24">
        <v>45706</v>
      </c>
      <c r="H280" s="24">
        <v>50561</v>
      </c>
      <c r="I280" s="146">
        <v>51655</v>
      </c>
    </row>
  </sheetData>
  <autoFilter ref="A1:H2" xr:uid="{5824F0F6-043E-468E-BF3D-574B98BEC11A}">
    <sortState xmlns:xlrd2="http://schemas.microsoft.com/office/spreadsheetml/2017/richdata2" ref="A4:H280">
      <sortCondition ref="A1:A2"/>
    </sortState>
  </autoFilter>
  <mergeCells count="2">
    <mergeCell ref="B1:B2"/>
    <mergeCell ref="A1:A2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A8FE-3A6F-4DDB-A268-B4BD9B8E062F}">
  <dimension ref="A1:AD280"/>
  <sheetViews>
    <sheetView topLeftCell="S1" workbookViewId="0">
      <selection activeCell="W3" sqref="W3"/>
    </sheetView>
  </sheetViews>
  <sheetFormatPr defaultRowHeight="17.399999999999999" x14ac:dyDescent="0.4"/>
  <cols>
    <col min="2" max="2" width="13.5" customWidth="1"/>
  </cols>
  <sheetData>
    <row r="1" spans="1:30" x14ac:dyDescent="0.4">
      <c r="A1" s="291" t="s">
        <v>564</v>
      </c>
      <c r="B1" s="291" t="s">
        <v>565</v>
      </c>
      <c r="C1" s="290" t="s">
        <v>351</v>
      </c>
      <c r="D1" s="290" t="s">
        <v>351</v>
      </c>
      <c r="E1" s="290" t="s">
        <v>351</v>
      </c>
      <c r="F1" s="290" t="s">
        <v>351</v>
      </c>
      <c r="G1" s="290" t="s">
        <v>352</v>
      </c>
      <c r="H1" s="290" t="s">
        <v>352</v>
      </c>
      <c r="I1" s="290" t="s">
        <v>352</v>
      </c>
      <c r="J1" s="290" t="s">
        <v>352</v>
      </c>
      <c r="K1" s="290" t="s">
        <v>353</v>
      </c>
      <c r="L1" s="290" t="s">
        <v>353</v>
      </c>
      <c r="M1" s="290" t="s">
        <v>353</v>
      </c>
      <c r="N1" s="290" t="s">
        <v>353</v>
      </c>
      <c r="O1" s="290" t="s">
        <v>354</v>
      </c>
      <c r="P1" s="290" t="s">
        <v>354</v>
      </c>
      <c r="Q1" s="290" t="s">
        <v>354</v>
      </c>
      <c r="R1" s="290" t="s">
        <v>354</v>
      </c>
      <c r="S1" s="290" t="s">
        <v>355</v>
      </c>
      <c r="T1" s="290" t="s">
        <v>355</v>
      </c>
      <c r="U1" s="290" t="s">
        <v>355</v>
      </c>
      <c r="V1" s="290" t="s">
        <v>355</v>
      </c>
      <c r="W1" s="290" t="s">
        <v>356</v>
      </c>
      <c r="X1" s="290" t="s">
        <v>356</v>
      </c>
      <c r="Y1" s="290" t="s">
        <v>356</v>
      </c>
      <c r="Z1" s="290" t="s">
        <v>356</v>
      </c>
      <c r="AA1" s="290">
        <v>2023</v>
      </c>
      <c r="AB1" s="290" t="s">
        <v>356</v>
      </c>
      <c r="AC1" s="290" t="s">
        <v>356</v>
      </c>
      <c r="AD1" s="290" t="s">
        <v>356</v>
      </c>
    </row>
    <row r="2" spans="1:30" x14ac:dyDescent="0.4">
      <c r="A2" s="290" t="s">
        <v>564</v>
      </c>
      <c r="B2" s="290" t="s">
        <v>565</v>
      </c>
      <c r="C2" s="26" t="s">
        <v>566</v>
      </c>
      <c r="D2" s="26" t="s">
        <v>567</v>
      </c>
      <c r="E2" s="26" t="s">
        <v>568</v>
      </c>
      <c r="F2" s="26" t="s">
        <v>569</v>
      </c>
      <c r="G2" s="26" t="s">
        <v>566</v>
      </c>
      <c r="H2" s="26" t="s">
        <v>567</v>
      </c>
      <c r="I2" s="26" t="s">
        <v>568</v>
      </c>
      <c r="J2" s="26" t="s">
        <v>569</v>
      </c>
      <c r="K2" s="26" t="s">
        <v>566</v>
      </c>
      <c r="L2" s="26" t="s">
        <v>567</v>
      </c>
      <c r="M2" s="26" t="s">
        <v>568</v>
      </c>
      <c r="N2" s="26" t="s">
        <v>569</v>
      </c>
      <c r="O2" s="26" t="s">
        <v>566</v>
      </c>
      <c r="P2" s="26" t="s">
        <v>567</v>
      </c>
      <c r="Q2" s="26" t="s">
        <v>568</v>
      </c>
      <c r="R2" s="26" t="s">
        <v>569</v>
      </c>
      <c r="S2" s="26" t="s">
        <v>566</v>
      </c>
      <c r="T2" s="26" t="s">
        <v>567</v>
      </c>
      <c r="U2" s="26" t="s">
        <v>568</v>
      </c>
      <c r="V2" s="26" t="s">
        <v>569</v>
      </c>
      <c r="W2" s="26" t="s">
        <v>566</v>
      </c>
      <c r="X2" s="26" t="s">
        <v>567</v>
      </c>
      <c r="Y2" s="26" t="s">
        <v>568</v>
      </c>
      <c r="Z2" s="26" t="s">
        <v>569</v>
      </c>
      <c r="AA2" s="26" t="s">
        <v>566</v>
      </c>
      <c r="AB2" s="26" t="s">
        <v>567</v>
      </c>
      <c r="AC2" s="26" t="s">
        <v>568</v>
      </c>
      <c r="AD2" s="26" t="s">
        <v>569</v>
      </c>
    </row>
    <row r="3" spans="1:30" x14ac:dyDescent="0.4">
      <c r="A3" s="27" t="s">
        <v>88</v>
      </c>
      <c r="B3" s="27" t="s">
        <v>88</v>
      </c>
      <c r="C3" s="28">
        <v>416492</v>
      </c>
      <c r="D3" s="28">
        <v>347406</v>
      </c>
      <c r="E3" s="28">
        <v>53351</v>
      </c>
      <c r="F3" s="28">
        <v>15735</v>
      </c>
      <c r="G3" s="28">
        <v>426399</v>
      </c>
      <c r="H3" s="28">
        <v>354631</v>
      </c>
      <c r="I3" s="28">
        <v>55511</v>
      </c>
      <c r="J3" s="28">
        <v>16257</v>
      </c>
      <c r="K3" s="28">
        <v>440683</v>
      </c>
      <c r="L3" s="28">
        <v>365168</v>
      </c>
      <c r="M3" s="28">
        <v>58695</v>
      </c>
      <c r="N3" s="28">
        <v>16820</v>
      </c>
      <c r="O3" s="28">
        <v>459542</v>
      </c>
      <c r="P3" s="28">
        <v>381081</v>
      </c>
      <c r="Q3" s="28">
        <v>61429</v>
      </c>
      <c r="R3" s="28">
        <v>17032</v>
      </c>
      <c r="S3" s="28">
        <v>473451</v>
      </c>
      <c r="T3" s="28">
        <v>395189</v>
      </c>
      <c r="U3" s="28">
        <v>61657</v>
      </c>
      <c r="V3" s="28">
        <v>16605</v>
      </c>
      <c r="W3" s="28">
        <v>484622</v>
      </c>
      <c r="X3" s="28">
        <v>404144</v>
      </c>
      <c r="Y3" s="28">
        <v>63524</v>
      </c>
      <c r="Z3" s="28">
        <v>16954</v>
      </c>
      <c r="AA3" s="146">
        <v>492745</v>
      </c>
      <c r="AB3" s="146">
        <v>408727</v>
      </c>
      <c r="AC3" s="146">
        <v>66248</v>
      </c>
      <c r="AD3" s="146">
        <v>17770</v>
      </c>
    </row>
    <row r="4" spans="1:30" x14ac:dyDescent="0.4">
      <c r="A4" s="27" t="s">
        <v>88</v>
      </c>
      <c r="B4" s="27" t="s">
        <v>104</v>
      </c>
      <c r="C4" s="28">
        <v>57629</v>
      </c>
      <c r="D4" s="28">
        <v>48431</v>
      </c>
      <c r="E4" s="28">
        <v>7100</v>
      </c>
      <c r="F4" s="28">
        <v>2098</v>
      </c>
      <c r="G4" s="28">
        <v>58189</v>
      </c>
      <c r="H4" s="28">
        <v>48844</v>
      </c>
      <c r="I4" s="28">
        <v>7210</v>
      </c>
      <c r="J4" s="28">
        <v>2135</v>
      </c>
      <c r="K4" s="28">
        <v>61390</v>
      </c>
      <c r="L4" s="28">
        <v>51404</v>
      </c>
      <c r="M4" s="28">
        <v>7708</v>
      </c>
      <c r="N4" s="28">
        <v>2278</v>
      </c>
      <c r="O4" s="28">
        <v>63782</v>
      </c>
      <c r="P4" s="28">
        <v>53530</v>
      </c>
      <c r="Q4" s="28">
        <v>7933</v>
      </c>
      <c r="R4" s="28">
        <v>2319</v>
      </c>
      <c r="S4" s="28">
        <v>66055</v>
      </c>
      <c r="T4" s="28">
        <v>55719</v>
      </c>
      <c r="U4" s="28">
        <v>8088</v>
      </c>
      <c r="V4" s="28">
        <v>2248</v>
      </c>
      <c r="W4" s="28">
        <v>66947</v>
      </c>
      <c r="X4" s="28">
        <v>56362</v>
      </c>
      <c r="Y4" s="28">
        <v>8240</v>
      </c>
      <c r="Z4" s="28">
        <v>2345</v>
      </c>
      <c r="AA4" s="146">
        <v>67457</v>
      </c>
      <c r="AB4" s="146">
        <v>56375</v>
      </c>
      <c r="AC4" s="146">
        <v>8608</v>
      </c>
      <c r="AD4" s="146">
        <v>2474</v>
      </c>
    </row>
    <row r="5" spans="1:30" x14ac:dyDescent="0.4">
      <c r="A5" s="27" t="s">
        <v>88</v>
      </c>
      <c r="B5" s="27" t="s">
        <v>99</v>
      </c>
      <c r="C5" s="28">
        <v>8236</v>
      </c>
      <c r="D5" s="28">
        <v>6546</v>
      </c>
      <c r="E5" s="28">
        <v>1210</v>
      </c>
      <c r="F5" s="28">
        <v>480</v>
      </c>
      <c r="G5" s="28">
        <v>8401</v>
      </c>
      <c r="H5" s="28">
        <v>6649</v>
      </c>
      <c r="I5" s="28">
        <v>1271</v>
      </c>
      <c r="J5" s="28">
        <v>481</v>
      </c>
      <c r="K5" s="28">
        <v>8293</v>
      </c>
      <c r="L5" s="28">
        <v>6708</v>
      </c>
      <c r="M5" s="28">
        <v>1192</v>
      </c>
      <c r="N5" s="28">
        <v>393</v>
      </c>
      <c r="O5" s="28">
        <v>8657</v>
      </c>
      <c r="P5" s="28">
        <v>6949</v>
      </c>
      <c r="Q5" s="28">
        <v>1275</v>
      </c>
      <c r="R5" s="28">
        <v>433</v>
      </c>
      <c r="S5" s="28">
        <v>9289</v>
      </c>
      <c r="T5" s="28">
        <v>7451</v>
      </c>
      <c r="U5" s="28">
        <v>1384</v>
      </c>
      <c r="V5" s="28">
        <v>454</v>
      </c>
      <c r="W5" s="28">
        <v>9608</v>
      </c>
      <c r="X5" s="28">
        <v>7684</v>
      </c>
      <c r="Y5" s="28">
        <v>1461</v>
      </c>
      <c r="Z5" s="28">
        <v>463</v>
      </c>
      <c r="AA5" s="146">
        <v>9851</v>
      </c>
      <c r="AB5" s="146">
        <v>7811</v>
      </c>
      <c r="AC5" s="146">
        <v>1526</v>
      </c>
      <c r="AD5" s="146">
        <v>514</v>
      </c>
    </row>
    <row r="6" spans="1:30" x14ac:dyDescent="0.4">
      <c r="A6" s="27" t="s">
        <v>88</v>
      </c>
      <c r="B6" s="27" t="s">
        <v>96</v>
      </c>
      <c r="C6" s="28">
        <v>24115</v>
      </c>
      <c r="D6" s="28">
        <v>20662</v>
      </c>
      <c r="E6" s="28">
        <v>2662</v>
      </c>
      <c r="F6" s="28">
        <v>791</v>
      </c>
      <c r="G6" s="28">
        <v>24463</v>
      </c>
      <c r="H6" s="28">
        <v>20883</v>
      </c>
      <c r="I6" s="28">
        <v>2771</v>
      </c>
      <c r="J6" s="28">
        <v>809</v>
      </c>
      <c r="K6" s="28">
        <v>25120</v>
      </c>
      <c r="L6" s="28">
        <v>21306</v>
      </c>
      <c r="M6" s="28">
        <v>2968</v>
      </c>
      <c r="N6" s="28">
        <v>846</v>
      </c>
      <c r="O6" s="28">
        <v>26565</v>
      </c>
      <c r="P6" s="28">
        <v>22470</v>
      </c>
      <c r="Q6" s="28">
        <v>3203</v>
      </c>
      <c r="R6" s="28">
        <v>892</v>
      </c>
      <c r="S6" s="28">
        <v>27165</v>
      </c>
      <c r="T6" s="28">
        <v>23099</v>
      </c>
      <c r="U6" s="28">
        <v>3197</v>
      </c>
      <c r="V6" s="28">
        <v>869</v>
      </c>
      <c r="W6" s="28">
        <v>27513</v>
      </c>
      <c r="X6" s="28">
        <v>23373</v>
      </c>
      <c r="Y6" s="28">
        <v>3279</v>
      </c>
      <c r="Z6" s="28">
        <v>861</v>
      </c>
      <c r="AA6" s="146">
        <v>27716</v>
      </c>
      <c r="AB6" s="146">
        <v>23481</v>
      </c>
      <c r="AC6" s="146">
        <v>3306</v>
      </c>
      <c r="AD6" s="146">
        <v>929</v>
      </c>
    </row>
    <row r="7" spans="1:30" x14ac:dyDescent="0.4">
      <c r="A7" s="27" t="s">
        <v>88</v>
      </c>
      <c r="B7" s="27" t="s">
        <v>100</v>
      </c>
      <c r="C7" s="28">
        <v>18922</v>
      </c>
      <c r="D7" s="28">
        <v>15733</v>
      </c>
      <c r="E7" s="28">
        <v>2395</v>
      </c>
      <c r="F7" s="28">
        <v>794</v>
      </c>
      <c r="G7" s="28">
        <v>19963</v>
      </c>
      <c r="H7" s="28">
        <v>16479</v>
      </c>
      <c r="I7" s="28">
        <v>2628</v>
      </c>
      <c r="J7" s="28">
        <v>856</v>
      </c>
      <c r="K7" s="28">
        <v>20113</v>
      </c>
      <c r="L7" s="28">
        <v>16648</v>
      </c>
      <c r="M7" s="28">
        <v>2661</v>
      </c>
      <c r="N7" s="28">
        <v>804</v>
      </c>
      <c r="O7" s="28">
        <v>20400</v>
      </c>
      <c r="P7" s="28">
        <v>16961</v>
      </c>
      <c r="Q7" s="28">
        <v>2656</v>
      </c>
      <c r="R7" s="28">
        <v>783</v>
      </c>
      <c r="S7" s="28">
        <v>20497</v>
      </c>
      <c r="T7" s="28">
        <v>17053</v>
      </c>
      <c r="U7" s="28">
        <v>2650</v>
      </c>
      <c r="V7" s="28">
        <v>794</v>
      </c>
      <c r="W7" s="28">
        <v>21402</v>
      </c>
      <c r="X7" s="28">
        <v>17771</v>
      </c>
      <c r="Y7" s="28">
        <v>2807</v>
      </c>
      <c r="Z7" s="28">
        <v>824</v>
      </c>
      <c r="AA7" s="146">
        <v>21529</v>
      </c>
      <c r="AB7" s="146">
        <v>17694</v>
      </c>
      <c r="AC7" s="146">
        <v>2964</v>
      </c>
      <c r="AD7" s="146">
        <v>871</v>
      </c>
    </row>
    <row r="8" spans="1:30" x14ac:dyDescent="0.4">
      <c r="A8" s="27" t="s">
        <v>88</v>
      </c>
      <c r="B8" s="27" t="s">
        <v>97</v>
      </c>
      <c r="C8" s="28">
        <v>22099</v>
      </c>
      <c r="D8" s="28">
        <v>18645</v>
      </c>
      <c r="E8" s="28">
        <v>2581</v>
      </c>
      <c r="F8" s="28">
        <v>873</v>
      </c>
      <c r="G8" s="28">
        <v>22648</v>
      </c>
      <c r="H8" s="28">
        <v>18922</v>
      </c>
      <c r="I8" s="28">
        <v>2788</v>
      </c>
      <c r="J8" s="28">
        <v>938</v>
      </c>
      <c r="K8" s="28">
        <v>23567</v>
      </c>
      <c r="L8" s="28">
        <v>19503</v>
      </c>
      <c r="M8" s="28">
        <v>3055</v>
      </c>
      <c r="N8" s="28">
        <v>1009</v>
      </c>
      <c r="O8" s="28">
        <v>25332</v>
      </c>
      <c r="P8" s="28">
        <v>20849</v>
      </c>
      <c r="Q8" s="28">
        <v>3426</v>
      </c>
      <c r="R8" s="28">
        <v>1057</v>
      </c>
      <c r="S8" s="28">
        <v>26338</v>
      </c>
      <c r="T8" s="28">
        <v>21767</v>
      </c>
      <c r="U8" s="28">
        <v>3475</v>
      </c>
      <c r="V8" s="28">
        <v>1096</v>
      </c>
      <c r="W8" s="28">
        <v>26916</v>
      </c>
      <c r="X8" s="28">
        <v>22227</v>
      </c>
      <c r="Y8" s="28">
        <v>3603</v>
      </c>
      <c r="Z8" s="28">
        <v>1086</v>
      </c>
      <c r="AA8" s="146">
        <v>27352</v>
      </c>
      <c r="AB8" s="146">
        <v>22468</v>
      </c>
      <c r="AC8" s="146">
        <v>3779</v>
      </c>
      <c r="AD8" s="146">
        <v>1105</v>
      </c>
    </row>
    <row r="9" spans="1:30" x14ac:dyDescent="0.4">
      <c r="A9" s="27" t="s">
        <v>88</v>
      </c>
      <c r="B9" s="27" t="s">
        <v>102</v>
      </c>
      <c r="C9" s="28">
        <v>5586</v>
      </c>
      <c r="D9" s="28">
        <v>4637</v>
      </c>
      <c r="E9" s="28">
        <v>755</v>
      </c>
      <c r="F9" s="28">
        <v>194</v>
      </c>
      <c r="G9" s="28">
        <v>5598</v>
      </c>
      <c r="H9" s="28">
        <v>4638</v>
      </c>
      <c r="I9" s="28">
        <v>745</v>
      </c>
      <c r="J9" s="28">
        <v>215</v>
      </c>
      <c r="K9" s="28">
        <v>5665</v>
      </c>
      <c r="L9" s="28">
        <v>4771</v>
      </c>
      <c r="M9" s="28">
        <v>690</v>
      </c>
      <c r="N9" s="28">
        <v>204</v>
      </c>
      <c r="O9" s="28">
        <v>5803</v>
      </c>
      <c r="P9" s="28">
        <v>4935</v>
      </c>
      <c r="Q9" s="28">
        <v>686</v>
      </c>
      <c r="R9" s="28">
        <v>182</v>
      </c>
      <c r="S9" s="28">
        <v>5993</v>
      </c>
      <c r="T9" s="28">
        <v>5042</v>
      </c>
      <c r="U9" s="28">
        <v>757</v>
      </c>
      <c r="V9" s="28">
        <v>194</v>
      </c>
      <c r="W9" s="28">
        <v>6118</v>
      </c>
      <c r="X9" s="28">
        <v>5131</v>
      </c>
      <c r="Y9" s="28">
        <v>781</v>
      </c>
      <c r="Z9" s="28">
        <v>206</v>
      </c>
      <c r="AA9" s="146">
        <v>6220</v>
      </c>
      <c r="AB9" s="146">
        <v>5184</v>
      </c>
      <c r="AC9" s="146">
        <v>828</v>
      </c>
      <c r="AD9" s="146">
        <v>208</v>
      </c>
    </row>
    <row r="10" spans="1:30" x14ac:dyDescent="0.4">
      <c r="A10" s="27" t="s">
        <v>88</v>
      </c>
      <c r="B10" s="27" t="s">
        <v>93</v>
      </c>
      <c r="C10" s="28">
        <v>8347</v>
      </c>
      <c r="D10" s="28">
        <v>6597</v>
      </c>
      <c r="E10" s="28">
        <v>1289</v>
      </c>
      <c r="F10" s="28">
        <v>461</v>
      </c>
      <c r="G10" s="28">
        <v>8755</v>
      </c>
      <c r="H10" s="28">
        <v>6877</v>
      </c>
      <c r="I10" s="28">
        <v>1385</v>
      </c>
      <c r="J10" s="28">
        <v>493</v>
      </c>
      <c r="K10" s="28">
        <v>9307</v>
      </c>
      <c r="L10" s="28">
        <v>7312</v>
      </c>
      <c r="M10" s="28">
        <v>1510</v>
      </c>
      <c r="N10" s="28">
        <v>485</v>
      </c>
      <c r="O10" s="28">
        <v>9775</v>
      </c>
      <c r="P10" s="28">
        <v>7691</v>
      </c>
      <c r="Q10" s="28">
        <v>1585</v>
      </c>
      <c r="R10" s="28">
        <v>499</v>
      </c>
      <c r="S10" s="28">
        <v>10146</v>
      </c>
      <c r="T10" s="28">
        <v>8115</v>
      </c>
      <c r="U10" s="28">
        <v>1550</v>
      </c>
      <c r="V10" s="28">
        <v>481</v>
      </c>
      <c r="W10" s="28">
        <v>10355</v>
      </c>
      <c r="X10" s="28">
        <v>8281</v>
      </c>
      <c r="Y10" s="28">
        <v>1579</v>
      </c>
      <c r="Z10" s="28">
        <v>495</v>
      </c>
      <c r="AA10" s="146">
        <v>10635</v>
      </c>
      <c r="AB10" s="146">
        <v>8408</v>
      </c>
      <c r="AC10" s="146">
        <v>1694</v>
      </c>
      <c r="AD10" s="146">
        <v>533</v>
      </c>
    </row>
    <row r="11" spans="1:30" x14ac:dyDescent="0.4">
      <c r="A11" s="27" t="s">
        <v>88</v>
      </c>
      <c r="B11" s="27" t="s">
        <v>105</v>
      </c>
      <c r="C11" s="28">
        <v>12415</v>
      </c>
      <c r="D11" s="28">
        <v>9882</v>
      </c>
      <c r="E11" s="28">
        <v>1955</v>
      </c>
      <c r="F11" s="28">
        <v>578</v>
      </c>
      <c r="G11" s="28">
        <v>12737</v>
      </c>
      <c r="H11" s="28">
        <v>10055</v>
      </c>
      <c r="I11" s="28">
        <v>2055</v>
      </c>
      <c r="J11" s="28">
        <v>627</v>
      </c>
      <c r="K11" s="28">
        <v>12789</v>
      </c>
      <c r="L11" s="28">
        <v>10377</v>
      </c>
      <c r="M11" s="28">
        <v>1833</v>
      </c>
      <c r="N11" s="28">
        <v>579</v>
      </c>
      <c r="O11" s="28">
        <v>13114</v>
      </c>
      <c r="P11" s="28">
        <v>10661</v>
      </c>
      <c r="Q11" s="28">
        <v>1866</v>
      </c>
      <c r="R11" s="28">
        <v>587</v>
      </c>
      <c r="S11" s="28">
        <v>13418</v>
      </c>
      <c r="T11" s="28">
        <v>10871</v>
      </c>
      <c r="U11" s="28">
        <v>1968</v>
      </c>
      <c r="V11" s="28">
        <v>579</v>
      </c>
      <c r="W11" s="28">
        <v>13800</v>
      </c>
      <c r="X11" s="28">
        <v>11141</v>
      </c>
      <c r="Y11" s="28">
        <v>2076</v>
      </c>
      <c r="Z11" s="28">
        <v>583</v>
      </c>
      <c r="AA11" s="146">
        <v>13966</v>
      </c>
      <c r="AB11" s="146">
        <v>11209</v>
      </c>
      <c r="AC11" s="146">
        <v>2124</v>
      </c>
      <c r="AD11" s="146">
        <v>633</v>
      </c>
    </row>
    <row r="12" spans="1:30" x14ac:dyDescent="0.4">
      <c r="A12" s="27" t="s">
        <v>88</v>
      </c>
      <c r="B12" s="27" t="s">
        <v>90</v>
      </c>
      <c r="C12" s="28">
        <v>85781</v>
      </c>
      <c r="D12" s="28">
        <v>72754</v>
      </c>
      <c r="E12" s="28">
        <v>10158</v>
      </c>
      <c r="F12" s="28">
        <v>2869</v>
      </c>
      <c r="G12" s="28">
        <v>89396</v>
      </c>
      <c r="H12" s="28">
        <v>75377</v>
      </c>
      <c r="I12" s="28">
        <v>10935</v>
      </c>
      <c r="J12" s="28">
        <v>3084</v>
      </c>
      <c r="K12" s="28">
        <v>95339</v>
      </c>
      <c r="L12" s="28">
        <v>79454</v>
      </c>
      <c r="M12" s="28">
        <v>12502</v>
      </c>
      <c r="N12" s="28">
        <v>3383</v>
      </c>
      <c r="O12" s="28">
        <v>100562</v>
      </c>
      <c r="P12" s="28">
        <v>83860</v>
      </c>
      <c r="Q12" s="28">
        <v>13352</v>
      </c>
      <c r="R12" s="28">
        <v>3350</v>
      </c>
      <c r="S12" s="28">
        <v>103871</v>
      </c>
      <c r="T12" s="28">
        <v>87752</v>
      </c>
      <c r="U12" s="28">
        <v>12911</v>
      </c>
      <c r="V12" s="28">
        <v>3208</v>
      </c>
      <c r="W12" s="28">
        <v>106368</v>
      </c>
      <c r="X12" s="28">
        <v>90116</v>
      </c>
      <c r="Y12" s="28">
        <v>13048</v>
      </c>
      <c r="Z12" s="28">
        <v>3204</v>
      </c>
      <c r="AA12" s="146">
        <v>108979</v>
      </c>
      <c r="AB12" s="146">
        <v>92115</v>
      </c>
      <c r="AC12" s="146">
        <v>13591</v>
      </c>
      <c r="AD12" s="146">
        <v>3273</v>
      </c>
    </row>
    <row r="13" spans="1:30" x14ac:dyDescent="0.4">
      <c r="A13" s="27" t="s">
        <v>88</v>
      </c>
      <c r="B13" s="27" t="s">
        <v>98</v>
      </c>
      <c r="C13" s="28">
        <v>8351</v>
      </c>
      <c r="D13" s="28">
        <v>6754</v>
      </c>
      <c r="E13" s="28">
        <v>1226</v>
      </c>
      <c r="F13" s="28">
        <v>371</v>
      </c>
      <c r="G13" s="28">
        <v>8450</v>
      </c>
      <c r="H13" s="28">
        <v>6814</v>
      </c>
      <c r="I13" s="28">
        <v>1254</v>
      </c>
      <c r="J13" s="28">
        <v>382</v>
      </c>
      <c r="K13" s="28">
        <v>8596</v>
      </c>
      <c r="L13" s="28">
        <v>6969</v>
      </c>
      <c r="M13" s="28">
        <v>1244</v>
      </c>
      <c r="N13" s="28">
        <v>383</v>
      </c>
      <c r="O13" s="28">
        <v>8932</v>
      </c>
      <c r="P13" s="28">
        <v>7165</v>
      </c>
      <c r="Q13" s="28">
        <v>1369</v>
      </c>
      <c r="R13" s="28">
        <v>398</v>
      </c>
      <c r="S13" s="28">
        <v>9395</v>
      </c>
      <c r="T13" s="28">
        <v>7621</v>
      </c>
      <c r="U13" s="28">
        <v>1393</v>
      </c>
      <c r="V13" s="28">
        <v>381</v>
      </c>
      <c r="W13" s="28">
        <v>9511</v>
      </c>
      <c r="X13" s="28">
        <v>7702</v>
      </c>
      <c r="Y13" s="28">
        <v>1428</v>
      </c>
      <c r="Z13" s="28">
        <v>381</v>
      </c>
      <c r="AA13" s="146">
        <v>9797</v>
      </c>
      <c r="AB13" s="146">
        <v>7844</v>
      </c>
      <c r="AC13" s="146">
        <v>1524</v>
      </c>
      <c r="AD13" s="146">
        <v>429</v>
      </c>
    </row>
    <row r="14" spans="1:30" x14ac:dyDescent="0.4">
      <c r="A14" s="27" t="s">
        <v>88</v>
      </c>
      <c r="B14" s="27" t="s">
        <v>94</v>
      </c>
      <c r="C14" s="28">
        <v>11331</v>
      </c>
      <c r="D14" s="28">
        <v>9286</v>
      </c>
      <c r="E14" s="28">
        <v>1513</v>
      </c>
      <c r="F14" s="28">
        <v>532</v>
      </c>
      <c r="G14" s="28">
        <v>11540</v>
      </c>
      <c r="H14" s="28">
        <v>9432</v>
      </c>
      <c r="I14" s="28">
        <v>1591</v>
      </c>
      <c r="J14" s="28">
        <v>517</v>
      </c>
      <c r="K14" s="28">
        <v>11741</v>
      </c>
      <c r="L14" s="28">
        <v>9560</v>
      </c>
      <c r="M14" s="28">
        <v>1666</v>
      </c>
      <c r="N14" s="28">
        <v>515</v>
      </c>
      <c r="O14" s="28">
        <v>11735</v>
      </c>
      <c r="P14" s="28">
        <v>9591</v>
      </c>
      <c r="Q14" s="28">
        <v>1624</v>
      </c>
      <c r="R14" s="28">
        <v>520</v>
      </c>
      <c r="S14" s="28">
        <v>11718</v>
      </c>
      <c r="T14" s="28">
        <v>9625</v>
      </c>
      <c r="U14" s="28">
        <v>1586</v>
      </c>
      <c r="V14" s="28">
        <v>507</v>
      </c>
      <c r="W14" s="28">
        <v>11795</v>
      </c>
      <c r="X14" s="28">
        <v>9644</v>
      </c>
      <c r="Y14" s="28">
        <v>1611</v>
      </c>
      <c r="Z14" s="28">
        <v>540</v>
      </c>
      <c r="AA14" s="146">
        <v>11884</v>
      </c>
      <c r="AB14" s="146">
        <v>9660</v>
      </c>
      <c r="AC14" s="146">
        <v>1681</v>
      </c>
      <c r="AD14" s="146">
        <v>543</v>
      </c>
    </row>
    <row r="15" spans="1:30" x14ac:dyDescent="0.4">
      <c r="A15" s="27" t="s">
        <v>88</v>
      </c>
      <c r="B15" s="27" t="s">
        <v>107</v>
      </c>
      <c r="C15" s="28">
        <v>11685</v>
      </c>
      <c r="D15" s="28">
        <v>10135</v>
      </c>
      <c r="E15" s="28">
        <v>1285</v>
      </c>
      <c r="F15" s="28">
        <v>265</v>
      </c>
      <c r="G15" s="28">
        <v>11840</v>
      </c>
      <c r="H15" s="28">
        <v>10183</v>
      </c>
      <c r="I15" s="28">
        <v>1367</v>
      </c>
      <c r="J15" s="28">
        <v>290</v>
      </c>
      <c r="K15" s="28">
        <v>11812</v>
      </c>
      <c r="L15" s="28">
        <v>10066</v>
      </c>
      <c r="M15" s="28">
        <v>1427</v>
      </c>
      <c r="N15" s="28">
        <v>319</v>
      </c>
      <c r="O15" s="28">
        <v>12001</v>
      </c>
      <c r="P15" s="28">
        <v>10310</v>
      </c>
      <c r="Q15" s="28">
        <v>1373</v>
      </c>
      <c r="R15" s="28">
        <v>318</v>
      </c>
      <c r="S15" s="28">
        <v>12123</v>
      </c>
      <c r="T15" s="28">
        <v>10447</v>
      </c>
      <c r="U15" s="28">
        <v>1374</v>
      </c>
      <c r="V15" s="28">
        <v>302</v>
      </c>
      <c r="W15" s="28">
        <v>12148</v>
      </c>
      <c r="X15" s="28">
        <v>10440</v>
      </c>
      <c r="Y15" s="28">
        <v>1394</v>
      </c>
      <c r="Z15" s="28">
        <v>314</v>
      </c>
      <c r="AA15" s="146">
        <v>12442</v>
      </c>
      <c r="AB15" s="146">
        <v>10638</v>
      </c>
      <c r="AC15" s="146">
        <v>1483</v>
      </c>
      <c r="AD15" s="146">
        <v>321</v>
      </c>
    </row>
    <row r="16" spans="1:30" x14ac:dyDescent="0.4">
      <c r="A16" s="27" t="s">
        <v>88</v>
      </c>
      <c r="B16" s="27" t="s">
        <v>101</v>
      </c>
      <c r="C16" s="28">
        <v>75302</v>
      </c>
      <c r="D16" s="28">
        <v>64384</v>
      </c>
      <c r="E16" s="28">
        <v>8718</v>
      </c>
      <c r="F16" s="28">
        <v>2200</v>
      </c>
      <c r="G16" s="28">
        <v>76003</v>
      </c>
      <c r="H16" s="28">
        <v>64919</v>
      </c>
      <c r="I16" s="28">
        <v>8882</v>
      </c>
      <c r="J16" s="28">
        <v>2202</v>
      </c>
      <c r="K16" s="28">
        <v>77073</v>
      </c>
      <c r="L16" s="28">
        <v>65674</v>
      </c>
      <c r="M16" s="28">
        <v>9089</v>
      </c>
      <c r="N16" s="28">
        <v>2310</v>
      </c>
      <c r="O16" s="28">
        <v>80823</v>
      </c>
      <c r="P16" s="28">
        <v>68601</v>
      </c>
      <c r="Q16" s="28">
        <v>9825</v>
      </c>
      <c r="R16" s="28">
        <v>2397</v>
      </c>
      <c r="S16" s="28">
        <v>84345</v>
      </c>
      <c r="T16" s="28">
        <v>71944</v>
      </c>
      <c r="U16" s="28">
        <v>10080</v>
      </c>
      <c r="V16" s="28">
        <v>2321</v>
      </c>
      <c r="W16" s="28">
        <v>87679</v>
      </c>
      <c r="X16" s="28">
        <v>74783</v>
      </c>
      <c r="Y16" s="28">
        <v>10524</v>
      </c>
      <c r="Z16" s="28">
        <v>2372</v>
      </c>
      <c r="AA16" s="146">
        <v>89112</v>
      </c>
      <c r="AB16" s="146">
        <v>75957</v>
      </c>
      <c r="AC16" s="146">
        <v>10753</v>
      </c>
      <c r="AD16" s="146">
        <v>2402</v>
      </c>
    </row>
    <row r="17" spans="1:30" x14ac:dyDescent="0.4">
      <c r="A17" s="27" t="s">
        <v>88</v>
      </c>
      <c r="B17" s="27" t="s">
        <v>95</v>
      </c>
      <c r="C17" s="28">
        <v>13246</v>
      </c>
      <c r="D17" s="28">
        <v>11196</v>
      </c>
      <c r="E17" s="28">
        <v>1518</v>
      </c>
      <c r="F17" s="28">
        <v>532</v>
      </c>
      <c r="G17" s="28">
        <v>13263</v>
      </c>
      <c r="H17" s="28">
        <v>11181</v>
      </c>
      <c r="I17" s="28">
        <v>1551</v>
      </c>
      <c r="J17" s="28">
        <v>531</v>
      </c>
      <c r="K17" s="28">
        <v>13436</v>
      </c>
      <c r="L17" s="28">
        <v>11256</v>
      </c>
      <c r="M17" s="28">
        <v>1650</v>
      </c>
      <c r="N17" s="28">
        <v>530</v>
      </c>
      <c r="O17" s="28">
        <v>13586</v>
      </c>
      <c r="P17" s="28">
        <v>11391</v>
      </c>
      <c r="Q17" s="28">
        <v>1616</v>
      </c>
      <c r="R17" s="28">
        <v>579</v>
      </c>
      <c r="S17" s="28">
        <v>13782</v>
      </c>
      <c r="T17" s="28">
        <v>11576</v>
      </c>
      <c r="U17" s="28">
        <v>1668</v>
      </c>
      <c r="V17" s="28">
        <v>538</v>
      </c>
      <c r="W17" s="28">
        <v>13764</v>
      </c>
      <c r="X17" s="28">
        <v>11553</v>
      </c>
      <c r="Y17" s="28">
        <v>1672</v>
      </c>
      <c r="Z17" s="28">
        <v>539</v>
      </c>
      <c r="AA17" s="146">
        <v>13819</v>
      </c>
      <c r="AB17" s="146">
        <v>11469</v>
      </c>
      <c r="AC17" s="146">
        <v>1755</v>
      </c>
      <c r="AD17" s="146">
        <v>595</v>
      </c>
    </row>
    <row r="18" spans="1:30" x14ac:dyDescent="0.4">
      <c r="A18" s="27" t="s">
        <v>88</v>
      </c>
      <c r="B18" s="27" t="s">
        <v>91</v>
      </c>
      <c r="C18" s="28">
        <v>12600</v>
      </c>
      <c r="D18" s="28">
        <v>10120</v>
      </c>
      <c r="E18" s="28">
        <v>1842</v>
      </c>
      <c r="F18" s="28">
        <v>638</v>
      </c>
      <c r="G18" s="28">
        <v>12940</v>
      </c>
      <c r="H18" s="28">
        <v>10434</v>
      </c>
      <c r="I18" s="28">
        <v>1884</v>
      </c>
      <c r="J18" s="28">
        <v>622</v>
      </c>
      <c r="K18" s="28">
        <v>13336</v>
      </c>
      <c r="L18" s="28">
        <v>10693</v>
      </c>
      <c r="M18" s="28">
        <v>2008</v>
      </c>
      <c r="N18" s="28">
        <v>635</v>
      </c>
      <c r="O18" s="28">
        <v>13755</v>
      </c>
      <c r="P18" s="28">
        <v>11007</v>
      </c>
      <c r="Q18" s="28">
        <v>2103</v>
      </c>
      <c r="R18" s="28">
        <v>645</v>
      </c>
      <c r="S18" s="28">
        <v>13980</v>
      </c>
      <c r="T18" s="28">
        <v>11285</v>
      </c>
      <c r="U18" s="28">
        <v>2072</v>
      </c>
      <c r="V18" s="28">
        <v>623</v>
      </c>
      <c r="W18" s="28">
        <v>14406</v>
      </c>
      <c r="X18" s="28">
        <v>11609</v>
      </c>
      <c r="Y18" s="28">
        <v>2149</v>
      </c>
      <c r="Z18" s="28">
        <v>648</v>
      </c>
      <c r="AA18" s="146">
        <v>14601</v>
      </c>
      <c r="AB18" s="146">
        <v>11665</v>
      </c>
      <c r="AC18" s="146">
        <v>2241</v>
      </c>
      <c r="AD18" s="146">
        <v>695</v>
      </c>
    </row>
    <row r="19" spans="1:30" x14ac:dyDescent="0.4">
      <c r="A19" s="27" t="s">
        <v>88</v>
      </c>
      <c r="B19" s="27" t="s">
        <v>106</v>
      </c>
      <c r="C19" s="28">
        <v>21240</v>
      </c>
      <c r="D19" s="28">
        <v>16477</v>
      </c>
      <c r="E19" s="28">
        <v>3755</v>
      </c>
      <c r="F19" s="28">
        <v>1008</v>
      </c>
      <c r="G19" s="28">
        <v>21764</v>
      </c>
      <c r="H19" s="28">
        <v>16897</v>
      </c>
      <c r="I19" s="28">
        <v>3854</v>
      </c>
      <c r="J19" s="28">
        <v>1013</v>
      </c>
      <c r="K19" s="28">
        <v>22108</v>
      </c>
      <c r="L19" s="28">
        <v>17141</v>
      </c>
      <c r="M19" s="28">
        <v>3922</v>
      </c>
      <c r="N19" s="28">
        <v>1045</v>
      </c>
      <c r="O19" s="28">
        <v>22782</v>
      </c>
      <c r="P19" s="28">
        <v>17929</v>
      </c>
      <c r="Q19" s="28">
        <v>3846</v>
      </c>
      <c r="R19" s="28">
        <v>1007</v>
      </c>
      <c r="S19" s="28">
        <v>22891</v>
      </c>
      <c r="T19" s="28">
        <v>18147</v>
      </c>
      <c r="U19" s="28">
        <v>3765</v>
      </c>
      <c r="V19" s="28">
        <v>979</v>
      </c>
      <c r="W19" s="28">
        <v>23373</v>
      </c>
      <c r="X19" s="28">
        <v>18365</v>
      </c>
      <c r="Y19" s="28">
        <v>3985</v>
      </c>
      <c r="Z19" s="28">
        <v>1023</v>
      </c>
      <c r="AA19" s="146">
        <v>23708</v>
      </c>
      <c r="AB19" s="146">
        <v>18409</v>
      </c>
      <c r="AC19" s="146">
        <v>4193</v>
      </c>
      <c r="AD19" s="146">
        <v>1106</v>
      </c>
    </row>
    <row r="20" spans="1:30" x14ac:dyDescent="0.4">
      <c r="A20" s="27" t="s">
        <v>88</v>
      </c>
      <c r="B20" s="27" t="s">
        <v>92</v>
      </c>
      <c r="C20" s="28">
        <v>6197</v>
      </c>
      <c r="D20" s="28">
        <v>5052</v>
      </c>
      <c r="E20" s="28">
        <v>888</v>
      </c>
      <c r="F20" s="28">
        <v>257</v>
      </c>
      <c r="G20" s="28">
        <v>6277</v>
      </c>
      <c r="H20" s="28">
        <v>5134</v>
      </c>
      <c r="I20" s="28">
        <v>903</v>
      </c>
      <c r="J20" s="28">
        <v>240</v>
      </c>
      <c r="K20" s="28">
        <v>6375</v>
      </c>
      <c r="L20" s="28">
        <v>5195</v>
      </c>
      <c r="M20" s="28">
        <v>945</v>
      </c>
      <c r="N20" s="28">
        <v>235</v>
      </c>
      <c r="O20" s="28">
        <v>6574</v>
      </c>
      <c r="P20" s="28">
        <v>5389</v>
      </c>
      <c r="Q20" s="28">
        <v>939</v>
      </c>
      <c r="R20" s="28">
        <v>246</v>
      </c>
      <c r="S20" s="28">
        <v>6577</v>
      </c>
      <c r="T20" s="28">
        <v>5381</v>
      </c>
      <c r="U20" s="28">
        <v>954</v>
      </c>
      <c r="V20" s="28">
        <v>242</v>
      </c>
      <c r="W20" s="28">
        <v>6552</v>
      </c>
      <c r="X20" s="28">
        <v>5325</v>
      </c>
      <c r="Y20" s="28">
        <v>970</v>
      </c>
      <c r="Z20" s="28">
        <v>257</v>
      </c>
      <c r="AA20" s="146">
        <v>6676</v>
      </c>
      <c r="AB20" s="146">
        <v>5387</v>
      </c>
      <c r="AC20" s="146">
        <v>1024</v>
      </c>
      <c r="AD20" s="146">
        <v>265</v>
      </c>
    </row>
    <row r="21" spans="1:30" x14ac:dyDescent="0.4">
      <c r="A21" s="27" t="s">
        <v>88</v>
      </c>
      <c r="B21" s="27" t="s">
        <v>103</v>
      </c>
      <c r="C21" s="28">
        <v>13410</v>
      </c>
      <c r="D21" s="28">
        <v>10115</v>
      </c>
      <c r="E21" s="28">
        <v>2501</v>
      </c>
      <c r="F21" s="28">
        <v>794</v>
      </c>
      <c r="G21" s="28">
        <v>14172</v>
      </c>
      <c r="H21" s="28">
        <v>10913</v>
      </c>
      <c r="I21" s="28">
        <v>2437</v>
      </c>
      <c r="J21" s="28">
        <v>822</v>
      </c>
      <c r="K21" s="28">
        <v>14623</v>
      </c>
      <c r="L21" s="28">
        <v>11131</v>
      </c>
      <c r="M21" s="28">
        <v>2625</v>
      </c>
      <c r="N21" s="28">
        <v>867</v>
      </c>
      <c r="O21" s="28">
        <v>15364</v>
      </c>
      <c r="P21" s="28">
        <v>11792</v>
      </c>
      <c r="Q21" s="28">
        <v>2752</v>
      </c>
      <c r="R21" s="28">
        <v>820</v>
      </c>
      <c r="S21" s="28">
        <v>15868</v>
      </c>
      <c r="T21" s="28">
        <v>12294</v>
      </c>
      <c r="U21" s="28">
        <v>2785</v>
      </c>
      <c r="V21" s="28">
        <v>789</v>
      </c>
      <c r="W21" s="28">
        <v>16367</v>
      </c>
      <c r="X21" s="28">
        <v>12637</v>
      </c>
      <c r="Y21" s="28">
        <v>2917</v>
      </c>
      <c r="Z21" s="28">
        <v>813</v>
      </c>
      <c r="AA21" s="146">
        <v>17001</v>
      </c>
      <c r="AB21" s="146">
        <v>12953</v>
      </c>
      <c r="AC21" s="146">
        <v>3174</v>
      </c>
      <c r="AD21" s="146">
        <v>874</v>
      </c>
    </row>
    <row r="22" spans="1:30" x14ac:dyDescent="0.4">
      <c r="A22" s="27" t="s">
        <v>109</v>
      </c>
      <c r="B22" s="27" t="s">
        <v>109</v>
      </c>
      <c r="C22" s="28">
        <v>3169606</v>
      </c>
      <c r="D22" s="28">
        <v>2695877</v>
      </c>
      <c r="E22" s="28">
        <v>374192</v>
      </c>
      <c r="F22" s="28">
        <v>99537</v>
      </c>
      <c r="G22" s="28">
        <v>3307703</v>
      </c>
      <c r="H22" s="28">
        <v>2800810</v>
      </c>
      <c r="I22" s="28">
        <v>400881</v>
      </c>
      <c r="J22" s="28">
        <v>106012</v>
      </c>
      <c r="K22" s="28">
        <v>3454042</v>
      </c>
      <c r="L22" s="28">
        <v>2911533</v>
      </c>
      <c r="M22" s="28">
        <v>429997</v>
      </c>
      <c r="N22" s="28">
        <v>112512</v>
      </c>
      <c r="O22" s="28">
        <v>3587339</v>
      </c>
      <c r="P22" s="28">
        <v>3032974</v>
      </c>
      <c r="Q22" s="28">
        <v>440861</v>
      </c>
      <c r="R22" s="28">
        <v>113504</v>
      </c>
      <c r="S22" s="28">
        <v>3732021</v>
      </c>
      <c r="T22" s="28">
        <v>3195449</v>
      </c>
      <c r="U22" s="28">
        <v>428667</v>
      </c>
      <c r="V22" s="28">
        <v>107905</v>
      </c>
      <c r="W22" s="28">
        <v>3815559</v>
      </c>
      <c r="X22" s="28">
        <v>3278022</v>
      </c>
      <c r="Y22" s="28">
        <v>429627</v>
      </c>
      <c r="Z22" s="28">
        <v>107910</v>
      </c>
      <c r="AA22" s="146">
        <v>3944046</v>
      </c>
      <c r="AB22" s="146">
        <v>3390313</v>
      </c>
      <c r="AC22" s="146">
        <v>444556</v>
      </c>
      <c r="AD22" s="146">
        <v>109177</v>
      </c>
    </row>
    <row r="23" spans="1:30" x14ac:dyDescent="0.4">
      <c r="A23" s="27" t="s">
        <v>109</v>
      </c>
      <c r="B23" s="27" t="s">
        <v>131</v>
      </c>
      <c r="C23" s="28">
        <v>16755</v>
      </c>
      <c r="D23" s="28">
        <v>13383</v>
      </c>
      <c r="E23" s="28">
        <v>2372</v>
      </c>
      <c r="F23" s="28">
        <v>1000</v>
      </c>
      <c r="G23" s="28">
        <v>17403</v>
      </c>
      <c r="H23" s="28">
        <v>13927</v>
      </c>
      <c r="I23" s="28">
        <v>2496</v>
      </c>
      <c r="J23" s="28">
        <v>980</v>
      </c>
      <c r="K23" s="28">
        <v>17755</v>
      </c>
      <c r="L23" s="28">
        <v>14157</v>
      </c>
      <c r="M23" s="28">
        <v>2598</v>
      </c>
      <c r="N23" s="28">
        <v>1000</v>
      </c>
      <c r="O23" s="28">
        <v>18544</v>
      </c>
      <c r="P23" s="28">
        <v>14633</v>
      </c>
      <c r="Q23" s="28">
        <v>2825</v>
      </c>
      <c r="R23" s="28">
        <v>1086</v>
      </c>
      <c r="S23" s="28">
        <v>18955</v>
      </c>
      <c r="T23" s="28">
        <v>15183</v>
      </c>
      <c r="U23" s="28">
        <v>2726</v>
      </c>
      <c r="V23" s="28">
        <v>1046</v>
      </c>
      <c r="W23" s="28">
        <v>19481</v>
      </c>
      <c r="X23" s="28">
        <v>15582</v>
      </c>
      <c r="Y23" s="28">
        <v>2834</v>
      </c>
      <c r="Z23" s="28">
        <v>1065</v>
      </c>
      <c r="AA23" s="146">
        <v>20036</v>
      </c>
      <c r="AB23" s="146">
        <v>15960</v>
      </c>
      <c r="AC23" s="146">
        <v>2986</v>
      </c>
      <c r="AD23" s="146">
        <v>1090</v>
      </c>
    </row>
    <row r="24" spans="1:30" x14ac:dyDescent="0.4">
      <c r="A24" s="27" t="s">
        <v>109</v>
      </c>
      <c r="B24" s="27" t="s">
        <v>595</v>
      </c>
      <c r="C24" s="28">
        <v>256370</v>
      </c>
      <c r="D24" s="28">
        <v>218675</v>
      </c>
      <c r="E24" s="28">
        <v>30220</v>
      </c>
      <c r="F24" s="28">
        <v>7475</v>
      </c>
      <c r="G24" s="28">
        <v>262191</v>
      </c>
      <c r="H24" s="28">
        <v>223243</v>
      </c>
      <c r="I24" s="28">
        <v>31237</v>
      </c>
      <c r="J24" s="28">
        <v>7711</v>
      </c>
      <c r="K24" s="28">
        <v>272204</v>
      </c>
      <c r="L24" s="28">
        <v>231355</v>
      </c>
      <c r="M24" s="28">
        <v>32788</v>
      </c>
      <c r="N24" s="28">
        <v>8061</v>
      </c>
      <c r="O24" s="28">
        <v>282224</v>
      </c>
      <c r="P24" s="28">
        <v>240552</v>
      </c>
      <c r="Q24" s="28">
        <v>33499</v>
      </c>
      <c r="R24" s="28">
        <v>8173</v>
      </c>
      <c r="S24" s="28">
        <v>291219</v>
      </c>
      <c r="T24" s="28">
        <v>250577</v>
      </c>
      <c r="U24" s="28">
        <v>32845</v>
      </c>
      <c r="V24" s="28">
        <v>7797</v>
      </c>
      <c r="W24" s="28">
        <v>295359</v>
      </c>
      <c r="X24" s="28">
        <v>254924</v>
      </c>
      <c r="Y24" s="28">
        <v>32680</v>
      </c>
      <c r="Z24" s="28">
        <v>7755</v>
      </c>
      <c r="AA24" s="146">
        <v>306200</v>
      </c>
      <c r="AB24" s="146">
        <v>264882</v>
      </c>
      <c r="AC24" s="146">
        <v>33528</v>
      </c>
      <c r="AD24" s="146">
        <v>7790</v>
      </c>
    </row>
    <row r="25" spans="1:30" x14ac:dyDescent="0.4">
      <c r="A25" s="27" t="s">
        <v>109</v>
      </c>
      <c r="B25" s="27" t="s">
        <v>597</v>
      </c>
      <c r="C25" s="28">
        <v>107812</v>
      </c>
      <c r="D25" s="28">
        <v>92808</v>
      </c>
      <c r="E25" s="28">
        <v>11974</v>
      </c>
      <c r="F25" s="28">
        <v>3030</v>
      </c>
      <c r="G25" s="28">
        <v>110902</v>
      </c>
      <c r="H25" s="28">
        <v>95291</v>
      </c>
      <c r="I25" s="28">
        <v>12490</v>
      </c>
      <c r="J25" s="28">
        <v>3121</v>
      </c>
      <c r="K25" s="28">
        <v>116320</v>
      </c>
      <c r="L25" s="28">
        <v>99748</v>
      </c>
      <c r="M25" s="28">
        <v>13297</v>
      </c>
      <c r="N25" s="28">
        <v>3275</v>
      </c>
      <c r="O25" s="28">
        <v>123290</v>
      </c>
      <c r="P25" s="28">
        <v>106522</v>
      </c>
      <c r="Q25" s="28">
        <v>13512</v>
      </c>
      <c r="R25" s="28">
        <v>3256</v>
      </c>
      <c r="S25" s="28">
        <v>129340</v>
      </c>
      <c r="T25" s="28">
        <v>112988</v>
      </c>
      <c r="U25" s="28">
        <v>13212</v>
      </c>
      <c r="V25" s="28">
        <v>3140</v>
      </c>
      <c r="W25" s="28">
        <v>132144</v>
      </c>
      <c r="X25" s="28">
        <v>115838</v>
      </c>
      <c r="Y25" s="28">
        <v>13171</v>
      </c>
      <c r="Z25" s="28">
        <v>3135</v>
      </c>
      <c r="AA25" s="146">
        <v>139177</v>
      </c>
      <c r="AB25" s="146">
        <v>122060</v>
      </c>
      <c r="AC25" s="146">
        <v>13961</v>
      </c>
      <c r="AD25" s="146">
        <v>3156</v>
      </c>
    </row>
    <row r="26" spans="1:30" x14ac:dyDescent="0.4">
      <c r="A26" s="27" t="s">
        <v>109</v>
      </c>
      <c r="B26" s="27" t="s">
        <v>599</v>
      </c>
      <c r="C26" s="28">
        <v>66542</v>
      </c>
      <c r="D26" s="28">
        <v>55948</v>
      </c>
      <c r="E26" s="28">
        <v>8420</v>
      </c>
      <c r="F26" s="28">
        <v>2174</v>
      </c>
      <c r="G26" s="28">
        <v>69261</v>
      </c>
      <c r="H26" s="28">
        <v>58043</v>
      </c>
      <c r="I26" s="28">
        <v>8906</v>
      </c>
      <c r="J26" s="28">
        <v>2312</v>
      </c>
      <c r="K26" s="28">
        <v>71071</v>
      </c>
      <c r="L26" s="28">
        <v>59610</v>
      </c>
      <c r="M26" s="28">
        <v>9124</v>
      </c>
      <c r="N26" s="28">
        <v>2337</v>
      </c>
      <c r="O26" s="28">
        <v>72870</v>
      </c>
      <c r="P26" s="28">
        <v>61032</v>
      </c>
      <c r="Q26" s="28">
        <v>9394</v>
      </c>
      <c r="R26" s="28">
        <v>2444</v>
      </c>
      <c r="S26" s="28">
        <v>73535</v>
      </c>
      <c r="T26" s="28">
        <v>61932</v>
      </c>
      <c r="U26" s="28">
        <v>9257</v>
      </c>
      <c r="V26" s="28">
        <v>2346</v>
      </c>
      <c r="W26" s="28">
        <v>74979</v>
      </c>
      <c r="X26" s="28">
        <v>63255</v>
      </c>
      <c r="Y26" s="28">
        <v>9383</v>
      </c>
      <c r="Z26" s="28">
        <v>2341</v>
      </c>
      <c r="AA26" s="146">
        <v>77497</v>
      </c>
      <c r="AB26" s="146">
        <v>65636</v>
      </c>
      <c r="AC26" s="146">
        <v>9510</v>
      </c>
      <c r="AD26" s="146">
        <v>2351</v>
      </c>
    </row>
    <row r="27" spans="1:30" x14ac:dyDescent="0.4">
      <c r="A27" s="27" t="s">
        <v>109</v>
      </c>
      <c r="B27" s="27" t="s">
        <v>601</v>
      </c>
      <c r="C27" s="28">
        <v>82016</v>
      </c>
      <c r="D27" s="28">
        <v>69919</v>
      </c>
      <c r="E27" s="28">
        <v>9826</v>
      </c>
      <c r="F27" s="28">
        <v>2271</v>
      </c>
      <c r="G27" s="28">
        <v>82028</v>
      </c>
      <c r="H27" s="28">
        <v>69909</v>
      </c>
      <c r="I27" s="28">
        <v>9841</v>
      </c>
      <c r="J27" s="28">
        <v>2278</v>
      </c>
      <c r="K27" s="28">
        <v>84813</v>
      </c>
      <c r="L27" s="28">
        <v>71997</v>
      </c>
      <c r="M27" s="28">
        <v>10367</v>
      </c>
      <c r="N27" s="28">
        <v>2449</v>
      </c>
      <c r="O27" s="28">
        <v>86064</v>
      </c>
      <c r="P27" s="28">
        <v>72998</v>
      </c>
      <c r="Q27" s="28">
        <v>10593</v>
      </c>
      <c r="R27" s="28">
        <v>2473</v>
      </c>
      <c r="S27" s="28">
        <v>88344</v>
      </c>
      <c r="T27" s="28">
        <v>75657</v>
      </c>
      <c r="U27" s="28">
        <v>10376</v>
      </c>
      <c r="V27" s="28">
        <v>2311</v>
      </c>
      <c r="W27" s="28">
        <v>88236</v>
      </c>
      <c r="X27" s="28">
        <v>75831</v>
      </c>
      <c r="Y27" s="28">
        <v>10126</v>
      </c>
      <c r="Z27" s="28">
        <v>2279</v>
      </c>
      <c r="AA27" s="146">
        <v>89526</v>
      </c>
      <c r="AB27" s="146">
        <v>77186</v>
      </c>
      <c r="AC27" s="146">
        <v>10057</v>
      </c>
      <c r="AD27" s="146">
        <v>2283</v>
      </c>
    </row>
    <row r="28" spans="1:30" x14ac:dyDescent="0.4">
      <c r="A28" s="27" t="s">
        <v>109</v>
      </c>
      <c r="B28" s="27" t="s">
        <v>150</v>
      </c>
      <c r="C28" s="28">
        <v>13734</v>
      </c>
      <c r="D28" s="28">
        <v>11166</v>
      </c>
      <c r="E28" s="28">
        <v>1882</v>
      </c>
      <c r="F28" s="28">
        <v>686</v>
      </c>
      <c r="G28" s="28">
        <v>13956</v>
      </c>
      <c r="H28" s="28">
        <v>11359</v>
      </c>
      <c r="I28" s="28">
        <v>1860</v>
      </c>
      <c r="J28" s="28">
        <v>737</v>
      </c>
      <c r="K28" s="28">
        <v>13683</v>
      </c>
      <c r="L28" s="28">
        <v>11144</v>
      </c>
      <c r="M28" s="28">
        <v>1802</v>
      </c>
      <c r="N28" s="28">
        <v>737</v>
      </c>
      <c r="O28" s="28">
        <v>15334</v>
      </c>
      <c r="P28" s="28">
        <v>12539</v>
      </c>
      <c r="Q28" s="28">
        <v>2032</v>
      </c>
      <c r="R28" s="28">
        <v>763</v>
      </c>
      <c r="S28" s="28">
        <v>19855</v>
      </c>
      <c r="T28" s="28">
        <v>16457</v>
      </c>
      <c r="U28" s="28">
        <v>2541</v>
      </c>
      <c r="V28" s="28">
        <v>857</v>
      </c>
      <c r="W28" s="28">
        <v>23800</v>
      </c>
      <c r="X28" s="28">
        <v>20127</v>
      </c>
      <c r="Y28" s="28">
        <v>2804</v>
      </c>
      <c r="Z28" s="28">
        <v>869</v>
      </c>
      <c r="AA28" s="146">
        <v>26222</v>
      </c>
      <c r="AB28" s="146">
        <v>22535</v>
      </c>
      <c r="AC28" s="146">
        <v>2833</v>
      </c>
      <c r="AD28" s="146">
        <v>854</v>
      </c>
    </row>
    <row r="29" spans="1:30" x14ac:dyDescent="0.4">
      <c r="A29" s="27" t="s">
        <v>109</v>
      </c>
      <c r="B29" s="27" t="s">
        <v>129</v>
      </c>
      <c r="C29" s="28">
        <v>86410</v>
      </c>
      <c r="D29" s="28">
        <v>74095</v>
      </c>
      <c r="E29" s="28">
        <v>9797</v>
      </c>
      <c r="F29" s="28">
        <v>2518</v>
      </c>
      <c r="G29" s="28">
        <v>88468</v>
      </c>
      <c r="H29" s="28">
        <v>75503</v>
      </c>
      <c r="I29" s="28">
        <v>10406</v>
      </c>
      <c r="J29" s="28">
        <v>2559</v>
      </c>
      <c r="K29" s="28">
        <v>87619</v>
      </c>
      <c r="L29" s="28">
        <v>74637</v>
      </c>
      <c r="M29" s="28">
        <v>10422</v>
      </c>
      <c r="N29" s="28">
        <v>2560</v>
      </c>
      <c r="O29" s="28">
        <v>85344</v>
      </c>
      <c r="P29" s="28">
        <v>72896</v>
      </c>
      <c r="Q29" s="28">
        <v>10023</v>
      </c>
      <c r="R29" s="28">
        <v>2425</v>
      </c>
      <c r="S29" s="28">
        <v>84357</v>
      </c>
      <c r="T29" s="28">
        <v>72981</v>
      </c>
      <c r="U29" s="28">
        <v>9199</v>
      </c>
      <c r="V29" s="28">
        <v>2177</v>
      </c>
      <c r="W29" s="28">
        <v>85716</v>
      </c>
      <c r="X29" s="28">
        <v>74210</v>
      </c>
      <c r="Y29" s="28">
        <v>9283</v>
      </c>
      <c r="Z29" s="28">
        <v>2223</v>
      </c>
      <c r="AA29" s="146">
        <v>84961</v>
      </c>
      <c r="AB29" s="146">
        <v>73482</v>
      </c>
      <c r="AC29" s="146">
        <v>9302</v>
      </c>
      <c r="AD29" s="146">
        <v>2177</v>
      </c>
    </row>
    <row r="30" spans="1:30" x14ac:dyDescent="0.4">
      <c r="A30" s="27" t="s">
        <v>109</v>
      </c>
      <c r="B30" s="27" t="s">
        <v>111</v>
      </c>
      <c r="C30" s="28">
        <v>90116</v>
      </c>
      <c r="D30" s="28">
        <v>76687</v>
      </c>
      <c r="E30" s="28">
        <v>10614</v>
      </c>
      <c r="F30" s="28">
        <v>2815</v>
      </c>
      <c r="G30" s="28">
        <v>100123</v>
      </c>
      <c r="H30" s="28">
        <v>84963</v>
      </c>
      <c r="I30" s="28">
        <v>12085</v>
      </c>
      <c r="J30" s="28">
        <v>3075</v>
      </c>
      <c r="K30" s="28">
        <v>105717</v>
      </c>
      <c r="L30" s="28">
        <v>89699</v>
      </c>
      <c r="M30" s="28">
        <v>12858</v>
      </c>
      <c r="N30" s="28">
        <v>3160</v>
      </c>
      <c r="O30" s="28">
        <v>113133</v>
      </c>
      <c r="P30" s="28">
        <v>96968</v>
      </c>
      <c r="Q30" s="28">
        <v>13097</v>
      </c>
      <c r="R30" s="28">
        <v>3068</v>
      </c>
      <c r="S30" s="28">
        <v>116712</v>
      </c>
      <c r="T30" s="28">
        <v>101534</v>
      </c>
      <c r="U30" s="28">
        <v>12335</v>
      </c>
      <c r="V30" s="28">
        <v>2843</v>
      </c>
      <c r="W30" s="28">
        <v>120951</v>
      </c>
      <c r="X30" s="28">
        <v>105818</v>
      </c>
      <c r="Y30" s="28">
        <v>12291</v>
      </c>
      <c r="Z30" s="28">
        <v>2842</v>
      </c>
      <c r="AA30" s="146">
        <v>124810</v>
      </c>
      <c r="AB30" s="146">
        <v>109064</v>
      </c>
      <c r="AC30" s="146">
        <v>12815</v>
      </c>
      <c r="AD30" s="146">
        <v>2931</v>
      </c>
    </row>
    <row r="31" spans="1:30" x14ac:dyDescent="0.4">
      <c r="A31" s="27" t="s">
        <v>109</v>
      </c>
      <c r="B31" s="27" t="s">
        <v>139</v>
      </c>
      <c r="C31" s="28">
        <v>48384</v>
      </c>
      <c r="D31" s="28">
        <v>41844</v>
      </c>
      <c r="E31" s="28">
        <v>5193</v>
      </c>
      <c r="F31" s="28">
        <v>1347</v>
      </c>
      <c r="G31" s="28">
        <v>52289</v>
      </c>
      <c r="H31" s="28">
        <v>45138</v>
      </c>
      <c r="I31" s="28">
        <v>5734</v>
      </c>
      <c r="J31" s="28">
        <v>1417</v>
      </c>
      <c r="K31" s="28">
        <v>52759</v>
      </c>
      <c r="L31" s="28">
        <v>45671</v>
      </c>
      <c r="M31" s="28">
        <v>5700</v>
      </c>
      <c r="N31" s="28">
        <v>1388</v>
      </c>
      <c r="O31" s="28">
        <v>53931</v>
      </c>
      <c r="P31" s="28">
        <v>46817</v>
      </c>
      <c r="Q31" s="28">
        <v>5739</v>
      </c>
      <c r="R31" s="28">
        <v>1375</v>
      </c>
      <c r="S31" s="28">
        <v>54051</v>
      </c>
      <c r="T31" s="28">
        <v>47467</v>
      </c>
      <c r="U31" s="28">
        <v>5358</v>
      </c>
      <c r="V31" s="28">
        <v>1226</v>
      </c>
      <c r="W31" s="28">
        <v>53910</v>
      </c>
      <c r="X31" s="28">
        <v>47371</v>
      </c>
      <c r="Y31" s="28">
        <v>5314</v>
      </c>
      <c r="Z31" s="28">
        <v>1225</v>
      </c>
      <c r="AA31" s="146">
        <v>54109</v>
      </c>
      <c r="AB31" s="146">
        <v>47405</v>
      </c>
      <c r="AC31" s="146">
        <v>5436</v>
      </c>
      <c r="AD31" s="146">
        <v>1268</v>
      </c>
    </row>
    <row r="32" spans="1:30" x14ac:dyDescent="0.4">
      <c r="A32" s="27" t="s">
        <v>109</v>
      </c>
      <c r="B32" s="27" t="s">
        <v>151</v>
      </c>
      <c r="C32" s="28">
        <v>74684</v>
      </c>
      <c r="D32" s="28">
        <v>64359</v>
      </c>
      <c r="E32" s="28">
        <v>8341</v>
      </c>
      <c r="F32" s="28">
        <v>1984</v>
      </c>
      <c r="G32" s="28">
        <v>75712</v>
      </c>
      <c r="H32" s="28">
        <v>64821</v>
      </c>
      <c r="I32" s="28">
        <v>8803</v>
      </c>
      <c r="J32" s="28">
        <v>2088</v>
      </c>
      <c r="K32" s="28">
        <v>76110</v>
      </c>
      <c r="L32" s="28">
        <v>64892</v>
      </c>
      <c r="M32" s="28">
        <v>9046</v>
      </c>
      <c r="N32" s="28">
        <v>2172</v>
      </c>
      <c r="O32" s="28">
        <v>75935</v>
      </c>
      <c r="P32" s="28">
        <v>64506</v>
      </c>
      <c r="Q32" s="28">
        <v>9201</v>
      </c>
      <c r="R32" s="28">
        <v>2228</v>
      </c>
      <c r="S32" s="28">
        <v>80000</v>
      </c>
      <c r="T32" s="28">
        <v>69283</v>
      </c>
      <c r="U32" s="28">
        <v>8704</v>
      </c>
      <c r="V32" s="28">
        <v>2013</v>
      </c>
      <c r="W32" s="28">
        <v>80618</v>
      </c>
      <c r="X32" s="28">
        <v>69948</v>
      </c>
      <c r="Y32" s="28">
        <v>8655</v>
      </c>
      <c r="Z32" s="28">
        <v>2015</v>
      </c>
      <c r="AA32" s="146">
        <v>80713</v>
      </c>
      <c r="AB32" s="146">
        <v>69989</v>
      </c>
      <c r="AC32" s="146">
        <v>8730</v>
      </c>
      <c r="AD32" s="146">
        <v>1994</v>
      </c>
    </row>
    <row r="33" spans="1:30" x14ac:dyDescent="0.4">
      <c r="A33" s="27" t="s">
        <v>109</v>
      </c>
      <c r="B33" s="27" t="s">
        <v>156</v>
      </c>
      <c r="C33" s="28">
        <v>94072</v>
      </c>
      <c r="D33" s="28">
        <v>80019</v>
      </c>
      <c r="E33" s="28">
        <v>11481</v>
      </c>
      <c r="F33" s="28">
        <v>2572</v>
      </c>
      <c r="G33" s="28">
        <v>104145</v>
      </c>
      <c r="H33" s="28">
        <v>88337</v>
      </c>
      <c r="I33" s="28">
        <v>12910</v>
      </c>
      <c r="J33" s="28">
        <v>2898</v>
      </c>
      <c r="K33" s="28">
        <v>110861</v>
      </c>
      <c r="L33" s="28">
        <v>93594</v>
      </c>
      <c r="M33" s="28">
        <v>14103</v>
      </c>
      <c r="N33" s="28">
        <v>3164</v>
      </c>
      <c r="O33" s="28">
        <v>125953</v>
      </c>
      <c r="P33" s="28">
        <v>106924</v>
      </c>
      <c r="Q33" s="28">
        <v>15634</v>
      </c>
      <c r="R33" s="28">
        <v>3395</v>
      </c>
      <c r="S33" s="28">
        <v>137795</v>
      </c>
      <c r="T33" s="28">
        <v>117169</v>
      </c>
      <c r="U33" s="28">
        <v>17177</v>
      </c>
      <c r="V33" s="28">
        <v>3449</v>
      </c>
      <c r="W33" s="28">
        <v>138491</v>
      </c>
      <c r="X33" s="28">
        <v>118437</v>
      </c>
      <c r="Y33" s="28">
        <v>16663</v>
      </c>
      <c r="Z33" s="28">
        <v>3391</v>
      </c>
      <c r="AA33" s="146">
        <v>141475</v>
      </c>
      <c r="AB33" s="146">
        <v>121263</v>
      </c>
      <c r="AC33" s="146">
        <v>16831</v>
      </c>
      <c r="AD33" s="146">
        <v>3381</v>
      </c>
    </row>
    <row r="34" spans="1:30" x14ac:dyDescent="0.4">
      <c r="A34" s="27" t="s">
        <v>109</v>
      </c>
      <c r="B34" s="27" t="s">
        <v>155</v>
      </c>
      <c r="C34" s="28">
        <v>154146</v>
      </c>
      <c r="D34" s="28">
        <v>130298</v>
      </c>
      <c r="E34" s="28">
        <v>18833</v>
      </c>
      <c r="F34" s="28">
        <v>5015</v>
      </c>
      <c r="G34" s="28">
        <v>157287</v>
      </c>
      <c r="H34" s="28">
        <v>132585</v>
      </c>
      <c r="I34" s="28">
        <v>19455</v>
      </c>
      <c r="J34" s="28">
        <v>5247</v>
      </c>
      <c r="K34" s="28">
        <v>170630</v>
      </c>
      <c r="L34" s="28">
        <v>143622</v>
      </c>
      <c r="M34" s="28">
        <v>21260</v>
      </c>
      <c r="N34" s="28">
        <v>5748</v>
      </c>
      <c r="O34" s="28">
        <v>184528</v>
      </c>
      <c r="P34" s="28">
        <v>155899</v>
      </c>
      <c r="Q34" s="28">
        <v>22683</v>
      </c>
      <c r="R34" s="28">
        <v>5946</v>
      </c>
      <c r="S34" s="28">
        <v>192918</v>
      </c>
      <c r="T34" s="28">
        <v>164435</v>
      </c>
      <c r="U34" s="28">
        <v>22601</v>
      </c>
      <c r="V34" s="28">
        <v>5882</v>
      </c>
      <c r="W34" s="28">
        <v>194836</v>
      </c>
      <c r="X34" s="28">
        <v>166436</v>
      </c>
      <c r="Y34" s="28">
        <v>22562</v>
      </c>
      <c r="Z34" s="28">
        <v>5838</v>
      </c>
      <c r="AA34" s="146">
        <v>200365</v>
      </c>
      <c r="AB34" s="146">
        <v>171729</v>
      </c>
      <c r="AC34" s="146">
        <v>23208</v>
      </c>
      <c r="AD34" s="146">
        <v>5428</v>
      </c>
    </row>
    <row r="35" spans="1:30" x14ac:dyDescent="0.4">
      <c r="A35" s="27" t="s">
        <v>109</v>
      </c>
      <c r="B35" s="27" t="s">
        <v>128</v>
      </c>
      <c r="C35" s="28">
        <v>24245</v>
      </c>
      <c r="D35" s="28">
        <v>21196</v>
      </c>
      <c r="E35" s="28">
        <v>2407</v>
      </c>
      <c r="F35" s="28">
        <v>642</v>
      </c>
      <c r="G35" s="28">
        <v>24668</v>
      </c>
      <c r="H35" s="28">
        <v>21492</v>
      </c>
      <c r="I35" s="28">
        <v>2514</v>
      </c>
      <c r="J35" s="28">
        <v>662</v>
      </c>
      <c r="K35" s="28">
        <v>24761</v>
      </c>
      <c r="L35" s="28">
        <v>21535</v>
      </c>
      <c r="M35" s="28">
        <v>2552</v>
      </c>
      <c r="N35" s="28">
        <v>674</v>
      </c>
      <c r="O35" s="28">
        <v>25307</v>
      </c>
      <c r="P35" s="28">
        <v>22028</v>
      </c>
      <c r="Q35" s="28">
        <v>2599</v>
      </c>
      <c r="R35" s="28">
        <v>680</v>
      </c>
      <c r="S35" s="28">
        <v>25873</v>
      </c>
      <c r="T35" s="28">
        <v>22552</v>
      </c>
      <c r="U35" s="28">
        <v>2629</v>
      </c>
      <c r="V35" s="28">
        <v>692</v>
      </c>
      <c r="W35" s="28">
        <v>26099</v>
      </c>
      <c r="X35" s="28">
        <v>22748</v>
      </c>
      <c r="Y35" s="28">
        <v>2687</v>
      </c>
      <c r="Z35" s="28">
        <v>664</v>
      </c>
      <c r="AA35" s="146">
        <v>26057</v>
      </c>
      <c r="AB35" s="146">
        <v>22610</v>
      </c>
      <c r="AC35" s="146">
        <v>2750</v>
      </c>
      <c r="AD35" s="146">
        <v>697</v>
      </c>
    </row>
    <row r="36" spans="1:30" x14ac:dyDescent="0.4">
      <c r="A36" s="27" t="s">
        <v>109</v>
      </c>
      <c r="B36" s="27" t="s">
        <v>134</v>
      </c>
      <c r="C36" s="28">
        <v>218419</v>
      </c>
      <c r="D36" s="28">
        <v>189882</v>
      </c>
      <c r="E36" s="28">
        <v>22694</v>
      </c>
      <c r="F36" s="28">
        <v>5843</v>
      </c>
      <c r="G36" s="28">
        <v>226063</v>
      </c>
      <c r="H36" s="28">
        <v>196007</v>
      </c>
      <c r="I36" s="28">
        <v>23944</v>
      </c>
      <c r="J36" s="28">
        <v>6112</v>
      </c>
      <c r="K36" s="28">
        <v>226480</v>
      </c>
      <c r="L36" s="28">
        <v>196201</v>
      </c>
      <c r="M36" s="28">
        <v>24174</v>
      </c>
      <c r="N36" s="28">
        <v>6105</v>
      </c>
      <c r="O36" s="28">
        <v>229942</v>
      </c>
      <c r="P36" s="28">
        <v>198918</v>
      </c>
      <c r="Q36" s="28">
        <v>24881</v>
      </c>
      <c r="R36" s="28">
        <v>6143</v>
      </c>
      <c r="S36" s="28">
        <v>230882</v>
      </c>
      <c r="T36" s="28">
        <v>201887</v>
      </c>
      <c r="U36" s="28">
        <v>23348</v>
      </c>
      <c r="V36" s="28">
        <v>5647</v>
      </c>
      <c r="W36" s="28">
        <v>232064</v>
      </c>
      <c r="X36" s="28">
        <v>203591</v>
      </c>
      <c r="Y36" s="28">
        <v>22919</v>
      </c>
      <c r="Z36" s="28">
        <v>5554</v>
      </c>
      <c r="AA36" s="146">
        <v>233155</v>
      </c>
      <c r="AB36" s="146">
        <v>204381</v>
      </c>
      <c r="AC36" s="146">
        <v>23185</v>
      </c>
      <c r="AD36" s="146">
        <v>5589</v>
      </c>
    </row>
    <row r="37" spans="1:30" x14ac:dyDescent="0.4">
      <c r="A37" s="27" t="s">
        <v>109</v>
      </c>
      <c r="B37" s="27" t="s">
        <v>570</v>
      </c>
      <c r="C37" s="28">
        <v>232876</v>
      </c>
      <c r="D37" s="28">
        <v>195660</v>
      </c>
      <c r="E37" s="28">
        <v>29055</v>
      </c>
      <c r="F37" s="28">
        <v>8161</v>
      </c>
      <c r="G37" s="28">
        <v>235639</v>
      </c>
      <c r="H37" s="28">
        <v>197847</v>
      </c>
      <c r="I37" s="28">
        <v>29592</v>
      </c>
      <c r="J37" s="28">
        <v>8200</v>
      </c>
      <c r="K37" s="28">
        <v>236504</v>
      </c>
      <c r="L37" s="28">
        <v>198374</v>
      </c>
      <c r="M37" s="28">
        <v>29742</v>
      </c>
      <c r="N37" s="28">
        <v>8388</v>
      </c>
      <c r="O37" s="28">
        <v>245332</v>
      </c>
      <c r="P37" s="28">
        <v>207541</v>
      </c>
      <c r="Q37" s="28">
        <v>29664</v>
      </c>
      <c r="R37" s="28">
        <v>8127</v>
      </c>
      <c r="S37" s="28">
        <v>251613</v>
      </c>
      <c r="T37" s="28">
        <v>215503</v>
      </c>
      <c r="U37" s="28">
        <v>28398</v>
      </c>
      <c r="V37" s="28">
        <v>7712</v>
      </c>
      <c r="W37" s="28">
        <v>258347</v>
      </c>
      <c r="X37" s="28">
        <v>221977</v>
      </c>
      <c r="Y37" s="28">
        <v>28603</v>
      </c>
      <c r="Z37" s="28">
        <v>7767</v>
      </c>
      <c r="AA37" s="146">
        <v>269277</v>
      </c>
      <c r="AB37" s="146">
        <v>232079</v>
      </c>
      <c r="AC37" s="146">
        <v>29481</v>
      </c>
      <c r="AD37" s="146">
        <v>7717</v>
      </c>
    </row>
    <row r="38" spans="1:30" x14ac:dyDescent="0.4">
      <c r="A38" s="27" t="s">
        <v>109</v>
      </c>
      <c r="B38" s="27" t="s">
        <v>585</v>
      </c>
      <c r="C38" s="28">
        <v>138151</v>
      </c>
      <c r="D38" s="28">
        <v>113600</v>
      </c>
      <c r="E38" s="28">
        <v>19075</v>
      </c>
      <c r="F38" s="28">
        <v>5476</v>
      </c>
      <c r="G38" s="28">
        <v>139256</v>
      </c>
      <c r="H38" s="28">
        <v>114350</v>
      </c>
      <c r="I38" s="28">
        <v>19376</v>
      </c>
      <c r="J38" s="28">
        <v>5530</v>
      </c>
      <c r="K38" s="28">
        <v>139265</v>
      </c>
      <c r="L38" s="28">
        <v>114218</v>
      </c>
      <c r="M38" s="28">
        <v>19324</v>
      </c>
      <c r="N38" s="28">
        <v>5723</v>
      </c>
      <c r="O38" s="28">
        <v>142739</v>
      </c>
      <c r="P38" s="28">
        <v>118355</v>
      </c>
      <c r="Q38" s="28">
        <v>18913</v>
      </c>
      <c r="R38" s="28">
        <v>5471</v>
      </c>
      <c r="S38" s="28">
        <v>147686</v>
      </c>
      <c r="T38" s="28">
        <v>124477</v>
      </c>
      <c r="U38" s="28">
        <v>18026</v>
      </c>
      <c r="V38" s="28">
        <v>5183</v>
      </c>
      <c r="W38" s="28">
        <v>154275</v>
      </c>
      <c r="X38" s="28">
        <v>130591</v>
      </c>
      <c r="Y38" s="28">
        <v>18446</v>
      </c>
      <c r="Z38" s="28">
        <v>5238</v>
      </c>
      <c r="AA38" s="146">
        <v>156311</v>
      </c>
      <c r="AB38" s="146">
        <v>132585</v>
      </c>
      <c r="AC38" s="146">
        <v>18630</v>
      </c>
      <c r="AD38" s="146">
        <v>5096</v>
      </c>
    </row>
    <row r="39" spans="1:30" x14ac:dyDescent="0.4">
      <c r="A39" s="27" t="s">
        <v>109</v>
      </c>
      <c r="B39" s="27" t="s">
        <v>581</v>
      </c>
      <c r="C39" s="28">
        <v>44505</v>
      </c>
      <c r="D39" s="28">
        <v>38366</v>
      </c>
      <c r="E39" s="28">
        <v>4776</v>
      </c>
      <c r="F39" s="28">
        <v>1363</v>
      </c>
      <c r="G39" s="28">
        <v>46315</v>
      </c>
      <c r="H39" s="28">
        <v>39725</v>
      </c>
      <c r="I39" s="28">
        <v>5148</v>
      </c>
      <c r="J39" s="28">
        <v>1442</v>
      </c>
      <c r="K39" s="28">
        <v>47557</v>
      </c>
      <c r="L39" s="28">
        <v>40703</v>
      </c>
      <c r="M39" s="28">
        <v>5397</v>
      </c>
      <c r="N39" s="28">
        <v>1457</v>
      </c>
      <c r="O39" s="28">
        <v>53007</v>
      </c>
      <c r="P39" s="28">
        <v>45550</v>
      </c>
      <c r="Q39" s="28">
        <v>5902</v>
      </c>
      <c r="R39" s="28">
        <v>1555</v>
      </c>
      <c r="S39" s="28">
        <v>53071</v>
      </c>
      <c r="T39" s="28">
        <v>45994</v>
      </c>
      <c r="U39" s="28">
        <v>5597</v>
      </c>
      <c r="V39" s="28">
        <v>1480</v>
      </c>
      <c r="W39" s="28">
        <v>53461</v>
      </c>
      <c r="X39" s="28">
        <v>46466</v>
      </c>
      <c r="Y39" s="28">
        <v>5512</v>
      </c>
      <c r="Z39" s="28">
        <v>1483</v>
      </c>
      <c r="AA39" s="146">
        <v>57585</v>
      </c>
      <c r="AB39" s="146">
        <v>50439</v>
      </c>
      <c r="AC39" s="146">
        <v>5664</v>
      </c>
      <c r="AD39" s="146">
        <v>1482</v>
      </c>
    </row>
    <row r="40" spans="1:30" x14ac:dyDescent="0.4">
      <c r="A40" s="27" t="s">
        <v>109</v>
      </c>
      <c r="B40" s="27" t="s">
        <v>583</v>
      </c>
      <c r="C40" s="28">
        <v>50220</v>
      </c>
      <c r="D40" s="28">
        <v>43694</v>
      </c>
      <c r="E40" s="28">
        <v>5204</v>
      </c>
      <c r="F40" s="28">
        <v>1322</v>
      </c>
      <c r="G40" s="28">
        <v>50068</v>
      </c>
      <c r="H40" s="28">
        <v>43772</v>
      </c>
      <c r="I40" s="28">
        <v>5068</v>
      </c>
      <c r="J40" s="28">
        <v>1228</v>
      </c>
      <c r="K40" s="28">
        <v>49682</v>
      </c>
      <c r="L40" s="28">
        <v>43453</v>
      </c>
      <c r="M40" s="28">
        <v>5021</v>
      </c>
      <c r="N40" s="28">
        <v>1208</v>
      </c>
      <c r="O40" s="28">
        <v>49586</v>
      </c>
      <c r="P40" s="28">
        <v>43636</v>
      </c>
      <c r="Q40" s="28">
        <v>4849</v>
      </c>
      <c r="R40" s="28">
        <v>1101</v>
      </c>
      <c r="S40" s="28">
        <v>50856</v>
      </c>
      <c r="T40" s="28">
        <v>45032</v>
      </c>
      <c r="U40" s="28">
        <v>4775</v>
      </c>
      <c r="V40" s="28">
        <v>1049</v>
      </c>
      <c r="W40" s="28">
        <v>50611</v>
      </c>
      <c r="X40" s="28">
        <v>44920</v>
      </c>
      <c r="Y40" s="28">
        <v>4645</v>
      </c>
      <c r="Z40" s="28">
        <v>1046</v>
      </c>
      <c r="AA40" s="146">
        <v>55381</v>
      </c>
      <c r="AB40" s="146">
        <v>49055</v>
      </c>
      <c r="AC40" s="146">
        <v>5187</v>
      </c>
      <c r="AD40" s="146">
        <v>1139</v>
      </c>
    </row>
    <row r="41" spans="1:30" x14ac:dyDescent="0.4">
      <c r="A41" s="27" t="s">
        <v>109</v>
      </c>
      <c r="B41" s="27" t="s">
        <v>577</v>
      </c>
      <c r="C41" s="28">
        <v>296792</v>
      </c>
      <c r="D41" s="28">
        <v>254965</v>
      </c>
      <c r="E41" s="28">
        <v>33518</v>
      </c>
      <c r="F41" s="28">
        <v>8309</v>
      </c>
      <c r="G41" s="28">
        <v>307240</v>
      </c>
      <c r="H41" s="28">
        <v>261640</v>
      </c>
      <c r="I41" s="28">
        <v>36504</v>
      </c>
      <c r="J41" s="28">
        <v>9096</v>
      </c>
      <c r="K41" s="28">
        <v>313526</v>
      </c>
      <c r="L41" s="28">
        <v>265242</v>
      </c>
      <c r="M41" s="28">
        <v>38558</v>
      </c>
      <c r="N41" s="28">
        <v>9726</v>
      </c>
      <c r="O41" s="28">
        <v>314176</v>
      </c>
      <c r="P41" s="28">
        <v>266239</v>
      </c>
      <c r="Q41" s="28">
        <v>38163</v>
      </c>
      <c r="R41" s="28">
        <v>9774</v>
      </c>
      <c r="S41" s="28">
        <v>325634</v>
      </c>
      <c r="T41" s="28">
        <v>279274</v>
      </c>
      <c r="U41" s="28">
        <v>37043</v>
      </c>
      <c r="V41" s="28">
        <v>9317</v>
      </c>
      <c r="W41" s="28">
        <v>329886</v>
      </c>
      <c r="X41" s="28">
        <v>283148</v>
      </c>
      <c r="Y41" s="28">
        <v>37363</v>
      </c>
      <c r="Z41" s="28">
        <v>9375</v>
      </c>
      <c r="AA41" s="146">
        <v>338397</v>
      </c>
      <c r="AB41" s="146">
        <v>290580</v>
      </c>
      <c r="AC41" s="146">
        <v>38354</v>
      </c>
      <c r="AD41" s="146">
        <v>9463</v>
      </c>
    </row>
    <row r="42" spans="1:30" x14ac:dyDescent="0.4">
      <c r="A42" s="27" t="s">
        <v>109</v>
      </c>
      <c r="B42" s="27" t="s">
        <v>576</v>
      </c>
      <c r="C42" s="28">
        <v>86408</v>
      </c>
      <c r="D42" s="28">
        <v>74998</v>
      </c>
      <c r="E42" s="28">
        <v>9243</v>
      </c>
      <c r="F42" s="28">
        <v>2167</v>
      </c>
      <c r="G42" s="28">
        <v>92167</v>
      </c>
      <c r="H42" s="28">
        <v>79274</v>
      </c>
      <c r="I42" s="28">
        <v>10420</v>
      </c>
      <c r="J42" s="28">
        <v>2473</v>
      </c>
      <c r="K42" s="28">
        <v>91685</v>
      </c>
      <c r="L42" s="28">
        <v>78911</v>
      </c>
      <c r="M42" s="28">
        <v>10296</v>
      </c>
      <c r="N42" s="28">
        <v>2478</v>
      </c>
      <c r="O42" s="28">
        <v>91528</v>
      </c>
      <c r="P42" s="28">
        <v>78967</v>
      </c>
      <c r="Q42" s="28">
        <v>10106</v>
      </c>
      <c r="R42" s="28">
        <v>2455</v>
      </c>
      <c r="S42" s="28">
        <v>92419</v>
      </c>
      <c r="T42" s="28">
        <v>80338</v>
      </c>
      <c r="U42" s="28">
        <v>9678</v>
      </c>
      <c r="V42" s="28">
        <v>2403</v>
      </c>
      <c r="W42" s="28">
        <v>94768</v>
      </c>
      <c r="X42" s="28">
        <v>82034</v>
      </c>
      <c r="Y42" s="28">
        <v>10346</v>
      </c>
      <c r="Z42" s="28">
        <v>2388</v>
      </c>
      <c r="AA42" s="146">
        <v>95023</v>
      </c>
      <c r="AB42" s="146">
        <v>82205</v>
      </c>
      <c r="AC42" s="146">
        <v>10365</v>
      </c>
      <c r="AD42" s="146">
        <v>2453</v>
      </c>
    </row>
    <row r="43" spans="1:30" x14ac:dyDescent="0.4">
      <c r="A43" s="27" t="s">
        <v>109</v>
      </c>
      <c r="B43" s="27" t="s">
        <v>572</v>
      </c>
      <c r="C43" s="28">
        <v>87759</v>
      </c>
      <c r="D43" s="28">
        <v>74165</v>
      </c>
      <c r="E43" s="28">
        <v>10923</v>
      </c>
      <c r="F43" s="28">
        <v>2671</v>
      </c>
      <c r="G43" s="28">
        <v>93694</v>
      </c>
      <c r="H43" s="28">
        <v>78257</v>
      </c>
      <c r="I43" s="28">
        <v>12377</v>
      </c>
      <c r="J43" s="28">
        <v>3060</v>
      </c>
      <c r="K43" s="28">
        <v>101498</v>
      </c>
      <c r="L43" s="28">
        <v>83206</v>
      </c>
      <c r="M43" s="28">
        <v>14652</v>
      </c>
      <c r="N43" s="28">
        <v>3640</v>
      </c>
      <c r="O43" s="28">
        <v>103817</v>
      </c>
      <c r="P43" s="28">
        <v>85282</v>
      </c>
      <c r="Q43" s="28">
        <v>14752</v>
      </c>
      <c r="R43" s="28">
        <v>3783</v>
      </c>
      <c r="S43" s="28">
        <v>109521</v>
      </c>
      <c r="T43" s="28">
        <v>92123</v>
      </c>
      <c r="U43" s="28">
        <v>13956</v>
      </c>
      <c r="V43" s="28">
        <v>3442</v>
      </c>
      <c r="W43" s="28">
        <v>110710</v>
      </c>
      <c r="X43" s="28">
        <v>93657</v>
      </c>
      <c r="Y43" s="28">
        <v>13589</v>
      </c>
      <c r="Z43" s="28">
        <v>3464</v>
      </c>
      <c r="AA43" s="146">
        <v>115029</v>
      </c>
      <c r="AB43" s="146">
        <v>98055</v>
      </c>
      <c r="AC43" s="146">
        <v>13641</v>
      </c>
      <c r="AD43" s="146">
        <v>3333</v>
      </c>
    </row>
    <row r="44" spans="1:30" x14ac:dyDescent="0.4">
      <c r="A44" s="27" t="s">
        <v>109</v>
      </c>
      <c r="B44" s="27" t="s">
        <v>579</v>
      </c>
      <c r="C44" s="28">
        <v>77521</v>
      </c>
      <c r="D44" s="28">
        <v>67136</v>
      </c>
      <c r="E44" s="28">
        <v>8314</v>
      </c>
      <c r="F44" s="28">
        <v>2071</v>
      </c>
      <c r="G44" s="28">
        <v>77645</v>
      </c>
      <c r="H44" s="28">
        <v>66796</v>
      </c>
      <c r="I44" s="28">
        <v>8686</v>
      </c>
      <c r="J44" s="28">
        <v>2163</v>
      </c>
      <c r="K44" s="28">
        <v>76905</v>
      </c>
      <c r="L44" s="28">
        <v>65926</v>
      </c>
      <c r="M44" s="28">
        <v>8768</v>
      </c>
      <c r="N44" s="28">
        <v>2211</v>
      </c>
      <c r="O44" s="28">
        <v>75182</v>
      </c>
      <c r="P44" s="28">
        <v>64515</v>
      </c>
      <c r="Q44" s="28">
        <v>8499</v>
      </c>
      <c r="R44" s="28">
        <v>2168</v>
      </c>
      <c r="S44" s="28">
        <v>75382</v>
      </c>
      <c r="T44" s="28">
        <v>64965</v>
      </c>
      <c r="U44" s="28">
        <v>8321</v>
      </c>
      <c r="V44" s="28">
        <v>2096</v>
      </c>
      <c r="W44" s="28">
        <v>75031</v>
      </c>
      <c r="X44" s="28">
        <v>64588</v>
      </c>
      <c r="Y44" s="28">
        <v>8308</v>
      </c>
      <c r="Z44" s="28">
        <v>2135</v>
      </c>
      <c r="AA44" s="146">
        <v>77155</v>
      </c>
      <c r="AB44" s="146">
        <v>66226</v>
      </c>
      <c r="AC44" s="146">
        <v>8747</v>
      </c>
      <c r="AD44" s="146">
        <v>2182</v>
      </c>
    </row>
    <row r="45" spans="1:30" x14ac:dyDescent="0.4">
      <c r="A45" s="27" t="s">
        <v>109</v>
      </c>
      <c r="B45" s="27" t="s">
        <v>574</v>
      </c>
      <c r="C45" s="28">
        <v>45104</v>
      </c>
      <c r="D45" s="28">
        <v>38666</v>
      </c>
      <c r="E45" s="28">
        <v>5038</v>
      </c>
      <c r="F45" s="28">
        <v>1400</v>
      </c>
      <c r="G45" s="28">
        <v>43734</v>
      </c>
      <c r="H45" s="28">
        <v>37313</v>
      </c>
      <c r="I45" s="28">
        <v>5021</v>
      </c>
      <c r="J45" s="28">
        <v>1400</v>
      </c>
      <c r="K45" s="28">
        <v>43438</v>
      </c>
      <c r="L45" s="28">
        <v>37199</v>
      </c>
      <c r="M45" s="28">
        <v>4842</v>
      </c>
      <c r="N45" s="28">
        <v>1397</v>
      </c>
      <c r="O45" s="28">
        <v>43649</v>
      </c>
      <c r="P45" s="28">
        <v>37475</v>
      </c>
      <c r="Q45" s="28">
        <v>4806</v>
      </c>
      <c r="R45" s="28">
        <v>1368</v>
      </c>
      <c r="S45" s="28">
        <v>48312</v>
      </c>
      <c r="T45" s="28">
        <v>41848</v>
      </c>
      <c r="U45" s="28">
        <v>5088</v>
      </c>
      <c r="V45" s="28">
        <v>1376</v>
      </c>
      <c r="W45" s="28">
        <v>49377</v>
      </c>
      <c r="X45" s="28">
        <v>42869</v>
      </c>
      <c r="Y45" s="28">
        <v>5120</v>
      </c>
      <c r="Z45" s="28">
        <v>1388</v>
      </c>
      <c r="AA45" s="146">
        <v>51190</v>
      </c>
      <c r="AB45" s="146">
        <v>44094</v>
      </c>
      <c r="AC45" s="146">
        <v>5601</v>
      </c>
      <c r="AD45" s="146">
        <v>1495</v>
      </c>
    </row>
    <row r="46" spans="1:30" x14ac:dyDescent="0.4">
      <c r="A46" s="27" t="s">
        <v>109</v>
      </c>
      <c r="B46" s="27" t="s">
        <v>127</v>
      </c>
      <c r="C46" s="28">
        <v>101720</v>
      </c>
      <c r="D46" s="28">
        <v>88632</v>
      </c>
      <c r="E46" s="28">
        <v>10537</v>
      </c>
      <c r="F46" s="28">
        <v>2551</v>
      </c>
      <c r="G46" s="28">
        <v>112085</v>
      </c>
      <c r="H46" s="28">
        <v>96529</v>
      </c>
      <c r="I46" s="28">
        <v>12610</v>
      </c>
      <c r="J46" s="28">
        <v>2946</v>
      </c>
      <c r="K46" s="28">
        <v>120486</v>
      </c>
      <c r="L46" s="28">
        <v>103300</v>
      </c>
      <c r="M46" s="28">
        <v>13975</v>
      </c>
      <c r="N46" s="28">
        <v>3211</v>
      </c>
      <c r="O46" s="28">
        <v>129256</v>
      </c>
      <c r="P46" s="28">
        <v>110618</v>
      </c>
      <c r="Q46" s="28">
        <v>15198</v>
      </c>
      <c r="R46" s="28">
        <v>3440</v>
      </c>
      <c r="S46" s="28">
        <v>130049</v>
      </c>
      <c r="T46" s="28">
        <v>112058</v>
      </c>
      <c r="U46" s="28">
        <v>14668</v>
      </c>
      <c r="V46" s="28">
        <v>3323</v>
      </c>
      <c r="W46" s="28">
        <v>133618</v>
      </c>
      <c r="X46" s="28">
        <v>115929</v>
      </c>
      <c r="Y46" s="28">
        <v>14450</v>
      </c>
      <c r="Z46" s="28">
        <v>3239</v>
      </c>
      <c r="AA46" s="146">
        <v>135678</v>
      </c>
      <c r="AB46" s="146">
        <v>117299</v>
      </c>
      <c r="AC46" s="146">
        <v>15091</v>
      </c>
      <c r="AD46" s="146">
        <v>3288</v>
      </c>
    </row>
    <row r="47" spans="1:30" x14ac:dyDescent="0.4">
      <c r="A47" s="27" t="s">
        <v>109</v>
      </c>
      <c r="B47" s="27" t="s">
        <v>590</v>
      </c>
      <c r="C47" s="28">
        <v>153550</v>
      </c>
      <c r="D47" s="28">
        <v>132874</v>
      </c>
      <c r="E47" s="28">
        <v>15481</v>
      </c>
      <c r="F47" s="28">
        <v>5195</v>
      </c>
      <c r="G47" s="28">
        <v>153737</v>
      </c>
      <c r="H47" s="28">
        <v>132778</v>
      </c>
      <c r="I47" s="28">
        <v>15670</v>
      </c>
      <c r="J47" s="28">
        <v>5289</v>
      </c>
      <c r="K47" s="28">
        <v>157864</v>
      </c>
      <c r="L47" s="28">
        <v>135323</v>
      </c>
      <c r="M47" s="28">
        <v>17011</v>
      </c>
      <c r="N47" s="28">
        <v>5530</v>
      </c>
      <c r="O47" s="28">
        <v>167261</v>
      </c>
      <c r="P47" s="28">
        <v>142116</v>
      </c>
      <c r="Q47" s="28">
        <v>19234</v>
      </c>
      <c r="R47" s="28">
        <v>5911</v>
      </c>
      <c r="S47" s="28">
        <v>172803</v>
      </c>
      <c r="T47" s="28">
        <v>148953</v>
      </c>
      <c r="U47" s="28">
        <v>18226</v>
      </c>
      <c r="V47" s="28">
        <v>5624</v>
      </c>
      <c r="W47" s="28">
        <v>173683</v>
      </c>
      <c r="X47" s="28">
        <v>150248</v>
      </c>
      <c r="Y47" s="28">
        <v>17934</v>
      </c>
      <c r="Z47" s="28">
        <v>5501</v>
      </c>
      <c r="AA47" s="146">
        <v>174357</v>
      </c>
      <c r="AB47" s="146">
        <v>150691</v>
      </c>
      <c r="AC47" s="146">
        <v>18114</v>
      </c>
      <c r="AD47" s="146">
        <v>5552</v>
      </c>
    </row>
    <row r="48" spans="1:30" x14ac:dyDescent="0.4">
      <c r="A48" s="27" t="s">
        <v>109</v>
      </c>
      <c r="B48" s="27" t="s">
        <v>594</v>
      </c>
      <c r="C48" s="28">
        <v>71737</v>
      </c>
      <c r="D48" s="28">
        <v>61961</v>
      </c>
      <c r="E48" s="28">
        <v>7566</v>
      </c>
      <c r="F48" s="28">
        <v>2210</v>
      </c>
      <c r="G48" s="28">
        <v>72906</v>
      </c>
      <c r="H48" s="28">
        <v>62736</v>
      </c>
      <c r="I48" s="28">
        <v>7854</v>
      </c>
      <c r="J48" s="28">
        <v>2316</v>
      </c>
      <c r="K48" s="28">
        <v>76629</v>
      </c>
      <c r="L48" s="28">
        <v>65384</v>
      </c>
      <c r="M48" s="28">
        <v>8747</v>
      </c>
      <c r="N48" s="28">
        <v>2498</v>
      </c>
      <c r="O48" s="28">
        <v>80998</v>
      </c>
      <c r="P48" s="28">
        <v>68540</v>
      </c>
      <c r="Q48" s="28">
        <v>9765</v>
      </c>
      <c r="R48" s="28">
        <v>2693</v>
      </c>
      <c r="S48" s="28">
        <v>83264</v>
      </c>
      <c r="T48" s="28">
        <v>71662</v>
      </c>
      <c r="U48" s="28">
        <v>9089</v>
      </c>
      <c r="V48" s="28">
        <v>2513</v>
      </c>
      <c r="W48" s="28">
        <v>83898</v>
      </c>
      <c r="X48" s="28">
        <v>72445</v>
      </c>
      <c r="Y48" s="28">
        <v>8982</v>
      </c>
      <c r="Z48" s="28">
        <v>2471</v>
      </c>
      <c r="AA48" s="146">
        <v>84781</v>
      </c>
      <c r="AB48" s="146">
        <v>73013</v>
      </c>
      <c r="AC48" s="146">
        <v>9247</v>
      </c>
      <c r="AD48" s="146">
        <v>2521</v>
      </c>
    </row>
    <row r="49" spans="1:30" x14ac:dyDescent="0.4">
      <c r="A49" s="27" t="s">
        <v>109</v>
      </c>
      <c r="B49" s="27" t="s">
        <v>592</v>
      </c>
      <c r="C49" s="28">
        <v>81813</v>
      </c>
      <c r="D49" s="28">
        <v>70913</v>
      </c>
      <c r="E49" s="28">
        <v>7915</v>
      </c>
      <c r="F49" s="28">
        <v>2985</v>
      </c>
      <c r="G49" s="28">
        <v>80831</v>
      </c>
      <c r="H49" s="28">
        <v>70042</v>
      </c>
      <c r="I49" s="28">
        <v>7816</v>
      </c>
      <c r="J49" s="28">
        <v>2973</v>
      </c>
      <c r="K49" s="28">
        <v>81235</v>
      </c>
      <c r="L49" s="28">
        <v>69939</v>
      </c>
      <c r="M49" s="28">
        <v>8264</v>
      </c>
      <c r="N49" s="28">
        <v>3032</v>
      </c>
      <c r="O49" s="28">
        <v>86263</v>
      </c>
      <c r="P49" s="28">
        <v>73576</v>
      </c>
      <c r="Q49" s="28">
        <v>9469</v>
      </c>
      <c r="R49" s="28">
        <v>3218</v>
      </c>
      <c r="S49" s="28">
        <v>89539</v>
      </c>
      <c r="T49" s="28">
        <v>77291</v>
      </c>
      <c r="U49" s="28">
        <v>9137</v>
      </c>
      <c r="V49" s="28">
        <v>3111</v>
      </c>
      <c r="W49" s="28">
        <v>89785</v>
      </c>
      <c r="X49" s="28">
        <v>77803</v>
      </c>
      <c r="Y49" s="28">
        <v>8952</v>
      </c>
      <c r="Z49" s="28">
        <v>3030</v>
      </c>
      <c r="AA49" s="146">
        <v>89576</v>
      </c>
      <c r="AB49" s="146">
        <v>77678</v>
      </c>
      <c r="AC49" s="146">
        <v>8867</v>
      </c>
      <c r="AD49" s="146">
        <v>3031</v>
      </c>
    </row>
    <row r="50" spans="1:30" x14ac:dyDescent="0.4">
      <c r="A50" s="27" t="s">
        <v>109</v>
      </c>
      <c r="B50" s="27" t="s">
        <v>132</v>
      </c>
      <c r="C50" s="28">
        <v>48436</v>
      </c>
      <c r="D50" s="28">
        <v>40313</v>
      </c>
      <c r="E50" s="28">
        <v>6261</v>
      </c>
      <c r="F50" s="28">
        <v>1862</v>
      </c>
      <c r="G50" s="28">
        <v>50665</v>
      </c>
      <c r="H50" s="28">
        <v>41730</v>
      </c>
      <c r="I50" s="28">
        <v>6986</v>
      </c>
      <c r="J50" s="28">
        <v>1949</v>
      </c>
      <c r="K50" s="28">
        <v>52437</v>
      </c>
      <c r="L50" s="28">
        <v>43080</v>
      </c>
      <c r="M50" s="28">
        <v>7323</v>
      </c>
      <c r="N50" s="28">
        <v>2034</v>
      </c>
      <c r="O50" s="28">
        <v>53958</v>
      </c>
      <c r="P50" s="28">
        <v>44533</v>
      </c>
      <c r="Q50" s="28">
        <v>7383</v>
      </c>
      <c r="R50" s="28">
        <v>2042</v>
      </c>
      <c r="S50" s="28">
        <v>55832</v>
      </c>
      <c r="T50" s="28">
        <v>46637</v>
      </c>
      <c r="U50" s="28">
        <v>7218</v>
      </c>
      <c r="V50" s="28">
        <v>1977</v>
      </c>
      <c r="W50" s="28">
        <v>56886</v>
      </c>
      <c r="X50" s="28">
        <v>47790</v>
      </c>
      <c r="Y50" s="28">
        <v>7096</v>
      </c>
      <c r="Z50" s="28">
        <v>2000</v>
      </c>
      <c r="AA50" s="146">
        <v>57908</v>
      </c>
      <c r="AB50" s="146">
        <v>48446</v>
      </c>
      <c r="AC50" s="146">
        <v>7343</v>
      </c>
      <c r="AD50" s="146">
        <v>2119</v>
      </c>
    </row>
    <row r="51" spans="1:30" x14ac:dyDescent="0.4">
      <c r="A51" s="27" t="s">
        <v>109</v>
      </c>
      <c r="B51" s="27" t="s">
        <v>152</v>
      </c>
      <c r="C51" s="28">
        <v>160533</v>
      </c>
      <c r="D51" s="28">
        <v>136779</v>
      </c>
      <c r="E51" s="28">
        <v>18711</v>
      </c>
      <c r="F51" s="28">
        <v>5043</v>
      </c>
      <c r="G51" s="28">
        <v>161509</v>
      </c>
      <c r="H51" s="28">
        <v>136709</v>
      </c>
      <c r="I51" s="28">
        <v>19440</v>
      </c>
      <c r="J51" s="28">
        <v>5360</v>
      </c>
      <c r="K51" s="28">
        <v>161531</v>
      </c>
      <c r="L51" s="28">
        <v>136367</v>
      </c>
      <c r="M51" s="28">
        <v>19725</v>
      </c>
      <c r="N51" s="28">
        <v>5439</v>
      </c>
      <c r="O51" s="28">
        <v>161032</v>
      </c>
      <c r="P51" s="28">
        <v>136669</v>
      </c>
      <c r="Q51" s="28">
        <v>19228</v>
      </c>
      <c r="R51" s="28">
        <v>5135</v>
      </c>
      <c r="S51" s="28">
        <v>162904</v>
      </c>
      <c r="T51" s="28">
        <v>140270</v>
      </c>
      <c r="U51" s="28">
        <v>17895</v>
      </c>
      <c r="V51" s="28">
        <v>4739</v>
      </c>
      <c r="W51" s="28">
        <v>166739</v>
      </c>
      <c r="X51" s="28">
        <v>143845</v>
      </c>
      <c r="Y51" s="28">
        <v>18144</v>
      </c>
      <c r="Z51" s="28">
        <v>4750</v>
      </c>
      <c r="AA51" s="146">
        <v>172023</v>
      </c>
      <c r="AB51" s="146">
        <v>148341</v>
      </c>
      <c r="AC51" s="146">
        <v>18884</v>
      </c>
      <c r="AD51" s="146">
        <v>4798</v>
      </c>
    </row>
    <row r="52" spans="1:30" x14ac:dyDescent="0.4">
      <c r="A52" s="27" t="s">
        <v>109</v>
      </c>
      <c r="B52" s="27" t="s">
        <v>589</v>
      </c>
      <c r="C52" s="28">
        <v>93924</v>
      </c>
      <c r="D52" s="28">
        <v>79302</v>
      </c>
      <c r="E52" s="28">
        <v>11456</v>
      </c>
      <c r="F52" s="28">
        <v>3166</v>
      </c>
      <c r="G52" s="28">
        <v>93567</v>
      </c>
      <c r="H52" s="28">
        <v>78439</v>
      </c>
      <c r="I52" s="28">
        <v>11802</v>
      </c>
      <c r="J52" s="28">
        <v>3326</v>
      </c>
      <c r="K52" s="28">
        <v>94195</v>
      </c>
      <c r="L52" s="28">
        <v>78744</v>
      </c>
      <c r="M52" s="28">
        <v>12096</v>
      </c>
      <c r="N52" s="28">
        <v>3355</v>
      </c>
      <c r="O52" s="28">
        <v>93927</v>
      </c>
      <c r="P52" s="28">
        <v>79079</v>
      </c>
      <c r="Q52" s="28">
        <v>11721</v>
      </c>
      <c r="R52" s="28">
        <v>3127</v>
      </c>
      <c r="S52" s="28">
        <v>94137</v>
      </c>
      <c r="T52" s="28">
        <v>80463</v>
      </c>
      <c r="U52" s="28">
        <v>10798</v>
      </c>
      <c r="V52" s="28">
        <v>2876</v>
      </c>
      <c r="W52" s="28">
        <v>97706</v>
      </c>
      <c r="X52" s="28">
        <v>83513</v>
      </c>
      <c r="Y52" s="28">
        <v>11223</v>
      </c>
      <c r="Z52" s="28">
        <v>2970</v>
      </c>
      <c r="AA52" s="146">
        <v>102152</v>
      </c>
      <c r="AB52" s="146">
        <v>87452</v>
      </c>
      <c r="AC52" s="146">
        <v>11708</v>
      </c>
      <c r="AD52" s="146">
        <v>2992</v>
      </c>
    </row>
    <row r="53" spans="1:30" x14ac:dyDescent="0.4">
      <c r="A53" s="27" t="s">
        <v>109</v>
      </c>
      <c r="B53" s="27" t="s">
        <v>587</v>
      </c>
      <c r="C53" s="28">
        <v>66609</v>
      </c>
      <c r="D53" s="28">
        <v>57477</v>
      </c>
      <c r="E53" s="28">
        <v>7255</v>
      </c>
      <c r="F53" s="28">
        <v>1877</v>
      </c>
      <c r="G53" s="28">
        <v>67942</v>
      </c>
      <c r="H53" s="28">
        <v>58270</v>
      </c>
      <c r="I53" s="28">
        <v>7638</v>
      </c>
      <c r="J53" s="28">
        <v>2034</v>
      </c>
      <c r="K53" s="28">
        <v>67336</v>
      </c>
      <c r="L53" s="28">
        <v>57623</v>
      </c>
      <c r="M53" s="28">
        <v>7629</v>
      </c>
      <c r="N53" s="28">
        <v>2084</v>
      </c>
      <c r="O53" s="28">
        <v>67105</v>
      </c>
      <c r="P53" s="28">
        <v>57590</v>
      </c>
      <c r="Q53" s="28">
        <v>7507</v>
      </c>
      <c r="R53" s="28">
        <v>2008</v>
      </c>
      <c r="S53" s="28">
        <v>68767</v>
      </c>
      <c r="T53" s="28">
        <v>59807</v>
      </c>
      <c r="U53" s="28">
        <v>7097</v>
      </c>
      <c r="V53" s="28">
        <v>1863</v>
      </c>
      <c r="W53" s="28">
        <v>69033</v>
      </c>
      <c r="X53" s="28">
        <v>60332</v>
      </c>
      <c r="Y53" s="28">
        <v>6921</v>
      </c>
      <c r="Z53" s="28">
        <v>1780</v>
      </c>
      <c r="AA53" s="146">
        <v>69871</v>
      </c>
      <c r="AB53" s="146">
        <v>60889</v>
      </c>
      <c r="AC53" s="146">
        <v>7176</v>
      </c>
      <c r="AD53" s="146">
        <v>1806</v>
      </c>
    </row>
    <row r="54" spans="1:30" x14ac:dyDescent="0.4">
      <c r="A54" s="27" t="s">
        <v>109</v>
      </c>
      <c r="B54" s="27" t="s">
        <v>136</v>
      </c>
      <c r="C54" s="28">
        <v>48693</v>
      </c>
      <c r="D54" s="28">
        <v>41530</v>
      </c>
      <c r="E54" s="28">
        <v>5771</v>
      </c>
      <c r="F54" s="28">
        <v>1392</v>
      </c>
      <c r="G54" s="28">
        <v>51419</v>
      </c>
      <c r="H54" s="28">
        <v>43830</v>
      </c>
      <c r="I54" s="28">
        <v>6128</v>
      </c>
      <c r="J54" s="28">
        <v>1461</v>
      </c>
      <c r="K54" s="28">
        <v>53764</v>
      </c>
      <c r="L54" s="28">
        <v>45748</v>
      </c>
      <c r="M54" s="28">
        <v>6432</v>
      </c>
      <c r="N54" s="28">
        <v>1584</v>
      </c>
      <c r="O54" s="28">
        <v>56744</v>
      </c>
      <c r="P54" s="28">
        <v>48901</v>
      </c>
      <c r="Q54" s="28">
        <v>6342</v>
      </c>
      <c r="R54" s="28">
        <v>1501</v>
      </c>
      <c r="S54" s="28">
        <v>61371</v>
      </c>
      <c r="T54" s="28">
        <v>53362</v>
      </c>
      <c r="U54" s="28">
        <v>6529</v>
      </c>
      <c r="V54" s="28">
        <v>1480</v>
      </c>
      <c r="W54" s="28">
        <v>63341</v>
      </c>
      <c r="X54" s="28">
        <v>54985</v>
      </c>
      <c r="Y54" s="28">
        <v>6822</v>
      </c>
      <c r="Z54" s="28">
        <v>1534</v>
      </c>
      <c r="AA54" s="146">
        <v>76238</v>
      </c>
      <c r="AB54" s="146">
        <v>65387</v>
      </c>
      <c r="AC54" s="146">
        <v>9023</v>
      </c>
      <c r="AD54" s="146">
        <v>1828</v>
      </c>
    </row>
    <row r="55" spans="1:30" x14ac:dyDescent="0.4">
      <c r="A55" s="27" t="s">
        <v>109</v>
      </c>
      <c r="B55" s="27" t="s">
        <v>110</v>
      </c>
      <c r="C55" s="28">
        <v>33103</v>
      </c>
      <c r="D55" s="28">
        <v>26301</v>
      </c>
      <c r="E55" s="28">
        <v>5149</v>
      </c>
      <c r="F55" s="28">
        <v>1653</v>
      </c>
      <c r="G55" s="28">
        <v>34785</v>
      </c>
      <c r="H55" s="28">
        <v>27602</v>
      </c>
      <c r="I55" s="28">
        <v>5437</v>
      </c>
      <c r="J55" s="28">
        <v>1746</v>
      </c>
      <c r="K55" s="28">
        <v>36393</v>
      </c>
      <c r="L55" s="28">
        <v>28694</v>
      </c>
      <c r="M55" s="28">
        <v>5872</v>
      </c>
      <c r="N55" s="28">
        <v>1827</v>
      </c>
      <c r="O55" s="28">
        <v>38277</v>
      </c>
      <c r="P55" s="28">
        <v>30515</v>
      </c>
      <c r="Q55" s="28">
        <v>5952</v>
      </c>
      <c r="R55" s="28">
        <v>1810</v>
      </c>
      <c r="S55" s="28">
        <v>39921</v>
      </c>
      <c r="T55" s="28">
        <v>32118</v>
      </c>
      <c r="U55" s="28">
        <v>6082</v>
      </c>
      <c r="V55" s="28">
        <v>1721</v>
      </c>
      <c r="W55" s="28">
        <v>41604</v>
      </c>
      <c r="X55" s="28">
        <v>33470</v>
      </c>
      <c r="Y55" s="28">
        <v>6364</v>
      </c>
      <c r="Z55" s="28">
        <v>1770</v>
      </c>
      <c r="AA55" s="146">
        <v>43949</v>
      </c>
      <c r="AB55" s="146">
        <v>35143</v>
      </c>
      <c r="AC55" s="146">
        <v>6985</v>
      </c>
      <c r="AD55" s="146">
        <v>1821</v>
      </c>
    </row>
    <row r="56" spans="1:30" x14ac:dyDescent="0.4">
      <c r="A56" s="27" t="s">
        <v>109</v>
      </c>
      <c r="B56" s="27" t="s">
        <v>112</v>
      </c>
      <c r="C56" s="28">
        <v>30440</v>
      </c>
      <c r="D56" s="28">
        <v>24443</v>
      </c>
      <c r="E56" s="28">
        <v>4520</v>
      </c>
      <c r="F56" s="28">
        <v>1477</v>
      </c>
      <c r="G56" s="28">
        <v>31247</v>
      </c>
      <c r="H56" s="28">
        <v>25085</v>
      </c>
      <c r="I56" s="28">
        <v>4630</v>
      </c>
      <c r="J56" s="28">
        <v>1532</v>
      </c>
      <c r="K56" s="28">
        <v>31829</v>
      </c>
      <c r="L56" s="28">
        <v>25509</v>
      </c>
      <c r="M56" s="28">
        <v>4757</v>
      </c>
      <c r="N56" s="28">
        <v>1563</v>
      </c>
      <c r="O56" s="28">
        <v>33180</v>
      </c>
      <c r="P56" s="28">
        <v>26672</v>
      </c>
      <c r="Q56" s="28">
        <v>4942</v>
      </c>
      <c r="R56" s="28">
        <v>1566</v>
      </c>
      <c r="S56" s="28">
        <v>34130</v>
      </c>
      <c r="T56" s="28">
        <v>27790</v>
      </c>
      <c r="U56" s="28">
        <v>4928</v>
      </c>
      <c r="V56" s="28">
        <v>1412</v>
      </c>
      <c r="W56" s="28">
        <v>35347</v>
      </c>
      <c r="X56" s="28">
        <v>28694</v>
      </c>
      <c r="Y56" s="28">
        <v>5182</v>
      </c>
      <c r="Z56" s="28">
        <v>1471</v>
      </c>
      <c r="AA56" s="146">
        <v>36589</v>
      </c>
      <c r="AB56" s="146">
        <v>29518</v>
      </c>
      <c r="AC56" s="146">
        <v>5477</v>
      </c>
      <c r="AD56" s="146">
        <v>1594</v>
      </c>
    </row>
    <row r="57" spans="1:30" x14ac:dyDescent="0.4">
      <c r="A57" s="27" t="s">
        <v>109</v>
      </c>
      <c r="B57" s="27" t="s">
        <v>113</v>
      </c>
      <c r="C57" s="28">
        <v>11468</v>
      </c>
      <c r="D57" s="28">
        <v>9701</v>
      </c>
      <c r="E57" s="28">
        <v>1435</v>
      </c>
      <c r="F57" s="28">
        <v>332</v>
      </c>
      <c r="G57" s="28">
        <v>11582</v>
      </c>
      <c r="H57" s="28">
        <v>9789</v>
      </c>
      <c r="I57" s="28">
        <v>1445</v>
      </c>
      <c r="J57" s="28">
        <v>348</v>
      </c>
      <c r="K57" s="28">
        <v>11473</v>
      </c>
      <c r="L57" s="28">
        <v>9684</v>
      </c>
      <c r="M57" s="28">
        <v>1445</v>
      </c>
      <c r="N57" s="28">
        <v>344</v>
      </c>
      <c r="O57" s="28">
        <v>11926</v>
      </c>
      <c r="P57" s="28">
        <v>10007</v>
      </c>
      <c r="Q57" s="28">
        <v>1541</v>
      </c>
      <c r="R57" s="28">
        <v>378</v>
      </c>
      <c r="S57" s="28">
        <v>12166</v>
      </c>
      <c r="T57" s="28">
        <v>10254</v>
      </c>
      <c r="U57" s="28">
        <v>1543</v>
      </c>
      <c r="V57" s="28">
        <v>369</v>
      </c>
      <c r="W57" s="28">
        <v>12446</v>
      </c>
      <c r="X57" s="28">
        <v>10507</v>
      </c>
      <c r="Y57" s="28">
        <v>1565</v>
      </c>
      <c r="Z57" s="28">
        <v>374</v>
      </c>
      <c r="AA57" s="146">
        <v>12789</v>
      </c>
      <c r="AB57" s="146">
        <v>10671</v>
      </c>
      <c r="AC57" s="146">
        <v>1702</v>
      </c>
      <c r="AD57" s="146">
        <v>416</v>
      </c>
    </row>
    <row r="58" spans="1:30" x14ac:dyDescent="0.4">
      <c r="A58" s="27" t="s">
        <v>109</v>
      </c>
      <c r="B58" s="27" t="s">
        <v>135</v>
      </c>
      <c r="C58" s="28">
        <v>46202</v>
      </c>
      <c r="D58" s="28">
        <v>40127</v>
      </c>
      <c r="E58" s="28">
        <v>4919</v>
      </c>
      <c r="F58" s="28">
        <v>1156</v>
      </c>
      <c r="G58" s="28">
        <v>51228</v>
      </c>
      <c r="H58" s="28">
        <v>44054</v>
      </c>
      <c r="I58" s="28">
        <v>5880</v>
      </c>
      <c r="J58" s="28">
        <v>1294</v>
      </c>
      <c r="K58" s="28">
        <v>52853</v>
      </c>
      <c r="L58" s="28">
        <v>45364</v>
      </c>
      <c r="M58" s="28">
        <v>6120</v>
      </c>
      <c r="N58" s="28">
        <v>1369</v>
      </c>
      <c r="O58" s="28">
        <v>56905</v>
      </c>
      <c r="P58" s="28">
        <v>48868</v>
      </c>
      <c r="Q58" s="28">
        <v>6604</v>
      </c>
      <c r="R58" s="28">
        <v>1433</v>
      </c>
      <c r="S58" s="28">
        <v>59589</v>
      </c>
      <c r="T58" s="28">
        <v>51977</v>
      </c>
      <c r="U58" s="28">
        <v>6272</v>
      </c>
      <c r="V58" s="28">
        <v>1340</v>
      </c>
      <c r="W58" s="28">
        <v>59557</v>
      </c>
      <c r="X58" s="28">
        <v>52185</v>
      </c>
      <c r="Y58" s="28">
        <v>6052</v>
      </c>
      <c r="Z58" s="28">
        <v>1320</v>
      </c>
      <c r="AA58" s="146">
        <v>60760</v>
      </c>
      <c r="AB58" s="146">
        <v>53228</v>
      </c>
      <c r="AC58" s="146">
        <v>6222</v>
      </c>
      <c r="AD58" s="146">
        <v>1310</v>
      </c>
    </row>
    <row r="59" spans="1:30" x14ac:dyDescent="0.4">
      <c r="A59" s="27" t="s">
        <v>109</v>
      </c>
      <c r="B59" s="27" t="s">
        <v>602</v>
      </c>
      <c r="C59" s="28">
        <v>264382</v>
      </c>
      <c r="D59" s="28">
        <v>220213</v>
      </c>
      <c r="E59" s="28">
        <v>34773</v>
      </c>
      <c r="F59" s="28">
        <v>9396</v>
      </c>
      <c r="G59" s="28">
        <v>276893</v>
      </c>
      <c r="H59" s="28">
        <v>229110</v>
      </c>
      <c r="I59" s="28">
        <v>37511</v>
      </c>
      <c r="J59" s="28">
        <v>10272</v>
      </c>
      <c r="K59" s="28">
        <v>299059</v>
      </c>
      <c r="L59" s="28">
        <v>246250</v>
      </c>
      <c r="M59" s="28">
        <v>41679</v>
      </c>
      <c r="N59" s="28">
        <v>11130</v>
      </c>
      <c r="O59" s="28">
        <v>307469</v>
      </c>
      <c r="P59" s="28">
        <v>254654</v>
      </c>
      <c r="Q59" s="28">
        <v>41760</v>
      </c>
      <c r="R59" s="28">
        <v>11055</v>
      </c>
      <c r="S59" s="28">
        <v>327967</v>
      </c>
      <c r="T59" s="28">
        <v>276770</v>
      </c>
      <c r="U59" s="28">
        <v>40760</v>
      </c>
      <c r="V59" s="28">
        <v>10437</v>
      </c>
      <c r="W59" s="28">
        <v>336603</v>
      </c>
      <c r="X59" s="28">
        <v>286316</v>
      </c>
      <c r="Y59" s="28">
        <v>39970</v>
      </c>
      <c r="Z59" s="28">
        <v>10317</v>
      </c>
      <c r="AA59" s="146">
        <v>344705</v>
      </c>
      <c r="AB59" s="146">
        <v>293699</v>
      </c>
      <c r="AC59" s="146">
        <v>40696</v>
      </c>
      <c r="AD59" s="146">
        <v>10310</v>
      </c>
    </row>
    <row r="60" spans="1:30" x14ac:dyDescent="0.4">
      <c r="A60" s="27" t="s">
        <v>109</v>
      </c>
      <c r="B60" s="27" t="s">
        <v>606</v>
      </c>
      <c r="C60" s="28">
        <v>108541</v>
      </c>
      <c r="D60" s="28">
        <v>90978</v>
      </c>
      <c r="E60" s="28">
        <v>13837</v>
      </c>
      <c r="F60" s="28">
        <v>3726</v>
      </c>
      <c r="G60" s="28">
        <v>113874</v>
      </c>
      <c r="H60" s="28">
        <v>94995</v>
      </c>
      <c r="I60" s="28">
        <v>14833</v>
      </c>
      <c r="J60" s="28">
        <v>4046</v>
      </c>
      <c r="K60" s="28">
        <v>122682</v>
      </c>
      <c r="L60" s="28">
        <v>101685</v>
      </c>
      <c r="M60" s="28">
        <v>16679</v>
      </c>
      <c r="N60" s="28">
        <v>4318</v>
      </c>
      <c r="O60" s="28">
        <v>125493</v>
      </c>
      <c r="P60" s="28">
        <v>104741</v>
      </c>
      <c r="Q60" s="28">
        <v>16499</v>
      </c>
      <c r="R60" s="28">
        <v>4253</v>
      </c>
      <c r="S60" s="28">
        <v>130171</v>
      </c>
      <c r="T60" s="28">
        <v>110896</v>
      </c>
      <c r="U60" s="28">
        <v>15361</v>
      </c>
      <c r="V60" s="28">
        <v>3914</v>
      </c>
      <c r="W60" s="28">
        <v>131314</v>
      </c>
      <c r="X60" s="28">
        <v>112478</v>
      </c>
      <c r="Y60" s="28">
        <v>15011</v>
      </c>
      <c r="Z60" s="28">
        <v>3825</v>
      </c>
      <c r="AA60" s="146">
        <v>133949</v>
      </c>
      <c r="AB60" s="146">
        <v>114896</v>
      </c>
      <c r="AC60" s="146">
        <v>15222</v>
      </c>
      <c r="AD60" s="146">
        <v>3831</v>
      </c>
    </row>
    <row r="61" spans="1:30" x14ac:dyDescent="0.4">
      <c r="A61" s="27" t="s">
        <v>109</v>
      </c>
      <c r="B61" s="27" t="s">
        <v>608</v>
      </c>
      <c r="C61" s="28">
        <v>101275</v>
      </c>
      <c r="D61" s="28">
        <v>83093</v>
      </c>
      <c r="E61" s="28">
        <v>14365</v>
      </c>
      <c r="F61" s="28">
        <v>3817</v>
      </c>
      <c r="G61" s="28">
        <v>103343</v>
      </c>
      <c r="H61" s="28">
        <v>84464</v>
      </c>
      <c r="I61" s="28">
        <v>14790</v>
      </c>
      <c r="J61" s="28">
        <v>4089</v>
      </c>
      <c r="K61" s="28">
        <v>109114</v>
      </c>
      <c r="L61" s="28">
        <v>88909</v>
      </c>
      <c r="M61" s="28">
        <v>15747</v>
      </c>
      <c r="N61" s="28">
        <v>4458</v>
      </c>
      <c r="O61" s="28">
        <v>111622</v>
      </c>
      <c r="P61" s="28">
        <v>90905</v>
      </c>
      <c r="Q61" s="28">
        <v>16142</v>
      </c>
      <c r="R61" s="28">
        <v>4575</v>
      </c>
      <c r="S61" s="28">
        <v>125339</v>
      </c>
      <c r="T61" s="28">
        <v>104382</v>
      </c>
      <c r="U61" s="28">
        <v>16564</v>
      </c>
      <c r="V61" s="28">
        <v>4393</v>
      </c>
      <c r="W61" s="28">
        <v>131596</v>
      </c>
      <c r="X61" s="28">
        <v>110692</v>
      </c>
      <c r="Y61" s="28">
        <v>16471</v>
      </c>
      <c r="Z61" s="28">
        <v>4433</v>
      </c>
      <c r="AA61" s="146">
        <v>133392</v>
      </c>
      <c r="AB61" s="146">
        <v>112592</v>
      </c>
      <c r="AC61" s="146">
        <v>16384</v>
      </c>
      <c r="AD61" s="146">
        <v>4416</v>
      </c>
    </row>
    <row r="62" spans="1:30" x14ac:dyDescent="0.4">
      <c r="A62" s="27" t="s">
        <v>109</v>
      </c>
      <c r="B62" s="27" t="s">
        <v>604</v>
      </c>
      <c r="C62" s="28">
        <v>54566</v>
      </c>
      <c r="D62" s="28">
        <v>46142</v>
      </c>
      <c r="E62" s="28">
        <v>6571</v>
      </c>
      <c r="F62" s="28">
        <v>1853</v>
      </c>
      <c r="G62" s="28">
        <v>59676</v>
      </c>
      <c r="H62" s="28">
        <v>49651</v>
      </c>
      <c r="I62" s="28">
        <v>7888</v>
      </c>
      <c r="J62" s="28">
        <v>2137</v>
      </c>
      <c r="K62" s="28">
        <v>67263</v>
      </c>
      <c r="L62" s="28">
        <v>55656</v>
      </c>
      <c r="M62" s="28">
        <v>9253</v>
      </c>
      <c r="N62" s="28">
        <v>2354</v>
      </c>
      <c r="O62" s="28">
        <v>70354</v>
      </c>
      <c r="P62" s="28">
        <v>59008</v>
      </c>
      <c r="Q62" s="28">
        <v>9119</v>
      </c>
      <c r="R62" s="28">
        <v>2227</v>
      </c>
      <c r="S62" s="28">
        <v>72457</v>
      </c>
      <c r="T62" s="28">
        <v>61492</v>
      </c>
      <c r="U62" s="28">
        <v>8835</v>
      </c>
      <c r="V62" s="28">
        <v>2130</v>
      </c>
      <c r="W62" s="28">
        <v>73693</v>
      </c>
      <c r="X62" s="28">
        <v>63146</v>
      </c>
      <c r="Y62" s="28">
        <v>8488</v>
      </c>
      <c r="Z62" s="28">
        <v>2059</v>
      </c>
      <c r="AA62" s="146">
        <v>77364</v>
      </c>
      <c r="AB62" s="146">
        <v>66211</v>
      </c>
      <c r="AC62" s="146">
        <v>9090</v>
      </c>
      <c r="AD62" s="146">
        <v>2063</v>
      </c>
    </row>
    <row r="63" spans="1:30" x14ac:dyDescent="0.4">
      <c r="A63" s="27" t="s">
        <v>109</v>
      </c>
      <c r="B63" s="27" t="s">
        <v>130</v>
      </c>
      <c r="C63" s="28">
        <v>41356</v>
      </c>
      <c r="D63" s="28">
        <v>35028</v>
      </c>
      <c r="E63" s="28">
        <v>4988</v>
      </c>
      <c r="F63" s="28">
        <v>1340</v>
      </c>
      <c r="G63" s="28">
        <v>41506</v>
      </c>
      <c r="H63" s="28">
        <v>34945</v>
      </c>
      <c r="I63" s="28">
        <v>5117</v>
      </c>
      <c r="J63" s="28">
        <v>1444</v>
      </c>
      <c r="K63" s="28">
        <v>43138</v>
      </c>
      <c r="L63" s="28">
        <v>36230</v>
      </c>
      <c r="M63" s="28">
        <v>5350</v>
      </c>
      <c r="N63" s="28">
        <v>1558</v>
      </c>
      <c r="O63" s="28">
        <v>45470</v>
      </c>
      <c r="P63" s="28">
        <v>37889</v>
      </c>
      <c r="Q63" s="28">
        <v>5984</v>
      </c>
      <c r="R63" s="28">
        <v>1597</v>
      </c>
      <c r="S63" s="28">
        <v>46044</v>
      </c>
      <c r="T63" s="28">
        <v>39250</v>
      </c>
      <c r="U63" s="28">
        <v>5367</v>
      </c>
      <c r="V63" s="28">
        <v>1427</v>
      </c>
      <c r="W63" s="28">
        <v>47963</v>
      </c>
      <c r="X63" s="28">
        <v>40792</v>
      </c>
      <c r="Y63" s="28">
        <v>5689</v>
      </c>
      <c r="Z63" s="28">
        <v>1482</v>
      </c>
      <c r="AA63" s="146">
        <v>48659</v>
      </c>
      <c r="AB63" s="146">
        <v>41442</v>
      </c>
      <c r="AC63" s="146">
        <v>5719</v>
      </c>
      <c r="AD63" s="146">
        <v>1498</v>
      </c>
    </row>
    <row r="64" spans="1:30" x14ac:dyDescent="0.4">
      <c r="A64" s="27" t="s">
        <v>109</v>
      </c>
      <c r="B64" s="27" t="s">
        <v>157</v>
      </c>
      <c r="C64" s="28">
        <v>107029</v>
      </c>
      <c r="D64" s="28">
        <v>93322</v>
      </c>
      <c r="E64" s="28">
        <v>11049</v>
      </c>
      <c r="F64" s="28">
        <v>2658</v>
      </c>
      <c r="G64" s="28">
        <v>110825</v>
      </c>
      <c r="H64" s="28">
        <v>96591</v>
      </c>
      <c r="I64" s="28">
        <v>11486</v>
      </c>
      <c r="J64" s="28">
        <v>2748</v>
      </c>
      <c r="K64" s="28">
        <v>116805</v>
      </c>
      <c r="L64" s="28">
        <v>101210</v>
      </c>
      <c r="M64" s="28">
        <v>12521</v>
      </c>
      <c r="N64" s="28">
        <v>3074</v>
      </c>
      <c r="O64" s="28">
        <v>118969</v>
      </c>
      <c r="P64" s="28">
        <v>103418</v>
      </c>
      <c r="Q64" s="28">
        <v>12497</v>
      </c>
      <c r="R64" s="28">
        <v>3054</v>
      </c>
      <c r="S64" s="28">
        <v>123415</v>
      </c>
      <c r="T64" s="28">
        <v>108407</v>
      </c>
      <c r="U64" s="28">
        <v>12102</v>
      </c>
      <c r="V64" s="28">
        <v>2906</v>
      </c>
      <c r="W64" s="28">
        <v>126551</v>
      </c>
      <c r="X64" s="28">
        <v>111287</v>
      </c>
      <c r="Y64" s="28">
        <v>12297</v>
      </c>
      <c r="Z64" s="28">
        <v>2967</v>
      </c>
      <c r="AA64" s="146">
        <v>132806</v>
      </c>
      <c r="AB64" s="146">
        <v>116704</v>
      </c>
      <c r="AC64" s="146">
        <v>13041</v>
      </c>
      <c r="AD64" s="146">
        <v>3061</v>
      </c>
    </row>
    <row r="65" spans="1:30" x14ac:dyDescent="0.4">
      <c r="A65" s="27" t="s">
        <v>109</v>
      </c>
      <c r="B65" s="27" t="s">
        <v>126</v>
      </c>
      <c r="C65" s="28">
        <v>55633</v>
      </c>
      <c r="D65" s="28">
        <v>45777</v>
      </c>
      <c r="E65" s="28">
        <v>7495</v>
      </c>
      <c r="F65" s="28">
        <v>2361</v>
      </c>
      <c r="G65" s="28">
        <v>58012</v>
      </c>
      <c r="H65" s="28">
        <v>47957</v>
      </c>
      <c r="I65" s="28">
        <v>7672</v>
      </c>
      <c r="J65" s="28">
        <v>2383</v>
      </c>
      <c r="K65" s="28">
        <v>59632</v>
      </c>
      <c r="L65" s="28">
        <v>49100</v>
      </c>
      <c r="M65" s="28">
        <v>8099</v>
      </c>
      <c r="N65" s="28">
        <v>2433</v>
      </c>
      <c r="O65" s="28">
        <v>61668</v>
      </c>
      <c r="P65" s="28">
        <v>50924</v>
      </c>
      <c r="Q65" s="28">
        <v>8294</v>
      </c>
      <c r="R65" s="28">
        <v>2450</v>
      </c>
      <c r="S65" s="28">
        <v>63961</v>
      </c>
      <c r="T65" s="28">
        <v>53269</v>
      </c>
      <c r="U65" s="28">
        <v>8314</v>
      </c>
      <c r="V65" s="28">
        <v>2378</v>
      </c>
      <c r="W65" s="28">
        <v>64951</v>
      </c>
      <c r="X65" s="28">
        <v>54221</v>
      </c>
      <c r="Y65" s="28">
        <v>8349</v>
      </c>
      <c r="Z65" s="28">
        <v>2381</v>
      </c>
      <c r="AA65" s="146">
        <v>65858</v>
      </c>
      <c r="AB65" s="146">
        <v>54825</v>
      </c>
      <c r="AC65" s="146">
        <v>8549</v>
      </c>
      <c r="AD65" s="146">
        <v>2484</v>
      </c>
    </row>
    <row r="66" spans="1:30" x14ac:dyDescent="0.4">
      <c r="A66" s="27" t="s">
        <v>109</v>
      </c>
      <c r="B66" s="27" t="s">
        <v>149</v>
      </c>
      <c r="C66" s="28">
        <v>94680</v>
      </c>
      <c r="D66" s="28">
        <v>80117</v>
      </c>
      <c r="E66" s="28">
        <v>11331</v>
      </c>
      <c r="F66" s="28">
        <v>3232</v>
      </c>
      <c r="G66" s="28">
        <v>100910</v>
      </c>
      <c r="H66" s="28">
        <v>85564</v>
      </c>
      <c r="I66" s="28">
        <v>12085</v>
      </c>
      <c r="J66" s="28">
        <v>3261</v>
      </c>
      <c r="K66" s="28">
        <v>105339</v>
      </c>
      <c r="L66" s="28">
        <v>88863</v>
      </c>
      <c r="M66" s="28">
        <v>12972</v>
      </c>
      <c r="N66" s="28">
        <v>3504</v>
      </c>
      <c r="O66" s="28">
        <v>109147</v>
      </c>
      <c r="P66" s="28">
        <v>92306</v>
      </c>
      <c r="Q66" s="28">
        <v>13260</v>
      </c>
      <c r="R66" s="28">
        <v>3581</v>
      </c>
      <c r="S66" s="28">
        <v>112432</v>
      </c>
      <c r="T66" s="28">
        <v>95261</v>
      </c>
      <c r="U66" s="28">
        <v>13596</v>
      </c>
      <c r="V66" s="28">
        <v>3575</v>
      </c>
      <c r="W66" s="28">
        <v>114302</v>
      </c>
      <c r="X66" s="28">
        <v>96947</v>
      </c>
      <c r="Y66" s="28">
        <v>14006</v>
      </c>
      <c r="Z66" s="28">
        <v>3349</v>
      </c>
      <c r="AA66" s="146">
        <v>120285</v>
      </c>
      <c r="AB66" s="146">
        <v>102379</v>
      </c>
      <c r="AC66" s="146">
        <v>14559</v>
      </c>
      <c r="AD66" s="146">
        <v>3347</v>
      </c>
    </row>
    <row r="67" spans="1:30" x14ac:dyDescent="0.4">
      <c r="A67" s="27" t="s">
        <v>109</v>
      </c>
      <c r="B67" s="27" t="s">
        <v>114</v>
      </c>
      <c r="C67" s="28">
        <v>117329</v>
      </c>
      <c r="D67" s="28">
        <v>98857</v>
      </c>
      <c r="E67" s="28">
        <v>14431</v>
      </c>
      <c r="F67" s="28">
        <v>4041</v>
      </c>
      <c r="G67" s="28">
        <v>127581</v>
      </c>
      <c r="H67" s="28">
        <v>105622</v>
      </c>
      <c r="I67" s="28">
        <v>17143</v>
      </c>
      <c r="J67" s="28">
        <v>4816</v>
      </c>
      <c r="K67" s="28">
        <v>134852</v>
      </c>
      <c r="L67" s="28">
        <v>110846</v>
      </c>
      <c r="M67" s="28">
        <v>18831</v>
      </c>
      <c r="N67" s="28">
        <v>5175</v>
      </c>
      <c r="O67" s="28">
        <v>142670</v>
      </c>
      <c r="P67" s="28">
        <v>117387</v>
      </c>
      <c r="Q67" s="28">
        <v>20019</v>
      </c>
      <c r="R67" s="28">
        <v>5264</v>
      </c>
      <c r="S67" s="28">
        <v>150110</v>
      </c>
      <c r="T67" s="28">
        <v>126149</v>
      </c>
      <c r="U67" s="28">
        <v>19112</v>
      </c>
      <c r="V67" s="28">
        <v>4849</v>
      </c>
      <c r="W67" s="28">
        <v>154476</v>
      </c>
      <c r="X67" s="28">
        <v>130499</v>
      </c>
      <c r="Y67" s="28">
        <v>19099</v>
      </c>
      <c r="Z67" s="28">
        <v>4878</v>
      </c>
      <c r="AA67" s="146">
        <v>163622</v>
      </c>
      <c r="AB67" s="146">
        <v>138753</v>
      </c>
      <c r="AC67" s="146">
        <v>19866</v>
      </c>
      <c r="AD67" s="146">
        <v>5003</v>
      </c>
    </row>
    <row r="68" spans="1:30" x14ac:dyDescent="0.4">
      <c r="A68" s="27" t="s">
        <v>109</v>
      </c>
      <c r="B68" s="27" t="s">
        <v>133</v>
      </c>
      <c r="C68" s="28">
        <v>36336</v>
      </c>
      <c r="D68" s="28">
        <v>30582</v>
      </c>
      <c r="E68" s="28">
        <v>4432</v>
      </c>
      <c r="F68" s="28">
        <v>1322</v>
      </c>
      <c r="G68" s="28">
        <v>37760</v>
      </c>
      <c r="H68" s="28">
        <v>31661</v>
      </c>
      <c r="I68" s="28">
        <v>4748</v>
      </c>
      <c r="J68" s="28">
        <v>1351</v>
      </c>
      <c r="K68" s="28">
        <v>38090</v>
      </c>
      <c r="L68" s="28">
        <v>31955</v>
      </c>
      <c r="M68" s="28">
        <v>4838</v>
      </c>
      <c r="N68" s="28">
        <v>1297</v>
      </c>
      <c r="O68" s="28">
        <v>39046</v>
      </c>
      <c r="P68" s="28">
        <v>32819</v>
      </c>
      <c r="Q68" s="28">
        <v>4883</v>
      </c>
      <c r="R68" s="28">
        <v>1344</v>
      </c>
      <c r="S68" s="28">
        <v>40564</v>
      </c>
      <c r="T68" s="28">
        <v>34321</v>
      </c>
      <c r="U68" s="28">
        <v>4915</v>
      </c>
      <c r="V68" s="28">
        <v>1328</v>
      </c>
      <c r="W68" s="28">
        <v>41373</v>
      </c>
      <c r="X68" s="28">
        <v>35021</v>
      </c>
      <c r="Y68" s="28">
        <v>4986</v>
      </c>
      <c r="Z68" s="28">
        <v>1366</v>
      </c>
      <c r="AA68" s="146">
        <v>41846</v>
      </c>
      <c r="AB68" s="146">
        <v>35223</v>
      </c>
      <c r="AC68" s="146">
        <v>5217</v>
      </c>
      <c r="AD68" s="146">
        <v>1406</v>
      </c>
    </row>
    <row r="69" spans="1:30" x14ac:dyDescent="0.4">
      <c r="A69" s="27" t="s">
        <v>109</v>
      </c>
      <c r="B69" s="27" t="s">
        <v>138</v>
      </c>
      <c r="C69" s="28">
        <v>52898</v>
      </c>
      <c r="D69" s="28">
        <v>45729</v>
      </c>
      <c r="E69" s="28">
        <v>5707</v>
      </c>
      <c r="F69" s="28">
        <v>1462</v>
      </c>
      <c r="G69" s="28">
        <v>57484</v>
      </c>
      <c r="H69" s="28">
        <v>49673</v>
      </c>
      <c r="I69" s="28">
        <v>6248</v>
      </c>
      <c r="J69" s="28">
        <v>1563</v>
      </c>
      <c r="K69" s="28">
        <v>61788</v>
      </c>
      <c r="L69" s="28">
        <v>53050</v>
      </c>
      <c r="M69" s="28">
        <v>7031</v>
      </c>
      <c r="N69" s="28">
        <v>1707</v>
      </c>
      <c r="O69" s="28">
        <v>63310</v>
      </c>
      <c r="P69" s="28">
        <v>54596</v>
      </c>
      <c r="Q69" s="28">
        <v>6956</v>
      </c>
      <c r="R69" s="28">
        <v>1758</v>
      </c>
      <c r="S69" s="28">
        <v>74638</v>
      </c>
      <c r="T69" s="28">
        <v>65952</v>
      </c>
      <c r="U69" s="28">
        <v>6919</v>
      </c>
      <c r="V69" s="28">
        <v>1767</v>
      </c>
      <c r="W69" s="28">
        <v>83685</v>
      </c>
      <c r="X69" s="28">
        <v>74591</v>
      </c>
      <c r="Y69" s="28">
        <v>7280</v>
      </c>
      <c r="Z69" s="28">
        <v>1814</v>
      </c>
      <c r="AA69" s="146">
        <v>87407</v>
      </c>
      <c r="AB69" s="146">
        <v>78087</v>
      </c>
      <c r="AC69" s="146">
        <v>7472</v>
      </c>
      <c r="AD69" s="146">
        <v>1848</v>
      </c>
    </row>
    <row r="70" spans="1:30" x14ac:dyDescent="0.4">
      <c r="A70" s="27" t="s">
        <v>109</v>
      </c>
      <c r="B70" s="27" t="s">
        <v>137</v>
      </c>
      <c r="C70" s="28">
        <v>158815</v>
      </c>
      <c r="D70" s="28">
        <v>133323</v>
      </c>
      <c r="E70" s="28">
        <v>20795</v>
      </c>
      <c r="F70" s="28">
        <v>4697</v>
      </c>
      <c r="G70" s="28">
        <v>173291</v>
      </c>
      <c r="H70" s="28">
        <v>144719</v>
      </c>
      <c r="I70" s="28">
        <v>23105</v>
      </c>
      <c r="J70" s="28">
        <v>5467</v>
      </c>
      <c r="K70" s="28">
        <v>208100</v>
      </c>
      <c r="L70" s="28">
        <v>170837</v>
      </c>
      <c r="M70" s="28">
        <v>30413</v>
      </c>
      <c r="N70" s="28">
        <v>6850</v>
      </c>
      <c r="O70" s="28">
        <v>221368</v>
      </c>
      <c r="P70" s="28">
        <v>183622</v>
      </c>
      <c r="Q70" s="28">
        <v>30744</v>
      </c>
      <c r="R70" s="28">
        <v>7002</v>
      </c>
      <c r="S70" s="28">
        <v>234261</v>
      </c>
      <c r="T70" s="28">
        <v>198349</v>
      </c>
      <c r="U70" s="28">
        <v>29317</v>
      </c>
      <c r="V70" s="28">
        <v>6595</v>
      </c>
      <c r="W70" s="28">
        <v>242876</v>
      </c>
      <c r="X70" s="28">
        <v>206378</v>
      </c>
      <c r="Y70" s="28">
        <v>29684</v>
      </c>
      <c r="Z70" s="28">
        <v>6814</v>
      </c>
      <c r="AA70" s="146">
        <v>262790</v>
      </c>
      <c r="AB70" s="146">
        <v>224518</v>
      </c>
      <c r="AC70" s="146">
        <v>31157</v>
      </c>
      <c r="AD70" s="146">
        <v>7115</v>
      </c>
    </row>
    <row r="71" spans="1:30" x14ac:dyDescent="0.4">
      <c r="A71" s="27" t="s">
        <v>158</v>
      </c>
      <c r="B71" s="27" t="s">
        <v>158</v>
      </c>
      <c r="C71" s="28">
        <v>986620</v>
      </c>
      <c r="D71" s="28">
        <v>833964</v>
      </c>
      <c r="E71" s="28">
        <v>124790</v>
      </c>
      <c r="F71" s="28">
        <v>27866</v>
      </c>
      <c r="G71" s="28">
        <v>1009747</v>
      </c>
      <c r="H71" s="28">
        <v>849448</v>
      </c>
      <c r="I71" s="28">
        <v>131053</v>
      </c>
      <c r="J71" s="28">
        <v>29246</v>
      </c>
      <c r="K71" s="28">
        <v>1033218</v>
      </c>
      <c r="L71" s="28">
        <v>867511</v>
      </c>
      <c r="M71" s="28">
        <v>136099</v>
      </c>
      <c r="N71" s="28">
        <v>29608</v>
      </c>
      <c r="O71" s="28">
        <v>1055150</v>
      </c>
      <c r="P71" s="28">
        <v>884593</v>
      </c>
      <c r="Q71" s="28">
        <v>139762</v>
      </c>
      <c r="R71" s="28">
        <v>30795</v>
      </c>
      <c r="S71" s="28">
        <v>1075438</v>
      </c>
      <c r="T71" s="28">
        <v>904572</v>
      </c>
      <c r="U71" s="28">
        <v>141186</v>
      </c>
      <c r="V71" s="28">
        <v>29680</v>
      </c>
      <c r="W71" s="28">
        <v>1080564</v>
      </c>
      <c r="X71" s="28">
        <v>912387</v>
      </c>
      <c r="Y71" s="28">
        <v>138993</v>
      </c>
      <c r="Z71" s="28">
        <v>29184</v>
      </c>
      <c r="AA71" s="146">
        <v>1089324</v>
      </c>
      <c r="AB71" s="146">
        <v>919979</v>
      </c>
      <c r="AC71" s="146">
        <v>140297</v>
      </c>
      <c r="AD71" s="146">
        <v>29048</v>
      </c>
    </row>
    <row r="72" spans="1:30" x14ac:dyDescent="0.4">
      <c r="A72" s="27" t="s">
        <v>158</v>
      </c>
      <c r="B72" s="27" t="s">
        <v>177</v>
      </c>
      <c r="C72" s="28">
        <v>76763</v>
      </c>
      <c r="D72" s="28">
        <v>63359</v>
      </c>
      <c r="E72" s="28">
        <v>10795</v>
      </c>
      <c r="F72" s="28">
        <v>2609</v>
      </c>
      <c r="G72" s="28">
        <v>80061</v>
      </c>
      <c r="H72" s="28">
        <v>65493</v>
      </c>
      <c r="I72" s="28">
        <v>11850</v>
      </c>
      <c r="J72" s="28">
        <v>2718</v>
      </c>
      <c r="K72" s="28">
        <v>80636</v>
      </c>
      <c r="L72" s="28">
        <v>66320</v>
      </c>
      <c r="M72" s="28">
        <v>11736</v>
      </c>
      <c r="N72" s="28">
        <v>2580</v>
      </c>
      <c r="O72" s="28">
        <v>80178</v>
      </c>
      <c r="P72" s="28">
        <v>66185</v>
      </c>
      <c r="Q72" s="28">
        <v>11465</v>
      </c>
      <c r="R72" s="28">
        <v>2528</v>
      </c>
      <c r="S72" s="28">
        <v>80336</v>
      </c>
      <c r="T72" s="28">
        <v>66474</v>
      </c>
      <c r="U72" s="28">
        <v>11441</v>
      </c>
      <c r="V72" s="28">
        <v>2421</v>
      </c>
      <c r="W72" s="28">
        <v>79994</v>
      </c>
      <c r="X72" s="28">
        <v>66642</v>
      </c>
      <c r="Y72" s="28">
        <v>11045</v>
      </c>
      <c r="Z72" s="28">
        <v>2307</v>
      </c>
      <c r="AA72" s="146">
        <v>79906</v>
      </c>
      <c r="AB72" s="146">
        <v>66443</v>
      </c>
      <c r="AC72" s="146">
        <v>11144</v>
      </c>
      <c r="AD72" s="146">
        <v>2319</v>
      </c>
    </row>
    <row r="73" spans="1:30" x14ac:dyDescent="0.4">
      <c r="A73" s="27" t="s">
        <v>158</v>
      </c>
      <c r="B73" s="27" t="s">
        <v>176</v>
      </c>
      <c r="C73" s="28">
        <v>20978</v>
      </c>
      <c r="D73" s="28">
        <v>16905</v>
      </c>
      <c r="E73" s="28">
        <v>3246</v>
      </c>
      <c r="F73" s="28">
        <v>827</v>
      </c>
      <c r="G73" s="28">
        <v>21669</v>
      </c>
      <c r="H73" s="28">
        <v>17408</v>
      </c>
      <c r="I73" s="28">
        <v>3393</v>
      </c>
      <c r="J73" s="28">
        <v>868</v>
      </c>
      <c r="K73" s="28">
        <v>21912</v>
      </c>
      <c r="L73" s="28">
        <v>17975</v>
      </c>
      <c r="M73" s="28">
        <v>3182</v>
      </c>
      <c r="N73" s="28">
        <v>755</v>
      </c>
      <c r="O73" s="28">
        <v>22220</v>
      </c>
      <c r="P73" s="28">
        <v>18265</v>
      </c>
      <c r="Q73" s="28">
        <v>3207</v>
      </c>
      <c r="R73" s="28">
        <v>748</v>
      </c>
      <c r="S73" s="28">
        <v>22571</v>
      </c>
      <c r="T73" s="28">
        <v>18566</v>
      </c>
      <c r="U73" s="28">
        <v>3227</v>
      </c>
      <c r="V73" s="28">
        <v>778</v>
      </c>
      <c r="W73" s="28">
        <v>22557</v>
      </c>
      <c r="X73" s="28">
        <v>18604</v>
      </c>
      <c r="Y73" s="28">
        <v>3178</v>
      </c>
      <c r="Z73" s="28">
        <v>775</v>
      </c>
      <c r="AA73" s="146">
        <v>22752</v>
      </c>
      <c r="AB73" s="146">
        <v>18560</v>
      </c>
      <c r="AC73" s="146">
        <v>3366</v>
      </c>
      <c r="AD73" s="146">
        <v>826</v>
      </c>
    </row>
    <row r="74" spans="1:30" x14ac:dyDescent="0.4">
      <c r="A74" s="27" t="s">
        <v>158</v>
      </c>
      <c r="B74" s="27" t="s">
        <v>99</v>
      </c>
      <c r="C74" s="28">
        <v>18402</v>
      </c>
      <c r="D74" s="28">
        <v>15677</v>
      </c>
      <c r="E74" s="28">
        <v>2284</v>
      </c>
      <c r="F74" s="28">
        <v>441</v>
      </c>
      <c r="G74" s="28">
        <v>18610</v>
      </c>
      <c r="H74" s="28">
        <v>15810</v>
      </c>
      <c r="I74" s="28">
        <v>2316</v>
      </c>
      <c r="J74" s="28">
        <v>484</v>
      </c>
      <c r="K74" s="28">
        <v>18561</v>
      </c>
      <c r="L74" s="28">
        <v>15859</v>
      </c>
      <c r="M74" s="28">
        <v>2250</v>
      </c>
      <c r="N74" s="28">
        <v>452</v>
      </c>
      <c r="O74" s="28">
        <v>18779</v>
      </c>
      <c r="P74" s="28">
        <v>15891</v>
      </c>
      <c r="Q74" s="28">
        <v>2404</v>
      </c>
      <c r="R74" s="28">
        <v>484</v>
      </c>
      <c r="S74" s="28">
        <v>18793</v>
      </c>
      <c r="T74" s="28">
        <v>15983</v>
      </c>
      <c r="U74" s="28">
        <v>2356</v>
      </c>
      <c r="V74" s="28">
        <v>454</v>
      </c>
      <c r="W74" s="28">
        <v>19035</v>
      </c>
      <c r="X74" s="28">
        <v>16150</v>
      </c>
      <c r="Y74" s="28">
        <v>2432</v>
      </c>
      <c r="Z74" s="28">
        <v>453</v>
      </c>
      <c r="AA74" s="146">
        <v>19264</v>
      </c>
      <c r="AB74" s="146">
        <v>16283</v>
      </c>
      <c r="AC74" s="146">
        <v>2519</v>
      </c>
      <c r="AD74" s="146">
        <v>462</v>
      </c>
    </row>
    <row r="75" spans="1:30" x14ac:dyDescent="0.4">
      <c r="A75" s="27" t="s">
        <v>158</v>
      </c>
      <c r="B75" s="27" t="s">
        <v>169</v>
      </c>
      <c r="C75" s="28">
        <v>143845</v>
      </c>
      <c r="D75" s="28">
        <v>123768</v>
      </c>
      <c r="E75" s="28">
        <v>16378</v>
      </c>
      <c r="F75" s="28">
        <v>3699</v>
      </c>
      <c r="G75" s="28">
        <v>146743</v>
      </c>
      <c r="H75" s="28">
        <v>125958</v>
      </c>
      <c r="I75" s="28">
        <v>16975</v>
      </c>
      <c r="J75" s="28">
        <v>3810</v>
      </c>
      <c r="K75" s="28">
        <v>156090</v>
      </c>
      <c r="L75" s="28">
        <v>131664</v>
      </c>
      <c r="M75" s="28">
        <v>20110</v>
      </c>
      <c r="N75" s="28">
        <v>4316</v>
      </c>
      <c r="O75" s="28">
        <v>160942</v>
      </c>
      <c r="P75" s="28">
        <v>135641</v>
      </c>
      <c r="Q75" s="28">
        <v>20864</v>
      </c>
      <c r="R75" s="28">
        <v>4437</v>
      </c>
      <c r="S75" s="28">
        <v>163260</v>
      </c>
      <c r="T75" s="28">
        <v>138346</v>
      </c>
      <c r="U75" s="28">
        <v>20661</v>
      </c>
      <c r="V75" s="28">
        <v>4253</v>
      </c>
      <c r="W75" s="28">
        <v>164819</v>
      </c>
      <c r="X75" s="28">
        <v>140491</v>
      </c>
      <c r="Y75" s="28">
        <v>20308</v>
      </c>
      <c r="Z75" s="28">
        <v>4020</v>
      </c>
      <c r="AA75" s="146">
        <v>167061</v>
      </c>
      <c r="AB75" s="146">
        <v>142539</v>
      </c>
      <c r="AC75" s="146">
        <v>20489</v>
      </c>
      <c r="AD75" s="146">
        <v>4033</v>
      </c>
    </row>
    <row r="76" spans="1:30" x14ac:dyDescent="0.4">
      <c r="A76" s="27" t="s">
        <v>158</v>
      </c>
      <c r="B76" s="27" t="s">
        <v>167</v>
      </c>
      <c r="C76" s="28">
        <v>15613</v>
      </c>
      <c r="D76" s="28">
        <v>13907</v>
      </c>
      <c r="E76" s="28">
        <v>1471</v>
      </c>
      <c r="F76" s="28">
        <v>235</v>
      </c>
      <c r="G76" s="28">
        <v>16669</v>
      </c>
      <c r="H76" s="28">
        <v>14150</v>
      </c>
      <c r="I76" s="28">
        <v>2120</v>
      </c>
      <c r="J76" s="28">
        <v>399</v>
      </c>
      <c r="K76" s="28">
        <v>16654</v>
      </c>
      <c r="L76" s="28">
        <v>14147</v>
      </c>
      <c r="M76" s="28">
        <v>2106</v>
      </c>
      <c r="N76" s="28">
        <v>401</v>
      </c>
      <c r="O76" s="28">
        <v>16833</v>
      </c>
      <c r="P76" s="28">
        <v>14339</v>
      </c>
      <c r="Q76" s="28">
        <v>2098</v>
      </c>
      <c r="R76" s="28">
        <v>396</v>
      </c>
      <c r="S76" s="28">
        <v>16990</v>
      </c>
      <c r="T76" s="28">
        <v>14456</v>
      </c>
      <c r="U76" s="28">
        <v>2133</v>
      </c>
      <c r="V76" s="28">
        <v>401</v>
      </c>
      <c r="W76" s="28">
        <v>17125</v>
      </c>
      <c r="X76" s="28">
        <v>14464</v>
      </c>
      <c r="Y76" s="28">
        <v>2214</v>
      </c>
      <c r="Z76" s="28">
        <v>447</v>
      </c>
      <c r="AA76" s="146">
        <v>17189</v>
      </c>
      <c r="AB76" s="146">
        <v>14424</v>
      </c>
      <c r="AC76" s="146">
        <v>2279</v>
      </c>
      <c r="AD76" s="146">
        <v>486</v>
      </c>
    </row>
    <row r="77" spans="1:30" x14ac:dyDescent="0.4">
      <c r="A77" s="27" t="s">
        <v>158</v>
      </c>
      <c r="B77" s="27" t="s">
        <v>159</v>
      </c>
      <c r="C77" s="28">
        <v>33956</v>
      </c>
      <c r="D77" s="28">
        <v>27880</v>
      </c>
      <c r="E77" s="28">
        <v>4824</v>
      </c>
      <c r="F77" s="28">
        <v>1252</v>
      </c>
      <c r="G77" s="28">
        <v>34287</v>
      </c>
      <c r="H77" s="28">
        <v>28138</v>
      </c>
      <c r="I77" s="28">
        <v>4867</v>
      </c>
      <c r="J77" s="28">
        <v>1282</v>
      </c>
      <c r="K77" s="28">
        <v>34561</v>
      </c>
      <c r="L77" s="28">
        <v>28480</v>
      </c>
      <c r="M77" s="28">
        <v>4848</v>
      </c>
      <c r="N77" s="28">
        <v>1233</v>
      </c>
      <c r="O77" s="28">
        <v>35305</v>
      </c>
      <c r="P77" s="28">
        <v>28996</v>
      </c>
      <c r="Q77" s="28">
        <v>5056</v>
      </c>
      <c r="R77" s="28">
        <v>1253</v>
      </c>
      <c r="S77" s="28">
        <v>36931</v>
      </c>
      <c r="T77" s="28">
        <v>30361</v>
      </c>
      <c r="U77" s="28">
        <v>5290</v>
      </c>
      <c r="V77" s="28">
        <v>1280</v>
      </c>
      <c r="W77" s="28">
        <v>37307</v>
      </c>
      <c r="X77" s="28">
        <v>30721</v>
      </c>
      <c r="Y77" s="28">
        <v>5304</v>
      </c>
      <c r="Z77" s="28">
        <v>1282</v>
      </c>
      <c r="AA77" s="146">
        <v>37839</v>
      </c>
      <c r="AB77" s="146">
        <v>31093</v>
      </c>
      <c r="AC77" s="146">
        <v>5413</v>
      </c>
      <c r="AD77" s="146">
        <v>1333</v>
      </c>
    </row>
    <row r="78" spans="1:30" x14ac:dyDescent="0.4">
      <c r="A78" s="27" t="s">
        <v>158</v>
      </c>
      <c r="B78" s="27" t="s">
        <v>179</v>
      </c>
      <c r="C78" s="28">
        <v>34128</v>
      </c>
      <c r="D78" s="28">
        <v>29538</v>
      </c>
      <c r="E78" s="28">
        <v>3834</v>
      </c>
      <c r="F78" s="28">
        <v>756</v>
      </c>
      <c r="G78" s="28">
        <v>34802</v>
      </c>
      <c r="H78" s="28">
        <v>29902</v>
      </c>
      <c r="I78" s="28">
        <v>4070</v>
      </c>
      <c r="J78" s="28">
        <v>830</v>
      </c>
      <c r="K78" s="28">
        <v>35054</v>
      </c>
      <c r="L78" s="28">
        <v>30046</v>
      </c>
      <c r="M78" s="28">
        <v>4188</v>
      </c>
      <c r="N78" s="28">
        <v>820</v>
      </c>
      <c r="O78" s="28">
        <v>36346</v>
      </c>
      <c r="P78" s="28">
        <v>30915</v>
      </c>
      <c r="Q78" s="28">
        <v>4596</v>
      </c>
      <c r="R78" s="28">
        <v>835</v>
      </c>
      <c r="S78" s="28">
        <v>37232</v>
      </c>
      <c r="T78" s="28">
        <v>31690</v>
      </c>
      <c r="U78" s="28">
        <v>4683</v>
      </c>
      <c r="V78" s="28">
        <v>859</v>
      </c>
      <c r="W78" s="28">
        <v>37506</v>
      </c>
      <c r="X78" s="28">
        <v>32022</v>
      </c>
      <c r="Y78" s="28">
        <v>4622</v>
      </c>
      <c r="Z78" s="28">
        <v>862</v>
      </c>
      <c r="AA78" s="146">
        <v>37855</v>
      </c>
      <c r="AB78" s="146">
        <v>32293</v>
      </c>
      <c r="AC78" s="146">
        <v>4692</v>
      </c>
      <c r="AD78" s="146">
        <v>870</v>
      </c>
    </row>
    <row r="79" spans="1:30" x14ac:dyDescent="0.4">
      <c r="A79" s="27" t="s">
        <v>158</v>
      </c>
      <c r="B79" s="27" t="s">
        <v>180</v>
      </c>
      <c r="C79" s="28">
        <v>12766</v>
      </c>
      <c r="D79" s="28">
        <v>10470</v>
      </c>
      <c r="E79" s="28">
        <v>1837</v>
      </c>
      <c r="F79" s="28">
        <v>459</v>
      </c>
      <c r="G79" s="28">
        <v>12956</v>
      </c>
      <c r="H79" s="28">
        <v>10643</v>
      </c>
      <c r="I79" s="28">
        <v>1852</v>
      </c>
      <c r="J79" s="28">
        <v>461</v>
      </c>
      <c r="K79" s="28">
        <v>13096</v>
      </c>
      <c r="L79" s="28">
        <v>10770</v>
      </c>
      <c r="M79" s="28">
        <v>1879</v>
      </c>
      <c r="N79" s="28">
        <v>447</v>
      </c>
      <c r="O79" s="28">
        <v>13355</v>
      </c>
      <c r="P79" s="28">
        <v>10957</v>
      </c>
      <c r="Q79" s="28">
        <v>1934</v>
      </c>
      <c r="R79" s="28">
        <v>464</v>
      </c>
      <c r="S79" s="28">
        <v>13468</v>
      </c>
      <c r="T79" s="28">
        <v>11017</v>
      </c>
      <c r="U79" s="28">
        <v>1983</v>
      </c>
      <c r="V79" s="28">
        <v>468</v>
      </c>
      <c r="W79" s="28">
        <v>13601</v>
      </c>
      <c r="X79" s="28">
        <v>11080</v>
      </c>
      <c r="Y79" s="28">
        <v>2042</v>
      </c>
      <c r="Z79" s="28">
        <v>479</v>
      </c>
      <c r="AA79" s="146">
        <v>13856</v>
      </c>
      <c r="AB79" s="146">
        <v>11235</v>
      </c>
      <c r="AC79" s="146">
        <v>2142</v>
      </c>
      <c r="AD79" s="146">
        <v>479</v>
      </c>
    </row>
    <row r="80" spans="1:30" x14ac:dyDescent="0.4">
      <c r="A80" s="27" t="s">
        <v>158</v>
      </c>
      <c r="B80" s="27" t="s">
        <v>168</v>
      </c>
      <c r="C80" s="28">
        <v>92255</v>
      </c>
      <c r="D80" s="28">
        <v>79128</v>
      </c>
      <c r="E80" s="28">
        <v>10669</v>
      </c>
      <c r="F80" s="28">
        <v>2458</v>
      </c>
      <c r="G80" s="28">
        <v>97535</v>
      </c>
      <c r="H80" s="28">
        <v>82848</v>
      </c>
      <c r="I80" s="28">
        <v>11931</v>
      </c>
      <c r="J80" s="28">
        <v>2756</v>
      </c>
      <c r="K80" s="28">
        <v>98824</v>
      </c>
      <c r="L80" s="28">
        <v>83426</v>
      </c>
      <c r="M80" s="28">
        <v>12584</v>
      </c>
      <c r="N80" s="28">
        <v>2814</v>
      </c>
      <c r="O80" s="28">
        <v>104047</v>
      </c>
      <c r="P80" s="28">
        <v>88236</v>
      </c>
      <c r="Q80" s="28">
        <v>12654</v>
      </c>
      <c r="R80" s="28">
        <v>3157</v>
      </c>
      <c r="S80" s="28">
        <v>108381</v>
      </c>
      <c r="T80" s="28">
        <v>92217</v>
      </c>
      <c r="U80" s="28">
        <v>13116</v>
      </c>
      <c r="V80" s="28">
        <v>3048</v>
      </c>
      <c r="W80" s="28">
        <v>111702</v>
      </c>
      <c r="X80" s="28">
        <v>95120</v>
      </c>
      <c r="Y80" s="28">
        <v>13476</v>
      </c>
      <c r="Z80" s="28">
        <v>3106</v>
      </c>
      <c r="AA80" s="146">
        <v>115687</v>
      </c>
      <c r="AB80" s="146">
        <v>98592</v>
      </c>
      <c r="AC80" s="146">
        <v>14292</v>
      </c>
      <c r="AD80" s="146">
        <v>2803</v>
      </c>
    </row>
    <row r="81" spans="1:30" x14ac:dyDescent="0.4">
      <c r="A81" s="27" t="s">
        <v>158</v>
      </c>
      <c r="B81" s="27" t="s">
        <v>174</v>
      </c>
      <c r="C81" s="28">
        <v>10043</v>
      </c>
      <c r="D81" s="28">
        <v>8616</v>
      </c>
      <c r="E81" s="28">
        <v>1176</v>
      </c>
      <c r="F81" s="28">
        <v>251</v>
      </c>
      <c r="G81" s="28">
        <v>10218</v>
      </c>
      <c r="H81" s="28">
        <v>8717</v>
      </c>
      <c r="I81" s="28">
        <v>1225</v>
      </c>
      <c r="J81" s="28">
        <v>276</v>
      </c>
      <c r="K81" s="28">
        <v>10239</v>
      </c>
      <c r="L81" s="28">
        <v>8697</v>
      </c>
      <c r="M81" s="28">
        <v>1283</v>
      </c>
      <c r="N81" s="28">
        <v>259</v>
      </c>
      <c r="O81" s="28">
        <v>10399</v>
      </c>
      <c r="P81" s="28">
        <v>8825</v>
      </c>
      <c r="Q81" s="28">
        <v>1315</v>
      </c>
      <c r="R81" s="28">
        <v>259</v>
      </c>
      <c r="S81" s="28">
        <v>10480</v>
      </c>
      <c r="T81" s="28">
        <v>8861</v>
      </c>
      <c r="U81" s="28">
        <v>1372</v>
      </c>
      <c r="V81" s="28">
        <v>247</v>
      </c>
      <c r="W81" s="28">
        <v>10420</v>
      </c>
      <c r="X81" s="28">
        <v>8780</v>
      </c>
      <c r="Y81" s="28">
        <v>1376</v>
      </c>
      <c r="Z81" s="28">
        <v>264</v>
      </c>
      <c r="AA81" s="146">
        <v>10485</v>
      </c>
      <c r="AB81" s="146">
        <v>8824</v>
      </c>
      <c r="AC81" s="146">
        <v>1398</v>
      </c>
      <c r="AD81" s="146">
        <v>263</v>
      </c>
    </row>
    <row r="82" spans="1:30" x14ac:dyDescent="0.4">
      <c r="A82" s="27" t="s">
        <v>158</v>
      </c>
      <c r="B82" s="27" t="s">
        <v>178</v>
      </c>
      <c r="C82" s="28">
        <v>100037</v>
      </c>
      <c r="D82" s="28">
        <v>85137</v>
      </c>
      <c r="E82" s="28">
        <v>12302</v>
      </c>
      <c r="F82" s="28">
        <v>2598</v>
      </c>
      <c r="G82" s="28">
        <v>101440</v>
      </c>
      <c r="H82" s="28">
        <v>86056</v>
      </c>
      <c r="I82" s="28">
        <v>12637</v>
      </c>
      <c r="J82" s="28">
        <v>2747</v>
      </c>
      <c r="K82" s="28">
        <v>105677</v>
      </c>
      <c r="L82" s="28">
        <v>89804</v>
      </c>
      <c r="M82" s="28">
        <v>13110</v>
      </c>
      <c r="N82" s="28">
        <v>2763</v>
      </c>
      <c r="O82" s="28">
        <v>108270</v>
      </c>
      <c r="P82" s="28">
        <v>91670</v>
      </c>
      <c r="Q82" s="28">
        <v>13697</v>
      </c>
      <c r="R82" s="28">
        <v>2903</v>
      </c>
      <c r="S82" s="28">
        <v>112107</v>
      </c>
      <c r="T82" s="28">
        <v>95091</v>
      </c>
      <c r="U82" s="28">
        <v>14163</v>
      </c>
      <c r="V82" s="28">
        <v>2853</v>
      </c>
      <c r="W82" s="28">
        <v>111912</v>
      </c>
      <c r="X82" s="28">
        <v>95324</v>
      </c>
      <c r="Y82" s="28">
        <v>13900</v>
      </c>
      <c r="Z82" s="28">
        <v>2688</v>
      </c>
      <c r="AA82" s="146">
        <v>112564</v>
      </c>
      <c r="AB82" s="146">
        <v>96288</v>
      </c>
      <c r="AC82" s="146">
        <v>13607</v>
      </c>
      <c r="AD82" s="146">
        <v>2669</v>
      </c>
    </row>
    <row r="83" spans="1:30" x14ac:dyDescent="0.4">
      <c r="A83" s="27" t="s">
        <v>158</v>
      </c>
      <c r="B83" s="27" t="s">
        <v>166</v>
      </c>
      <c r="C83" s="28">
        <v>20856</v>
      </c>
      <c r="D83" s="28">
        <v>17045</v>
      </c>
      <c r="E83" s="28">
        <v>3074</v>
      </c>
      <c r="F83" s="28">
        <v>737</v>
      </c>
      <c r="G83" s="28">
        <v>21151</v>
      </c>
      <c r="H83" s="28">
        <v>17263</v>
      </c>
      <c r="I83" s="28">
        <v>3157</v>
      </c>
      <c r="J83" s="28">
        <v>731</v>
      </c>
      <c r="K83" s="28">
        <v>21348</v>
      </c>
      <c r="L83" s="28">
        <v>17429</v>
      </c>
      <c r="M83" s="28">
        <v>3210</v>
      </c>
      <c r="N83" s="28">
        <v>709</v>
      </c>
      <c r="O83" s="28">
        <v>21777</v>
      </c>
      <c r="P83" s="28">
        <v>17616</v>
      </c>
      <c r="Q83" s="28">
        <v>3218</v>
      </c>
      <c r="R83" s="28">
        <v>943</v>
      </c>
      <c r="S83" s="28">
        <v>21849</v>
      </c>
      <c r="T83" s="28">
        <v>17672</v>
      </c>
      <c r="U83" s="28">
        <v>3243</v>
      </c>
      <c r="V83" s="28">
        <v>934</v>
      </c>
      <c r="W83" s="28">
        <v>21628</v>
      </c>
      <c r="X83" s="28">
        <v>17372</v>
      </c>
      <c r="Y83" s="28">
        <v>3273</v>
      </c>
      <c r="Z83" s="28">
        <v>983</v>
      </c>
      <c r="AA83" s="146">
        <v>21833</v>
      </c>
      <c r="AB83" s="146">
        <v>17424</v>
      </c>
      <c r="AC83" s="146">
        <v>3341</v>
      </c>
      <c r="AD83" s="146">
        <v>1068</v>
      </c>
    </row>
    <row r="84" spans="1:30" x14ac:dyDescent="0.4">
      <c r="A84" s="27" t="s">
        <v>158</v>
      </c>
      <c r="B84" s="27" t="s">
        <v>620</v>
      </c>
      <c r="C84" s="28">
        <v>298483</v>
      </c>
      <c r="D84" s="28">
        <v>251597</v>
      </c>
      <c r="E84" s="28">
        <v>38535</v>
      </c>
      <c r="F84" s="28">
        <v>8351</v>
      </c>
      <c r="G84" s="28">
        <v>303626</v>
      </c>
      <c r="H84" s="28">
        <v>255227</v>
      </c>
      <c r="I84" s="28">
        <v>39821</v>
      </c>
      <c r="J84" s="28">
        <v>8578</v>
      </c>
      <c r="K84" s="28">
        <v>309122</v>
      </c>
      <c r="L84" s="28">
        <v>259347</v>
      </c>
      <c r="M84" s="28">
        <v>41104</v>
      </c>
      <c r="N84" s="28">
        <v>8671</v>
      </c>
      <c r="O84" s="28">
        <v>314068</v>
      </c>
      <c r="P84" s="28">
        <v>263025</v>
      </c>
      <c r="Q84" s="28">
        <v>42215</v>
      </c>
      <c r="R84" s="28">
        <v>8828</v>
      </c>
      <c r="S84" s="28">
        <v>320224</v>
      </c>
      <c r="T84" s="28">
        <v>269079</v>
      </c>
      <c r="U84" s="28">
        <v>42600</v>
      </c>
      <c r="V84" s="28">
        <v>8545</v>
      </c>
      <c r="W84" s="28">
        <v>321173</v>
      </c>
      <c r="X84" s="28">
        <v>271675</v>
      </c>
      <c r="Y84" s="28">
        <v>41309</v>
      </c>
      <c r="Z84" s="28">
        <v>8189</v>
      </c>
      <c r="AA84" s="146">
        <v>321082</v>
      </c>
      <c r="AB84" s="146">
        <v>272254</v>
      </c>
      <c r="AC84" s="146">
        <v>40814</v>
      </c>
      <c r="AD84" s="146">
        <v>8014</v>
      </c>
    </row>
    <row r="85" spans="1:30" x14ac:dyDescent="0.4">
      <c r="A85" s="27" t="s">
        <v>158</v>
      </c>
      <c r="B85" s="27" t="s">
        <v>626</v>
      </c>
      <c r="C85" s="28">
        <v>53495</v>
      </c>
      <c r="D85" s="28">
        <v>44483</v>
      </c>
      <c r="E85" s="28">
        <v>7380</v>
      </c>
      <c r="F85" s="28">
        <v>1632</v>
      </c>
      <c r="G85" s="28">
        <v>54192</v>
      </c>
      <c r="H85" s="28">
        <v>45173</v>
      </c>
      <c r="I85" s="28">
        <v>7355</v>
      </c>
      <c r="J85" s="28">
        <v>1664</v>
      </c>
      <c r="K85" s="28">
        <v>54595</v>
      </c>
      <c r="L85" s="28">
        <v>45699</v>
      </c>
      <c r="M85" s="28">
        <v>7300</v>
      </c>
      <c r="N85" s="28">
        <v>1596</v>
      </c>
      <c r="O85" s="28">
        <v>55351</v>
      </c>
      <c r="P85" s="28">
        <v>46264</v>
      </c>
      <c r="Q85" s="28">
        <v>7498</v>
      </c>
      <c r="R85" s="28">
        <v>1589</v>
      </c>
      <c r="S85" s="28">
        <v>59320</v>
      </c>
      <c r="T85" s="28">
        <v>49562</v>
      </c>
      <c r="U85" s="28">
        <v>8113</v>
      </c>
      <c r="V85" s="28">
        <v>1645</v>
      </c>
      <c r="W85" s="28">
        <v>59172</v>
      </c>
      <c r="X85" s="28">
        <v>49735</v>
      </c>
      <c r="Y85" s="28">
        <v>7858</v>
      </c>
      <c r="Z85" s="28">
        <v>1579</v>
      </c>
      <c r="AA85" s="146">
        <v>59446</v>
      </c>
      <c r="AB85" s="146">
        <v>50025</v>
      </c>
      <c r="AC85" s="146">
        <v>7835</v>
      </c>
      <c r="AD85" s="146">
        <v>1586</v>
      </c>
    </row>
    <row r="86" spans="1:30" x14ac:dyDescent="0.4">
      <c r="A86" s="27" t="s">
        <v>158</v>
      </c>
      <c r="B86" s="27" t="s">
        <v>628</v>
      </c>
      <c r="C86" s="28">
        <v>59694</v>
      </c>
      <c r="D86" s="28">
        <v>51160</v>
      </c>
      <c r="E86" s="28">
        <v>7078</v>
      </c>
      <c r="F86" s="28">
        <v>1456</v>
      </c>
      <c r="G86" s="28">
        <v>59049</v>
      </c>
      <c r="H86" s="28">
        <v>50640</v>
      </c>
      <c r="I86" s="28">
        <v>6967</v>
      </c>
      <c r="J86" s="28">
        <v>1442</v>
      </c>
      <c r="K86" s="28">
        <v>59321</v>
      </c>
      <c r="L86" s="28">
        <v>50754</v>
      </c>
      <c r="M86" s="28">
        <v>7118</v>
      </c>
      <c r="N86" s="28">
        <v>1449</v>
      </c>
      <c r="O86" s="28">
        <v>59627</v>
      </c>
      <c r="P86" s="28">
        <v>50966</v>
      </c>
      <c r="Q86" s="28">
        <v>7227</v>
      </c>
      <c r="R86" s="28">
        <v>1434</v>
      </c>
      <c r="S86" s="28">
        <v>60702</v>
      </c>
      <c r="T86" s="28">
        <v>51999</v>
      </c>
      <c r="U86" s="28">
        <v>7341</v>
      </c>
      <c r="V86" s="28">
        <v>1362</v>
      </c>
      <c r="W86" s="28">
        <v>60381</v>
      </c>
      <c r="X86" s="28">
        <v>51945</v>
      </c>
      <c r="Y86" s="28">
        <v>7153</v>
      </c>
      <c r="Z86" s="28">
        <v>1283</v>
      </c>
      <c r="AA86" s="146">
        <v>60498</v>
      </c>
      <c r="AB86" s="146">
        <v>52271</v>
      </c>
      <c r="AC86" s="146">
        <v>6949</v>
      </c>
      <c r="AD86" s="146">
        <v>1278</v>
      </c>
    </row>
    <row r="87" spans="1:30" x14ac:dyDescent="0.4">
      <c r="A87" s="27" t="s">
        <v>158</v>
      </c>
      <c r="B87" s="27" t="s">
        <v>624</v>
      </c>
      <c r="C87" s="28">
        <v>69632</v>
      </c>
      <c r="D87" s="28">
        <v>57680</v>
      </c>
      <c r="E87" s="28">
        <v>9711</v>
      </c>
      <c r="F87" s="28">
        <v>2241</v>
      </c>
      <c r="G87" s="28">
        <v>70697</v>
      </c>
      <c r="H87" s="28">
        <v>58271</v>
      </c>
      <c r="I87" s="28">
        <v>10147</v>
      </c>
      <c r="J87" s="28">
        <v>2279</v>
      </c>
      <c r="K87" s="28">
        <v>70562</v>
      </c>
      <c r="L87" s="28">
        <v>58143</v>
      </c>
      <c r="M87" s="28">
        <v>10198</v>
      </c>
      <c r="N87" s="28">
        <v>2221</v>
      </c>
      <c r="O87" s="28">
        <v>69505</v>
      </c>
      <c r="P87" s="28">
        <v>57263</v>
      </c>
      <c r="Q87" s="28">
        <v>10077</v>
      </c>
      <c r="R87" s="28">
        <v>2165</v>
      </c>
      <c r="S87" s="28">
        <v>81298</v>
      </c>
      <c r="T87" s="28">
        <v>67176</v>
      </c>
      <c r="U87" s="28">
        <v>11628</v>
      </c>
      <c r="V87" s="28">
        <v>2494</v>
      </c>
      <c r="W87" s="28">
        <v>81151</v>
      </c>
      <c r="X87" s="28">
        <v>67661</v>
      </c>
      <c r="Y87" s="28">
        <v>11073</v>
      </c>
      <c r="Z87" s="28">
        <v>2417</v>
      </c>
      <c r="AA87" s="146">
        <v>80251</v>
      </c>
      <c r="AB87" s="146">
        <v>67098</v>
      </c>
      <c r="AC87" s="146">
        <v>10876</v>
      </c>
      <c r="AD87" s="146">
        <v>2277</v>
      </c>
    </row>
    <row r="88" spans="1:30" x14ac:dyDescent="0.4">
      <c r="A88" s="27" t="s">
        <v>158</v>
      </c>
      <c r="B88" s="27" t="s">
        <v>622</v>
      </c>
      <c r="C88" s="28">
        <v>64441</v>
      </c>
      <c r="D88" s="28">
        <v>54220</v>
      </c>
      <c r="E88" s="28">
        <v>8402</v>
      </c>
      <c r="F88" s="28">
        <v>1819</v>
      </c>
      <c r="G88" s="28">
        <v>66541</v>
      </c>
      <c r="H88" s="28">
        <v>55729</v>
      </c>
      <c r="I88" s="28">
        <v>8887</v>
      </c>
      <c r="J88" s="28">
        <v>1925</v>
      </c>
      <c r="K88" s="28">
        <v>70886</v>
      </c>
      <c r="L88" s="28">
        <v>58912</v>
      </c>
      <c r="M88" s="28">
        <v>9850</v>
      </c>
      <c r="N88" s="28">
        <v>2124</v>
      </c>
      <c r="O88" s="28">
        <v>75314</v>
      </c>
      <c r="P88" s="28">
        <v>62214</v>
      </c>
      <c r="Q88" s="28">
        <v>10749</v>
      </c>
      <c r="R88" s="28">
        <v>2351</v>
      </c>
      <c r="S88" s="28">
        <v>64091</v>
      </c>
      <c r="T88" s="28">
        <v>53595</v>
      </c>
      <c r="U88" s="28">
        <v>8702</v>
      </c>
      <c r="V88" s="28">
        <v>1794</v>
      </c>
      <c r="W88" s="28">
        <v>64328</v>
      </c>
      <c r="X88" s="28">
        <v>54184</v>
      </c>
      <c r="Y88" s="28">
        <v>8409</v>
      </c>
      <c r="Z88" s="28">
        <v>1735</v>
      </c>
      <c r="AA88" s="146">
        <v>64642</v>
      </c>
      <c r="AB88" s="146">
        <v>54625</v>
      </c>
      <c r="AC88" s="146">
        <v>8338</v>
      </c>
      <c r="AD88" s="146">
        <v>1679</v>
      </c>
    </row>
    <row r="89" spans="1:30" x14ac:dyDescent="0.4">
      <c r="A89" s="27" t="s">
        <v>158</v>
      </c>
      <c r="B89" s="27" t="s">
        <v>630</v>
      </c>
      <c r="C89" s="28">
        <v>51221</v>
      </c>
      <c r="D89" s="28">
        <v>44054</v>
      </c>
      <c r="E89" s="28">
        <v>5964</v>
      </c>
      <c r="F89" s="28">
        <v>1203</v>
      </c>
      <c r="G89" s="28">
        <v>53147</v>
      </c>
      <c r="H89" s="28">
        <v>45414</v>
      </c>
      <c r="I89" s="28">
        <v>6465</v>
      </c>
      <c r="J89" s="28">
        <v>1268</v>
      </c>
      <c r="K89" s="28">
        <v>53758</v>
      </c>
      <c r="L89" s="28">
        <v>45839</v>
      </c>
      <c r="M89" s="28">
        <v>6638</v>
      </c>
      <c r="N89" s="28">
        <v>1281</v>
      </c>
      <c r="O89" s="28">
        <v>54271</v>
      </c>
      <c r="P89" s="28">
        <v>46318</v>
      </c>
      <c r="Q89" s="28">
        <v>6664</v>
      </c>
      <c r="R89" s="28">
        <v>1289</v>
      </c>
      <c r="S89" s="28">
        <v>54813</v>
      </c>
      <c r="T89" s="28">
        <v>46747</v>
      </c>
      <c r="U89" s="28">
        <v>6816</v>
      </c>
      <c r="V89" s="28">
        <v>1250</v>
      </c>
      <c r="W89" s="28">
        <v>56141</v>
      </c>
      <c r="X89" s="28">
        <v>48150</v>
      </c>
      <c r="Y89" s="28">
        <v>6816</v>
      </c>
      <c r="Z89" s="28">
        <v>1175</v>
      </c>
      <c r="AA89" s="146">
        <v>56245</v>
      </c>
      <c r="AB89" s="146">
        <v>48235</v>
      </c>
      <c r="AC89" s="146">
        <v>6816</v>
      </c>
      <c r="AD89" s="146">
        <v>1194</v>
      </c>
    </row>
    <row r="90" spans="1:30" x14ac:dyDescent="0.4">
      <c r="A90" s="27" t="s">
        <v>158</v>
      </c>
      <c r="B90" s="27" t="s">
        <v>175</v>
      </c>
      <c r="C90" s="28">
        <v>39658</v>
      </c>
      <c r="D90" s="28">
        <v>34324</v>
      </c>
      <c r="E90" s="28">
        <v>4428</v>
      </c>
      <c r="F90" s="28">
        <v>906</v>
      </c>
      <c r="G90" s="28">
        <v>40391</v>
      </c>
      <c r="H90" s="28">
        <v>34764</v>
      </c>
      <c r="I90" s="28">
        <v>4644</v>
      </c>
      <c r="J90" s="28">
        <v>983</v>
      </c>
      <c r="K90" s="28">
        <v>41320</v>
      </c>
      <c r="L90" s="28">
        <v>35491</v>
      </c>
      <c r="M90" s="28">
        <v>4843</v>
      </c>
      <c r="N90" s="28">
        <v>986</v>
      </c>
      <c r="O90" s="28">
        <v>41631</v>
      </c>
      <c r="P90" s="28">
        <v>35728</v>
      </c>
      <c r="Q90" s="28">
        <v>4927</v>
      </c>
      <c r="R90" s="28">
        <v>976</v>
      </c>
      <c r="S90" s="28">
        <v>41950</v>
      </c>
      <c r="T90" s="28">
        <v>36031</v>
      </c>
      <c r="U90" s="28">
        <v>4968</v>
      </c>
      <c r="V90" s="28">
        <v>951</v>
      </c>
      <c r="W90" s="28">
        <v>42047</v>
      </c>
      <c r="X90" s="28">
        <v>36123</v>
      </c>
      <c r="Y90" s="28">
        <v>4982</v>
      </c>
      <c r="Z90" s="28">
        <v>942</v>
      </c>
      <c r="AA90" s="146">
        <v>41868</v>
      </c>
      <c r="AB90" s="146">
        <v>35944</v>
      </c>
      <c r="AC90" s="146">
        <v>4974</v>
      </c>
      <c r="AD90" s="146">
        <v>950</v>
      </c>
    </row>
    <row r="91" spans="1:30" x14ac:dyDescent="0.4">
      <c r="A91" s="27" t="s">
        <v>158</v>
      </c>
      <c r="B91" s="27" t="s">
        <v>170</v>
      </c>
      <c r="C91" s="28">
        <v>15969</v>
      </c>
      <c r="D91" s="28">
        <v>13447</v>
      </c>
      <c r="E91" s="28">
        <v>2068</v>
      </c>
      <c r="F91" s="28">
        <v>454</v>
      </c>
      <c r="G91" s="28">
        <v>16198</v>
      </c>
      <c r="H91" s="28">
        <v>13569</v>
      </c>
      <c r="I91" s="28">
        <v>2142</v>
      </c>
      <c r="J91" s="28">
        <v>487</v>
      </c>
      <c r="K91" s="28">
        <v>16381</v>
      </c>
      <c r="L91" s="28">
        <v>13851</v>
      </c>
      <c r="M91" s="28">
        <v>2070</v>
      </c>
      <c r="N91" s="28">
        <v>460</v>
      </c>
      <c r="O91" s="28">
        <v>16530</v>
      </c>
      <c r="P91" s="28">
        <v>13949</v>
      </c>
      <c r="Q91" s="28">
        <v>2109</v>
      </c>
      <c r="R91" s="28">
        <v>472</v>
      </c>
      <c r="S91" s="28">
        <v>16449</v>
      </c>
      <c r="T91" s="28">
        <v>13851</v>
      </c>
      <c r="U91" s="28">
        <v>2140</v>
      </c>
      <c r="V91" s="28">
        <v>458</v>
      </c>
      <c r="W91" s="28">
        <v>16089</v>
      </c>
      <c r="X91" s="28">
        <v>13535</v>
      </c>
      <c r="Y91" s="28">
        <v>2117</v>
      </c>
      <c r="Z91" s="28">
        <v>437</v>
      </c>
      <c r="AA91" s="146">
        <v>16223</v>
      </c>
      <c r="AB91" s="146">
        <v>13604</v>
      </c>
      <c r="AC91" s="146">
        <v>2173</v>
      </c>
      <c r="AD91" s="146">
        <v>446</v>
      </c>
    </row>
    <row r="92" spans="1:30" x14ac:dyDescent="0.4">
      <c r="A92" s="27" t="s">
        <v>158</v>
      </c>
      <c r="B92" s="27" t="s">
        <v>171</v>
      </c>
      <c r="C92" s="28">
        <v>21661</v>
      </c>
      <c r="D92" s="28">
        <v>17579</v>
      </c>
      <c r="E92" s="28">
        <v>3272</v>
      </c>
      <c r="F92" s="28">
        <v>810</v>
      </c>
      <c r="G92" s="28">
        <v>21829</v>
      </c>
      <c r="H92" s="28">
        <v>17684</v>
      </c>
      <c r="I92" s="28">
        <v>3333</v>
      </c>
      <c r="J92" s="28">
        <v>812</v>
      </c>
      <c r="K92" s="28">
        <v>21738</v>
      </c>
      <c r="L92" s="28">
        <v>18189</v>
      </c>
      <c r="M92" s="28">
        <v>2885</v>
      </c>
      <c r="N92" s="28">
        <v>664</v>
      </c>
      <c r="O92" s="28">
        <v>22108</v>
      </c>
      <c r="P92" s="28">
        <v>18139</v>
      </c>
      <c r="Q92" s="28">
        <v>3202</v>
      </c>
      <c r="R92" s="28">
        <v>767</v>
      </c>
      <c r="S92" s="28">
        <v>22210</v>
      </c>
      <c r="T92" s="28">
        <v>18762</v>
      </c>
      <c r="U92" s="28">
        <v>2832</v>
      </c>
      <c r="V92" s="28">
        <v>616</v>
      </c>
      <c r="W92" s="28">
        <v>21742</v>
      </c>
      <c r="X92" s="28">
        <v>18426</v>
      </c>
      <c r="Y92" s="28">
        <v>2737</v>
      </c>
      <c r="Z92" s="28">
        <v>579</v>
      </c>
      <c r="AA92" s="146">
        <v>21863</v>
      </c>
      <c r="AB92" s="146">
        <v>18455</v>
      </c>
      <c r="AC92" s="146">
        <v>2811</v>
      </c>
      <c r="AD92" s="146">
        <v>597</v>
      </c>
    </row>
    <row r="93" spans="1:30" x14ac:dyDescent="0.4">
      <c r="A93" s="27" t="s">
        <v>158</v>
      </c>
      <c r="B93" s="27" t="s">
        <v>173</v>
      </c>
      <c r="C93" s="28">
        <v>14189</v>
      </c>
      <c r="D93" s="28">
        <v>11838</v>
      </c>
      <c r="E93" s="28">
        <v>1957</v>
      </c>
      <c r="F93" s="28">
        <v>394</v>
      </c>
      <c r="G93" s="28">
        <v>14319</v>
      </c>
      <c r="H93" s="28">
        <v>11957</v>
      </c>
      <c r="I93" s="28">
        <v>1969</v>
      </c>
      <c r="J93" s="28">
        <v>393</v>
      </c>
      <c r="K93" s="28">
        <v>14568</v>
      </c>
      <c r="L93" s="28">
        <v>11929</v>
      </c>
      <c r="M93" s="28">
        <v>2008</v>
      </c>
      <c r="N93" s="28">
        <v>631</v>
      </c>
      <c r="O93" s="28">
        <v>14758</v>
      </c>
      <c r="P93" s="28">
        <v>12042</v>
      </c>
      <c r="Q93" s="28">
        <v>2028</v>
      </c>
      <c r="R93" s="28">
        <v>688</v>
      </c>
      <c r="S93" s="28">
        <v>14800</v>
      </c>
      <c r="T93" s="28">
        <v>12088</v>
      </c>
      <c r="U93" s="28">
        <v>2262</v>
      </c>
      <c r="V93" s="28">
        <v>450</v>
      </c>
      <c r="W93" s="28">
        <v>14813</v>
      </c>
      <c r="X93" s="28">
        <v>12133</v>
      </c>
      <c r="Y93" s="28">
        <v>1992</v>
      </c>
      <c r="Z93" s="28">
        <v>688</v>
      </c>
      <c r="AA93" s="146">
        <v>14793</v>
      </c>
      <c r="AB93" s="146">
        <v>11974</v>
      </c>
      <c r="AC93" s="146">
        <v>2074</v>
      </c>
      <c r="AD93" s="146">
        <v>745</v>
      </c>
    </row>
    <row r="94" spans="1:30" x14ac:dyDescent="0.4">
      <c r="A94" s="27" t="s">
        <v>158</v>
      </c>
      <c r="B94" s="27" t="s">
        <v>172</v>
      </c>
      <c r="C94" s="28">
        <v>17018</v>
      </c>
      <c r="D94" s="28">
        <v>13749</v>
      </c>
      <c r="E94" s="28">
        <v>2640</v>
      </c>
      <c r="F94" s="28">
        <v>629</v>
      </c>
      <c r="G94" s="28">
        <v>17243</v>
      </c>
      <c r="H94" s="28">
        <v>13861</v>
      </c>
      <c r="I94" s="28">
        <v>2751</v>
      </c>
      <c r="J94" s="28">
        <v>631</v>
      </c>
      <c r="K94" s="28">
        <v>17437</v>
      </c>
      <c r="L94" s="28">
        <v>14087</v>
      </c>
      <c r="M94" s="28">
        <v>2703</v>
      </c>
      <c r="N94" s="28">
        <v>647</v>
      </c>
      <c r="O94" s="28">
        <v>17604</v>
      </c>
      <c r="P94" s="28">
        <v>14174</v>
      </c>
      <c r="Q94" s="28">
        <v>2773</v>
      </c>
      <c r="R94" s="28">
        <v>657</v>
      </c>
      <c r="S94" s="28">
        <v>17407</v>
      </c>
      <c r="T94" s="28">
        <v>14027</v>
      </c>
      <c r="U94" s="28">
        <v>2716</v>
      </c>
      <c r="V94" s="28">
        <v>664</v>
      </c>
      <c r="W94" s="28">
        <v>17094</v>
      </c>
      <c r="X94" s="28">
        <v>13725</v>
      </c>
      <c r="Y94" s="28">
        <v>2686</v>
      </c>
      <c r="Z94" s="28">
        <v>683</v>
      </c>
      <c r="AA94" s="146">
        <v>17204</v>
      </c>
      <c r="AB94" s="146">
        <v>13750</v>
      </c>
      <c r="AC94" s="146">
        <v>2769</v>
      </c>
      <c r="AD94" s="146">
        <v>685</v>
      </c>
    </row>
    <row r="95" spans="1:30" x14ac:dyDescent="0.4">
      <c r="A95" s="27" t="s">
        <v>181</v>
      </c>
      <c r="B95" s="27" t="s">
        <v>181</v>
      </c>
      <c r="C95" s="28">
        <v>798792</v>
      </c>
      <c r="D95" s="28">
        <v>673371</v>
      </c>
      <c r="E95" s="28">
        <v>102436</v>
      </c>
      <c r="F95" s="28">
        <v>22985</v>
      </c>
      <c r="G95" s="28">
        <v>818928</v>
      </c>
      <c r="H95" s="28">
        <v>688044</v>
      </c>
      <c r="I95" s="28">
        <v>106710</v>
      </c>
      <c r="J95" s="28">
        <v>24174</v>
      </c>
      <c r="K95" s="28">
        <v>832387</v>
      </c>
      <c r="L95" s="28">
        <v>699040</v>
      </c>
      <c r="M95" s="28">
        <v>109278</v>
      </c>
      <c r="N95" s="28">
        <v>24069</v>
      </c>
      <c r="O95" s="28">
        <v>847610</v>
      </c>
      <c r="P95" s="28">
        <v>713019</v>
      </c>
      <c r="Q95" s="28">
        <v>110411</v>
      </c>
      <c r="R95" s="28">
        <v>24180</v>
      </c>
      <c r="S95" s="28">
        <v>868281</v>
      </c>
      <c r="T95" s="28">
        <v>732424</v>
      </c>
      <c r="U95" s="28">
        <v>111463</v>
      </c>
      <c r="V95" s="28">
        <v>24394</v>
      </c>
      <c r="W95" s="28">
        <v>873702</v>
      </c>
      <c r="X95" s="28">
        <v>737346</v>
      </c>
      <c r="Y95" s="28">
        <v>112238</v>
      </c>
      <c r="Z95" s="28">
        <v>24118</v>
      </c>
      <c r="AA95" s="146">
        <v>876159</v>
      </c>
      <c r="AB95" s="146">
        <v>736385</v>
      </c>
      <c r="AC95" s="146">
        <v>114896</v>
      </c>
      <c r="AD95" s="146">
        <v>24878</v>
      </c>
    </row>
    <row r="96" spans="1:30" x14ac:dyDescent="0.4">
      <c r="A96" s="27" t="s">
        <v>181</v>
      </c>
      <c r="B96" s="27" t="s">
        <v>190</v>
      </c>
      <c r="C96" s="28">
        <v>70915</v>
      </c>
      <c r="D96" s="28">
        <v>60723</v>
      </c>
      <c r="E96" s="28">
        <v>8307</v>
      </c>
      <c r="F96" s="28">
        <v>1885</v>
      </c>
      <c r="G96" s="28">
        <v>74553</v>
      </c>
      <c r="H96" s="28">
        <v>63369</v>
      </c>
      <c r="I96" s="28">
        <v>9130</v>
      </c>
      <c r="J96" s="28">
        <v>2054</v>
      </c>
      <c r="K96" s="28">
        <v>75965</v>
      </c>
      <c r="L96" s="28">
        <v>64888</v>
      </c>
      <c r="M96" s="28">
        <v>9055</v>
      </c>
      <c r="N96" s="28">
        <v>2022</v>
      </c>
      <c r="O96" s="28">
        <v>78027</v>
      </c>
      <c r="P96" s="28">
        <v>66852</v>
      </c>
      <c r="Q96" s="28">
        <v>9112</v>
      </c>
      <c r="R96" s="28">
        <v>2063</v>
      </c>
      <c r="S96" s="28">
        <v>84105</v>
      </c>
      <c r="T96" s="28">
        <v>72198</v>
      </c>
      <c r="U96" s="28">
        <v>9818</v>
      </c>
      <c r="V96" s="28">
        <v>2089</v>
      </c>
      <c r="W96" s="28">
        <v>84697</v>
      </c>
      <c r="X96" s="28">
        <v>72946</v>
      </c>
      <c r="Y96" s="28">
        <v>9732</v>
      </c>
      <c r="Z96" s="28">
        <v>2019</v>
      </c>
      <c r="AA96" s="146">
        <v>85562</v>
      </c>
      <c r="AB96" s="146">
        <v>73347</v>
      </c>
      <c r="AC96" s="146">
        <v>10167</v>
      </c>
      <c r="AD96" s="146">
        <v>2048</v>
      </c>
    </row>
    <row r="97" spans="1:30" x14ac:dyDescent="0.4">
      <c r="A97" s="27" t="s">
        <v>181</v>
      </c>
      <c r="B97" s="27" t="s">
        <v>193</v>
      </c>
      <c r="C97" s="28">
        <v>77669</v>
      </c>
      <c r="D97" s="28">
        <v>65250</v>
      </c>
      <c r="E97" s="28">
        <v>10181</v>
      </c>
      <c r="F97" s="28">
        <v>2238</v>
      </c>
      <c r="G97" s="28">
        <v>79779</v>
      </c>
      <c r="H97" s="28">
        <v>66719</v>
      </c>
      <c r="I97" s="28">
        <v>10726</v>
      </c>
      <c r="J97" s="28">
        <v>2334</v>
      </c>
      <c r="K97" s="28">
        <v>81322</v>
      </c>
      <c r="L97" s="28">
        <v>67898</v>
      </c>
      <c r="M97" s="28">
        <v>11062</v>
      </c>
      <c r="N97" s="28">
        <v>2362</v>
      </c>
      <c r="O97" s="28">
        <v>81888</v>
      </c>
      <c r="P97" s="28">
        <v>68699</v>
      </c>
      <c r="Q97" s="28">
        <v>10891</v>
      </c>
      <c r="R97" s="28">
        <v>2298</v>
      </c>
      <c r="S97" s="28">
        <v>84887</v>
      </c>
      <c r="T97" s="28">
        <v>71186</v>
      </c>
      <c r="U97" s="28">
        <v>11282</v>
      </c>
      <c r="V97" s="28">
        <v>2419</v>
      </c>
      <c r="W97" s="28">
        <v>85726</v>
      </c>
      <c r="X97" s="28">
        <v>71860</v>
      </c>
      <c r="Y97" s="28">
        <v>11449</v>
      </c>
      <c r="Z97" s="28">
        <v>2417</v>
      </c>
      <c r="AA97" s="146">
        <v>87230</v>
      </c>
      <c r="AB97" s="146">
        <v>72577</v>
      </c>
      <c r="AC97" s="146">
        <v>12055</v>
      </c>
      <c r="AD97" s="146">
        <v>2598</v>
      </c>
    </row>
    <row r="98" spans="1:30" x14ac:dyDescent="0.4">
      <c r="A98" s="27" t="s">
        <v>181</v>
      </c>
      <c r="B98" s="27" t="s">
        <v>198</v>
      </c>
      <c r="C98" s="28">
        <v>10070</v>
      </c>
      <c r="D98" s="28">
        <v>8118</v>
      </c>
      <c r="E98" s="28">
        <v>1564</v>
      </c>
      <c r="F98" s="28">
        <v>388</v>
      </c>
      <c r="G98" s="28">
        <v>10137</v>
      </c>
      <c r="H98" s="28">
        <v>8173</v>
      </c>
      <c r="I98" s="28">
        <v>1574</v>
      </c>
      <c r="J98" s="28">
        <v>390</v>
      </c>
      <c r="K98" s="28">
        <v>10127</v>
      </c>
      <c r="L98" s="28">
        <v>8163</v>
      </c>
      <c r="M98" s="28">
        <v>1579</v>
      </c>
      <c r="N98" s="28">
        <v>385</v>
      </c>
      <c r="O98" s="28">
        <v>10209</v>
      </c>
      <c r="P98" s="28">
        <v>8218</v>
      </c>
      <c r="Q98" s="28">
        <v>1595</v>
      </c>
      <c r="R98" s="28">
        <v>396</v>
      </c>
      <c r="S98" s="28">
        <v>10173</v>
      </c>
      <c r="T98" s="28">
        <v>8226</v>
      </c>
      <c r="U98" s="28">
        <v>1588</v>
      </c>
      <c r="V98" s="28">
        <v>359</v>
      </c>
      <c r="W98" s="28">
        <v>10234</v>
      </c>
      <c r="X98" s="28">
        <v>8266</v>
      </c>
      <c r="Y98" s="28">
        <v>1605</v>
      </c>
      <c r="Z98" s="28">
        <v>363</v>
      </c>
      <c r="AA98" s="146">
        <v>10485</v>
      </c>
      <c r="AB98" s="146">
        <v>8421</v>
      </c>
      <c r="AC98" s="146">
        <v>1672</v>
      </c>
      <c r="AD98" s="146">
        <v>392</v>
      </c>
    </row>
    <row r="99" spans="1:30" x14ac:dyDescent="0.4">
      <c r="A99" s="27" t="s">
        <v>181</v>
      </c>
      <c r="B99" s="27" t="s">
        <v>189</v>
      </c>
      <c r="C99" s="28">
        <v>113526</v>
      </c>
      <c r="D99" s="28">
        <v>96507</v>
      </c>
      <c r="E99" s="28">
        <v>14057</v>
      </c>
      <c r="F99" s="28">
        <v>2962</v>
      </c>
      <c r="G99" s="28">
        <v>117177</v>
      </c>
      <c r="H99" s="28">
        <v>99143</v>
      </c>
      <c r="I99" s="28">
        <v>14869</v>
      </c>
      <c r="J99" s="28">
        <v>3165</v>
      </c>
      <c r="K99" s="28">
        <v>119506</v>
      </c>
      <c r="L99" s="28">
        <v>100936</v>
      </c>
      <c r="M99" s="28">
        <v>15348</v>
      </c>
      <c r="N99" s="28">
        <v>3222</v>
      </c>
      <c r="O99" s="28">
        <v>120752</v>
      </c>
      <c r="P99" s="28">
        <v>102034</v>
      </c>
      <c r="Q99" s="28">
        <v>15471</v>
      </c>
      <c r="R99" s="28">
        <v>3247</v>
      </c>
      <c r="S99" s="28">
        <v>123657</v>
      </c>
      <c r="T99" s="28">
        <v>104695</v>
      </c>
      <c r="U99" s="28">
        <v>15549</v>
      </c>
      <c r="V99" s="28">
        <v>3413</v>
      </c>
      <c r="W99" s="28">
        <v>122759</v>
      </c>
      <c r="X99" s="28">
        <v>103928</v>
      </c>
      <c r="Y99" s="28">
        <v>15440</v>
      </c>
      <c r="Z99" s="28">
        <v>3391</v>
      </c>
      <c r="AA99" s="146">
        <v>124789</v>
      </c>
      <c r="AB99" s="146">
        <v>105593</v>
      </c>
      <c r="AC99" s="146">
        <v>15804</v>
      </c>
      <c r="AD99" s="146">
        <v>3392</v>
      </c>
    </row>
    <row r="100" spans="1:30" x14ac:dyDescent="0.4">
      <c r="A100" s="27" t="s">
        <v>181</v>
      </c>
      <c r="B100" s="27" t="s">
        <v>197</v>
      </c>
      <c r="C100" s="28">
        <v>42466</v>
      </c>
      <c r="D100" s="28">
        <v>36501</v>
      </c>
      <c r="E100" s="28">
        <v>5016</v>
      </c>
      <c r="F100" s="28">
        <v>949</v>
      </c>
      <c r="G100" s="28">
        <v>42946</v>
      </c>
      <c r="H100" s="28">
        <v>36808</v>
      </c>
      <c r="I100" s="28">
        <v>5114</v>
      </c>
      <c r="J100" s="28">
        <v>1024</v>
      </c>
      <c r="K100" s="28">
        <v>43935</v>
      </c>
      <c r="L100" s="28">
        <v>37348</v>
      </c>
      <c r="M100" s="28">
        <v>5515</v>
      </c>
      <c r="N100" s="28">
        <v>1072</v>
      </c>
      <c r="O100" s="28">
        <v>44845</v>
      </c>
      <c r="P100" s="28">
        <v>38215</v>
      </c>
      <c r="Q100" s="28">
        <v>5560</v>
      </c>
      <c r="R100" s="28">
        <v>1070</v>
      </c>
      <c r="S100" s="28">
        <v>45619</v>
      </c>
      <c r="T100" s="28">
        <v>39028</v>
      </c>
      <c r="U100" s="28">
        <v>5513</v>
      </c>
      <c r="V100" s="28">
        <v>1078</v>
      </c>
      <c r="W100" s="28">
        <v>45683</v>
      </c>
      <c r="X100" s="28">
        <v>38999</v>
      </c>
      <c r="Y100" s="28">
        <v>5581</v>
      </c>
      <c r="Z100" s="28">
        <v>1103</v>
      </c>
      <c r="AA100" s="146">
        <v>46677</v>
      </c>
      <c r="AB100" s="146">
        <v>39717</v>
      </c>
      <c r="AC100" s="146">
        <v>5841</v>
      </c>
      <c r="AD100" s="146">
        <v>1119</v>
      </c>
    </row>
    <row r="101" spans="1:30" x14ac:dyDescent="0.4">
      <c r="A101" s="27" t="s">
        <v>181</v>
      </c>
      <c r="B101" s="27" t="s">
        <v>205</v>
      </c>
      <c r="C101" s="28">
        <v>23448</v>
      </c>
      <c r="D101" s="28">
        <v>20047</v>
      </c>
      <c r="E101" s="28">
        <v>2682</v>
      </c>
      <c r="F101" s="28">
        <v>719</v>
      </c>
      <c r="G101" s="28">
        <v>23695</v>
      </c>
      <c r="H101" s="28">
        <v>20172</v>
      </c>
      <c r="I101" s="28">
        <v>2758</v>
      </c>
      <c r="J101" s="28">
        <v>765</v>
      </c>
      <c r="K101" s="28">
        <v>24040</v>
      </c>
      <c r="L101" s="28">
        <v>20460</v>
      </c>
      <c r="M101" s="28">
        <v>2832</v>
      </c>
      <c r="N101" s="28">
        <v>748</v>
      </c>
      <c r="O101" s="28">
        <v>24470</v>
      </c>
      <c r="P101" s="28">
        <v>20815</v>
      </c>
      <c r="Q101" s="28">
        <v>2925</v>
      </c>
      <c r="R101" s="28">
        <v>730</v>
      </c>
      <c r="S101" s="28">
        <v>24940</v>
      </c>
      <c r="T101" s="28">
        <v>21293</v>
      </c>
      <c r="U101" s="28">
        <v>2938</v>
      </c>
      <c r="V101" s="28">
        <v>709</v>
      </c>
      <c r="W101" s="28">
        <v>25303</v>
      </c>
      <c r="X101" s="28">
        <v>21559</v>
      </c>
      <c r="Y101" s="28">
        <v>3053</v>
      </c>
      <c r="Z101" s="28">
        <v>691</v>
      </c>
      <c r="AA101" s="146">
        <v>25569</v>
      </c>
      <c r="AB101" s="146">
        <v>21681</v>
      </c>
      <c r="AC101" s="146">
        <v>3201</v>
      </c>
      <c r="AD101" s="146">
        <v>687</v>
      </c>
    </row>
    <row r="102" spans="1:30" x14ac:dyDescent="0.4">
      <c r="A102" s="27" t="s">
        <v>181</v>
      </c>
      <c r="B102" s="27" t="s">
        <v>204</v>
      </c>
      <c r="C102" s="28">
        <v>11158</v>
      </c>
      <c r="D102" s="28">
        <v>9323</v>
      </c>
      <c r="E102" s="28">
        <v>1492</v>
      </c>
      <c r="F102" s="28">
        <v>343</v>
      </c>
      <c r="G102" s="28">
        <v>11287</v>
      </c>
      <c r="H102" s="28">
        <v>9488</v>
      </c>
      <c r="I102" s="28">
        <v>1465</v>
      </c>
      <c r="J102" s="28">
        <v>334</v>
      </c>
      <c r="K102" s="28">
        <v>11361</v>
      </c>
      <c r="L102" s="28">
        <v>9500</v>
      </c>
      <c r="M102" s="28">
        <v>1525</v>
      </c>
      <c r="N102" s="28">
        <v>336</v>
      </c>
      <c r="O102" s="28">
        <v>11530</v>
      </c>
      <c r="P102" s="28">
        <v>9713</v>
      </c>
      <c r="Q102" s="28">
        <v>1512</v>
      </c>
      <c r="R102" s="28">
        <v>305</v>
      </c>
      <c r="S102" s="28">
        <v>11575</v>
      </c>
      <c r="T102" s="28">
        <v>9744</v>
      </c>
      <c r="U102" s="28">
        <v>1526</v>
      </c>
      <c r="V102" s="28">
        <v>305</v>
      </c>
      <c r="W102" s="28">
        <v>11804</v>
      </c>
      <c r="X102" s="28">
        <v>9957</v>
      </c>
      <c r="Y102" s="28">
        <v>1523</v>
      </c>
      <c r="Z102" s="28">
        <v>324</v>
      </c>
      <c r="AA102" s="146">
        <v>11869</v>
      </c>
      <c r="AB102" s="146">
        <v>9921</v>
      </c>
      <c r="AC102" s="146">
        <v>1606</v>
      </c>
      <c r="AD102" s="146">
        <v>342</v>
      </c>
    </row>
    <row r="103" spans="1:30" x14ac:dyDescent="0.4">
      <c r="A103" s="27" t="s">
        <v>181</v>
      </c>
      <c r="B103" s="27" t="s">
        <v>194</v>
      </c>
      <c r="C103" s="28">
        <v>34473</v>
      </c>
      <c r="D103" s="28">
        <v>29734</v>
      </c>
      <c r="E103" s="28">
        <v>3817</v>
      </c>
      <c r="F103" s="28">
        <v>922</v>
      </c>
      <c r="G103" s="28">
        <v>34765</v>
      </c>
      <c r="H103" s="28">
        <v>29895</v>
      </c>
      <c r="I103" s="28">
        <v>3914</v>
      </c>
      <c r="J103" s="28">
        <v>956</v>
      </c>
      <c r="K103" s="28">
        <v>34735</v>
      </c>
      <c r="L103" s="28">
        <v>29764</v>
      </c>
      <c r="M103" s="28">
        <v>4049</v>
      </c>
      <c r="N103" s="28">
        <v>922</v>
      </c>
      <c r="O103" s="28">
        <v>35584</v>
      </c>
      <c r="P103" s="28">
        <v>30415</v>
      </c>
      <c r="Q103" s="28">
        <v>4186</v>
      </c>
      <c r="R103" s="28">
        <v>983</v>
      </c>
      <c r="S103" s="28">
        <v>35822</v>
      </c>
      <c r="T103" s="28">
        <v>30527</v>
      </c>
      <c r="U103" s="28">
        <v>4294</v>
      </c>
      <c r="V103" s="28">
        <v>1001</v>
      </c>
      <c r="W103" s="28">
        <v>36341</v>
      </c>
      <c r="X103" s="28">
        <v>30939</v>
      </c>
      <c r="Y103" s="28">
        <v>4500</v>
      </c>
      <c r="Z103" s="28">
        <v>902</v>
      </c>
      <c r="AA103" s="146">
        <v>36550</v>
      </c>
      <c r="AB103" s="146">
        <v>30943</v>
      </c>
      <c r="AC103" s="146">
        <v>4667</v>
      </c>
      <c r="AD103" s="146">
        <v>940</v>
      </c>
    </row>
    <row r="104" spans="1:30" x14ac:dyDescent="0.4">
      <c r="A104" s="27" t="s">
        <v>181</v>
      </c>
      <c r="B104" s="27" t="s">
        <v>188</v>
      </c>
      <c r="C104" s="28">
        <v>14523</v>
      </c>
      <c r="D104" s="28">
        <v>11938</v>
      </c>
      <c r="E104" s="28">
        <v>2165</v>
      </c>
      <c r="F104" s="28">
        <v>420</v>
      </c>
      <c r="G104" s="28">
        <v>14906</v>
      </c>
      <c r="H104" s="28">
        <v>12209</v>
      </c>
      <c r="I104" s="28">
        <v>2229</v>
      </c>
      <c r="J104" s="28">
        <v>468</v>
      </c>
      <c r="K104" s="28">
        <v>15132</v>
      </c>
      <c r="L104" s="28">
        <v>12496</v>
      </c>
      <c r="M104" s="28">
        <v>2205</v>
      </c>
      <c r="N104" s="28">
        <v>431</v>
      </c>
      <c r="O104" s="28">
        <v>15584</v>
      </c>
      <c r="P104" s="28">
        <v>12897</v>
      </c>
      <c r="Q104" s="28">
        <v>2232</v>
      </c>
      <c r="R104" s="28">
        <v>455</v>
      </c>
      <c r="S104" s="28">
        <v>15674</v>
      </c>
      <c r="T104" s="28">
        <v>12963</v>
      </c>
      <c r="U104" s="28">
        <v>2264</v>
      </c>
      <c r="V104" s="28">
        <v>447</v>
      </c>
      <c r="W104" s="28">
        <v>15880</v>
      </c>
      <c r="X104" s="28">
        <v>13057</v>
      </c>
      <c r="Y104" s="28">
        <v>2378</v>
      </c>
      <c r="Z104" s="28">
        <v>445</v>
      </c>
      <c r="AA104" s="146">
        <v>16094</v>
      </c>
      <c r="AB104" s="146">
        <v>13165</v>
      </c>
      <c r="AC104" s="146">
        <v>2449</v>
      </c>
      <c r="AD104" s="146">
        <v>480</v>
      </c>
    </row>
    <row r="105" spans="1:30" x14ac:dyDescent="0.4">
      <c r="A105" s="27" t="s">
        <v>181</v>
      </c>
      <c r="B105" s="27" t="s">
        <v>199</v>
      </c>
      <c r="C105" s="28">
        <v>50417</v>
      </c>
      <c r="D105" s="28">
        <v>43424</v>
      </c>
      <c r="E105" s="28">
        <v>5814</v>
      </c>
      <c r="F105" s="28">
        <v>1179</v>
      </c>
      <c r="G105" s="28">
        <v>50905</v>
      </c>
      <c r="H105" s="28">
        <v>43540</v>
      </c>
      <c r="I105" s="28">
        <v>6136</v>
      </c>
      <c r="J105" s="28">
        <v>1229</v>
      </c>
      <c r="K105" s="28">
        <v>51115</v>
      </c>
      <c r="L105" s="28">
        <v>43627</v>
      </c>
      <c r="M105" s="28">
        <v>6268</v>
      </c>
      <c r="N105" s="28">
        <v>1220</v>
      </c>
      <c r="O105" s="28">
        <v>52188</v>
      </c>
      <c r="P105" s="28">
        <v>44732</v>
      </c>
      <c r="Q105" s="28">
        <v>6271</v>
      </c>
      <c r="R105" s="28">
        <v>1185</v>
      </c>
      <c r="S105" s="28">
        <v>52947</v>
      </c>
      <c r="T105" s="28">
        <v>45585</v>
      </c>
      <c r="U105" s="28">
        <v>6203</v>
      </c>
      <c r="V105" s="28">
        <v>1159</v>
      </c>
      <c r="W105" s="28">
        <v>53072</v>
      </c>
      <c r="X105" s="28">
        <v>45692</v>
      </c>
      <c r="Y105" s="28">
        <v>6196</v>
      </c>
      <c r="Z105" s="28">
        <v>1184</v>
      </c>
      <c r="AA105" s="146">
        <v>53401</v>
      </c>
      <c r="AB105" s="146">
        <v>45776</v>
      </c>
      <c r="AC105" s="146">
        <v>6405</v>
      </c>
      <c r="AD105" s="146">
        <v>1220</v>
      </c>
    </row>
    <row r="106" spans="1:30" x14ac:dyDescent="0.4">
      <c r="A106" s="27" t="s">
        <v>181</v>
      </c>
      <c r="B106" s="27" t="s">
        <v>187</v>
      </c>
      <c r="C106" s="28">
        <v>12913</v>
      </c>
      <c r="D106" s="28">
        <v>10753</v>
      </c>
      <c r="E106" s="28">
        <v>1743</v>
      </c>
      <c r="F106" s="28">
        <v>417</v>
      </c>
      <c r="G106" s="28">
        <v>13059</v>
      </c>
      <c r="H106" s="28">
        <v>10874</v>
      </c>
      <c r="I106" s="28">
        <v>1774</v>
      </c>
      <c r="J106" s="28">
        <v>411</v>
      </c>
      <c r="K106" s="28">
        <v>13061</v>
      </c>
      <c r="L106" s="28">
        <v>10805</v>
      </c>
      <c r="M106" s="28">
        <v>1838</v>
      </c>
      <c r="N106" s="28">
        <v>418</v>
      </c>
      <c r="O106" s="28">
        <v>13144</v>
      </c>
      <c r="P106" s="28">
        <v>10907</v>
      </c>
      <c r="Q106" s="28">
        <v>1817</v>
      </c>
      <c r="R106" s="28">
        <v>420</v>
      </c>
      <c r="S106" s="28">
        <v>13051</v>
      </c>
      <c r="T106" s="28">
        <v>10915</v>
      </c>
      <c r="U106" s="28">
        <v>1746</v>
      </c>
      <c r="V106" s="28">
        <v>390</v>
      </c>
      <c r="W106" s="28">
        <v>12940</v>
      </c>
      <c r="X106" s="28">
        <v>10808</v>
      </c>
      <c r="Y106" s="28">
        <v>1742</v>
      </c>
      <c r="Z106" s="28">
        <v>390</v>
      </c>
      <c r="AA106" s="146">
        <v>13103</v>
      </c>
      <c r="AB106" s="146">
        <v>10846</v>
      </c>
      <c r="AC106" s="146">
        <v>1827</v>
      </c>
      <c r="AD106" s="146">
        <v>430</v>
      </c>
    </row>
    <row r="107" spans="1:30" x14ac:dyDescent="0.4">
      <c r="A107" s="27" t="s">
        <v>181</v>
      </c>
      <c r="B107" s="27" t="s">
        <v>183</v>
      </c>
      <c r="C107" s="28">
        <v>6212</v>
      </c>
      <c r="D107" s="28">
        <v>5190</v>
      </c>
      <c r="E107" s="28">
        <v>851</v>
      </c>
      <c r="F107" s="28">
        <v>171</v>
      </c>
      <c r="G107" s="28">
        <v>6322</v>
      </c>
      <c r="H107" s="28">
        <v>5284</v>
      </c>
      <c r="I107" s="28">
        <v>879</v>
      </c>
      <c r="J107" s="28">
        <v>159</v>
      </c>
      <c r="K107" s="28">
        <v>6270</v>
      </c>
      <c r="L107" s="28">
        <v>5214</v>
      </c>
      <c r="M107" s="28">
        <v>896</v>
      </c>
      <c r="N107" s="28">
        <v>160</v>
      </c>
      <c r="O107" s="28">
        <v>6399</v>
      </c>
      <c r="P107" s="28">
        <v>5360</v>
      </c>
      <c r="Q107" s="28">
        <v>881</v>
      </c>
      <c r="R107" s="28">
        <v>158</v>
      </c>
      <c r="S107" s="28">
        <v>6387</v>
      </c>
      <c r="T107" s="28">
        <v>5355</v>
      </c>
      <c r="U107" s="28">
        <v>870</v>
      </c>
      <c r="V107" s="28">
        <v>162</v>
      </c>
      <c r="W107" s="28">
        <v>6401</v>
      </c>
      <c r="X107" s="28">
        <v>5365</v>
      </c>
      <c r="Y107" s="28">
        <v>879</v>
      </c>
      <c r="Z107" s="28">
        <v>157</v>
      </c>
      <c r="AA107" s="146">
        <v>6466</v>
      </c>
      <c r="AB107" s="146">
        <v>5393</v>
      </c>
      <c r="AC107" s="146">
        <v>902</v>
      </c>
      <c r="AD107" s="146">
        <v>171</v>
      </c>
    </row>
    <row r="108" spans="1:30" x14ac:dyDescent="0.4">
      <c r="A108" s="27" t="s">
        <v>181</v>
      </c>
      <c r="B108" s="27" t="s">
        <v>196</v>
      </c>
      <c r="C108" s="28">
        <v>33708</v>
      </c>
      <c r="D108" s="28">
        <v>28963</v>
      </c>
      <c r="E108" s="28">
        <v>3822</v>
      </c>
      <c r="F108" s="28">
        <v>923</v>
      </c>
      <c r="G108" s="28">
        <v>33829</v>
      </c>
      <c r="H108" s="28">
        <v>29069</v>
      </c>
      <c r="I108" s="28">
        <v>3842</v>
      </c>
      <c r="J108" s="28">
        <v>918</v>
      </c>
      <c r="K108" s="28">
        <v>33808</v>
      </c>
      <c r="L108" s="28">
        <v>29155</v>
      </c>
      <c r="M108" s="28">
        <v>3762</v>
      </c>
      <c r="N108" s="28">
        <v>891</v>
      </c>
      <c r="O108" s="28">
        <v>34150</v>
      </c>
      <c r="P108" s="28">
        <v>29322</v>
      </c>
      <c r="Q108" s="28">
        <v>3861</v>
      </c>
      <c r="R108" s="28">
        <v>967</v>
      </c>
      <c r="S108" s="28">
        <v>34440</v>
      </c>
      <c r="T108" s="28">
        <v>29615</v>
      </c>
      <c r="U108" s="28">
        <v>3899</v>
      </c>
      <c r="V108" s="28">
        <v>926</v>
      </c>
      <c r="W108" s="28">
        <v>35330</v>
      </c>
      <c r="X108" s="28">
        <v>30400</v>
      </c>
      <c r="Y108" s="28">
        <v>4042</v>
      </c>
      <c r="Z108" s="28">
        <v>888</v>
      </c>
      <c r="AA108" s="146">
        <v>35791</v>
      </c>
      <c r="AB108" s="146">
        <v>30667</v>
      </c>
      <c r="AC108" s="146">
        <v>4173</v>
      </c>
      <c r="AD108" s="146">
        <v>951</v>
      </c>
    </row>
    <row r="109" spans="1:30" x14ac:dyDescent="0.4">
      <c r="A109" s="27" t="s">
        <v>181</v>
      </c>
      <c r="B109" s="27" t="s">
        <v>195</v>
      </c>
      <c r="C109" s="28">
        <v>31895</v>
      </c>
      <c r="D109" s="28">
        <v>26463</v>
      </c>
      <c r="E109" s="28">
        <v>4500</v>
      </c>
      <c r="F109" s="28">
        <v>932</v>
      </c>
      <c r="G109" s="28">
        <v>32765</v>
      </c>
      <c r="H109" s="28">
        <v>27173</v>
      </c>
      <c r="I109" s="28">
        <v>4586</v>
      </c>
      <c r="J109" s="28">
        <v>1006</v>
      </c>
      <c r="K109" s="28">
        <v>33460</v>
      </c>
      <c r="L109" s="28">
        <v>27802</v>
      </c>
      <c r="M109" s="28">
        <v>4668</v>
      </c>
      <c r="N109" s="28">
        <v>990</v>
      </c>
      <c r="O109" s="28">
        <v>34204</v>
      </c>
      <c r="P109" s="28">
        <v>28562</v>
      </c>
      <c r="Q109" s="28">
        <v>4641</v>
      </c>
      <c r="R109" s="28">
        <v>1001</v>
      </c>
      <c r="S109" s="28">
        <v>35266</v>
      </c>
      <c r="T109" s="28">
        <v>29464</v>
      </c>
      <c r="U109" s="28">
        <v>4820</v>
      </c>
      <c r="V109" s="28">
        <v>982</v>
      </c>
      <c r="W109" s="28">
        <v>35882</v>
      </c>
      <c r="X109" s="28">
        <v>30058</v>
      </c>
      <c r="Y109" s="28">
        <v>4877</v>
      </c>
      <c r="Z109" s="28">
        <v>947</v>
      </c>
      <c r="AA109" s="146">
        <v>36438</v>
      </c>
      <c r="AB109" s="146">
        <v>30329</v>
      </c>
      <c r="AC109" s="146">
        <v>5086</v>
      </c>
      <c r="AD109" s="146">
        <v>1023</v>
      </c>
    </row>
    <row r="110" spans="1:30" x14ac:dyDescent="0.4">
      <c r="A110" s="27" t="s">
        <v>181</v>
      </c>
      <c r="B110" s="27" t="s">
        <v>191</v>
      </c>
      <c r="C110" s="28">
        <v>16923</v>
      </c>
      <c r="D110" s="28">
        <v>14010</v>
      </c>
      <c r="E110" s="28">
        <v>2314</v>
      </c>
      <c r="F110" s="28">
        <v>599</v>
      </c>
      <c r="G110" s="28">
        <v>19109</v>
      </c>
      <c r="H110" s="28">
        <v>15745</v>
      </c>
      <c r="I110" s="28">
        <v>2670</v>
      </c>
      <c r="J110" s="28">
        <v>694</v>
      </c>
      <c r="K110" s="28">
        <v>19844</v>
      </c>
      <c r="L110" s="28">
        <v>16297</v>
      </c>
      <c r="M110" s="28">
        <v>2841</v>
      </c>
      <c r="N110" s="28">
        <v>706</v>
      </c>
      <c r="O110" s="28">
        <v>20228</v>
      </c>
      <c r="P110" s="28">
        <v>16760</v>
      </c>
      <c r="Q110" s="28">
        <v>2752</v>
      </c>
      <c r="R110" s="28">
        <v>716</v>
      </c>
      <c r="S110" s="28">
        <v>20735</v>
      </c>
      <c r="T110" s="28">
        <v>17361</v>
      </c>
      <c r="U110" s="28">
        <v>2685</v>
      </c>
      <c r="V110" s="28">
        <v>689</v>
      </c>
      <c r="W110" s="28">
        <v>21122</v>
      </c>
      <c r="X110" s="28">
        <v>17768</v>
      </c>
      <c r="Y110" s="28">
        <v>2666</v>
      </c>
      <c r="Z110" s="28">
        <v>688</v>
      </c>
      <c r="AA110" s="146">
        <v>21564</v>
      </c>
      <c r="AB110" s="146">
        <v>18059</v>
      </c>
      <c r="AC110" s="146">
        <v>2798</v>
      </c>
      <c r="AD110" s="146">
        <v>707</v>
      </c>
    </row>
    <row r="111" spans="1:30" x14ac:dyDescent="0.4">
      <c r="A111" s="27" t="s">
        <v>181</v>
      </c>
      <c r="B111" s="27" t="s">
        <v>203</v>
      </c>
      <c r="C111" s="28">
        <v>2698</v>
      </c>
      <c r="D111" s="28">
        <v>2110</v>
      </c>
      <c r="E111" s="28">
        <v>448</v>
      </c>
      <c r="F111" s="28">
        <v>140</v>
      </c>
      <c r="G111" s="28">
        <v>2767</v>
      </c>
      <c r="H111" s="28">
        <v>2158</v>
      </c>
      <c r="I111" s="28">
        <v>455</v>
      </c>
      <c r="J111" s="28">
        <v>154</v>
      </c>
      <c r="K111" s="28">
        <v>2760</v>
      </c>
      <c r="L111" s="28">
        <v>2154</v>
      </c>
      <c r="M111" s="28">
        <v>449</v>
      </c>
      <c r="N111" s="28">
        <v>157</v>
      </c>
      <c r="O111" s="28">
        <v>2743</v>
      </c>
      <c r="P111" s="28">
        <v>2095</v>
      </c>
      <c r="Q111" s="28">
        <v>489</v>
      </c>
      <c r="R111" s="28">
        <v>159</v>
      </c>
      <c r="S111" s="28">
        <v>2713</v>
      </c>
      <c r="T111" s="28">
        <v>2067</v>
      </c>
      <c r="U111" s="28">
        <v>495</v>
      </c>
      <c r="V111" s="28">
        <v>151</v>
      </c>
      <c r="W111" s="28">
        <v>2839</v>
      </c>
      <c r="X111" s="28">
        <v>2174</v>
      </c>
      <c r="Y111" s="28">
        <v>511</v>
      </c>
      <c r="Z111" s="28">
        <v>154</v>
      </c>
      <c r="AA111" s="146">
        <v>2959</v>
      </c>
      <c r="AB111" s="146">
        <v>2255</v>
      </c>
      <c r="AC111" s="146">
        <v>536</v>
      </c>
      <c r="AD111" s="146">
        <v>168</v>
      </c>
    </row>
    <row r="112" spans="1:30" x14ac:dyDescent="0.4">
      <c r="A112" s="27" t="s">
        <v>181</v>
      </c>
      <c r="B112" s="27" t="s">
        <v>201</v>
      </c>
      <c r="C112" s="28">
        <v>15382</v>
      </c>
      <c r="D112" s="28">
        <v>12921</v>
      </c>
      <c r="E112" s="28">
        <v>1940</v>
      </c>
      <c r="F112" s="28">
        <v>521</v>
      </c>
      <c r="G112" s="28">
        <v>15612</v>
      </c>
      <c r="H112" s="28">
        <v>13103</v>
      </c>
      <c r="I112" s="28">
        <v>1972</v>
      </c>
      <c r="J112" s="28">
        <v>537</v>
      </c>
      <c r="K112" s="28">
        <v>15508</v>
      </c>
      <c r="L112" s="28">
        <v>12906</v>
      </c>
      <c r="M112" s="28">
        <v>2067</v>
      </c>
      <c r="N112" s="28">
        <v>535</v>
      </c>
      <c r="O112" s="28">
        <v>15614</v>
      </c>
      <c r="P112" s="28">
        <v>13032</v>
      </c>
      <c r="Q112" s="28">
        <v>2058</v>
      </c>
      <c r="R112" s="28">
        <v>524</v>
      </c>
      <c r="S112" s="28">
        <v>15770</v>
      </c>
      <c r="T112" s="28">
        <v>13118</v>
      </c>
      <c r="U112" s="28">
        <v>2103</v>
      </c>
      <c r="V112" s="28">
        <v>549</v>
      </c>
      <c r="W112" s="28">
        <v>15914</v>
      </c>
      <c r="X112" s="28">
        <v>13227</v>
      </c>
      <c r="Y112" s="28">
        <v>2157</v>
      </c>
      <c r="Z112" s="28">
        <v>530</v>
      </c>
      <c r="AA112" s="146">
        <v>16160</v>
      </c>
      <c r="AB112" s="146">
        <v>13319</v>
      </c>
      <c r="AC112" s="146">
        <v>2285</v>
      </c>
      <c r="AD112" s="146">
        <v>556</v>
      </c>
    </row>
    <row r="113" spans="1:30" x14ac:dyDescent="0.4">
      <c r="A113" s="27" t="s">
        <v>181</v>
      </c>
      <c r="B113" s="27" t="s">
        <v>192</v>
      </c>
      <c r="C113" s="28">
        <v>20389</v>
      </c>
      <c r="D113" s="28">
        <v>17594</v>
      </c>
      <c r="E113" s="28">
        <v>2322</v>
      </c>
      <c r="F113" s="28">
        <v>473</v>
      </c>
      <c r="G113" s="28">
        <v>20551</v>
      </c>
      <c r="H113" s="28">
        <v>17659</v>
      </c>
      <c r="I113" s="28">
        <v>2403</v>
      </c>
      <c r="J113" s="28">
        <v>489</v>
      </c>
      <c r="K113" s="28">
        <v>20886</v>
      </c>
      <c r="L113" s="28">
        <v>17990</v>
      </c>
      <c r="M113" s="28">
        <v>2466</v>
      </c>
      <c r="N113" s="28">
        <v>430</v>
      </c>
      <c r="O113" s="28">
        <v>21243</v>
      </c>
      <c r="P113" s="28">
        <v>18272</v>
      </c>
      <c r="Q113" s="28">
        <v>2501</v>
      </c>
      <c r="R113" s="28">
        <v>470</v>
      </c>
      <c r="S113" s="28">
        <v>21353</v>
      </c>
      <c r="T113" s="28">
        <v>18340</v>
      </c>
      <c r="U113" s="28">
        <v>2534</v>
      </c>
      <c r="V113" s="28">
        <v>479</v>
      </c>
      <c r="W113" s="28">
        <v>21361</v>
      </c>
      <c r="X113" s="28">
        <v>18235</v>
      </c>
      <c r="Y113" s="28">
        <v>2637</v>
      </c>
      <c r="Z113" s="28">
        <v>489</v>
      </c>
      <c r="AA113" s="146">
        <v>21619</v>
      </c>
      <c r="AB113" s="146">
        <v>18290</v>
      </c>
      <c r="AC113" s="146">
        <v>2780</v>
      </c>
      <c r="AD113" s="146">
        <v>549</v>
      </c>
    </row>
    <row r="114" spans="1:30" x14ac:dyDescent="0.4">
      <c r="A114" s="27" t="s">
        <v>181</v>
      </c>
      <c r="B114" s="27" t="s">
        <v>200</v>
      </c>
      <c r="C114" s="28">
        <v>16712</v>
      </c>
      <c r="D114" s="28">
        <v>13922</v>
      </c>
      <c r="E114" s="28">
        <v>2326</v>
      </c>
      <c r="F114" s="28">
        <v>464</v>
      </c>
      <c r="G114" s="28">
        <v>16861</v>
      </c>
      <c r="H114" s="28">
        <v>13996</v>
      </c>
      <c r="I114" s="28">
        <v>2371</v>
      </c>
      <c r="J114" s="28">
        <v>494</v>
      </c>
      <c r="K114" s="28">
        <v>17013</v>
      </c>
      <c r="L114" s="28">
        <v>14100</v>
      </c>
      <c r="M114" s="28">
        <v>2395</v>
      </c>
      <c r="N114" s="28">
        <v>518</v>
      </c>
      <c r="O114" s="28">
        <v>17324</v>
      </c>
      <c r="P114" s="28">
        <v>14301</v>
      </c>
      <c r="Q114" s="28">
        <v>2463</v>
      </c>
      <c r="R114" s="28">
        <v>560</v>
      </c>
      <c r="S114" s="28">
        <v>17397</v>
      </c>
      <c r="T114" s="28">
        <v>14384</v>
      </c>
      <c r="U114" s="28">
        <v>2476</v>
      </c>
      <c r="V114" s="28">
        <v>537</v>
      </c>
      <c r="W114" s="28">
        <v>17715</v>
      </c>
      <c r="X114" s="28">
        <v>14578</v>
      </c>
      <c r="Y114" s="28">
        <v>2573</v>
      </c>
      <c r="Z114" s="28">
        <v>564</v>
      </c>
      <c r="AA114" s="146">
        <v>18006</v>
      </c>
      <c r="AB114" s="146">
        <v>14705</v>
      </c>
      <c r="AC114" s="146">
        <v>2684</v>
      </c>
      <c r="AD114" s="146">
        <v>617</v>
      </c>
    </row>
    <row r="115" spans="1:30" x14ac:dyDescent="0.4">
      <c r="A115" s="27" t="s">
        <v>181</v>
      </c>
      <c r="B115" s="27" t="s">
        <v>182</v>
      </c>
      <c r="C115" s="28">
        <v>8692</v>
      </c>
      <c r="D115" s="28">
        <v>7244</v>
      </c>
      <c r="E115" s="28">
        <v>1178</v>
      </c>
      <c r="F115" s="28">
        <v>270</v>
      </c>
      <c r="G115" s="28">
        <v>8737</v>
      </c>
      <c r="H115" s="28">
        <v>7346</v>
      </c>
      <c r="I115" s="28">
        <v>1128</v>
      </c>
      <c r="J115" s="28">
        <v>263</v>
      </c>
      <c r="K115" s="28">
        <v>8512</v>
      </c>
      <c r="L115" s="28">
        <v>7127</v>
      </c>
      <c r="M115" s="28">
        <v>1141</v>
      </c>
      <c r="N115" s="28">
        <v>244</v>
      </c>
      <c r="O115" s="28">
        <v>9108</v>
      </c>
      <c r="P115" s="28">
        <v>7600</v>
      </c>
      <c r="Q115" s="28">
        <v>1238</v>
      </c>
      <c r="R115" s="28">
        <v>270</v>
      </c>
      <c r="S115" s="28">
        <v>9265</v>
      </c>
      <c r="T115" s="28">
        <v>7753</v>
      </c>
      <c r="U115" s="28">
        <v>1242</v>
      </c>
      <c r="V115" s="28">
        <v>270</v>
      </c>
      <c r="W115" s="28">
        <v>9256</v>
      </c>
      <c r="X115" s="28">
        <v>7711</v>
      </c>
      <c r="Y115" s="28">
        <v>1256</v>
      </c>
      <c r="Z115" s="28">
        <v>289</v>
      </c>
      <c r="AA115" s="146">
        <v>9294</v>
      </c>
      <c r="AB115" s="146">
        <v>7615</v>
      </c>
      <c r="AC115" s="146">
        <v>1359</v>
      </c>
      <c r="AD115" s="146">
        <v>320</v>
      </c>
    </row>
    <row r="116" spans="1:30" x14ac:dyDescent="0.4">
      <c r="A116" s="27" t="s">
        <v>181</v>
      </c>
      <c r="B116" s="27" t="s">
        <v>202</v>
      </c>
      <c r="C116" s="28">
        <v>31896</v>
      </c>
      <c r="D116" s="28">
        <v>26569</v>
      </c>
      <c r="E116" s="28">
        <v>4371</v>
      </c>
      <c r="F116" s="28">
        <v>956</v>
      </c>
      <c r="G116" s="28">
        <v>32609</v>
      </c>
      <c r="H116" s="28">
        <v>27019</v>
      </c>
      <c r="I116" s="28">
        <v>4597</v>
      </c>
      <c r="J116" s="28">
        <v>993</v>
      </c>
      <c r="K116" s="28">
        <v>33144</v>
      </c>
      <c r="L116" s="28">
        <v>27959</v>
      </c>
      <c r="M116" s="28">
        <v>4268</v>
      </c>
      <c r="N116" s="28">
        <v>917</v>
      </c>
      <c r="O116" s="28">
        <v>33532</v>
      </c>
      <c r="P116" s="28">
        <v>28249</v>
      </c>
      <c r="Q116" s="28">
        <v>4392</v>
      </c>
      <c r="R116" s="28">
        <v>891</v>
      </c>
      <c r="S116" s="28">
        <v>34605</v>
      </c>
      <c r="T116" s="28">
        <v>29527</v>
      </c>
      <c r="U116" s="28">
        <v>4197</v>
      </c>
      <c r="V116" s="28">
        <v>881</v>
      </c>
      <c r="W116" s="28">
        <v>34661</v>
      </c>
      <c r="X116" s="28">
        <v>29625</v>
      </c>
      <c r="Y116" s="28">
        <v>4139</v>
      </c>
      <c r="Z116" s="28">
        <v>897</v>
      </c>
      <c r="AA116" s="146">
        <v>34481</v>
      </c>
      <c r="AB116" s="146">
        <v>29315</v>
      </c>
      <c r="AC116" s="146">
        <v>4244</v>
      </c>
      <c r="AD116" s="146">
        <v>922</v>
      </c>
    </row>
    <row r="117" spans="1:30" x14ac:dyDescent="0.4">
      <c r="A117" s="27" t="s">
        <v>181</v>
      </c>
      <c r="B117" s="27" t="s">
        <v>617</v>
      </c>
      <c r="C117" s="28">
        <v>143920</v>
      </c>
      <c r="D117" s="28">
        <v>118773</v>
      </c>
      <c r="E117" s="28">
        <v>20286</v>
      </c>
      <c r="F117" s="28">
        <v>4861</v>
      </c>
      <c r="G117" s="28">
        <v>147540</v>
      </c>
      <c r="H117" s="28">
        <v>121619</v>
      </c>
      <c r="I117" s="28">
        <v>20832</v>
      </c>
      <c r="J117" s="28">
        <v>5089</v>
      </c>
      <c r="K117" s="28">
        <v>151822</v>
      </c>
      <c r="L117" s="28">
        <v>124969</v>
      </c>
      <c r="M117" s="28">
        <v>21735</v>
      </c>
      <c r="N117" s="28">
        <v>5118</v>
      </c>
      <c r="O117" s="28">
        <v>155587</v>
      </c>
      <c r="P117" s="28">
        <v>128399</v>
      </c>
      <c r="Q117" s="28">
        <v>22159</v>
      </c>
      <c r="R117" s="28">
        <v>5029</v>
      </c>
      <c r="S117" s="28">
        <v>158832</v>
      </c>
      <c r="T117" s="28">
        <v>131665</v>
      </c>
      <c r="U117" s="28">
        <v>22051</v>
      </c>
      <c r="V117" s="28">
        <v>5116</v>
      </c>
      <c r="W117" s="28">
        <v>159370</v>
      </c>
      <c r="X117" s="28">
        <v>132488</v>
      </c>
      <c r="Y117" s="28">
        <v>21877</v>
      </c>
      <c r="Z117" s="28">
        <v>5005</v>
      </c>
      <c r="AA117" s="146">
        <v>162052</v>
      </c>
      <c r="AB117" s="146">
        <v>134451</v>
      </c>
      <c r="AC117" s="146">
        <v>22355</v>
      </c>
      <c r="AD117" s="146">
        <v>5246</v>
      </c>
    </row>
    <row r="118" spans="1:30" x14ac:dyDescent="0.4">
      <c r="A118" s="27" t="s">
        <v>181</v>
      </c>
      <c r="B118" s="27" t="s">
        <v>619</v>
      </c>
      <c r="C118" s="28">
        <v>73563</v>
      </c>
      <c r="D118" s="28">
        <v>60259</v>
      </c>
      <c r="E118" s="28">
        <v>10504</v>
      </c>
      <c r="F118" s="28">
        <v>2800</v>
      </c>
      <c r="G118" s="28">
        <v>76850</v>
      </c>
      <c r="H118" s="28">
        <v>62814</v>
      </c>
      <c r="I118" s="28">
        <v>11060</v>
      </c>
      <c r="J118" s="28">
        <v>2976</v>
      </c>
      <c r="K118" s="28">
        <v>79145</v>
      </c>
      <c r="L118" s="28">
        <v>64525</v>
      </c>
      <c r="M118" s="28">
        <v>11670</v>
      </c>
      <c r="N118" s="28">
        <v>2950</v>
      </c>
      <c r="O118" s="28">
        <v>82769</v>
      </c>
      <c r="P118" s="28">
        <v>67793</v>
      </c>
      <c r="Q118" s="28">
        <v>12015</v>
      </c>
      <c r="R118" s="28">
        <v>2961</v>
      </c>
      <c r="S118" s="28">
        <v>85096</v>
      </c>
      <c r="T118" s="28">
        <v>70142</v>
      </c>
      <c r="U118" s="28">
        <v>11938</v>
      </c>
      <c r="V118" s="28">
        <v>3016</v>
      </c>
      <c r="W118" s="28">
        <v>85524</v>
      </c>
      <c r="X118" s="28">
        <v>70613</v>
      </c>
      <c r="Y118" s="28">
        <v>11956</v>
      </c>
      <c r="Z118" s="28">
        <v>2955</v>
      </c>
      <c r="AA118" s="146">
        <v>75267</v>
      </c>
      <c r="AB118" s="146">
        <v>63019</v>
      </c>
      <c r="AC118" s="146">
        <v>10101</v>
      </c>
      <c r="AD118" s="146">
        <v>2147</v>
      </c>
    </row>
    <row r="119" spans="1:30" x14ac:dyDescent="0.4">
      <c r="A119" s="27" t="s">
        <v>181</v>
      </c>
      <c r="B119" s="27" t="s">
        <v>632</v>
      </c>
      <c r="C119" s="28">
        <v>70357</v>
      </c>
      <c r="D119" s="28">
        <v>58514</v>
      </c>
      <c r="E119" s="28">
        <v>9782</v>
      </c>
      <c r="F119" s="28">
        <v>2061</v>
      </c>
      <c r="G119" s="28">
        <v>70690</v>
      </c>
      <c r="H119" s="28">
        <v>58805</v>
      </c>
      <c r="I119" s="28">
        <v>9772</v>
      </c>
      <c r="J119" s="28">
        <v>2113</v>
      </c>
      <c r="K119" s="28">
        <v>72677</v>
      </c>
      <c r="L119" s="28">
        <v>60444</v>
      </c>
      <c r="M119" s="28">
        <v>10065</v>
      </c>
      <c r="N119" s="28">
        <v>2168</v>
      </c>
      <c r="O119" s="28">
        <v>72818</v>
      </c>
      <c r="P119" s="28">
        <v>60606</v>
      </c>
      <c r="Q119" s="28">
        <v>10144</v>
      </c>
      <c r="R119" s="28">
        <v>2068</v>
      </c>
      <c r="S119" s="28">
        <v>73736</v>
      </c>
      <c r="T119" s="28">
        <v>61523</v>
      </c>
      <c r="U119" s="28">
        <v>10113</v>
      </c>
      <c r="V119" s="28">
        <v>2100</v>
      </c>
      <c r="W119" s="28">
        <v>73846</v>
      </c>
      <c r="X119" s="28">
        <v>61875</v>
      </c>
      <c r="Y119" s="28">
        <v>9921</v>
      </c>
      <c r="Z119" s="28">
        <v>2050</v>
      </c>
      <c r="AA119" s="146">
        <v>86785</v>
      </c>
      <c r="AB119" s="146">
        <v>71432</v>
      </c>
      <c r="AC119" s="146">
        <v>12254</v>
      </c>
      <c r="AD119" s="146">
        <v>3099</v>
      </c>
    </row>
    <row r="120" spans="1:30" x14ac:dyDescent="0.4">
      <c r="A120" s="27" t="s">
        <v>206</v>
      </c>
      <c r="B120" s="27" t="s">
        <v>206</v>
      </c>
      <c r="C120" s="28">
        <v>399189</v>
      </c>
      <c r="D120" s="28">
        <v>342074</v>
      </c>
      <c r="E120" s="28">
        <v>45627</v>
      </c>
      <c r="F120" s="28">
        <v>11488</v>
      </c>
      <c r="G120" s="28">
        <v>406703</v>
      </c>
      <c r="H120" s="28">
        <v>348970</v>
      </c>
      <c r="I120" s="28">
        <v>46328</v>
      </c>
      <c r="J120" s="28">
        <v>11405</v>
      </c>
      <c r="K120" s="28">
        <v>414198</v>
      </c>
      <c r="L120" s="28">
        <v>353051</v>
      </c>
      <c r="M120" s="28">
        <v>48705</v>
      </c>
      <c r="N120" s="28">
        <v>12442</v>
      </c>
      <c r="O120" s="28">
        <v>419407</v>
      </c>
      <c r="P120" s="28">
        <v>357823</v>
      </c>
      <c r="Q120" s="28">
        <v>49315</v>
      </c>
      <c r="R120" s="28">
        <v>12269</v>
      </c>
      <c r="S120" s="28">
        <v>430443</v>
      </c>
      <c r="T120" s="28">
        <v>371221</v>
      </c>
      <c r="U120" s="28">
        <v>47811</v>
      </c>
      <c r="V120" s="28">
        <v>11411</v>
      </c>
      <c r="W120" s="28">
        <v>436853</v>
      </c>
      <c r="X120" s="28">
        <v>377456</v>
      </c>
      <c r="Y120" s="28">
        <v>47994</v>
      </c>
      <c r="Z120" s="28">
        <v>11403</v>
      </c>
      <c r="AA120" s="146">
        <v>443367</v>
      </c>
      <c r="AB120" s="146">
        <v>382801</v>
      </c>
      <c r="AC120" s="146">
        <v>49107</v>
      </c>
      <c r="AD120" s="146">
        <v>11459</v>
      </c>
    </row>
    <row r="121" spans="1:30" x14ac:dyDescent="0.4">
      <c r="A121" s="27" t="s">
        <v>206</v>
      </c>
      <c r="B121" s="27" t="s">
        <v>210</v>
      </c>
      <c r="C121" s="28">
        <v>103987</v>
      </c>
      <c r="D121" s="28">
        <v>89512</v>
      </c>
      <c r="E121" s="28">
        <v>11518</v>
      </c>
      <c r="F121" s="28">
        <v>2957</v>
      </c>
      <c r="G121" s="28">
        <v>105641</v>
      </c>
      <c r="H121" s="28">
        <v>91062</v>
      </c>
      <c r="I121" s="28">
        <v>11659</v>
      </c>
      <c r="J121" s="28">
        <v>2920</v>
      </c>
      <c r="K121" s="28">
        <v>108165</v>
      </c>
      <c r="L121" s="28">
        <v>92798</v>
      </c>
      <c r="M121" s="28">
        <v>12187</v>
      </c>
      <c r="N121" s="28">
        <v>3180</v>
      </c>
      <c r="O121" s="28">
        <v>110310</v>
      </c>
      <c r="P121" s="28">
        <v>94367</v>
      </c>
      <c r="Q121" s="28">
        <v>12702</v>
      </c>
      <c r="R121" s="28">
        <v>3241</v>
      </c>
      <c r="S121" s="28">
        <v>113660</v>
      </c>
      <c r="T121" s="28">
        <v>98729</v>
      </c>
      <c r="U121" s="28">
        <v>12007</v>
      </c>
      <c r="V121" s="28">
        <v>2924</v>
      </c>
      <c r="W121" s="28">
        <v>115311</v>
      </c>
      <c r="X121" s="28">
        <v>100354</v>
      </c>
      <c r="Y121" s="28">
        <v>12080</v>
      </c>
      <c r="Z121" s="28">
        <v>2877</v>
      </c>
      <c r="AA121" s="146">
        <v>117138</v>
      </c>
      <c r="AB121" s="146">
        <v>102130</v>
      </c>
      <c r="AC121" s="146">
        <v>12155</v>
      </c>
      <c r="AD121" s="146">
        <v>2853</v>
      </c>
    </row>
    <row r="122" spans="1:30" x14ac:dyDescent="0.4">
      <c r="A122" s="27" t="s">
        <v>206</v>
      </c>
      <c r="B122" s="27" t="s">
        <v>209</v>
      </c>
      <c r="C122" s="28">
        <v>62294</v>
      </c>
      <c r="D122" s="28">
        <v>53116</v>
      </c>
      <c r="E122" s="28">
        <v>7316</v>
      </c>
      <c r="F122" s="28">
        <v>1862</v>
      </c>
      <c r="G122" s="28">
        <v>62228</v>
      </c>
      <c r="H122" s="28">
        <v>53158</v>
      </c>
      <c r="I122" s="28">
        <v>7259</v>
      </c>
      <c r="J122" s="28">
        <v>1811</v>
      </c>
      <c r="K122" s="28">
        <v>64365</v>
      </c>
      <c r="L122" s="28">
        <v>54209</v>
      </c>
      <c r="M122" s="28">
        <v>7970</v>
      </c>
      <c r="N122" s="28">
        <v>2186</v>
      </c>
      <c r="O122" s="28">
        <v>65010</v>
      </c>
      <c r="P122" s="28">
        <v>54753</v>
      </c>
      <c r="Q122" s="28">
        <v>8134</v>
      </c>
      <c r="R122" s="28">
        <v>2123</v>
      </c>
      <c r="S122" s="28">
        <v>66508</v>
      </c>
      <c r="T122" s="28">
        <v>56550</v>
      </c>
      <c r="U122" s="28">
        <v>7968</v>
      </c>
      <c r="V122" s="28">
        <v>1990</v>
      </c>
      <c r="W122" s="28">
        <v>68054</v>
      </c>
      <c r="X122" s="28">
        <v>58107</v>
      </c>
      <c r="Y122" s="28">
        <v>7946</v>
      </c>
      <c r="Z122" s="28">
        <v>2001</v>
      </c>
      <c r="AA122" s="146">
        <v>68501</v>
      </c>
      <c r="AB122" s="146">
        <v>58347</v>
      </c>
      <c r="AC122" s="146">
        <v>8173</v>
      </c>
      <c r="AD122" s="146">
        <v>1981</v>
      </c>
    </row>
    <row r="123" spans="1:30" x14ac:dyDescent="0.4">
      <c r="A123" s="27" t="s">
        <v>206</v>
      </c>
      <c r="B123" s="27" t="s">
        <v>211</v>
      </c>
      <c r="C123" s="28">
        <v>27675</v>
      </c>
      <c r="D123" s="28">
        <v>23298</v>
      </c>
      <c r="E123" s="28">
        <v>3411</v>
      </c>
      <c r="F123" s="28">
        <v>966</v>
      </c>
      <c r="G123" s="28">
        <v>27909</v>
      </c>
      <c r="H123" s="28">
        <v>23506</v>
      </c>
      <c r="I123" s="28">
        <v>3515</v>
      </c>
      <c r="J123" s="28">
        <v>888</v>
      </c>
      <c r="K123" s="28">
        <v>29749</v>
      </c>
      <c r="L123" s="28">
        <v>24778</v>
      </c>
      <c r="M123" s="28">
        <v>3919</v>
      </c>
      <c r="N123" s="28">
        <v>1052</v>
      </c>
      <c r="O123" s="28">
        <v>30380</v>
      </c>
      <c r="P123" s="28">
        <v>25445</v>
      </c>
      <c r="Q123" s="28">
        <v>3896</v>
      </c>
      <c r="R123" s="28">
        <v>1039</v>
      </c>
      <c r="S123" s="28">
        <v>32211</v>
      </c>
      <c r="T123" s="28">
        <v>27231</v>
      </c>
      <c r="U123" s="28">
        <v>3957</v>
      </c>
      <c r="V123" s="28">
        <v>1023</v>
      </c>
      <c r="W123" s="28">
        <v>32892</v>
      </c>
      <c r="X123" s="28">
        <v>27902</v>
      </c>
      <c r="Y123" s="28">
        <v>3950</v>
      </c>
      <c r="Z123" s="28">
        <v>1040</v>
      </c>
      <c r="AA123" s="146">
        <v>34810</v>
      </c>
      <c r="AB123" s="146">
        <v>29410</v>
      </c>
      <c r="AC123" s="146">
        <v>4268</v>
      </c>
      <c r="AD123" s="146">
        <v>1132</v>
      </c>
    </row>
    <row r="124" spans="1:30" x14ac:dyDescent="0.4">
      <c r="A124" s="27" t="s">
        <v>206</v>
      </c>
      <c r="B124" s="27" t="s">
        <v>208</v>
      </c>
      <c r="C124" s="28">
        <v>119197</v>
      </c>
      <c r="D124" s="28">
        <v>103257</v>
      </c>
      <c r="E124" s="28">
        <v>12872</v>
      </c>
      <c r="F124" s="28">
        <v>3068</v>
      </c>
      <c r="G124" s="28">
        <v>122874</v>
      </c>
      <c r="H124" s="28">
        <v>106518</v>
      </c>
      <c r="I124" s="28">
        <v>13260</v>
      </c>
      <c r="J124" s="28">
        <v>3096</v>
      </c>
      <c r="K124" s="28">
        <v>123114</v>
      </c>
      <c r="L124" s="28">
        <v>106515</v>
      </c>
      <c r="M124" s="28">
        <v>13466</v>
      </c>
      <c r="N124" s="28">
        <v>3133</v>
      </c>
      <c r="O124" s="28">
        <v>124521</v>
      </c>
      <c r="P124" s="28">
        <v>108028</v>
      </c>
      <c r="Q124" s="28">
        <v>13455</v>
      </c>
      <c r="R124" s="28">
        <v>3038</v>
      </c>
      <c r="S124" s="28">
        <v>127646</v>
      </c>
      <c r="T124" s="28">
        <v>111639</v>
      </c>
      <c r="U124" s="28">
        <v>13130</v>
      </c>
      <c r="V124" s="28">
        <v>2877</v>
      </c>
      <c r="W124" s="28">
        <v>129521</v>
      </c>
      <c r="X124" s="28">
        <v>113426</v>
      </c>
      <c r="Y124" s="28">
        <v>13246</v>
      </c>
      <c r="Z124" s="28">
        <v>2849</v>
      </c>
      <c r="AA124" s="146">
        <v>130796</v>
      </c>
      <c r="AB124" s="146">
        <v>114420</v>
      </c>
      <c r="AC124" s="146">
        <v>13510</v>
      </c>
      <c r="AD124" s="146">
        <v>2866</v>
      </c>
    </row>
    <row r="125" spans="1:30" x14ac:dyDescent="0.4">
      <c r="A125" s="27" t="s">
        <v>206</v>
      </c>
      <c r="B125" s="27" t="s">
        <v>207</v>
      </c>
      <c r="C125" s="28">
        <v>86036</v>
      </c>
      <c r="D125" s="28">
        <v>72891</v>
      </c>
      <c r="E125" s="28">
        <v>10510</v>
      </c>
      <c r="F125" s="28">
        <v>2635</v>
      </c>
      <c r="G125" s="28">
        <v>88051</v>
      </c>
      <c r="H125" s="28">
        <v>74726</v>
      </c>
      <c r="I125" s="28">
        <v>10635</v>
      </c>
      <c r="J125" s="28">
        <v>2690</v>
      </c>
      <c r="K125" s="28">
        <v>88805</v>
      </c>
      <c r="L125" s="28">
        <v>74751</v>
      </c>
      <c r="M125" s="28">
        <v>11163</v>
      </c>
      <c r="N125" s="28">
        <v>2891</v>
      </c>
      <c r="O125" s="28">
        <v>89186</v>
      </c>
      <c r="P125" s="28">
        <v>75230</v>
      </c>
      <c r="Q125" s="28">
        <v>11128</v>
      </c>
      <c r="R125" s="28">
        <v>2828</v>
      </c>
      <c r="S125" s="28">
        <v>90418</v>
      </c>
      <c r="T125" s="28">
        <v>77072</v>
      </c>
      <c r="U125" s="28">
        <v>10749</v>
      </c>
      <c r="V125" s="28">
        <v>2597</v>
      </c>
      <c r="W125" s="28">
        <v>91075</v>
      </c>
      <c r="X125" s="28">
        <v>77667</v>
      </c>
      <c r="Y125" s="28">
        <v>10772</v>
      </c>
      <c r="Z125" s="28">
        <v>2636</v>
      </c>
      <c r="AA125" s="146">
        <v>92122</v>
      </c>
      <c r="AB125" s="146">
        <v>78494</v>
      </c>
      <c r="AC125" s="146">
        <v>11001</v>
      </c>
      <c r="AD125" s="146">
        <v>2627</v>
      </c>
    </row>
    <row r="126" spans="1:30" x14ac:dyDescent="0.4">
      <c r="A126" s="27" t="s">
        <v>212</v>
      </c>
      <c r="B126" s="27" t="s">
        <v>212</v>
      </c>
      <c r="C126" s="28">
        <v>671684</v>
      </c>
      <c r="D126" s="28">
        <v>572547</v>
      </c>
      <c r="E126" s="28">
        <v>80150</v>
      </c>
      <c r="F126" s="28">
        <v>18987</v>
      </c>
      <c r="G126" s="28">
        <v>683423</v>
      </c>
      <c r="H126" s="28">
        <v>582116</v>
      </c>
      <c r="I126" s="28">
        <v>81849</v>
      </c>
      <c r="J126" s="28">
        <v>19458</v>
      </c>
      <c r="K126" s="28">
        <v>690770</v>
      </c>
      <c r="L126" s="28">
        <v>588135</v>
      </c>
      <c r="M126" s="28">
        <v>83061</v>
      </c>
      <c r="N126" s="28">
        <v>19574</v>
      </c>
      <c r="O126" s="28">
        <v>698114</v>
      </c>
      <c r="P126" s="28">
        <v>595136</v>
      </c>
      <c r="Q126" s="28">
        <v>83726</v>
      </c>
      <c r="R126" s="28">
        <v>19252</v>
      </c>
      <c r="S126" s="28">
        <v>709100</v>
      </c>
      <c r="T126" s="28">
        <v>608107</v>
      </c>
      <c r="U126" s="28">
        <v>83014</v>
      </c>
      <c r="V126" s="28">
        <v>17979</v>
      </c>
      <c r="W126" s="28">
        <v>717264</v>
      </c>
      <c r="X126" s="28">
        <v>615214</v>
      </c>
      <c r="Y126" s="28">
        <v>84117</v>
      </c>
      <c r="Z126" s="28">
        <v>17933</v>
      </c>
      <c r="AA126" s="146">
        <v>740776</v>
      </c>
      <c r="AB126" s="146">
        <v>633328</v>
      </c>
      <c r="AC126" s="146">
        <v>88858</v>
      </c>
      <c r="AD126" s="146">
        <v>18590</v>
      </c>
    </row>
    <row r="127" spans="1:30" x14ac:dyDescent="0.4">
      <c r="A127" s="27" t="s">
        <v>212</v>
      </c>
      <c r="B127" s="27" t="s">
        <v>217</v>
      </c>
      <c r="C127" s="28">
        <v>8787</v>
      </c>
      <c r="D127" s="28">
        <v>7294</v>
      </c>
      <c r="E127" s="28">
        <v>1240</v>
      </c>
      <c r="F127" s="28">
        <v>253</v>
      </c>
      <c r="G127" s="28">
        <v>9017</v>
      </c>
      <c r="H127" s="28">
        <v>7483</v>
      </c>
      <c r="I127" s="28">
        <v>1286</v>
      </c>
      <c r="J127" s="28">
        <v>248</v>
      </c>
      <c r="K127" s="28">
        <v>9061</v>
      </c>
      <c r="L127" s="28">
        <v>7482</v>
      </c>
      <c r="M127" s="28">
        <v>1314</v>
      </c>
      <c r="N127" s="28">
        <v>265</v>
      </c>
      <c r="O127" s="28">
        <v>9257</v>
      </c>
      <c r="P127" s="28">
        <v>7570</v>
      </c>
      <c r="Q127" s="28">
        <v>1404</v>
      </c>
      <c r="R127" s="28">
        <v>283</v>
      </c>
      <c r="S127" s="28">
        <v>9068</v>
      </c>
      <c r="T127" s="28">
        <v>7415</v>
      </c>
      <c r="U127" s="28">
        <v>1370</v>
      </c>
      <c r="V127" s="28">
        <v>283</v>
      </c>
      <c r="W127" s="28">
        <v>9412</v>
      </c>
      <c r="X127" s="28">
        <v>7706</v>
      </c>
      <c r="Y127" s="28">
        <v>1425</v>
      </c>
      <c r="Z127" s="28">
        <v>281</v>
      </c>
      <c r="AA127" s="146">
        <v>9634</v>
      </c>
      <c r="AB127" s="146">
        <v>7847</v>
      </c>
      <c r="AC127" s="146">
        <v>1488</v>
      </c>
      <c r="AD127" s="146">
        <v>299</v>
      </c>
    </row>
    <row r="128" spans="1:30" x14ac:dyDescent="0.4">
      <c r="A128" s="27" t="s">
        <v>212</v>
      </c>
      <c r="B128" s="27" t="s">
        <v>209</v>
      </c>
      <c r="C128" s="28">
        <v>37065</v>
      </c>
      <c r="D128" s="28">
        <v>32272</v>
      </c>
      <c r="E128" s="28">
        <v>3758</v>
      </c>
      <c r="F128" s="28">
        <v>1035</v>
      </c>
      <c r="G128" s="28">
        <v>37245</v>
      </c>
      <c r="H128" s="28">
        <v>32372</v>
      </c>
      <c r="I128" s="28">
        <v>3830</v>
      </c>
      <c r="J128" s="28">
        <v>1043</v>
      </c>
      <c r="K128" s="28">
        <v>36851</v>
      </c>
      <c r="L128" s="28">
        <v>32044</v>
      </c>
      <c r="M128" s="28">
        <v>3827</v>
      </c>
      <c r="N128" s="28">
        <v>980</v>
      </c>
      <c r="O128" s="28">
        <v>36865</v>
      </c>
      <c r="P128" s="28">
        <v>32060</v>
      </c>
      <c r="Q128" s="28">
        <v>3843</v>
      </c>
      <c r="R128" s="28">
        <v>962</v>
      </c>
      <c r="S128" s="28">
        <v>37616</v>
      </c>
      <c r="T128" s="28">
        <v>32886</v>
      </c>
      <c r="U128" s="28">
        <v>3820</v>
      </c>
      <c r="V128" s="28">
        <v>910</v>
      </c>
      <c r="W128" s="28">
        <v>37953</v>
      </c>
      <c r="X128" s="28">
        <v>33242</v>
      </c>
      <c r="Y128" s="28">
        <v>3835</v>
      </c>
      <c r="Z128" s="28">
        <v>876</v>
      </c>
      <c r="AA128" s="146">
        <v>38466</v>
      </c>
      <c r="AB128" s="146">
        <v>33507</v>
      </c>
      <c r="AC128" s="146">
        <v>4030</v>
      </c>
      <c r="AD128" s="146">
        <v>929</v>
      </c>
    </row>
    <row r="129" spans="1:30" x14ac:dyDescent="0.4">
      <c r="A129" s="27" t="s">
        <v>212</v>
      </c>
      <c r="B129" s="27" t="s">
        <v>214</v>
      </c>
      <c r="C129" s="28">
        <v>160161</v>
      </c>
      <c r="D129" s="28">
        <v>137702</v>
      </c>
      <c r="E129" s="28">
        <v>18340</v>
      </c>
      <c r="F129" s="28">
        <v>4119</v>
      </c>
      <c r="G129" s="28">
        <v>161495</v>
      </c>
      <c r="H129" s="28">
        <v>138533</v>
      </c>
      <c r="I129" s="28">
        <v>18724</v>
      </c>
      <c r="J129" s="28">
        <v>4238</v>
      </c>
      <c r="K129" s="28">
        <v>163750</v>
      </c>
      <c r="L129" s="28">
        <v>140573</v>
      </c>
      <c r="M129" s="28">
        <v>18981</v>
      </c>
      <c r="N129" s="28">
        <v>4196</v>
      </c>
      <c r="O129" s="28">
        <v>165093</v>
      </c>
      <c r="P129" s="28">
        <v>141885</v>
      </c>
      <c r="Q129" s="28">
        <v>19093</v>
      </c>
      <c r="R129" s="28">
        <v>4115</v>
      </c>
      <c r="S129" s="28">
        <v>164997</v>
      </c>
      <c r="T129" s="28">
        <v>142654</v>
      </c>
      <c r="U129" s="28">
        <v>18576</v>
      </c>
      <c r="V129" s="28">
        <v>3767</v>
      </c>
      <c r="W129" s="28">
        <v>166525</v>
      </c>
      <c r="X129" s="28">
        <v>143385</v>
      </c>
      <c r="Y129" s="28">
        <v>19337</v>
      </c>
      <c r="Z129" s="28">
        <v>3803</v>
      </c>
      <c r="AA129" s="146">
        <v>169105</v>
      </c>
      <c r="AB129" s="146">
        <v>145151</v>
      </c>
      <c r="AC129" s="146">
        <v>20103</v>
      </c>
      <c r="AD129" s="146">
        <v>3851</v>
      </c>
    </row>
    <row r="130" spans="1:30" x14ac:dyDescent="0.4">
      <c r="A130" s="27" t="s">
        <v>212</v>
      </c>
      <c r="B130" s="27" t="s">
        <v>215</v>
      </c>
      <c r="C130" s="28">
        <v>64041</v>
      </c>
      <c r="D130" s="28">
        <v>54025</v>
      </c>
      <c r="E130" s="28">
        <v>8219</v>
      </c>
      <c r="F130" s="28">
        <v>1797</v>
      </c>
      <c r="G130" s="28">
        <v>68890</v>
      </c>
      <c r="H130" s="28">
        <v>58659</v>
      </c>
      <c r="I130" s="28">
        <v>8439</v>
      </c>
      <c r="J130" s="28">
        <v>1792</v>
      </c>
      <c r="K130" s="28">
        <v>72159</v>
      </c>
      <c r="L130" s="28">
        <v>61586</v>
      </c>
      <c r="M130" s="28">
        <v>8745</v>
      </c>
      <c r="N130" s="28">
        <v>1828</v>
      </c>
      <c r="O130" s="28">
        <v>74525</v>
      </c>
      <c r="P130" s="28">
        <v>63829</v>
      </c>
      <c r="Q130" s="28">
        <v>8861</v>
      </c>
      <c r="R130" s="28">
        <v>1835</v>
      </c>
      <c r="S130" s="28">
        <v>78653</v>
      </c>
      <c r="T130" s="28">
        <v>67726</v>
      </c>
      <c r="U130" s="28">
        <v>9149</v>
      </c>
      <c r="V130" s="28">
        <v>1778</v>
      </c>
      <c r="W130" s="28">
        <v>80310</v>
      </c>
      <c r="X130" s="28">
        <v>69373</v>
      </c>
      <c r="Y130" s="28">
        <v>9178</v>
      </c>
      <c r="Z130" s="28">
        <v>1759</v>
      </c>
      <c r="AA130" s="146">
        <v>82892</v>
      </c>
      <c r="AB130" s="146">
        <v>71324</v>
      </c>
      <c r="AC130" s="146">
        <v>9753</v>
      </c>
      <c r="AD130" s="146">
        <v>1815</v>
      </c>
    </row>
    <row r="131" spans="1:30" x14ac:dyDescent="0.4">
      <c r="A131" s="27" t="s">
        <v>212</v>
      </c>
      <c r="B131" s="27" t="s">
        <v>211</v>
      </c>
      <c r="C131" s="28">
        <v>94773</v>
      </c>
      <c r="D131" s="28">
        <v>81438</v>
      </c>
      <c r="E131" s="28">
        <v>10900</v>
      </c>
      <c r="F131" s="28">
        <v>2435</v>
      </c>
      <c r="G131" s="28">
        <v>97680</v>
      </c>
      <c r="H131" s="28">
        <v>83633</v>
      </c>
      <c r="I131" s="28">
        <v>11404</v>
      </c>
      <c r="J131" s="28">
        <v>2643</v>
      </c>
      <c r="K131" s="28">
        <v>97494</v>
      </c>
      <c r="L131" s="28">
        <v>83438</v>
      </c>
      <c r="M131" s="28">
        <v>11418</v>
      </c>
      <c r="N131" s="28">
        <v>2638</v>
      </c>
      <c r="O131" s="28">
        <v>97158</v>
      </c>
      <c r="P131" s="28">
        <v>83191</v>
      </c>
      <c r="Q131" s="28">
        <v>11475</v>
      </c>
      <c r="R131" s="28">
        <v>2492</v>
      </c>
      <c r="S131" s="28">
        <v>97823</v>
      </c>
      <c r="T131" s="28">
        <v>84209</v>
      </c>
      <c r="U131" s="28">
        <v>11249</v>
      </c>
      <c r="V131" s="28">
        <v>2365</v>
      </c>
      <c r="W131" s="28">
        <v>99931</v>
      </c>
      <c r="X131" s="28">
        <v>86209</v>
      </c>
      <c r="Y131" s="28">
        <v>11345</v>
      </c>
      <c r="Z131" s="28">
        <v>2377</v>
      </c>
      <c r="AA131" s="146">
        <v>103310</v>
      </c>
      <c r="AB131" s="146">
        <v>88819</v>
      </c>
      <c r="AC131" s="146">
        <v>12074</v>
      </c>
      <c r="AD131" s="146">
        <v>2417</v>
      </c>
    </row>
    <row r="132" spans="1:30" x14ac:dyDescent="0.4">
      <c r="A132" s="27" t="s">
        <v>212</v>
      </c>
      <c r="B132" s="27" t="s">
        <v>208</v>
      </c>
      <c r="C132" s="28">
        <v>117863</v>
      </c>
      <c r="D132" s="28">
        <v>101859</v>
      </c>
      <c r="E132" s="28">
        <v>13242</v>
      </c>
      <c r="F132" s="28">
        <v>2762</v>
      </c>
      <c r="G132" s="28">
        <v>119804</v>
      </c>
      <c r="H132" s="28">
        <v>103594</v>
      </c>
      <c r="I132" s="28">
        <v>13418</v>
      </c>
      <c r="J132" s="28">
        <v>2792</v>
      </c>
      <c r="K132" s="28">
        <v>122957</v>
      </c>
      <c r="L132" s="28">
        <v>105996</v>
      </c>
      <c r="M132" s="28">
        <v>14026</v>
      </c>
      <c r="N132" s="28">
        <v>2935</v>
      </c>
      <c r="O132" s="28">
        <v>125985</v>
      </c>
      <c r="P132" s="28">
        <v>108899</v>
      </c>
      <c r="Q132" s="28">
        <v>14191</v>
      </c>
      <c r="R132" s="28">
        <v>2895</v>
      </c>
      <c r="S132" s="28">
        <v>129327</v>
      </c>
      <c r="T132" s="28">
        <v>112477</v>
      </c>
      <c r="U132" s="28">
        <v>14194</v>
      </c>
      <c r="V132" s="28">
        <v>2656</v>
      </c>
      <c r="W132" s="28">
        <v>131377</v>
      </c>
      <c r="X132" s="28">
        <v>114360</v>
      </c>
      <c r="Y132" s="28">
        <v>14343</v>
      </c>
      <c r="Z132" s="28">
        <v>2674</v>
      </c>
      <c r="AA132" s="146">
        <v>132173</v>
      </c>
      <c r="AB132" s="146">
        <v>114867</v>
      </c>
      <c r="AC132" s="146">
        <v>14637</v>
      </c>
      <c r="AD132" s="146">
        <v>2669</v>
      </c>
    </row>
    <row r="133" spans="1:30" x14ac:dyDescent="0.4">
      <c r="A133" s="27" t="s">
        <v>212</v>
      </c>
      <c r="B133" s="27" t="s">
        <v>207</v>
      </c>
      <c r="C133" s="28">
        <v>48754</v>
      </c>
      <c r="D133" s="28">
        <v>43281</v>
      </c>
      <c r="E133" s="28">
        <v>4452</v>
      </c>
      <c r="F133" s="28">
        <v>1021</v>
      </c>
      <c r="G133" s="28">
        <v>48335</v>
      </c>
      <c r="H133" s="28">
        <v>42926</v>
      </c>
      <c r="I133" s="28">
        <v>4449</v>
      </c>
      <c r="J133" s="28">
        <v>960</v>
      </c>
      <c r="K133" s="28">
        <v>46870</v>
      </c>
      <c r="L133" s="28">
        <v>41708</v>
      </c>
      <c r="M133" s="28">
        <v>4220</v>
      </c>
      <c r="N133" s="28">
        <v>942</v>
      </c>
      <c r="O133" s="28">
        <v>46552</v>
      </c>
      <c r="P133" s="28">
        <v>41510</v>
      </c>
      <c r="Q133" s="28">
        <v>4095</v>
      </c>
      <c r="R133" s="28">
        <v>947</v>
      </c>
      <c r="S133" s="28">
        <v>46253</v>
      </c>
      <c r="T133" s="28">
        <v>41287</v>
      </c>
      <c r="U133" s="28">
        <v>4092</v>
      </c>
      <c r="V133" s="28">
        <v>874</v>
      </c>
      <c r="W133" s="28">
        <v>45413</v>
      </c>
      <c r="X133" s="28">
        <v>40590</v>
      </c>
      <c r="Y133" s="28">
        <v>3960</v>
      </c>
      <c r="Z133" s="28">
        <v>863</v>
      </c>
      <c r="AA133" s="146">
        <v>46476</v>
      </c>
      <c r="AB133" s="146">
        <v>41418</v>
      </c>
      <c r="AC133" s="146">
        <v>4171</v>
      </c>
      <c r="AD133" s="146">
        <v>887</v>
      </c>
    </row>
    <row r="134" spans="1:30" x14ac:dyDescent="0.4">
      <c r="A134" s="27" t="s">
        <v>212</v>
      </c>
      <c r="B134" s="27" t="s">
        <v>213</v>
      </c>
      <c r="C134" s="28">
        <v>128376</v>
      </c>
      <c r="D134" s="28">
        <v>104559</v>
      </c>
      <c r="E134" s="28">
        <v>18654</v>
      </c>
      <c r="F134" s="28">
        <v>5163</v>
      </c>
      <c r="G134" s="28">
        <v>128539</v>
      </c>
      <c r="H134" s="28">
        <v>104421</v>
      </c>
      <c r="I134" s="28">
        <v>18835</v>
      </c>
      <c r="J134" s="28">
        <v>5283</v>
      </c>
      <c r="K134" s="28">
        <v>129498</v>
      </c>
      <c r="L134" s="28">
        <v>104993</v>
      </c>
      <c r="M134" s="28">
        <v>19160</v>
      </c>
      <c r="N134" s="28">
        <v>5345</v>
      </c>
      <c r="O134" s="28">
        <v>130783</v>
      </c>
      <c r="P134" s="28">
        <v>105988</v>
      </c>
      <c r="Q134" s="28">
        <v>19450</v>
      </c>
      <c r="R134" s="28">
        <v>5345</v>
      </c>
      <c r="S134" s="28">
        <v>133430</v>
      </c>
      <c r="T134" s="28">
        <v>109087</v>
      </c>
      <c r="U134" s="28">
        <v>19321</v>
      </c>
      <c r="V134" s="28">
        <v>5022</v>
      </c>
      <c r="W134" s="28">
        <v>133046</v>
      </c>
      <c r="X134" s="28">
        <v>108962</v>
      </c>
      <c r="Y134" s="28">
        <v>19148</v>
      </c>
      <c r="Z134" s="28">
        <v>4936</v>
      </c>
      <c r="AA134" s="146">
        <v>132998</v>
      </c>
      <c r="AB134" s="146">
        <v>108911</v>
      </c>
      <c r="AC134" s="146">
        <v>19141</v>
      </c>
      <c r="AD134" s="146">
        <v>4946</v>
      </c>
    </row>
    <row r="135" spans="1:30" x14ac:dyDescent="0.4">
      <c r="A135" s="27" t="s">
        <v>212</v>
      </c>
      <c r="B135" s="27" t="s">
        <v>216</v>
      </c>
      <c r="C135" s="28">
        <v>20651</v>
      </c>
      <c r="D135" s="28">
        <v>17411</v>
      </c>
      <c r="E135" s="28">
        <v>2585</v>
      </c>
      <c r="F135" s="28">
        <v>655</v>
      </c>
      <c r="G135" s="28">
        <v>21435</v>
      </c>
      <c r="H135" s="28">
        <v>17978</v>
      </c>
      <c r="I135" s="28">
        <v>2750</v>
      </c>
      <c r="J135" s="28">
        <v>707</v>
      </c>
      <c r="K135" s="28">
        <v>21191</v>
      </c>
      <c r="L135" s="28">
        <v>17797</v>
      </c>
      <c r="M135" s="28">
        <v>2684</v>
      </c>
      <c r="N135" s="28">
        <v>710</v>
      </c>
      <c r="O135" s="28">
        <v>21153</v>
      </c>
      <c r="P135" s="28">
        <v>17774</v>
      </c>
      <c r="Q135" s="28">
        <v>2718</v>
      </c>
      <c r="R135" s="28">
        <v>661</v>
      </c>
      <c r="S135" s="28">
        <v>21001</v>
      </c>
      <c r="T135" s="28">
        <v>17781</v>
      </c>
      <c r="U135" s="28">
        <v>2613</v>
      </c>
      <c r="V135" s="28">
        <v>607</v>
      </c>
      <c r="W135" s="28">
        <v>22709</v>
      </c>
      <c r="X135" s="28">
        <v>19093</v>
      </c>
      <c r="Y135" s="28">
        <v>2971</v>
      </c>
      <c r="Z135" s="28">
        <v>645</v>
      </c>
      <c r="AA135" s="146">
        <v>25722</v>
      </c>
      <c r="AB135" s="146">
        <v>21484</v>
      </c>
      <c r="AC135" s="146">
        <v>3461</v>
      </c>
      <c r="AD135" s="146">
        <v>777</v>
      </c>
    </row>
    <row r="136" spans="1:30" x14ac:dyDescent="0.4">
      <c r="A136" s="27" t="s">
        <v>218</v>
      </c>
      <c r="B136" s="27" t="s">
        <v>218</v>
      </c>
      <c r="C136" s="28">
        <v>394868</v>
      </c>
      <c r="D136" s="28">
        <v>336727</v>
      </c>
      <c r="E136" s="28">
        <v>46417</v>
      </c>
      <c r="F136" s="28">
        <v>11724</v>
      </c>
      <c r="G136" s="28">
        <v>402344</v>
      </c>
      <c r="H136" s="28">
        <v>341073</v>
      </c>
      <c r="I136" s="28">
        <v>48971</v>
      </c>
      <c r="J136" s="28">
        <v>12300</v>
      </c>
      <c r="K136" s="28">
        <v>404201</v>
      </c>
      <c r="L136" s="28">
        <v>341349</v>
      </c>
      <c r="M136" s="28">
        <v>50284</v>
      </c>
      <c r="N136" s="28">
        <v>12568</v>
      </c>
      <c r="O136" s="28">
        <v>410730</v>
      </c>
      <c r="P136" s="28">
        <v>344621</v>
      </c>
      <c r="Q136" s="28">
        <v>52671</v>
      </c>
      <c r="R136" s="28">
        <v>13438</v>
      </c>
      <c r="S136" s="28">
        <v>418833</v>
      </c>
      <c r="T136" s="28">
        <v>354396</v>
      </c>
      <c r="U136" s="28">
        <v>51431</v>
      </c>
      <c r="V136" s="28">
        <v>13006</v>
      </c>
      <c r="W136" s="28">
        <v>425773</v>
      </c>
      <c r="X136" s="28">
        <v>360895</v>
      </c>
      <c r="Y136" s="28">
        <v>51771</v>
      </c>
      <c r="Z136" s="28">
        <v>13107</v>
      </c>
      <c r="AA136" s="146">
        <v>433503</v>
      </c>
      <c r="AB136" s="146">
        <v>367726</v>
      </c>
      <c r="AC136" s="146">
        <v>52721</v>
      </c>
      <c r="AD136" s="146">
        <v>13056</v>
      </c>
    </row>
    <row r="137" spans="1:30" x14ac:dyDescent="0.4">
      <c r="A137" s="27" t="s">
        <v>218</v>
      </c>
      <c r="B137" s="27" t="s">
        <v>220</v>
      </c>
      <c r="C137" s="28">
        <v>49288</v>
      </c>
      <c r="D137" s="28">
        <v>42800</v>
      </c>
      <c r="E137" s="28">
        <v>5252</v>
      </c>
      <c r="F137" s="28">
        <v>1236</v>
      </c>
      <c r="G137" s="28">
        <v>49721</v>
      </c>
      <c r="H137" s="28">
        <v>42984</v>
      </c>
      <c r="I137" s="28">
        <v>5425</v>
      </c>
      <c r="J137" s="28">
        <v>1312</v>
      </c>
      <c r="K137" s="28">
        <v>49415</v>
      </c>
      <c r="L137" s="28">
        <v>42659</v>
      </c>
      <c r="M137" s="28">
        <v>5517</v>
      </c>
      <c r="N137" s="28">
        <v>1239</v>
      </c>
      <c r="O137" s="28">
        <v>49883</v>
      </c>
      <c r="P137" s="28">
        <v>42938</v>
      </c>
      <c r="Q137" s="28">
        <v>5699</v>
      </c>
      <c r="R137" s="28">
        <v>1246</v>
      </c>
      <c r="S137" s="28">
        <v>51703</v>
      </c>
      <c r="T137" s="28">
        <v>44718</v>
      </c>
      <c r="U137" s="28">
        <v>5697</v>
      </c>
      <c r="V137" s="28">
        <v>1288</v>
      </c>
      <c r="W137" s="28">
        <v>52887</v>
      </c>
      <c r="X137" s="28">
        <v>45856</v>
      </c>
      <c r="Y137" s="28">
        <v>5745</v>
      </c>
      <c r="Z137" s="28">
        <v>1286</v>
      </c>
      <c r="AA137" s="146">
        <v>53125</v>
      </c>
      <c r="AB137" s="146">
        <v>45906</v>
      </c>
      <c r="AC137" s="146">
        <v>5898</v>
      </c>
      <c r="AD137" s="146">
        <v>1321</v>
      </c>
    </row>
    <row r="138" spans="1:30" x14ac:dyDescent="0.4">
      <c r="A138" s="27" t="s">
        <v>218</v>
      </c>
      <c r="B138" s="27" t="s">
        <v>211</v>
      </c>
      <c r="C138" s="28">
        <v>59312</v>
      </c>
      <c r="D138" s="28">
        <v>51806</v>
      </c>
      <c r="E138" s="28">
        <v>6083</v>
      </c>
      <c r="F138" s="28">
        <v>1423</v>
      </c>
      <c r="G138" s="28">
        <v>60047</v>
      </c>
      <c r="H138" s="28">
        <v>52178</v>
      </c>
      <c r="I138" s="28">
        <v>6422</v>
      </c>
      <c r="J138" s="28">
        <v>1447</v>
      </c>
      <c r="K138" s="28">
        <v>61264</v>
      </c>
      <c r="L138" s="28">
        <v>52991</v>
      </c>
      <c r="M138" s="28">
        <v>6746</v>
      </c>
      <c r="N138" s="28">
        <v>1527</v>
      </c>
      <c r="O138" s="28">
        <v>60930</v>
      </c>
      <c r="P138" s="28">
        <v>52671</v>
      </c>
      <c r="Q138" s="28">
        <v>6718</v>
      </c>
      <c r="R138" s="28">
        <v>1541</v>
      </c>
      <c r="S138" s="28">
        <v>63187</v>
      </c>
      <c r="T138" s="28">
        <v>54888</v>
      </c>
      <c r="U138" s="28">
        <v>6777</v>
      </c>
      <c r="V138" s="28">
        <v>1522</v>
      </c>
      <c r="W138" s="28">
        <v>63319</v>
      </c>
      <c r="X138" s="28">
        <v>55100</v>
      </c>
      <c r="Y138" s="28">
        <v>6731</v>
      </c>
      <c r="Z138" s="28">
        <v>1488</v>
      </c>
      <c r="AA138" s="146">
        <v>64337</v>
      </c>
      <c r="AB138" s="146">
        <v>55871</v>
      </c>
      <c r="AC138" s="146">
        <v>6912</v>
      </c>
      <c r="AD138" s="146">
        <v>1554</v>
      </c>
    </row>
    <row r="139" spans="1:30" x14ac:dyDescent="0.4">
      <c r="A139" s="27" t="s">
        <v>218</v>
      </c>
      <c r="B139" s="27" t="s">
        <v>207</v>
      </c>
      <c r="C139" s="28">
        <v>127545</v>
      </c>
      <c r="D139" s="28">
        <v>108682</v>
      </c>
      <c r="E139" s="28">
        <v>15033</v>
      </c>
      <c r="F139" s="28">
        <v>3830</v>
      </c>
      <c r="G139" s="28">
        <v>129930</v>
      </c>
      <c r="H139" s="28">
        <v>110023</v>
      </c>
      <c r="I139" s="28">
        <v>15873</v>
      </c>
      <c r="J139" s="28">
        <v>4034</v>
      </c>
      <c r="K139" s="28">
        <v>130196</v>
      </c>
      <c r="L139" s="28">
        <v>109671</v>
      </c>
      <c r="M139" s="28">
        <v>16373</v>
      </c>
      <c r="N139" s="28">
        <v>4152</v>
      </c>
      <c r="O139" s="28">
        <v>132524</v>
      </c>
      <c r="P139" s="28">
        <v>110783</v>
      </c>
      <c r="Q139" s="28">
        <v>17197</v>
      </c>
      <c r="R139" s="28">
        <v>4544</v>
      </c>
      <c r="S139" s="28">
        <v>134150</v>
      </c>
      <c r="T139" s="28">
        <v>113132</v>
      </c>
      <c r="U139" s="28">
        <v>16636</v>
      </c>
      <c r="V139" s="28">
        <v>4382</v>
      </c>
      <c r="W139" s="28">
        <v>136776</v>
      </c>
      <c r="X139" s="28">
        <v>115453</v>
      </c>
      <c r="Y139" s="28">
        <v>16874</v>
      </c>
      <c r="Z139" s="28">
        <v>4449</v>
      </c>
      <c r="AA139" s="146">
        <v>138389</v>
      </c>
      <c r="AB139" s="146">
        <v>116712</v>
      </c>
      <c r="AC139" s="146">
        <v>17264</v>
      </c>
      <c r="AD139" s="146">
        <v>4413</v>
      </c>
    </row>
    <row r="140" spans="1:30" x14ac:dyDescent="0.4">
      <c r="A140" s="27" t="s">
        <v>218</v>
      </c>
      <c r="B140" s="27" t="s">
        <v>219</v>
      </c>
      <c r="C140" s="28">
        <v>90135</v>
      </c>
      <c r="D140" s="28">
        <v>74292</v>
      </c>
      <c r="E140" s="28">
        <v>12405</v>
      </c>
      <c r="F140" s="28">
        <v>3438</v>
      </c>
      <c r="G140" s="28">
        <v>94095</v>
      </c>
      <c r="H140" s="28">
        <v>77075</v>
      </c>
      <c r="I140" s="28">
        <v>13337</v>
      </c>
      <c r="J140" s="28">
        <v>3683</v>
      </c>
      <c r="K140" s="28">
        <v>95671</v>
      </c>
      <c r="L140" s="28">
        <v>78074</v>
      </c>
      <c r="M140" s="28">
        <v>13779</v>
      </c>
      <c r="N140" s="28">
        <v>3818</v>
      </c>
      <c r="O140" s="28">
        <v>99278</v>
      </c>
      <c r="P140" s="28">
        <v>80422</v>
      </c>
      <c r="Q140" s="28">
        <v>14742</v>
      </c>
      <c r="R140" s="28">
        <v>4114</v>
      </c>
      <c r="S140" s="28">
        <v>101255</v>
      </c>
      <c r="T140" s="28">
        <v>83094</v>
      </c>
      <c r="U140" s="28">
        <v>14241</v>
      </c>
      <c r="V140" s="28">
        <v>3920</v>
      </c>
      <c r="W140" s="28">
        <v>104806</v>
      </c>
      <c r="X140" s="28">
        <v>86260</v>
      </c>
      <c r="Y140" s="28">
        <v>14567</v>
      </c>
      <c r="Z140" s="28">
        <v>3979</v>
      </c>
      <c r="AA140" s="146">
        <v>110041</v>
      </c>
      <c r="AB140" s="146">
        <v>91296</v>
      </c>
      <c r="AC140" s="146">
        <v>14844</v>
      </c>
      <c r="AD140" s="146">
        <v>3901</v>
      </c>
    </row>
    <row r="141" spans="1:30" x14ac:dyDescent="0.4">
      <c r="A141" s="27" t="s">
        <v>218</v>
      </c>
      <c r="B141" s="27" t="s">
        <v>216</v>
      </c>
      <c r="C141" s="28">
        <v>68588</v>
      </c>
      <c r="D141" s="28">
        <v>59147</v>
      </c>
      <c r="E141" s="28">
        <v>7644</v>
      </c>
      <c r="F141" s="28">
        <v>1797</v>
      </c>
      <c r="G141" s="28">
        <v>68551</v>
      </c>
      <c r="H141" s="28">
        <v>58813</v>
      </c>
      <c r="I141" s="28">
        <v>7914</v>
      </c>
      <c r="J141" s="28">
        <v>1824</v>
      </c>
      <c r="K141" s="28">
        <v>67655</v>
      </c>
      <c r="L141" s="28">
        <v>57954</v>
      </c>
      <c r="M141" s="28">
        <v>7869</v>
      </c>
      <c r="N141" s="28">
        <v>1832</v>
      </c>
      <c r="O141" s="28">
        <v>68115</v>
      </c>
      <c r="P141" s="28">
        <v>57807</v>
      </c>
      <c r="Q141" s="28">
        <v>8315</v>
      </c>
      <c r="R141" s="28">
        <v>1993</v>
      </c>
      <c r="S141" s="28">
        <v>68538</v>
      </c>
      <c r="T141" s="28">
        <v>58564</v>
      </c>
      <c r="U141" s="28">
        <v>8080</v>
      </c>
      <c r="V141" s="28">
        <v>1894</v>
      </c>
      <c r="W141" s="28">
        <v>67985</v>
      </c>
      <c r="X141" s="28">
        <v>58226</v>
      </c>
      <c r="Y141" s="28">
        <v>7854</v>
      </c>
      <c r="Z141" s="28">
        <v>1905</v>
      </c>
      <c r="AA141" s="146">
        <v>67611</v>
      </c>
      <c r="AB141" s="146">
        <v>57941</v>
      </c>
      <c r="AC141" s="146">
        <v>7803</v>
      </c>
      <c r="AD141" s="146">
        <v>1867</v>
      </c>
    </row>
    <row r="142" spans="1:30" x14ac:dyDescent="0.4">
      <c r="A142" s="27" t="s">
        <v>221</v>
      </c>
      <c r="B142" s="27" t="s">
        <v>221</v>
      </c>
      <c r="C142" s="28">
        <v>973593</v>
      </c>
      <c r="D142" s="28">
        <v>823956</v>
      </c>
      <c r="E142" s="28">
        <v>114390</v>
      </c>
      <c r="F142" s="28">
        <v>35247</v>
      </c>
      <c r="G142" s="28">
        <v>980424</v>
      </c>
      <c r="H142" s="28">
        <v>828968</v>
      </c>
      <c r="I142" s="28">
        <v>116350</v>
      </c>
      <c r="J142" s="28">
        <v>35106</v>
      </c>
      <c r="K142" s="28">
        <v>986976</v>
      </c>
      <c r="L142" s="28">
        <v>832007</v>
      </c>
      <c r="M142" s="28">
        <v>119516</v>
      </c>
      <c r="N142" s="28">
        <v>35453</v>
      </c>
      <c r="O142" s="28">
        <v>1001906</v>
      </c>
      <c r="P142" s="28">
        <v>839653</v>
      </c>
      <c r="Q142" s="28">
        <v>125589</v>
      </c>
      <c r="R142" s="28">
        <v>36664</v>
      </c>
      <c r="S142" s="28">
        <v>1019096</v>
      </c>
      <c r="T142" s="28">
        <v>855680</v>
      </c>
      <c r="U142" s="28">
        <v>127783</v>
      </c>
      <c r="V142" s="28">
        <v>35633</v>
      </c>
      <c r="W142" s="28">
        <v>1030185</v>
      </c>
      <c r="X142" s="28">
        <v>868033</v>
      </c>
      <c r="Y142" s="28">
        <v>127004</v>
      </c>
      <c r="Z142" s="28">
        <v>35148</v>
      </c>
      <c r="AA142" s="146">
        <v>1051261</v>
      </c>
      <c r="AB142" s="146">
        <v>882700</v>
      </c>
      <c r="AC142" s="146">
        <v>132265</v>
      </c>
      <c r="AD142" s="146">
        <v>36296</v>
      </c>
    </row>
    <row r="143" spans="1:30" x14ac:dyDescent="0.4">
      <c r="A143" s="27" t="s">
        <v>221</v>
      </c>
      <c r="B143" s="27" t="s">
        <v>223</v>
      </c>
      <c r="C143" s="28">
        <v>26285</v>
      </c>
      <c r="D143" s="28">
        <v>22015</v>
      </c>
      <c r="E143" s="28">
        <v>3291</v>
      </c>
      <c r="F143" s="28">
        <v>979</v>
      </c>
      <c r="G143" s="28">
        <v>29834</v>
      </c>
      <c r="H143" s="28">
        <v>24716</v>
      </c>
      <c r="I143" s="28">
        <v>4026</v>
      </c>
      <c r="J143" s="28">
        <v>1092</v>
      </c>
      <c r="K143" s="28">
        <v>31019</v>
      </c>
      <c r="L143" s="28">
        <v>25652</v>
      </c>
      <c r="M143" s="28">
        <v>4195</v>
      </c>
      <c r="N143" s="28">
        <v>1172</v>
      </c>
      <c r="O143" s="28">
        <v>36412</v>
      </c>
      <c r="P143" s="28">
        <v>29422</v>
      </c>
      <c r="Q143" s="28">
        <v>5568</v>
      </c>
      <c r="R143" s="28">
        <v>1422</v>
      </c>
      <c r="S143" s="28">
        <v>36940</v>
      </c>
      <c r="T143" s="28">
        <v>30240</v>
      </c>
      <c r="U143" s="28">
        <v>5300</v>
      </c>
      <c r="V143" s="28">
        <v>1400</v>
      </c>
      <c r="W143" s="28">
        <v>38751</v>
      </c>
      <c r="X143" s="28">
        <v>32140</v>
      </c>
      <c r="Y143" s="28">
        <v>5260</v>
      </c>
      <c r="Z143" s="28">
        <v>1351</v>
      </c>
      <c r="AA143" s="146">
        <v>38660</v>
      </c>
      <c r="AB143" s="146">
        <v>32081</v>
      </c>
      <c r="AC143" s="146">
        <v>5217</v>
      </c>
      <c r="AD143" s="146">
        <v>1362</v>
      </c>
    </row>
    <row r="144" spans="1:30" x14ac:dyDescent="0.4">
      <c r="A144" s="27" t="s">
        <v>221</v>
      </c>
      <c r="B144" s="27" t="s">
        <v>226</v>
      </c>
      <c r="C144" s="28">
        <v>71806</v>
      </c>
      <c r="D144" s="28">
        <v>60796</v>
      </c>
      <c r="E144" s="28">
        <v>8341</v>
      </c>
      <c r="F144" s="28">
        <v>2669</v>
      </c>
      <c r="G144" s="28">
        <v>72804</v>
      </c>
      <c r="H144" s="28">
        <v>61450</v>
      </c>
      <c r="I144" s="28">
        <v>8635</v>
      </c>
      <c r="J144" s="28">
        <v>2719</v>
      </c>
      <c r="K144" s="28">
        <v>73393</v>
      </c>
      <c r="L144" s="28">
        <v>61570</v>
      </c>
      <c r="M144" s="28">
        <v>9047</v>
      </c>
      <c r="N144" s="28">
        <v>2776</v>
      </c>
      <c r="O144" s="28">
        <v>72506</v>
      </c>
      <c r="P144" s="28">
        <v>60768</v>
      </c>
      <c r="Q144" s="28">
        <v>8987</v>
      </c>
      <c r="R144" s="28">
        <v>2751</v>
      </c>
      <c r="S144" s="28">
        <v>72672</v>
      </c>
      <c r="T144" s="28">
        <v>60936</v>
      </c>
      <c r="U144" s="28">
        <v>9103</v>
      </c>
      <c r="V144" s="28">
        <v>2633</v>
      </c>
      <c r="W144" s="28">
        <v>71534</v>
      </c>
      <c r="X144" s="28">
        <v>59995</v>
      </c>
      <c r="Y144" s="28">
        <v>8947</v>
      </c>
      <c r="Z144" s="28">
        <v>2592</v>
      </c>
      <c r="AA144" s="146">
        <v>70744</v>
      </c>
      <c r="AB144" s="146">
        <v>59217</v>
      </c>
      <c r="AC144" s="146">
        <v>8956</v>
      </c>
      <c r="AD144" s="146">
        <v>2571</v>
      </c>
    </row>
    <row r="145" spans="1:30" x14ac:dyDescent="0.4">
      <c r="A145" s="27" t="s">
        <v>221</v>
      </c>
      <c r="B145" s="27" t="s">
        <v>227</v>
      </c>
      <c r="C145" s="28">
        <v>34517</v>
      </c>
      <c r="D145" s="28">
        <v>28494</v>
      </c>
      <c r="E145" s="28">
        <v>4729</v>
      </c>
      <c r="F145" s="28">
        <v>1294</v>
      </c>
      <c r="G145" s="28">
        <v>34881</v>
      </c>
      <c r="H145" s="28">
        <v>28700</v>
      </c>
      <c r="I145" s="28">
        <v>4874</v>
      </c>
      <c r="J145" s="28">
        <v>1307</v>
      </c>
      <c r="K145" s="28">
        <v>34721</v>
      </c>
      <c r="L145" s="28">
        <v>28443</v>
      </c>
      <c r="M145" s="28">
        <v>4930</v>
      </c>
      <c r="N145" s="28">
        <v>1348</v>
      </c>
      <c r="O145" s="28">
        <v>35860</v>
      </c>
      <c r="P145" s="28">
        <v>29534</v>
      </c>
      <c r="Q145" s="28">
        <v>4996</v>
      </c>
      <c r="R145" s="28">
        <v>1330</v>
      </c>
      <c r="S145" s="28">
        <v>35138</v>
      </c>
      <c r="T145" s="28">
        <v>28945</v>
      </c>
      <c r="U145" s="28">
        <v>4900</v>
      </c>
      <c r="V145" s="28">
        <v>1293</v>
      </c>
      <c r="W145" s="28">
        <v>36989</v>
      </c>
      <c r="X145" s="28">
        <v>30438</v>
      </c>
      <c r="Y145" s="28">
        <v>5181</v>
      </c>
      <c r="Z145" s="28">
        <v>1370</v>
      </c>
      <c r="AA145" s="146">
        <v>39708</v>
      </c>
      <c r="AB145" s="146">
        <v>32696</v>
      </c>
      <c r="AC145" s="146">
        <v>5602</v>
      </c>
      <c r="AD145" s="146">
        <v>1410</v>
      </c>
    </row>
    <row r="146" spans="1:30" x14ac:dyDescent="0.4">
      <c r="A146" s="27" t="s">
        <v>221</v>
      </c>
      <c r="B146" s="27" t="s">
        <v>209</v>
      </c>
      <c r="C146" s="28">
        <v>82466</v>
      </c>
      <c r="D146" s="28">
        <v>69230</v>
      </c>
      <c r="E146" s="28">
        <v>9954</v>
      </c>
      <c r="F146" s="28">
        <v>3282</v>
      </c>
      <c r="G146" s="28">
        <v>85659</v>
      </c>
      <c r="H146" s="28">
        <v>71416</v>
      </c>
      <c r="I146" s="28">
        <v>10768</v>
      </c>
      <c r="J146" s="28">
        <v>3475</v>
      </c>
      <c r="K146" s="28">
        <v>86080</v>
      </c>
      <c r="L146" s="28">
        <v>71524</v>
      </c>
      <c r="M146" s="28">
        <v>11110</v>
      </c>
      <c r="N146" s="28">
        <v>3446</v>
      </c>
      <c r="O146" s="28">
        <v>86220</v>
      </c>
      <c r="P146" s="28">
        <v>71344</v>
      </c>
      <c r="Q146" s="28">
        <v>11372</v>
      </c>
      <c r="R146" s="28">
        <v>3504</v>
      </c>
      <c r="S146" s="28">
        <v>86159</v>
      </c>
      <c r="T146" s="28">
        <v>71540</v>
      </c>
      <c r="U146" s="28">
        <v>11241</v>
      </c>
      <c r="V146" s="28">
        <v>3378</v>
      </c>
      <c r="W146" s="28">
        <v>83613</v>
      </c>
      <c r="X146" s="28">
        <v>69737</v>
      </c>
      <c r="Y146" s="28">
        <v>10662</v>
      </c>
      <c r="Z146" s="28">
        <v>3214</v>
      </c>
      <c r="AA146" s="146">
        <v>88340</v>
      </c>
      <c r="AB146" s="146">
        <v>73448</v>
      </c>
      <c r="AC146" s="146">
        <v>11542</v>
      </c>
      <c r="AD146" s="146">
        <v>3350</v>
      </c>
    </row>
    <row r="147" spans="1:30" x14ac:dyDescent="0.4">
      <c r="A147" s="27" t="s">
        <v>221</v>
      </c>
      <c r="B147" s="27" t="s">
        <v>211</v>
      </c>
      <c r="C147" s="28">
        <v>22609</v>
      </c>
      <c r="D147" s="28">
        <v>19364</v>
      </c>
      <c r="E147" s="28">
        <v>2454</v>
      </c>
      <c r="F147" s="28">
        <v>791</v>
      </c>
      <c r="G147" s="28">
        <v>22081</v>
      </c>
      <c r="H147" s="28">
        <v>18911</v>
      </c>
      <c r="I147" s="28">
        <v>2411</v>
      </c>
      <c r="J147" s="28">
        <v>759</v>
      </c>
      <c r="K147" s="28">
        <v>22674</v>
      </c>
      <c r="L147" s="28">
        <v>19395</v>
      </c>
      <c r="M147" s="28">
        <v>2510</v>
      </c>
      <c r="N147" s="28">
        <v>769</v>
      </c>
      <c r="O147" s="28">
        <v>23561</v>
      </c>
      <c r="P147" s="28">
        <v>20062</v>
      </c>
      <c r="Q147" s="28">
        <v>2675</v>
      </c>
      <c r="R147" s="28">
        <v>824</v>
      </c>
      <c r="S147" s="28">
        <v>24388</v>
      </c>
      <c r="T147" s="28">
        <v>20585</v>
      </c>
      <c r="U147" s="28">
        <v>2929</v>
      </c>
      <c r="V147" s="28">
        <v>874</v>
      </c>
      <c r="W147" s="28">
        <v>24439</v>
      </c>
      <c r="X147" s="28">
        <v>20655</v>
      </c>
      <c r="Y147" s="28">
        <v>2912</v>
      </c>
      <c r="Z147" s="28">
        <v>872</v>
      </c>
      <c r="AA147" s="146">
        <v>26266</v>
      </c>
      <c r="AB147" s="146">
        <v>22296</v>
      </c>
      <c r="AC147" s="146">
        <v>3072</v>
      </c>
      <c r="AD147" s="146">
        <v>898</v>
      </c>
    </row>
    <row r="148" spans="1:30" x14ac:dyDescent="0.4">
      <c r="A148" s="27" t="s">
        <v>221</v>
      </c>
      <c r="B148" s="27" t="s">
        <v>225</v>
      </c>
      <c r="C148" s="28">
        <v>78561</v>
      </c>
      <c r="D148" s="28">
        <v>66689</v>
      </c>
      <c r="E148" s="28">
        <v>9148</v>
      </c>
      <c r="F148" s="28">
        <v>2724</v>
      </c>
      <c r="G148" s="28">
        <v>78868</v>
      </c>
      <c r="H148" s="28">
        <v>66840</v>
      </c>
      <c r="I148" s="28">
        <v>9323</v>
      </c>
      <c r="J148" s="28">
        <v>2705</v>
      </c>
      <c r="K148" s="28">
        <v>80798</v>
      </c>
      <c r="L148" s="28">
        <v>68118</v>
      </c>
      <c r="M148" s="28">
        <v>9859</v>
      </c>
      <c r="N148" s="28">
        <v>2821</v>
      </c>
      <c r="O148" s="28">
        <v>81449</v>
      </c>
      <c r="P148" s="28">
        <v>68077</v>
      </c>
      <c r="Q148" s="28">
        <v>10342</v>
      </c>
      <c r="R148" s="28">
        <v>3030</v>
      </c>
      <c r="S148" s="28">
        <v>84418</v>
      </c>
      <c r="T148" s="28">
        <v>70592</v>
      </c>
      <c r="U148" s="28">
        <v>10920</v>
      </c>
      <c r="V148" s="28">
        <v>2906</v>
      </c>
      <c r="W148" s="28">
        <v>89071</v>
      </c>
      <c r="X148" s="28">
        <v>74715</v>
      </c>
      <c r="Y148" s="28">
        <v>11324</v>
      </c>
      <c r="Z148" s="28">
        <v>3032</v>
      </c>
      <c r="AA148" s="146">
        <v>92057</v>
      </c>
      <c r="AB148" s="146">
        <v>77138</v>
      </c>
      <c r="AC148" s="146">
        <v>11764</v>
      </c>
      <c r="AD148" s="146">
        <v>3155</v>
      </c>
    </row>
    <row r="149" spans="1:30" x14ac:dyDescent="0.4">
      <c r="A149" s="27" t="s">
        <v>221</v>
      </c>
      <c r="B149" s="27" t="s">
        <v>224</v>
      </c>
      <c r="C149" s="28">
        <v>104574</v>
      </c>
      <c r="D149" s="28">
        <v>89155</v>
      </c>
      <c r="E149" s="28">
        <v>11713</v>
      </c>
      <c r="F149" s="28">
        <v>3706</v>
      </c>
      <c r="G149" s="28">
        <v>103161</v>
      </c>
      <c r="H149" s="28">
        <v>88262</v>
      </c>
      <c r="I149" s="28">
        <v>11450</v>
      </c>
      <c r="J149" s="28">
        <v>3449</v>
      </c>
      <c r="K149" s="28">
        <v>103374</v>
      </c>
      <c r="L149" s="28">
        <v>88055</v>
      </c>
      <c r="M149" s="28">
        <v>11745</v>
      </c>
      <c r="N149" s="28">
        <v>3574</v>
      </c>
      <c r="O149" s="28">
        <v>103772</v>
      </c>
      <c r="P149" s="28">
        <v>88058</v>
      </c>
      <c r="Q149" s="28">
        <v>12122</v>
      </c>
      <c r="R149" s="28">
        <v>3592</v>
      </c>
      <c r="S149" s="28">
        <v>105334</v>
      </c>
      <c r="T149" s="28">
        <v>89335</v>
      </c>
      <c r="U149" s="28">
        <v>12449</v>
      </c>
      <c r="V149" s="28">
        <v>3550</v>
      </c>
      <c r="W149" s="28">
        <v>107757</v>
      </c>
      <c r="X149" s="28">
        <v>91887</v>
      </c>
      <c r="Y149" s="28">
        <v>12362</v>
      </c>
      <c r="Z149" s="28">
        <v>3508</v>
      </c>
      <c r="AA149" s="146">
        <v>110797</v>
      </c>
      <c r="AB149" s="146">
        <v>93936</v>
      </c>
      <c r="AC149" s="146">
        <v>13183</v>
      </c>
      <c r="AD149" s="146">
        <v>3678</v>
      </c>
    </row>
    <row r="150" spans="1:30" x14ac:dyDescent="0.4">
      <c r="A150" s="27" t="s">
        <v>221</v>
      </c>
      <c r="B150" s="27" t="s">
        <v>208</v>
      </c>
      <c r="C150" s="28">
        <v>88199</v>
      </c>
      <c r="D150" s="28">
        <v>76260</v>
      </c>
      <c r="E150" s="28">
        <v>9442</v>
      </c>
      <c r="F150" s="28">
        <v>2497</v>
      </c>
      <c r="G150" s="28">
        <v>88343</v>
      </c>
      <c r="H150" s="28">
        <v>76307</v>
      </c>
      <c r="I150" s="28">
        <v>9532</v>
      </c>
      <c r="J150" s="28">
        <v>2504</v>
      </c>
      <c r="K150" s="28">
        <v>87716</v>
      </c>
      <c r="L150" s="28">
        <v>75406</v>
      </c>
      <c r="M150" s="28">
        <v>9784</v>
      </c>
      <c r="N150" s="28">
        <v>2526</v>
      </c>
      <c r="O150" s="28">
        <v>88149</v>
      </c>
      <c r="P150" s="28">
        <v>75563</v>
      </c>
      <c r="Q150" s="28">
        <v>10051</v>
      </c>
      <c r="R150" s="28">
        <v>2535</v>
      </c>
      <c r="S150" s="28">
        <v>91253</v>
      </c>
      <c r="T150" s="28">
        <v>78066</v>
      </c>
      <c r="U150" s="28">
        <v>10609</v>
      </c>
      <c r="V150" s="28">
        <v>2578</v>
      </c>
      <c r="W150" s="28">
        <v>92124</v>
      </c>
      <c r="X150" s="28">
        <v>79127</v>
      </c>
      <c r="Y150" s="28">
        <v>10525</v>
      </c>
      <c r="Z150" s="28">
        <v>2472</v>
      </c>
      <c r="AA150" s="146">
        <v>92349</v>
      </c>
      <c r="AB150" s="146">
        <v>79002</v>
      </c>
      <c r="AC150" s="146">
        <v>10849</v>
      </c>
      <c r="AD150" s="146">
        <v>2498</v>
      </c>
    </row>
    <row r="151" spans="1:30" x14ac:dyDescent="0.4">
      <c r="A151" s="27" t="s">
        <v>221</v>
      </c>
      <c r="B151" s="27" t="s">
        <v>231</v>
      </c>
      <c r="C151" s="28">
        <v>63982</v>
      </c>
      <c r="D151" s="28">
        <v>54916</v>
      </c>
      <c r="E151" s="28">
        <v>7098</v>
      </c>
      <c r="F151" s="28">
        <v>1968</v>
      </c>
      <c r="G151" s="28">
        <v>63119</v>
      </c>
      <c r="H151" s="28">
        <v>54922</v>
      </c>
      <c r="I151" s="28">
        <v>6324</v>
      </c>
      <c r="J151" s="28">
        <v>1873</v>
      </c>
      <c r="K151" s="28">
        <v>63154</v>
      </c>
      <c r="L151" s="28">
        <v>54843</v>
      </c>
      <c r="M151" s="28">
        <v>6573</v>
      </c>
      <c r="N151" s="28">
        <v>1738</v>
      </c>
      <c r="O151" s="28">
        <v>62619</v>
      </c>
      <c r="P151" s="28">
        <v>54278</v>
      </c>
      <c r="Q151" s="28">
        <v>6603</v>
      </c>
      <c r="R151" s="28">
        <v>1738</v>
      </c>
      <c r="S151" s="28">
        <v>62084</v>
      </c>
      <c r="T151" s="28">
        <v>53878</v>
      </c>
      <c r="U151" s="28">
        <v>6536</v>
      </c>
      <c r="V151" s="28">
        <v>1670</v>
      </c>
      <c r="W151" s="28">
        <v>62661</v>
      </c>
      <c r="X151" s="28">
        <v>54731</v>
      </c>
      <c r="Y151" s="28">
        <v>6423</v>
      </c>
      <c r="Z151" s="28">
        <v>1507</v>
      </c>
      <c r="AA151" s="146">
        <v>63747</v>
      </c>
      <c r="AB151" s="146">
        <v>55188</v>
      </c>
      <c r="AC151" s="146">
        <v>6850</v>
      </c>
      <c r="AD151" s="146">
        <v>1709</v>
      </c>
    </row>
    <row r="152" spans="1:30" x14ac:dyDescent="0.4">
      <c r="A152" s="27" t="s">
        <v>221</v>
      </c>
      <c r="B152" s="27" t="s">
        <v>232</v>
      </c>
      <c r="C152" s="28">
        <v>93376</v>
      </c>
      <c r="D152" s="28">
        <v>81096</v>
      </c>
      <c r="E152" s="28">
        <v>9587</v>
      </c>
      <c r="F152" s="28">
        <v>2693</v>
      </c>
      <c r="G152" s="28">
        <v>92026</v>
      </c>
      <c r="H152" s="28">
        <v>79909</v>
      </c>
      <c r="I152" s="28">
        <v>9497</v>
      </c>
      <c r="J152" s="28">
        <v>2620</v>
      </c>
      <c r="K152" s="28">
        <v>90511</v>
      </c>
      <c r="L152" s="28">
        <v>78468</v>
      </c>
      <c r="M152" s="28">
        <v>9494</v>
      </c>
      <c r="N152" s="28">
        <v>2549</v>
      </c>
      <c r="O152" s="28">
        <v>90378</v>
      </c>
      <c r="P152" s="28">
        <v>77734</v>
      </c>
      <c r="Q152" s="28">
        <v>10009</v>
      </c>
      <c r="R152" s="28">
        <v>2635</v>
      </c>
      <c r="S152" s="28">
        <v>94440</v>
      </c>
      <c r="T152" s="28">
        <v>81389</v>
      </c>
      <c r="U152" s="28">
        <v>10496</v>
      </c>
      <c r="V152" s="28">
        <v>2555</v>
      </c>
      <c r="W152" s="28">
        <v>96010</v>
      </c>
      <c r="X152" s="28">
        <v>82894</v>
      </c>
      <c r="Y152" s="28">
        <v>10585</v>
      </c>
      <c r="Z152" s="28">
        <v>2531</v>
      </c>
      <c r="AA152" s="146">
        <v>96710</v>
      </c>
      <c r="AB152" s="146">
        <v>83109</v>
      </c>
      <c r="AC152" s="146">
        <v>10962</v>
      </c>
      <c r="AD152" s="146">
        <v>2639</v>
      </c>
    </row>
    <row r="153" spans="1:30" x14ac:dyDescent="0.4">
      <c r="A153" s="27" t="s">
        <v>221</v>
      </c>
      <c r="B153" s="27" t="s">
        <v>207</v>
      </c>
      <c r="C153" s="28">
        <v>28777</v>
      </c>
      <c r="D153" s="28">
        <v>23954</v>
      </c>
      <c r="E153" s="28">
        <v>3469</v>
      </c>
      <c r="F153" s="28">
        <v>1354</v>
      </c>
      <c r="G153" s="28">
        <v>29807</v>
      </c>
      <c r="H153" s="28">
        <v>24690</v>
      </c>
      <c r="I153" s="28">
        <v>3717</v>
      </c>
      <c r="J153" s="28">
        <v>1400</v>
      </c>
      <c r="K153" s="28">
        <v>30028</v>
      </c>
      <c r="L153" s="28">
        <v>24687</v>
      </c>
      <c r="M153" s="28">
        <v>3928</v>
      </c>
      <c r="N153" s="28">
        <v>1413</v>
      </c>
      <c r="O153" s="28">
        <v>30391</v>
      </c>
      <c r="P153" s="28">
        <v>25043</v>
      </c>
      <c r="Q153" s="28">
        <v>3917</v>
      </c>
      <c r="R153" s="28">
        <v>1431</v>
      </c>
      <c r="S153" s="28">
        <v>30289</v>
      </c>
      <c r="T153" s="28">
        <v>25062</v>
      </c>
      <c r="U153" s="28">
        <v>3859</v>
      </c>
      <c r="V153" s="28">
        <v>1368</v>
      </c>
      <c r="W153" s="28">
        <v>30525</v>
      </c>
      <c r="X153" s="28">
        <v>25211</v>
      </c>
      <c r="Y153" s="28">
        <v>3929</v>
      </c>
      <c r="Z153" s="28">
        <v>1385</v>
      </c>
      <c r="AA153" s="146">
        <v>33104</v>
      </c>
      <c r="AB153" s="146">
        <v>27066</v>
      </c>
      <c r="AC153" s="146">
        <v>4480</v>
      </c>
      <c r="AD153" s="146">
        <v>1558</v>
      </c>
    </row>
    <row r="154" spans="1:30" x14ac:dyDescent="0.4">
      <c r="A154" s="27" t="s">
        <v>221</v>
      </c>
      <c r="B154" s="27" t="s">
        <v>229</v>
      </c>
      <c r="C154" s="28">
        <v>51410</v>
      </c>
      <c r="D154" s="28">
        <v>42903</v>
      </c>
      <c r="E154" s="28">
        <v>6341</v>
      </c>
      <c r="F154" s="28">
        <v>2166</v>
      </c>
      <c r="G154" s="28">
        <v>51706</v>
      </c>
      <c r="H154" s="28">
        <v>43129</v>
      </c>
      <c r="I154" s="28">
        <v>6464</v>
      </c>
      <c r="J154" s="28">
        <v>2113</v>
      </c>
      <c r="K154" s="28">
        <v>51778</v>
      </c>
      <c r="L154" s="28">
        <v>43284</v>
      </c>
      <c r="M154" s="28">
        <v>6418</v>
      </c>
      <c r="N154" s="28">
        <v>2076</v>
      </c>
      <c r="O154" s="28">
        <v>53654</v>
      </c>
      <c r="P154" s="28">
        <v>44458</v>
      </c>
      <c r="Q154" s="28">
        <v>6995</v>
      </c>
      <c r="R154" s="28">
        <v>2201</v>
      </c>
      <c r="S154" s="28">
        <v>55031</v>
      </c>
      <c r="T154" s="28">
        <v>45843</v>
      </c>
      <c r="U154" s="28">
        <v>7042</v>
      </c>
      <c r="V154" s="28">
        <v>2146</v>
      </c>
      <c r="W154" s="28">
        <v>55317</v>
      </c>
      <c r="X154" s="28">
        <v>46204</v>
      </c>
      <c r="Y154" s="28">
        <v>6990</v>
      </c>
      <c r="Z154" s="28">
        <v>2123</v>
      </c>
      <c r="AA154" s="146">
        <v>56251</v>
      </c>
      <c r="AB154" s="146">
        <v>46675</v>
      </c>
      <c r="AC154" s="146">
        <v>7348</v>
      </c>
      <c r="AD154" s="146">
        <v>2228</v>
      </c>
    </row>
    <row r="155" spans="1:30" x14ac:dyDescent="0.4">
      <c r="A155" s="27" t="s">
        <v>221</v>
      </c>
      <c r="B155" s="27" t="s">
        <v>222</v>
      </c>
      <c r="C155" s="28">
        <v>61622</v>
      </c>
      <c r="D155" s="28">
        <v>52340</v>
      </c>
      <c r="E155" s="28">
        <v>7133</v>
      </c>
      <c r="F155" s="28">
        <v>2149</v>
      </c>
      <c r="G155" s="28">
        <v>62214</v>
      </c>
      <c r="H155" s="28">
        <v>52877</v>
      </c>
      <c r="I155" s="28">
        <v>7314</v>
      </c>
      <c r="J155" s="28">
        <v>2023</v>
      </c>
      <c r="K155" s="28">
        <v>63904</v>
      </c>
      <c r="L155" s="28">
        <v>53910</v>
      </c>
      <c r="M155" s="28">
        <v>7809</v>
      </c>
      <c r="N155" s="28">
        <v>2185</v>
      </c>
      <c r="O155" s="28">
        <v>65719</v>
      </c>
      <c r="P155" s="28">
        <v>55007</v>
      </c>
      <c r="Q155" s="28">
        <v>8405</v>
      </c>
      <c r="R155" s="28">
        <v>2307</v>
      </c>
      <c r="S155" s="28">
        <v>66361</v>
      </c>
      <c r="T155" s="28">
        <v>55730</v>
      </c>
      <c r="U155" s="28">
        <v>8396</v>
      </c>
      <c r="V155" s="28">
        <v>2235</v>
      </c>
      <c r="W155" s="28">
        <v>66560</v>
      </c>
      <c r="X155" s="28">
        <v>56120</v>
      </c>
      <c r="Y155" s="28">
        <v>8213</v>
      </c>
      <c r="Z155" s="28">
        <v>2227</v>
      </c>
      <c r="AA155" s="146">
        <v>66572</v>
      </c>
      <c r="AB155" s="146">
        <v>55967</v>
      </c>
      <c r="AC155" s="146">
        <v>8367</v>
      </c>
      <c r="AD155" s="146">
        <v>2238</v>
      </c>
    </row>
    <row r="156" spans="1:30" x14ac:dyDescent="0.4">
      <c r="A156" s="27" t="s">
        <v>221</v>
      </c>
      <c r="B156" s="27" t="s">
        <v>230</v>
      </c>
      <c r="C156" s="28">
        <v>34545</v>
      </c>
      <c r="D156" s="28">
        <v>29607</v>
      </c>
      <c r="E156" s="28">
        <v>3846</v>
      </c>
      <c r="F156" s="28">
        <v>1092</v>
      </c>
      <c r="G156" s="28">
        <v>34330</v>
      </c>
      <c r="H156" s="28">
        <v>29408</v>
      </c>
      <c r="I156" s="28">
        <v>3838</v>
      </c>
      <c r="J156" s="28">
        <v>1084</v>
      </c>
      <c r="K156" s="28">
        <v>33961</v>
      </c>
      <c r="L156" s="28">
        <v>29376</v>
      </c>
      <c r="M156" s="28">
        <v>3546</v>
      </c>
      <c r="N156" s="28">
        <v>1039</v>
      </c>
      <c r="O156" s="28">
        <v>34128</v>
      </c>
      <c r="P156" s="28">
        <v>29433</v>
      </c>
      <c r="Q156" s="28">
        <v>3676</v>
      </c>
      <c r="R156" s="28">
        <v>1019</v>
      </c>
      <c r="S156" s="28">
        <v>33971</v>
      </c>
      <c r="T156" s="28">
        <v>29453</v>
      </c>
      <c r="U156" s="28">
        <v>3575</v>
      </c>
      <c r="V156" s="28">
        <v>943</v>
      </c>
      <c r="W156" s="28">
        <v>33973</v>
      </c>
      <c r="X156" s="28">
        <v>29474</v>
      </c>
      <c r="Y156" s="28">
        <v>3581</v>
      </c>
      <c r="Z156" s="28">
        <v>918</v>
      </c>
      <c r="AA156" s="146">
        <v>34508</v>
      </c>
      <c r="AB156" s="146">
        <v>29797</v>
      </c>
      <c r="AC156" s="146">
        <v>3721</v>
      </c>
      <c r="AD156" s="146">
        <v>990</v>
      </c>
    </row>
    <row r="157" spans="1:30" x14ac:dyDescent="0.4">
      <c r="A157" s="27" t="s">
        <v>221</v>
      </c>
      <c r="B157" s="27" t="s">
        <v>216</v>
      </c>
      <c r="C157" s="28">
        <v>11664</v>
      </c>
      <c r="D157" s="28">
        <v>9670</v>
      </c>
      <c r="E157" s="28">
        <v>1495</v>
      </c>
      <c r="F157" s="28">
        <v>499</v>
      </c>
      <c r="G157" s="28">
        <v>11589</v>
      </c>
      <c r="H157" s="28">
        <v>9599</v>
      </c>
      <c r="I157" s="28">
        <v>1480</v>
      </c>
      <c r="J157" s="28">
        <v>510</v>
      </c>
      <c r="K157" s="28">
        <v>11486</v>
      </c>
      <c r="L157" s="28">
        <v>9539</v>
      </c>
      <c r="M157" s="28">
        <v>1466</v>
      </c>
      <c r="N157" s="28">
        <v>481</v>
      </c>
      <c r="O157" s="28">
        <v>11499</v>
      </c>
      <c r="P157" s="28">
        <v>9517</v>
      </c>
      <c r="Q157" s="28">
        <v>1491</v>
      </c>
      <c r="R157" s="28">
        <v>491</v>
      </c>
      <c r="S157" s="28">
        <v>11652</v>
      </c>
      <c r="T157" s="28">
        <v>9580</v>
      </c>
      <c r="U157" s="28">
        <v>1574</v>
      </c>
      <c r="V157" s="28">
        <v>498</v>
      </c>
      <c r="W157" s="28">
        <v>11555</v>
      </c>
      <c r="X157" s="28">
        <v>9533</v>
      </c>
      <c r="Y157" s="28">
        <v>1543</v>
      </c>
      <c r="Z157" s="28">
        <v>479</v>
      </c>
      <c r="AA157" s="146">
        <v>11464</v>
      </c>
      <c r="AB157" s="146">
        <v>9466</v>
      </c>
      <c r="AC157" s="146">
        <v>1528</v>
      </c>
      <c r="AD157" s="146">
        <v>470</v>
      </c>
    </row>
    <row r="158" spans="1:30" x14ac:dyDescent="0.4">
      <c r="A158" s="27" t="s">
        <v>221</v>
      </c>
      <c r="B158" s="27" t="s">
        <v>228</v>
      </c>
      <c r="C158" s="28">
        <v>119200</v>
      </c>
      <c r="D158" s="28">
        <v>97467</v>
      </c>
      <c r="E158" s="28">
        <v>16349</v>
      </c>
      <c r="F158" s="28">
        <v>5384</v>
      </c>
      <c r="G158" s="28">
        <v>120002</v>
      </c>
      <c r="H158" s="28">
        <v>97832</v>
      </c>
      <c r="I158" s="28">
        <v>16697</v>
      </c>
      <c r="J158" s="28">
        <v>5473</v>
      </c>
      <c r="K158" s="28">
        <v>122379</v>
      </c>
      <c r="L158" s="28">
        <v>99737</v>
      </c>
      <c r="M158" s="28">
        <v>17102</v>
      </c>
      <c r="N158" s="28">
        <v>5540</v>
      </c>
      <c r="O158" s="28">
        <v>125589</v>
      </c>
      <c r="P158" s="28">
        <v>101355</v>
      </c>
      <c r="Q158" s="28">
        <v>18380</v>
      </c>
      <c r="R158" s="28">
        <v>5854</v>
      </c>
      <c r="S158" s="28">
        <v>128966</v>
      </c>
      <c r="T158" s="28">
        <v>104506</v>
      </c>
      <c r="U158" s="28">
        <v>18854</v>
      </c>
      <c r="V158" s="28">
        <v>5606</v>
      </c>
      <c r="W158" s="28">
        <v>129306</v>
      </c>
      <c r="X158" s="28">
        <v>105172</v>
      </c>
      <c r="Y158" s="28">
        <v>18567</v>
      </c>
      <c r="Z158" s="28">
        <v>5567</v>
      </c>
      <c r="AA158" s="146">
        <v>129984</v>
      </c>
      <c r="AB158" s="146">
        <v>105618</v>
      </c>
      <c r="AC158" s="146">
        <v>18824</v>
      </c>
      <c r="AD158" s="146">
        <v>5542</v>
      </c>
    </row>
    <row r="159" spans="1:30" x14ac:dyDescent="0.4">
      <c r="A159" s="27" t="s">
        <v>233</v>
      </c>
      <c r="B159" s="27" t="s">
        <v>233</v>
      </c>
      <c r="C159" s="28">
        <v>2436182</v>
      </c>
      <c r="D159" s="28">
        <v>2047176</v>
      </c>
      <c r="E159" s="28">
        <v>289171</v>
      </c>
      <c r="F159" s="28">
        <v>99835</v>
      </c>
      <c r="G159" s="28">
        <v>2459986</v>
      </c>
      <c r="H159" s="28">
        <v>2071399</v>
      </c>
      <c r="I159" s="28">
        <v>288947</v>
      </c>
      <c r="J159" s="28">
        <v>99640</v>
      </c>
      <c r="K159" s="28">
        <v>2483492</v>
      </c>
      <c r="L159" s="28">
        <v>2090528</v>
      </c>
      <c r="M159" s="28">
        <v>291963</v>
      </c>
      <c r="N159" s="28">
        <v>101001</v>
      </c>
      <c r="O159" s="28">
        <v>2536442</v>
      </c>
      <c r="P159" s="28">
        <v>2150423</v>
      </c>
      <c r="Q159" s="28">
        <v>287379</v>
      </c>
      <c r="R159" s="28">
        <v>98640</v>
      </c>
      <c r="S159" s="28">
        <v>2602070</v>
      </c>
      <c r="T159" s="28">
        <v>2230851</v>
      </c>
      <c r="U159" s="28">
        <v>277244</v>
      </c>
      <c r="V159" s="28">
        <v>93975</v>
      </c>
      <c r="W159" s="28">
        <v>2628669</v>
      </c>
      <c r="X159" s="28">
        <v>2261000</v>
      </c>
      <c r="Y159" s="28">
        <v>274992</v>
      </c>
      <c r="Z159" s="28">
        <v>92677</v>
      </c>
      <c r="AA159" s="146">
        <v>2643465</v>
      </c>
      <c r="AB159" s="146">
        <v>2272262</v>
      </c>
      <c r="AC159" s="146">
        <v>279229</v>
      </c>
      <c r="AD159" s="146">
        <v>91974</v>
      </c>
    </row>
    <row r="160" spans="1:30" x14ac:dyDescent="0.4">
      <c r="A160" s="27" t="s">
        <v>233</v>
      </c>
      <c r="B160" s="27" t="s">
        <v>243</v>
      </c>
      <c r="C160" s="28">
        <v>144315</v>
      </c>
      <c r="D160" s="28">
        <v>112534</v>
      </c>
      <c r="E160" s="28">
        <v>22400</v>
      </c>
      <c r="F160" s="28">
        <v>9381</v>
      </c>
      <c r="G160" s="28">
        <v>144413</v>
      </c>
      <c r="H160" s="28">
        <v>113070</v>
      </c>
      <c r="I160" s="28">
        <v>22084</v>
      </c>
      <c r="J160" s="28">
        <v>9259</v>
      </c>
      <c r="K160" s="28">
        <v>146237</v>
      </c>
      <c r="L160" s="28">
        <v>114801</v>
      </c>
      <c r="M160" s="28">
        <v>22116</v>
      </c>
      <c r="N160" s="28">
        <v>9320</v>
      </c>
      <c r="O160" s="28">
        <v>148081</v>
      </c>
      <c r="P160" s="28">
        <v>118943</v>
      </c>
      <c r="Q160" s="28">
        <v>20519</v>
      </c>
      <c r="R160" s="28">
        <v>8619</v>
      </c>
      <c r="S160" s="28">
        <v>153459</v>
      </c>
      <c r="T160" s="28">
        <v>125492</v>
      </c>
      <c r="U160" s="28">
        <v>19746</v>
      </c>
      <c r="V160" s="28">
        <v>8221</v>
      </c>
      <c r="W160" s="28">
        <v>158726</v>
      </c>
      <c r="X160" s="28">
        <v>131001</v>
      </c>
      <c r="Y160" s="28">
        <v>19732</v>
      </c>
      <c r="Z160" s="28">
        <v>7993</v>
      </c>
      <c r="AA160" s="146">
        <v>162465</v>
      </c>
      <c r="AB160" s="146">
        <v>134350</v>
      </c>
      <c r="AC160" s="146">
        <v>20157</v>
      </c>
      <c r="AD160" s="146">
        <v>7958</v>
      </c>
    </row>
    <row r="161" spans="1:30" x14ac:dyDescent="0.4">
      <c r="A161" s="27" t="s">
        <v>233</v>
      </c>
      <c r="B161" s="27" t="s">
        <v>244</v>
      </c>
      <c r="C161" s="28">
        <v>97480</v>
      </c>
      <c r="D161" s="28">
        <v>82280</v>
      </c>
      <c r="E161" s="28">
        <v>10947</v>
      </c>
      <c r="F161" s="28">
        <v>4253</v>
      </c>
      <c r="G161" s="28">
        <v>97789</v>
      </c>
      <c r="H161" s="28">
        <v>82649</v>
      </c>
      <c r="I161" s="28">
        <v>10845</v>
      </c>
      <c r="J161" s="28">
        <v>4295</v>
      </c>
      <c r="K161" s="28">
        <v>99643</v>
      </c>
      <c r="L161" s="28">
        <v>84427</v>
      </c>
      <c r="M161" s="28">
        <v>10928</v>
      </c>
      <c r="N161" s="28">
        <v>4288</v>
      </c>
      <c r="O161" s="28">
        <v>115382</v>
      </c>
      <c r="P161" s="28">
        <v>98028</v>
      </c>
      <c r="Q161" s="28">
        <v>12736</v>
      </c>
      <c r="R161" s="28">
        <v>4618</v>
      </c>
      <c r="S161" s="28">
        <v>121787</v>
      </c>
      <c r="T161" s="28">
        <v>105069</v>
      </c>
      <c r="U161" s="28">
        <v>12214</v>
      </c>
      <c r="V161" s="28">
        <v>4504</v>
      </c>
      <c r="W161" s="28">
        <v>122524</v>
      </c>
      <c r="X161" s="28">
        <v>105930</v>
      </c>
      <c r="Y161" s="28">
        <v>12113</v>
      </c>
      <c r="Z161" s="28">
        <v>4481</v>
      </c>
      <c r="AA161" s="146">
        <v>122803</v>
      </c>
      <c r="AB161" s="146">
        <v>106355</v>
      </c>
      <c r="AC161" s="146">
        <v>12052</v>
      </c>
      <c r="AD161" s="146">
        <v>4396</v>
      </c>
    </row>
    <row r="162" spans="1:30" x14ac:dyDescent="0.4">
      <c r="A162" s="27" t="s">
        <v>233</v>
      </c>
      <c r="B162" s="27" t="s">
        <v>256</v>
      </c>
      <c r="C162" s="28">
        <v>77595</v>
      </c>
      <c r="D162" s="28">
        <v>68091</v>
      </c>
      <c r="E162" s="28">
        <v>7505</v>
      </c>
      <c r="F162" s="28">
        <v>1999</v>
      </c>
      <c r="G162" s="28">
        <v>78210</v>
      </c>
      <c r="H162" s="28">
        <v>68776</v>
      </c>
      <c r="I162" s="28">
        <v>7448</v>
      </c>
      <c r="J162" s="28">
        <v>1986</v>
      </c>
      <c r="K162" s="28">
        <v>78166</v>
      </c>
      <c r="L162" s="28">
        <v>68845</v>
      </c>
      <c r="M162" s="28">
        <v>7352</v>
      </c>
      <c r="N162" s="28">
        <v>1969</v>
      </c>
      <c r="O162" s="28">
        <v>79217</v>
      </c>
      <c r="P162" s="28">
        <v>69903</v>
      </c>
      <c r="Q162" s="28">
        <v>7415</v>
      </c>
      <c r="R162" s="28">
        <v>1899</v>
      </c>
      <c r="S162" s="28">
        <v>79687</v>
      </c>
      <c r="T162" s="28">
        <v>70820</v>
      </c>
      <c r="U162" s="28">
        <v>7061</v>
      </c>
      <c r="V162" s="28">
        <v>1806</v>
      </c>
      <c r="W162" s="28">
        <v>79559</v>
      </c>
      <c r="X162" s="28">
        <v>70761</v>
      </c>
      <c r="Y162" s="28">
        <v>7001</v>
      </c>
      <c r="Z162" s="28">
        <v>1797</v>
      </c>
      <c r="AA162" s="146">
        <v>79419</v>
      </c>
      <c r="AB162" s="146">
        <v>70504</v>
      </c>
      <c r="AC162" s="146">
        <v>7122</v>
      </c>
      <c r="AD162" s="146">
        <v>1793</v>
      </c>
    </row>
    <row r="163" spans="1:30" x14ac:dyDescent="0.4">
      <c r="A163" s="27" t="s">
        <v>233</v>
      </c>
      <c r="B163" s="27" t="s">
        <v>223</v>
      </c>
      <c r="C163" s="28">
        <v>140464</v>
      </c>
      <c r="D163" s="28">
        <v>119705</v>
      </c>
      <c r="E163" s="28">
        <v>15996</v>
      </c>
      <c r="F163" s="28">
        <v>4763</v>
      </c>
      <c r="G163" s="28">
        <v>141780</v>
      </c>
      <c r="H163" s="28">
        <v>120951</v>
      </c>
      <c r="I163" s="28">
        <v>15915</v>
      </c>
      <c r="J163" s="28">
        <v>4914</v>
      </c>
      <c r="K163" s="28">
        <v>141814</v>
      </c>
      <c r="L163" s="28">
        <v>120904</v>
      </c>
      <c r="M163" s="28">
        <v>15996</v>
      </c>
      <c r="N163" s="28">
        <v>4914</v>
      </c>
      <c r="O163" s="28">
        <v>142179</v>
      </c>
      <c r="P163" s="28">
        <v>121944</v>
      </c>
      <c r="Q163" s="28">
        <v>15503</v>
      </c>
      <c r="R163" s="28">
        <v>4732</v>
      </c>
      <c r="S163" s="28">
        <v>145445</v>
      </c>
      <c r="T163" s="28">
        <v>126217</v>
      </c>
      <c r="U163" s="28">
        <v>14738</v>
      </c>
      <c r="V163" s="28">
        <v>4490</v>
      </c>
      <c r="W163" s="28">
        <v>145621</v>
      </c>
      <c r="X163" s="28">
        <v>126749</v>
      </c>
      <c r="Y163" s="28">
        <v>14479</v>
      </c>
      <c r="Z163" s="28">
        <v>4393</v>
      </c>
      <c r="AA163" s="146">
        <v>145689</v>
      </c>
      <c r="AB163" s="146">
        <v>126478</v>
      </c>
      <c r="AC163" s="146">
        <v>14812</v>
      </c>
      <c r="AD163" s="146">
        <v>4399</v>
      </c>
    </row>
    <row r="164" spans="1:30" x14ac:dyDescent="0.4">
      <c r="A164" s="27" t="s">
        <v>233</v>
      </c>
      <c r="B164" s="27" t="s">
        <v>255</v>
      </c>
      <c r="C164" s="28">
        <v>110080</v>
      </c>
      <c r="D164" s="28">
        <v>94372</v>
      </c>
      <c r="E164" s="28">
        <v>11195</v>
      </c>
      <c r="F164" s="28">
        <v>4513</v>
      </c>
      <c r="G164" s="28">
        <v>110806</v>
      </c>
      <c r="H164" s="28">
        <v>95167</v>
      </c>
      <c r="I164" s="28">
        <v>11342</v>
      </c>
      <c r="J164" s="28">
        <v>4297</v>
      </c>
      <c r="K164" s="28">
        <v>110725</v>
      </c>
      <c r="L164" s="28">
        <v>95227</v>
      </c>
      <c r="M164" s="28">
        <v>11237</v>
      </c>
      <c r="N164" s="28">
        <v>4261</v>
      </c>
      <c r="O164" s="28">
        <v>111351</v>
      </c>
      <c r="P164" s="28">
        <v>96165</v>
      </c>
      <c r="Q164" s="28">
        <v>10974</v>
      </c>
      <c r="R164" s="28">
        <v>4212</v>
      </c>
      <c r="S164" s="28">
        <v>112157</v>
      </c>
      <c r="T164" s="28">
        <v>97536</v>
      </c>
      <c r="U164" s="28">
        <v>10623</v>
      </c>
      <c r="V164" s="28">
        <v>3998</v>
      </c>
      <c r="W164" s="28">
        <v>111925</v>
      </c>
      <c r="X164" s="28">
        <v>97466</v>
      </c>
      <c r="Y164" s="28">
        <v>10466</v>
      </c>
      <c r="Z164" s="28">
        <v>3993</v>
      </c>
      <c r="AA164" s="146">
        <v>111719</v>
      </c>
      <c r="AB164" s="146">
        <v>97125</v>
      </c>
      <c r="AC164" s="146">
        <v>10575</v>
      </c>
      <c r="AD164" s="146">
        <v>4019</v>
      </c>
    </row>
    <row r="165" spans="1:30" x14ac:dyDescent="0.4">
      <c r="A165" s="27" t="s">
        <v>233</v>
      </c>
      <c r="B165" s="27" t="s">
        <v>237</v>
      </c>
      <c r="C165" s="28">
        <v>81436</v>
      </c>
      <c r="D165" s="28">
        <v>68523</v>
      </c>
      <c r="E165" s="28">
        <v>9082</v>
      </c>
      <c r="F165" s="28">
        <v>3831</v>
      </c>
      <c r="G165" s="28">
        <v>82158</v>
      </c>
      <c r="H165" s="28">
        <v>69076</v>
      </c>
      <c r="I165" s="28">
        <v>9162</v>
      </c>
      <c r="J165" s="28">
        <v>3920</v>
      </c>
      <c r="K165" s="28">
        <v>83218</v>
      </c>
      <c r="L165" s="28">
        <v>69935</v>
      </c>
      <c r="M165" s="28">
        <v>9191</v>
      </c>
      <c r="N165" s="28">
        <v>4092</v>
      </c>
      <c r="O165" s="28">
        <v>84150</v>
      </c>
      <c r="P165" s="28">
        <v>71061</v>
      </c>
      <c r="Q165" s="28">
        <v>8991</v>
      </c>
      <c r="R165" s="28">
        <v>4098</v>
      </c>
      <c r="S165" s="28">
        <v>85104</v>
      </c>
      <c r="T165" s="28">
        <v>72676</v>
      </c>
      <c r="U165" s="28">
        <v>8587</v>
      </c>
      <c r="V165" s="28">
        <v>3841</v>
      </c>
      <c r="W165" s="28">
        <v>86397</v>
      </c>
      <c r="X165" s="28">
        <v>73969</v>
      </c>
      <c r="Y165" s="28">
        <v>8574</v>
      </c>
      <c r="Z165" s="28">
        <v>3854</v>
      </c>
      <c r="AA165" s="146">
        <v>86913</v>
      </c>
      <c r="AB165" s="146">
        <v>74254</v>
      </c>
      <c r="AC165" s="146">
        <v>8818</v>
      </c>
      <c r="AD165" s="146">
        <v>3841</v>
      </c>
    </row>
    <row r="166" spans="1:30" x14ac:dyDescent="0.4">
      <c r="A166" s="27" t="s">
        <v>233</v>
      </c>
      <c r="B166" s="27" t="s">
        <v>234</v>
      </c>
      <c r="C166" s="28">
        <v>106984</v>
      </c>
      <c r="D166" s="28">
        <v>92310</v>
      </c>
      <c r="E166" s="28">
        <v>11522</v>
      </c>
      <c r="F166" s="28">
        <v>3152</v>
      </c>
      <c r="G166" s="28">
        <v>107834</v>
      </c>
      <c r="H166" s="28">
        <v>93122</v>
      </c>
      <c r="I166" s="28">
        <v>11562</v>
      </c>
      <c r="J166" s="28">
        <v>3150</v>
      </c>
      <c r="K166" s="28">
        <v>109221</v>
      </c>
      <c r="L166" s="28">
        <v>94382</v>
      </c>
      <c r="M166" s="28">
        <v>11700</v>
      </c>
      <c r="N166" s="28">
        <v>3139</v>
      </c>
      <c r="O166" s="28">
        <v>112316</v>
      </c>
      <c r="P166" s="28">
        <v>97567</v>
      </c>
      <c r="Q166" s="28">
        <v>11625</v>
      </c>
      <c r="R166" s="28">
        <v>3124</v>
      </c>
      <c r="S166" s="28">
        <v>112677</v>
      </c>
      <c r="T166" s="28">
        <v>98815</v>
      </c>
      <c r="U166" s="28">
        <v>10922</v>
      </c>
      <c r="V166" s="28">
        <v>2940</v>
      </c>
      <c r="W166" s="28">
        <v>112575</v>
      </c>
      <c r="X166" s="28">
        <v>98951</v>
      </c>
      <c r="Y166" s="28">
        <v>10747</v>
      </c>
      <c r="Z166" s="28">
        <v>2877</v>
      </c>
      <c r="AA166" s="146">
        <v>112642</v>
      </c>
      <c r="AB166" s="146">
        <v>98902</v>
      </c>
      <c r="AC166" s="146">
        <v>10889</v>
      </c>
      <c r="AD166" s="146">
        <v>2851</v>
      </c>
    </row>
    <row r="167" spans="1:30" x14ac:dyDescent="0.4">
      <c r="A167" s="27" t="s">
        <v>233</v>
      </c>
      <c r="B167" s="27" t="s">
        <v>254</v>
      </c>
      <c r="C167" s="28">
        <v>55510</v>
      </c>
      <c r="D167" s="28">
        <v>48482</v>
      </c>
      <c r="E167" s="28">
        <v>5570</v>
      </c>
      <c r="F167" s="28">
        <v>1458</v>
      </c>
      <c r="G167" s="28">
        <v>56280</v>
      </c>
      <c r="H167" s="28">
        <v>49242</v>
      </c>
      <c r="I167" s="28">
        <v>5598</v>
      </c>
      <c r="J167" s="28">
        <v>1440</v>
      </c>
      <c r="K167" s="28">
        <v>57131</v>
      </c>
      <c r="L167" s="28">
        <v>50001</v>
      </c>
      <c r="M167" s="28">
        <v>5670</v>
      </c>
      <c r="N167" s="28">
        <v>1460</v>
      </c>
      <c r="O167" s="28">
        <v>57725</v>
      </c>
      <c r="P167" s="28">
        <v>50721</v>
      </c>
      <c r="Q167" s="28">
        <v>5561</v>
      </c>
      <c r="R167" s="28">
        <v>1443</v>
      </c>
      <c r="S167" s="28">
        <v>58512</v>
      </c>
      <c r="T167" s="28">
        <v>51697</v>
      </c>
      <c r="U167" s="28">
        <v>5396</v>
      </c>
      <c r="V167" s="28">
        <v>1419</v>
      </c>
      <c r="W167" s="28">
        <v>58548</v>
      </c>
      <c r="X167" s="28">
        <v>51865</v>
      </c>
      <c r="Y167" s="28">
        <v>5280</v>
      </c>
      <c r="Z167" s="28">
        <v>1403</v>
      </c>
      <c r="AA167" s="146">
        <v>58356</v>
      </c>
      <c r="AB167" s="146">
        <v>51611</v>
      </c>
      <c r="AC167" s="146">
        <v>5343</v>
      </c>
      <c r="AD167" s="146">
        <v>1402</v>
      </c>
    </row>
    <row r="168" spans="1:30" x14ac:dyDescent="0.4">
      <c r="A168" s="27" t="s">
        <v>233</v>
      </c>
      <c r="B168" s="27" t="s">
        <v>235</v>
      </c>
      <c r="C168" s="28">
        <v>142936</v>
      </c>
      <c r="D168" s="28">
        <v>122221</v>
      </c>
      <c r="E168" s="28">
        <v>16232</v>
      </c>
      <c r="F168" s="28">
        <v>4483</v>
      </c>
      <c r="G168" s="28">
        <v>143596</v>
      </c>
      <c r="H168" s="28">
        <v>122828</v>
      </c>
      <c r="I168" s="28">
        <v>16302</v>
      </c>
      <c r="J168" s="28">
        <v>4466</v>
      </c>
      <c r="K168" s="28">
        <v>142913</v>
      </c>
      <c r="L168" s="28">
        <v>122094</v>
      </c>
      <c r="M168" s="28">
        <v>16241</v>
      </c>
      <c r="N168" s="28">
        <v>4578</v>
      </c>
      <c r="O168" s="28">
        <v>143980</v>
      </c>
      <c r="P168" s="28">
        <v>123651</v>
      </c>
      <c r="Q168" s="28">
        <v>15886</v>
      </c>
      <c r="R168" s="28">
        <v>4443</v>
      </c>
      <c r="S168" s="28">
        <v>147742</v>
      </c>
      <c r="T168" s="28">
        <v>127881</v>
      </c>
      <c r="U168" s="28">
        <v>15533</v>
      </c>
      <c r="V168" s="28">
        <v>4328</v>
      </c>
      <c r="W168" s="28">
        <v>148478</v>
      </c>
      <c r="X168" s="28">
        <v>128706</v>
      </c>
      <c r="Y168" s="28">
        <v>15469</v>
      </c>
      <c r="Z168" s="28">
        <v>4303</v>
      </c>
      <c r="AA168" s="146">
        <v>148726</v>
      </c>
      <c r="AB168" s="146">
        <v>128733</v>
      </c>
      <c r="AC168" s="146">
        <v>15766</v>
      </c>
      <c r="AD168" s="146">
        <v>4227</v>
      </c>
    </row>
    <row r="169" spans="1:30" x14ac:dyDescent="0.4">
      <c r="A169" s="27" t="s">
        <v>233</v>
      </c>
      <c r="B169" s="27" t="s">
        <v>252</v>
      </c>
      <c r="C169" s="28">
        <v>95684</v>
      </c>
      <c r="D169" s="28">
        <v>83015</v>
      </c>
      <c r="E169" s="28">
        <v>10011</v>
      </c>
      <c r="F169" s="28">
        <v>2658</v>
      </c>
      <c r="G169" s="28">
        <v>96467</v>
      </c>
      <c r="H169" s="28">
        <v>83823</v>
      </c>
      <c r="I169" s="28">
        <v>10032</v>
      </c>
      <c r="J169" s="28">
        <v>2612</v>
      </c>
      <c r="K169" s="28">
        <v>96439</v>
      </c>
      <c r="L169" s="28">
        <v>83807</v>
      </c>
      <c r="M169" s="28">
        <v>10053</v>
      </c>
      <c r="N169" s="28">
        <v>2579</v>
      </c>
      <c r="O169" s="28">
        <v>96749</v>
      </c>
      <c r="P169" s="28">
        <v>84413</v>
      </c>
      <c r="Q169" s="28">
        <v>9855</v>
      </c>
      <c r="R169" s="28">
        <v>2481</v>
      </c>
      <c r="S169" s="28">
        <v>97629</v>
      </c>
      <c r="T169" s="28">
        <v>85841</v>
      </c>
      <c r="U169" s="28">
        <v>9447</v>
      </c>
      <c r="V169" s="28">
        <v>2341</v>
      </c>
      <c r="W169" s="28">
        <v>97632</v>
      </c>
      <c r="X169" s="28">
        <v>85897</v>
      </c>
      <c r="Y169" s="28">
        <v>9370</v>
      </c>
      <c r="Z169" s="28">
        <v>2365</v>
      </c>
      <c r="AA169" s="146">
        <v>97450</v>
      </c>
      <c r="AB169" s="146">
        <v>85660</v>
      </c>
      <c r="AC169" s="146">
        <v>9473</v>
      </c>
      <c r="AD169" s="146">
        <v>2317</v>
      </c>
    </row>
    <row r="170" spans="1:30" x14ac:dyDescent="0.4">
      <c r="A170" s="27" t="s">
        <v>233</v>
      </c>
      <c r="B170" s="27" t="s">
        <v>246</v>
      </c>
      <c r="C170" s="28">
        <v>85449</v>
      </c>
      <c r="D170" s="28">
        <v>72825</v>
      </c>
      <c r="E170" s="28">
        <v>9765</v>
      </c>
      <c r="F170" s="28">
        <v>2859</v>
      </c>
      <c r="G170" s="28">
        <v>86724</v>
      </c>
      <c r="H170" s="28">
        <v>73924</v>
      </c>
      <c r="I170" s="28">
        <v>9934</v>
      </c>
      <c r="J170" s="28">
        <v>2866</v>
      </c>
      <c r="K170" s="28">
        <v>87575</v>
      </c>
      <c r="L170" s="28">
        <v>74589</v>
      </c>
      <c r="M170" s="28">
        <v>10085</v>
      </c>
      <c r="N170" s="28">
        <v>2901</v>
      </c>
      <c r="O170" s="28">
        <v>88307</v>
      </c>
      <c r="P170" s="28">
        <v>75548</v>
      </c>
      <c r="Q170" s="28">
        <v>9912</v>
      </c>
      <c r="R170" s="28">
        <v>2847</v>
      </c>
      <c r="S170" s="28">
        <v>89481</v>
      </c>
      <c r="T170" s="28">
        <v>77346</v>
      </c>
      <c r="U170" s="28">
        <v>9424</v>
      </c>
      <c r="V170" s="28">
        <v>2711</v>
      </c>
      <c r="W170" s="28">
        <v>90014</v>
      </c>
      <c r="X170" s="28">
        <v>78013</v>
      </c>
      <c r="Y170" s="28">
        <v>9310</v>
      </c>
      <c r="Z170" s="28">
        <v>2691</v>
      </c>
      <c r="AA170" s="146">
        <v>91473</v>
      </c>
      <c r="AB170" s="146">
        <v>79229</v>
      </c>
      <c r="AC170" s="146">
        <v>9536</v>
      </c>
      <c r="AD170" s="146">
        <v>2708</v>
      </c>
    </row>
    <row r="171" spans="1:30" x14ac:dyDescent="0.4">
      <c r="A171" s="27" t="s">
        <v>233</v>
      </c>
      <c r="B171" s="27" t="s">
        <v>240</v>
      </c>
      <c r="C171" s="28">
        <v>101879</v>
      </c>
      <c r="D171" s="28">
        <v>86102</v>
      </c>
      <c r="E171" s="28">
        <v>11861</v>
      </c>
      <c r="F171" s="28">
        <v>3916</v>
      </c>
      <c r="G171" s="28">
        <v>102355</v>
      </c>
      <c r="H171" s="28">
        <v>86790</v>
      </c>
      <c r="I171" s="28">
        <v>11693</v>
      </c>
      <c r="J171" s="28">
        <v>3872</v>
      </c>
      <c r="K171" s="28">
        <v>104438</v>
      </c>
      <c r="L171" s="28">
        <v>88280</v>
      </c>
      <c r="M171" s="28">
        <v>12181</v>
      </c>
      <c r="N171" s="28">
        <v>3977</v>
      </c>
      <c r="O171" s="28">
        <v>105521</v>
      </c>
      <c r="P171" s="28">
        <v>89722</v>
      </c>
      <c r="Q171" s="28">
        <v>11912</v>
      </c>
      <c r="R171" s="28">
        <v>3887</v>
      </c>
      <c r="S171" s="28">
        <v>107706</v>
      </c>
      <c r="T171" s="28">
        <v>92641</v>
      </c>
      <c r="U171" s="28">
        <v>11450</v>
      </c>
      <c r="V171" s="28">
        <v>3615</v>
      </c>
      <c r="W171" s="28">
        <v>108346</v>
      </c>
      <c r="X171" s="28">
        <v>93450</v>
      </c>
      <c r="Y171" s="28">
        <v>11309</v>
      </c>
      <c r="Z171" s="28">
        <v>3587</v>
      </c>
      <c r="AA171" s="146">
        <v>108025</v>
      </c>
      <c r="AB171" s="146">
        <v>93075</v>
      </c>
      <c r="AC171" s="146">
        <v>11427</v>
      </c>
      <c r="AD171" s="146">
        <v>3523</v>
      </c>
    </row>
    <row r="172" spans="1:30" x14ac:dyDescent="0.4">
      <c r="A172" s="27" t="s">
        <v>233</v>
      </c>
      <c r="B172" s="27" t="s">
        <v>242</v>
      </c>
      <c r="C172" s="28">
        <v>90896</v>
      </c>
      <c r="D172" s="28">
        <v>75367</v>
      </c>
      <c r="E172" s="28">
        <v>11492</v>
      </c>
      <c r="F172" s="28">
        <v>4037</v>
      </c>
      <c r="G172" s="28">
        <v>92326</v>
      </c>
      <c r="H172" s="28">
        <v>76722</v>
      </c>
      <c r="I172" s="28">
        <v>11593</v>
      </c>
      <c r="J172" s="28">
        <v>4011</v>
      </c>
      <c r="K172" s="28">
        <v>93085</v>
      </c>
      <c r="L172" s="28">
        <v>77222</v>
      </c>
      <c r="M172" s="28">
        <v>11741</v>
      </c>
      <c r="N172" s="28">
        <v>4122</v>
      </c>
      <c r="O172" s="28">
        <v>95743</v>
      </c>
      <c r="P172" s="28">
        <v>80015</v>
      </c>
      <c r="Q172" s="28">
        <v>11683</v>
      </c>
      <c r="R172" s="28">
        <v>4045</v>
      </c>
      <c r="S172" s="28">
        <v>99449</v>
      </c>
      <c r="T172" s="28">
        <v>84027</v>
      </c>
      <c r="U172" s="28">
        <v>11495</v>
      </c>
      <c r="V172" s="28">
        <v>3927</v>
      </c>
      <c r="W172" s="28">
        <v>100358</v>
      </c>
      <c r="X172" s="28">
        <v>85144</v>
      </c>
      <c r="Y172" s="28">
        <v>11357</v>
      </c>
      <c r="Z172" s="28">
        <v>3857</v>
      </c>
      <c r="AA172" s="146">
        <v>100896</v>
      </c>
      <c r="AB172" s="146">
        <v>85701</v>
      </c>
      <c r="AC172" s="146">
        <v>11439</v>
      </c>
      <c r="AD172" s="146">
        <v>3756</v>
      </c>
    </row>
    <row r="173" spans="1:30" x14ac:dyDescent="0.4">
      <c r="A173" s="27" t="s">
        <v>233</v>
      </c>
      <c r="B173" s="27" t="s">
        <v>238</v>
      </c>
      <c r="C173" s="28">
        <v>79840</v>
      </c>
      <c r="D173" s="28">
        <v>67119</v>
      </c>
      <c r="E173" s="28">
        <v>9563</v>
      </c>
      <c r="F173" s="28">
        <v>3158</v>
      </c>
      <c r="G173" s="28">
        <v>80446</v>
      </c>
      <c r="H173" s="28">
        <v>67725</v>
      </c>
      <c r="I173" s="28">
        <v>9511</v>
      </c>
      <c r="J173" s="28">
        <v>3210</v>
      </c>
      <c r="K173" s="28">
        <v>82402</v>
      </c>
      <c r="L173" s="28">
        <v>69340</v>
      </c>
      <c r="M173" s="28">
        <v>9794</v>
      </c>
      <c r="N173" s="28">
        <v>3268</v>
      </c>
      <c r="O173" s="28">
        <v>85412</v>
      </c>
      <c r="P173" s="28">
        <v>72236</v>
      </c>
      <c r="Q173" s="28">
        <v>9982</v>
      </c>
      <c r="R173" s="28">
        <v>3194</v>
      </c>
      <c r="S173" s="28">
        <v>87297</v>
      </c>
      <c r="T173" s="28">
        <v>74760</v>
      </c>
      <c r="U173" s="28">
        <v>9511</v>
      </c>
      <c r="V173" s="28">
        <v>3026</v>
      </c>
      <c r="W173" s="28">
        <v>88078</v>
      </c>
      <c r="X173" s="28">
        <v>75585</v>
      </c>
      <c r="Y173" s="28">
        <v>9517</v>
      </c>
      <c r="Z173" s="28">
        <v>2976</v>
      </c>
      <c r="AA173" s="146">
        <v>89069</v>
      </c>
      <c r="AB173" s="146">
        <v>76402</v>
      </c>
      <c r="AC173" s="146">
        <v>9756</v>
      </c>
      <c r="AD173" s="146">
        <v>2911</v>
      </c>
    </row>
    <row r="174" spans="1:30" x14ac:dyDescent="0.4">
      <c r="A174" s="27" t="s">
        <v>233</v>
      </c>
      <c r="B174" s="27" t="s">
        <v>236</v>
      </c>
      <c r="C174" s="28">
        <v>121266</v>
      </c>
      <c r="D174" s="28">
        <v>95890</v>
      </c>
      <c r="E174" s="28">
        <v>18093</v>
      </c>
      <c r="F174" s="28">
        <v>7283</v>
      </c>
      <c r="G174" s="28">
        <v>121908</v>
      </c>
      <c r="H174" s="28">
        <v>96930</v>
      </c>
      <c r="I174" s="28">
        <v>17842</v>
      </c>
      <c r="J174" s="28">
        <v>7136</v>
      </c>
      <c r="K174" s="28">
        <v>122292</v>
      </c>
      <c r="L174" s="28">
        <v>97349</v>
      </c>
      <c r="M174" s="28">
        <v>17753</v>
      </c>
      <c r="N174" s="28">
        <v>7190</v>
      </c>
      <c r="O174" s="28">
        <v>123381</v>
      </c>
      <c r="P174" s="28">
        <v>100023</v>
      </c>
      <c r="Q174" s="28">
        <v>16555</v>
      </c>
      <c r="R174" s="28">
        <v>6803</v>
      </c>
      <c r="S174" s="28">
        <v>123945</v>
      </c>
      <c r="T174" s="28">
        <v>102386</v>
      </c>
      <c r="U174" s="28">
        <v>15317</v>
      </c>
      <c r="V174" s="28">
        <v>6242</v>
      </c>
      <c r="W174" s="28">
        <v>124668</v>
      </c>
      <c r="X174" s="28">
        <v>103618</v>
      </c>
      <c r="Y174" s="28">
        <v>15016</v>
      </c>
      <c r="Z174" s="28">
        <v>6034</v>
      </c>
      <c r="AA174" s="146">
        <v>127495</v>
      </c>
      <c r="AB174" s="146">
        <v>106003</v>
      </c>
      <c r="AC174" s="146">
        <v>15426</v>
      </c>
      <c r="AD174" s="146">
        <v>6066</v>
      </c>
    </row>
    <row r="175" spans="1:30" x14ac:dyDescent="0.4">
      <c r="A175" s="27" t="s">
        <v>233</v>
      </c>
      <c r="B175" s="27" t="s">
        <v>248</v>
      </c>
      <c r="C175" s="28">
        <v>74104</v>
      </c>
      <c r="D175" s="28">
        <v>61715</v>
      </c>
      <c r="E175" s="28">
        <v>9273</v>
      </c>
      <c r="F175" s="28">
        <v>3116</v>
      </c>
      <c r="G175" s="28">
        <v>77099</v>
      </c>
      <c r="H175" s="28">
        <v>64418</v>
      </c>
      <c r="I175" s="28">
        <v>9519</v>
      </c>
      <c r="J175" s="28">
        <v>3162</v>
      </c>
      <c r="K175" s="28">
        <v>78209</v>
      </c>
      <c r="L175" s="28">
        <v>65395</v>
      </c>
      <c r="M175" s="28">
        <v>9731</v>
      </c>
      <c r="N175" s="28">
        <v>3083</v>
      </c>
      <c r="O175" s="28">
        <v>78905</v>
      </c>
      <c r="P175" s="28">
        <v>66622</v>
      </c>
      <c r="Q175" s="28">
        <v>9312</v>
      </c>
      <c r="R175" s="28">
        <v>2971</v>
      </c>
      <c r="S175" s="28">
        <v>80470</v>
      </c>
      <c r="T175" s="28">
        <v>68708</v>
      </c>
      <c r="U175" s="28">
        <v>8913</v>
      </c>
      <c r="V175" s="28">
        <v>2849</v>
      </c>
      <c r="W175" s="28">
        <v>80647</v>
      </c>
      <c r="X175" s="28">
        <v>69037</v>
      </c>
      <c r="Y175" s="28">
        <v>8843</v>
      </c>
      <c r="Z175" s="28">
        <v>2767</v>
      </c>
      <c r="AA175" s="146">
        <v>80212</v>
      </c>
      <c r="AB175" s="146">
        <v>68663</v>
      </c>
      <c r="AC175" s="146">
        <v>8860</v>
      </c>
      <c r="AD175" s="146">
        <v>2689</v>
      </c>
    </row>
    <row r="176" spans="1:30" x14ac:dyDescent="0.4">
      <c r="A176" s="27" t="s">
        <v>233</v>
      </c>
      <c r="B176" s="27" t="s">
        <v>251</v>
      </c>
      <c r="C176" s="28">
        <v>114487</v>
      </c>
      <c r="D176" s="28">
        <v>97052</v>
      </c>
      <c r="E176" s="28">
        <v>13228</v>
      </c>
      <c r="F176" s="28">
        <v>4207</v>
      </c>
      <c r="G176" s="28">
        <v>114699</v>
      </c>
      <c r="H176" s="28">
        <v>97490</v>
      </c>
      <c r="I176" s="28">
        <v>13118</v>
      </c>
      <c r="J176" s="28">
        <v>4091</v>
      </c>
      <c r="K176" s="28">
        <v>117115</v>
      </c>
      <c r="L176" s="28">
        <v>99470</v>
      </c>
      <c r="M176" s="28">
        <v>13450</v>
      </c>
      <c r="N176" s="28">
        <v>4195</v>
      </c>
      <c r="O176" s="28">
        <v>119987</v>
      </c>
      <c r="P176" s="28">
        <v>102289</v>
      </c>
      <c r="Q176" s="28">
        <v>13531</v>
      </c>
      <c r="R176" s="28">
        <v>4167</v>
      </c>
      <c r="S176" s="28">
        <v>122264</v>
      </c>
      <c r="T176" s="28">
        <v>105257</v>
      </c>
      <c r="U176" s="28">
        <v>13108</v>
      </c>
      <c r="V176" s="28">
        <v>3899</v>
      </c>
      <c r="W176" s="28">
        <v>124648</v>
      </c>
      <c r="X176" s="28">
        <v>107396</v>
      </c>
      <c r="Y176" s="28">
        <v>13270</v>
      </c>
      <c r="Z176" s="28">
        <v>3982</v>
      </c>
      <c r="AA176" s="146">
        <v>125842</v>
      </c>
      <c r="AB176" s="146">
        <v>108471</v>
      </c>
      <c r="AC176" s="146">
        <v>13441</v>
      </c>
      <c r="AD176" s="146">
        <v>3930</v>
      </c>
    </row>
    <row r="177" spans="1:30" x14ac:dyDescent="0.4">
      <c r="A177" s="27" t="s">
        <v>233</v>
      </c>
      <c r="B177" s="27" t="s">
        <v>249</v>
      </c>
      <c r="C177" s="28">
        <v>165415</v>
      </c>
      <c r="D177" s="28">
        <v>134419</v>
      </c>
      <c r="E177" s="28">
        <v>20983</v>
      </c>
      <c r="F177" s="28">
        <v>10013</v>
      </c>
      <c r="G177" s="28">
        <v>167783</v>
      </c>
      <c r="H177" s="28">
        <v>136930</v>
      </c>
      <c r="I177" s="28">
        <v>20682</v>
      </c>
      <c r="J177" s="28">
        <v>10171</v>
      </c>
      <c r="K177" s="28">
        <v>169216</v>
      </c>
      <c r="L177" s="28">
        <v>137979</v>
      </c>
      <c r="M177" s="28">
        <v>20723</v>
      </c>
      <c r="N177" s="28">
        <v>10514</v>
      </c>
      <c r="O177" s="28">
        <v>171888</v>
      </c>
      <c r="P177" s="28">
        <v>141521</v>
      </c>
      <c r="Q177" s="28">
        <v>20148</v>
      </c>
      <c r="R177" s="28">
        <v>10219</v>
      </c>
      <c r="S177" s="28">
        <v>182278</v>
      </c>
      <c r="T177" s="28">
        <v>152447</v>
      </c>
      <c r="U177" s="28">
        <v>19877</v>
      </c>
      <c r="V177" s="28">
        <v>9954</v>
      </c>
      <c r="W177" s="28">
        <v>188504</v>
      </c>
      <c r="X177" s="28">
        <v>158727</v>
      </c>
      <c r="Y177" s="28">
        <v>19858</v>
      </c>
      <c r="Z177" s="28">
        <v>9919</v>
      </c>
      <c r="AA177" s="146">
        <v>190127</v>
      </c>
      <c r="AB177" s="146">
        <v>160169</v>
      </c>
      <c r="AC177" s="146">
        <v>20152</v>
      </c>
      <c r="AD177" s="146">
        <v>9806</v>
      </c>
    </row>
    <row r="178" spans="1:30" x14ac:dyDescent="0.4">
      <c r="A178" s="27" t="s">
        <v>233</v>
      </c>
      <c r="B178" s="27" t="s">
        <v>253</v>
      </c>
      <c r="C178" s="28">
        <v>123840</v>
      </c>
      <c r="D178" s="28">
        <v>104657</v>
      </c>
      <c r="E178" s="28">
        <v>14744</v>
      </c>
      <c r="F178" s="28">
        <v>4439</v>
      </c>
      <c r="G178" s="28">
        <v>124482</v>
      </c>
      <c r="H178" s="28">
        <v>105096</v>
      </c>
      <c r="I178" s="28">
        <v>14887</v>
      </c>
      <c r="J178" s="28">
        <v>4499</v>
      </c>
      <c r="K178" s="28">
        <v>125198</v>
      </c>
      <c r="L178" s="28">
        <v>105552</v>
      </c>
      <c r="M178" s="28">
        <v>15134</v>
      </c>
      <c r="N178" s="28">
        <v>4512</v>
      </c>
      <c r="O178" s="28">
        <v>127796</v>
      </c>
      <c r="P178" s="28">
        <v>108255</v>
      </c>
      <c r="Q178" s="28">
        <v>15034</v>
      </c>
      <c r="R178" s="28">
        <v>4507</v>
      </c>
      <c r="S178" s="28">
        <v>131480</v>
      </c>
      <c r="T178" s="28">
        <v>112284</v>
      </c>
      <c r="U178" s="28">
        <v>14888</v>
      </c>
      <c r="V178" s="28">
        <v>4308</v>
      </c>
      <c r="W178" s="28">
        <v>132843</v>
      </c>
      <c r="X178" s="28">
        <v>113975</v>
      </c>
      <c r="Y178" s="28">
        <v>14606</v>
      </c>
      <c r="Z178" s="28">
        <v>4262</v>
      </c>
      <c r="AA178" s="146">
        <v>133134</v>
      </c>
      <c r="AB178" s="146">
        <v>114076</v>
      </c>
      <c r="AC178" s="146">
        <v>14760</v>
      </c>
      <c r="AD178" s="146">
        <v>4298</v>
      </c>
    </row>
    <row r="179" spans="1:30" x14ac:dyDescent="0.4">
      <c r="A179" s="27" t="s">
        <v>233</v>
      </c>
      <c r="B179" s="27" t="s">
        <v>250</v>
      </c>
      <c r="C179" s="28">
        <v>90266</v>
      </c>
      <c r="D179" s="28">
        <v>76385</v>
      </c>
      <c r="E179" s="28">
        <v>10750</v>
      </c>
      <c r="F179" s="28">
        <v>3131</v>
      </c>
      <c r="G179" s="28">
        <v>91534</v>
      </c>
      <c r="H179" s="28">
        <v>77741</v>
      </c>
      <c r="I179" s="28">
        <v>10655</v>
      </c>
      <c r="J179" s="28">
        <v>3138</v>
      </c>
      <c r="K179" s="28">
        <v>93767</v>
      </c>
      <c r="L179" s="28">
        <v>79497</v>
      </c>
      <c r="M179" s="28">
        <v>11062</v>
      </c>
      <c r="N179" s="28">
        <v>3208</v>
      </c>
      <c r="O179" s="28">
        <v>97064</v>
      </c>
      <c r="P179" s="28">
        <v>82898</v>
      </c>
      <c r="Q179" s="28">
        <v>10963</v>
      </c>
      <c r="R179" s="28">
        <v>3203</v>
      </c>
      <c r="S179" s="28">
        <v>102651</v>
      </c>
      <c r="T179" s="28">
        <v>88586</v>
      </c>
      <c r="U179" s="28">
        <v>10930</v>
      </c>
      <c r="V179" s="28">
        <v>3135</v>
      </c>
      <c r="W179" s="28">
        <v>103785</v>
      </c>
      <c r="X179" s="28">
        <v>89913</v>
      </c>
      <c r="Y179" s="28">
        <v>10790</v>
      </c>
      <c r="Z179" s="28">
        <v>3082</v>
      </c>
      <c r="AA179" s="146">
        <v>103646</v>
      </c>
      <c r="AB179" s="146">
        <v>89675</v>
      </c>
      <c r="AC179" s="146">
        <v>10930</v>
      </c>
      <c r="AD179" s="146">
        <v>3041</v>
      </c>
    </row>
    <row r="180" spans="1:30" x14ac:dyDescent="0.4">
      <c r="A180" s="27" t="s">
        <v>233</v>
      </c>
      <c r="B180" s="27" t="s">
        <v>245</v>
      </c>
      <c r="C180" s="28">
        <v>55166</v>
      </c>
      <c r="D180" s="28">
        <v>44596</v>
      </c>
      <c r="E180" s="28">
        <v>7693</v>
      </c>
      <c r="F180" s="28">
        <v>2877</v>
      </c>
      <c r="G180" s="28">
        <v>56205</v>
      </c>
      <c r="H180" s="28">
        <v>45588</v>
      </c>
      <c r="I180" s="28">
        <v>7805</v>
      </c>
      <c r="J180" s="28">
        <v>2812</v>
      </c>
      <c r="K180" s="28">
        <v>56825</v>
      </c>
      <c r="L180" s="28">
        <v>46096</v>
      </c>
      <c r="M180" s="28">
        <v>7868</v>
      </c>
      <c r="N180" s="28">
        <v>2861</v>
      </c>
      <c r="O180" s="28">
        <v>58661</v>
      </c>
      <c r="P180" s="28">
        <v>48185</v>
      </c>
      <c r="Q180" s="28">
        <v>7695</v>
      </c>
      <c r="R180" s="28">
        <v>2781</v>
      </c>
      <c r="S180" s="28">
        <v>59556</v>
      </c>
      <c r="T180" s="28">
        <v>49703</v>
      </c>
      <c r="U180" s="28">
        <v>7259</v>
      </c>
      <c r="V180" s="28">
        <v>2594</v>
      </c>
      <c r="W180" s="28">
        <v>60527</v>
      </c>
      <c r="X180" s="28">
        <v>50771</v>
      </c>
      <c r="Y180" s="28">
        <v>7250</v>
      </c>
      <c r="Z180" s="28">
        <v>2506</v>
      </c>
      <c r="AA180" s="146">
        <v>60585</v>
      </c>
      <c r="AB180" s="146">
        <v>50768</v>
      </c>
      <c r="AC180" s="146">
        <v>7319</v>
      </c>
      <c r="AD180" s="146">
        <v>2498</v>
      </c>
    </row>
    <row r="181" spans="1:30" x14ac:dyDescent="0.4">
      <c r="A181" s="27" t="s">
        <v>233</v>
      </c>
      <c r="B181" s="27" t="s">
        <v>239</v>
      </c>
      <c r="C181" s="28">
        <v>121127</v>
      </c>
      <c r="D181" s="28">
        <v>103930</v>
      </c>
      <c r="E181" s="28">
        <v>13131</v>
      </c>
      <c r="F181" s="28">
        <v>4066</v>
      </c>
      <c r="G181" s="28">
        <v>122839</v>
      </c>
      <c r="H181" s="28">
        <v>105656</v>
      </c>
      <c r="I181" s="28">
        <v>13156</v>
      </c>
      <c r="J181" s="28">
        <v>4027</v>
      </c>
      <c r="K181" s="28">
        <v>124005</v>
      </c>
      <c r="L181" s="28">
        <v>106414</v>
      </c>
      <c r="M181" s="28">
        <v>13437</v>
      </c>
      <c r="N181" s="28">
        <v>4154</v>
      </c>
      <c r="O181" s="28">
        <v>126320</v>
      </c>
      <c r="P181" s="28">
        <v>108971</v>
      </c>
      <c r="Q181" s="28">
        <v>13249</v>
      </c>
      <c r="R181" s="28">
        <v>4100</v>
      </c>
      <c r="S181" s="28">
        <v>130683</v>
      </c>
      <c r="T181" s="28">
        <v>113808</v>
      </c>
      <c r="U181" s="28">
        <v>12988</v>
      </c>
      <c r="V181" s="28">
        <v>3887</v>
      </c>
      <c r="W181" s="28">
        <v>132126</v>
      </c>
      <c r="X181" s="28">
        <v>115343</v>
      </c>
      <c r="Y181" s="28">
        <v>12977</v>
      </c>
      <c r="Z181" s="28">
        <v>3806</v>
      </c>
      <c r="AA181" s="146">
        <v>133365</v>
      </c>
      <c r="AB181" s="146">
        <v>116295</v>
      </c>
      <c r="AC181" s="146">
        <v>13295</v>
      </c>
      <c r="AD181" s="146">
        <v>3775</v>
      </c>
    </row>
    <row r="182" spans="1:30" x14ac:dyDescent="0.4">
      <c r="A182" s="27" t="s">
        <v>233</v>
      </c>
      <c r="B182" s="27" t="s">
        <v>247</v>
      </c>
      <c r="C182" s="28">
        <v>39410</v>
      </c>
      <c r="D182" s="28">
        <v>31447</v>
      </c>
      <c r="E182" s="28">
        <v>5581</v>
      </c>
      <c r="F182" s="28">
        <v>2382</v>
      </c>
      <c r="G182" s="28">
        <v>39754</v>
      </c>
      <c r="H182" s="28">
        <v>31899</v>
      </c>
      <c r="I182" s="28">
        <v>5549</v>
      </c>
      <c r="J182" s="28">
        <v>2306</v>
      </c>
      <c r="K182" s="28">
        <v>40720</v>
      </c>
      <c r="L182" s="28">
        <v>32689</v>
      </c>
      <c r="M182" s="28">
        <v>5718</v>
      </c>
      <c r="N182" s="28">
        <v>2313</v>
      </c>
      <c r="O182" s="28">
        <v>41209</v>
      </c>
      <c r="P182" s="28">
        <v>33380</v>
      </c>
      <c r="Q182" s="28">
        <v>5618</v>
      </c>
      <c r="R182" s="28">
        <v>2211</v>
      </c>
      <c r="S182" s="28">
        <v>41896</v>
      </c>
      <c r="T182" s="28">
        <v>34346</v>
      </c>
      <c r="U182" s="28">
        <v>5477</v>
      </c>
      <c r="V182" s="28">
        <v>2073</v>
      </c>
      <c r="W182" s="28">
        <v>41845</v>
      </c>
      <c r="X182" s="28">
        <v>34466</v>
      </c>
      <c r="Y182" s="28">
        <v>5376</v>
      </c>
      <c r="Z182" s="28">
        <v>2003</v>
      </c>
      <c r="AA182" s="146">
        <v>41775</v>
      </c>
      <c r="AB182" s="146">
        <v>34362</v>
      </c>
      <c r="AC182" s="146">
        <v>5380</v>
      </c>
      <c r="AD182" s="146">
        <v>2033</v>
      </c>
    </row>
    <row r="183" spans="1:30" x14ac:dyDescent="0.4">
      <c r="A183" s="27" t="s">
        <v>233</v>
      </c>
      <c r="B183" s="27" t="s">
        <v>216</v>
      </c>
      <c r="C183" s="28">
        <v>28469</v>
      </c>
      <c r="D183" s="28">
        <v>23337</v>
      </c>
      <c r="E183" s="28">
        <v>3763</v>
      </c>
      <c r="F183" s="28">
        <v>1369</v>
      </c>
      <c r="G183" s="28">
        <v>29014</v>
      </c>
      <c r="H183" s="28">
        <v>23758</v>
      </c>
      <c r="I183" s="28">
        <v>3831</v>
      </c>
      <c r="J183" s="28">
        <v>1425</v>
      </c>
      <c r="K183" s="28">
        <v>29581</v>
      </c>
      <c r="L183" s="28">
        <v>24220</v>
      </c>
      <c r="M183" s="28">
        <v>3880</v>
      </c>
      <c r="N183" s="28">
        <v>1481</v>
      </c>
      <c r="O183" s="28">
        <v>30265</v>
      </c>
      <c r="P183" s="28">
        <v>24997</v>
      </c>
      <c r="Q183" s="28">
        <v>3832</v>
      </c>
      <c r="R183" s="28">
        <v>1436</v>
      </c>
      <c r="S183" s="28">
        <v>30986</v>
      </c>
      <c r="T183" s="28">
        <v>25898</v>
      </c>
      <c r="U183" s="28">
        <v>3742</v>
      </c>
      <c r="V183" s="28">
        <v>1346</v>
      </c>
      <c r="W183" s="28">
        <v>31073</v>
      </c>
      <c r="X183" s="28">
        <v>26094</v>
      </c>
      <c r="Y183" s="28">
        <v>3679</v>
      </c>
      <c r="Z183" s="28">
        <v>1300</v>
      </c>
      <c r="AA183" s="146">
        <v>32254</v>
      </c>
      <c r="AB183" s="146">
        <v>27137</v>
      </c>
      <c r="AC183" s="146">
        <v>3812</v>
      </c>
      <c r="AD183" s="146">
        <v>1305</v>
      </c>
    </row>
    <row r="184" spans="1:30" x14ac:dyDescent="0.4">
      <c r="A184" s="27" t="s">
        <v>233</v>
      </c>
      <c r="B184" s="27" t="s">
        <v>241</v>
      </c>
      <c r="C184" s="28">
        <v>92084</v>
      </c>
      <c r="D184" s="28">
        <v>80802</v>
      </c>
      <c r="E184" s="28">
        <v>8791</v>
      </c>
      <c r="F184" s="28">
        <v>2491</v>
      </c>
      <c r="G184" s="28">
        <v>93485</v>
      </c>
      <c r="H184" s="28">
        <v>82028</v>
      </c>
      <c r="I184" s="28">
        <v>8882</v>
      </c>
      <c r="J184" s="28">
        <v>2575</v>
      </c>
      <c r="K184" s="28">
        <v>93557</v>
      </c>
      <c r="L184" s="28">
        <v>82013</v>
      </c>
      <c r="M184" s="28">
        <v>8922</v>
      </c>
      <c r="N184" s="28">
        <v>2622</v>
      </c>
      <c r="O184" s="28">
        <v>94853</v>
      </c>
      <c r="P184" s="28">
        <v>83365</v>
      </c>
      <c r="Q184" s="28">
        <v>8888</v>
      </c>
      <c r="R184" s="28">
        <v>2600</v>
      </c>
      <c r="S184" s="28">
        <v>97729</v>
      </c>
      <c r="T184" s="28">
        <v>86610</v>
      </c>
      <c r="U184" s="28">
        <v>8598</v>
      </c>
      <c r="V184" s="28">
        <v>2521</v>
      </c>
      <c r="W184" s="28">
        <v>99222</v>
      </c>
      <c r="X184" s="28">
        <v>88173</v>
      </c>
      <c r="Y184" s="28">
        <v>8603</v>
      </c>
      <c r="Z184" s="28">
        <v>2446</v>
      </c>
      <c r="AA184" s="146">
        <v>99385</v>
      </c>
      <c r="AB184" s="146">
        <v>88264</v>
      </c>
      <c r="AC184" s="146">
        <v>8689</v>
      </c>
      <c r="AD184" s="146">
        <v>2432</v>
      </c>
    </row>
    <row r="185" spans="1:30" x14ac:dyDescent="0.4">
      <c r="A185" s="27" t="s">
        <v>257</v>
      </c>
      <c r="B185" s="27" t="s">
        <v>257</v>
      </c>
      <c r="C185" s="28">
        <v>338232</v>
      </c>
      <c r="D185" s="28">
        <v>285797</v>
      </c>
      <c r="E185" s="28">
        <v>42568</v>
      </c>
      <c r="F185" s="28">
        <v>9867</v>
      </c>
      <c r="G185" s="28">
        <v>343884</v>
      </c>
      <c r="H185" s="28">
        <v>292274</v>
      </c>
      <c r="I185" s="28">
        <v>42252</v>
      </c>
      <c r="J185" s="28">
        <v>9358</v>
      </c>
      <c r="K185" s="28">
        <v>351519</v>
      </c>
      <c r="L185" s="28">
        <v>294076</v>
      </c>
      <c r="M185" s="28">
        <v>46795</v>
      </c>
      <c r="N185" s="28">
        <v>10648</v>
      </c>
      <c r="O185" s="28">
        <v>358845</v>
      </c>
      <c r="P185" s="28">
        <v>300760</v>
      </c>
      <c r="Q185" s="28">
        <v>47564</v>
      </c>
      <c r="R185" s="28">
        <v>10521</v>
      </c>
      <c r="S185" s="28">
        <v>361641</v>
      </c>
      <c r="T185" s="28">
        <v>305250</v>
      </c>
      <c r="U185" s="28">
        <v>46670</v>
      </c>
      <c r="V185" s="28">
        <v>9721</v>
      </c>
      <c r="W185" s="28">
        <v>363002</v>
      </c>
      <c r="X185" s="28">
        <v>307932</v>
      </c>
      <c r="Y185" s="28">
        <v>45745</v>
      </c>
      <c r="Z185" s="28">
        <v>9325</v>
      </c>
      <c r="AA185" s="146">
        <v>364550</v>
      </c>
      <c r="AB185" s="146">
        <v>308717</v>
      </c>
      <c r="AC185" s="146">
        <v>46421</v>
      </c>
      <c r="AD185" s="146">
        <v>9412</v>
      </c>
    </row>
    <row r="186" spans="1:30" x14ac:dyDescent="0.4">
      <c r="A186" s="27" t="s">
        <v>257</v>
      </c>
      <c r="B186" s="27" t="s">
        <v>209</v>
      </c>
      <c r="C186" s="28">
        <v>99094</v>
      </c>
      <c r="D186" s="28">
        <v>83636</v>
      </c>
      <c r="E186" s="28">
        <v>12436</v>
      </c>
      <c r="F186" s="28">
        <v>3022</v>
      </c>
      <c r="G186" s="28">
        <v>100068</v>
      </c>
      <c r="H186" s="28">
        <v>83985</v>
      </c>
      <c r="I186" s="28">
        <v>12939</v>
      </c>
      <c r="J186" s="28">
        <v>3144</v>
      </c>
      <c r="K186" s="28">
        <v>100762</v>
      </c>
      <c r="L186" s="28">
        <v>83926</v>
      </c>
      <c r="M186" s="28">
        <v>13547</v>
      </c>
      <c r="N186" s="28">
        <v>3289</v>
      </c>
      <c r="O186" s="28">
        <v>102160</v>
      </c>
      <c r="P186" s="28">
        <v>85145</v>
      </c>
      <c r="Q186" s="28">
        <v>13724</v>
      </c>
      <c r="R186" s="28">
        <v>3291</v>
      </c>
      <c r="S186" s="28">
        <v>102611</v>
      </c>
      <c r="T186" s="28">
        <v>85978</v>
      </c>
      <c r="U186" s="28">
        <v>13548</v>
      </c>
      <c r="V186" s="28">
        <v>3085</v>
      </c>
      <c r="W186" s="28">
        <v>103012</v>
      </c>
      <c r="X186" s="28">
        <v>86713</v>
      </c>
      <c r="Y186" s="28">
        <v>13338</v>
      </c>
      <c r="Z186" s="28">
        <v>2961</v>
      </c>
      <c r="AA186" s="146">
        <v>102912</v>
      </c>
      <c r="AB186" s="146">
        <v>86547</v>
      </c>
      <c r="AC186" s="146">
        <v>13453</v>
      </c>
      <c r="AD186" s="146">
        <v>2912</v>
      </c>
    </row>
    <row r="187" spans="1:30" x14ac:dyDescent="0.4">
      <c r="A187" s="27" t="s">
        <v>257</v>
      </c>
      <c r="B187" s="27" t="s">
        <v>211</v>
      </c>
      <c r="C187" s="28">
        <v>51869</v>
      </c>
      <c r="D187" s="28">
        <v>44135</v>
      </c>
      <c r="E187" s="28">
        <v>6127</v>
      </c>
      <c r="F187" s="28">
        <v>1607</v>
      </c>
      <c r="G187" s="28">
        <v>51644</v>
      </c>
      <c r="H187" s="28">
        <v>43838</v>
      </c>
      <c r="I187" s="28">
        <v>6221</v>
      </c>
      <c r="J187" s="28">
        <v>1585</v>
      </c>
      <c r="K187" s="28">
        <v>51122</v>
      </c>
      <c r="L187" s="28">
        <v>43296</v>
      </c>
      <c r="M187" s="28">
        <v>6268</v>
      </c>
      <c r="N187" s="28">
        <v>1558</v>
      </c>
      <c r="O187" s="28">
        <v>50879</v>
      </c>
      <c r="P187" s="28">
        <v>43047</v>
      </c>
      <c r="Q187" s="28">
        <v>6329</v>
      </c>
      <c r="R187" s="28">
        <v>1503</v>
      </c>
      <c r="S187" s="28">
        <v>50517</v>
      </c>
      <c r="T187" s="28">
        <v>43007</v>
      </c>
      <c r="U187" s="28">
        <v>6250</v>
      </c>
      <c r="V187" s="28">
        <v>1260</v>
      </c>
      <c r="W187" s="28">
        <v>49655</v>
      </c>
      <c r="X187" s="28">
        <v>42341</v>
      </c>
      <c r="Y187" s="28">
        <v>6114</v>
      </c>
      <c r="Z187" s="28">
        <v>1200</v>
      </c>
      <c r="AA187" s="146">
        <v>49953</v>
      </c>
      <c r="AB187" s="146">
        <v>42560</v>
      </c>
      <c r="AC187" s="146">
        <v>6205</v>
      </c>
      <c r="AD187" s="146">
        <v>1188</v>
      </c>
    </row>
    <row r="188" spans="1:30" x14ac:dyDescent="0.4">
      <c r="A188" s="27" t="s">
        <v>257</v>
      </c>
      <c r="B188" s="27" t="s">
        <v>208</v>
      </c>
      <c r="C188" s="28">
        <v>56931</v>
      </c>
      <c r="D188" s="28">
        <v>49149</v>
      </c>
      <c r="E188" s="28">
        <v>6597</v>
      </c>
      <c r="F188" s="28">
        <v>1185</v>
      </c>
      <c r="G188" s="28">
        <v>60971</v>
      </c>
      <c r="H188" s="28">
        <v>52160</v>
      </c>
      <c r="I188" s="28">
        <v>7515</v>
      </c>
      <c r="J188" s="28">
        <v>1296</v>
      </c>
      <c r="K188" s="28">
        <v>65588</v>
      </c>
      <c r="L188" s="28">
        <v>55514</v>
      </c>
      <c r="M188" s="28">
        <v>8583</v>
      </c>
      <c r="N188" s="28">
        <v>1491</v>
      </c>
      <c r="O188" s="28">
        <v>69330</v>
      </c>
      <c r="P188" s="28">
        <v>58826</v>
      </c>
      <c r="Q188" s="28">
        <v>8958</v>
      </c>
      <c r="R188" s="28">
        <v>1546</v>
      </c>
      <c r="S188" s="28">
        <v>70512</v>
      </c>
      <c r="T188" s="28">
        <v>60297</v>
      </c>
      <c r="U188" s="28">
        <v>8758</v>
      </c>
      <c r="V188" s="28">
        <v>1457</v>
      </c>
      <c r="W188" s="28">
        <v>71135</v>
      </c>
      <c r="X188" s="28">
        <v>61435</v>
      </c>
      <c r="Y188" s="28">
        <v>8352</v>
      </c>
      <c r="Z188" s="28">
        <v>1348</v>
      </c>
      <c r="AA188" s="146">
        <v>71632</v>
      </c>
      <c r="AB188" s="146">
        <v>61786</v>
      </c>
      <c r="AC188" s="146">
        <v>8447</v>
      </c>
      <c r="AD188" s="146">
        <v>1399</v>
      </c>
    </row>
    <row r="189" spans="1:30" x14ac:dyDescent="0.4">
      <c r="A189" s="27" t="s">
        <v>257</v>
      </c>
      <c r="B189" s="27" t="s">
        <v>258</v>
      </c>
      <c r="C189" s="28">
        <v>62838</v>
      </c>
      <c r="D189" s="28">
        <v>50659</v>
      </c>
      <c r="E189" s="28">
        <v>9772</v>
      </c>
      <c r="F189" s="28">
        <v>2407</v>
      </c>
      <c r="G189" s="28">
        <v>64506</v>
      </c>
      <c r="H189" s="28">
        <v>55028</v>
      </c>
      <c r="I189" s="28">
        <v>7832</v>
      </c>
      <c r="J189" s="28">
        <v>1646</v>
      </c>
      <c r="K189" s="28">
        <v>68960</v>
      </c>
      <c r="L189" s="28">
        <v>55618</v>
      </c>
      <c r="M189" s="28">
        <v>10677</v>
      </c>
      <c r="N189" s="28">
        <v>2665</v>
      </c>
      <c r="O189" s="28">
        <v>70245</v>
      </c>
      <c r="P189" s="28">
        <v>57194</v>
      </c>
      <c r="Q189" s="28">
        <v>10485</v>
      </c>
      <c r="R189" s="28">
        <v>2566</v>
      </c>
      <c r="S189" s="28">
        <v>71520</v>
      </c>
      <c r="T189" s="28">
        <v>58947</v>
      </c>
      <c r="U189" s="28">
        <v>10202</v>
      </c>
      <c r="V189" s="28">
        <v>2371</v>
      </c>
      <c r="W189" s="28">
        <v>72475</v>
      </c>
      <c r="X189" s="28">
        <v>59778</v>
      </c>
      <c r="Y189" s="28">
        <v>10337</v>
      </c>
      <c r="Z189" s="28">
        <v>2360</v>
      </c>
      <c r="AA189" s="146">
        <v>73634</v>
      </c>
      <c r="AB189" s="146">
        <v>60491</v>
      </c>
      <c r="AC189" s="146">
        <v>10684</v>
      </c>
      <c r="AD189" s="146">
        <v>2459</v>
      </c>
    </row>
    <row r="190" spans="1:30" x14ac:dyDescent="0.4">
      <c r="A190" s="27" t="s">
        <v>257</v>
      </c>
      <c r="B190" s="27" t="s">
        <v>216</v>
      </c>
      <c r="C190" s="28">
        <v>67500</v>
      </c>
      <c r="D190" s="28">
        <v>58218</v>
      </c>
      <c r="E190" s="28">
        <v>7636</v>
      </c>
      <c r="F190" s="28">
        <v>1646</v>
      </c>
      <c r="G190" s="28">
        <v>66695</v>
      </c>
      <c r="H190" s="28">
        <v>57263</v>
      </c>
      <c r="I190" s="28">
        <v>7745</v>
      </c>
      <c r="J190" s="28">
        <v>1687</v>
      </c>
      <c r="K190" s="28">
        <v>65087</v>
      </c>
      <c r="L190" s="28">
        <v>55722</v>
      </c>
      <c r="M190" s="28">
        <v>7720</v>
      </c>
      <c r="N190" s="28">
        <v>1645</v>
      </c>
      <c r="O190" s="28">
        <v>66231</v>
      </c>
      <c r="P190" s="28">
        <v>56548</v>
      </c>
      <c r="Q190" s="28">
        <v>8068</v>
      </c>
      <c r="R190" s="28">
        <v>1615</v>
      </c>
      <c r="S190" s="28">
        <v>66481</v>
      </c>
      <c r="T190" s="28">
        <v>57021</v>
      </c>
      <c r="U190" s="28">
        <v>7912</v>
      </c>
      <c r="V190" s="28">
        <v>1548</v>
      </c>
      <c r="W190" s="28">
        <v>66725</v>
      </c>
      <c r="X190" s="28">
        <v>57665</v>
      </c>
      <c r="Y190" s="28">
        <v>7604</v>
      </c>
      <c r="Z190" s="28">
        <v>1456</v>
      </c>
      <c r="AA190" s="146">
        <v>66419</v>
      </c>
      <c r="AB190" s="146">
        <v>57333</v>
      </c>
      <c r="AC190" s="146">
        <v>7632</v>
      </c>
      <c r="AD190" s="146">
        <v>1454</v>
      </c>
    </row>
    <row r="191" spans="1:30" x14ac:dyDescent="0.4">
      <c r="A191" s="27" t="s">
        <v>259</v>
      </c>
      <c r="B191" s="27" t="s">
        <v>259</v>
      </c>
      <c r="C191" s="28">
        <v>763252</v>
      </c>
      <c r="D191" s="28">
        <v>657497</v>
      </c>
      <c r="E191" s="28">
        <v>84732</v>
      </c>
      <c r="F191" s="28">
        <v>21023</v>
      </c>
      <c r="G191" s="28">
        <v>780533</v>
      </c>
      <c r="H191" s="28">
        <v>670503</v>
      </c>
      <c r="I191" s="28">
        <v>88126</v>
      </c>
      <c r="J191" s="28">
        <v>21904</v>
      </c>
      <c r="K191" s="28">
        <v>791488</v>
      </c>
      <c r="L191" s="28">
        <v>676497</v>
      </c>
      <c r="M191" s="28">
        <v>91943</v>
      </c>
      <c r="N191" s="28">
        <v>23048</v>
      </c>
      <c r="O191" s="28">
        <v>803261</v>
      </c>
      <c r="P191" s="28">
        <v>687119</v>
      </c>
      <c r="Q191" s="28">
        <v>93218</v>
      </c>
      <c r="R191" s="28">
        <v>22924</v>
      </c>
      <c r="S191" s="28">
        <v>822999</v>
      </c>
      <c r="T191" s="28">
        <v>711481</v>
      </c>
      <c r="U191" s="28">
        <v>90077</v>
      </c>
      <c r="V191" s="28">
        <v>21441</v>
      </c>
      <c r="W191" s="28">
        <v>839794</v>
      </c>
      <c r="X191" s="28">
        <v>726571</v>
      </c>
      <c r="Y191" s="28">
        <v>91546</v>
      </c>
      <c r="Z191" s="28">
        <v>21677</v>
      </c>
      <c r="AA191" s="146">
        <v>864282</v>
      </c>
      <c r="AB191" s="146">
        <v>745608</v>
      </c>
      <c r="AC191" s="146">
        <v>96231</v>
      </c>
      <c r="AD191" s="146">
        <v>22443</v>
      </c>
    </row>
    <row r="192" spans="1:30" x14ac:dyDescent="0.4">
      <c r="A192" s="27" t="s">
        <v>259</v>
      </c>
      <c r="B192" s="27" t="s">
        <v>265</v>
      </c>
      <c r="C192" s="28">
        <v>22517</v>
      </c>
      <c r="D192" s="28">
        <v>18405</v>
      </c>
      <c r="E192" s="28">
        <v>3241</v>
      </c>
      <c r="F192" s="28">
        <v>871</v>
      </c>
      <c r="G192" s="28">
        <v>23226</v>
      </c>
      <c r="H192" s="28">
        <v>18939</v>
      </c>
      <c r="I192" s="28">
        <v>3389</v>
      </c>
      <c r="J192" s="28">
        <v>898</v>
      </c>
      <c r="K192" s="28">
        <v>23801</v>
      </c>
      <c r="L192" s="28">
        <v>19334</v>
      </c>
      <c r="M192" s="28">
        <v>3553</v>
      </c>
      <c r="N192" s="28">
        <v>914</v>
      </c>
      <c r="O192" s="28">
        <v>24587</v>
      </c>
      <c r="P192" s="28">
        <v>20022</v>
      </c>
      <c r="Q192" s="28">
        <v>3597</v>
      </c>
      <c r="R192" s="28">
        <v>968</v>
      </c>
      <c r="S192" s="28">
        <v>25226</v>
      </c>
      <c r="T192" s="28">
        <v>20610</v>
      </c>
      <c r="U192" s="28">
        <v>3672</v>
      </c>
      <c r="V192" s="28">
        <v>944</v>
      </c>
      <c r="W192" s="28">
        <v>26045</v>
      </c>
      <c r="X192" s="28">
        <v>21253</v>
      </c>
      <c r="Y192" s="28">
        <v>3824</v>
      </c>
      <c r="Z192" s="28">
        <v>968</v>
      </c>
      <c r="AA192" s="146">
        <v>26707</v>
      </c>
      <c r="AB192" s="146">
        <v>21619</v>
      </c>
      <c r="AC192" s="146">
        <v>4062</v>
      </c>
      <c r="AD192" s="146">
        <v>1026</v>
      </c>
    </row>
    <row r="193" spans="1:30" x14ac:dyDescent="0.4">
      <c r="A193" s="27" t="s">
        <v>259</v>
      </c>
      <c r="B193" s="27" t="s">
        <v>263</v>
      </c>
      <c r="C193" s="28">
        <v>88502</v>
      </c>
      <c r="D193" s="28">
        <v>77477</v>
      </c>
      <c r="E193" s="28">
        <v>8921</v>
      </c>
      <c r="F193" s="28">
        <v>2104</v>
      </c>
      <c r="G193" s="28">
        <v>87316</v>
      </c>
      <c r="H193" s="28">
        <v>76339</v>
      </c>
      <c r="I193" s="28">
        <v>8834</v>
      </c>
      <c r="J193" s="28">
        <v>2143</v>
      </c>
      <c r="K193" s="28">
        <v>86154</v>
      </c>
      <c r="L193" s="28">
        <v>75227</v>
      </c>
      <c r="M193" s="28">
        <v>8798</v>
      </c>
      <c r="N193" s="28">
        <v>2129</v>
      </c>
      <c r="O193" s="28">
        <v>85996</v>
      </c>
      <c r="P193" s="28">
        <v>75064</v>
      </c>
      <c r="Q193" s="28">
        <v>8796</v>
      </c>
      <c r="R193" s="28">
        <v>2136</v>
      </c>
      <c r="S193" s="28">
        <v>86613</v>
      </c>
      <c r="T193" s="28">
        <v>76063</v>
      </c>
      <c r="U193" s="28">
        <v>8550</v>
      </c>
      <c r="V193" s="28">
        <v>2000</v>
      </c>
      <c r="W193" s="28">
        <v>88224</v>
      </c>
      <c r="X193" s="28">
        <v>77555</v>
      </c>
      <c r="Y193" s="28">
        <v>8683</v>
      </c>
      <c r="Z193" s="28">
        <v>1986</v>
      </c>
      <c r="AA193" s="146">
        <v>88242</v>
      </c>
      <c r="AB193" s="146">
        <v>77262</v>
      </c>
      <c r="AC193" s="146">
        <v>8935</v>
      </c>
      <c r="AD193" s="146">
        <v>2045</v>
      </c>
    </row>
    <row r="194" spans="1:30" x14ac:dyDescent="0.4">
      <c r="A194" s="27" t="s">
        <v>259</v>
      </c>
      <c r="B194" s="27" t="s">
        <v>262</v>
      </c>
      <c r="C194" s="28">
        <v>136524</v>
      </c>
      <c r="D194" s="28">
        <v>118354</v>
      </c>
      <c r="E194" s="28">
        <v>14702</v>
      </c>
      <c r="F194" s="28">
        <v>3468</v>
      </c>
      <c r="G194" s="28">
        <v>139225</v>
      </c>
      <c r="H194" s="28">
        <v>120417</v>
      </c>
      <c r="I194" s="28">
        <v>15188</v>
      </c>
      <c r="J194" s="28">
        <v>3620</v>
      </c>
      <c r="K194" s="28">
        <v>138945</v>
      </c>
      <c r="L194" s="28">
        <v>119836</v>
      </c>
      <c r="M194" s="28">
        <v>15330</v>
      </c>
      <c r="N194" s="28">
        <v>3779</v>
      </c>
      <c r="O194" s="28">
        <v>140379</v>
      </c>
      <c r="P194" s="28">
        <v>121088</v>
      </c>
      <c r="Q194" s="28">
        <v>15617</v>
      </c>
      <c r="R194" s="28">
        <v>3674</v>
      </c>
      <c r="S194" s="28">
        <v>141599</v>
      </c>
      <c r="T194" s="28">
        <v>123564</v>
      </c>
      <c r="U194" s="28">
        <v>14656</v>
      </c>
      <c r="V194" s="28">
        <v>3379</v>
      </c>
      <c r="W194" s="28">
        <v>140600</v>
      </c>
      <c r="X194" s="28">
        <v>122894</v>
      </c>
      <c r="Y194" s="28">
        <v>14402</v>
      </c>
      <c r="Z194" s="28">
        <v>3304</v>
      </c>
      <c r="AA194" s="146">
        <v>138678</v>
      </c>
      <c r="AB194" s="146">
        <v>121091</v>
      </c>
      <c r="AC194" s="146">
        <v>14348</v>
      </c>
      <c r="AD194" s="146">
        <v>3239</v>
      </c>
    </row>
    <row r="195" spans="1:30" x14ac:dyDescent="0.4">
      <c r="A195" s="27" t="s">
        <v>259</v>
      </c>
      <c r="B195" s="27" t="s">
        <v>211</v>
      </c>
      <c r="C195" s="28">
        <v>20793</v>
      </c>
      <c r="D195" s="28">
        <v>18211</v>
      </c>
      <c r="E195" s="28">
        <v>2065</v>
      </c>
      <c r="F195" s="28">
        <v>517</v>
      </c>
      <c r="G195" s="28">
        <v>20374</v>
      </c>
      <c r="H195" s="28">
        <v>17842</v>
      </c>
      <c r="I195" s="28">
        <v>2005</v>
      </c>
      <c r="J195" s="28">
        <v>527</v>
      </c>
      <c r="K195" s="28">
        <v>19905</v>
      </c>
      <c r="L195" s="28">
        <v>17438</v>
      </c>
      <c r="M195" s="28">
        <v>1987</v>
      </c>
      <c r="N195" s="28">
        <v>480</v>
      </c>
      <c r="O195" s="28">
        <v>19692</v>
      </c>
      <c r="P195" s="28">
        <v>17267</v>
      </c>
      <c r="Q195" s="28">
        <v>1938</v>
      </c>
      <c r="R195" s="28">
        <v>487</v>
      </c>
      <c r="S195" s="28">
        <v>19777</v>
      </c>
      <c r="T195" s="28">
        <v>17459</v>
      </c>
      <c r="U195" s="28">
        <v>1872</v>
      </c>
      <c r="V195" s="28">
        <v>446</v>
      </c>
      <c r="W195" s="28">
        <v>19903</v>
      </c>
      <c r="X195" s="28">
        <v>17741</v>
      </c>
      <c r="Y195" s="28">
        <v>1777</v>
      </c>
      <c r="Z195" s="28">
        <v>385</v>
      </c>
      <c r="AA195" s="146">
        <v>20079</v>
      </c>
      <c r="AB195" s="146">
        <v>17800</v>
      </c>
      <c r="AC195" s="146">
        <v>1882</v>
      </c>
      <c r="AD195" s="146">
        <v>397</v>
      </c>
    </row>
    <row r="196" spans="1:30" x14ac:dyDescent="0.4">
      <c r="A196" s="27" t="s">
        <v>259</v>
      </c>
      <c r="B196" s="27" t="s">
        <v>266</v>
      </c>
      <c r="C196" s="28" t="s">
        <v>400</v>
      </c>
      <c r="D196" s="28" t="s">
        <v>400</v>
      </c>
      <c r="E196" s="28" t="s">
        <v>400</v>
      </c>
      <c r="F196" s="28" t="s">
        <v>400</v>
      </c>
      <c r="G196" s="28">
        <v>98622</v>
      </c>
      <c r="H196" s="28">
        <v>86688</v>
      </c>
      <c r="I196" s="28">
        <v>9547</v>
      </c>
      <c r="J196" s="28">
        <v>2387</v>
      </c>
      <c r="K196" s="28">
        <v>97311</v>
      </c>
      <c r="L196" s="28">
        <v>85163</v>
      </c>
      <c r="M196" s="28">
        <v>9620</v>
      </c>
      <c r="N196" s="28">
        <v>2528</v>
      </c>
      <c r="O196" s="28">
        <v>97076</v>
      </c>
      <c r="P196" s="28">
        <v>84902</v>
      </c>
      <c r="Q196" s="28">
        <v>9712</v>
      </c>
      <c r="R196" s="28">
        <v>2462</v>
      </c>
      <c r="S196" s="28">
        <v>101949</v>
      </c>
      <c r="T196" s="28">
        <v>89993</v>
      </c>
      <c r="U196" s="28">
        <v>9620</v>
      </c>
      <c r="V196" s="28">
        <v>2336</v>
      </c>
      <c r="W196" s="28">
        <v>106671</v>
      </c>
      <c r="X196" s="28">
        <v>94356</v>
      </c>
      <c r="Y196" s="28">
        <v>9984</v>
      </c>
      <c r="Z196" s="28">
        <v>2331</v>
      </c>
      <c r="AA196" s="146">
        <v>106979</v>
      </c>
      <c r="AB196" s="146">
        <v>94349</v>
      </c>
      <c r="AC196" s="146">
        <v>10211</v>
      </c>
      <c r="AD196" s="146">
        <v>2419</v>
      </c>
    </row>
    <row r="197" spans="1:30" x14ac:dyDescent="0.4">
      <c r="A197" s="27" t="s">
        <v>259</v>
      </c>
      <c r="B197" s="27" t="s">
        <v>260</v>
      </c>
      <c r="C197" s="28">
        <v>140303</v>
      </c>
      <c r="D197" s="28">
        <v>121943</v>
      </c>
      <c r="E197" s="28">
        <v>14734</v>
      </c>
      <c r="F197" s="28">
        <v>3626</v>
      </c>
      <c r="G197" s="28">
        <v>138726</v>
      </c>
      <c r="H197" s="28">
        <v>120394</v>
      </c>
      <c r="I197" s="28">
        <v>14598</v>
      </c>
      <c r="J197" s="28">
        <v>3734</v>
      </c>
      <c r="K197" s="28">
        <v>136321</v>
      </c>
      <c r="L197" s="28">
        <v>118150</v>
      </c>
      <c r="M197" s="28">
        <v>14556</v>
      </c>
      <c r="N197" s="28">
        <v>3615</v>
      </c>
      <c r="O197" s="28">
        <v>133428</v>
      </c>
      <c r="P197" s="28">
        <v>115452</v>
      </c>
      <c r="Q197" s="28">
        <v>14412</v>
      </c>
      <c r="R197" s="28">
        <v>3564</v>
      </c>
      <c r="S197" s="28">
        <v>135244</v>
      </c>
      <c r="T197" s="28">
        <v>118023</v>
      </c>
      <c r="U197" s="28">
        <v>13916</v>
      </c>
      <c r="V197" s="28">
        <v>3305</v>
      </c>
      <c r="W197" s="28">
        <v>135825</v>
      </c>
      <c r="X197" s="28">
        <v>118571</v>
      </c>
      <c r="Y197" s="28">
        <v>13992</v>
      </c>
      <c r="Z197" s="28">
        <v>3262</v>
      </c>
      <c r="AA197" s="146">
        <v>139436</v>
      </c>
      <c r="AB197" s="146">
        <v>121326</v>
      </c>
      <c r="AC197" s="146">
        <v>14733</v>
      </c>
      <c r="AD197" s="146">
        <v>3377</v>
      </c>
    </row>
    <row r="198" spans="1:30" x14ac:dyDescent="0.4">
      <c r="A198" s="27" t="s">
        <v>259</v>
      </c>
      <c r="B198" s="27" t="s">
        <v>207</v>
      </c>
      <c r="C198" s="28">
        <v>128085</v>
      </c>
      <c r="D198" s="28">
        <v>109824</v>
      </c>
      <c r="E198" s="28">
        <v>14869</v>
      </c>
      <c r="F198" s="28">
        <v>3392</v>
      </c>
      <c r="G198" s="28">
        <v>142209</v>
      </c>
      <c r="H198" s="28">
        <v>121266</v>
      </c>
      <c r="I198" s="28">
        <v>17074</v>
      </c>
      <c r="J198" s="28">
        <v>3869</v>
      </c>
      <c r="K198" s="28">
        <v>145272</v>
      </c>
      <c r="L198" s="28">
        <v>123263</v>
      </c>
      <c r="M198" s="28">
        <v>17851</v>
      </c>
      <c r="N198" s="28">
        <v>4158</v>
      </c>
      <c r="O198" s="28">
        <v>147441</v>
      </c>
      <c r="P198" s="28">
        <v>125667</v>
      </c>
      <c r="Q198" s="28">
        <v>17688</v>
      </c>
      <c r="R198" s="28">
        <v>4086</v>
      </c>
      <c r="S198" s="28">
        <v>151251</v>
      </c>
      <c r="T198" s="28">
        <v>130463</v>
      </c>
      <c r="U198" s="28">
        <v>17012</v>
      </c>
      <c r="V198" s="28">
        <v>3776</v>
      </c>
      <c r="W198" s="28">
        <v>158393</v>
      </c>
      <c r="X198" s="28">
        <v>136265</v>
      </c>
      <c r="Y198" s="28">
        <v>18054</v>
      </c>
      <c r="Z198" s="28">
        <v>4074</v>
      </c>
      <c r="AA198" s="146">
        <v>174810</v>
      </c>
      <c r="AB198" s="146">
        <v>149797</v>
      </c>
      <c r="AC198" s="146">
        <v>20552</v>
      </c>
      <c r="AD198" s="146">
        <v>4461</v>
      </c>
    </row>
    <row r="199" spans="1:30" x14ac:dyDescent="0.4">
      <c r="A199" s="27" t="s">
        <v>259</v>
      </c>
      <c r="B199" s="27" t="s">
        <v>261</v>
      </c>
      <c r="C199" s="28">
        <v>89711</v>
      </c>
      <c r="D199" s="28">
        <v>75385</v>
      </c>
      <c r="E199" s="28">
        <v>11305</v>
      </c>
      <c r="F199" s="28">
        <v>3021</v>
      </c>
      <c r="G199" s="28">
        <v>95418</v>
      </c>
      <c r="H199" s="28">
        <v>79738</v>
      </c>
      <c r="I199" s="28">
        <v>12460</v>
      </c>
      <c r="J199" s="28">
        <v>3220</v>
      </c>
      <c r="K199" s="28">
        <v>104613</v>
      </c>
      <c r="L199" s="28">
        <v>86420</v>
      </c>
      <c r="M199" s="28">
        <v>14483</v>
      </c>
      <c r="N199" s="28">
        <v>3710</v>
      </c>
      <c r="O199" s="28">
        <v>112867</v>
      </c>
      <c r="P199" s="28">
        <v>93725</v>
      </c>
      <c r="Q199" s="28">
        <v>15318</v>
      </c>
      <c r="R199" s="28">
        <v>3824</v>
      </c>
      <c r="S199" s="28">
        <v>118678</v>
      </c>
      <c r="T199" s="28">
        <v>100161</v>
      </c>
      <c r="U199" s="28">
        <v>14887</v>
      </c>
      <c r="V199" s="28">
        <v>3630</v>
      </c>
      <c r="W199" s="28">
        <v>119014</v>
      </c>
      <c r="X199" s="28">
        <v>100684</v>
      </c>
      <c r="Y199" s="28">
        <v>14683</v>
      </c>
      <c r="Z199" s="28">
        <v>3647</v>
      </c>
      <c r="AA199" s="146">
        <v>120106</v>
      </c>
      <c r="AB199" s="146">
        <v>101499</v>
      </c>
      <c r="AC199" s="146">
        <v>14901</v>
      </c>
      <c r="AD199" s="146">
        <v>3706</v>
      </c>
    </row>
    <row r="200" spans="1:30" x14ac:dyDescent="0.4">
      <c r="A200" s="27" t="s">
        <v>259</v>
      </c>
      <c r="B200" s="27" t="s">
        <v>264</v>
      </c>
      <c r="C200" s="28">
        <v>6427</v>
      </c>
      <c r="D200" s="28">
        <v>5014</v>
      </c>
      <c r="E200" s="28">
        <v>1100</v>
      </c>
      <c r="F200" s="28">
        <v>313</v>
      </c>
      <c r="G200" s="28">
        <v>6557</v>
      </c>
      <c r="H200" s="28">
        <v>5064</v>
      </c>
      <c r="I200" s="28">
        <v>1172</v>
      </c>
      <c r="J200" s="28">
        <v>321</v>
      </c>
      <c r="K200" s="28">
        <v>6558</v>
      </c>
      <c r="L200" s="28">
        <v>5106</v>
      </c>
      <c r="M200" s="28">
        <v>1139</v>
      </c>
      <c r="N200" s="28">
        <v>313</v>
      </c>
      <c r="O200" s="28">
        <v>6783</v>
      </c>
      <c r="P200" s="28">
        <v>5262</v>
      </c>
      <c r="Q200" s="28">
        <v>1181</v>
      </c>
      <c r="R200" s="28">
        <v>340</v>
      </c>
      <c r="S200" s="28">
        <v>6829</v>
      </c>
      <c r="T200" s="28">
        <v>5281</v>
      </c>
      <c r="U200" s="28">
        <v>1204</v>
      </c>
      <c r="V200" s="28">
        <v>344</v>
      </c>
      <c r="W200" s="28">
        <v>7124</v>
      </c>
      <c r="X200" s="28">
        <v>5497</v>
      </c>
      <c r="Y200" s="28">
        <v>1261</v>
      </c>
      <c r="Z200" s="28">
        <v>366</v>
      </c>
      <c r="AA200" s="146">
        <v>7259</v>
      </c>
      <c r="AB200" s="146">
        <v>5556</v>
      </c>
      <c r="AC200" s="146">
        <v>1317</v>
      </c>
      <c r="AD200" s="146">
        <v>386</v>
      </c>
    </row>
    <row r="201" spans="1:30" x14ac:dyDescent="0.4">
      <c r="A201" s="27" t="s">
        <v>259</v>
      </c>
      <c r="B201" s="27" t="s">
        <v>216</v>
      </c>
      <c r="C201" s="28">
        <v>28294</v>
      </c>
      <c r="D201" s="28">
        <v>23273</v>
      </c>
      <c r="E201" s="28">
        <v>3865</v>
      </c>
      <c r="F201" s="28">
        <v>1156</v>
      </c>
      <c r="G201" s="28">
        <v>28860</v>
      </c>
      <c r="H201" s="28">
        <v>23816</v>
      </c>
      <c r="I201" s="28">
        <v>3859</v>
      </c>
      <c r="J201" s="28">
        <v>1185</v>
      </c>
      <c r="K201" s="28">
        <v>32608</v>
      </c>
      <c r="L201" s="28">
        <v>26560</v>
      </c>
      <c r="M201" s="28">
        <v>4626</v>
      </c>
      <c r="N201" s="28">
        <v>1422</v>
      </c>
      <c r="O201" s="28">
        <v>35012</v>
      </c>
      <c r="P201" s="28">
        <v>28670</v>
      </c>
      <c r="Q201" s="28">
        <v>4959</v>
      </c>
      <c r="R201" s="28">
        <v>1383</v>
      </c>
      <c r="S201" s="28">
        <v>35833</v>
      </c>
      <c r="T201" s="28">
        <v>29864</v>
      </c>
      <c r="U201" s="28">
        <v>4688</v>
      </c>
      <c r="V201" s="28">
        <v>1281</v>
      </c>
      <c r="W201" s="28">
        <v>37995</v>
      </c>
      <c r="X201" s="28">
        <v>31755</v>
      </c>
      <c r="Y201" s="28">
        <v>4886</v>
      </c>
      <c r="Z201" s="28">
        <v>1354</v>
      </c>
      <c r="AA201" s="146">
        <v>41986</v>
      </c>
      <c r="AB201" s="146">
        <v>35309</v>
      </c>
      <c r="AC201" s="146">
        <v>5290</v>
      </c>
      <c r="AD201" s="146">
        <v>1387</v>
      </c>
    </row>
    <row r="202" spans="1:30" x14ac:dyDescent="0.4">
      <c r="A202" s="27" t="s">
        <v>267</v>
      </c>
      <c r="B202" s="27" t="s">
        <v>267</v>
      </c>
      <c r="C202" s="28">
        <v>537573</v>
      </c>
      <c r="D202" s="28">
        <v>455178</v>
      </c>
      <c r="E202" s="28">
        <v>65855</v>
      </c>
      <c r="F202" s="28">
        <v>16540</v>
      </c>
      <c r="G202" s="28">
        <v>546595</v>
      </c>
      <c r="H202" s="28">
        <v>465642</v>
      </c>
      <c r="I202" s="28">
        <v>65487</v>
      </c>
      <c r="J202" s="28">
        <v>15466</v>
      </c>
      <c r="K202" s="28">
        <v>558332</v>
      </c>
      <c r="L202" s="28">
        <v>469520</v>
      </c>
      <c r="M202" s="28">
        <v>71447</v>
      </c>
      <c r="N202" s="28">
        <v>17365</v>
      </c>
      <c r="O202" s="28">
        <v>574476</v>
      </c>
      <c r="P202" s="28">
        <v>482946</v>
      </c>
      <c r="Q202" s="28">
        <v>73582</v>
      </c>
      <c r="R202" s="28">
        <v>17948</v>
      </c>
      <c r="S202" s="28">
        <v>588595</v>
      </c>
      <c r="T202" s="28">
        <v>495648</v>
      </c>
      <c r="U202" s="28">
        <v>75059</v>
      </c>
      <c r="V202" s="28">
        <v>17888</v>
      </c>
      <c r="W202" s="28">
        <v>593542</v>
      </c>
      <c r="X202" s="28">
        <v>499453</v>
      </c>
      <c r="Y202" s="28">
        <v>75919</v>
      </c>
      <c r="Z202" s="28">
        <v>18170</v>
      </c>
      <c r="AA202" s="146">
        <v>605006</v>
      </c>
      <c r="AB202" s="146">
        <v>505324</v>
      </c>
      <c r="AC202" s="146">
        <v>80571</v>
      </c>
      <c r="AD202" s="146">
        <v>19111</v>
      </c>
    </row>
    <row r="203" spans="1:30" x14ac:dyDescent="0.4">
      <c r="A203" s="27" t="s">
        <v>267</v>
      </c>
      <c r="B203" s="27" t="s">
        <v>273</v>
      </c>
      <c r="C203" s="28">
        <v>14039</v>
      </c>
      <c r="D203" s="28">
        <v>11859</v>
      </c>
      <c r="E203" s="28">
        <v>1797</v>
      </c>
      <c r="F203" s="28">
        <v>383</v>
      </c>
      <c r="G203" s="28">
        <v>14106</v>
      </c>
      <c r="H203" s="28">
        <v>11996</v>
      </c>
      <c r="I203" s="28">
        <v>1766</v>
      </c>
      <c r="J203" s="28">
        <v>344</v>
      </c>
      <c r="K203" s="28">
        <v>14061</v>
      </c>
      <c r="L203" s="28">
        <v>11973</v>
      </c>
      <c r="M203" s="28">
        <v>1734</v>
      </c>
      <c r="N203" s="28">
        <v>354</v>
      </c>
      <c r="O203" s="28">
        <v>14258</v>
      </c>
      <c r="P203" s="28">
        <v>12047</v>
      </c>
      <c r="Q203" s="28">
        <v>1834</v>
      </c>
      <c r="R203" s="28">
        <v>377</v>
      </c>
      <c r="S203" s="28">
        <v>14340</v>
      </c>
      <c r="T203" s="28">
        <v>12098</v>
      </c>
      <c r="U203" s="28">
        <v>1858</v>
      </c>
      <c r="V203" s="28">
        <v>384</v>
      </c>
      <c r="W203" s="28">
        <v>14333</v>
      </c>
      <c r="X203" s="28">
        <v>12039</v>
      </c>
      <c r="Y203" s="28">
        <v>1901</v>
      </c>
      <c r="Z203" s="28">
        <v>393</v>
      </c>
      <c r="AA203" s="146">
        <v>14277</v>
      </c>
      <c r="AB203" s="146">
        <v>11957</v>
      </c>
      <c r="AC203" s="146">
        <v>1934</v>
      </c>
      <c r="AD203" s="146">
        <v>386</v>
      </c>
    </row>
    <row r="204" spans="1:30" x14ac:dyDescent="0.4">
      <c r="A204" s="27" t="s">
        <v>267</v>
      </c>
      <c r="B204" s="27" t="s">
        <v>289</v>
      </c>
      <c r="C204" s="28">
        <v>20443</v>
      </c>
      <c r="D204" s="28">
        <v>16444</v>
      </c>
      <c r="E204" s="28">
        <v>2992</v>
      </c>
      <c r="F204" s="28">
        <v>1007</v>
      </c>
      <c r="G204" s="28">
        <v>20830</v>
      </c>
      <c r="H204" s="28">
        <v>16755</v>
      </c>
      <c r="I204" s="28">
        <v>3039</v>
      </c>
      <c r="J204" s="28">
        <v>1036</v>
      </c>
      <c r="K204" s="28">
        <v>21331</v>
      </c>
      <c r="L204" s="28">
        <v>16839</v>
      </c>
      <c r="M204" s="28">
        <v>3378</v>
      </c>
      <c r="N204" s="28">
        <v>1114</v>
      </c>
      <c r="O204" s="28">
        <v>21775</v>
      </c>
      <c r="P204" s="28">
        <v>17328</v>
      </c>
      <c r="Q204" s="28">
        <v>3328</v>
      </c>
      <c r="R204" s="28">
        <v>1119</v>
      </c>
      <c r="S204" s="28">
        <v>21611</v>
      </c>
      <c r="T204" s="28">
        <v>17259</v>
      </c>
      <c r="U204" s="28">
        <v>3208</v>
      </c>
      <c r="V204" s="28">
        <v>1144</v>
      </c>
      <c r="W204" s="28">
        <v>21196</v>
      </c>
      <c r="X204" s="28">
        <v>16884</v>
      </c>
      <c r="Y204" s="28">
        <v>3145</v>
      </c>
      <c r="Z204" s="28">
        <v>1167</v>
      </c>
      <c r="AA204" s="146">
        <v>21599</v>
      </c>
      <c r="AB204" s="146">
        <v>16886</v>
      </c>
      <c r="AC204" s="146">
        <v>3413</v>
      </c>
      <c r="AD204" s="146">
        <v>1300</v>
      </c>
    </row>
    <row r="205" spans="1:30" x14ac:dyDescent="0.4">
      <c r="A205" s="27" t="s">
        <v>267</v>
      </c>
      <c r="B205" s="27" t="s">
        <v>287</v>
      </c>
      <c r="C205" s="28">
        <v>10664</v>
      </c>
      <c r="D205" s="28">
        <v>9175</v>
      </c>
      <c r="E205" s="28">
        <v>1247</v>
      </c>
      <c r="F205" s="28">
        <v>242</v>
      </c>
      <c r="G205" s="28">
        <v>10745</v>
      </c>
      <c r="H205" s="28">
        <v>9193</v>
      </c>
      <c r="I205" s="28">
        <v>1298</v>
      </c>
      <c r="J205" s="28">
        <v>254</v>
      </c>
      <c r="K205" s="28">
        <v>10783</v>
      </c>
      <c r="L205" s="28">
        <v>9201</v>
      </c>
      <c r="M205" s="28">
        <v>1325</v>
      </c>
      <c r="N205" s="28">
        <v>257</v>
      </c>
      <c r="O205" s="28">
        <v>10797</v>
      </c>
      <c r="P205" s="28">
        <v>9138</v>
      </c>
      <c r="Q205" s="28">
        <v>1365</v>
      </c>
      <c r="R205" s="28">
        <v>294</v>
      </c>
      <c r="S205" s="28">
        <v>10874</v>
      </c>
      <c r="T205" s="28">
        <v>9222</v>
      </c>
      <c r="U205" s="28">
        <v>1351</v>
      </c>
      <c r="V205" s="28">
        <v>301</v>
      </c>
      <c r="W205" s="28">
        <v>10913</v>
      </c>
      <c r="X205" s="28">
        <v>9191</v>
      </c>
      <c r="Y205" s="28">
        <v>1401</v>
      </c>
      <c r="Z205" s="28">
        <v>321</v>
      </c>
      <c r="AA205" s="146">
        <v>11109</v>
      </c>
      <c r="AB205" s="146">
        <v>9282</v>
      </c>
      <c r="AC205" s="146">
        <v>1499</v>
      </c>
      <c r="AD205" s="146">
        <v>328</v>
      </c>
    </row>
    <row r="206" spans="1:30" x14ac:dyDescent="0.4">
      <c r="A206" s="27" t="s">
        <v>267</v>
      </c>
      <c r="B206" s="27" t="s">
        <v>290</v>
      </c>
      <c r="C206" s="28">
        <v>38595</v>
      </c>
      <c r="D206" s="28">
        <v>32017</v>
      </c>
      <c r="E206" s="28">
        <v>5253</v>
      </c>
      <c r="F206" s="28">
        <v>1325</v>
      </c>
      <c r="G206" s="28">
        <v>40493</v>
      </c>
      <c r="H206" s="28">
        <v>33776</v>
      </c>
      <c r="I206" s="28">
        <v>5379</v>
      </c>
      <c r="J206" s="28">
        <v>1338</v>
      </c>
      <c r="K206" s="28">
        <v>41382</v>
      </c>
      <c r="L206" s="28">
        <v>34542</v>
      </c>
      <c r="M206" s="28">
        <v>5481</v>
      </c>
      <c r="N206" s="28">
        <v>1359</v>
      </c>
      <c r="O206" s="28">
        <v>43015</v>
      </c>
      <c r="P206" s="28">
        <v>36071</v>
      </c>
      <c r="Q206" s="28">
        <v>5610</v>
      </c>
      <c r="R206" s="28">
        <v>1334</v>
      </c>
      <c r="S206" s="28">
        <v>44215</v>
      </c>
      <c r="T206" s="28">
        <v>36975</v>
      </c>
      <c r="U206" s="28">
        <v>5851</v>
      </c>
      <c r="V206" s="28">
        <v>1389</v>
      </c>
      <c r="W206" s="28">
        <v>45733</v>
      </c>
      <c r="X206" s="28">
        <v>38258</v>
      </c>
      <c r="Y206" s="28">
        <v>6038</v>
      </c>
      <c r="Z206" s="28">
        <v>1437</v>
      </c>
      <c r="AA206" s="146">
        <v>47763</v>
      </c>
      <c r="AB206" s="146">
        <v>39798</v>
      </c>
      <c r="AC206" s="146">
        <v>6425</v>
      </c>
      <c r="AD206" s="146">
        <v>1540</v>
      </c>
    </row>
    <row r="207" spans="1:30" x14ac:dyDescent="0.4">
      <c r="A207" s="27" t="s">
        <v>267</v>
      </c>
      <c r="B207" s="27" t="s">
        <v>292</v>
      </c>
      <c r="C207" s="28">
        <v>9433</v>
      </c>
      <c r="D207" s="28">
        <v>8122</v>
      </c>
      <c r="E207" s="28">
        <v>1099</v>
      </c>
      <c r="F207" s="28">
        <v>212</v>
      </c>
      <c r="G207" s="28">
        <v>9548</v>
      </c>
      <c r="H207" s="28">
        <v>8191</v>
      </c>
      <c r="I207" s="28">
        <v>1161</v>
      </c>
      <c r="J207" s="28">
        <v>196</v>
      </c>
      <c r="K207" s="28">
        <v>9555</v>
      </c>
      <c r="L207" s="28">
        <v>8159</v>
      </c>
      <c r="M207" s="28">
        <v>1170</v>
      </c>
      <c r="N207" s="28">
        <v>226</v>
      </c>
      <c r="O207" s="28">
        <v>9672</v>
      </c>
      <c r="P207" s="28">
        <v>8262</v>
      </c>
      <c r="Q207" s="28">
        <v>1153</v>
      </c>
      <c r="R207" s="28">
        <v>257</v>
      </c>
      <c r="S207" s="28">
        <v>9762</v>
      </c>
      <c r="T207" s="28">
        <v>8339</v>
      </c>
      <c r="U207" s="28">
        <v>1179</v>
      </c>
      <c r="V207" s="28">
        <v>244</v>
      </c>
      <c r="W207" s="28">
        <v>9806</v>
      </c>
      <c r="X207" s="28">
        <v>8325</v>
      </c>
      <c r="Y207" s="28">
        <v>1227</v>
      </c>
      <c r="Z207" s="28">
        <v>254</v>
      </c>
      <c r="AA207" s="146">
        <v>9911</v>
      </c>
      <c r="AB207" s="146">
        <v>8393</v>
      </c>
      <c r="AC207" s="146">
        <v>1258</v>
      </c>
      <c r="AD207" s="146">
        <v>260</v>
      </c>
    </row>
    <row r="208" spans="1:30" x14ac:dyDescent="0.4">
      <c r="A208" s="27" t="s">
        <v>267</v>
      </c>
      <c r="B208" s="27" t="s">
        <v>291</v>
      </c>
      <c r="C208" s="28">
        <v>31570</v>
      </c>
      <c r="D208" s="28">
        <v>26563</v>
      </c>
      <c r="E208" s="28">
        <v>4082</v>
      </c>
      <c r="F208" s="28">
        <v>925</v>
      </c>
      <c r="G208" s="28">
        <v>33181</v>
      </c>
      <c r="H208" s="28">
        <v>27893</v>
      </c>
      <c r="I208" s="28">
        <v>4278</v>
      </c>
      <c r="J208" s="28">
        <v>1010</v>
      </c>
      <c r="K208" s="28">
        <v>34127</v>
      </c>
      <c r="L208" s="28">
        <v>28259</v>
      </c>
      <c r="M208" s="28">
        <v>4734</v>
      </c>
      <c r="N208" s="28">
        <v>1134</v>
      </c>
      <c r="O208" s="28">
        <v>34531</v>
      </c>
      <c r="P208" s="28">
        <v>28655</v>
      </c>
      <c r="Q208" s="28">
        <v>4777</v>
      </c>
      <c r="R208" s="28">
        <v>1099</v>
      </c>
      <c r="S208" s="28">
        <v>36769</v>
      </c>
      <c r="T208" s="28">
        <v>30757</v>
      </c>
      <c r="U208" s="28">
        <v>4939</v>
      </c>
      <c r="V208" s="28">
        <v>1073</v>
      </c>
      <c r="W208" s="28">
        <v>36774</v>
      </c>
      <c r="X208" s="28">
        <v>30766</v>
      </c>
      <c r="Y208" s="28">
        <v>4946</v>
      </c>
      <c r="Z208" s="28">
        <v>1062</v>
      </c>
      <c r="AA208" s="146">
        <v>38017</v>
      </c>
      <c r="AB208" s="146">
        <v>31653</v>
      </c>
      <c r="AC208" s="146">
        <v>5247</v>
      </c>
      <c r="AD208" s="146">
        <v>1117</v>
      </c>
    </row>
    <row r="209" spans="1:30" x14ac:dyDescent="0.4">
      <c r="A209" s="27" t="s">
        <v>267</v>
      </c>
      <c r="B209" s="27" t="s">
        <v>279</v>
      </c>
      <c r="C209" s="28">
        <v>14933</v>
      </c>
      <c r="D209" s="28">
        <v>12710</v>
      </c>
      <c r="E209" s="28">
        <v>1829</v>
      </c>
      <c r="F209" s="28">
        <v>394</v>
      </c>
      <c r="G209" s="28">
        <v>15193</v>
      </c>
      <c r="H209" s="28">
        <v>12952</v>
      </c>
      <c r="I209" s="28">
        <v>1864</v>
      </c>
      <c r="J209" s="28">
        <v>377</v>
      </c>
      <c r="K209" s="28">
        <v>14913</v>
      </c>
      <c r="L209" s="28">
        <v>12680</v>
      </c>
      <c r="M209" s="28">
        <v>1845</v>
      </c>
      <c r="N209" s="28">
        <v>388</v>
      </c>
      <c r="O209" s="28">
        <v>15564</v>
      </c>
      <c r="P209" s="28">
        <v>13158</v>
      </c>
      <c r="Q209" s="28">
        <v>1966</v>
      </c>
      <c r="R209" s="28">
        <v>440</v>
      </c>
      <c r="S209" s="28">
        <v>16276</v>
      </c>
      <c r="T209" s="28">
        <v>13695</v>
      </c>
      <c r="U209" s="28">
        <v>2121</v>
      </c>
      <c r="V209" s="28">
        <v>460</v>
      </c>
      <c r="W209" s="28">
        <v>16430</v>
      </c>
      <c r="X209" s="28">
        <v>13834</v>
      </c>
      <c r="Y209" s="28">
        <v>2143</v>
      </c>
      <c r="Z209" s="28">
        <v>453</v>
      </c>
      <c r="AA209" s="146">
        <v>16897</v>
      </c>
      <c r="AB209" s="146">
        <v>14090</v>
      </c>
      <c r="AC209" s="146">
        <v>2319</v>
      </c>
      <c r="AD209" s="146">
        <v>488</v>
      </c>
    </row>
    <row r="210" spans="1:30" x14ac:dyDescent="0.4">
      <c r="A210" s="27" t="s">
        <v>267</v>
      </c>
      <c r="B210" s="27" t="s">
        <v>282</v>
      </c>
      <c r="C210" s="28">
        <v>60912</v>
      </c>
      <c r="D210" s="28">
        <v>53542</v>
      </c>
      <c r="E210" s="28">
        <v>6070</v>
      </c>
      <c r="F210" s="28">
        <v>1300</v>
      </c>
      <c r="G210" s="28">
        <v>61389</v>
      </c>
      <c r="H210" s="28">
        <v>53869</v>
      </c>
      <c r="I210" s="28">
        <v>6174</v>
      </c>
      <c r="J210" s="28">
        <v>1346</v>
      </c>
      <c r="K210" s="28">
        <v>62162</v>
      </c>
      <c r="L210" s="28">
        <v>54284</v>
      </c>
      <c r="M210" s="28">
        <v>6412</v>
      </c>
      <c r="N210" s="28">
        <v>1466</v>
      </c>
      <c r="O210" s="28">
        <v>62724</v>
      </c>
      <c r="P210" s="28">
        <v>54894</v>
      </c>
      <c r="Q210" s="28">
        <v>6441</v>
      </c>
      <c r="R210" s="28">
        <v>1389</v>
      </c>
      <c r="S210" s="28">
        <v>64628</v>
      </c>
      <c r="T210" s="28">
        <v>56462</v>
      </c>
      <c r="U210" s="28">
        <v>6813</v>
      </c>
      <c r="V210" s="28">
        <v>1353</v>
      </c>
      <c r="W210" s="28">
        <v>64529</v>
      </c>
      <c r="X210" s="28">
        <v>56449</v>
      </c>
      <c r="Y210" s="28">
        <v>6724</v>
      </c>
      <c r="Z210" s="28">
        <v>1356</v>
      </c>
      <c r="AA210" s="146">
        <v>65018</v>
      </c>
      <c r="AB210" s="146">
        <v>56707</v>
      </c>
      <c r="AC210" s="146">
        <v>6945</v>
      </c>
      <c r="AD210" s="146">
        <v>1366</v>
      </c>
    </row>
    <row r="211" spans="1:30" x14ac:dyDescent="0.4">
      <c r="A211" s="27" t="s">
        <v>267</v>
      </c>
      <c r="B211" s="27" t="s">
        <v>281</v>
      </c>
      <c r="C211" s="28">
        <v>22676</v>
      </c>
      <c r="D211" s="28">
        <v>19045</v>
      </c>
      <c r="E211" s="28">
        <v>2865</v>
      </c>
      <c r="F211" s="28">
        <v>766</v>
      </c>
      <c r="G211" s="28">
        <v>23303</v>
      </c>
      <c r="H211" s="28">
        <v>19504</v>
      </c>
      <c r="I211" s="28">
        <v>2989</v>
      </c>
      <c r="J211" s="28">
        <v>810</v>
      </c>
      <c r="K211" s="28">
        <v>23476</v>
      </c>
      <c r="L211" s="28">
        <v>19537</v>
      </c>
      <c r="M211" s="28">
        <v>3085</v>
      </c>
      <c r="N211" s="28">
        <v>854</v>
      </c>
      <c r="O211" s="28">
        <v>25433</v>
      </c>
      <c r="P211" s="28">
        <v>21191</v>
      </c>
      <c r="Q211" s="28">
        <v>3321</v>
      </c>
      <c r="R211" s="28">
        <v>921</v>
      </c>
      <c r="S211" s="28">
        <v>28017</v>
      </c>
      <c r="T211" s="28">
        <v>23320</v>
      </c>
      <c r="U211" s="28">
        <v>3721</v>
      </c>
      <c r="V211" s="28">
        <v>976</v>
      </c>
      <c r="W211" s="28">
        <v>27592</v>
      </c>
      <c r="X211" s="28">
        <v>23098</v>
      </c>
      <c r="Y211" s="28">
        <v>3581</v>
      </c>
      <c r="Z211" s="28">
        <v>913</v>
      </c>
      <c r="AA211" s="146">
        <v>27964</v>
      </c>
      <c r="AB211" s="146">
        <v>23204</v>
      </c>
      <c r="AC211" s="146">
        <v>3823</v>
      </c>
      <c r="AD211" s="146">
        <v>937</v>
      </c>
    </row>
    <row r="212" spans="1:30" x14ac:dyDescent="0.4">
      <c r="A212" s="27" t="s">
        <v>267</v>
      </c>
      <c r="B212" s="27" t="s">
        <v>293</v>
      </c>
      <c r="C212" s="28">
        <v>14991</v>
      </c>
      <c r="D212" s="28">
        <v>12533</v>
      </c>
      <c r="E212" s="28">
        <v>2004</v>
      </c>
      <c r="F212" s="28">
        <v>454</v>
      </c>
      <c r="G212" s="28">
        <v>15016</v>
      </c>
      <c r="H212" s="28">
        <v>12535</v>
      </c>
      <c r="I212" s="28">
        <v>2031</v>
      </c>
      <c r="J212" s="28">
        <v>450</v>
      </c>
      <c r="K212" s="28">
        <v>14800</v>
      </c>
      <c r="L212" s="28">
        <v>12303</v>
      </c>
      <c r="M212" s="28">
        <v>2066</v>
      </c>
      <c r="N212" s="28">
        <v>431</v>
      </c>
      <c r="O212" s="28">
        <v>14940</v>
      </c>
      <c r="P212" s="28">
        <v>12389</v>
      </c>
      <c r="Q212" s="28">
        <v>2079</v>
      </c>
      <c r="R212" s="28">
        <v>472</v>
      </c>
      <c r="S212" s="28">
        <v>14954</v>
      </c>
      <c r="T212" s="28">
        <v>12389</v>
      </c>
      <c r="U212" s="28">
        <v>2101</v>
      </c>
      <c r="V212" s="28">
        <v>464</v>
      </c>
      <c r="W212" s="28">
        <v>14781</v>
      </c>
      <c r="X212" s="28">
        <v>12161</v>
      </c>
      <c r="Y212" s="28">
        <v>2135</v>
      </c>
      <c r="Z212" s="28">
        <v>485</v>
      </c>
      <c r="AA212" s="146">
        <v>14970</v>
      </c>
      <c r="AB212" s="146">
        <v>12190</v>
      </c>
      <c r="AC212" s="146">
        <v>2257</v>
      </c>
      <c r="AD212" s="146">
        <v>523</v>
      </c>
    </row>
    <row r="213" spans="1:30" x14ac:dyDescent="0.4">
      <c r="A213" s="27" t="s">
        <v>267</v>
      </c>
      <c r="B213" s="27" t="s">
        <v>294</v>
      </c>
      <c r="C213" s="28">
        <v>74597</v>
      </c>
      <c r="D213" s="28">
        <v>63532</v>
      </c>
      <c r="E213" s="28">
        <v>8652</v>
      </c>
      <c r="F213" s="28">
        <v>2413</v>
      </c>
      <c r="G213" s="28">
        <v>76820</v>
      </c>
      <c r="H213" s="28">
        <v>65398</v>
      </c>
      <c r="I213" s="28">
        <v>9162</v>
      </c>
      <c r="J213" s="28">
        <v>2260</v>
      </c>
      <c r="K213" s="28">
        <v>79425</v>
      </c>
      <c r="L213" s="28">
        <v>67310</v>
      </c>
      <c r="M213" s="28">
        <v>9755</v>
      </c>
      <c r="N213" s="28">
        <v>2360</v>
      </c>
      <c r="O213" s="28">
        <v>83488</v>
      </c>
      <c r="P213" s="28">
        <v>70748</v>
      </c>
      <c r="Q213" s="28">
        <v>10301</v>
      </c>
      <c r="R213" s="28">
        <v>2439</v>
      </c>
      <c r="S213" s="28">
        <v>86783</v>
      </c>
      <c r="T213" s="28">
        <v>73923</v>
      </c>
      <c r="U213" s="28">
        <v>10396</v>
      </c>
      <c r="V213" s="28">
        <v>2464</v>
      </c>
      <c r="W213" s="28">
        <v>88078</v>
      </c>
      <c r="X213" s="28">
        <v>75205</v>
      </c>
      <c r="Y213" s="28">
        <v>10387</v>
      </c>
      <c r="Z213" s="28">
        <v>2486</v>
      </c>
      <c r="AA213" s="146">
        <v>91082</v>
      </c>
      <c r="AB213" s="146">
        <v>77264</v>
      </c>
      <c r="AC213" s="146">
        <v>11269</v>
      </c>
      <c r="AD213" s="146">
        <v>2549</v>
      </c>
    </row>
    <row r="214" spans="1:30" x14ac:dyDescent="0.4">
      <c r="A214" s="27" t="s">
        <v>267</v>
      </c>
      <c r="B214" s="27" t="s">
        <v>288</v>
      </c>
      <c r="C214" s="28">
        <v>14352</v>
      </c>
      <c r="D214" s="28">
        <v>12311</v>
      </c>
      <c r="E214" s="28">
        <v>1680</v>
      </c>
      <c r="F214" s="28">
        <v>361</v>
      </c>
      <c r="G214" s="28">
        <v>14536</v>
      </c>
      <c r="H214" s="28">
        <v>12515</v>
      </c>
      <c r="I214" s="28">
        <v>1675</v>
      </c>
      <c r="J214" s="28">
        <v>346</v>
      </c>
      <c r="K214" s="28">
        <v>14373</v>
      </c>
      <c r="L214" s="28">
        <v>12201</v>
      </c>
      <c r="M214" s="28">
        <v>1784</v>
      </c>
      <c r="N214" s="28">
        <v>388</v>
      </c>
      <c r="O214" s="28">
        <v>14415</v>
      </c>
      <c r="P214" s="28">
        <v>12288</v>
      </c>
      <c r="Q214" s="28">
        <v>1732</v>
      </c>
      <c r="R214" s="28">
        <v>395</v>
      </c>
      <c r="S214" s="28">
        <v>14351</v>
      </c>
      <c r="T214" s="28">
        <v>12137</v>
      </c>
      <c r="U214" s="28">
        <v>1814</v>
      </c>
      <c r="V214" s="28">
        <v>400</v>
      </c>
      <c r="W214" s="28">
        <v>14590</v>
      </c>
      <c r="X214" s="28">
        <v>12339</v>
      </c>
      <c r="Y214" s="28">
        <v>1838</v>
      </c>
      <c r="Z214" s="28">
        <v>413</v>
      </c>
      <c r="AA214" s="146">
        <v>14982</v>
      </c>
      <c r="AB214" s="146">
        <v>12512</v>
      </c>
      <c r="AC214" s="146">
        <v>2003</v>
      </c>
      <c r="AD214" s="146">
        <v>467</v>
      </c>
    </row>
    <row r="215" spans="1:30" x14ac:dyDescent="0.4">
      <c r="A215" s="27" t="s">
        <v>267</v>
      </c>
      <c r="B215" s="27" t="s">
        <v>276</v>
      </c>
      <c r="C215" s="28">
        <v>74712</v>
      </c>
      <c r="D215" s="28">
        <v>64949</v>
      </c>
      <c r="E215" s="28">
        <v>8111</v>
      </c>
      <c r="F215" s="28">
        <v>1652</v>
      </c>
      <c r="G215" s="28">
        <v>77886</v>
      </c>
      <c r="H215" s="28">
        <v>66772</v>
      </c>
      <c r="I215" s="28">
        <v>9110</v>
      </c>
      <c r="J215" s="28">
        <v>2004</v>
      </c>
      <c r="K215" s="28">
        <v>79544</v>
      </c>
      <c r="L215" s="28">
        <v>67807</v>
      </c>
      <c r="M215" s="28">
        <v>9604</v>
      </c>
      <c r="N215" s="28">
        <v>2133</v>
      </c>
      <c r="O215" s="28">
        <v>83097</v>
      </c>
      <c r="P215" s="28">
        <v>70654</v>
      </c>
      <c r="Q215" s="28">
        <v>10179</v>
      </c>
      <c r="R215" s="28">
        <v>2264</v>
      </c>
      <c r="S215" s="28">
        <v>84262</v>
      </c>
      <c r="T215" s="28">
        <v>71747</v>
      </c>
      <c r="U215" s="28">
        <v>10259</v>
      </c>
      <c r="V215" s="28">
        <v>2256</v>
      </c>
      <c r="W215" s="28">
        <v>86959</v>
      </c>
      <c r="X215" s="28">
        <v>73834</v>
      </c>
      <c r="Y215" s="28">
        <v>10768</v>
      </c>
      <c r="Z215" s="28">
        <v>2357</v>
      </c>
      <c r="AA215" s="146">
        <v>88062</v>
      </c>
      <c r="AB215" s="146">
        <v>74213</v>
      </c>
      <c r="AC215" s="146">
        <v>11298</v>
      </c>
      <c r="AD215" s="146">
        <v>2551</v>
      </c>
    </row>
    <row r="216" spans="1:30" x14ac:dyDescent="0.4">
      <c r="A216" s="27" t="s">
        <v>267</v>
      </c>
      <c r="B216" s="27" t="s">
        <v>283</v>
      </c>
      <c r="C216" s="28">
        <v>14849</v>
      </c>
      <c r="D216" s="28">
        <v>10888</v>
      </c>
      <c r="E216" s="28">
        <v>2660</v>
      </c>
      <c r="F216" s="28">
        <v>1301</v>
      </c>
      <c r="G216" s="28">
        <v>15029</v>
      </c>
      <c r="H216" s="28">
        <v>11038</v>
      </c>
      <c r="I216" s="28">
        <v>2785</v>
      </c>
      <c r="J216" s="28">
        <v>1206</v>
      </c>
      <c r="K216" s="28">
        <v>15218</v>
      </c>
      <c r="L216" s="28">
        <v>11197</v>
      </c>
      <c r="M216" s="28">
        <v>2890</v>
      </c>
      <c r="N216" s="28">
        <v>1131</v>
      </c>
      <c r="O216" s="28">
        <v>15599</v>
      </c>
      <c r="P216" s="28">
        <v>11519</v>
      </c>
      <c r="Q216" s="28">
        <v>2981</v>
      </c>
      <c r="R216" s="28">
        <v>1099</v>
      </c>
      <c r="S216" s="28">
        <v>15517</v>
      </c>
      <c r="T216" s="28">
        <v>11556</v>
      </c>
      <c r="U216" s="28">
        <v>2911</v>
      </c>
      <c r="V216" s="28">
        <v>1050</v>
      </c>
      <c r="W216" s="28">
        <v>15534</v>
      </c>
      <c r="X216" s="28">
        <v>11610</v>
      </c>
      <c r="Y216" s="28">
        <v>2855</v>
      </c>
      <c r="Z216" s="28">
        <v>1069</v>
      </c>
      <c r="AA216" s="146">
        <v>15675</v>
      </c>
      <c r="AB216" s="146">
        <v>11552</v>
      </c>
      <c r="AC216" s="146">
        <v>3035</v>
      </c>
      <c r="AD216" s="146">
        <v>1088</v>
      </c>
    </row>
    <row r="217" spans="1:30" x14ac:dyDescent="0.4">
      <c r="A217" s="27" t="s">
        <v>267</v>
      </c>
      <c r="B217" s="27" t="s">
        <v>285</v>
      </c>
      <c r="C217" s="28">
        <v>17003</v>
      </c>
      <c r="D217" s="28">
        <v>14497</v>
      </c>
      <c r="E217" s="28">
        <v>2053</v>
      </c>
      <c r="F217" s="28">
        <v>453</v>
      </c>
      <c r="G217" s="28">
        <v>17624</v>
      </c>
      <c r="H217" s="28">
        <v>15100</v>
      </c>
      <c r="I217" s="28">
        <v>2085</v>
      </c>
      <c r="J217" s="28">
        <v>439</v>
      </c>
      <c r="K217" s="28">
        <v>17555</v>
      </c>
      <c r="L217" s="28">
        <v>15003</v>
      </c>
      <c r="M217" s="28">
        <v>2094</v>
      </c>
      <c r="N217" s="28">
        <v>458</v>
      </c>
      <c r="O217" s="28">
        <v>17650</v>
      </c>
      <c r="P217" s="28">
        <v>14995</v>
      </c>
      <c r="Q217" s="28">
        <v>2183</v>
      </c>
      <c r="R217" s="28">
        <v>472</v>
      </c>
      <c r="S217" s="28">
        <v>17877</v>
      </c>
      <c r="T217" s="28">
        <v>15202</v>
      </c>
      <c r="U217" s="28">
        <v>2214</v>
      </c>
      <c r="V217" s="28">
        <v>461</v>
      </c>
      <c r="W217" s="28">
        <v>18149</v>
      </c>
      <c r="X217" s="28">
        <v>15384</v>
      </c>
      <c r="Y217" s="28">
        <v>2285</v>
      </c>
      <c r="Z217" s="28">
        <v>480</v>
      </c>
      <c r="AA217" s="146">
        <v>18335</v>
      </c>
      <c r="AB217" s="146">
        <v>15469</v>
      </c>
      <c r="AC217" s="146">
        <v>2382</v>
      </c>
      <c r="AD217" s="146">
        <v>484</v>
      </c>
    </row>
    <row r="218" spans="1:30" x14ac:dyDescent="0.4">
      <c r="A218" s="27" t="s">
        <v>267</v>
      </c>
      <c r="B218" s="27" t="s">
        <v>275</v>
      </c>
      <c r="C218" s="28">
        <v>15231</v>
      </c>
      <c r="D218" s="28">
        <v>12697</v>
      </c>
      <c r="E218" s="28">
        <v>2033</v>
      </c>
      <c r="F218" s="28">
        <v>501</v>
      </c>
      <c r="G218" s="28">
        <v>15358</v>
      </c>
      <c r="H218" s="28">
        <v>12840</v>
      </c>
      <c r="I218" s="28">
        <v>1994</v>
      </c>
      <c r="J218" s="28">
        <v>524</v>
      </c>
      <c r="K218" s="28">
        <v>15569</v>
      </c>
      <c r="L218" s="28">
        <v>12891</v>
      </c>
      <c r="M218" s="28">
        <v>2140</v>
      </c>
      <c r="N218" s="28">
        <v>538</v>
      </c>
      <c r="O218" s="28">
        <v>15804</v>
      </c>
      <c r="P218" s="28">
        <v>13052</v>
      </c>
      <c r="Q218" s="28">
        <v>2199</v>
      </c>
      <c r="R218" s="28">
        <v>553</v>
      </c>
      <c r="S218" s="28">
        <v>15736</v>
      </c>
      <c r="T218" s="28">
        <v>13063</v>
      </c>
      <c r="U218" s="28">
        <v>2127</v>
      </c>
      <c r="V218" s="28">
        <v>546</v>
      </c>
      <c r="W218" s="28">
        <v>15726</v>
      </c>
      <c r="X218" s="28">
        <v>13007</v>
      </c>
      <c r="Y218" s="28">
        <v>2143</v>
      </c>
      <c r="Z218" s="28">
        <v>576</v>
      </c>
      <c r="AA218" s="146">
        <v>15931</v>
      </c>
      <c r="AB218" s="146">
        <v>13022</v>
      </c>
      <c r="AC218" s="146">
        <v>2313</v>
      </c>
      <c r="AD218" s="146">
        <v>596</v>
      </c>
    </row>
    <row r="219" spans="1:30" x14ac:dyDescent="0.4">
      <c r="A219" s="27" t="s">
        <v>267</v>
      </c>
      <c r="B219" s="27" t="s">
        <v>278</v>
      </c>
      <c r="C219" s="28">
        <v>13402</v>
      </c>
      <c r="D219" s="28">
        <v>11560</v>
      </c>
      <c r="E219" s="28">
        <v>1506</v>
      </c>
      <c r="F219" s="28">
        <v>336</v>
      </c>
      <c r="G219" s="28">
        <v>13719</v>
      </c>
      <c r="H219" s="28">
        <v>11798</v>
      </c>
      <c r="I219" s="28">
        <v>1586</v>
      </c>
      <c r="J219" s="28">
        <v>335</v>
      </c>
      <c r="K219" s="28">
        <v>13875</v>
      </c>
      <c r="L219" s="28">
        <v>11875</v>
      </c>
      <c r="M219" s="28">
        <v>1657</v>
      </c>
      <c r="N219" s="28">
        <v>343</v>
      </c>
      <c r="O219" s="28">
        <v>13932</v>
      </c>
      <c r="P219" s="28">
        <v>11906</v>
      </c>
      <c r="Q219" s="28">
        <v>1675</v>
      </c>
      <c r="R219" s="28">
        <v>351</v>
      </c>
      <c r="S219" s="28">
        <v>14073</v>
      </c>
      <c r="T219" s="28">
        <v>12039</v>
      </c>
      <c r="U219" s="28">
        <v>1695</v>
      </c>
      <c r="V219" s="28">
        <v>339</v>
      </c>
      <c r="W219" s="28">
        <v>14288</v>
      </c>
      <c r="X219" s="28">
        <v>12158</v>
      </c>
      <c r="Y219" s="28">
        <v>1769</v>
      </c>
      <c r="Z219" s="28">
        <v>361</v>
      </c>
      <c r="AA219" s="146">
        <v>14508</v>
      </c>
      <c r="AB219" s="146">
        <v>12226</v>
      </c>
      <c r="AC219" s="146">
        <v>1905</v>
      </c>
      <c r="AD219" s="146">
        <v>377</v>
      </c>
    </row>
    <row r="220" spans="1:30" x14ac:dyDescent="0.4">
      <c r="A220" s="27" t="s">
        <v>267</v>
      </c>
      <c r="B220" s="27" t="s">
        <v>274</v>
      </c>
      <c r="C220" s="28">
        <v>13390</v>
      </c>
      <c r="D220" s="28">
        <v>11451</v>
      </c>
      <c r="E220" s="28">
        <v>1549</v>
      </c>
      <c r="F220" s="28">
        <v>390</v>
      </c>
      <c r="G220" s="28">
        <v>13035</v>
      </c>
      <c r="H220" s="28">
        <v>11619</v>
      </c>
      <c r="I220" s="28">
        <v>1216</v>
      </c>
      <c r="J220" s="28">
        <v>200</v>
      </c>
      <c r="K220" s="28">
        <v>13463</v>
      </c>
      <c r="L220" s="28">
        <v>11271</v>
      </c>
      <c r="M220" s="28">
        <v>1765</v>
      </c>
      <c r="N220" s="28">
        <v>427</v>
      </c>
      <c r="O220" s="28">
        <v>13610</v>
      </c>
      <c r="P220" s="28">
        <v>11358</v>
      </c>
      <c r="Q220" s="28">
        <v>1820</v>
      </c>
      <c r="R220" s="28">
        <v>432</v>
      </c>
      <c r="S220" s="28">
        <v>13685</v>
      </c>
      <c r="T220" s="28">
        <v>11423</v>
      </c>
      <c r="U220" s="28">
        <v>1831</v>
      </c>
      <c r="V220" s="28">
        <v>431</v>
      </c>
      <c r="W220" s="28">
        <v>13640</v>
      </c>
      <c r="X220" s="28">
        <v>11278</v>
      </c>
      <c r="Y220" s="28">
        <v>1918</v>
      </c>
      <c r="Z220" s="28">
        <v>444</v>
      </c>
      <c r="AA220" s="146">
        <v>13713</v>
      </c>
      <c r="AB220" s="146">
        <v>11156</v>
      </c>
      <c r="AC220" s="146">
        <v>2093</v>
      </c>
      <c r="AD220" s="146">
        <v>464</v>
      </c>
    </row>
    <row r="221" spans="1:30" x14ac:dyDescent="0.4">
      <c r="A221" s="27" t="s">
        <v>267</v>
      </c>
      <c r="B221" s="27" t="s">
        <v>280</v>
      </c>
      <c r="C221" s="28">
        <v>10818</v>
      </c>
      <c r="D221" s="28">
        <v>9035</v>
      </c>
      <c r="E221" s="28">
        <v>1406</v>
      </c>
      <c r="F221" s="28">
        <v>377</v>
      </c>
      <c r="G221" s="28">
        <v>10750</v>
      </c>
      <c r="H221" s="28">
        <v>9393</v>
      </c>
      <c r="I221" s="28">
        <v>1182</v>
      </c>
      <c r="J221" s="28">
        <v>175</v>
      </c>
      <c r="K221" s="28">
        <v>10796</v>
      </c>
      <c r="L221" s="28">
        <v>8997</v>
      </c>
      <c r="M221" s="28">
        <v>1474</v>
      </c>
      <c r="N221" s="28">
        <v>325</v>
      </c>
      <c r="O221" s="28">
        <v>10858</v>
      </c>
      <c r="P221" s="28">
        <v>9072</v>
      </c>
      <c r="Q221" s="28">
        <v>1414</v>
      </c>
      <c r="R221" s="28">
        <v>372</v>
      </c>
      <c r="S221" s="28">
        <v>10974</v>
      </c>
      <c r="T221" s="28">
        <v>9183</v>
      </c>
      <c r="U221" s="28">
        <v>1439</v>
      </c>
      <c r="V221" s="28">
        <v>352</v>
      </c>
      <c r="W221" s="28">
        <v>10963</v>
      </c>
      <c r="X221" s="28">
        <v>9182</v>
      </c>
      <c r="Y221" s="28">
        <v>1438</v>
      </c>
      <c r="Z221" s="28">
        <v>343</v>
      </c>
      <c r="AA221" s="146">
        <v>10926</v>
      </c>
      <c r="AB221" s="146">
        <v>9095</v>
      </c>
      <c r="AC221" s="146">
        <v>1508</v>
      </c>
      <c r="AD221" s="146">
        <v>323</v>
      </c>
    </row>
    <row r="222" spans="1:30" x14ac:dyDescent="0.4">
      <c r="A222" s="27" t="s">
        <v>267</v>
      </c>
      <c r="B222" s="27" t="s">
        <v>284</v>
      </c>
      <c r="C222" s="28">
        <v>9786</v>
      </c>
      <c r="D222" s="28">
        <v>7581</v>
      </c>
      <c r="E222" s="28">
        <v>1690</v>
      </c>
      <c r="F222" s="28">
        <v>515</v>
      </c>
      <c r="G222" s="28">
        <v>8206</v>
      </c>
      <c r="H222" s="28">
        <v>7224</v>
      </c>
      <c r="I222" s="28">
        <v>845</v>
      </c>
      <c r="J222" s="28">
        <v>137</v>
      </c>
      <c r="K222" s="28">
        <v>10291</v>
      </c>
      <c r="L222" s="28">
        <v>7928</v>
      </c>
      <c r="M222" s="28">
        <v>1839</v>
      </c>
      <c r="N222" s="28">
        <v>524</v>
      </c>
      <c r="O222" s="28">
        <v>10452</v>
      </c>
      <c r="P222" s="28">
        <v>8038</v>
      </c>
      <c r="Q222" s="28">
        <v>1870</v>
      </c>
      <c r="R222" s="28">
        <v>544</v>
      </c>
      <c r="S222" s="28">
        <v>10340</v>
      </c>
      <c r="T222" s="28">
        <v>8047</v>
      </c>
      <c r="U222" s="28">
        <v>1760</v>
      </c>
      <c r="V222" s="28">
        <v>533</v>
      </c>
      <c r="W222" s="28">
        <v>10002</v>
      </c>
      <c r="X222" s="28">
        <v>7737</v>
      </c>
      <c r="Y222" s="28">
        <v>1725</v>
      </c>
      <c r="Z222" s="28">
        <v>540</v>
      </c>
      <c r="AA222" s="146">
        <v>10234</v>
      </c>
      <c r="AB222" s="146">
        <v>7879</v>
      </c>
      <c r="AC222" s="146">
        <v>1779</v>
      </c>
      <c r="AD222" s="146">
        <v>576</v>
      </c>
    </row>
    <row r="223" spans="1:30" x14ac:dyDescent="0.4">
      <c r="A223" s="27" t="s">
        <v>267</v>
      </c>
      <c r="B223" s="27" t="s">
        <v>277</v>
      </c>
      <c r="C223" s="28">
        <v>22889</v>
      </c>
      <c r="D223" s="28">
        <v>19609</v>
      </c>
      <c r="E223" s="28">
        <v>2654</v>
      </c>
      <c r="F223" s="28">
        <v>626</v>
      </c>
      <c r="G223" s="28">
        <v>22021</v>
      </c>
      <c r="H223" s="28">
        <v>19672</v>
      </c>
      <c r="I223" s="28">
        <v>2048</v>
      </c>
      <c r="J223" s="28">
        <v>301</v>
      </c>
      <c r="K223" s="28">
        <v>23137</v>
      </c>
      <c r="L223" s="28">
        <v>19660</v>
      </c>
      <c r="M223" s="28">
        <v>2840</v>
      </c>
      <c r="N223" s="28">
        <v>637</v>
      </c>
      <c r="O223" s="28">
        <v>23451</v>
      </c>
      <c r="P223" s="28">
        <v>19880</v>
      </c>
      <c r="Q223" s="28">
        <v>2890</v>
      </c>
      <c r="R223" s="28">
        <v>681</v>
      </c>
      <c r="S223" s="28">
        <v>23473</v>
      </c>
      <c r="T223" s="28">
        <v>19863</v>
      </c>
      <c r="U223" s="28">
        <v>2920</v>
      </c>
      <c r="V223" s="28">
        <v>690</v>
      </c>
      <c r="W223" s="28">
        <v>23345</v>
      </c>
      <c r="X223" s="28">
        <v>19682</v>
      </c>
      <c r="Y223" s="28">
        <v>2955</v>
      </c>
      <c r="Z223" s="28">
        <v>708</v>
      </c>
      <c r="AA223" s="146">
        <v>23557</v>
      </c>
      <c r="AB223" s="146">
        <v>19586</v>
      </c>
      <c r="AC223" s="146">
        <v>3185</v>
      </c>
      <c r="AD223" s="146">
        <v>786</v>
      </c>
    </row>
    <row r="224" spans="1:30" x14ac:dyDescent="0.4">
      <c r="A224" s="27" t="s">
        <v>267</v>
      </c>
      <c r="B224" s="27" t="s">
        <v>286</v>
      </c>
      <c r="C224" s="28">
        <v>18288</v>
      </c>
      <c r="D224" s="28">
        <v>15058</v>
      </c>
      <c r="E224" s="28">
        <v>2623</v>
      </c>
      <c r="F224" s="28">
        <v>607</v>
      </c>
      <c r="G224" s="28">
        <v>17807</v>
      </c>
      <c r="H224" s="28">
        <v>15609</v>
      </c>
      <c r="I224" s="28">
        <v>1820</v>
      </c>
      <c r="J224" s="28">
        <v>378</v>
      </c>
      <c r="K224" s="28">
        <v>18496</v>
      </c>
      <c r="L224" s="28">
        <v>15603</v>
      </c>
      <c r="M224" s="28">
        <v>2375</v>
      </c>
      <c r="N224" s="28">
        <v>518</v>
      </c>
      <c r="O224" s="28">
        <v>19411</v>
      </c>
      <c r="P224" s="28">
        <v>16303</v>
      </c>
      <c r="Q224" s="28">
        <v>2464</v>
      </c>
      <c r="R224" s="28">
        <v>644</v>
      </c>
      <c r="S224" s="28">
        <v>20078</v>
      </c>
      <c r="T224" s="28">
        <v>16949</v>
      </c>
      <c r="U224" s="28">
        <v>2551</v>
      </c>
      <c r="V224" s="28">
        <v>578</v>
      </c>
      <c r="W224" s="28">
        <v>20181</v>
      </c>
      <c r="X224" s="28">
        <v>17032</v>
      </c>
      <c r="Y224" s="28">
        <v>2597</v>
      </c>
      <c r="Z224" s="28">
        <v>552</v>
      </c>
      <c r="AA224" s="146">
        <v>20476</v>
      </c>
      <c r="AB224" s="146">
        <v>17190</v>
      </c>
      <c r="AC224" s="146">
        <v>2681</v>
      </c>
      <c r="AD224" s="146">
        <v>605</v>
      </c>
    </row>
    <row r="225" spans="1:30" x14ac:dyDescent="0.4">
      <c r="A225" s="27" t="s">
        <v>268</v>
      </c>
      <c r="B225" s="27" t="s">
        <v>268</v>
      </c>
      <c r="C225" s="28">
        <v>519633</v>
      </c>
      <c r="D225" s="28">
        <v>443756</v>
      </c>
      <c r="E225" s="28">
        <v>60643</v>
      </c>
      <c r="F225" s="28">
        <v>15234</v>
      </c>
      <c r="G225" s="28">
        <v>529293</v>
      </c>
      <c r="H225" s="28">
        <v>450400</v>
      </c>
      <c r="I225" s="28">
        <v>63157</v>
      </c>
      <c r="J225" s="28">
        <v>15736</v>
      </c>
      <c r="K225" s="28">
        <v>536922</v>
      </c>
      <c r="L225" s="28">
        <v>455135</v>
      </c>
      <c r="M225" s="28">
        <v>65470</v>
      </c>
      <c r="N225" s="28">
        <v>16317</v>
      </c>
      <c r="O225" s="28">
        <v>548245</v>
      </c>
      <c r="P225" s="28">
        <v>464081</v>
      </c>
      <c r="Q225" s="28">
        <v>67481</v>
      </c>
      <c r="R225" s="28">
        <v>16683</v>
      </c>
      <c r="S225" s="28">
        <v>557185</v>
      </c>
      <c r="T225" s="28">
        <v>473321</v>
      </c>
      <c r="U225" s="28">
        <v>67326</v>
      </c>
      <c r="V225" s="28">
        <v>16538</v>
      </c>
      <c r="W225" s="28">
        <v>555750</v>
      </c>
      <c r="X225" s="28">
        <v>471954</v>
      </c>
      <c r="Y225" s="28">
        <v>67218</v>
      </c>
      <c r="Z225" s="28">
        <v>16578</v>
      </c>
      <c r="AA225" s="146">
        <v>566305</v>
      </c>
      <c r="AB225" s="146">
        <v>478455</v>
      </c>
      <c r="AC225" s="146">
        <v>70549</v>
      </c>
      <c r="AD225" s="146">
        <v>17301</v>
      </c>
    </row>
    <row r="226" spans="1:30" x14ac:dyDescent="0.4">
      <c r="A226" s="27" t="s">
        <v>268</v>
      </c>
      <c r="B226" s="27" t="s">
        <v>301</v>
      </c>
      <c r="C226" s="28">
        <v>15327</v>
      </c>
      <c r="D226" s="28">
        <v>11599</v>
      </c>
      <c r="E226" s="28">
        <v>2723</v>
      </c>
      <c r="F226" s="28">
        <v>1005</v>
      </c>
      <c r="G226" s="28">
        <v>15742</v>
      </c>
      <c r="H226" s="28">
        <v>11863</v>
      </c>
      <c r="I226" s="28">
        <v>2793</v>
      </c>
      <c r="J226" s="28">
        <v>1086</v>
      </c>
      <c r="K226" s="28">
        <v>16110</v>
      </c>
      <c r="L226" s="28">
        <v>12076</v>
      </c>
      <c r="M226" s="28">
        <v>2929</v>
      </c>
      <c r="N226" s="28">
        <v>1105</v>
      </c>
      <c r="O226" s="28">
        <v>16619</v>
      </c>
      <c r="P226" s="28">
        <v>12401</v>
      </c>
      <c r="Q226" s="28">
        <v>2968</v>
      </c>
      <c r="R226" s="28">
        <v>1250</v>
      </c>
      <c r="S226" s="28">
        <v>16555</v>
      </c>
      <c r="T226" s="28">
        <v>12476</v>
      </c>
      <c r="U226" s="28">
        <v>2834</v>
      </c>
      <c r="V226" s="28">
        <v>1245</v>
      </c>
      <c r="W226" s="28">
        <v>16040</v>
      </c>
      <c r="X226" s="28">
        <v>12001</v>
      </c>
      <c r="Y226" s="28">
        <v>2743</v>
      </c>
      <c r="Z226" s="28">
        <v>1296</v>
      </c>
      <c r="AA226" s="146">
        <v>16363</v>
      </c>
      <c r="AB226" s="146">
        <v>12070</v>
      </c>
      <c r="AC226" s="146">
        <v>2943</v>
      </c>
      <c r="AD226" s="146">
        <v>1350</v>
      </c>
    </row>
    <row r="227" spans="1:30" x14ac:dyDescent="0.4">
      <c r="A227" s="27" t="s">
        <v>268</v>
      </c>
      <c r="B227" s="27" t="s">
        <v>308</v>
      </c>
      <c r="C227" s="28">
        <v>75922</v>
      </c>
      <c r="D227" s="28">
        <v>64431</v>
      </c>
      <c r="E227" s="28">
        <v>9070</v>
      </c>
      <c r="F227" s="28">
        <v>2421</v>
      </c>
      <c r="G227" s="28">
        <v>77683</v>
      </c>
      <c r="H227" s="28">
        <v>65659</v>
      </c>
      <c r="I227" s="28">
        <v>9565</v>
      </c>
      <c r="J227" s="28">
        <v>2459</v>
      </c>
      <c r="K227" s="28">
        <v>78610</v>
      </c>
      <c r="L227" s="28">
        <v>66458</v>
      </c>
      <c r="M227" s="28">
        <v>9670</v>
      </c>
      <c r="N227" s="28">
        <v>2482</v>
      </c>
      <c r="O227" s="28">
        <v>79563</v>
      </c>
      <c r="P227" s="28">
        <v>67114</v>
      </c>
      <c r="Q227" s="28">
        <v>9947</v>
      </c>
      <c r="R227" s="28">
        <v>2502</v>
      </c>
      <c r="S227" s="28">
        <v>80471</v>
      </c>
      <c r="T227" s="28">
        <v>68214</v>
      </c>
      <c r="U227" s="28">
        <v>9805</v>
      </c>
      <c r="V227" s="28">
        <v>2452</v>
      </c>
      <c r="W227" s="28">
        <v>80908</v>
      </c>
      <c r="X227" s="28">
        <v>68473</v>
      </c>
      <c r="Y227" s="28">
        <v>9890</v>
      </c>
      <c r="Z227" s="28">
        <v>2545</v>
      </c>
      <c r="AA227" s="146">
        <v>81975</v>
      </c>
      <c r="AB227" s="146">
        <v>69059</v>
      </c>
      <c r="AC227" s="146">
        <v>10260</v>
      </c>
      <c r="AD227" s="146">
        <v>2656</v>
      </c>
    </row>
    <row r="228" spans="1:30" x14ac:dyDescent="0.4">
      <c r="A228" s="27" t="s">
        <v>268</v>
      </c>
      <c r="B228" s="27" t="s">
        <v>305</v>
      </c>
      <c r="C228" s="28">
        <v>25055</v>
      </c>
      <c r="D228" s="28">
        <v>21340</v>
      </c>
      <c r="E228" s="28">
        <v>3025</v>
      </c>
      <c r="F228" s="28">
        <v>690</v>
      </c>
      <c r="G228" s="28">
        <v>25185</v>
      </c>
      <c r="H228" s="28">
        <v>21476</v>
      </c>
      <c r="I228" s="28">
        <v>3045</v>
      </c>
      <c r="J228" s="28">
        <v>664</v>
      </c>
      <c r="K228" s="28">
        <v>25371</v>
      </c>
      <c r="L228" s="28">
        <v>21526</v>
      </c>
      <c r="M228" s="28">
        <v>3147</v>
      </c>
      <c r="N228" s="28">
        <v>698</v>
      </c>
      <c r="O228" s="28">
        <v>26131</v>
      </c>
      <c r="P228" s="28">
        <v>22444</v>
      </c>
      <c r="Q228" s="28">
        <v>3013</v>
      </c>
      <c r="R228" s="28">
        <v>674</v>
      </c>
      <c r="S228" s="28">
        <v>26136</v>
      </c>
      <c r="T228" s="28">
        <v>22411</v>
      </c>
      <c r="U228" s="28">
        <v>3041</v>
      </c>
      <c r="V228" s="28">
        <v>684</v>
      </c>
      <c r="W228" s="28">
        <v>25919</v>
      </c>
      <c r="X228" s="28">
        <v>22206</v>
      </c>
      <c r="Y228" s="28">
        <v>2994</v>
      </c>
      <c r="Z228" s="28">
        <v>719</v>
      </c>
      <c r="AA228" s="146">
        <v>26419</v>
      </c>
      <c r="AB228" s="146">
        <v>22486</v>
      </c>
      <c r="AC228" s="146">
        <v>3171</v>
      </c>
      <c r="AD228" s="146">
        <v>762</v>
      </c>
    </row>
    <row r="229" spans="1:30" x14ac:dyDescent="0.4">
      <c r="A229" s="27" t="s">
        <v>268</v>
      </c>
      <c r="B229" s="27" t="s">
        <v>297</v>
      </c>
      <c r="C229" s="28">
        <v>25726</v>
      </c>
      <c r="D229" s="28">
        <v>22625</v>
      </c>
      <c r="E229" s="28">
        <v>2604</v>
      </c>
      <c r="F229" s="28">
        <v>497</v>
      </c>
      <c r="G229" s="28">
        <v>25976</v>
      </c>
      <c r="H229" s="28">
        <v>22779</v>
      </c>
      <c r="I229" s="28">
        <v>2662</v>
      </c>
      <c r="J229" s="28">
        <v>535</v>
      </c>
      <c r="K229" s="28">
        <v>26225</v>
      </c>
      <c r="L229" s="28">
        <v>23008</v>
      </c>
      <c r="M229" s="28">
        <v>2685</v>
      </c>
      <c r="N229" s="28">
        <v>532</v>
      </c>
      <c r="O229" s="28">
        <v>26640</v>
      </c>
      <c r="P229" s="28">
        <v>23253</v>
      </c>
      <c r="Q229" s="28">
        <v>2840</v>
      </c>
      <c r="R229" s="28">
        <v>547</v>
      </c>
      <c r="S229" s="28">
        <v>26832</v>
      </c>
      <c r="T229" s="28">
        <v>23407</v>
      </c>
      <c r="U229" s="28">
        <v>2861</v>
      </c>
      <c r="V229" s="28">
        <v>564</v>
      </c>
      <c r="W229" s="28">
        <v>27018</v>
      </c>
      <c r="X229" s="28">
        <v>23542</v>
      </c>
      <c r="Y229" s="28">
        <v>2916</v>
      </c>
      <c r="Z229" s="28">
        <v>560</v>
      </c>
      <c r="AA229" s="146">
        <v>27466</v>
      </c>
      <c r="AB229" s="146">
        <v>23795</v>
      </c>
      <c r="AC229" s="146">
        <v>3076</v>
      </c>
      <c r="AD229" s="146">
        <v>595</v>
      </c>
    </row>
    <row r="230" spans="1:30" x14ac:dyDescent="0.4">
      <c r="A230" s="27" t="s">
        <v>268</v>
      </c>
      <c r="B230" s="27" t="s">
        <v>295</v>
      </c>
      <c r="C230" s="28">
        <v>8245</v>
      </c>
      <c r="D230" s="28">
        <v>6932</v>
      </c>
      <c r="E230" s="28">
        <v>1078</v>
      </c>
      <c r="F230" s="28">
        <v>235</v>
      </c>
      <c r="G230" s="28">
        <v>8348</v>
      </c>
      <c r="H230" s="28">
        <v>7001</v>
      </c>
      <c r="I230" s="28">
        <v>1096</v>
      </c>
      <c r="J230" s="28">
        <v>251</v>
      </c>
      <c r="K230" s="28">
        <v>8436</v>
      </c>
      <c r="L230" s="28">
        <v>7079</v>
      </c>
      <c r="M230" s="28">
        <v>1111</v>
      </c>
      <c r="N230" s="28">
        <v>246</v>
      </c>
      <c r="O230" s="28">
        <v>8609</v>
      </c>
      <c r="P230" s="28">
        <v>7284</v>
      </c>
      <c r="Q230" s="28">
        <v>1076</v>
      </c>
      <c r="R230" s="28">
        <v>249</v>
      </c>
      <c r="S230" s="28">
        <v>8556</v>
      </c>
      <c r="T230" s="28">
        <v>7201</v>
      </c>
      <c r="U230" s="28">
        <v>1108</v>
      </c>
      <c r="V230" s="28">
        <v>247</v>
      </c>
      <c r="W230" s="28">
        <v>8591</v>
      </c>
      <c r="X230" s="28">
        <v>7211</v>
      </c>
      <c r="Y230" s="28">
        <v>1138</v>
      </c>
      <c r="Z230" s="28">
        <v>242</v>
      </c>
      <c r="AA230" s="146">
        <v>8710</v>
      </c>
      <c r="AB230" s="146">
        <v>7276</v>
      </c>
      <c r="AC230" s="146">
        <v>1186</v>
      </c>
      <c r="AD230" s="146">
        <v>248</v>
      </c>
    </row>
    <row r="231" spans="1:30" x14ac:dyDescent="0.4">
      <c r="A231" s="27" t="s">
        <v>268</v>
      </c>
      <c r="B231" s="27" t="s">
        <v>302</v>
      </c>
      <c r="C231" s="28">
        <v>17761</v>
      </c>
      <c r="D231" s="28">
        <v>15190</v>
      </c>
      <c r="E231" s="28">
        <v>2074</v>
      </c>
      <c r="F231" s="28">
        <v>497</v>
      </c>
      <c r="G231" s="28">
        <v>17879</v>
      </c>
      <c r="H231" s="28">
        <v>15269</v>
      </c>
      <c r="I231" s="28">
        <v>2101</v>
      </c>
      <c r="J231" s="28">
        <v>509</v>
      </c>
      <c r="K231" s="28">
        <v>17842</v>
      </c>
      <c r="L231" s="28">
        <v>15191</v>
      </c>
      <c r="M231" s="28">
        <v>2144</v>
      </c>
      <c r="N231" s="28">
        <v>507</v>
      </c>
      <c r="O231" s="28">
        <v>18409</v>
      </c>
      <c r="P231" s="28">
        <v>15548</v>
      </c>
      <c r="Q231" s="28">
        <v>2319</v>
      </c>
      <c r="R231" s="28">
        <v>542</v>
      </c>
      <c r="S231" s="28">
        <v>18186</v>
      </c>
      <c r="T231" s="28">
        <v>15374</v>
      </c>
      <c r="U231" s="28">
        <v>2275</v>
      </c>
      <c r="V231" s="28">
        <v>537</v>
      </c>
      <c r="W231" s="28">
        <v>18293</v>
      </c>
      <c r="X231" s="28">
        <v>15449</v>
      </c>
      <c r="Y231" s="28">
        <v>2318</v>
      </c>
      <c r="Z231" s="28">
        <v>526</v>
      </c>
      <c r="AA231" s="146">
        <v>18415</v>
      </c>
      <c r="AB231" s="146">
        <v>15385</v>
      </c>
      <c r="AC231" s="146">
        <v>2463</v>
      </c>
      <c r="AD231" s="146">
        <v>567</v>
      </c>
    </row>
    <row r="232" spans="1:30" x14ac:dyDescent="0.4">
      <c r="A232" s="27" t="s">
        <v>268</v>
      </c>
      <c r="B232" s="27" t="s">
        <v>303</v>
      </c>
      <c r="C232" s="28">
        <v>9921</v>
      </c>
      <c r="D232" s="28">
        <v>8594</v>
      </c>
      <c r="E232" s="28">
        <v>1124</v>
      </c>
      <c r="F232" s="28">
        <v>203</v>
      </c>
      <c r="G232" s="28">
        <v>10226</v>
      </c>
      <c r="H232" s="28">
        <v>8796</v>
      </c>
      <c r="I232" s="28">
        <v>1220</v>
      </c>
      <c r="J232" s="28">
        <v>210</v>
      </c>
      <c r="K232" s="28">
        <v>10291</v>
      </c>
      <c r="L232" s="28">
        <v>8804</v>
      </c>
      <c r="M232" s="28">
        <v>1267</v>
      </c>
      <c r="N232" s="28">
        <v>220</v>
      </c>
      <c r="O232" s="28">
        <v>10427</v>
      </c>
      <c r="P232" s="28">
        <v>8854</v>
      </c>
      <c r="Q232" s="28">
        <v>1327</v>
      </c>
      <c r="R232" s="28">
        <v>246</v>
      </c>
      <c r="S232" s="28">
        <v>10184</v>
      </c>
      <c r="T232" s="28">
        <v>8631</v>
      </c>
      <c r="U232" s="28">
        <v>1321</v>
      </c>
      <c r="V232" s="28">
        <v>232</v>
      </c>
      <c r="W232" s="28">
        <v>10248</v>
      </c>
      <c r="X232" s="28">
        <v>8695</v>
      </c>
      <c r="Y232" s="28">
        <v>1317</v>
      </c>
      <c r="Z232" s="28">
        <v>236</v>
      </c>
      <c r="AA232" s="146">
        <v>10594</v>
      </c>
      <c r="AB232" s="146">
        <v>8949</v>
      </c>
      <c r="AC232" s="146">
        <v>1388</v>
      </c>
      <c r="AD232" s="146">
        <v>257</v>
      </c>
    </row>
    <row r="233" spans="1:30" x14ac:dyDescent="0.4">
      <c r="A233" s="27" t="s">
        <v>268</v>
      </c>
      <c r="B233" s="27" t="s">
        <v>300</v>
      </c>
      <c r="C233" s="28">
        <v>26137</v>
      </c>
      <c r="D233" s="28">
        <v>21818</v>
      </c>
      <c r="E233" s="28">
        <v>3522</v>
      </c>
      <c r="F233" s="28">
        <v>797</v>
      </c>
      <c r="G233" s="28">
        <v>26292</v>
      </c>
      <c r="H233" s="28">
        <v>21890</v>
      </c>
      <c r="I233" s="28">
        <v>3592</v>
      </c>
      <c r="J233" s="28">
        <v>810</v>
      </c>
      <c r="K233" s="28">
        <v>26428</v>
      </c>
      <c r="L233" s="28">
        <v>21957</v>
      </c>
      <c r="M233" s="28">
        <v>3644</v>
      </c>
      <c r="N233" s="28">
        <v>827</v>
      </c>
      <c r="O233" s="28">
        <v>27399</v>
      </c>
      <c r="P233" s="28">
        <v>22855</v>
      </c>
      <c r="Q233" s="28">
        <v>3704</v>
      </c>
      <c r="R233" s="28">
        <v>840</v>
      </c>
      <c r="S233" s="28">
        <v>28304</v>
      </c>
      <c r="T233" s="28">
        <v>23629</v>
      </c>
      <c r="U233" s="28">
        <v>3815</v>
      </c>
      <c r="V233" s="28">
        <v>860</v>
      </c>
      <c r="W233" s="28">
        <v>28544</v>
      </c>
      <c r="X233" s="28">
        <v>23805</v>
      </c>
      <c r="Y233" s="28">
        <v>3886</v>
      </c>
      <c r="Z233" s="28">
        <v>853</v>
      </c>
      <c r="AA233" s="146">
        <v>32111</v>
      </c>
      <c r="AB233" s="146">
        <v>26558</v>
      </c>
      <c r="AC233" s="146">
        <v>4584</v>
      </c>
      <c r="AD233" s="146">
        <v>969</v>
      </c>
    </row>
    <row r="234" spans="1:30" x14ac:dyDescent="0.4">
      <c r="A234" s="27" t="s">
        <v>268</v>
      </c>
      <c r="B234" s="27" t="s">
        <v>298</v>
      </c>
      <c r="C234" s="28">
        <v>82500</v>
      </c>
      <c r="D234" s="28">
        <v>71000</v>
      </c>
      <c r="E234" s="28">
        <v>9150</v>
      </c>
      <c r="F234" s="28">
        <v>2350</v>
      </c>
      <c r="G234" s="28">
        <v>82661</v>
      </c>
      <c r="H234" s="28">
        <v>70918</v>
      </c>
      <c r="I234" s="28">
        <v>9305</v>
      </c>
      <c r="J234" s="28">
        <v>2438</v>
      </c>
      <c r="K234" s="28">
        <v>83011</v>
      </c>
      <c r="L234" s="28">
        <v>70924</v>
      </c>
      <c r="M234" s="28">
        <v>9522</v>
      </c>
      <c r="N234" s="28">
        <v>2565</v>
      </c>
      <c r="O234" s="28">
        <v>83028</v>
      </c>
      <c r="P234" s="28">
        <v>70660</v>
      </c>
      <c r="Q234" s="28">
        <v>9745</v>
      </c>
      <c r="R234" s="28">
        <v>2623</v>
      </c>
      <c r="S234" s="28">
        <v>85450</v>
      </c>
      <c r="T234" s="28">
        <v>72885</v>
      </c>
      <c r="U234" s="28">
        <v>10025</v>
      </c>
      <c r="V234" s="28">
        <v>2540</v>
      </c>
      <c r="W234" s="28">
        <v>84706</v>
      </c>
      <c r="X234" s="28">
        <v>72163</v>
      </c>
      <c r="Y234" s="28">
        <v>10001</v>
      </c>
      <c r="Z234" s="28">
        <v>2542</v>
      </c>
      <c r="AA234" s="146">
        <v>85420</v>
      </c>
      <c r="AB234" s="146">
        <v>72361</v>
      </c>
      <c r="AC234" s="146">
        <v>10439</v>
      </c>
      <c r="AD234" s="146">
        <v>2620</v>
      </c>
    </row>
    <row r="235" spans="1:30" x14ac:dyDescent="0.4">
      <c r="A235" s="27" t="s">
        <v>268</v>
      </c>
      <c r="B235" s="27" t="s">
        <v>307</v>
      </c>
      <c r="C235" s="28">
        <v>8125</v>
      </c>
      <c r="D235" s="28">
        <v>6489</v>
      </c>
      <c r="E235" s="28">
        <v>1263</v>
      </c>
      <c r="F235" s="28">
        <v>373</v>
      </c>
      <c r="G235" s="28">
        <v>8470</v>
      </c>
      <c r="H235" s="28">
        <v>6765</v>
      </c>
      <c r="I235" s="28">
        <v>1324</v>
      </c>
      <c r="J235" s="28">
        <v>381</v>
      </c>
      <c r="K235" s="28">
        <v>8681</v>
      </c>
      <c r="L235" s="28">
        <v>6891</v>
      </c>
      <c r="M235" s="28">
        <v>1401</v>
      </c>
      <c r="N235" s="28">
        <v>389</v>
      </c>
      <c r="O235" s="28">
        <v>8934</v>
      </c>
      <c r="P235" s="28">
        <v>7050</v>
      </c>
      <c r="Q235" s="28">
        <v>1487</v>
      </c>
      <c r="R235" s="28">
        <v>397</v>
      </c>
      <c r="S235" s="28">
        <v>8872</v>
      </c>
      <c r="T235" s="28">
        <v>7071</v>
      </c>
      <c r="U235" s="28">
        <v>1419</v>
      </c>
      <c r="V235" s="28">
        <v>382</v>
      </c>
      <c r="W235" s="28">
        <v>8671</v>
      </c>
      <c r="X235" s="28">
        <v>6933</v>
      </c>
      <c r="Y235" s="28">
        <v>1388</v>
      </c>
      <c r="Z235" s="28">
        <v>350</v>
      </c>
      <c r="AA235" s="146">
        <v>8711</v>
      </c>
      <c r="AB235" s="146">
        <v>6882</v>
      </c>
      <c r="AC235" s="146">
        <v>1448</v>
      </c>
      <c r="AD235" s="146">
        <v>381</v>
      </c>
    </row>
    <row r="236" spans="1:30" x14ac:dyDescent="0.4">
      <c r="A236" s="27" t="s">
        <v>268</v>
      </c>
      <c r="B236" s="27" t="s">
        <v>306</v>
      </c>
      <c r="C236" s="28">
        <v>7585</v>
      </c>
      <c r="D236" s="28">
        <v>6534</v>
      </c>
      <c r="E236" s="28">
        <v>894</v>
      </c>
      <c r="F236" s="28">
        <v>157</v>
      </c>
      <c r="G236" s="28">
        <v>7669</v>
      </c>
      <c r="H236" s="28">
        <v>6554</v>
      </c>
      <c r="I236" s="28">
        <v>945</v>
      </c>
      <c r="J236" s="28">
        <v>170</v>
      </c>
      <c r="K236" s="28">
        <v>7762</v>
      </c>
      <c r="L236" s="28">
        <v>6625</v>
      </c>
      <c r="M236" s="28">
        <v>971</v>
      </c>
      <c r="N236" s="28">
        <v>166</v>
      </c>
      <c r="O236" s="28">
        <v>7908</v>
      </c>
      <c r="P236" s="28">
        <v>6724</v>
      </c>
      <c r="Q236" s="28">
        <v>1017</v>
      </c>
      <c r="R236" s="28">
        <v>167</v>
      </c>
      <c r="S236" s="28">
        <v>7905</v>
      </c>
      <c r="T236" s="28">
        <v>6711</v>
      </c>
      <c r="U236" s="28">
        <v>1031</v>
      </c>
      <c r="V236" s="28">
        <v>163</v>
      </c>
      <c r="W236" s="28">
        <v>7817</v>
      </c>
      <c r="X236" s="28">
        <v>6607</v>
      </c>
      <c r="Y236" s="28">
        <v>1032</v>
      </c>
      <c r="Z236" s="28">
        <v>178</v>
      </c>
      <c r="AA236" s="146">
        <v>7899</v>
      </c>
      <c r="AB236" s="146">
        <v>6621</v>
      </c>
      <c r="AC236" s="146">
        <v>1081</v>
      </c>
      <c r="AD236" s="146">
        <v>197</v>
      </c>
    </row>
    <row r="237" spans="1:30" x14ac:dyDescent="0.4">
      <c r="A237" s="27" t="s">
        <v>268</v>
      </c>
      <c r="B237" s="27" t="s">
        <v>614</v>
      </c>
      <c r="C237" s="28">
        <v>177838</v>
      </c>
      <c r="D237" s="28">
        <v>153437</v>
      </c>
      <c r="E237" s="28">
        <v>19386</v>
      </c>
      <c r="F237" s="28">
        <v>5015</v>
      </c>
      <c r="G237" s="28">
        <v>183294</v>
      </c>
      <c r="H237" s="28">
        <v>157504</v>
      </c>
      <c r="I237" s="28">
        <v>20592</v>
      </c>
      <c r="J237" s="28">
        <v>5198</v>
      </c>
      <c r="K237" s="28">
        <v>188154</v>
      </c>
      <c r="L237" s="28">
        <v>160794</v>
      </c>
      <c r="M237" s="28">
        <v>21931</v>
      </c>
      <c r="N237" s="28">
        <v>5429</v>
      </c>
      <c r="O237" s="28">
        <v>192484</v>
      </c>
      <c r="P237" s="28">
        <v>164250</v>
      </c>
      <c r="Q237" s="28">
        <v>22751</v>
      </c>
      <c r="R237" s="28">
        <v>5483</v>
      </c>
      <c r="S237" s="28">
        <v>196355</v>
      </c>
      <c r="T237" s="28">
        <v>168434</v>
      </c>
      <c r="U237" s="28">
        <v>22458</v>
      </c>
      <c r="V237" s="28">
        <v>5463</v>
      </c>
      <c r="W237" s="28">
        <v>195911</v>
      </c>
      <c r="X237" s="28">
        <v>168290</v>
      </c>
      <c r="Y237" s="28">
        <v>22270</v>
      </c>
      <c r="Z237" s="28">
        <v>5351</v>
      </c>
      <c r="AA237" s="146">
        <v>198382</v>
      </c>
      <c r="AB237" s="146">
        <v>170235</v>
      </c>
      <c r="AC237" s="146">
        <v>22771</v>
      </c>
      <c r="AD237" s="146">
        <v>5376</v>
      </c>
    </row>
    <row r="238" spans="1:30" x14ac:dyDescent="0.4">
      <c r="A238" s="27" t="s">
        <v>268</v>
      </c>
      <c r="B238" s="27" t="s">
        <v>616</v>
      </c>
      <c r="C238" s="28">
        <v>80517</v>
      </c>
      <c r="D238" s="28">
        <v>69583</v>
      </c>
      <c r="E238" s="28">
        <v>8580</v>
      </c>
      <c r="F238" s="28">
        <v>2354</v>
      </c>
      <c r="G238" s="28">
        <v>88074</v>
      </c>
      <c r="H238" s="28">
        <v>75728</v>
      </c>
      <c r="I238" s="28">
        <v>9733</v>
      </c>
      <c r="J238" s="28">
        <v>2613</v>
      </c>
      <c r="K238" s="28">
        <v>93235</v>
      </c>
      <c r="L238" s="28">
        <v>79490</v>
      </c>
      <c r="M238" s="28">
        <v>10967</v>
      </c>
      <c r="N238" s="28">
        <v>2778</v>
      </c>
      <c r="O238" s="28">
        <v>95068</v>
      </c>
      <c r="P238" s="28">
        <v>81222</v>
      </c>
      <c r="Q238" s="28">
        <v>11066</v>
      </c>
      <c r="R238" s="28">
        <v>2780</v>
      </c>
      <c r="S238" s="28">
        <v>97435</v>
      </c>
      <c r="T238" s="28">
        <v>83789</v>
      </c>
      <c r="U238" s="28">
        <v>10904</v>
      </c>
      <c r="V238" s="28">
        <v>2742</v>
      </c>
      <c r="W238" s="28">
        <v>97465</v>
      </c>
      <c r="X238" s="28">
        <v>83900</v>
      </c>
      <c r="Y238" s="28">
        <v>10855</v>
      </c>
      <c r="Z238" s="28">
        <v>2710</v>
      </c>
      <c r="AA238" s="146">
        <v>98502</v>
      </c>
      <c r="AB238" s="146">
        <v>84648</v>
      </c>
      <c r="AC238" s="146">
        <v>11111</v>
      </c>
      <c r="AD238" s="146">
        <v>2743</v>
      </c>
    </row>
    <row r="239" spans="1:30" x14ac:dyDescent="0.4">
      <c r="A239" s="27" t="s">
        <v>268</v>
      </c>
      <c r="B239" s="27" t="s">
        <v>615</v>
      </c>
      <c r="C239" s="28">
        <v>97321</v>
      </c>
      <c r="D239" s="28">
        <v>83854</v>
      </c>
      <c r="E239" s="28">
        <v>10806</v>
      </c>
      <c r="F239" s="28">
        <v>2661</v>
      </c>
      <c r="G239" s="28">
        <v>95220</v>
      </c>
      <c r="H239" s="28">
        <v>81776</v>
      </c>
      <c r="I239" s="28">
        <v>10859</v>
      </c>
      <c r="J239" s="28">
        <v>2585</v>
      </c>
      <c r="K239" s="28">
        <v>94919</v>
      </c>
      <c r="L239" s="28">
        <v>81304</v>
      </c>
      <c r="M239" s="28">
        <v>10964</v>
      </c>
      <c r="N239" s="28">
        <v>2651</v>
      </c>
      <c r="O239" s="28">
        <v>97416</v>
      </c>
      <c r="P239" s="28">
        <v>83028</v>
      </c>
      <c r="Q239" s="28">
        <v>11685</v>
      </c>
      <c r="R239" s="28">
        <v>2703</v>
      </c>
      <c r="S239" s="28">
        <v>98920</v>
      </c>
      <c r="T239" s="28">
        <v>84645</v>
      </c>
      <c r="U239" s="28">
        <v>11554</v>
      </c>
      <c r="V239" s="28">
        <v>2721</v>
      </c>
      <c r="W239" s="28">
        <v>98446</v>
      </c>
      <c r="X239" s="28">
        <v>84390</v>
      </c>
      <c r="Y239" s="28">
        <v>11415</v>
      </c>
      <c r="Z239" s="28">
        <v>2641</v>
      </c>
      <c r="AA239" s="146">
        <v>99880</v>
      </c>
      <c r="AB239" s="146">
        <v>85587</v>
      </c>
      <c r="AC239" s="146">
        <v>11660</v>
      </c>
      <c r="AD239" s="146">
        <v>2633</v>
      </c>
    </row>
    <row r="240" spans="1:30" x14ac:dyDescent="0.4">
      <c r="A240" s="27" t="s">
        <v>268</v>
      </c>
      <c r="B240" s="27" t="s">
        <v>296</v>
      </c>
      <c r="C240" s="28">
        <v>30825</v>
      </c>
      <c r="D240" s="28">
        <v>26414</v>
      </c>
      <c r="E240" s="28">
        <v>3614</v>
      </c>
      <c r="F240" s="28">
        <v>797</v>
      </c>
      <c r="G240" s="28">
        <v>30907</v>
      </c>
      <c r="H240" s="28">
        <v>26354</v>
      </c>
      <c r="I240" s="28">
        <v>3737</v>
      </c>
      <c r="J240" s="28">
        <v>816</v>
      </c>
      <c r="K240" s="28">
        <v>30995</v>
      </c>
      <c r="L240" s="28">
        <v>26249</v>
      </c>
      <c r="M240" s="28">
        <v>3827</v>
      </c>
      <c r="N240" s="28">
        <v>919</v>
      </c>
      <c r="O240" s="28">
        <v>32745</v>
      </c>
      <c r="P240" s="28">
        <v>27773</v>
      </c>
      <c r="Q240" s="28">
        <v>4031</v>
      </c>
      <c r="R240" s="28">
        <v>941</v>
      </c>
      <c r="S240" s="28">
        <v>34015</v>
      </c>
      <c r="T240" s="28">
        <v>29019</v>
      </c>
      <c r="U240" s="28">
        <v>4045</v>
      </c>
      <c r="V240" s="28">
        <v>951</v>
      </c>
      <c r="W240" s="28">
        <v>33659</v>
      </c>
      <c r="X240" s="28">
        <v>28690</v>
      </c>
      <c r="Y240" s="28">
        <v>4008</v>
      </c>
      <c r="Z240" s="28">
        <v>961</v>
      </c>
      <c r="AA240" s="146">
        <v>34280</v>
      </c>
      <c r="AB240" s="146">
        <v>28831</v>
      </c>
      <c r="AC240" s="146">
        <v>4388</v>
      </c>
      <c r="AD240" s="146">
        <v>1061</v>
      </c>
    </row>
    <row r="241" spans="1:30" x14ac:dyDescent="0.4">
      <c r="A241" s="27" t="s">
        <v>268</v>
      </c>
      <c r="B241" s="27" t="s">
        <v>304</v>
      </c>
      <c r="C241" s="28">
        <v>8666</v>
      </c>
      <c r="D241" s="28">
        <v>7353</v>
      </c>
      <c r="E241" s="28">
        <v>1116</v>
      </c>
      <c r="F241" s="28">
        <v>197</v>
      </c>
      <c r="G241" s="28">
        <v>8961</v>
      </c>
      <c r="H241" s="28">
        <v>7572</v>
      </c>
      <c r="I241" s="28">
        <v>1180</v>
      </c>
      <c r="J241" s="28">
        <v>209</v>
      </c>
      <c r="K241" s="28">
        <v>9006</v>
      </c>
      <c r="L241" s="28">
        <v>7553</v>
      </c>
      <c r="M241" s="28">
        <v>1221</v>
      </c>
      <c r="N241" s="28">
        <v>232</v>
      </c>
      <c r="O241" s="28">
        <v>9349</v>
      </c>
      <c r="P241" s="28">
        <v>7871</v>
      </c>
      <c r="Q241" s="28">
        <v>1256</v>
      </c>
      <c r="R241" s="28">
        <v>222</v>
      </c>
      <c r="S241" s="28">
        <v>9364</v>
      </c>
      <c r="T241" s="28">
        <v>7858</v>
      </c>
      <c r="U241" s="28">
        <v>1288</v>
      </c>
      <c r="V241" s="28">
        <v>218</v>
      </c>
      <c r="W241" s="28">
        <v>9425</v>
      </c>
      <c r="X241" s="28">
        <v>7889</v>
      </c>
      <c r="Y241" s="28">
        <v>1317</v>
      </c>
      <c r="Z241" s="28">
        <v>219</v>
      </c>
      <c r="AA241" s="146">
        <v>9560</v>
      </c>
      <c r="AB241" s="146">
        <v>7947</v>
      </c>
      <c r="AC241" s="146">
        <v>1351</v>
      </c>
      <c r="AD241" s="146">
        <v>262</v>
      </c>
    </row>
    <row r="242" spans="1:30" x14ac:dyDescent="0.4">
      <c r="A242" s="27" t="s">
        <v>349</v>
      </c>
      <c r="B242" s="27" t="s">
        <v>349</v>
      </c>
      <c r="C242" s="28">
        <v>168750</v>
      </c>
      <c r="D242" s="28">
        <v>134835</v>
      </c>
      <c r="E242" s="28">
        <v>25156</v>
      </c>
      <c r="F242" s="28">
        <v>8759</v>
      </c>
      <c r="G242" s="28">
        <v>175539</v>
      </c>
      <c r="H242" s="28">
        <v>140112</v>
      </c>
      <c r="I242" s="28">
        <v>26246</v>
      </c>
      <c r="J242" s="28">
        <v>9181</v>
      </c>
      <c r="K242" s="28">
        <v>180441</v>
      </c>
      <c r="L242" s="28">
        <v>143063</v>
      </c>
      <c r="M242" s="28">
        <v>27721</v>
      </c>
      <c r="N242" s="28">
        <v>9657</v>
      </c>
      <c r="O242" s="28">
        <v>185048</v>
      </c>
      <c r="P242" s="28">
        <v>146950</v>
      </c>
      <c r="Q242" s="28">
        <v>28261</v>
      </c>
      <c r="R242" s="28">
        <v>9837</v>
      </c>
      <c r="S242" s="28">
        <v>191211</v>
      </c>
      <c r="T242" s="28">
        <v>152621</v>
      </c>
      <c r="U242" s="28">
        <v>28966</v>
      </c>
      <c r="V242" s="28">
        <v>9624</v>
      </c>
      <c r="W242" s="28">
        <v>196528</v>
      </c>
      <c r="X242" s="28">
        <v>157121</v>
      </c>
      <c r="Y242" s="28">
        <v>29851</v>
      </c>
      <c r="Z242" s="28">
        <v>9556</v>
      </c>
      <c r="AA242" s="146">
        <v>200438</v>
      </c>
      <c r="AB242" s="146">
        <v>159824</v>
      </c>
      <c r="AC242" s="146">
        <v>30800</v>
      </c>
      <c r="AD242" s="146">
        <v>9814</v>
      </c>
    </row>
    <row r="243" spans="1:30" x14ac:dyDescent="0.4">
      <c r="A243" s="27" t="s">
        <v>349</v>
      </c>
      <c r="B243" s="27" t="s">
        <v>309</v>
      </c>
      <c r="C243" s="28">
        <v>45876</v>
      </c>
      <c r="D243" s="28">
        <v>36423</v>
      </c>
      <c r="E243" s="28">
        <v>7127</v>
      </c>
      <c r="F243" s="28">
        <v>2326</v>
      </c>
      <c r="G243" s="28">
        <v>47987</v>
      </c>
      <c r="H243" s="28">
        <v>37958</v>
      </c>
      <c r="I243" s="28">
        <v>7529</v>
      </c>
      <c r="J243" s="28">
        <v>2500</v>
      </c>
      <c r="K243" s="28">
        <v>49149</v>
      </c>
      <c r="L243" s="28">
        <v>38740</v>
      </c>
      <c r="M243" s="28">
        <v>7844</v>
      </c>
      <c r="N243" s="28">
        <v>2565</v>
      </c>
      <c r="O243" s="28">
        <v>50387</v>
      </c>
      <c r="P243" s="28">
        <v>39808</v>
      </c>
      <c r="Q243" s="28">
        <v>7953</v>
      </c>
      <c r="R243" s="28">
        <v>2626</v>
      </c>
      <c r="S243" s="28">
        <v>51955</v>
      </c>
      <c r="T243" s="28">
        <v>41262</v>
      </c>
      <c r="U243" s="28">
        <v>8077</v>
      </c>
      <c r="V243" s="28">
        <v>2616</v>
      </c>
      <c r="W243" s="28">
        <v>53708</v>
      </c>
      <c r="X243" s="28">
        <v>42601</v>
      </c>
      <c r="Y243" s="28">
        <v>8464</v>
      </c>
      <c r="Z243" s="28">
        <v>2643</v>
      </c>
      <c r="AA243" s="146">
        <v>54890</v>
      </c>
      <c r="AB243" s="146">
        <v>43377</v>
      </c>
      <c r="AC243" s="146">
        <v>8781</v>
      </c>
      <c r="AD243" s="146">
        <v>2732</v>
      </c>
    </row>
    <row r="244" spans="1:30" x14ac:dyDescent="0.4">
      <c r="A244" s="27" t="s">
        <v>349</v>
      </c>
      <c r="B244" s="27" t="s">
        <v>310</v>
      </c>
      <c r="C244" s="28">
        <v>122874</v>
      </c>
      <c r="D244" s="28">
        <v>98412</v>
      </c>
      <c r="E244" s="28">
        <v>18029</v>
      </c>
      <c r="F244" s="28">
        <v>6433</v>
      </c>
      <c r="G244" s="28">
        <v>127552</v>
      </c>
      <c r="H244" s="28">
        <v>102154</v>
      </c>
      <c r="I244" s="28">
        <v>18717</v>
      </c>
      <c r="J244" s="28">
        <v>6681</v>
      </c>
      <c r="K244" s="28">
        <v>131292</v>
      </c>
      <c r="L244" s="28">
        <v>104323</v>
      </c>
      <c r="M244" s="28">
        <v>19877</v>
      </c>
      <c r="N244" s="28">
        <v>7092</v>
      </c>
      <c r="O244" s="28">
        <v>134661</v>
      </c>
      <c r="P244" s="28">
        <v>107142</v>
      </c>
      <c r="Q244" s="28">
        <v>20308</v>
      </c>
      <c r="R244" s="28">
        <v>7211</v>
      </c>
      <c r="S244" s="28">
        <v>139256</v>
      </c>
      <c r="T244" s="28">
        <v>111359</v>
      </c>
      <c r="U244" s="28">
        <v>20889</v>
      </c>
      <c r="V244" s="28">
        <v>7008</v>
      </c>
      <c r="W244" s="28">
        <v>142820</v>
      </c>
      <c r="X244" s="28">
        <v>114520</v>
      </c>
      <c r="Y244" s="28">
        <v>21387</v>
      </c>
      <c r="Z244" s="28">
        <v>6913</v>
      </c>
      <c r="AA244" s="146">
        <v>145548</v>
      </c>
      <c r="AB244" s="146">
        <v>116447</v>
      </c>
      <c r="AC244" s="146">
        <v>22019</v>
      </c>
      <c r="AD244" s="146">
        <v>7082</v>
      </c>
    </row>
    <row r="245" spans="1:30" x14ac:dyDescent="0.4">
      <c r="A245" s="27" t="s">
        <v>269</v>
      </c>
      <c r="B245" s="27" t="s">
        <v>269</v>
      </c>
      <c r="C245" s="28">
        <v>583830</v>
      </c>
      <c r="D245" s="28">
        <v>474602</v>
      </c>
      <c r="E245" s="28">
        <v>84269</v>
      </c>
      <c r="F245" s="28">
        <v>24959</v>
      </c>
      <c r="G245" s="28">
        <v>604516</v>
      </c>
      <c r="H245" s="28">
        <v>488509</v>
      </c>
      <c r="I245" s="28">
        <v>89552</v>
      </c>
      <c r="J245" s="28">
        <v>26455</v>
      </c>
      <c r="K245" s="28">
        <v>620151</v>
      </c>
      <c r="L245" s="28">
        <v>502501</v>
      </c>
      <c r="M245" s="28">
        <v>91493</v>
      </c>
      <c r="N245" s="28">
        <v>26157</v>
      </c>
      <c r="O245" s="28">
        <v>634615</v>
      </c>
      <c r="P245" s="28">
        <v>515546</v>
      </c>
      <c r="Q245" s="28">
        <v>92903</v>
      </c>
      <c r="R245" s="28">
        <v>26166</v>
      </c>
      <c r="S245" s="28">
        <v>646326</v>
      </c>
      <c r="T245" s="28">
        <v>529841</v>
      </c>
      <c r="U245" s="28">
        <v>91480</v>
      </c>
      <c r="V245" s="28">
        <v>25005</v>
      </c>
      <c r="W245" s="28">
        <v>654084</v>
      </c>
      <c r="X245" s="28">
        <v>537819</v>
      </c>
      <c r="Y245" s="28">
        <v>91599</v>
      </c>
      <c r="Z245" s="28">
        <v>24666</v>
      </c>
      <c r="AA245" s="146">
        <v>672089</v>
      </c>
      <c r="AB245" s="146">
        <v>552980</v>
      </c>
      <c r="AC245" s="146">
        <v>93825</v>
      </c>
      <c r="AD245" s="146">
        <v>25284</v>
      </c>
    </row>
    <row r="246" spans="1:30" x14ac:dyDescent="0.4">
      <c r="A246" s="27" t="s">
        <v>269</v>
      </c>
      <c r="B246" s="27" t="s">
        <v>314</v>
      </c>
      <c r="C246" s="28">
        <v>10979</v>
      </c>
      <c r="D246" s="28">
        <v>9027</v>
      </c>
      <c r="E246" s="28">
        <v>1441</v>
      </c>
      <c r="F246" s="28">
        <v>511</v>
      </c>
      <c r="G246" s="28">
        <v>11092</v>
      </c>
      <c r="H246" s="28">
        <v>9082</v>
      </c>
      <c r="I246" s="28">
        <v>1498</v>
      </c>
      <c r="J246" s="28">
        <v>512</v>
      </c>
      <c r="K246" s="28">
        <v>11291</v>
      </c>
      <c r="L246" s="28">
        <v>9249</v>
      </c>
      <c r="M246" s="28">
        <v>1539</v>
      </c>
      <c r="N246" s="28">
        <v>503</v>
      </c>
      <c r="O246" s="28">
        <v>11436</v>
      </c>
      <c r="P246" s="28">
        <v>9384</v>
      </c>
      <c r="Q246" s="28">
        <v>1564</v>
      </c>
      <c r="R246" s="28">
        <v>488</v>
      </c>
      <c r="S246" s="28">
        <v>11886</v>
      </c>
      <c r="T246" s="28">
        <v>9764</v>
      </c>
      <c r="U246" s="28">
        <v>1637</v>
      </c>
      <c r="V246" s="28">
        <v>485</v>
      </c>
      <c r="W246" s="28">
        <v>12434</v>
      </c>
      <c r="X246" s="28">
        <v>10218</v>
      </c>
      <c r="Y246" s="28">
        <v>1711</v>
      </c>
      <c r="Z246" s="28">
        <v>505</v>
      </c>
      <c r="AA246" s="146">
        <v>14274</v>
      </c>
      <c r="AB246" s="146">
        <v>11676</v>
      </c>
      <c r="AC246" s="146">
        <v>2047</v>
      </c>
      <c r="AD246" s="146">
        <v>551</v>
      </c>
    </row>
    <row r="247" spans="1:30" x14ac:dyDescent="0.4">
      <c r="A247" s="27" t="s">
        <v>269</v>
      </c>
      <c r="B247" s="27" t="s">
        <v>319</v>
      </c>
      <c r="C247" s="28">
        <v>31163</v>
      </c>
      <c r="D247" s="28">
        <v>25208</v>
      </c>
      <c r="E247" s="28">
        <v>4551</v>
      </c>
      <c r="F247" s="28">
        <v>1404</v>
      </c>
      <c r="G247" s="28">
        <v>32096</v>
      </c>
      <c r="H247" s="28">
        <v>25929</v>
      </c>
      <c r="I247" s="28">
        <v>4729</v>
      </c>
      <c r="J247" s="28">
        <v>1438</v>
      </c>
      <c r="K247" s="28">
        <v>32652</v>
      </c>
      <c r="L247" s="28">
        <v>26392</v>
      </c>
      <c r="M247" s="28">
        <v>4868</v>
      </c>
      <c r="N247" s="28">
        <v>1392</v>
      </c>
      <c r="O247" s="28">
        <v>32987</v>
      </c>
      <c r="P247" s="28">
        <v>26647</v>
      </c>
      <c r="Q247" s="28">
        <v>4908</v>
      </c>
      <c r="R247" s="28">
        <v>1432</v>
      </c>
      <c r="S247" s="28">
        <v>33231</v>
      </c>
      <c r="T247" s="28">
        <v>26931</v>
      </c>
      <c r="U247" s="28">
        <v>4906</v>
      </c>
      <c r="V247" s="28">
        <v>1394</v>
      </c>
      <c r="W247" s="28">
        <v>33956</v>
      </c>
      <c r="X247" s="28">
        <v>27704</v>
      </c>
      <c r="Y247" s="28">
        <v>4857</v>
      </c>
      <c r="Z247" s="28">
        <v>1395</v>
      </c>
      <c r="AA247" s="146">
        <v>34250</v>
      </c>
      <c r="AB247" s="146">
        <v>28042</v>
      </c>
      <c r="AC247" s="146">
        <v>4777</v>
      </c>
      <c r="AD247" s="146">
        <v>1431</v>
      </c>
    </row>
    <row r="248" spans="1:30" x14ac:dyDescent="0.4">
      <c r="A248" s="27" t="s">
        <v>269</v>
      </c>
      <c r="B248" s="27" t="s">
        <v>311</v>
      </c>
      <c r="C248" s="28">
        <v>17505</v>
      </c>
      <c r="D248" s="28">
        <v>14817</v>
      </c>
      <c r="E248" s="28">
        <v>2183</v>
      </c>
      <c r="F248" s="28">
        <v>505</v>
      </c>
      <c r="G248" s="28">
        <v>17606</v>
      </c>
      <c r="H248" s="28">
        <v>14863</v>
      </c>
      <c r="I248" s="28">
        <v>2222</v>
      </c>
      <c r="J248" s="28">
        <v>521</v>
      </c>
      <c r="K248" s="28">
        <v>17689</v>
      </c>
      <c r="L248" s="28">
        <v>14959</v>
      </c>
      <c r="M248" s="28">
        <v>2235</v>
      </c>
      <c r="N248" s="28">
        <v>495</v>
      </c>
      <c r="O248" s="28">
        <v>18079</v>
      </c>
      <c r="P248" s="28">
        <v>15244</v>
      </c>
      <c r="Q248" s="28">
        <v>2308</v>
      </c>
      <c r="R248" s="28">
        <v>527</v>
      </c>
      <c r="S248" s="28">
        <v>18077</v>
      </c>
      <c r="T248" s="28">
        <v>15208</v>
      </c>
      <c r="U248" s="28">
        <v>2358</v>
      </c>
      <c r="V248" s="28">
        <v>511</v>
      </c>
      <c r="W248" s="28">
        <v>18594</v>
      </c>
      <c r="X248" s="28">
        <v>15554</v>
      </c>
      <c r="Y248" s="28">
        <v>2492</v>
      </c>
      <c r="Z248" s="28">
        <v>548</v>
      </c>
      <c r="AA248" s="146">
        <v>19258</v>
      </c>
      <c r="AB248" s="146">
        <v>16053</v>
      </c>
      <c r="AC248" s="146">
        <v>2625</v>
      </c>
      <c r="AD248" s="146">
        <v>580</v>
      </c>
    </row>
    <row r="249" spans="1:30" x14ac:dyDescent="0.4">
      <c r="A249" s="27" t="s">
        <v>269</v>
      </c>
      <c r="B249" s="27" t="s">
        <v>315</v>
      </c>
      <c r="C249" s="28">
        <v>32580</v>
      </c>
      <c r="D249" s="28">
        <v>26732</v>
      </c>
      <c r="E249" s="28">
        <v>4421</v>
      </c>
      <c r="F249" s="28">
        <v>1427</v>
      </c>
      <c r="G249" s="28">
        <v>32896</v>
      </c>
      <c r="H249" s="28">
        <v>26970</v>
      </c>
      <c r="I249" s="28">
        <v>4467</v>
      </c>
      <c r="J249" s="28">
        <v>1459</v>
      </c>
      <c r="K249" s="28">
        <v>33681</v>
      </c>
      <c r="L249" s="28">
        <v>27447</v>
      </c>
      <c r="M249" s="28">
        <v>4782</v>
      </c>
      <c r="N249" s="28">
        <v>1452</v>
      </c>
      <c r="O249" s="28">
        <v>34353</v>
      </c>
      <c r="P249" s="28">
        <v>28179</v>
      </c>
      <c r="Q249" s="28">
        <v>4703</v>
      </c>
      <c r="R249" s="28">
        <v>1471</v>
      </c>
      <c r="S249" s="28">
        <v>34630</v>
      </c>
      <c r="T249" s="28">
        <v>28606</v>
      </c>
      <c r="U249" s="28">
        <v>4614</v>
      </c>
      <c r="V249" s="28">
        <v>1410</v>
      </c>
      <c r="W249" s="28">
        <v>34748</v>
      </c>
      <c r="X249" s="28">
        <v>28662</v>
      </c>
      <c r="Y249" s="28">
        <v>4698</v>
      </c>
      <c r="Z249" s="28">
        <v>1388</v>
      </c>
      <c r="AA249" s="146">
        <v>35193</v>
      </c>
      <c r="AB249" s="146">
        <v>28774</v>
      </c>
      <c r="AC249" s="146">
        <v>5002</v>
      </c>
      <c r="AD249" s="146">
        <v>1417</v>
      </c>
    </row>
    <row r="250" spans="1:30" x14ac:dyDescent="0.4">
      <c r="A250" s="27" t="s">
        <v>269</v>
      </c>
      <c r="B250" s="27" t="s">
        <v>325</v>
      </c>
      <c r="C250" s="28">
        <v>45766</v>
      </c>
      <c r="D250" s="28">
        <v>37246</v>
      </c>
      <c r="E250" s="28">
        <v>6733</v>
      </c>
      <c r="F250" s="28">
        <v>1787</v>
      </c>
      <c r="G250" s="28">
        <v>47566</v>
      </c>
      <c r="H250" s="28">
        <v>37850</v>
      </c>
      <c r="I250" s="28">
        <v>7702</v>
      </c>
      <c r="J250" s="28">
        <v>2014</v>
      </c>
      <c r="K250" s="28">
        <v>47925</v>
      </c>
      <c r="L250" s="28">
        <v>38163</v>
      </c>
      <c r="M250" s="28">
        <v>7778</v>
      </c>
      <c r="N250" s="28">
        <v>1984</v>
      </c>
      <c r="O250" s="28">
        <v>49309</v>
      </c>
      <c r="P250" s="28">
        <v>39282</v>
      </c>
      <c r="Q250" s="28">
        <v>8034</v>
      </c>
      <c r="R250" s="28">
        <v>1993</v>
      </c>
      <c r="S250" s="28">
        <v>51128</v>
      </c>
      <c r="T250" s="28">
        <v>40903</v>
      </c>
      <c r="U250" s="28">
        <v>8236</v>
      </c>
      <c r="V250" s="28">
        <v>1989</v>
      </c>
      <c r="W250" s="28">
        <v>51919</v>
      </c>
      <c r="X250" s="28">
        <v>41497</v>
      </c>
      <c r="Y250" s="28">
        <v>8437</v>
      </c>
      <c r="Z250" s="28">
        <v>1985</v>
      </c>
      <c r="AA250" s="146">
        <v>52477</v>
      </c>
      <c r="AB250" s="146">
        <v>43284</v>
      </c>
      <c r="AC250" s="146">
        <v>7381</v>
      </c>
      <c r="AD250" s="146">
        <v>1812</v>
      </c>
    </row>
    <row r="251" spans="1:30" x14ac:dyDescent="0.4">
      <c r="A251" s="27" t="s">
        <v>269</v>
      </c>
      <c r="B251" s="27" t="s">
        <v>312</v>
      </c>
      <c r="C251" s="28">
        <v>28671</v>
      </c>
      <c r="D251" s="28">
        <v>23027</v>
      </c>
      <c r="E251" s="28">
        <v>4163</v>
      </c>
      <c r="F251" s="28">
        <v>1481</v>
      </c>
      <c r="G251" s="28">
        <v>29713</v>
      </c>
      <c r="H251" s="28">
        <v>23845</v>
      </c>
      <c r="I251" s="28">
        <v>4400</v>
      </c>
      <c r="J251" s="28">
        <v>1468</v>
      </c>
      <c r="K251" s="28">
        <v>29878</v>
      </c>
      <c r="L251" s="28">
        <v>23987</v>
      </c>
      <c r="M251" s="28">
        <v>4379</v>
      </c>
      <c r="N251" s="28">
        <v>1512</v>
      </c>
      <c r="O251" s="28">
        <v>31481</v>
      </c>
      <c r="P251" s="28">
        <v>25238</v>
      </c>
      <c r="Q251" s="28">
        <v>4709</v>
      </c>
      <c r="R251" s="28">
        <v>1534</v>
      </c>
      <c r="S251" s="28">
        <v>31508</v>
      </c>
      <c r="T251" s="28">
        <v>25498</v>
      </c>
      <c r="U251" s="28">
        <v>4530</v>
      </c>
      <c r="V251" s="28">
        <v>1480</v>
      </c>
      <c r="W251" s="28">
        <v>31150</v>
      </c>
      <c r="X251" s="28">
        <v>25275</v>
      </c>
      <c r="Y251" s="28">
        <v>4434</v>
      </c>
      <c r="Z251" s="28">
        <v>1441</v>
      </c>
      <c r="AA251" s="146">
        <v>31655</v>
      </c>
      <c r="AB251" s="146">
        <v>25442</v>
      </c>
      <c r="AC251" s="146">
        <v>4706</v>
      </c>
      <c r="AD251" s="146">
        <v>1507</v>
      </c>
    </row>
    <row r="252" spans="1:30" x14ac:dyDescent="0.4">
      <c r="A252" s="27" t="s">
        <v>269</v>
      </c>
      <c r="B252" s="27" t="s">
        <v>323</v>
      </c>
      <c r="C252" s="28">
        <v>22333</v>
      </c>
      <c r="D252" s="28">
        <v>17794</v>
      </c>
      <c r="E252" s="28">
        <v>3501</v>
      </c>
      <c r="F252" s="28">
        <v>1038</v>
      </c>
      <c r="G252" s="28">
        <v>22795</v>
      </c>
      <c r="H252" s="28">
        <v>18032</v>
      </c>
      <c r="I252" s="28">
        <v>3664</v>
      </c>
      <c r="J252" s="28">
        <v>1099</v>
      </c>
      <c r="K252" s="28">
        <v>22765</v>
      </c>
      <c r="L252" s="28">
        <v>17977</v>
      </c>
      <c r="M252" s="28">
        <v>3695</v>
      </c>
      <c r="N252" s="28">
        <v>1093</v>
      </c>
      <c r="O252" s="28">
        <v>23007</v>
      </c>
      <c r="P252" s="28">
        <v>18064</v>
      </c>
      <c r="Q252" s="28">
        <v>3807</v>
      </c>
      <c r="R252" s="28">
        <v>1136</v>
      </c>
      <c r="S252" s="28">
        <v>23005</v>
      </c>
      <c r="T252" s="28">
        <v>18366</v>
      </c>
      <c r="U252" s="28">
        <v>3607</v>
      </c>
      <c r="V252" s="28">
        <v>1032</v>
      </c>
      <c r="W252" s="28">
        <v>22918</v>
      </c>
      <c r="X252" s="28">
        <v>18376</v>
      </c>
      <c r="Y252" s="28">
        <v>3548</v>
      </c>
      <c r="Z252" s="28">
        <v>994</v>
      </c>
      <c r="AA252" s="146">
        <v>23043</v>
      </c>
      <c r="AB252" s="146">
        <v>18205</v>
      </c>
      <c r="AC252" s="146">
        <v>3800</v>
      </c>
      <c r="AD252" s="146">
        <v>1038</v>
      </c>
    </row>
    <row r="253" spans="1:30" x14ac:dyDescent="0.4">
      <c r="A253" s="27" t="s">
        <v>269</v>
      </c>
      <c r="B253" s="27" t="s">
        <v>317</v>
      </c>
      <c r="C253" s="28">
        <v>48530</v>
      </c>
      <c r="D253" s="28">
        <v>40481</v>
      </c>
      <c r="E253" s="28">
        <v>6403</v>
      </c>
      <c r="F253" s="28">
        <v>1646</v>
      </c>
      <c r="G253" s="28">
        <v>50581</v>
      </c>
      <c r="H253" s="28">
        <v>41771</v>
      </c>
      <c r="I253" s="28">
        <v>6990</v>
      </c>
      <c r="J253" s="28">
        <v>1820</v>
      </c>
      <c r="K253" s="28">
        <v>52621</v>
      </c>
      <c r="L253" s="28">
        <v>43284</v>
      </c>
      <c r="M253" s="28">
        <v>7414</v>
      </c>
      <c r="N253" s="28">
        <v>1923</v>
      </c>
      <c r="O253" s="28">
        <v>53961</v>
      </c>
      <c r="P253" s="28">
        <v>44541</v>
      </c>
      <c r="Q253" s="28">
        <v>7536</v>
      </c>
      <c r="R253" s="28">
        <v>1884</v>
      </c>
      <c r="S253" s="28">
        <v>56655</v>
      </c>
      <c r="T253" s="28">
        <v>47433</v>
      </c>
      <c r="U253" s="28">
        <v>7437</v>
      </c>
      <c r="V253" s="28">
        <v>1785</v>
      </c>
      <c r="W253" s="28">
        <v>57125</v>
      </c>
      <c r="X253" s="28">
        <v>47886</v>
      </c>
      <c r="Y253" s="28">
        <v>7498</v>
      </c>
      <c r="Z253" s="28">
        <v>1741</v>
      </c>
      <c r="AA253" s="146">
        <v>58160</v>
      </c>
      <c r="AB253" s="146">
        <v>48606</v>
      </c>
      <c r="AC253" s="146">
        <v>7719</v>
      </c>
      <c r="AD253" s="146">
        <v>1835</v>
      </c>
    </row>
    <row r="254" spans="1:30" x14ac:dyDescent="0.4">
      <c r="A254" s="27" t="s">
        <v>269</v>
      </c>
      <c r="B254" s="27" t="s">
        <v>316</v>
      </c>
      <c r="C254" s="28">
        <v>17407</v>
      </c>
      <c r="D254" s="28">
        <v>12704</v>
      </c>
      <c r="E254" s="28">
        <v>3182</v>
      </c>
      <c r="F254" s="28">
        <v>1521</v>
      </c>
      <c r="G254" s="28">
        <v>17440</v>
      </c>
      <c r="H254" s="28">
        <v>12756</v>
      </c>
      <c r="I254" s="28">
        <v>3168</v>
      </c>
      <c r="J254" s="28">
        <v>1516</v>
      </c>
      <c r="K254" s="28">
        <v>17406</v>
      </c>
      <c r="L254" s="28">
        <v>12743</v>
      </c>
      <c r="M254" s="28">
        <v>3171</v>
      </c>
      <c r="N254" s="28">
        <v>1492</v>
      </c>
      <c r="O254" s="28">
        <v>17870</v>
      </c>
      <c r="P254" s="28">
        <v>12898</v>
      </c>
      <c r="Q254" s="28">
        <v>3383</v>
      </c>
      <c r="R254" s="28">
        <v>1589</v>
      </c>
      <c r="S254" s="28">
        <v>17458</v>
      </c>
      <c r="T254" s="28">
        <v>12859</v>
      </c>
      <c r="U254" s="28">
        <v>3139</v>
      </c>
      <c r="V254" s="28">
        <v>1460</v>
      </c>
      <c r="W254" s="28">
        <v>16811</v>
      </c>
      <c r="X254" s="28">
        <v>12387</v>
      </c>
      <c r="Y254" s="28">
        <v>3023</v>
      </c>
      <c r="Z254" s="28">
        <v>1401</v>
      </c>
      <c r="AA254" s="146">
        <v>17200</v>
      </c>
      <c r="AB254" s="146">
        <v>12520</v>
      </c>
      <c r="AC254" s="146">
        <v>3212</v>
      </c>
      <c r="AD254" s="146">
        <v>1468</v>
      </c>
    </row>
    <row r="255" spans="1:30" x14ac:dyDescent="0.4">
      <c r="A255" s="27" t="s">
        <v>269</v>
      </c>
      <c r="B255" s="27" t="s">
        <v>324</v>
      </c>
      <c r="C255" s="28">
        <v>80690</v>
      </c>
      <c r="D255" s="28">
        <v>64655</v>
      </c>
      <c r="E255" s="28">
        <v>12465</v>
      </c>
      <c r="F255" s="28">
        <v>3570</v>
      </c>
      <c r="G255" s="28">
        <v>84480</v>
      </c>
      <c r="H255" s="28">
        <v>67252</v>
      </c>
      <c r="I255" s="28">
        <v>13374</v>
      </c>
      <c r="J255" s="28">
        <v>3854</v>
      </c>
      <c r="K255" s="28">
        <v>87406</v>
      </c>
      <c r="L255" s="28">
        <v>71534</v>
      </c>
      <c r="M255" s="28">
        <v>12445</v>
      </c>
      <c r="N255" s="28">
        <v>3427</v>
      </c>
      <c r="O255" s="28">
        <v>88247</v>
      </c>
      <c r="P255" s="28">
        <v>72836</v>
      </c>
      <c r="Q255" s="28">
        <v>12151</v>
      </c>
      <c r="R255" s="28">
        <v>3260</v>
      </c>
      <c r="S255" s="28">
        <v>91378</v>
      </c>
      <c r="T255" s="28">
        <v>75953</v>
      </c>
      <c r="U255" s="28">
        <v>12199</v>
      </c>
      <c r="V255" s="28">
        <v>3226</v>
      </c>
      <c r="W255" s="28">
        <v>95018</v>
      </c>
      <c r="X255" s="28">
        <v>79058</v>
      </c>
      <c r="Y255" s="28">
        <v>12656</v>
      </c>
      <c r="Z255" s="28">
        <v>3304</v>
      </c>
      <c r="AA255" s="146">
        <v>99648</v>
      </c>
      <c r="AB255" s="146">
        <v>83181</v>
      </c>
      <c r="AC255" s="146">
        <v>13100</v>
      </c>
      <c r="AD255" s="146">
        <v>3367</v>
      </c>
    </row>
    <row r="256" spans="1:30" x14ac:dyDescent="0.4">
      <c r="A256" s="27" t="s">
        <v>269</v>
      </c>
      <c r="B256" s="27" t="s">
        <v>320</v>
      </c>
      <c r="C256" s="28">
        <v>25947</v>
      </c>
      <c r="D256" s="28">
        <v>19891</v>
      </c>
      <c r="E256" s="28">
        <v>4657</v>
      </c>
      <c r="F256" s="28">
        <v>1399</v>
      </c>
      <c r="G256" s="28">
        <v>26832</v>
      </c>
      <c r="H256" s="28">
        <v>20617</v>
      </c>
      <c r="I256" s="28">
        <v>4785</v>
      </c>
      <c r="J256" s="28">
        <v>1430</v>
      </c>
      <c r="K256" s="28">
        <v>27077</v>
      </c>
      <c r="L256" s="28">
        <v>20920</v>
      </c>
      <c r="M256" s="28">
        <v>4815</v>
      </c>
      <c r="N256" s="28">
        <v>1342</v>
      </c>
      <c r="O256" s="28">
        <v>27484</v>
      </c>
      <c r="P256" s="28">
        <v>21294</v>
      </c>
      <c r="Q256" s="28">
        <v>4825</v>
      </c>
      <c r="R256" s="28">
        <v>1365</v>
      </c>
      <c r="S256" s="28">
        <v>27472</v>
      </c>
      <c r="T256" s="28">
        <v>21343</v>
      </c>
      <c r="U256" s="28">
        <v>4792</v>
      </c>
      <c r="V256" s="28">
        <v>1337</v>
      </c>
      <c r="W256" s="28">
        <v>27550</v>
      </c>
      <c r="X256" s="28">
        <v>21407</v>
      </c>
      <c r="Y256" s="28">
        <v>4828</v>
      </c>
      <c r="Z256" s="28">
        <v>1315</v>
      </c>
      <c r="AA256" s="146">
        <v>29210</v>
      </c>
      <c r="AB256" s="146">
        <v>22906</v>
      </c>
      <c r="AC256" s="146">
        <v>4943</v>
      </c>
      <c r="AD256" s="146">
        <v>1361</v>
      </c>
    </row>
    <row r="257" spans="1:30" x14ac:dyDescent="0.4">
      <c r="A257" s="27" t="s">
        <v>269</v>
      </c>
      <c r="B257" s="27" t="s">
        <v>611</v>
      </c>
      <c r="C257" s="28">
        <v>164676</v>
      </c>
      <c r="D257" s="28">
        <v>137629</v>
      </c>
      <c r="E257" s="28">
        <v>21060</v>
      </c>
      <c r="F257" s="28">
        <v>5987</v>
      </c>
      <c r="G257" s="28">
        <v>172148</v>
      </c>
      <c r="H257" s="28">
        <v>142879</v>
      </c>
      <c r="I257" s="28">
        <v>22772</v>
      </c>
      <c r="J257" s="28">
        <v>6497</v>
      </c>
      <c r="K257" s="28">
        <v>179734</v>
      </c>
      <c r="L257" s="28">
        <v>148428</v>
      </c>
      <c r="M257" s="28">
        <v>24575</v>
      </c>
      <c r="N257" s="28">
        <v>6731</v>
      </c>
      <c r="O257" s="28">
        <v>184409</v>
      </c>
      <c r="P257" s="28">
        <v>152889</v>
      </c>
      <c r="Q257" s="28">
        <v>24883</v>
      </c>
      <c r="R257" s="28">
        <v>6637</v>
      </c>
      <c r="S257" s="28">
        <v>186690</v>
      </c>
      <c r="T257" s="28">
        <v>156450</v>
      </c>
      <c r="U257" s="28">
        <v>24018</v>
      </c>
      <c r="V257" s="28">
        <v>6222</v>
      </c>
      <c r="W257" s="28">
        <v>188918</v>
      </c>
      <c r="X257" s="28">
        <v>159424</v>
      </c>
      <c r="Y257" s="28">
        <v>23513</v>
      </c>
      <c r="Z257" s="28">
        <v>5981</v>
      </c>
      <c r="AA257" s="146">
        <v>193557</v>
      </c>
      <c r="AB257" s="146">
        <v>163514</v>
      </c>
      <c r="AC257" s="146">
        <v>23947</v>
      </c>
      <c r="AD257" s="146">
        <v>6096</v>
      </c>
    </row>
    <row r="258" spans="1:30" x14ac:dyDescent="0.4">
      <c r="A258" s="27" t="s">
        <v>269</v>
      </c>
      <c r="B258" s="27" t="s">
        <v>612</v>
      </c>
      <c r="C258" s="28">
        <v>67605</v>
      </c>
      <c r="D258" s="28">
        <v>57072</v>
      </c>
      <c r="E258" s="28">
        <v>8234</v>
      </c>
      <c r="F258" s="28">
        <v>2299</v>
      </c>
      <c r="G258" s="28">
        <v>68831</v>
      </c>
      <c r="H258" s="28">
        <v>57884</v>
      </c>
      <c r="I258" s="28">
        <v>8528</v>
      </c>
      <c r="J258" s="28">
        <v>2419</v>
      </c>
      <c r="K258" s="28">
        <v>72860</v>
      </c>
      <c r="L258" s="28">
        <v>60295</v>
      </c>
      <c r="M258" s="28">
        <v>9925</v>
      </c>
      <c r="N258" s="28">
        <v>2640</v>
      </c>
      <c r="O258" s="28">
        <v>74501</v>
      </c>
      <c r="P258" s="28">
        <v>61877</v>
      </c>
      <c r="Q258" s="28">
        <v>10025</v>
      </c>
      <c r="R258" s="28">
        <v>2599</v>
      </c>
      <c r="S258" s="28">
        <v>75678</v>
      </c>
      <c r="T258" s="28">
        <v>63647</v>
      </c>
      <c r="U258" s="28">
        <v>9618</v>
      </c>
      <c r="V258" s="28">
        <v>2413</v>
      </c>
      <c r="W258" s="28">
        <v>76437</v>
      </c>
      <c r="X258" s="28">
        <v>64900</v>
      </c>
      <c r="Y258" s="28">
        <v>9239</v>
      </c>
      <c r="Z258" s="28">
        <v>2298</v>
      </c>
      <c r="AA258" s="146">
        <v>79534</v>
      </c>
      <c r="AB258" s="146">
        <v>67411</v>
      </c>
      <c r="AC258" s="146">
        <v>9723</v>
      </c>
      <c r="AD258" s="146">
        <v>2400</v>
      </c>
    </row>
    <row r="259" spans="1:30" x14ac:dyDescent="0.4">
      <c r="A259" s="27" t="s">
        <v>269</v>
      </c>
      <c r="B259" s="27" t="s">
        <v>613</v>
      </c>
      <c r="C259" s="28">
        <v>97071</v>
      </c>
      <c r="D259" s="28">
        <v>80557</v>
      </c>
      <c r="E259" s="28">
        <v>12826</v>
      </c>
      <c r="F259" s="28">
        <v>3688</v>
      </c>
      <c r="G259" s="28">
        <v>103317</v>
      </c>
      <c r="H259" s="28">
        <v>84995</v>
      </c>
      <c r="I259" s="28">
        <v>14244</v>
      </c>
      <c r="J259" s="28">
        <v>4078</v>
      </c>
      <c r="K259" s="28">
        <v>106874</v>
      </c>
      <c r="L259" s="28">
        <v>88133</v>
      </c>
      <c r="M259" s="28">
        <v>14650</v>
      </c>
      <c r="N259" s="28">
        <v>4091</v>
      </c>
      <c r="O259" s="28">
        <v>109908</v>
      </c>
      <c r="P259" s="28">
        <v>91012</v>
      </c>
      <c r="Q259" s="28">
        <v>14858</v>
      </c>
      <c r="R259" s="28">
        <v>4038</v>
      </c>
      <c r="S259" s="28">
        <v>111012</v>
      </c>
      <c r="T259" s="28">
        <v>92803</v>
      </c>
      <c r="U259" s="28">
        <v>14400</v>
      </c>
      <c r="V259" s="28">
        <v>3809</v>
      </c>
      <c r="W259" s="28">
        <v>112481</v>
      </c>
      <c r="X259" s="28">
        <v>94524</v>
      </c>
      <c r="Y259" s="28">
        <v>14274</v>
      </c>
      <c r="Z259" s="28">
        <v>3683</v>
      </c>
      <c r="AA259" s="146">
        <v>114023</v>
      </c>
      <c r="AB259" s="146">
        <v>96103</v>
      </c>
      <c r="AC259" s="146">
        <v>14224</v>
      </c>
      <c r="AD259" s="146">
        <v>3696</v>
      </c>
    </row>
    <row r="260" spans="1:30" x14ac:dyDescent="0.4">
      <c r="A260" s="27" t="s">
        <v>269</v>
      </c>
      <c r="B260" s="27" t="s">
        <v>318</v>
      </c>
      <c r="C260" s="28">
        <v>11025</v>
      </c>
      <c r="D260" s="28">
        <v>8936</v>
      </c>
      <c r="E260" s="28">
        <v>1655</v>
      </c>
      <c r="F260" s="28">
        <v>434</v>
      </c>
      <c r="G260" s="28">
        <v>11124</v>
      </c>
      <c r="H260" s="28">
        <v>9032</v>
      </c>
      <c r="I260" s="28">
        <v>1656</v>
      </c>
      <c r="J260" s="28">
        <v>436</v>
      </c>
      <c r="K260" s="28">
        <v>11124</v>
      </c>
      <c r="L260" s="28">
        <v>9069</v>
      </c>
      <c r="M260" s="28">
        <v>1616</v>
      </c>
      <c r="N260" s="28">
        <v>439</v>
      </c>
      <c r="O260" s="28">
        <v>11285</v>
      </c>
      <c r="P260" s="28">
        <v>9156</v>
      </c>
      <c r="Q260" s="28">
        <v>1692</v>
      </c>
      <c r="R260" s="28">
        <v>437</v>
      </c>
      <c r="S260" s="28">
        <v>11428</v>
      </c>
      <c r="T260" s="28">
        <v>9299</v>
      </c>
      <c r="U260" s="28">
        <v>1735</v>
      </c>
      <c r="V260" s="28">
        <v>394</v>
      </c>
      <c r="W260" s="28">
        <v>11484</v>
      </c>
      <c r="X260" s="28">
        <v>9364</v>
      </c>
      <c r="Y260" s="28">
        <v>1729</v>
      </c>
      <c r="Z260" s="28">
        <v>391</v>
      </c>
      <c r="AA260" s="146">
        <v>11651</v>
      </c>
      <c r="AB260" s="146">
        <v>9409</v>
      </c>
      <c r="AC260" s="146">
        <v>1828</v>
      </c>
      <c r="AD260" s="146">
        <v>414</v>
      </c>
    </row>
    <row r="261" spans="1:30" x14ac:dyDescent="0.4">
      <c r="A261" s="27" t="s">
        <v>269</v>
      </c>
      <c r="B261" s="27" t="s">
        <v>322</v>
      </c>
      <c r="C261" s="28">
        <v>18670</v>
      </c>
      <c r="D261" s="28">
        <v>14413</v>
      </c>
      <c r="E261" s="28">
        <v>3366</v>
      </c>
      <c r="F261" s="28">
        <v>891</v>
      </c>
      <c r="G261" s="28">
        <v>19422</v>
      </c>
      <c r="H261" s="28">
        <v>14985</v>
      </c>
      <c r="I261" s="28">
        <v>3436</v>
      </c>
      <c r="J261" s="28">
        <v>1001</v>
      </c>
      <c r="K261" s="28">
        <v>19857</v>
      </c>
      <c r="L261" s="28">
        <v>15392</v>
      </c>
      <c r="M261" s="28">
        <v>3467</v>
      </c>
      <c r="N261" s="28">
        <v>998</v>
      </c>
      <c r="O261" s="28">
        <v>20671</v>
      </c>
      <c r="P261" s="28">
        <v>15986</v>
      </c>
      <c r="Q261" s="28">
        <v>3658</v>
      </c>
      <c r="R261" s="28">
        <v>1027</v>
      </c>
      <c r="S261" s="28">
        <v>21086</v>
      </c>
      <c r="T261" s="28">
        <v>16446</v>
      </c>
      <c r="U261" s="28">
        <v>3641</v>
      </c>
      <c r="V261" s="28">
        <v>999</v>
      </c>
      <c r="W261" s="28">
        <v>21215</v>
      </c>
      <c r="X261" s="28">
        <v>16465</v>
      </c>
      <c r="Y261" s="28">
        <v>3707</v>
      </c>
      <c r="Z261" s="28">
        <v>1043</v>
      </c>
      <c r="AA261" s="146">
        <v>21638</v>
      </c>
      <c r="AB261" s="146">
        <v>16588</v>
      </c>
      <c r="AC261" s="146">
        <v>3956</v>
      </c>
      <c r="AD261" s="146">
        <v>1094</v>
      </c>
    </row>
    <row r="262" spans="1:30" x14ac:dyDescent="0.4">
      <c r="A262" s="27" t="s">
        <v>269</v>
      </c>
      <c r="B262" s="27" t="s">
        <v>321</v>
      </c>
      <c r="C262" s="28">
        <v>27888</v>
      </c>
      <c r="D262" s="28">
        <v>22042</v>
      </c>
      <c r="E262" s="28">
        <v>4488</v>
      </c>
      <c r="F262" s="28">
        <v>1358</v>
      </c>
      <c r="G262" s="28">
        <v>28725</v>
      </c>
      <c r="H262" s="28">
        <v>22646</v>
      </c>
      <c r="I262" s="28">
        <v>4689</v>
      </c>
      <c r="J262" s="28">
        <v>1390</v>
      </c>
      <c r="K262" s="28">
        <v>29045</v>
      </c>
      <c r="L262" s="28">
        <v>22957</v>
      </c>
      <c r="M262" s="28">
        <v>4714</v>
      </c>
      <c r="N262" s="28">
        <v>1374</v>
      </c>
      <c r="O262" s="28">
        <v>30036</v>
      </c>
      <c r="P262" s="28">
        <v>23908</v>
      </c>
      <c r="Q262" s="28">
        <v>4742</v>
      </c>
      <c r="R262" s="28">
        <v>1386</v>
      </c>
      <c r="S262" s="28">
        <v>30694</v>
      </c>
      <c r="T262" s="28">
        <v>24782</v>
      </c>
      <c r="U262" s="28">
        <v>4631</v>
      </c>
      <c r="V262" s="28">
        <v>1281</v>
      </c>
      <c r="W262" s="28">
        <v>30244</v>
      </c>
      <c r="X262" s="28">
        <v>24542</v>
      </c>
      <c r="Y262" s="28">
        <v>4468</v>
      </c>
      <c r="Z262" s="28">
        <v>1234</v>
      </c>
      <c r="AA262" s="146">
        <v>30875</v>
      </c>
      <c r="AB262" s="146">
        <v>24780</v>
      </c>
      <c r="AC262" s="146">
        <v>4782</v>
      </c>
      <c r="AD262" s="146">
        <v>1313</v>
      </c>
    </row>
    <row r="263" spans="1:30" x14ac:dyDescent="0.4">
      <c r="A263" s="27" t="s">
        <v>270</v>
      </c>
      <c r="B263" s="27" t="s">
        <v>270</v>
      </c>
      <c r="C263" s="28">
        <v>441796</v>
      </c>
      <c r="D263" s="28">
        <v>370355</v>
      </c>
      <c r="E263" s="28">
        <v>54930</v>
      </c>
      <c r="F263" s="28">
        <v>16511</v>
      </c>
      <c r="G263" s="28">
        <v>453048</v>
      </c>
      <c r="H263" s="28">
        <v>380953</v>
      </c>
      <c r="I263" s="28">
        <v>56308</v>
      </c>
      <c r="J263" s="28">
        <v>15787</v>
      </c>
      <c r="K263" s="28">
        <v>469366</v>
      </c>
      <c r="L263" s="28">
        <v>393146</v>
      </c>
      <c r="M263" s="28">
        <v>60491</v>
      </c>
      <c r="N263" s="28">
        <v>15729</v>
      </c>
      <c r="O263" s="28">
        <v>482771</v>
      </c>
      <c r="P263" s="28">
        <v>405559</v>
      </c>
      <c r="Q263" s="28">
        <v>61621</v>
      </c>
      <c r="R263" s="28">
        <v>15591</v>
      </c>
      <c r="S263" s="28">
        <v>493366</v>
      </c>
      <c r="T263" s="28">
        <v>419038</v>
      </c>
      <c r="U263" s="28">
        <v>59556</v>
      </c>
      <c r="V263" s="28">
        <v>14772</v>
      </c>
      <c r="W263" s="28">
        <v>499702</v>
      </c>
      <c r="X263" s="28">
        <v>425222</v>
      </c>
      <c r="Y263" s="28">
        <v>59847</v>
      </c>
      <c r="Z263" s="28">
        <v>14633</v>
      </c>
      <c r="AA263" s="146">
        <v>511649</v>
      </c>
      <c r="AB263" s="146">
        <v>434732</v>
      </c>
      <c r="AC263" s="146">
        <v>61888</v>
      </c>
      <c r="AD263" s="146">
        <v>15029</v>
      </c>
    </row>
    <row r="264" spans="1:30" x14ac:dyDescent="0.4">
      <c r="A264" s="27" t="s">
        <v>270</v>
      </c>
      <c r="B264" s="27" t="s">
        <v>335</v>
      </c>
      <c r="C264" s="28">
        <v>12738</v>
      </c>
      <c r="D264" s="28">
        <v>10270</v>
      </c>
      <c r="E264" s="28">
        <v>1877</v>
      </c>
      <c r="F264" s="28">
        <v>591</v>
      </c>
      <c r="G264" s="28">
        <v>12956</v>
      </c>
      <c r="H264" s="28">
        <v>10449</v>
      </c>
      <c r="I264" s="28">
        <v>1912</v>
      </c>
      <c r="J264" s="28">
        <v>595</v>
      </c>
      <c r="K264" s="28">
        <v>13514</v>
      </c>
      <c r="L264" s="28">
        <v>11008</v>
      </c>
      <c r="M264" s="28">
        <v>1971</v>
      </c>
      <c r="N264" s="28">
        <v>535</v>
      </c>
      <c r="O264" s="28">
        <v>13850</v>
      </c>
      <c r="P264" s="28">
        <v>11274</v>
      </c>
      <c r="Q264" s="28">
        <v>2018</v>
      </c>
      <c r="R264" s="28">
        <v>558</v>
      </c>
      <c r="S264" s="28">
        <v>13973</v>
      </c>
      <c r="T264" s="28">
        <v>11420</v>
      </c>
      <c r="U264" s="28">
        <v>2015</v>
      </c>
      <c r="V264" s="28">
        <v>538</v>
      </c>
      <c r="W264" s="28">
        <v>14307</v>
      </c>
      <c r="X264" s="28">
        <v>11662</v>
      </c>
      <c r="Y264" s="28">
        <v>2111</v>
      </c>
      <c r="Z264" s="28">
        <v>534</v>
      </c>
      <c r="AA264" s="146">
        <v>14510</v>
      </c>
      <c r="AB264" s="146">
        <v>11761</v>
      </c>
      <c r="AC264" s="146">
        <v>2199</v>
      </c>
      <c r="AD264" s="146">
        <v>550</v>
      </c>
    </row>
    <row r="265" spans="1:30" x14ac:dyDescent="0.4">
      <c r="A265" s="27" t="s">
        <v>270</v>
      </c>
      <c r="B265" s="27" t="s">
        <v>328</v>
      </c>
      <c r="C265" s="28">
        <v>9719</v>
      </c>
      <c r="D265" s="28">
        <v>7833</v>
      </c>
      <c r="E265" s="28">
        <v>1375</v>
      </c>
      <c r="F265" s="28">
        <v>511</v>
      </c>
      <c r="G265" s="28">
        <v>9903</v>
      </c>
      <c r="H265" s="28">
        <v>8504</v>
      </c>
      <c r="I265" s="28">
        <v>1166</v>
      </c>
      <c r="J265" s="28">
        <v>233</v>
      </c>
      <c r="K265" s="28">
        <v>10370</v>
      </c>
      <c r="L265" s="28">
        <v>8356</v>
      </c>
      <c r="M265" s="28">
        <v>1524</v>
      </c>
      <c r="N265" s="28">
        <v>490</v>
      </c>
      <c r="O265" s="28">
        <v>10453</v>
      </c>
      <c r="P265" s="28">
        <v>8542</v>
      </c>
      <c r="Q265" s="28">
        <v>1431</v>
      </c>
      <c r="R265" s="28">
        <v>480</v>
      </c>
      <c r="S265" s="28">
        <v>10510</v>
      </c>
      <c r="T265" s="28">
        <v>8610</v>
      </c>
      <c r="U265" s="28">
        <v>1431</v>
      </c>
      <c r="V265" s="28">
        <v>469</v>
      </c>
      <c r="W265" s="28">
        <v>10595</v>
      </c>
      <c r="X265" s="28">
        <v>8647</v>
      </c>
      <c r="Y265" s="28">
        <v>1468</v>
      </c>
      <c r="Z265" s="28">
        <v>480</v>
      </c>
      <c r="AA265" s="146">
        <v>10964</v>
      </c>
      <c r="AB265" s="146">
        <v>8773</v>
      </c>
      <c r="AC265" s="146">
        <v>1636</v>
      </c>
      <c r="AD265" s="146">
        <v>555</v>
      </c>
    </row>
    <row r="266" spans="1:30" x14ac:dyDescent="0.4">
      <c r="A266" s="27" t="s">
        <v>270</v>
      </c>
      <c r="B266" s="27" t="s">
        <v>327</v>
      </c>
      <c r="C266" s="28">
        <v>11176</v>
      </c>
      <c r="D266" s="28">
        <v>8831</v>
      </c>
      <c r="E266" s="28">
        <v>1720</v>
      </c>
      <c r="F266" s="28">
        <v>625</v>
      </c>
      <c r="G266" s="28">
        <v>11500</v>
      </c>
      <c r="H266" s="28">
        <v>9189</v>
      </c>
      <c r="I266" s="28">
        <v>1698</v>
      </c>
      <c r="J266" s="28">
        <v>613</v>
      </c>
      <c r="K266" s="28">
        <v>11911</v>
      </c>
      <c r="L266" s="28">
        <v>9563</v>
      </c>
      <c r="M266" s="28">
        <v>1850</v>
      </c>
      <c r="N266" s="28">
        <v>498</v>
      </c>
      <c r="O266" s="28">
        <v>12019</v>
      </c>
      <c r="P266" s="28">
        <v>9557</v>
      </c>
      <c r="Q266" s="28">
        <v>1937</v>
      </c>
      <c r="R266" s="28">
        <v>525</v>
      </c>
      <c r="S266" s="28">
        <v>12122</v>
      </c>
      <c r="T266" s="28">
        <v>9619</v>
      </c>
      <c r="U266" s="28">
        <v>1974</v>
      </c>
      <c r="V266" s="28">
        <v>529</v>
      </c>
      <c r="W266" s="28">
        <v>12121</v>
      </c>
      <c r="X266" s="28">
        <v>9590</v>
      </c>
      <c r="Y266" s="28">
        <v>1994</v>
      </c>
      <c r="Z266" s="28">
        <v>537</v>
      </c>
      <c r="AA266" s="146">
        <v>12308</v>
      </c>
      <c r="AB266" s="146">
        <v>9626</v>
      </c>
      <c r="AC266" s="146">
        <v>2117</v>
      </c>
      <c r="AD266" s="146">
        <v>565</v>
      </c>
    </row>
    <row r="267" spans="1:30" x14ac:dyDescent="0.4">
      <c r="A267" s="27" t="s">
        <v>270</v>
      </c>
      <c r="B267" s="27" t="s">
        <v>326</v>
      </c>
      <c r="C267" s="28">
        <v>16210</v>
      </c>
      <c r="D267" s="28">
        <v>13533</v>
      </c>
      <c r="E267" s="28">
        <v>2121</v>
      </c>
      <c r="F267" s="28">
        <v>556</v>
      </c>
      <c r="G267" s="28">
        <v>16278</v>
      </c>
      <c r="H267" s="28">
        <v>13590</v>
      </c>
      <c r="I267" s="28">
        <v>2137</v>
      </c>
      <c r="J267" s="28">
        <v>551</v>
      </c>
      <c r="K267" s="28">
        <v>16472</v>
      </c>
      <c r="L267" s="28">
        <v>13808</v>
      </c>
      <c r="M267" s="28">
        <v>2176</v>
      </c>
      <c r="N267" s="28">
        <v>488</v>
      </c>
      <c r="O267" s="28">
        <v>16678</v>
      </c>
      <c r="P267" s="28">
        <v>13959</v>
      </c>
      <c r="Q267" s="28">
        <v>2217</v>
      </c>
      <c r="R267" s="28">
        <v>502</v>
      </c>
      <c r="S267" s="28">
        <v>16878</v>
      </c>
      <c r="T267" s="28">
        <v>14189</v>
      </c>
      <c r="U267" s="28">
        <v>2207</v>
      </c>
      <c r="V267" s="28">
        <v>482</v>
      </c>
      <c r="W267" s="28">
        <v>16992</v>
      </c>
      <c r="X267" s="28">
        <v>14269</v>
      </c>
      <c r="Y267" s="28">
        <v>2242</v>
      </c>
      <c r="Z267" s="28">
        <v>481</v>
      </c>
      <c r="AA267" s="146">
        <v>17342</v>
      </c>
      <c r="AB267" s="146">
        <v>14571</v>
      </c>
      <c r="AC267" s="146">
        <v>2262</v>
      </c>
      <c r="AD267" s="146">
        <v>509</v>
      </c>
    </row>
    <row r="268" spans="1:30" x14ac:dyDescent="0.4">
      <c r="A268" s="27" t="s">
        <v>270</v>
      </c>
      <c r="B268" s="27" t="s">
        <v>332</v>
      </c>
      <c r="C268" s="28">
        <v>16557</v>
      </c>
      <c r="D268" s="28">
        <v>13915</v>
      </c>
      <c r="E268" s="28">
        <v>1945</v>
      </c>
      <c r="F268" s="28">
        <v>697</v>
      </c>
      <c r="G268" s="28">
        <v>17144</v>
      </c>
      <c r="H268" s="28">
        <v>14329</v>
      </c>
      <c r="I268" s="28">
        <v>2105</v>
      </c>
      <c r="J268" s="28">
        <v>710</v>
      </c>
      <c r="K268" s="28">
        <v>17547</v>
      </c>
      <c r="L268" s="28">
        <v>14576</v>
      </c>
      <c r="M268" s="28">
        <v>2381</v>
      </c>
      <c r="N268" s="28">
        <v>590</v>
      </c>
      <c r="O268" s="28">
        <v>17736</v>
      </c>
      <c r="P268" s="28">
        <v>14700</v>
      </c>
      <c r="Q268" s="28">
        <v>2429</v>
      </c>
      <c r="R268" s="28">
        <v>607</v>
      </c>
      <c r="S268" s="28">
        <v>18514</v>
      </c>
      <c r="T268" s="28">
        <v>15628</v>
      </c>
      <c r="U268" s="28">
        <v>2323</v>
      </c>
      <c r="V268" s="28">
        <v>563</v>
      </c>
      <c r="W268" s="28">
        <v>18734</v>
      </c>
      <c r="X268" s="28">
        <v>15810</v>
      </c>
      <c r="Y268" s="28">
        <v>2390</v>
      </c>
      <c r="Z268" s="28">
        <v>534</v>
      </c>
      <c r="AA268" s="146">
        <v>18883</v>
      </c>
      <c r="AB268" s="146">
        <v>15813</v>
      </c>
      <c r="AC268" s="146">
        <v>2526</v>
      </c>
      <c r="AD268" s="146">
        <v>544</v>
      </c>
    </row>
    <row r="269" spans="1:30" x14ac:dyDescent="0.4">
      <c r="A269" s="27" t="s">
        <v>270</v>
      </c>
      <c r="B269" s="27" t="s">
        <v>330</v>
      </c>
      <c r="C269" s="28">
        <v>24778</v>
      </c>
      <c r="D269" s="28">
        <v>19957</v>
      </c>
      <c r="E269" s="28">
        <v>3582</v>
      </c>
      <c r="F269" s="28">
        <v>1239</v>
      </c>
      <c r="G269" s="28">
        <v>25063</v>
      </c>
      <c r="H269" s="28">
        <v>20182</v>
      </c>
      <c r="I269" s="28">
        <v>3640</v>
      </c>
      <c r="J269" s="28">
        <v>1241</v>
      </c>
      <c r="K269" s="28">
        <v>25972</v>
      </c>
      <c r="L269" s="28">
        <v>20943</v>
      </c>
      <c r="M269" s="28">
        <v>3895</v>
      </c>
      <c r="N269" s="28">
        <v>1134</v>
      </c>
      <c r="O269" s="28">
        <v>26427</v>
      </c>
      <c r="P269" s="28">
        <v>21535</v>
      </c>
      <c r="Q269" s="28">
        <v>3793</v>
      </c>
      <c r="R269" s="28">
        <v>1099</v>
      </c>
      <c r="S269" s="28">
        <v>26925</v>
      </c>
      <c r="T269" s="28">
        <v>22074</v>
      </c>
      <c r="U269" s="28">
        <v>3784</v>
      </c>
      <c r="V269" s="28">
        <v>1067</v>
      </c>
      <c r="W269" s="28">
        <v>27708</v>
      </c>
      <c r="X269" s="28">
        <v>22739</v>
      </c>
      <c r="Y269" s="28">
        <v>3884</v>
      </c>
      <c r="Z269" s="28">
        <v>1085</v>
      </c>
      <c r="AA269" s="146">
        <v>28104</v>
      </c>
      <c r="AB269" s="146">
        <v>23016</v>
      </c>
      <c r="AC269" s="146">
        <v>3965</v>
      </c>
      <c r="AD269" s="146">
        <v>1123</v>
      </c>
    </row>
    <row r="270" spans="1:30" x14ac:dyDescent="0.4">
      <c r="A270" s="27" t="s">
        <v>270</v>
      </c>
      <c r="B270" s="27" t="s">
        <v>329</v>
      </c>
      <c r="C270" s="28">
        <v>38787</v>
      </c>
      <c r="D270" s="28">
        <v>33284</v>
      </c>
      <c r="E270" s="28">
        <v>4261</v>
      </c>
      <c r="F270" s="28">
        <v>1242</v>
      </c>
      <c r="G270" s="28">
        <v>40381</v>
      </c>
      <c r="H270" s="28">
        <v>34544</v>
      </c>
      <c r="I270" s="28">
        <v>4600</v>
      </c>
      <c r="J270" s="28">
        <v>1237</v>
      </c>
      <c r="K270" s="28">
        <v>40815</v>
      </c>
      <c r="L270" s="28">
        <v>34924</v>
      </c>
      <c r="M270" s="28">
        <v>4661</v>
      </c>
      <c r="N270" s="28">
        <v>1230</v>
      </c>
      <c r="O270" s="28">
        <v>42150</v>
      </c>
      <c r="P270" s="28">
        <v>36090</v>
      </c>
      <c r="Q270" s="28">
        <v>4847</v>
      </c>
      <c r="R270" s="28">
        <v>1213</v>
      </c>
      <c r="S270" s="28">
        <v>42854</v>
      </c>
      <c r="T270" s="28">
        <v>36799</v>
      </c>
      <c r="U270" s="28">
        <v>4877</v>
      </c>
      <c r="V270" s="28">
        <v>1178</v>
      </c>
      <c r="W270" s="28">
        <v>43156</v>
      </c>
      <c r="X270" s="28">
        <v>37064</v>
      </c>
      <c r="Y270" s="28">
        <v>4945</v>
      </c>
      <c r="Z270" s="28">
        <v>1147</v>
      </c>
      <c r="AA270" s="146">
        <v>43783</v>
      </c>
      <c r="AB270" s="146">
        <v>37538</v>
      </c>
      <c r="AC270" s="146">
        <v>5065</v>
      </c>
      <c r="AD270" s="146">
        <v>1180</v>
      </c>
    </row>
    <row r="271" spans="1:30" x14ac:dyDescent="0.4">
      <c r="A271" s="27" t="s">
        <v>270</v>
      </c>
      <c r="B271" s="27" t="s">
        <v>334</v>
      </c>
      <c r="C271" s="28">
        <v>8973</v>
      </c>
      <c r="D271" s="28">
        <v>7511</v>
      </c>
      <c r="E271" s="28">
        <v>1156</v>
      </c>
      <c r="F271" s="28">
        <v>306</v>
      </c>
      <c r="G271" s="28">
        <v>9123</v>
      </c>
      <c r="H271" s="28">
        <v>7637</v>
      </c>
      <c r="I271" s="28">
        <v>1187</v>
      </c>
      <c r="J271" s="28">
        <v>299</v>
      </c>
      <c r="K271" s="28">
        <v>9216</v>
      </c>
      <c r="L271" s="28">
        <v>7905</v>
      </c>
      <c r="M271" s="28">
        <v>1043</v>
      </c>
      <c r="N271" s="28">
        <v>268</v>
      </c>
      <c r="O271" s="28">
        <v>9540</v>
      </c>
      <c r="P271" s="28">
        <v>8173</v>
      </c>
      <c r="Q271" s="28">
        <v>1073</v>
      </c>
      <c r="R271" s="28">
        <v>294</v>
      </c>
      <c r="S271" s="28">
        <v>9918</v>
      </c>
      <c r="T271" s="28">
        <v>8523</v>
      </c>
      <c r="U271" s="28">
        <v>1100</v>
      </c>
      <c r="V271" s="28">
        <v>295</v>
      </c>
      <c r="W271" s="28">
        <v>10462</v>
      </c>
      <c r="X271" s="28">
        <v>9001</v>
      </c>
      <c r="Y271" s="28">
        <v>1181</v>
      </c>
      <c r="Z271" s="28">
        <v>280</v>
      </c>
      <c r="AA271" s="146">
        <v>10709</v>
      </c>
      <c r="AB271" s="146">
        <v>9177</v>
      </c>
      <c r="AC271" s="146">
        <v>1234</v>
      </c>
      <c r="AD271" s="146">
        <v>298</v>
      </c>
    </row>
    <row r="272" spans="1:30" x14ac:dyDescent="0.4">
      <c r="A272" s="27" t="s">
        <v>270</v>
      </c>
      <c r="B272" s="27" t="s">
        <v>331</v>
      </c>
      <c r="C272" s="28">
        <v>18986</v>
      </c>
      <c r="D272" s="28">
        <v>15362</v>
      </c>
      <c r="E272" s="28">
        <v>2513</v>
      </c>
      <c r="F272" s="28">
        <v>1111</v>
      </c>
      <c r="G272" s="28">
        <v>20195</v>
      </c>
      <c r="H272" s="28">
        <v>16361</v>
      </c>
      <c r="I272" s="28">
        <v>2832</v>
      </c>
      <c r="J272" s="28">
        <v>1002</v>
      </c>
      <c r="K272" s="28">
        <v>20799</v>
      </c>
      <c r="L272" s="28">
        <v>16961</v>
      </c>
      <c r="M272" s="28">
        <v>2937</v>
      </c>
      <c r="N272" s="28">
        <v>901</v>
      </c>
      <c r="O272" s="28">
        <v>22408</v>
      </c>
      <c r="P272" s="28">
        <v>18344</v>
      </c>
      <c r="Q272" s="28">
        <v>3133</v>
      </c>
      <c r="R272" s="28">
        <v>931</v>
      </c>
      <c r="S272" s="28">
        <v>23633</v>
      </c>
      <c r="T272" s="28">
        <v>19523</v>
      </c>
      <c r="U272" s="28">
        <v>3194</v>
      </c>
      <c r="V272" s="28">
        <v>916</v>
      </c>
      <c r="W272" s="28">
        <v>24023</v>
      </c>
      <c r="X272" s="28">
        <v>19869</v>
      </c>
      <c r="Y272" s="28">
        <v>3221</v>
      </c>
      <c r="Z272" s="28">
        <v>933</v>
      </c>
      <c r="AA272" s="146">
        <v>25059</v>
      </c>
      <c r="AB272" s="146">
        <v>20734</v>
      </c>
      <c r="AC272" s="146">
        <v>3389</v>
      </c>
      <c r="AD272" s="146">
        <v>936</v>
      </c>
    </row>
    <row r="273" spans="1:30" x14ac:dyDescent="0.4">
      <c r="A273" s="27" t="s">
        <v>270</v>
      </c>
      <c r="B273" s="27" t="s">
        <v>609</v>
      </c>
      <c r="C273" s="28">
        <v>222605</v>
      </c>
      <c r="D273" s="28">
        <v>187804</v>
      </c>
      <c r="E273" s="28">
        <v>27191</v>
      </c>
      <c r="F273" s="28">
        <v>7610</v>
      </c>
      <c r="G273" s="28">
        <v>227747</v>
      </c>
      <c r="H273" s="28">
        <v>192334</v>
      </c>
      <c r="I273" s="28">
        <v>27793</v>
      </c>
      <c r="J273" s="28">
        <v>7620</v>
      </c>
      <c r="K273" s="28">
        <v>237921</v>
      </c>
      <c r="L273" s="28">
        <v>200388</v>
      </c>
      <c r="M273" s="28">
        <v>30014</v>
      </c>
      <c r="N273" s="28">
        <v>7519</v>
      </c>
      <c r="O273" s="28">
        <v>243767</v>
      </c>
      <c r="P273" s="28">
        <v>206312</v>
      </c>
      <c r="Q273" s="28">
        <v>30143</v>
      </c>
      <c r="R273" s="28">
        <v>7312</v>
      </c>
      <c r="S273" s="28">
        <v>249198</v>
      </c>
      <c r="T273" s="28">
        <v>214409</v>
      </c>
      <c r="U273" s="28">
        <v>28114</v>
      </c>
      <c r="V273" s="28">
        <v>6675</v>
      </c>
      <c r="W273" s="28">
        <v>251282</v>
      </c>
      <c r="X273" s="28">
        <v>216707</v>
      </c>
      <c r="Y273" s="28">
        <v>28012</v>
      </c>
      <c r="Z273" s="28">
        <v>6563</v>
      </c>
      <c r="AA273" s="146">
        <v>258786</v>
      </c>
      <c r="AB273" s="146">
        <v>223311</v>
      </c>
      <c r="AC273" s="146">
        <v>28799</v>
      </c>
      <c r="AD273" s="146">
        <v>6676</v>
      </c>
    </row>
    <row r="274" spans="1:30" x14ac:dyDescent="0.4">
      <c r="A274" s="27" t="s">
        <v>270</v>
      </c>
      <c r="B274" s="27" t="s">
        <v>561</v>
      </c>
      <c r="C274" s="28">
        <v>50813</v>
      </c>
      <c r="D274" s="28">
        <v>43952</v>
      </c>
      <c r="E274" s="28">
        <v>5227</v>
      </c>
      <c r="F274" s="28">
        <v>1634</v>
      </c>
      <c r="G274" s="28">
        <v>52322</v>
      </c>
      <c r="H274" s="28">
        <v>45061</v>
      </c>
      <c r="I274" s="28">
        <v>5600</v>
      </c>
      <c r="J274" s="28">
        <v>1661</v>
      </c>
      <c r="K274" s="28">
        <v>56407</v>
      </c>
      <c r="L274" s="28">
        <v>48240</v>
      </c>
      <c r="M274" s="28">
        <v>6485</v>
      </c>
      <c r="N274" s="28">
        <v>1682</v>
      </c>
      <c r="O274" s="28">
        <v>59282</v>
      </c>
      <c r="P274" s="28">
        <v>50794</v>
      </c>
      <c r="Q274" s="28">
        <v>6806</v>
      </c>
      <c r="R274" s="28">
        <v>1682</v>
      </c>
      <c r="S274" s="28">
        <v>61424</v>
      </c>
      <c r="T274" s="28">
        <v>53269</v>
      </c>
      <c r="U274" s="28">
        <v>6595</v>
      </c>
      <c r="V274" s="28">
        <v>1560</v>
      </c>
      <c r="W274" s="28">
        <v>61704</v>
      </c>
      <c r="X274" s="28">
        <v>53779</v>
      </c>
      <c r="Y274" s="28">
        <v>6404</v>
      </c>
      <c r="Z274" s="28">
        <v>1521</v>
      </c>
      <c r="AA274" s="146">
        <v>64019</v>
      </c>
      <c r="AB274" s="146">
        <v>55713</v>
      </c>
      <c r="AC274" s="146">
        <v>6753</v>
      </c>
      <c r="AD274" s="146">
        <v>1553</v>
      </c>
    </row>
    <row r="275" spans="1:30" x14ac:dyDescent="0.4">
      <c r="A275" s="27" t="s">
        <v>270</v>
      </c>
      <c r="B275" s="27" t="s">
        <v>562</v>
      </c>
      <c r="C275" s="28">
        <v>56597</v>
      </c>
      <c r="D275" s="28">
        <v>47637</v>
      </c>
      <c r="E275" s="28">
        <v>6997</v>
      </c>
      <c r="F275" s="28">
        <v>1963</v>
      </c>
      <c r="G275" s="28">
        <v>56421</v>
      </c>
      <c r="H275" s="28">
        <v>47449</v>
      </c>
      <c r="I275" s="28">
        <v>7067</v>
      </c>
      <c r="J275" s="28">
        <v>1905</v>
      </c>
      <c r="K275" s="28">
        <v>56098</v>
      </c>
      <c r="L275" s="28">
        <v>47016</v>
      </c>
      <c r="M275" s="28">
        <v>7286</v>
      </c>
      <c r="N275" s="28">
        <v>1796</v>
      </c>
      <c r="O275" s="28">
        <v>55343</v>
      </c>
      <c r="P275" s="28">
        <v>47164</v>
      </c>
      <c r="Q275" s="28">
        <v>6611</v>
      </c>
      <c r="R275" s="28">
        <v>1568</v>
      </c>
      <c r="S275" s="28">
        <v>56171</v>
      </c>
      <c r="T275" s="28">
        <v>48435</v>
      </c>
      <c r="U275" s="28">
        <v>6275</v>
      </c>
      <c r="V275" s="28">
        <v>1461</v>
      </c>
      <c r="W275" s="28">
        <v>55873</v>
      </c>
      <c r="X275" s="28">
        <v>48330</v>
      </c>
      <c r="Y275" s="28">
        <v>6131</v>
      </c>
      <c r="Z275" s="28">
        <v>1412</v>
      </c>
      <c r="AA275" s="146">
        <v>56019</v>
      </c>
      <c r="AB275" s="146">
        <v>48462</v>
      </c>
      <c r="AC275" s="146">
        <v>6129</v>
      </c>
      <c r="AD275" s="146">
        <v>1428</v>
      </c>
    </row>
    <row r="276" spans="1:30" x14ac:dyDescent="0.4">
      <c r="A276" s="27" t="s">
        <v>270</v>
      </c>
      <c r="B276" s="27" t="s">
        <v>610</v>
      </c>
      <c r="C276" s="28">
        <v>49508</v>
      </c>
      <c r="D276" s="28">
        <v>40714</v>
      </c>
      <c r="E276" s="28">
        <v>6930</v>
      </c>
      <c r="F276" s="28">
        <v>1864</v>
      </c>
      <c r="G276" s="28">
        <v>51759</v>
      </c>
      <c r="H276" s="28">
        <v>43305</v>
      </c>
      <c r="I276" s="28">
        <v>6653</v>
      </c>
      <c r="J276" s="28">
        <v>1801</v>
      </c>
      <c r="K276" s="28">
        <v>53467</v>
      </c>
      <c r="L276" s="28">
        <v>44903</v>
      </c>
      <c r="M276" s="28">
        <v>6871</v>
      </c>
      <c r="N276" s="28">
        <v>1693</v>
      </c>
      <c r="O276" s="28">
        <v>53847</v>
      </c>
      <c r="P276" s="28">
        <v>45067</v>
      </c>
      <c r="Q276" s="28">
        <v>7093</v>
      </c>
      <c r="R276" s="28">
        <v>1687</v>
      </c>
      <c r="S276" s="28">
        <v>55164</v>
      </c>
      <c r="T276" s="28">
        <v>47433</v>
      </c>
      <c r="U276" s="28">
        <v>6227</v>
      </c>
      <c r="V276" s="28">
        <v>1504</v>
      </c>
      <c r="W276" s="28">
        <v>55511</v>
      </c>
      <c r="X276" s="28">
        <v>47556</v>
      </c>
      <c r="Y276" s="28">
        <v>6453</v>
      </c>
      <c r="Z276" s="28">
        <v>1502</v>
      </c>
      <c r="AA276" s="146">
        <v>56034</v>
      </c>
      <c r="AB276" s="146">
        <v>47973</v>
      </c>
      <c r="AC276" s="146">
        <v>6552</v>
      </c>
      <c r="AD276" s="146">
        <v>1509</v>
      </c>
    </row>
    <row r="277" spans="1:30" x14ac:dyDescent="0.4">
      <c r="A277" s="27" t="s">
        <v>270</v>
      </c>
      <c r="B277" s="27" t="s">
        <v>563</v>
      </c>
      <c r="C277" s="28">
        <v>65687</v>
      </c>
      <c r="D277" s="28">
        <v>55501</v>
      </c>
      <c r="E277" s="28">
        <v>8037</v>
      </c>
      <c r="F277" s="28">
        <v>2149</v>
      </c>
      <c r="G277" s="28">
        <v>67245</v>
      </c>
      <c r="H277" s="28">
        <v>56519</v>
      </c>
      <c r="I277" s="28">
        <v>8473</v>
      </c>
      <c r="J277" s="28">
        <v>2253</v>
      </c>
      <c r="K277" s="28">
        <v>71949</v>
      </c>
      <c r="L277" s="28">
        <v>60229</v>
      </c>
      <c r="M277" s="28">
        <v>9372</v>
      </c>
      <c r="N277" s="28">
        <v>2348</v>
      </c>
      <c r="O277" s="28">
        <v>75295</v>
      </c>
      <c r="P277" s="28">
        <v>63287</v>
      </c>
      <c r="Q277" s="28">
        <v>9633</v>
      </c>
      <c r="R277" s="28">
        <v>2375</v>
      </c>
      <c r="S277" s="28">
        <v>76439</v>
      </c>
      <c r="T277" s="28">
        <v>65272</v>
      </c>
      <c r="U277" s="28">
        <v>9017</v>
      </c>
      <c r="V277" s="28">
        <v>2150</v>
      </c>
      <c r="W277" s="28">
        <v>78194</v>
      </c>
      <c r="X277" s="28">
        <v>67042</v>
      </c>
      <c r="Y277" s="28">
        <v>9024</v>
      </c>
      <c r="Z277" s="28">
        <v>2128</v>
      </c>
      <c r="AA277" s="146">
        <v>82714</v>
      </c>
      <c r="AB277" s="146">
        <v>71163</v>
      </c>
      <c r="AC277" s="146">
        <v>9365</v>
      </c>
      <c r="AD277" s="146">
        <v>2186</v>
      </c>
    </row>
    <row r="278" spans="1:30" x14ac:dyDescent="0.4">
      <c r="A278" s="27" t="s">
        <v>270</v>
      </c>
      <c r="B278" s="26" t="s">
        <v>333</v>
      </c>
      <c r="C278" s="28">
        <v>61267</v>
      </c>
      <c r="D278" s="28">
        <v>52055</v>
      </c>
      <c r="E278" s="28">
        <v>7189</v>
      </c>
      <c r="F278" s="28">
        <v>2023</v>
      </c>
      <c r="G278" s="28">
        <v>62758</v>
      </c>
      <c r="H278" s="28">
        <v>53834</v>
      </c>
      <c r="I278" s="28">
        <v>7238</v>
      </c>
      <c r="J278" s="28">
        <v>1686</v>
      </c>
      <c r="K278" s="28">
        <v>64829</v>
      </c>
      <c r="L278" s="28">
        <v>54714</v>
      </c>
      <c r="M278" s="28">
        <v>8039</v>
      </c>
      <c r="N278" s="28">
        <v>2076</v>
      </c>
      <c r="O278" s="28">
        <v>67743</v>
      </c>
      <c r="P278" s="28">
        <v>57073</v>
      </c>
      <c r="Q278" s="28">
        <v>8600</v>
      </c>
      <c r="R278" s="28">
        <v>2070</v>
      </c>
      <c r="S278" s="28">
        <v>68841</v>
      </c>
      <c r="T278" s="28">
        <v>58244</v>
      </c>
      <c r="U278" s="28">
        <v>8537</v>
      </c>
      <c r="V278" s="28">
        <v>2060</v>
      </c>
      <c r="W278" s="28">
        <v>70322</v>
      </c>
      <c r="X278" s="28">
        <v>59864</v>
      </c>
      <c r="Y278" s="28">
        <v>8399</v>
      </c>
      <c r="Z278" s="28">
        <v>2059</v>
      </c>
      <c r="AA278" s="146">
        <v>71201</v>
      </c>
      <c r="AB278" s="146">
        <v>60412</v>
      </c>
      <c r="AC278" s="146">
        <v>8696</v>
      </c>
      <c r="AD278" s="146">
        <v>2093</v>
      </c>
    </row>
    <row r="279" spans="1:30" x14ac:dyDescent="0.4">
      <c r="A279" s="27" t="s">
        <v>348</v>
      </c>
      <c r="B279" s="27" t="s">
        <v>348</v>
      </c>
      <c r="C279" s="28">
        <v>69759</v>
      </c>
      <c r="D279" s="28">
        <v>55570</v>
      </c>
      <c r="E279" s="28">
        <v>11004</v>
      </c>
      <c r="F279" s="28">
        <v>3185</v>
      </c>
      <c r="G279" s="28">
        <v>81225</v>
      </c>
      <c r="H279" s="28">
        <v>64483</v>
      </c>
      <c r="I279" s="28">
        <v>13116</v>
      </c>
      <c r="J279" s="28">
        <v>3626</v>
      </c>
      <c r="K279" s="28">
        <v>87537</v>
      </c>
      <c r="L279" s="28">
        <v>69705</v>
      </c>
      <c r="M279" s="28">
        <v>13933</v>
      </c>
      <c r="N279" s="28">
        <v>3899</v>
      </c>
      <c r="O279" s="28">
        <v>93116</v>
      </c>
      <c r="P279" s="28">
        <v>74685</v>
      </c>
      <c r="Q279" s="28">
        <v>14367</v>
      </c>
      <c r="R279" s="28">
        <v>4064</v>
      </c>
      <c r="S279" s="28">
        <v>99104</v>
      </c>
      <c r="T279" s="28">
        <v>80816</v>
      </c>
      <c r="U279" s="28">
        <v>14498</v>
      </c>
      <c r="V279" s="28">
        <v>3790</v>
      </c>
      <c r="W279" s="28">
        <v>113799</v>
      </c>
      <c r="X279" s="28">
        <v>94110</v>
      </c>
      <c r="Y279" s="28">
        <v>15680</v>
      </c>
      <c r="Z279" s="28">
        <v>4009</v>
      </c>
      <c r="AA279" s="146">
        <v>119296</v>
      </c>
      <c r="AB279" s="146">
        <v>99237</v>
      </c>
      <c r="AC279" s="146">
        <v>16008</v>
      </c>
      <c r="AD279" s="146">
        <v>4051</v>
      </c>
    </row>
    <row r="280" spans="1:30" x14ac:dyDescent="0.4">
      <c r="A280" s="27" t="s">
        <v>348</v>
      </c>
      <c r="B280" s="27" t="s">
        <v>337</v>
      </c>
      <c r="C280" s="28">
        <v>69759</v>
      </c>
      <c r="D280" s="28">
        <v>55570</v>
      </c>
      <c r="E280" s="28">
        <v>11004</v>
      </c>
      <c r="F280" s="28">
        <v>3185</v>
      </c>
      <c r="G280" s="28">
        <v>81225</v>
      </c>
      <c r="H280" s="28">
        <v>64483</v>
      </c>
      <c r="I280" s="28">
        <v>13116</v>
      </c>
      <c r="J280" s="28">
        <v>3626</v>
      </c>
      <c r="K280" s="28">
        <v>87537</v>
      </c>
      <c r="L280" s="28">
        <v>69705</v>
      </c>
      <c r="M280" s="28">
        <v>13933</v>
      </c>
      <c r="N280" s="28">
        <v>3899</v>
      </c>
      <c r="O280" s="28">
        <v>93116</v>
      </c>
      <c r="P280" s="28">
        <v>74685</v>
      </c>
      <c r="Q280" s="28">
        <v>14367</v>
      </c>
      <c r="R280" s="28">
        <v>4064</v>
      </c>
      <c r="S280" s="28">
        <v>99104</v>
      </c>
      <c r="T280" s="28">
        <v>80816</v>
      </c>
      <c r="U280" s="28">
        <v>14498</v>
      </c>
      <c r="V280" s="28">
        <v>3790</v>
      </c>
      <c r="W280" s="28">
        <v>113799</v>
      </c>
      <c r="X280" s="28">
        <v>94110</v>
      </c>
      <c r="Y280" s="28">
        <v>15680</v>
      </c>
      <c r="Z280" s="28">
        <v>4009</v>
      </c>
      <c r="AA280" s="146">
        <v>119296</v>
      </c>
      <c r="AB280" s="146">
        <v>99237</v>
      </c>
      <c r="AC280" s="146">
        <v>16008</v>
      </c>
      <c r="AD280" s="146">
        <v>4051</v>
      </c>
    </row>
  </sheetData>
  <sortState xmlns:xlrd2="http://schemas.microsoft.com/office/spreadsheetml/2017/richdata2" ref="B264:Z278">
    <sortCondition ref="B264:B278"/>
  </sortState>
  <mergeCells count="9">
    <mergeCell ref="AA1:AD1"/>
    <mergeCell ref="S1:V1"/>
    <mergeCell ref="W1:Z1"/>
    <mergeCell ref="A1:A2"/>
    <mergeCell ref="B1:B2"/>
    <mergeCell ref="C1:F1"/>
    <mergeCell ref="G1:J1"/>
    <mergeCell ref="K1:N1"/>
    <mergeCell ref="O1:R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F8F-AECA-45C4-A673-F59BC3757D9C}">
  <dimension ref="A1:BG280"/>
  <sheetViews>
    <sheetView topLeftCell="AD1" workbookViewId="0">
      <selection activeCell="AI3" sqref="AI3:AK3"/>
    </sheetView>
  </sheetViews>
  <sheetFormatPr defaultRowHeight="17.399999999999999" x14ac:dyDescent="0.4"/>
  <cols>
    <col min="2" max="2" width="15.8984375" customWidth="1"/>
  </cols>
  <sheetData>
    <row r="1" spans="1:59" x14ac:dyDescent="0.35">
      <c r="A1" s="283" t="s">
        <v>832</v>
      </c>
      <c r="B1" s="285" t="s">
        <v>833</v>
      </c>
      <c r="C1" s="282" t="s">
        <v>351</v>
      </c>
      <c r="D1" s="282" t="s">
        <v>351</v>
      </c>
      <c r="E1" s="282" t="s">
        <v>351</v>
      </c>
      <c r="F1" s="282" t="s">
        <v>351</v>
      </c>
      <c r="G1" s="282" t="s">
        <v>351</v>
      </c>
      <c r="H1" s="282" t="s">
        <v>352</v>
      </c>
      <c r="I1" s="282" t="s">
        <v>352</v>
      </c>
      <c r="J1" s="282" t="s">
        <v>352</v>
      </c>
      <c r="K1" s="282" t="s">
        <v>352</v>
      </c>
      <c r="L1" s="282" t="s">
        <v>352</v>
      </c>
      <c r="M1" s="282" t="s">
        <v>353</v>
      </c>
      <c r="N1" s="282" t="s">
        <v>353</v>
      </c>
      <c r="O1" s="282" t="s">
        <v>353</v>
      </c>
      <c r="P1" s="282" t="s">
        <v>353</v>
      </c>
      <c r="Q1" s="282" t="s">
        <v>353</v>
      </c>
      <c r="R1" s="282" t="s">
        <v>354</v>
      </c>
      <c r="S1" s="282" t="s">
        <v>354</v>
      </c>
      <c r="T1" s="282" t="s">
        <v>354</v>
      </c>
      <c r="U1" s="282" t="s">
        <v>354</v>
      </c>
      <c r="V1" s="282" t="s">
        <v>354</v>
      </c>
      <c r="W1" s="282" t="s">
        <v>355</v>
      </c>
      <c r="X1" s="282" t="s">
        <v>355</v>
      </c>
      <c r="Y1" s="282" t="s">
        <v>355</v>
      </c>
      <c r="Z1" s="282" t="s">
        <v>355</v>
      </c>
      <c r="AA1" s="282" t="s">
        <v>355</v>
      </c>
      <c r="AB1" s="282" t="s">
        <v>356</v>
      </c>
      <c r="AC1" s="282" t="s">
        <v>356</v>
      </c>
      <c r="AD1" s="282" t="s">
        <v>356</v>
      </c>
      <c r="AE1" s="282" t="s">
        <v>356</v>
      </c>
      <c r="AF1" s="282" t="s">
        <v>356</v>
      </c>
      <c r="AG1" s="282">
        <v>2023</v>
      </c>
      <c r="AH1" s="282" t="s">
        <v>356</v>
      </c>
      <c r="AI1" s="282" t="s">
        <v>356</v>
      </c>
      <c r="AJ1" s="282" t="s">
        <v>356</v>
      </c>
      <c r="AK1" s="282" t="s">
        <v>356</v>
      </c>
      <c r="AM1" s="292" t="s">
        <v>910</v>
      </c>
      <c r="AN1" s="293"/>
      <c r="AO1" s="293"/>
      <c r="AP1" s="293"/>
      <c r="AQ1" s="293"/>
      <c r="AR1" s="293"/>
      <c r="AS1" s="294"/>
      <c r="AT1" s="292" t="s">
        <v>911</v>
      </c>
      <c r="AU1" s="293"/>
      <c r="AV1" s="293"/>
      <c r="AW1" s="293"/>
      <c r="AX1" s="293"/>
      <c r="AY1" s="293"/>
      <c r="AZ1" s="294"/>
      <c r="BA1" s="292" t="s">
        <v>912</v>
      </c>
      <c r="BB1" s="293"/>
      <c r="BC1" s="293"/>
      <c r="BD1" s="293"/>
      <c r="BE1" s="293"/>
      <c r="BF1" s="293"/>
      <c r="BG1" s="294"/>
    </row>
    <row r="2" spans="1:59" x14ac:dyDescent="0.35">
      <c r="A2" s="283"/>
      <c r="B2" s="282" t="s">
        <v>833</v>
      </c>
      <c r="C2" s="45" t="s">
        <v>344</v>
      </c>
      <c r="D2" s="45" t="s">
        <v>834</v>
      </c>
      <c r="E2" s="45" t="s">
        <v>345</v>
      </c>
      <c r="F2" s="45" t="s">
        <v>346</v>
      </c>
      <c r="G2" s="45" t="s">
        <v>347</v>
      </c>
      <c r="H2" s="45" t="s">
        <v>344</v>
      </c>
      <c r="I2" s="45" t="s">
        <v>834</v>
      </c>
      <c r="J2" s="45" t="s">
        <v>345</v>
      </c>
      <c r="K2" s="45" t="s">
        <v>346</v>
      </c>
      <c r="L2" s="45" t="s">
        <v>347</v>
      </c>
      <c r="M2" s="45" t="s">
        <v>344</v>
      </c>
      <c r="N2" s="45" t="s">
        <v>834</v>
      </c>
      <c r="O2" s="45" t="s">
        <v>345</v>
      </c>
      <c r="P2" s="45" t="s">
        <v>346</v>
      </c>
      <c r="Q2" s="45" t="s">
        <v>347</v>
      </c>
      <c r="R2" s="45" t="s">
        <v>344</v>
      </c>
      <c r="S2" s="45" t="s">
        <v>834</v>
      </c>
      <c r="T2" s="45" t="s">
        <v>345</v>
      </c>
      <c r="U2" s="45" t="s">
        <v>346</v>
      </c>
      <c r="V2" s="45" t="s">
        <v>347</v>
      </c>
      <c r="W2" s="45" t="s">
        <v>344</v>
      </c>
      <c r="X2" s="45" t="s">
        <v>834</v>
      </c>
      <c r="Y2" s="45" t="s">
        <v>345</v>
      </c>
      <c r="Z2" s="45" t="s">
        <v>346</v>
      </c>
      <c r="AA2" s="45" t="s">
        <v>347</v>
      </c>
      <c r="AB2" s="45" t="s">
        <v>344</v>
      </c>
      <c r="AC2" s="45" t="s">
        <v>834</v>
      </c>
      <c r="AD2" s="45" t="s">
        <v>345</v>
      </c>
      <c r="AE2" s="45" t="s">
        <v>346</v>
      </c>
      <c r="AF2" s="45" t="s">
        <v>347</v>
      </c>
      <c r="AG2" s="45" t="s">
        <v>344</v>
      </c>
      <c r="AH2" s="45" t="s">
        <v>834</v>
      </c>
      <c r="AI2" s="45" t="s">
        <v>345</v>
      </c>
      <c r="AJ2" s="45" t="s">
        <v>346</v>
      </c>
      <c r="AK2" s="45" t="s">
        <v>347</v>
      </c>
      <c r="AM2" s="59">
        <v>2019</v>
      </c>
      <c r="AN2">
        <v>2020</v>
      </c>
      <c r="AO2">
        <v>2021</v>
      </c>
      <c r="AP2">
        <v>2022</v>
      </c>
      <c r="AQ2">
        <v>2023</v>
      </c>
      <c r="AS2" s="60" t="s">
        <v>913</v>
      </c>
      <c r="AT2" s="59">
        <v>2019</v>
      </c>
      <c r="AU2">
        <v>2020</v>
      </c>
      <c r="AV2">
        <v>2021</v>
      </c>
      <c r="AW2">
        <v>2022</v>
      </c>
      <c r="AX2">
        <v>2023</v>
      </c>
      <c r="AZ2" s="60" t="s">
        <v>913</v>
      </c>
      <c r="BA2" s="59">
        <v>2019</v>
      </c>
      <c r="BB2">
        <v>2020</v>
      </c>
      <c r="BC2">
        <v>2021</v>
      </c>
      <c r="BD2">
        <v>2022</v>
      </c>
      <c r="BE2">
        <v>2023</v>
      </c>
      <c r="BG2" s="60" t="s">
        <v>913</v>
      </c>
    </row>
    <row r="3" spans="1:59" x14ac:dyDescent="0.35">
      <c r="A3" s="46" t="s">
        <v>88</v>
      </c>
      <c r="B3" s="46" t="s">
        <v>88</v>
      </c>
      <c r="C3" s="47">
        <v>586383</v>
      </c>
      <c r="D3" s="47">
        <v>234791</v>
      </c>
      <c r="E3" s="47">
        <v>307839</v>
      </c>
      <c r="F3" s="47">
        <v>21190</v>
      </c>
      <c r="G3" s="47">
        <v>11632</v>
      </c>
      <c r="H3" s="47">
        <v>603644</v>
      </c>
      <c r="I3" s="47">
        <v>236392</v>
      </c>
      <c r="J3" s="47">
        <v>322796</v>
      </c>
      <c r="K3" s="47">
        <v>21373</v>
      </c>
      <c r="L3" s="47">
        <v>12051</v>
      </c>
      <c r="M3" s="47">
        <v>627376</v>
      </c>
      <c r="N3" s="47">
        <v>236397</v>
      </c>
      <c r="O3" s="47">
        <v>346389</v>
      </c>
      <c r="P3" s="47">
        <v>20977</v>
      </c>
      <c r="Q3" s="47">
        <v>12336</v>
      </c>
      <c r="R3" s="47">
        <v>644023</v>
      </c>
      <c r="S3" s="47">
        <v>237573</v>
      </c>
      <c r="T3" s="47">
        <v>360950</v>
      </c>
      <c r="U3" s="47">
        <v>21471</v>
      </c>
      <c r="V3" s="47">
        <v>12539</v>
      </c>
      <c r="W3" s="47">
        <v>654719</v>
      </c>
      <c r="X3" s="47">
        <v>238277</v>
      </c>
      <c r="Y3" s="47">
        <v>370287</v>
      </c>
      <c r="Z3" s="47">
        <v>21735</v>
      </c>
      <c r="AA3" s="47">
        <v>12792</v>
      </c>
      <c r="AB3" s="47">
        <v>665631</v>
      </c>
      <c r="AC3" s="47">
        <v>239749</v>
      </c>
      <c r="AD3" s="47">
        <v>379372</v>
      </c>
      <c r="AE3" s="47">
        <v>21816</v>
      </c>
      <c r="AF3" s="47">
        <v>13000</v>
      </c>
      <c r="AG3" s="125">
        <v>674829</v>
      </c>
      <c r="AH3" s="125">
        <v>240574</v>
      </c>
      <c r="AI3" s="125">
        <v>387357</v>
      </c>
      <c r="AJ3" s="125">
        <v>22017</v>
      </c>
      <c r="AK3" s="125">
        <v>13151</v>
      </c>
      <c r="AM3" s="61">
        <f>I3/H3</f>
        <v>0.39160829893115812</v>
      </c>
      <c r="AN3" s="62">
        <f>N3/M3</f>
        <v>0.37680274667822805</v>
      </c>
      <c r="AO3" s="62">
        <f>S3/R3</f>
        <v>0.36888899930592539</v>
      </c>
      <c r="AP3" s="62">
        <f>X3/W3</f>
        <v>0.36393781148859283</v>
      </c>
      <c r="AQ3" s="62">
        <f>AC3/AB3</f>
        <v>0.36018304435941234</v>
      </c>
      <c r="AR3" s="62"/>
      <c r="AS3" s="63">
        <f>AVERAGE(AM3:AQ3)</f>
        <v>0.37228418015266335</v>
      </c>
      <c r="AT3" s="61">
        <f>J3/H3</f>
        <v>0.53474564478401176</v>
      </c>
      <c r="AU3" s="62">
        <f>O3/M3</f>
        <v>0.55212344750197651</v>
      </c>
      <c r="AV3" s="62">
        <f>T3/R3</f>
        <v>0.56046134998284225</v>
      </c>
      <c r="AW3" s="62">
        <f>Y3/W3</f>
        <v>0.56556629638058464</v>
      </c>
      <c r="AX3" s="62">
        <f>AD3/AB3</f>
        <v>0.56994340708290325</v>
      </c>
      <c r="AY3" s="62"/>
      <c r="AZ3" s="63">
        <f>AVERAGE(AT3:AX3)</f>
        <v>0.55656802914646364</v>
      </c>
      <c r="BA3" s="61">
        <f>SUM(K3:L3)/H3</f>
        <v>5.537038386863781E-2</v>
      </c>
      <c r="BB3" s="62">
        <f>SUM(P3:Q3)/M3</f>
        <v>5.3098939073219248E-2</v>
      </c>
      <c r="BC3" s="62">
        <f>SUM(U3:V3)/R3</f>
        <v>5.2808672982176105E-2</v>
      </c>
      <c r="BD3" s="62">
        <f>SUM(Z3:AA3)/W3</f>
        <v>5.2735601074659508E-2</v>
      </c>
      <c r="BE3" s="62">
        <f>SUM(AE3:AF3)/AB3</f>
        <v>5.2305256215530824E-2</v>
      </c>
      <c r="BF3" s="62"/>
      <c r="BG3" s="67">
        <f>AVERAGE(BA3:BE3)</f>
        <v>5.3263770642844696E-2</v>
      </c>
    </row>
    <row r="4" spans="1:59" x14ac:dyDescent="0.35">
      <c r="A4" s="46" t="s">
        <v>88</v>
      </c>
      <c r="B4" s="46" t="s">
        <v>445</v>
      </c>
      <c r="C4" s="47">
        <v>79769</v>
      </c>
      <c r="D4" s="47">
        <v>29412</v>
      </c>
      <c r="E4" s="47">
        <v>44766</v>
      </c>
      <c r="F4" s="47">
        <v>2584</v>
      </c>
      <c r="G4" s="47">
        <v>1350</v>
      </c>
      <c r="H4" s="47">
        <v>81928</v>
      </c>
      <c r="I4" s="47">
        <v>29558</v>
      </c>
      <c r="J4" s="47">
        <v>46480</v>
      </c>
      <c r="K4" s="47">
        <v>2760</v>
      </c>
      <c r="L4" s="47">
        <v>1443</v>
      </c>
      <c r="M4" s="47">
        <v>85780</v>
      </c>
      <c r="N4" s="47">
        <v>29481</v>
      </c>
      <c r="O4" s="47">
        <v>50175</v>
      </c>
      <c r="P4" s="47">
        <v>2919</v>
      </c>
      <c r="Q4" s="47">
        <v>1470</v>
      </c>
      <c r="R4" s="47">
        <v>87579</v>
      </c>
      <c r="S4" s="47">
        <v>29549</v>
      </c>
      <c r="T4" s="47">
        <v>51631</v>
      </c>
      <c r="U4" s="47">
        <v>3161</v>
      </c>
      <c r="V4" s="47">
        <v>1465</v>
      </c>
      <c r="W4" s="47">
        <v>89259</v>
      </c>
      <c r="X4" s="47">
        <v>29625</v>
      </c>
      <c r="Y4" s="47">
        <v>53159</v>
      </c>
      <c r="Z4" s="47">
        <v>3212</v>
      </c>
      <c r="AA4" s="47">
        <v>1467</v>
      </c>
      <c r="AB4" s="47">
        <v>89894</v>
      </c>
      <c r="AC4" s="47">
        <v>29786</v>
      </c>
      <c r="AD4" s="47">
        <v>53542</v>
      </c>
      <c r="AE4" s="47">
        <v>3261</v>
      </c>
      <c r="AF4" s="47">
        <v>1486</v>
      </c>
      <c r="AG4" s="125">
        <v>91183</v>
      </c>
      <c r="AH4" s="125">
        <v>29811</v>
      </c>
      <c r="AI4" s="125">
        <v>54786</v>
      </c>
      <c r="AJ4" s="125">
        <v>3281</v>
      </c>
      <c r="AK4" s="125">
        <v>1480</v>
      </c>
      <c r="AM4" s="61">
        <f t="shared" ref="AM4:AM67" si="0">I4/H4</f>
        <v>0.36078019724636268</v>
      </c>
      <c r="AN4" s="62">
        <f t="shared" ref="AN4:AN67" si="1">N4/M4</f>
        <v>0.34368151084168802</v>
      </c>
      <c r="AO4" s="62">
        <f t="shared" ref="AO4:AO67" si="2">S4/R4</f>
        <v>0.33739823473663777</v>
      </c>
      <c r="AP4" s="62">
        <f t="shared" ref="AP4:AP67" si="3">X4/W4</f>
        <v>0.33189930427183811</v>
      </c>
      <c r="AQ4" s="62">
        <f t="shared" ref="AQ4:AQ67" si="4">AC4/AB4</f>
        <v>0.33134580728413465</v>
      </c>
      <c r="AR4" s="62"/>
      <c r="AS4" s="63">
        <f t="shared" ref="AS4:AS67" si="5">AVERAGE(AM4:AQ4)</f>
        <v>0.34102101087613224</v>
      </c>
      <c r="AT4" s="61">
        <f t="shared" ref="AT4:AT67" si="6">J4/H4</f>
        <v>0.56732740943267257</v>
      </c>
      <c r="AU4" s="62">
        <f t="shared" ref="AU4:AU67" si="7">O4/M4</f>
        <v>0.58492655630683144</v>
      </c>
      <c r="AV4" s="62">
        <f t="shared" ref="AV4:AV67" si="8">T4/R4</f>
        <v>0.58953630436520166</v>
      </c>
      <c r="AW4" s="62">
        <f t="shared" ref="AW4:AW67" si="9">Y4/W4</f>
        <v>0.59555899125018208</v>
      </c>
      <c r="AX4" s="62">
        <f t="shared" ref="AX4:AX67" si="10">AD4/AB4</f>
        <v>0.59561261040781366</v>
      </c>
      <c r="AY4" s="62"/>
      <c r="AZ4" s="63">
        <f t="shared" ref="AZ4:AZ67" si="11">AVERAGE(AT4:AX4)</f>
        <v>0.5865923743525403</v>
      </c>
      <c r="BA4" s="61">
        <f t="shared" ref="BA4:BA67" si="12">SUM(K4:L4)/H4</f>
        <v>5.1301142466556003E-2</v>
      </c>
      <c r="BB4" s="62">
        <f t="shared" ref="BB4:BB67" si="13">SUM(P4:Q4)/M4</f>
        <v>5.116577290743763E-2</v>
      </c>
      <c r="BC4" s="62">
        <f t="shared" ref="BC4:BC67" si="14">SUM(U4:V4)/R4</f>
        <v>5.2820881718220122E-2</v>
      </c>
      <c r="BD4" s="62">
        <f t="shared" ref="BD4:BD67" si="15">SUM(Z4:AA4)/W4</f>
        <v>5.2420484208875295E-2</v>
      </c>
      <c r="BE4" s="62">
        <f t="shared" ref="BE4:BE67" si="16">SUM(AE4:AF4)/AB4</f>
        <v>5.2806638930295684E-2</v>
      </c>
      <c r="BF4" s="62"/>
      <c r="BG4" s="67">
        <f t="shared" ref="BG4:BG67" si="17">AVERAGE(BA4:BE4)</f>
        <v>5.2102984046276946E-2</v>
      </c>
    </row>
    <row r="5" spans="1:59" x14ac:dyDescent="0.35">
      <c r="A5" s="46" t="s">
        <v>88</v>
      </c>
      <c r="B5" s="46" t="s">
        <v>459</v>
      </c>
      <c r="C5" s="47">
        <v>11545</v>
      </c>
      <c r="D5" s="47">
        <v>8892</v>
      </c>
      <c r="E5" s="47">
        <v>2058</v>
      </c>
      <c r="F5" s="47">
        <v>109</v>
      </c>
      <c r="G5" s="47">
        <v>113</v>
      </c>
      <c r="H5" s="47">
        <v>11653</v>
      </c>
      <c r="I5" s="47">
        <v>8897</v>
      </c>
      <c r="J5" s="47">
        <v>2163</v>
      </c>
      <c r="K5" s="47">
        <v>109</v>
      </c>
      <c r="L5" s="47">
        <v>113</v>
      </c>
      <c r="M5" s="47">
        <v>11559</v>
      </c>
      <c r="N5" s="47">
        <v>8764</v>
      </c>
      <c r="O5" s="47">
        <v>2193</v>
      </c>
      <c r="P5" s="47">
        <v>109</v>
      </c>
      <c r="Q5" s="47">
        <v>121</v>
      </c>
      <c r="R5" s="47">
        <v>11910</v>
      </c>
      <c r="S5" s="47">
        <v>8887</v>
      </c>
      <c r="T5" s="47">
        <v>2370</v>
      </c>
      <c r="U5" s="47">
        <v>124</v>
      </c>
      <c r="V5" s="47">
        <v>153</v>
      </c>
      <c r="W5" s="47">
        <v>13129</v>
      </c>
      <c r="X5" s="47">
        <v>8967</v>
      </c>
      <c r="Y5" s="47">
        <v>3482</v>
      </c>
      <c r="Z5" s="47">
        <v>153</v>
      </c>
      <c r="AA5" s="47">
        <v>151</v>
      </c>
      <c r="AB5" s="47">
        <v>13164</v>
      </c>
      <c r="AC5" s="47">
        <v>9011</v>
      </c>
      <c r="AD5" s="47">
        <v>3478</v>
      </c>
      <c r="AE5" s="47">
        <v>153</v>
      </c>
      <c r="AF5" s="47">
        <v>152</v>
      </c>
      <c r="AG5" s="125">
        <v>13189</v>
      </c>
      <c r="AH5" s="125">
        <v>9021</v>
      </c>
      <c r="AI5" s="125">
        <v>3495</v>
      </c>
      <c r="AJ5" s="125">
        <v>153</v>
      </c>
      <c r="AK5" s="125">
        <v>151</v>
      </c>
      <c r="AM5" s="61">
        <f t="shared" si="0"/>
        <v>0.76349437912983786</v>
      </c>
      <c r="AN5" s="62">
        <f t="shared" si="1"/>
        <v>0.75819707587161522</v>
      </c>
      <c r="AO5" s="62">
        <f t="shared" si="2"/>
        <v>0.74617968094038623</v>
      </c>
      <c r="AP5" s="62">
        <f t="shared" si="3"/>
        <v>0.68299185010282581</v>
      </c>
      <c r="AQ5" s="62">
        <f t="shared" si="4"/>
        <v>0.68451838347006988</v>
      </c>
      <c r="AR5" s="62"/>
      <c r="AS5" s="63">
        <f t="shared" si="5"/>
        <v>0.72707627390294705</v>
      </c>
      <c r="AT5" s="61">
        <f t="shared" si="6"/>
        <v>0.18561743756972454</v>
      </c>
      <c r="AU5" s="62">
        <f t="shared" si="7"/>
        <v>0.18972229431611731</v>
      </c>
      <c r="AV5" s="62">
        <f t="shared" si="8"/>
        <v>0.19899244332493704</v>
      </c>
      <c r="AW5" s="62">
        <f t="shared" si="9"/>
        <v>0.26521441084621827</v>
      </c>
      <c r="AX5" s="62">
        <f t="shared" si="10"/>
        <v>0.26420540869036768</v>
      </c>
      <c r="AY5" s="62"/>
      <c r="AZ5" s="63">
        <f t="shared" si="11"/>
        <v>0.22075039894947296</v>
      </c>
      <c r="BA5" s="61">
        <f t="shared" si="12"/>
        <v>1.9050888183300439E-2</v>
      </c>
      <c r="BB5" s="62">
        <f t="shared" si="13"/>
        <v>1.9897915044554026E-2</v>
      </c>
      <c r="BC5" s="62">
        <f t="shared" si="14"/>
        <v>2.325776658270361E-2</v>
      </c>
      <c r="BD5" s="62">
        <f t="shared" si="15"/>
        <v>2.3154848046309694E-2</v>
      </c>
      <c r="BE5" s="62">
        <f t="shared" si="16"/>
        <v>2.3169249468246732E-2</v>
      </c>
      <c r="BF5" s="62"/>
      <c r="BG5" s="67">
        <f t="shared" si="17"/>
        <v>2.1706133465022901E-2</v>
      </c>
    </row>
    <row r="6" spans="1:59" x14ac:dyDescent="0.35">
      <c r="A6" s="46" t="s">
        <v>88</v>
      </c>
      <c r="B6" s="46" t="s">
        <v>446</v>
      </c>
      <c r="C6" s="47">
        <v>37245</v>
      </c>
      <c r="D6" s="47">
        <v>10668</v>
      </c>
      <c r="E6" s="47">
        <v>23110</v>
      </c>
      <c r="F6" s="47">
        <v>1661</v>
      </c>
      <c r="G6" s="47">
        <v>1145</v>
      </c>
      <c r="H6" s="47">
        <v>38116</v>
      </c>
      <c r="I6" s="47">
        <v>10628</v>
      </c>
      <c r="J6" s="47">
        <v>24012</v>
      </c>
      <c r="K6" s="47">
        <v>1655</v>
      </c>
      <c r="L6" s="47">
        <v>1153</v>
      </c>
      <c r="M6" s="47">
        <v>38906</v>
      </c>
      <c r="N6" s="47">
        <v>10461</v>
      </c>
      <c r="O6" s="47">
        <v>24961</v>
      </c>
      <c r="P6" s="47">
        <v>1657</v>
      </c>
      <c r="Q6" s="47">
        <v>1152</v>
      </c>
      <c r="R6" s="47">
        <v>41116</v>
      </c>
      <c r="S6" s="47">
        <v>10462</v>
      </c>
      <c r="T6" s="47">
        <v>27155</v>
      </c>
      <c r="U6" s="47">
        <v>1657</v>
      </c>
      <c r="V6" s="47">
        <v>1151</v>
      </c>
      <c r="W6" s="47">
        <v>41536</v>
      </c>
      <c r="X6" s="47">
        <v>10393</v>
      </c>
      <c r="Y6" s="47">
        <v>27651</v>
      </c>
      <c r="Z6" s="47">
        <v>1655</v>
      </c>
      <c r="AA6" s="47">
        <v>1147</v>
      </c>
      <c r="AB6" s="47">
        <v>42187</v>
      </c>
      <c r="AC6" s="47">
        <v>10377</v>
      </c>
      <c r="AD6" s="47">
        <v>28310</v>
      </c>
      <c r="AE6" s="47">
        <v>1654</v>
      </c>
      <c r="AF6" s="47">
        <v>1158</v>
      </c>
      <c r="AG6" s="125">
        <v>41979</v>
      </c>
      <c r="AH6" s="125">
        <v>10343</v>
      </c>
      <c r="AI6" s="125">
        <v>28104</v>
      </c>
      <c r="AJ6" s="125">
        <v>1656</v>
      </c>
      <c r="AK6" s="125">
        <v>1182</v>
      </c>
      <c r="AM6" s="61">
        <f t="shared" si="0"/>
        <v>0.27883303599538251</v>
      </c>
      <c r="AN6" s="62">
        <f t="shared" si="1"/>
        <v>0.26887883616922842</v>
      </c>
      <c r="AO6" s="62">
        <f t="shared" si="2"/>
        <v>0.25445082206440317</v>
      </c>
      <c r="AP6" s="62">
        <f t="shared" si="3"/>
        <v>0.25021667950693377</v>
      </c>
      <c r="AQ6" s="62">
        <f t="shared" si="4"/>
        <v>0.2459762486073909</v>
      </c>
      <c r="AR6" s="62"/>
      <c r="AS6" s="63">
        <f t="shared" si="5"/>
        <v>0.25967112446866775</v>
      </c>
      <c r="AT6" s="61">
        <f t="shared" si="6"/>
        <v>0.62997166544233396</v>
      </c>
      <c r="AU6" s="62">
        <f t="shared" si="7"/>
        <v>0.64157199403690945</v>
      </c>
      <c r="AV6" s="62">
        <f t="shared" si="8"/>
        <v>0.66044848720692673</v>
      </c>
      <c r="AW6" s="62">
        <f t="shared" si="9"/>
        <v>0.66571167180277346</v>
      </c>
      <c r="AX6" s="62">
        <f t="shared" si="10"/>
        <v>0.67105980515324626</v>
      </c>
      <c r="AY6" s="62"/>
      <c r="AZ6" s="63">
        <f t="shared" si="11"/>
        <v>0.65375272472843804</v>
      </c>
      <c r="BA6" s="61">
        <f t="shared" si="12"/>
        <v>7.3669849931787171E-2</v>
      </c>
      <c r="BB6" s="62">
        <f t="shared" si="13"/>
        <v>7.2199660720711462E-2</v>
      </c>
      <c r="BC6" s="62">
        <f t="shared" si="14"/>
        <v>6.8294581184940167E-2</v>
      </c>
      <c r="BD6" s="62">
        <f t="shared" si="15"/>
        <v>6.7459553158705707E-2</v>
      </c>
      <c r="BE6" s="62">
        <f t="shared" si="16"/>
        <v>6.665560480716809E-2</v>
      </c>
      <c r="BF6" s="62"/>
      <c r="BG6" s="67">
        <f t="shared" si="17"/>
        <v>6.9655849960662514E-2</v>
      </c>
    </row>
    <row r="7" spans="1:59" x14ac:dyDescent="0.35">
      <c r="A7" s="46" t="s">
        <v>88</v>
      </c>
      <c r="B7" s="46" t="s">
        <v>449</v>
      </c>
      <c r="C7" s="47">
        <v>29323</v>
      </c>
      <c r="D7" s="47">
        <v>13760</v>
      </c>
      <c r="E7" s="47">
        <v>12596</v>
      </c>
      <c r="F7" s="47">
        <v>1555</v>
      </c>
      <c r="G7" s="47">
        <v>876</v>
      </c>
      <c r="H7" s="47">
        <v>30944</v>
      </c>
      <c r="I7" s="47">
        <v>13661</v>
      </c>
      <c r="J7" s="47">
        <v>14265</v>
      </c>
      <c r="K7" s="47">
        <v>1563</v>
      </c>
      <c r="L7" s="47">
        <v>907</v>
      </c>
      <c r="M7" s="47">
        <v>30699</v>
      </c>
      <c r="N7" s="47">
        <v>13381</v>
      </c>
      <c r="O7" s="47">
        <v>14268</v>
      </c>
      <c r="P7" s="47">
        <v>1565</v>
      </c>
      <c r="Q7" s="47">
        <v>920</v>
      </c>
      <c r="R7" s="47">
        <v>30818</v>
      </c>
      <c r="S7" s="47">
        <v>13328</v>
      </c>
      <c r="T7" s="47">
        <v>14368</v>
      </c>
      <c r="U7" s="47">
        <v>1606</v>
      </c>
      <c r="V7" s="47">
        <v>931</v>
      </c>
      <c r="W7" s="47">
        <v>30663</v>
      </c>
      <c r="X7" s="47">
        <v>13265</v>
      </c>
      <c r="Y7" s="47">
        <v>14268</v>
      </c>
      <c r="Z7" s="47">
        <v>1600</v>
      </c>
      <c r="AA7" s="47">
        <v>930</v>
      </c>
      <c r="AB7" s="47">
        <v>31568</v>
      </c>
      <c r="AC7" s="47">
        <v>13278</v>
      </c>
      <c r="AD7" s="47">
        <v>15151</v>
      </c>
      <c r="AE7" s="47">
        <v>1601</v>
      </c>
      <c r="AF7" s="47">
        <v>933</v>
      </c>
      <c r="AG7" s="125">
        <v>31466</v>
      </c>
      <c r="AH7" s="125">
        <v>13184</v>
      </c>
      <c r="AI7" s="125">
        <v>15148</v>
      </c>
      <c r="AJ7" s="125">
        <v>1603</v>
      </c>
      <c r="AK7" s="125">
        <v>934</v>
      </c>
      <c r="AM7" s="61">
        <f t="shared" si="0"/>
        <v>0.44147492244053776</v>
      </c>
      <c r="AN7" s="62">
        <f t="shared" si="1"/>
        <v>0.43587739014300142</v>
      </c>
      <c r="AO7" s="62">
        <f t="shared" si="2"/>
        <v>0.4324745278733208</v>
      </c>
      <c r="AP7" s="62">
        <f t="shared" si="3"/>
        <v>0.43260607246518606</v>
      </c>
      <c r="AQ7" s="62">
        <f t="shared" si="4"/>
        <v>0.42061581348200711</v>
      </c>
      <c r="AR7" s="62"/>
      <c r="AS7" s="63">
        <f t="shared" si="5"/>
        <v>0.43260974528081064</v>
      </c>
      <c r="AT7" s="61">
        <f t="shared" si="6"/>
        <v>0.46099405377456049</v>
      </c>
      <c r="AU7" s="62">
        <f t="shared" si="7"/>
        <v>0.46477083944102415</v>
      </c>
      <c r="AV7" s="62">
        <f t="shared" si="8"/>
        <v>0.46622103965215134</v>
      </c>
      <c r="AW7" s="62">
        <f t="shared" si="9"/>
        <v>0.4653165052343215</v>
      </c>
      <c r="AX7" s="62">
        <f t="shared" si="10"/>
        <v>0.47994804865686769</v>
      </c>
      <c r="AY7" s="62"/>
      <c r="AZ7" s="63">
        <f t="shared" si="11"/>
        <v>0.46745009735178505</v>
      </c>
      <c r="BA7" s="61">
        <f t="shared" si="12"/>
        <v>7.9821613236814887E-2</v>
      </c>
      <c r="BB7" s="62">
        <f t="shared" si="13"/>
        <v>8.0947262125802139E-2</v>
      </c>
      <c r="BC7" s="62">
        <f t="shared" si="14"/>
        <v>8.2322019598935689E-2</v>
      </c>
      <c r="BD7" s="62">
        <f t="shared" si="15"/>
        <v>8.2509865309982722E-2</v>
      </c>
      <c r="BE7" s="62">
        <f t="shared" si="16"/>
        <v>8.0271160669031935E-2</v>
      </c>
      <c r="BF7" s="62"/>
      <c r="BG7" s="67">
        <f t="shared" si="17"/>
        <v>8.1174384188113485E-2</v>
      </c>
    </row>
    <row r="8" spans="1:59" x14ac:dyDescent="0.35">
      <c r="A8" s="46" t="s">
        <v>88</v>
      </c>
      <c r="B8" s="46" t="s">
        <v>448</v>
      </c>
      <c r="C8" s="47">
        <v>33323</v>
      </c>
      <c r="D8" s="47">
        <v>8566</v>
      </c>
      <c r="E8" s="47">
        <v>22296</v>
      </c>
      <c r="F8" s="47">
        <v>1405</v>
      </c>
      <c r="G8" s="47">
        <v>462</v>
      </c>
      <c r="H8" s="47">
        <v>34269</v>
      </c>
      <c r="I8" s="47">
        <v>8575</v>
      </c>
      <c r="J8" s="47">
        <v>23139</v>
      </c>
      <c r="K8" s="47">
        <v>1478</v>
      </c>
      <c r="L8" s="47">
        <v>475</v>
      </c>
      <c r="M8" s="47">
        <v>36090</v>
      </c>
      <c r="N8" s="47">
        <v>8544</v>
      </c>
      <c r="O8" s="47">
        <v>24949</v>
      </c>
      <c r="P8" s="47">
        <v>1497</v>
      </c>
      <c r="Q8" s="47">
        <v>483</v>
      </c>
      <c r="R8" s="47">
        <v>37736</v>
      </c>
      <c r="S8" s="47">
        <v>8444</v>
      </c>
      <c r="T8" s="47">
        <v>26482</v>
      </c>
      <c r="U8" s="47">
        <v>1691</v>
      </c>
      <c r="V8" s="47">
        <v>495</v>
      </c>
      <c r="W8" s="47">
        <v>39169</v>
      </c>
      <c r="X8" s="47">
        <v>8433</v>
      </c>
      <c r="Y8" s="47">
        <v>27902</v>
      </c>
      <c r="Z8" s="47">
        <v>1670</v>
      </c>
      <c r="AA8" s="47">
        <v>543</v>
      </c>
      <c r="AB8" s="47">
        <v>39599</v>
      </c>
      <c r="AC8" s="47">
        <v>8284</v>
      </c>
      <c r="AD8" s="47">
        <v>28480</v>
      </c>
      <c r="AE8" s="47">
        <v>1674</v>
      </c>
      <c r="AF8" s="47">
        <v>539</v>
      </c>
      <c r="AG8" s="125">
        <v>40757</v>
      </c>
      <c r="AH8" s="125">
        <v>8237</v>
      </c>
      <c r="AI8" s="125">
        <v>29502</v>
      </c>
      <c r="AJ8" s="125">
        <v>1862</v>
      </c>
      <c r="AK8" s="125">
        <v>533</v>
      </c>
      <c r="AM8" s="61">
        <f t="shared" si="0"/>
        <v>0.25022615191572556</v>
      </c>
      <c r="AN8" s="62">
        <f t="shared" si="1"/>
        <v>0.23674147963424771</v>
      </c>
      <c r="AO8" s="62">
        <f t="shared" si="2"/>
        <v>0.22376510493958024</v>
      </c>
      <c r="AP8" s="62">
        <f t="shared" si="3"/>
        <v>0.21529781204523984</v>
      </c>
      <c r="AQ8" s="62">
        <f t="shared" si="4"/>
        <v>0.20919720194954419</v>
      </c>
      <c r="AR8" s="62"/>
      <c r="AS8" s="63">
        <f t="shared" si="5"/>
        <v>0.2270455500968675</v>
      </c>
      <c r="AT8" s="61">
        <f t="shared" si="6"/>
        <v>0.67521666812571124</v>
      </c>
      <c r="AU8" s="62">
        <f t="shared" si="7"/>
        <v>0.69129952895538926</v>
      </c>
      <c r="AV8" s="62">
        <f t="shared" si="8"/>
        <v>0.70177019291922837</v>
      </c>
      <c r="AW8" s="62">
        <f t="shared" si="9"/>
        <v>0.71234905154586536</v>
      </c>
      <c r="AX8" s="62">
        <f t="shared" si="10"/>
        <v>0.71921008106265305</v>
      </c>
      <c r="AY8" s="62"/>
      <c r="AZ8" s="63">
        <f t="shared" si="11"/>
        <v>0.69996910452176953</v>
      </c>
      <c r="BA8" s="61">
        <f t="shared" si="12"/>
        <v>5.6990282762846886E-2</v>
      </c>
      <c r="BB8" s="62">
        <f t="shared" si="13"/>
        <v>5.4862842892768077E-2</v>
      </c>
      <c r="BC8" s="62">
        <f t="shared" si="14"/>
        <v>5.7928768284926858E-2</v>
      </c>
      <c r="BD8" s="62">
        <f t="shared" si="15"/>
        <v>5.6498761775894205E-2</v>
      </c>
      <c r="BE8" s="62">
        <f t="shared" si="16"/>
        <v>5.588524962751585E-2</v>
      </c>
      <c r="BF8" s="62"/>
      <c r="BG8" s="67">
        <f t="shared" si="17"/>
        <v>5.6433181068790375E-2</v>
      </c>
    </row>
    <row r="9" spans="1:59" x14ac:dyDescent="0.35">
      <c r="A9" s="46" t="s">
        <v>88</v>
      </c>
      <c r="B9" s="46" t="s">
        <v>457</v>
      </c>
      <c r="C9" s="47">
        <v>8104</v>
      </c>
      <c r="D9" s="47">
        <v>4836</v>
      </c>
      <c r="E9" s="47">
        <v>2519</v>
      </c>
      <c r="F9" s="47">
        <v>325</v>
      </c>
      <c r="G9" s="47">
        <v>174</v>
      </c>
      <c r="H9" s="47">
        <v>8277</v>
      </c>
      <c r="I9" s="47">
        <v>4829</v>
      </c>
      <c r="J9" s="47">
        <v>2703</v>
      </c>
      <c r="K9" s="47">
        <v>324</v>
      </c>
      <c r="L9" s="47">
        <v>174</v>
      </c>
      <c r="M9" s="47">
        <v>8211</v>
      </c>
      <c r="N9" s="47">
        <v>4765</v>
      </c>
      <c r="O9" s="47">
        <v>2696</v>
      </c>
      <c r="P9" s="47">
        <v>324</v>
      </c>
      <c r="Q9" s="47">
        <v>174</v>
      </c>
      <c r="R9" s="47">
        <v>8275</v>
      </c>
      <c r="S9" s="47">
        <v>4814</v>
      </c>
      <c r="T9" s="47">
        <v>2685</v>
      </c>
      <c r="U9" s="47">
        <v>338</v>
      </c>
      <c r="V9" s="47">
        <v>174</v>
      </c>
      <c r="W9" s="47">
        <v>8330</v>
      </c>
      <c r="X9" s="47">
        <v>4859</v>
      </c>
      <c r="Y9" s="47">
        <v>2678</v>
      </c>
      <c r="Z9" s="47">
        <v>348</v>
      </c>
      <c r="AA9" s="47">
        <v>174</v>
      </c>
      <c r="AB9" s="47">
        <v>8407</v>
      </c>
      <c r="AC9" s="47">
        <v>4943</v>
      </c>
      <c r="AD9" s="47">
        <v>2670</v>
      </c>
      <c r="AE9" s="47">
        <v>348</v>
      </c>
      <c r="AF9" s="47">
        <v>174</v>
      </c>
      <c r="AG9" s="125">
        <v>8499</v>
      </c>
      <c r="AH9" s="125">
        <v>4938</v>
      </c>
      <c r="AI9" s="125">
        <v>2767</v>
      </c>
      <c r="AJ9" s="125">
        <v>348</v>
      </c>
      <c r="AK9" s="125">
        <v>174</v>
      </c>
      <c r="AM9" s="61">
        <f t="shared" si="0"/>
        <v>0.58342394587410895</v>
      </c>
      <c r="AN9" s="62">
        <f t="shared" si="1"/>
        <v>0.58031908415540134</v>
      </c>
      <c r="AO9" s="62">
        <f t="shared" si="2"/>
        <v>0.58175226586102724</v>
      </c>
      <c r="AP9" s="62">
        <f t="shared" si="3"/>
        <v>0.58331332533013203</v>
      </c>
      <c r="AQ9" s="62">
        <f t="shared" si="4"/>
        <v>0.58796241227548474</v>
      </c>
      <c r="AR9" s="62"/>
      <c r="AS9" s="63">
        <f t="shared" si="5"/>
        <v>0.58335420669923077</v>
      </c>
      <c r="AT9" s="61">
        <f t="shared" si="6"/>
        <v>0.32656759695541865</v>
      </c>
      <c r="AU9" s="62">
        <f t="shared" si="7"/>
        <v>0.32834003166483983</v>
      </c>
      <c r="AV9" s="62">
        <f t="shared" si="8"/>
        <v>0.32447129909365557</v>
      </c>
      <c r="AW9" s="62">
        <f t="shared" si="9"/>
        <v>0.32148859543817526</v>
      </c>
      <c r="AX9" s="62">
        <f t="shared" si="10"/>
        <v>0.31759248245509697</v>
      </c>
      <c r="AY9" s="62"/>
      <c r="AZ9" s="63">
        <f t="shared" si="11"/>
        <v>0.3236920011214372</v>
      </c>
      <c r="BA9" s="61">
        <f t="shared" si="12"/>
        <v>6.0166727075027182E-2</v>
      </c>
      <c r="BB9" s="62">
        <f t="shared" si="13"/>
        <v>6.065034709535988E-2</v>
      </c>
      <c r="BC9" s="62">
        <f t="shared" si="14"/>
        <v>6.1873111782477341E-2</v>
      </c>
      <c r="BD9" s="62">
        <f t="shared" si="15"/>
        <v>6.266506602641056E-2</v>
      </c>
      <c r="BE9" s="62">
        <f t="shared" si="16"/>
        <v>6.2091114547400975E-2</v>
      </c>
      <c r="BF9" s="62"/>
      <c r="BG9" s="67">
        <f t="shared" si="17"/>
        <v>6.1489273305335192E-2</v>
      </c>
    </row>
    <row r="10" spans="1:59" x14ac:dyDescent="0.35">
      <c r="A10" s="46" t="s">
        <v>88</v>
      </c>
      <c r="B10" s="46" t="s">
        <v>460</v>
      </c>
      <c r="C10" s="47">
        <v>12405</v>
      </c>
      <c r="D10" s="47">
        <v>7755</v>
      </c>
      <c r="E10" s="47">
        <v>3521</v>
      </c>
      <c r="F10" s="47">
        <v>487</v>
      </c>
      <c r="G10" s="47">
        <v>227</v>
      </c>
      <c r="H10" s="47">
        <v>12807</v>
      </c>
      <c r="I10" s="47">
        <v>7901</v>
      </c>
      <c r="J10" s="47">
        <v>3712</v>
      </c>
      <c r="K10" s="47">
        <v>487</v>
      </c>
      <c r="L10" s="47">
        <v>286</v>
      </c>
      <c r="M10" s="47">
        <v>13590</v>
      </c>
      <c r="N10" s="47">
        <v>7915</v>
      </c>
      <c r="O10" s="47">
        <v>4442</v>
      </c>
      <c r="P10" s="47">
        <v>502</v>
      </c>
      <c r="Q10" s="47">
        <v>304</v>
      </c>
      <c r="R10" s="47">
        <v>14401</v>
      </c>
      <c r="S10" s="47">
        <v>8006</v>
      </c>
      <c r="T10" s="47">
        <v>5144</v>
      </c>
      <c r="U10" s="47">
        <v>502</v>
      </c>
      <c r="V10" s="47">
        <v>307</v>
      </c>
      <c r="W10" s="47">
        <v>14427</v>
      </c>
      <c r="X10" s="47">
        <v>8064</v>
      </c>
      <c r="Y10" s="47">
        <v>5114</v>
      </c>
      <c r="Z10" s="47">
        <v>502</v>
      </c>
      <c r="AA10" s="47">
        <v>296</v>
      </c>
      <c r="AB10" s="47">
        <v>14510</v>
      </c>
      <c r="AC10" s="47">
        <v>8134</v>
      </c>
      <c r="AD10" s="47">
        <v>5101</v>
      </c>
      <c r="AE10" s="47">
        <v>502</v>
      </c>
      <c r="AF10" s="47">
        <v>320</v>
      </c>
      <c r="AG10" s="125">
        <v>14644</v>
      </c>
      <c r="AH10" s="125">
        <v>8275</v>
      </c>
      <c r="AI10" s="125">
        <v>5084</v>
      </c>
      <c r="AJ10" s="125">
        <v>502</v>
      </c>
      <c r="AK10" s="125">
        <v>333</v>
      </c>
      <c r="AM10" s="61">
        <f t="shared" si="0"/>
        <v>0.61692824236745525</v>
      </c>
      <c r="AN10" s="62">
        <f t="shared" si="1"/>
        <v>0.58241353936718177</v>
      </c>
      <c r="AO10" s="62">
        <f t="shared" si="2"/>
        <v>0.55593361572113043</v>
      </c>
      <c r="AP10" s="62">
        <f t="shared" si="3"/>
        <v>0.55895196506550215</v>
      </c>
      <c r="AQ10" s="62">
        <f t="shared" si="4"/>
        <v>0.56057891109579605</v>
      </c>
      <c r="AR10" s="62"/>
      <c r="AS10" s="63">
        <f t="shared" si="5"/>
        <v>0.5749612547234132</v>
      </c>
      <c r="AT10" s="61">
        <f t="shared" si="6"/>
        <v>0.28984149293355194</v>
      </c>
      <c r="AU10" s="62">
        <f t="shared" si="7"/>
        <v>0.32685798381162617</v>
      </c>
      <c r="AV10" s="62">
        <f t="shared" si="8"/>
        <v>0.35719741684605238</v>
      </c>
      <c r="AW10" s="62">
        <f t="shared" si="9"/>
        <v>0.35447424967075625</v>
      </c>
      <c r="AX10" s="62">
        <f t="shared" si="10"/>
        <v>0.35155065472088215</v>
      </c>
      <c r="AY10" s="62"/>
      <c r="AZ10" s="63">
        <f t="shared" si="11"/>
        <v>0.3359843595965738</v>
      </c>
      <c r="BA10" s="61">
        <f t="shared" si="12"/>
        <v>6.0357616928242368E-2</v>
      </c>
      <c r="BB10" s="62">
        <f t="shared" si="13"/>
        <v>5.9308314937454011E-2</v>
      </c>
      <c r="BC10" s="62">
        <f t="shared" si="14"/>
        <v>5.6176654399000069E-2</v>
      </c>
      <c r="BD10" s="62">
        <f t="shared" si="15"/>
        <v>5.5312954876273655E-2</v>
      </c>
      <c r="BE10" s="62">
        <f t="shared" si="16"/>
        <v>5.6650585802894553E-2</v>
      </c>
      <c r="BF10" s="62"/>
      <c r="BG10" s="67">
        <f t="shared" si="17"/>
        <v>5.7561225388772931E-2</v>
      </c>
    </row>
    <row r="11" spans="1:59" x14ac:dyDescent="0.35">
      <c r="A11" s="46" t="s">
        <v>88</v>
      </c>
      <c r="B11" s="46" t="s">
        <v>452</v>
      </c>
      <c r="C11" s="47">
        <v>16970</v>
      </c>
      <c r="D11" s="47">
        <v>11655</v>
      </c>
      <c r="E11" s="47">
        <v>3455</v>
      </c>
      <c r="F11" s="47">
        <v>700</v>
      </c>
      <c r="G11" s="47">
        <v>786</v>
      </c>
      <c r="H11" s="47">
        <v>17404</v>
      </c>
      <c r="I11" s="47">
        <v>11662</v>
      </c>
      <c r="J11" s="47">
        <v>3907</v>
      </c>
      <c r="K11" s="47">
        <v>665</v>
      </c>
      <c r="L11" s="47">
        <v>792</v>
      </c>
      <c r="M11" s="47">
        <v>17171</v>
      </c>
      <c r="N11" s="47">
        <v>11425</v>
      </c>
      <c r="O11" s="47">
        <v>3908</v>
      </c>
      <c r="P11" s="47">
        <v>658</v>
      </c>
      <c r="Q11" s="47">
        <v>792</v>
      </c>
      <c r="R11" s="47">
        <v>17343</v>
      </c>
      <c r="S11" s="47">
        <v>11442</v>
      </c>
      <c r="T11" s="47">
        <v>4056</v>
      </c>
      <c r="U11" s="47">
        <v>658</v>
      </c>
      <c r="V11" s="47">
        <v>793</v>
      </c>
      <c r="W11" s="47">
        <v>18165</v>
      </c>
      <c r="X11" s="47">
        <v>11468</v>
      </c>
      <c r="Y11" s="47">
        <v>4739</v>
      </c>
      <c r="Z11" s="47">
        <v>736</v>
      </c>
      <c r="AA11" s="47">
        <v>817</v>
      </c>
      <c r="AB11" s="47">
        <v>18191</v>
      </c>
      <c r="AC11" s="47">
        <v>11492</v>
      </c>
      <c r="AD11" s="47">
        <v>4737</v>
      </c>
      <c r="AE11" s="47">
        <v>736</v>
      </c>
      <c r="AF11" s="47">
        <v>817</v>
      </c>
      <c r="AG11" s="125">
        <v>18416</v>
      </c>
      <c r="AH11" s="125">
        <v>11578</v>
      </c>
      <c r="AI11" s="125">
        <v>4877</v>
      </c>
      <c r="AJ11" s="125">
        <v>736</v>
      </c>
      <c r="AK11" s="125">
        <v>817</v>
      </c>
      <c r="AM11" s="61">
        <f t="shared" si="0"/>
        <v>0.67007584463341763</v>
      </c>
      <c r="AN11" s="62">
        <f t="shared" si="1"/>
        <v>0.66536602411041867</v>
      </c>
      <c r="AO11" s="62">
        <f t="shared" si="2"/>
        <v>0.65974744853831513</v>
      </c>
      <c r="AP11" s="62">
        <f t="shared" si="3"/>
        <v>0.63132397467657586</v>
      </c>
      <c r="AQ11" s="62">
        <f t="shared" si="4"/>
        <v>0.63174097080974112</v>
      </c>
      <c r="AR11" s="62"/>
      <c r="AS11" s="63">
        <f t="shared" si="5"/>
        <v>0.6516508525536937</v>
      </c>
      <c r="AT11" s="61">
        <f t="shared" si="6"/>
        <v>0.22448862330498737</v>
      </c>
      <c r="AU11" s="62">
        <f t="shared" si="7"/>
        <v>0.22759303476792267</v>
      </c>
      <c r="AV11" s="62">
        <f t="shared" si="8"/>
        <v>0.23386957273828057</v>
      </c>
      <c r="AW11" s="62">
        <f t="shared" si="9"/>
        <v>0.26088631984585742</v>
      </c>
      <c r="AX11" s="62">
        <f t="shared" si="10"/>
        <v>0.26040349623440162</v>
      </c>
      <c r="AY11" s="62"/>
      <c r="AZ11" s="63">
        <f t="shared" si="11"/>
        <v>0.24144820937828992</v>
      </c>
      <c r="BA11" s="61">
        <f t="shared" si="12"/>
        <v>8.3716387037462647E-2</v>
      </c>
      <c r="BB11" s="62">
        <f t="shared" si="13"/>
        <v>8.4444703278783992E-2</v>
      </c>
      <c r="BC11" s="62">
        <f t="shared" si="14"/>
        <v>8.3664879201983511E-2</v>
      </c>
      <c r="BD11" s="62">
        <f t="shared" si="15"/>
        <v>8.5494082025873927E-2</v>
      </c>
      <c r="BE11" s="62">
        <f t="shared" si="16"/>
        <v>8.5371887196965535E-2</v>
      </c>
      <c r="BF11" s="62"/>
      <c r="BG11" s="67">
        <f t="shared" si="17"/>
        <v>8.4538387748213928E-2</v>
      </c>
    </row>
    <row r="12" spans="1:59" x14ac:dyDescent="0.35">
      <c r="A12" s="46" t="s">
        <v>88</v>
      </c>
      <c r="B12" s="46" t="s">
        <v>444</v>
      </c>
      <c r="C12" s="47">
        <v>121069</v>
      </c>
      <c r="D12" s="47">
        <v>29857</v>
      </c>
      <c r="E12" s="47">
        <v>87557</v>
      </c>
      <c r="F12" s="47">
        <v>1171</v>
      </c>
      <c r="G12" s="47">
        <v>1089</v>
      </c>
      <c r="H12" s="47">
        <v>128037</v>
      </c>
      <c r="I12" s="47">
        <v>30172</v>
      </c>
      <c r="J12" s="47">
        <v>94159</v>
      </c>
      <c r="K12" s="47">
        <v>1171</v>
      </c>
      <c r="L12" s="47">
        <v>1127</v>
      </c>
      <c r="M12" s="47">
        <v>137734</v>
      </c>
      <c r="N12" s="47">
        <v>30269</v>
      </c>
      <c r="O12" s="47">
        <v>103631</v>
      </c>
      <c r="P12" s="47">
        <v>1172</v>
      </c>
      <c r="Q12" s="47">
        <v>1209</v>
      </c>
      <c r="R12" s="47">
        <v>142591</v>
      </c>
      <c r="S12" s="47">
        <v>30362</v>
      </c>
      <c r="T12" s="47">
        <v>108364</v>
      </c>
      <c r="U12" s="47">
        <v>1172</v>
      </c>
      <c r="V12" s="47">
        <v>1206</v>
      </c>
      <c r="W12" s="47">
        <v>143538</v>
      </c>
      <c r="X12" s="47">
        <v>30430</v>
      </c>
      <c r="Y12" s="47">
        <v>109192</v>
      </c>
      <c r="Z12" s="47">
        <v>1201</v>
      </c>
      <c r="AA12" s="47">
        <v>1225</v>
      </c>
      <c r="AB12" s="47">
        <v>146861</v>
      </c>
      <c r="AC12" s="47">
        <v>30443</v>
      </c>
      <c r="AD12" s="47">
        <v>112456</v>
      </c>
      <c r="AE12" s="47">
        <v>1240</v>
      </c>
      <c r="AF12" s="47">
        <v>1213</v>
      </c>
      <c r="AG12" s="125">
        <v>150082</v>
      </c>
      <c r="AH12" s="125">
        <v>30342</v>
      </c>
      <c r="AI12" s="125">
        <v>115699</v>
      </c>
      <c r="AJ12" s="125">
        <v>1220</v>
      </c>
      <c r="AK12" s="125">
        <v>1291</v>
      </c>
      <c r="AM12" s="61">
        <f t="shared" si="0"/>
        <v>0.23565063223911839</v>
      </c>
      <c r="AN12" s="62">
        <f t="shared" si="1"/>
        <v>0.21976418313560922</v>
      </c>
      <c r="AO12" s="62">
        <f t="shared" si="2"/>
        <v>0.21293068987523756</v>
      </c>
      <c r="AP12" s="62">
        <f t="shared" si="3"/>
        <v>0.21199960985941005</v>
      </c>
      <c r="AQ12" s="62">
        <f t="shared" si="4"/>
        <v>0.20729124818706124</v>
      </c>
      <c r="AR12" s="62"/>
      <c r="AS12" s="63">
        <f t="shared" si="5"/>
        <v>0.21752727265928726</v>
      </c>
      <c r="AT12" s="61">
        <f t="shared" si="6"/>
        <v>0.73540460960503606</v>
      </c>
      <c r="AU12" s="62">
        <f t="shared" si="7"/>
        <v>0.75239955276111925</v>
      </c>
      <c r="AV12" s="62">
        <f t="shared" si="8"/>
        <v>0.75996381258284185</v>
      </c>
      <c r="AW12" s="62">
        <f t="shared" si="9"/>
        <v>0.76071841602920476</v>
      </c>
      <c r="AX12" s="62">
        <f t="shared" si="10"/>
        <v>0.7657308611544249</v>
      </c>
      <c r="AY12" s="62"/>
      <c r="AZ12" s="63">
        <f t="shared" si="11"/>
        <v>0.75484345042652534</v>
      </c>
      <c r="BA12" s="61">
        <f t="shared" si="12"/>
        <v>1.7947936924482766E-2</v>
      </c>
      <c r="BB12" s="62">
        <f t="shared" si="13"/>
        <v>1.7286944400075509E-2</v>
      </c>
      <c r="BC12" s="62">
        <f t="shared" si="14"/>
        <v>1.6677069380255417E-2</v>
      </c>
      <c r="BD12" s="62">
        <f t="shared" si="15"/>
        <v>1.6901447700260558E-2</v>
      </c>
      <c r="BE12" s="62">
        <f t="shared" si="16"/>
        <v>1.6702868698973861E-2</v>
      </c>
      <c r="BF12" s="62"/>
      <c r="BG12" s="67">
        <f t="shared" si="17"/>
        <v>1.7103253420809622E-2</v>
      </c>
    </row>
    <row r="13" spans="1:59" x14ac:dyDescent="0.35">
      <c r="A13" s="46" t="s">
        <v>88</v>
      </c>
      <c r="B13" s="46" t="s">
        <v>458</v>
      </c>
      <c r="C13" s="47">
        <v>12005</v>
      </c>
      <c r="D13" s="47">
        <v>7485</v>
      </c>
      <c r="E13" s="47">
        <v>3270</v>
      </c>
      <c r="F13" s="47">
        <v>534</v>
      </c>
      <c r="G13" s="47">
        <v>323</v>
      </c>
      <c r="H13" s="47">
        <v>12017</v>
      </c>
      <c r="I13" s="47">
        <v>7488</v>
      </c>
      <c r="J13" s="47">
        <v>3258</v>
      </c>
      <c r="K13" s="47">
        <v>532</v>
      </c>
      <c r="L13" s="47">
        <v>338</v>
      </c>
      <c r="M13" s="47">
        <v>12152</v>
      </c>
      <c r="N13" s="47">
        <v>7533</v>
      </c>
      <c r="O13" s="47">
        <v>3354</v>
      </c>
      <c r="P13" s="47">
        <v>531</v>
      </c>
      <c r="Q13" s="47">
        <v>331</v>
      </c>
      <c r="R13" s="47">
        <v>13014</v>
      </c>
      <c r="S13" s="47">
        <v>7636</v>
      </c>
      <c r="T13" s="47">
        <v>4057</v>
      </c>
      <c r="U13" s="47">
        <v>555</v>
      </c>
      <c r="V13" s="47">
        <v>346</v>
      </c>
      <c r="W13" s="47">
        <v>13074</v>
      </c>
      <c r="X13" s="47">
        <v>7662</v>
      </c>
      <c r="Y13" s="47">
        <v>4079</v>
      </c>
      <c r="Z13" s="47">
        <v>546</v>
      </c>
      <c r="AA13" s="47">
        <v>354</v>
      </c>
      <c r="AB13" s="47">
        <v>13307</v>
      </c>
      <c r="AC13" s="47">
        <v>7738</v>
      </c>
      <c r="AD13" s="47">
        <v>4229</v>
      </c>
      <c r="AE13" s="47">
        <v>546</v>
      </c>
      <c r="AF13" s="47">
        <v>354</v>
      </c>
      <c r="AG13" s="125">
        <v>13374</v>
      </c>
      <c r="AH13" s="125">
        <v>7810</v>
      </c>
      <c r="AI13" s="125">
        <v>4220</v>
      </c>
      <c r="AJ13" s="125">
        <v>546</v>
      </c>
      <c r="AK13" s="125">
        <v>357</v>
      </c>
      <c r="AM13" s="61">
        <f t="shared" si="0"/>
        <v>0.62311725056170431</v>
      </c>
      <c r="AN13" s="62">
        <f t="shared" si="1"/>
        <v>0.61989795918367352</v>
      </c>
      <c r="AO13" s="62">
        <f t="shared" si="2"/>
        <v>0.58675272783156596</v>
      </c>
      <c r="AP13" s="62">
        <f t="shared" si="3"/>
        <v>0.58604864616796692</v>
      </c>
      <c r="AQ13" s="62">
        <f t="shared" si="4"/>
        <v>0.5814984594574284</v>
      </c>
      <c r="AR13" s="62"/>
      <c r="AS13" s="63">
        <f t="shared" si="5"/>
        <v>0.59946300864046775</v>
      </c>
      <c r="AT13" s="61">
        <f t="shared" si="6"/>
        <v>0.27111591911458766</v>
      </c>
      <c r="AU13" s="62">
        <f t="shared" si="7"/>
        <v>0.27600394996708361</v>
      </c>
      <c r="AV13" s="62">
        <f t="shared" si="8"/>
        <v>0.31174120178269554</v>
      </c>
      <c r="AW13" s="62">
        <f t="shared" si="9"/>
        <v>0.31199326908367753</v>
      </c>
      <c r="AX13" s="62">
        <f t="shared" si="10"/>
        <v>0.31780266025400167</v>
      </c>
      <c r="AY13" s="62"/>
      <c r="AZ13" s="63">
        <f t="shared" si="11"/>
        <v>0.29773140004040916</v>
      </c>
      <c r="BA13" s="61">
        <f t="shared" si="12"/>
        <v>7.2397436964300579E-2</v>
      </c>
      <c r="BB13" s="62">
        <f t="shared" si="13"/>
        <v>7.0934825543120472E-2</v>
      </c>
      <c r="BC13" s="62">
        <f t="shared" si="14"/>
        <v>6.9233133548486245E-2</v>
      </c>
      <c r="BD13" s="62">
        <f t="shared" si="15"/>
        <v>6.8838916934373565E-2</v>
      </c>
      <c r="BE13" s="62">
        <f t="shared" si="16"/>
        <v>6.7633576313218605E-2</v>
      </c>
      <c r="BF13" s="62"/>
      <c r="BG13" s="67">
        <f t="shared" si="17"/>
        <v>6.9807577860699882E-2</v>
      </c>
    </row>
    <row r="14" spans="1:59" x14ac:dyDescent="0.35">
      <c r="A14" s="46" t="s">
        <v>88</v>
      </c>
      <c r="B14" s="46" t="s">
        <v>454</v>
      </c>
      <c r="C14" s="47">
        <v>16476</v>
      </c>
      <c r="D14" s="47">
        <v>10105</v>
      </c>
      <c r="E14" s="47">
        <v>5098</v>
      </c>
      <c r="F14" s="47">
        <v>379</v>
      </c>
      <c r="G14" s="47">
        <v>454</v>
      </c>
      <c r="H14" s="47">
        <v>16507</v>
      </c>
      <c r="I14" s="47">
        <v>10087</v>
      </c>
      <c r="J14" s="47">
        <v>5126</v>
      </c>
      <c r="K14" s="47">
        <v>379</v>
      </c>
      <c r="L14" s="47">
        <v>474</v>
      </c>
      <c r="M14" s="47">
        <v>16994</v>
      </c>
      <c r="N14" s="47">
        <v>10062</v>
      </c>
      <c r="O14" s="47">
        <v>5605</v>
      </c>
      <c r="P14" s="47">
        <v>379</v>
      </c>
      <c r="Q14" s="47">
        <v>494</v>
      </c>
      <c r="R14" s="47">
        <v>17137</v>
      </c>
      <c r="S14" s="47">
        <v>10175</v>
      </c>
      <c r="T14" s="47">
        <v>5604</v>
      </c>
      <c r="U14" s="47">
        <v>408</v>
      </c>
      <c r="V14" s="47">
        <v>496</v>
      </c>
      <c r="W14" s="47">
        <v>17257</v>
      </c>
      <c r="X14" s="47">
        <v>10130</v>
      </c>
      <c r="Y14" s="47">
        <v>5749</v>
      </c>
      <c r="Z14" s="47">
        <v>408</v>
      </c>
      <c r="AA14" s="47">
        <v>511</v>
      </c>
      <c r="AB14" s="47">
        <v>17319</v>
      </c>
      <c r="AC14" s="47">
        <v>10193</v>
      </c>
      <c r="AD14" s="47">
        <v>5749</v>
      </c>
      <c r="AE14" s="47">
        <v>408</v>
      </c>
      <c r="AF14" s="47">
        <v>512</v>
      </c>
      <c r="AG14" s="125">
        <v>17328</v>
      </c>
      <c r="AH14" s="125">
        <v>10204</v>
      </c>
      <c r="AI14" s="125">
        <v>5749</v>
      </c>
      <c r="AJ14" s="125">
        <v>409</v>
      </c>
      <c r="AK14" s="125">
        <v>512</v>
      </c>
      <c r="AM14" s="61">
        <f t="shared" si="0"/>
        <v>0.61107408978009325</v>
      </c>
      <c r="AN14" s="62">
        <f t="shared" si="1"/>
        <v>0.59209132635047668</v>
      </c>
      <c r="AO14" s="62">
        <f t="shared" si="2"/>
        <v>0.59374452938087174</v>
      </c>
      <c r="AP14" s="62">
        <f t="shared" si="3"/>
        <v>0.58700817059743871</v>
      </c>
      <c r="AQ14" s="62">
        <f t="shared" si="4"/>
        <v>0.58854437323171083</v>
      </c>
      <c r="AR14" s="62"/>
      <c r="AS14" s="63">
        <f t="shared" si="5"/>
        <v>0.59449249786811831</v>
      </c>
      <c r="AT14" s="61">
        <f t="shared" si="6"/>
        <v>0.31053492457745197</v>
      </c>
      <c r="AU14" s="62">
        <f t="shared" si="7"/>
        <v>0.3298222902200777</v>
      </c>
      <c r="AV14" s="62">
        <f t="shared" si="8"/>
        <v>0.32701172900741088</v>
      </c>
      <c r="AW14" s="62">
        <f t="shared" si="9"/>
        <v>0.33314017500144871</v>
      </c>
      <c r="AX14" s="62">
        <f t="shared" si="10"/>
        <v>0.33194757203071773</v>
      </c>
      <c r="AY14" s="62"/>
      <c r="AZ14" s="63">
        <f t="shared" si="11"/>
        <v>0.32649133816742137</v>
      </c>
      <c r="BA14" s="61">
        <f t="shared" si="12"/>
        <v>5.1675046949778883E-2</v>
      </c>
      <c r="BB14" s="62">
        <f t="shared" si="13"/>
        <v>5.1371072143109334E-2</v>
      </c>
      <c r="BC14" s="62">
        <f t="shared" si="14"/>
        <v>5.2751356713543793E-2</v>
      </c>
      <c r="BD14" s="62">
        <f t="shared" si="15"/>
        <v>5.3253752100596859E-2</v>
      </c>
      <c r="BE14" s="62">
        <f t="shared" si="16"/>
        <v>5.3120849933598939E-2</v>
      </c>
      <c r="BF14" s="62"/>
      <c r="BG14" s="67">
        <f t="shared" si="17"/>
        <v>5.2434415568125559E-2</v>
      </c>
    </row>
    <row r="15" spans="1:59" x14ac:dyDescent="0.35">
      <c r="A15" s="46" t="s">
        <v>88</v>
      </c>
      <c r="B15" s="46" t="s">
        <v>455</v>
      </c>
      <c r="C15" s="47">
        <v>16287</v>
      </c>
      <c r="D15" s="47">
        <v>9346</v>
      </c>
      <c r="E15" s="47">
        <v>4686</v>
      </c>
      <c r="F15" s="47">
        <v>995</v>
      </c>
      <c r="G15" s="47">
        <v>820</v>
      </c>
      <c r="H15" s="47">
        <v>16364</v>
      </c>
      <c r="I15" s="47">
        <v>9360</v>
      </c>
      <c r="J15" s="47">
        <v>4668</v>
      </c>
      <c r="K15" s="47">
        <v>995</v>
      </c>
      <c r="L15" s="47">
        <v>899</v>
      </c>
      <c r="M15" s="47">
        <v>16579</v>
      </c>
      <c r="N15" s="47">
        <v>9258</v>
      </c>
      <c r="O15" s="47">
        <v>4947</v>
      </c>
      <c r="P15" s="47">
        <v>1001</v>
      </c>
      <c r="Q15" s="47">
        <v>921</v>
      </c>
      <c r="R15" s="47">
        <v>16673</v>
      </c>
      <c r="S15" s="47">
        <v>9272</v>
      </c>
      <c r="T15" s="47">
        <v>4957</v>
      </c>
      <c r="U15" s="47">
        <v>1001</v>
      </c>
      <c r="V15" s="47">
        <v>977</v>
      </c>
      <c r="W15" s="47">
        <v>16870</v>
      </c>
      <c r="X15" s="47">
        <v>9254</v>
      </c>
      <c r="Y15" s="47">
        <v>5117</v>
      </c>
      <c r="Z15" s="47">
        <v>1013</v>
      </c>
      <c r="AA15" s="47">
        <v>1012</v>
      </c>
      <c r="AB15" s="47">
        <v>17153</v>
      </c>
      <c r="AC15" s="47">
        <v>9234</v>
      </c>
      <c r="AD15" s="47">
        <v>5368</v>
      </c>
      <c r="AE15" s="47">
        <v>997</v>
      </c>
      <c r="AF15" s="47">
        <v>1084</v>
      </c>
      <c r="AG15" s="125">
        <v>17244</v>
      </c>
      <c r="AH15" s="125">
        <v>9224</v>
      </c>
      <c r="AI15" s="125">
        <v>5437</v>
      </c>
      <c r="AJ15" s="125">
        <v>999</v>
      </c>
      <c r="AK15" s="125">
        <v>1108</v>
      </c>
      <c r="AM15" s="61">
        <f t="shared" si="0"/>
        <v>0.57198728917135178</v>
      </c>
      <c r="AN15" s="62">
        <f t="shared" si="1"/>
        <v>0.55841727486579407</v>
      </c>
      <c r="AO15" s="62">
        <f t="shared" si="2"/>
        <v>0.55610867870209324</v>
      </c>
      <c r="AP15" s="62">
        <f t="shared" si="3"/>
        <v>0.5485477178423237</v>
      </c>
      <c r="AQ15" s="62">
        <f t="shared" si="4"/>
        <v>0.53833148720340462</v>
      </c>
      <c r="AR15" s="62"/>
      <c r="AS15" s="63">
        <f t="shared" si="5"/>
        <v>0.55467848955699339</v>
      </c>
      <c r="AT15" s="61">
        <f t="shared" si="6"/>
        <v>0.28526032754827668</v>
      </c>
      <c r="AU15" s="62">
        <f t="shared" si="7"/>
        <v>0.29838952892213039</v>
      </c>
      <c r="AV15" s="62">
        <f t="shared" si="8"/>
        <v>0.29730702333113418</v>
      </c>
      <c r="AW15" s="62">
        <f t="shared" si="9"/>
        <v>0.30331950207468877</v>
      </c>
      <c r="AX15" s="62">
        <f t="shared" si="10"/>
        <v>0.31294817233137062</v>
      </c>
      <c r="AY15" s="62"/>
      <c r="AZ15" s="63">
        <f t="shared" si="11"/>
        <v>0.29944491084152014</v>
      </c>
      <c r="BA15" s="61">
        <f t="shared" si="12"/>
        <v>0.1157418724028355</v>
      </c>
      <c r="BB15" s="62">
        <f t="shared" si="13"/>
        <v>0.11592979069907715</v>
      </c>
      <c r="BC15" s="62">
        <f t="shared" si="14"/>
        <v>0.11863491873088226</v>
      </c>
      <c r="BD15" s="62">
        <f t="shared" si="15"/>
        <v>0.12003556609365738</v>
      </c>
      <c r="BE15" s="62">
        <f t="shared" si="16"/>
        <v>0.12131988573427389</v>
      </c>
      <c r="BF15" s="62"/>
      <c r="BG15" s="67">
        <f t="shared" si="17"/>
        <v>0.11833240673214525</v>
      </c>
    </row>
    <row r="16" spans="1:59" x14ac:dyDescent="0.35">
      <c r="A16" s="46" t="s">
        <v>88</v>
      </c>
      <c r="B16" s="46" t="s">
        <v>443</v>
      </c>
      <c r="C16" s="47">
        <v>93649</v>
      </c>
      <c r="D16" s="47">
        <v>26664</v>
      </c>
      <c r="E16" s="47">
        <v>62375</v>
      </c>
      <c r="F16" s="47">
        <v>1889</v>
      </c>
      <c r="G16" s="47">
        <v>1389</v>
      </c>
      <c r="H16" s="47">
        <v>94907</v>
      </c>
      <c r="I16" s="47">
        <v>26945</v>
      </c>
      <c r="J16" s="47">
        <v>63321</v>
      </c>
      <c r="K16" s="47">
        <v>1889</v>
      </c>
      <c r="L16" s="47">
        <v>1427</v>
      </c>
      <c r="M16" s="47">
        <v>100791</v>
      </c>
      <c r="N16" s="47">
        <v>27234</v>
      </c>
      <c r="O16" s="47">
        <v>68965</v>
      </c>
      <c r="P16" s="47">
        <v>1803</v>
      </c>
      <c r="Q16" s="47">
        <v>1431</v>
      </c>
      <c r="R16" s="47">
        <v>103078</v>
      </c>
      <c r="S16" s="47">
        <v>27257</v>
      </c>
      <c r="T16" s="47">
        <v>71262</v>
      </c>
      <c r="U16" s="47">
        <v>1766</v>
      </c>
      <c r="V16" s="47">
        <v>1438</v>
      </c>
      <c r="W16" s="47">
        <v>105579</v>
      </c>
      <c r="X16" s="47">
        <v>27133</v>
      </c>
      <c r="Y16" s="47">
        <v>73879</v>
      </c>
      <c r="Z16" s="47">
        <v>1793</v>
      </c>
      <c r="AA16" s="47">
        <v>1418</v>
      </c>
      <c r="AB16" s="47">
        <v>108577</v>
      </c>
      <c r="AC16" s="47">
        <v>27216</v>
      </c>
      <c r="AD16" s="47">
        <v>76796</v>
      </c>
      <c r="AE16" s="47">
        <v>1793</v>
      </c>
      <c r="AF16" s="47">
        <v>1415</v>
      </c>
      <c r="AG16" s="125">
        <v>109424</v>
      </c>
      <c r="AH16" s="125">
        <v>27343</v>
      </c>
      <c r="AI16" s="125">
        <v>77508</v>
      </c>
      <c r="AJ16" s="125">
        <v>1795</v>
      </c>
      <c r="AK16" s="125">
        <v>1409</v>
      </c>
      <c r="AM16" s="61">
        <f t="shared" si="0"/>
        <v>0.28390951141643928</v>
      </c>
      <c r="AN16" s="62">
        <f t="shared" si="1"/>
        <v>0.27020269666934549</v>
      </c>
      <c r="AO16" s="62">
        <f t="shared" si="2"/>
        <v>0.26443081937949903</v>
      </c>
      <c r="AP16" s="62">
        <f t="shared" si="3"/>
        <v>0.25699239432084031</v>
      </c>
      <c r="AQ16" s="62">
        <f t="shared" si="4"/>
        <v>0.25066082135258849</v>
      </c>
      <c r="AR16" s="62"/>
      <c r="AS16" s="63">
        <f t="shared" si="5"/>
        <v>0.26523924862774251</v>
      </c>
      <c r="AT16" s="61">
        <f t="shared" si="6"/>
        <v>0.66718998598628132</v>
      </c>
      <c r="AU16" s="62">
        <f t="shared" si="7"/>
        <v>0.68423767995158302</v>
      </c>
      <c r="AV16" s="62">
        <f t="shared" si="8"/>
        <v>0.69134053823318264</v>
      </c>
      <c r="AW16" s="62">
        <f t="shared" si="9"/>
        <v>0.69975089743225449</v>
      </c>
      <c r="AX16" s="62">
        <f t="shared" si="10"/>
        <v>0.70729528353150295</v>
      </c>
      <c r="AY16" s="62"/>
      <c r="AZ16" s="63">
        <f t="shared" si="11"/>
        <v>0.68996287702696091</v>
      </c>
      <c r="BA16" s="61">
        <f t="shared" si="12"/>
        <v>3.4939467057224442E-2</v>
      </c>
      <c r="BB16" s="62">
        <f t="shared" si="13"/>
        <v>3.2086198172455872E-2</v>
      </c>
      <c r="BC16" s="62">
        <f t="shared" si="14"/>
        <v>3.1083257339102426E-2</v>
      </c>
      <c r="BD16" s="62">
        <f t="shared" si="15"/>
        <v>3.0413245058202861E-2</v>
      </c>
      <c r="BE16" s="62">
        <f t="shared" si="16"/>
        <v>2.9545852252318632E-2</v>
      </c>
      <c r="BF16" s="62"/>
      <c r="BG16" s="67">
        <f t="shared" si="17"/>
        <v>3.1613603975860841E-2</v>
      </c>
    </row>
    <row r="17" spans="1:59" x14ac:dyDescent="0.35">
      <c r="A17" s="46" t="s">
        <v>88</v>
      </c>
      <c r="B17" s="46" t="s">
        <v>447</v>
      </c>
      <c r="C17" s="47">
        <v>21179</v>
      </c>
      <c r="D17" s="47">
        <v>6144</v>
      </c>
      <c r="E17" s="47">
        <v>11297</v>
      </c>
      <c r="F17" s="47">
        <v>3169</v>
      </c>
      <c r="G17" s="47">
        <v>168</v>
      </c>
      <c r="H17" s="47">
        <v>20981</v>
      </c>
      <c r="I17" s="47">
        <v>6052</v>
      </c>
      <c r="J17" s="47">
        <v>11297</v>
      </c>
      <c r="K17" s="47">
        <v>3061</v>
      </c>
      <c r="L17" s="47">
        <v>164</v>
      </c>
      <c r="M17" s="47">
        <v>20595</v>
      </c>
      <c r="N17" s="47">
        <v>5965</v>
      </c>
      <c r="O17" s="47">
        <v>11525</v>
      </c>
      <c r="P17" s="47">
        <v>2553</v>
      </c>
      <c r="Q17" s="47">
        <v>145</v>
      </c>
      <c r="R17" s="47">
        <v>20504</v>
      </c>
      <c r="S17" s="47">
        <v>5879</v>
      </c>
      <c r="T17" s="47">
        <v>11516</v>
      </c>
      <c r="U17" s="47">
        <v>2537</v>
      </c>
      <c r="V17" s="47">
        <v>159</v>
      </c>
      <c r="W17" s="47">
        <v>20436</v>
      </c>
      <c r="X17" s="47">
        <v>5816</v>
      </c>
      <c r="Y17" s="47">
        <v>11513</v>
      </c>
      <c r="Z17" s="47">
        <v>2533</v>
      </c>
      <c r="AA17" s="47">
        <v>160</v>
      </c>
      <c r="AB17" s="47">
        <v>20424</v>
      </c>
      <c r="AC17" s="47">
        <v>5817</v>
      </c>
      <c r="AD17" s="47">
        <v>11509</v>
      </c>
      <c r="AE17" s="47">
        <v>2525</v>
      </c>
      <c r="AF17" s="47">
        <v>162</v>
      </c>
      <c r="AG17" s="125">
        <v>21764</v>
      </c>
      <c r="AH17" s="125">
        <v>5809</v>
      </c>
      <c r="AI17" s="125">
        <v>12863</v>
      </c>
      <c r="AJ17" s="125">
        <v>2522</v>
      </c>
      <c r="AK17" s="125">
        <v>162</v>
      </c>
      <c r="AM17" s="61">
        <f t="shared" si="0"/>
        <v>0.28845145607930983</v>
      </c>
      <c r="AN17" s="62">
        <f t="shared" si="1"/>
        <v>0.28963340616654526</v>
      </c>
      <c r="AO17" s="62">
        <f t="shared" si="2"/>
        <v>0.28672454155286775</v>
      </c>
      <c r="AP17" s="62">
        <f t="shared" si="3"/>
        <v>0.28459581131336859</v>
      </c>
      <c r="AQ17" s="62">
        <f t="shared" si="4"/>
        <v>0.28481198589894241</v>
      </c>
      <c r="AR17" s="62"/>
      <c r="AS17" s="63">
        <f t="shared" si="5"/>
        <v>0.28684344020220676</v>
      </c>
      <c r="AT17" s="61">
        <f t="shared" si="6"/>
        <v>0.53843954053667609</v>
      </c>
      <c r="AU17" s="62">
        <f t="shared" si="7"/>
        <v>0.5596018451080359</v>
      </c>
      <c r="AV17" s="62">
        <f t="shared" si="8"/>
        <v>0.56164650799843929</v>
      </c>
      <c r="AW17" s="62">
        <f t="shared" si="9"/>
        <v>0.56336856527696222</v>
      </c>
      <c r="AX17" s="62">
        <f t="shared" si="10"/>
        <v>0.56350372111241676</v>
      </c>
      <c r="AY17" s="62"/>
      <c r="AZ17" s="63">
        <f t="shared" si="11"/>
        <v>0.55731203600650603</v>
      </c>
      <c r="BA17" s="61">
        <f t="shared" si="12"/>
        <v>0.15371049997616892</v>
      </c>
      <c r="BB17" s="62">
        <f t="shared" si="13"/>
        <v>0.13100267055110465</v>
      </c>
      <c r="BC17" s="62">
        <f t="shared" si="14"/>
        <v>0.1314865392118611</v>
      </c>
      <c r="BD17" s="62">
        <f t="shared" si="15"/>
        <v>0.13177725582305735</v>
      </c>
      <c r="BE17" s="62">
        <f t="shared" si="16"/>
        <v>0.13156090873482179</v>
      </c>
      <c r="BF17" s="62"/>
      <c r="BG17" s="67">
        <f t="shared" si="17"/>
        <v>0.13590757485940275</v>
      </c>
    </row>
    <row r="18" spans="1:59" x14ac:dyDescent="0.35">
      <c r="A18" s="46" t="s">
        <v>88</v>
      </c>
      <c r="B18" s="46" t="s">
        <v>453</v>
      </c>
      <c r="C18" s="47">
        <v>20075</v>
      </c>
      <c r="D18" s="47">
        <v>12263</v>
      </c>
      <c r="E18" s="47">
        <v>4455</v>
      </c>
      <c r="F18" s="47">
        <v>1897</v>
      </c>
      <c r="G18" s="47">
        <v>990</v>
      </c>
      <c r="H18" s="47">
        <v>21175</v>
      </c>
      <c r="I18" s="47">
        <v>12479</v>
      </c>
      <c r="J18" s="47">
        <v>5302</v>
      </c>
      <c r="K18" s="47">
        <v>1923</v>
      </c>
      <c r="L18" s="47">
        <v>995</v>
      </c>
      <c r="M18" s="47">
        <v>21396</v>
      </c>
      <c r="N18" s="47">
        <v>12529</v>
      </c>
      <c r="O18" s="47">
        <v>5398</v>
      </c>
      <c r="P18" s="47">
        <v>1933</v>
      </c>
      <c r="Q18" s="47">
        <v>1053</v>
      </c>
      <c r="R18" s="47">
        <v>21801</v>
      </c>
      <c r="S18" s="47">
        <v>12613</v>
      </c>
      <c r="T18" s="47">
        <v>5697</v>
      </c>
      <c r="U18" s="47">
        <v>1917</v>
      </c>
      <c r="V18" s="47">
        <v>1084</v>
      </c>
      <c r="W18" s="47">
        <v>22098</v>
      </c>
      <c r="X18" s="47">
        <v>12766</v>
      </c>
      <c r="Y18" s="47">
        <v>5716</v>
      </c>
      <c r="Z18" s="47">
        <v>1962</v>
      </c>
      <c r="AA18" s="47">
        <v>1147</v>
      </c>
      <c r="AB18" s="47">
        <v>22390</v>
      </c>
      <c r="AC18" s="47">
        <v>12985</v>
      </c>
      <c r="AD18" s="47">
        <v>5753</v>
      </c>
      <c r="AE18" s="47">
        <v>1975</v>
      </c>
      <c r="AF18" s="47">
        <v>1168</v>
      </c>
      <c r="AG18" s="125">
        <v>22755</v>
      </c>
      <c r="AH18" s="125">
        <v>13079</v>
      </c>
      <c r="AI18" s="125">
        <v>6024</v>
      </c>
      <c r="AJ18" s="125">
        <v>1979</v>
      </c>
      <c r="AK18" s="125">
        <v>1163</v>
      </c>
      <c r="AM18" s="61">
        <f t="shared" si="0"/>
        <v>0.58932703659976382</v>
      </c>
      <c r="AN18" s="62">
        <f t="shared" si="1"/>
        <v>0.58557674331650778</v>
      </c>
      <c r="AO18" s="62">
        <f t="shared" si="2"/>
        <v>0.57855144259437641</v>
      </c>
      <c r="AP18" s="62">
        <f t="shared" si="3"/>
        <v>0.57769933930672457</v>
      </c>
      <c r="AQ18" s="62">
        <f t="shared" si="4"/>
        <v>0.57994640464493075</v>
      </c>
      <c r="AR18" s="62"/>
      <c r="AS18" s="63">
        <f t="shared" si="5"/>
        <v>0.58222019329246066</v>
      </c>
      <c r="AT18" s="61">
        <f t="shared" si="6"/>
        <v>0.25038961038961038</v>
      </c>
      <c r="AU18" s="62">
        <f t="shared" si="7"/>
        <v>0.25229014769115721</v>
      </c>
      <c r="AV18" s="62">
        <f t="shared" si="8"/>
        <v>0.26131828815191965</v>
      </c>
      <c r="AW18" s="62">
        <f t="shared" si="9"/>
        <v>0.25866594261924158</v>
      </c>
      <c r="AX18" s="62">
        <f t="shared" si="10"/>
        <v>0.25694506476105405</v>
      </c>
      <c r="AY18" s="62"/>
      <c r="AZ18" s="63">
        <f t="shared" si="11"/>
        <v>0.25592181072259657</v>
      </c>
      <c r="BA18" s="61">
        <f t="shared" si="12"/>
        <v>0.13780401416765053</v>
      </c>
      <c r="BB18" s="62">
        <f t="shared" si="13"/>
        <v>0.13955879603664237</v>
      </c>
      <c r="BC18" s="62">
        <f t="shared" si="14"/>
        <v>0.13765423604421814</v>
      </c>
      <c r="BD18" s="62">
        <f t="shared" si="15"/>
        <v>0.14069146529097656</v>
      </c>
      <c r="BE18" s="62">
        <f t="shared" si="16"/>
        <v>0.14037516748548459</v>
      </c>
      <c r="BF18" s="62"/>
      <c r="BG18" s="67">
        <f t="shared" si="17"/>
        <v>0.13921673580499444</v>
      </c>
    </row>
    <row r="19" spans="1:59" x14ac:dyDescent="0.35">
      <c r="A19" s="46" t="s">
        <v>88</v>
      </c>
      <c r="B19" s="46" t="s">
        <v>450</v>
      </c>
      <c r="C19" s="47">
        <v>28731</v>
      </c>
      <c r="D19" s="47">
        <v>18099</v>
      </c>
      <c r="E19" s="47">
        <v>7978</v>
      </c>
      <c r="F19" s="47">
        <v>1464</v>
      </c>
      <c r="G19" s="47">
        <v>558</v>
      </c>
      <c r="H19" s="47">
        <v>29106</v>
      </c>
      <c r="I19" s="47">
        <v>18402</v>
      </c>
      <c r="J19" s="47">
        <v>8017</v>
      </c>
      <c r="K19" s="47">
        <v>1492</v>
      </c>
      <c r="L19" s="47">
        <v>556</v>
      </c>
      <c r="M19" s="47">
        <v>29593</v>
      </c>
      <c r="N19" s="47">
        <v>18753</v>
      </c>
      <c r="O19" s="47">
        <v>8034</v>
      </c>
      <c r="P19" s="47">
        <v>1521</v>
      </c>
      <c r="Q19" s="47">
        <v>629</v>
      </c>
      <c r="R19" s="47">
        <v>30099</v>
      </c>
      <c r="S19" s="47">
        <v>19072</v>
      </c>
      <c r="T19" s="47">
        <v>8216</v>
      </c>
      <c r="U19" s="47">
        <v>1522</v>
      </c>
      <c r="V19" s="47">
        <v>627</v>
      </c>
      <c r="W19" s="47">
        <v>30457</v>
      </c>
      <c r="X19" s="47">
        <v>19324</v>
      </c>
      <c r="Y19" s="47">
        <v>8205</v>
      </c>
      <c r="Z19" s="47">
        <v>1547</v>
      </c>
      <c r="AA19" s="47">
        <v>699</v>
      </c>
      <c r="AB19" s="47">
        <v>30863</v>
      </c>
      <c r="AC19" s="47">
        <v>19632</v>
      </c>
      <c r="AD19" s="47">
        <v>8230</v>
      </c>
      <c r="AE19" s="47">
        <v>1547</v>
      </c>
      <c r="AF19" s="47">
        <v>763</v>
      </c>
      <c r="AG19" s="125">
        <v>31208</v>
      </c>
      <c r="AH19" s="125">
        <v>19862</v>
      </c>
      <c r="AI19" s="125">
        <v>8319</v>
      </c>
      <c r="AJ19" s="125">
        <v>1549</v>
      </c>
      <c r="AK19" s="125">
        <v>786</v>
      </c>
      <c r="AM19" s="61">
        <f t="shared" si="0"/>
        <v>0.63224077509791798</v>
      </c>
      <c r="AN19" s="62">
        <f t="shared" si="1"/>
        <v>0.63369715811171556</v>
      </c>
      <c r="AO19" s="62">
        <f t="shared" si="2"/>
        <v>0.63364231369812951</v>
      </c>
      <c r="AP19" s="62">
        <f t="shared" si="3"/>
        <v>0.63446826673671075</v>
      </c>
      <c r="AQ19" s="62">
        <f t="shared" si="4"/>
        <v>0.63610148073745265</v>
      </c>
      <c r="AR19" s="62"/>
      <c r="AS19" s="63">
        <f t="shared" si="5"/>
        <v>0.63402999887638534</v>
      </c>
      <c r="AT19" s="61">
        <f t="shared" si="6"/>
        <v>0.275441489727204</v>
      </c>
      <c r="AU19" s="62">
        <f t="shared" si="7"/>
        <v>0.2714831210083466</v>
      </c>
      <c r="AV19" s="62">
        <f t="shared" si="8"/>
        <v>0.27296587926509186</v>
      </c>
      <c r="AW19" s="62">
        <f t="shared" si="9"/>
        <v>0.26939619791837671</v>
      </c>
      <c r="AX19" s="62">
        <f t="shared" si="10"/>
        <v>0.26666234649904419</v>
      </c>
      <c r="AY19" s="62"/>
      <c r="AZ19" s="63">
        <f t="shared" si="11"/>
        <v>0.27118980688361266</v>
      </c>
      <c r="BA19" s="61">
        <f t="shared" si="12"/>
        <v>7.0363498934927507E-2</v>
      </c>
      <c r="BB19" s="62">
        <f t="shared" si="13"/>
        <v>7.2652316426181862E-2</v>
      </c>
      <c r="BC19" s="62">
        <f t="shared" si="14"/>
        <v>7.1397720854513444E-2</v>
      </c>
      <c r="BD19" s="62">
        <f t="shared" si="15"/>
        <v>7.3743310240667173E-2</v>
      </c>
      <c r="BE19" s="62">
        <f t="shared" si="16"/>
        <v>7.4846904059877525E-2</v>
      </c>
      <c r="BF19" s="62"/>
      <c r="BG19" s="67">
        <f t="shared" si="17"/>
        <v>7.2600750103233497E-2</v>
      </c>
    </row>
    <row r="20" spans="1:59" x14ac:dyDescent="0.35">
      <c r="A20" s="46" t="s">
        <v>88</v>
      </c>
      <c r="B20" s="46" t="s">
        <v>456</v>
      </c>
      <c r="C20" s="47">
        <v>9682</v>
      </c>
      <c r="D20" s="47">
        <v>5804</v>
      </c>
      <c r="E20" s="47">
        <v>2964</v>
      </c>
      <c r="F20" s="47">
        <v>477</v>
      </c>
      <c r="G20" s="47">
        <v>208</v>
      </c>
      <c r="H20" s="47">
        <v>9623</v>
      </c>
      <c r="I20" s="47">
        <v>5786</v>
      </c>
      <c r="J20" s="47">
        <v>2906</v>
      </c>
      <c r="K20" s="47">
        <v>477</v>
      </c>
      <c r="L20" s="47">
        <v>224</v>
      </c>
      <c r="M20" s="47">
        <v>9795</v>
      </c>
      <c r="N20" s="47">
        <v>5862</v>
      </c>
      <c r="O20" s="47">
        <v>2977</v>
      </c>
      <c r="P20" s="47">
        <v>478</v>
      </c>
      <c r="Q20" s="47">
        <v>242</v>
      </c>
      <c r="R20" s="47">
        <v>9850</v>
      </c>
      <c r="S20" s="47">
        <v>5860</v>
      </c>
      <c r="T20" s="47">
        <v>3025</v>
      </c>
      <c r="U20" s="47">
        <v>478</v>
      </c>
      <c r="V20" s="47">
        <v>249</v>
      </c>
      <c r="W20" s="47">
        <v>9979</v>
      </c>
      <c r="X20" s="47">
        <v>5901</v>
      </c>
      <c r="Y20" s="47">
        <v>3108</v>
      </c>
      <c r="Z20" s="47">
        <v>478</v>
      </c>
      <c r="AA20" s="47">
        <v>249</v>
      </c>
      <c r="AB20" s="47">
        <v>10024</v>
      </c>
      <c r="AC20" s="47">
        <v>5969</v>
      </c>
      <c r="AD20" s="47">
        <v>3077</v>
      </c>
      <c r="AE20" s="47">
        <v>478</v>
      </c>
      <c r="AF20" s="47">
        <v>257</v>
      </c>
      <c r="AG20" s="125">
        <v>9967</v>
      </c>
      <c r="AH20" s="125">
        <v>5959</v>
      </c>
      <c r="AI20" s="125">
        <v>3039</v>
      </c>
      <c r="AJ20" s="125">
        <v>478</v>
      </c>
      <c r="AK20" s="125">
        <v>257</v>
      </c>
      <c r="AM20" s="61">
        <f t="shared" si="0"/>
        <v>0.60126779590564272</v>
      </c>
      <c r="AN20" s="62">
        <f t="shared" si="1"/>
        <v>0.59846860643185296</v>
      </c>
      <c r="AO20" s="62">
        <f t="shared" si="2"/>
        <v>0.59492385786802027</v>
      </c>
      <c r="AP20" s="62">
        <f t="shared" si="3"/>
        <v>0.59134181781741657</v>
      </c>
      <c r="AQ20" s="62">
        <f t="shared" si="4"/>
        <v>0.59547086991221065</v>
      </c>
      <c r="AR20" s="62"/>
      <c r="AS20" s="63">
        <f t="shared" si="5"/>
        <v>0.59629458958702863</v>
      </c>
      <c r="AT20" s="61">
        <f t="shared" si="6"/>
        <v>0.30198482801621118</v>
      </c>
      <c r="AU20" s="62">
        <f t="shared" si="7"/>
        <v>0.30393057682491065</v>
      </c>
      <c r="AV20" s="62">
        <f t="shared" si="8"/>
        <v>0.30710659898477155</v>
      </c>
      <c r="AW20" s="62">
        <f t="shared" si="9"/>
        <v>0.31145405351237598</v>
      </c>
      <c r="AX20" s="62">
        <f t="shared" si="10"/>
        <v>0.30696328810853951</v>
      </c>
      <c r="AY20" s="62"/>
      <c r="AZ20" s="63">
        <f t="shared" si="11"/>
        <v>0.30628786908936179</v>
      </c>
      <c r="BA20" s="61">
        <f t="shared" si="12"/>
        <v>7.2846305725865118E-2</v>
      </c>
      <c r="BB20" s="62">
        <f t="shared" si="13"/>
        <v>7.3506891271056668E-2</v>
      </c>
      <c r="BC20" s="62">
        <f t="shared" si="14"/>
        <v>7.3807106598984776E-2</v>
      </c>
      <c r="BD20" s="62">
        <f t="shared" si="15"/>
        <v>7.2852991281691551E-2</v>
      </c>
      <c r="BE20" s="62">
        <f t="shared" si="16"/>
        <v>7.3324022346368714E-2</v>
      </c>
      <c r="BF20" s="62"/>
      <c r="BG20" s="67">
        <f t="shared" si="17"/>
        <v>7.326746344479336E-2</v>
      </c>
    </row>
    <row r="21" spans="1:59" x14ac:dyDescent="0.35">
      <c r="A21" s="46" t="s">
        <v>88</v>
      </c>
      <c r="B21" s="46" t="s">
        <v>451</v>
      </c>
      <c r="C21" s="47">
        <v>18546</v>
      </c>
      <c r="D21" s="47">
        <v>13480</v>
      </c>
      <c r="E21" s="47">
        <v>3838</v>
      </c>
      <c r="F21" s="47">
        <v>389</v>
      </c>
      <c r="G21" s="47">
        <v>500</v>
      </c>
      <c r="H21" s="47">
        <v>19529</v>
      </c>
      <c r="I21" s="47">
        <v>13910</v>
      </c>
      <c r="J21" s="47">
        <v>4361</v>
      </c>
      <c r="K21" s="47">
        <v>413</v>
      </c>
      <c r="L21" s="47">
        <v>504</v>
      </c>
      <c r="M21" s="47">
        <v>19741</v>
      </c>
      <c r="N21" s="47">
        <v>14196</v>
      </c>
      <c r="O21" s="47">
        <v>4361</v>
      </c>
      <c r="P21" s="47">
        <v>375</v>
      </c>
      <c r="Q21" s="47">
        <v>465</v>
      </c>
      <c r="R21" s="47">
        <v>20098</v>
      </c>
      <c r="S21" s="47">
        <v>14515</v>
      </c>
      <c r="T21" s="47">
        <v>4361</v>
      </c>
      <c r="U21" s="47">
        <v>378</v>
      </c>
      <c r="V21" s="47">
        <v>488</v>
      </c>
      <c r="W21" s="47">
        <v>20753</v>
      </c>
      <c r="X21" s="47">
        <v>14787</v>
      </c>
      <c r="Y21" s="47">
        <v>4736</v>
      </c>
      <c r="Z21" s="47">
        <v>378</v>
      </c>
      <c r="AA21" s="47">
        <v>492</v>
      </c>
      <c r="AB21" s="47">
        <v>21193</v>
      </c>
      <c r="AC21" s="47">
        <v>15217</v>
      </c>
      <c r="AD21" s="47">
        <v>4736</v>
      </c>
      <c r="AE21" s="47">
        <v>378</v>
      </c>
      <c r="AF21" s="47">
        <v>493</v>
      </c>
      <c r="AG21" s="125">
        <v>21550</v>
      </c>
      <c r="AH21" s="125">
        <v>15555</v>
      </c>
      <c r="AI21" s="125">
        <v>4736</v>
      </c>
      <c r="AJ21" s="125">
        <v>379</v>
      </c>
      <c r="AK21" s="125">
        <v>502</v>
      </c>
      <c r="AM21" s="61">
        <f t="shared" si="0"/>
        <v>0.71227405397101751</v>
      </c>
      <c r="AN21" s="62">
        <f t="shared" si="1"/>
        <v>0.71911250696519935</v>
      </c>
      <c r="AO21" s="62">
        <f t="shared" si="2"/>
        <v>0.72221116529007856</v>
      </c>
      <c r="AP21" s="62">
        <f t="shared" si="3"/>
        <v>0.71252349057967523</v>
      </c>
      <c r="AQ21" s="62">
        <f t="shared" si="4"/>
        <v>0.71802010097673763</v>
      </c>
      <c r="AR21" s="62"/>
      <c r="AS21" s="63">
        <f t="shared" si="5"/>
        <v>0.71682826355654172</v>
      </c>
      <c r="AT21" s="61">
        <f t="shared" si="6"/>
        <v>0.22330892518818168</v>
      </c>
      <c r="AU21" s="62">
        <f t="shared" si="7"/>
        <v>0.2209107947925637</v>
      </c>
      <c r="AV21" s="62">
        <f t="shared" si="8"/>
        <v>0.2169867648522241</v>
      </c>
      <c r="AW21" s="62">
        <f t="shared" si="9"/>
        <v>0.22820796993205802</v>
      </c>
      <c r="AX21" s="62">
        <f t="shared" si="10"/>
        <v>0.22347001368376351</v>
      </c>
      <c r="AY21" s="62"/>
      <c r="AZ21" s="63">
        <f t="shared" si="11"/>
        <v>0.22257689368975822</v>
      </c>
      <c r="BA21" s="61">
        <f t="shared" si="12"/>
        <v>4.6955809309232426E-2</v>
      </c>
      <c r="BB21" s="62">
        <f t="shared" si="13"/>
        <v>4.2551035915100552E-2</v>
      </c>
      <c r="BC21" s="62">
        <f t="shared" si="14"/>
        <v>4.3088864563638175E-2</v>
      </c>
      <c r="BD21" s="62">
        <f t="shared" si="15"/>
        <v>4.1921649881944779E-2</v>
      </c>
      <c r="BE21" s="62">
        <f t="shared" si="16"/>
        <v>4.1098475911857689E-2</v>
      </c>
      <c r="BF21" s="62"/>
      <c r="BG21" s="67">
        <f t="shared" si="17"/>
        <v>4.3123167116354721E-2</v>
      </c>
    </row>
    <row r="22" spans="1:59" x14ac:dyDescent="0.35">
      <c r="A22" s="46" t="s">
        <v>109</v>
      </c>
      <c r="B22" s="46" t="s">
        <v>109</v>
      </c>
      <c r="C22" s="47">
        <v>3949829</v>
      </c>
      <c r="D22" s="47">
        <v>504182</v>
      </c>
      <c r="E22" s="47">
        <v>2676037</v>
      </c>
      <c r="F22" s="47">
        <v>124272</v>
      </c>
      <c r="G22" s="47">
        <v>611471</v>
      </c>
      <c r="H22" s="47">
        <v>4169100</v>
      </c>
      <c r="I22" s="47">
        <v>505213</v>
      </c>
      <c r="J22" s="47">
        <v>2860249</v>
      </c>
      <c r="K22" s="47">
        <v>126516</v>
      </c>
      <c r="L22" s="47">
        <v>643052</v>
      </c>
      <c r="M22" s="47">
        <v>4354776</v>
      </c>
      <c r="N22" s="47">
        <v>504227</v>
      </c>
      <c r="O22" s="47">
        <v>3021258</v>
      </c>
      <c r="P22" s="47">
        <v>128890</v>
      </c>
      <c r="Q22" s="47">
        <v>665613</v>
      </c>
      <c r="R22" s="47">
        <v>4495115</v>
      </c>
      <c r="S22" s="47">
        <v>505382</v>
      </c>
      <c r="T22" s="47">
        <v>3146667</v>
      </c>
      <c r="U22" s="47">
        <v>130354</v>
      </c>
      <c r="V22" s="47">
        <v>677652</v>
      </c>
      <c r="W22" s="47">
        <v>4608126</v>
      </c>
      <c r="X22" s="47">
        <v>504343</v>
      </c>
      <c r="Y22" s="47">
        <v>3254817</v>
      </c>
      <c r="Z22" s="47">
        <v>132170</v>
      </c>
      <c r="AA22" s="47">
        <v>682093</v>
      </c>
      <c r="AB22" s="47">
        <v>4725372</v>
      </c>
      <c r="AC22" s="47">
        <v>505266</v>
      </c>
      <c r="AD22" s="47">
        <v>3358597</v>
      </c>
      <c r="AE22" s="47">
        <v>133617</v>
      </c>
      <c r="AF22" s="47">
        <v>693431</v>
      </c>
      <c r="AG22" s="125">
        <v>4859873</v>
      </c>
      <c r="AH22" s="125">
        <v>509114</v>
      </c>
      <c r="AI22" s="125">
        <v>3477378</v>
      </c>
      <c r="AJ22" s="125">
        <v>136932</v>
      </c>
      <c r="AK22" s="125">
        <v>701931</v>
      </c>
      <c r="AM22" s="61">
        <f t="shared" si="0"/>
        <v>0.12118035067520568</v>
      </c>
      <c r="AN22" s="62">
        <f t="shared" si="1"/>
        <v>0.11578712659388221</v>
      </c>
      <c r="AO22" s="62">
        <f t="shared" si="2"/>
        <v>0.11242915920949742</v>
      </c>
      <c r="AP22" s="62">
        <f t="shared" si="3"/>
        <v>0.1094464430877107</v>
      </c>
      <c r="AQ22" s="62">
        <f t="shared" si="4"/>
        <v>0.1069261848590968</v>
      </c>
      <c r="AR22" s="62"/>
      <c r="AS22" s="63">
        <f t="shared" si="5"/>
        <v>0.11315385288507855</v>
      </c>
      <c r="AT22" s="61">
        <f t="shared" si="6"/>
        <v>0.68605910148473292</v>
      </c>
      <c r="AU22" s="62">
        <f t="shared" si="7"/>
        <v>0.69378034599253779</v>
      </c>
      <c r="AV22" s="62">
        <f t="shared" si="8"/>
        <v>0.70001924311168906</v>
      </c>
      <c r="AW22" s="62">
        <f t="shared" si="9"/>
        <v>0.70632118132186494</v>
      </c>
      <c r="AX22" s="62">
        <f t="shared" si="10"/>
        <v>0.7107582217865599</v>
      </c>
      <c r="AY22" s="62"/>
      <c r="AZ22" s="63">
        <f t="shared" si="11"/>
        <v>0.69938761873947697</v>
      </c>
      <c r="BA22" s="61">
        <f t="shared" si="12"/>
        <v>0.18458852030414238</v>
      </c>
      <c r="BB22" s="62">
        <f t="shared" si="13"/>
        <v>0.18244405682404791</v>
      </c>
      <c r="BC22" s="62">
        <f t="shared" si="14"/>
        <v>0.17975201969248841</v>
      </c>
      <c r="BD22" s="62">
        <f t="shared" si="15"/>
        <v>0.17670154852536585</v>
      </c>
      <c r="BE22" s="62">
        <f t="shared" si="16"/>
        <v>0.17502283418109726</v>
      </c>
      <c r="BF22" s="62"/>
      <c r="BG22" s="67">
        <f t="shared" si="17"/>
        <v>0.1797017959054284</v>
      </c>
    </row>
    <row r="23" spans="1:59" x14ac:dyDescent="0.35">
      <c r="A23" s="46" t="s">
        <v>109</v>
      </c>
      <c r="B23" s="46" t="s">
        <v>441</v>
      </c>
      <c r="C23" s="47">
        <v>24390</v>
      </c>
      <c r="D23" s="47">
        <v>13960</v>
      </c>
      <c r="E23" s="47">
        <v>4922</v>
      </c>
      <c r="F23" s="47">
        <v>1786</v>
      </c>
      <c r="G23" s="47">
        <v>2936</v>
      </c>
      <c r="H23" s="47">
        <v>25083</v>
      </c>
      <c r="I23" s="47">
        <v>14272</v>
      </c>
      <c r="J23" s="47">
        <v>5132</v>
      </c>
      <c r="K23" s="47">
        <v>1826</v>
      </c>
      <c r="L23" s="47">
        <v>3051</v>
      </c>
      <c r="M23" s="47">
        <v>25995</v>
      </c>
      <c r="N23" s="47">
        <v>14613</v>
      </c>
      <c r="O23" s="47">
        <v>5306</v>
      </c>
      <c r="P23" s="47">
        <v>1912</v>
      </c>
      <c r="Q23" s="47">
        <v>3339</v>
      </c>
      <c r="R23" s="47">
        <v>26538</v>
      </c>
      <c r="S23" s="47">
        <v>14933</v>
      </c>
      <c r="T23" s="47">
        <v>5262</v>
      </c>
      <c r="U23" s="47">
        <v>1971</v>
      </c>
      <c r="V23" s="47">
        <v>3521</v>
      </c>
      <c r="W23" s="47">
        <v>26761</v>
      </c>
      <c r="X23" s="47">
        <v>15083</v>
      </c>
      <c r="Y23" s="47">
        <v>5246</v>
      </c>
      <c r="Z23" s="47">
        <v>2040</v>
      </c>
      <c r="AA23" s="47">
        <v>3542</v>
      </c>
      <c r="AB23" s="47">
        <v>27601</v>
      </c>
      <c r="AC23" s="47">
        <v>15261</v>
      </c>
      <c r="AD23" s="47">
        <v>5616</v>
      </c>
      <c r="AE23" s="47">
        <v>2170</v>
      </c>
      <c r="AF23" s="47">
        <v>3698</v>
      </c>
      <c r="AG23" s="125">
        <v>29008</v>
      </c>
      <c r="AH23" s="125">
        <v>15474</v>
      </c>
      <c r="AI23" s="125">
        <v>6733</v>
      </c>
      <c r="AJ23" s="125">
        <v>2199</v>
      </c>
      <c r="AK23" s="125">
        <v>3734</v>
      </c>
      <c r="AM23" s="61">
        <f t="shared" si="0"/>
        <v>0.56899095004584777</v>
      </c>
      <c r="AN23" s="62">
        <f t="shared" si="1"/>
        <v>0.56214656664743223</v>
      </c>
      <c r="AO23" s="62">
        <f t="shared" si="2"/>
        <v>0.56270253975431461</v>
      </c>
      <c r="AP23" s="62">
        <f t="shared" si="3"/>
        <v>0.56361869885280824</v>
      </c>
      <c r="AQ23" s="62">
        <f t="shared" si="4"/>
        <v>0.55291474946559904</v>
      </c>
      <c r="AR23" s="62"/>
      <c r="AS23" s="63">
        <f t="shared" si="5"/>
        <v>0.56207470095320033</v>
      </c>
      <c r="AT23" s="61">
        <f t="shared" si="6"/>
        <v>0.20460072559103776</v>
      </c>
      <c r="AU23" s="62">
        <f t="shared" si="7"/>
        <v>0.2041161761877284</v>
      </c>
      <c r="AV23" s="62">
        <f t="shared" si="8"/>
        <v>0.19828170924711735</v>
      </c>
      <c r="AW23" s="62">
        <f t="shared" si="9"/>
        <v>0.196031538432794</v>
      </c>
      <c r="AX23" s="62">
        <f t="shared" si="10"/>
        <v>0.20347088873591537</v>
      </c>
      <c r="AY23" s="62"/>
      <c r="AZ23" s="63">
        <f t="shared" si="11"/>
        <v>0.20130020763891859</v>
      </c>
      <c r="BA23" s="61">
        <f t="shared" si="12"/>
        <v>0.19443447753458518</v>
      </c>
      <c r="BB23" s="62">
        <f t="shared" si="13"/>
        <v>0.20200038468936335</v>
      </c>
      <c r="BC23" s="62">
        <f t="shared" si="14"/>
        <v>0.20694852664104305</v>
      </c>
      <c r="BD23" s="62">
        <f t="shared" si="15"/>
        <v>0.20858712305220284</v>
      </c>
      <c r="BE23" s="62">
        <f t="shared" si="16"/>
        <v>0.21260099271765515</v>
      </c>
      <c r="BF23" s="62"/>
      <c r="BG23" s="67">
        <f t="shared" si="17"/>
        <v>0.20491430092696991</v>
      </c>
    </row>
    <row r="24" spans="1:59" x14ac:dyDescent="0.35">
      <c r="A24" s="46" t="s">
        <v>109</v>
      </c>
      <c r="B24" s="46" t="s">
        <v>835</v>
      </c>
      <c r="C24" s="47">
        <v>305178</v>
      </c>
      <c r="D24" s="47">
        <v>21233</v>
      </c>
      <c r="E24" s="47">
        <v>240096</v>
      </c>
      <c r="F24" s="47">
        <v>11550</v>
      </c>
      <c r="G24" s="47">
        <v>30695</v>
      </c>
      <c r="H24" s="47">
        <v>314605</v>
      </c>
      <c r="I24" s="47">
        <v>21125</v>
      </c>
      <c r="J24" s="47">
        <v>246158</v>
      </c>
      <c r="K24" s="47">
        <v>11494</v>
      </c>
      <c r="L24" s="47">
        <v>34215</v>
      </c>
      <c r="M24" s="47">
        <v>327782</v>
      </c>
      <c r="N24" s="47">
        <v>21053</v>
      </c>
      <c r="O24" s="47">
        <v>257821</v>
      </c>
      <c r="P24" s="47">
        <v>11267</v>
      </c>
      <c r="Q24" s="47">
        <v>35987</v>
      </c>
      <c r="R24" s="47">
        <v>334425</v>
      </c>
      <c r="S24" s="47">
        <v>21021</v>
      </c>
      <c r="T24" s="47">
        <v>264031</v>
      </c>
      <c r="U24" s="47">
        <v>11272</v>
      </c>
      <c r="V24" s="47">
        <v>36461</v>
      </c>
      <c r="W24" s="47">
        <v>339468</v>
      </c>
      <c r="X24" s="47">
        <v>21008</v>
      </c>
      <c r="Y24" s="47">
        <v>267394</v>
      </c>
      <c r="Z24" s="47">
        <v>12325</v>
      </c>
      <c r="AA24" s="47">
        <v>37131</v>
      </c>
      <c r="AB24" s="47">
        <v>347754</v>
      </c>
      <c r="AC24" s="47">
        <v>21192</v>
      </c>
      <c r="AD24" s="47">
        <v>274856</v>
      </c>
      <c r="AE24" s="47">
        <v>12327</v>
      </c>
      <c r="AF24" s="47">
        <v>37761</v>
      </c>
      <c r="AG24" s="125">
        <v>352201</v>
      </c>
      <c r="AH24" s="125">
        <v>21364</v>
      </c>
      <c r="AI24" s="125">
        <v>278771</v>
      </c>
      <c r="AJ24" s="125">
        <v>12574</v>
      </c>
      <c r="AK24" s="125">
        <v>37866</v>
      </c>
      <c r="AM24" s="61">
        <f t="shared" si="0"/>
        <v>6.7147693139015585E-2</v>
      </c>
      <c r="AN24" s="62">
        <f t="shared" si="1"/>
        <v>6.4228664173139466E-2</v>
      </c>
      <c r="AO24" s="62">
        <f t="shared" si="2"/>
        <v>6.2857142857142861E-2</v>
      </c>
      <c r="AP24" s="62">
        <f t="shared" si="3"/>
        <v>6.1885067222831019E-2</v>
      </c>
      <c r="AQ24" s="62">
        <f t="shared" si="4"/>
        <v>6.0939629738263258E-2</v>
      </c>
      <c r="AR24" s="62"/>
      <c r="AS24" s="63">
        <f t="shared" si="5"/>
        <v>6.3411639426078442E-2</v>
      </c>
      <c r="AT24" s="61">
        <f t="shared" si="6"/>
        <v>0.78243511705154078</v>
      </c>
      <c r="AU24" s="62">
        <f t="shared" si="7"/>
        <v>0.78656241038251029</v>
      </c>
      <c r="AV24" s="62">
        <f t="shared" si="8"/>
        <v>0.78950736338491445</v>
      </c>
      <c r="AW24" s="62">
        <f t="shared" si="9"/>
        <v>0.78768543721352235</v>
      </c>
      <c r="AX24" s="62">
        <f t="shared" si="10"/>
        <v>0.79037480517837322</v>
      </c>
      <c r="AY24" s="62"/>
      <c r="AZ24" s="63">
        <f t="shared" si="11"/>
        <v>0.78731302664217229</v>
      </c>
      <c r="BA24" s="61">
        <f t="shared" si="12"/>
        <v>0.14529012571319591</v>
      </c>
      <c r="BB24" s="62">
        <f t="shared" si="13"/>
        <v>0.14416288874922967</v>
      </c>
      <c r="BC24" s="62">
        <f t="shared" si="14"/>
        <v>0.14273155416012559</v>
      </c>
      <c r="BD24" s="62">
        <f t="shared" si="15"/>
        <v>0.1456867804918284</v>
      </c>
      <c r="BE24" s="62">
        <f t="shared" si="16"/>
        <v>0.14403285080833003</v>
      </c>
      <c r="BF24" s="62"/>
      <c r="BG24" s="67">
        <f t="shared" si="17"/>
        <v>0.14438083998454193</v>
      </c>
    </row>
    <row r="25" spans="1:59" x14ac:dyDescent="0.35">
      <c r="A25" s="46" t="s">
        <v>109</v>
      </c>
      <c r="B25" s="46" t="s">
        <v>836</v>
      </c>
      <c r="C25" s="47">
        <v>140355</v>
      </c>
      <c r="D25" s="47">
        <v>9944</v>
      </c>
      <c r="E25" s="47">
        <v>102724</v>
      </c>
      <c r="F25" s="47">
        <v>5408</v>
      </c>
      <c r="G25" s="47">
        <v>21402</v>
      </c>
      <c r="H25" s="47">
        <v>143979</v>
      </c>
      <c r="I25" s="47">
        <v>9853</v>
      </c>
      <c r="J25" s="47">
        <v>105252</v>
      </c>
      <c r="K25" s="47">
        <v>5324</v>
      </c>
      <c r="L25" s="47">
        <v>22668</v>
      </c>
      <c r="M25" s="47">
        <v>152055</v>
      </c>
      <c r="N25" s="47">
        <v>9729</v>
      </c>
      <c r="O25" s="47">
        <v>113181</v>
      </c>
      <c r="P25" s="47">
        <v>4989</v>
      </c>
      <c r="Q25" s="47">
        <v>23257</v>
      </c>
      <c r="R25" s="47">
        <v>158223</v>
      </c>
      <c r="S25" s="47">
        <v>9710</v>
      </c>
      <c r="T25" s="47">
        <v>119308</v>
      </c>
      <c r="U25" s="47">
        <v>4977</v>
      </c>
      <c r="V25" s="47">
        <v>23350</v>
      </c>
      <c r="W25" s="47">
        <v>162290</v>
      </c>
      <c r="X25" s="47">
        <v>9810</v>
      </c>
      <c r="Y25" s="47">
        <v>121869</v>
      </c>
      <c r="Z25" s="47">
        <v>5953</v>
      </c>
      <c r="AA25" s="47">
        <v>23797</v>
      </c>
      <c r="AB25" s="47">
        <v>169095</v>
      </c>
      <c r="AC25" s="47">
        <v>9992</v>
      </c>
      <c r="AD25" s="47">
        <v>128002</v>
      </c>
      <c r="AE25" s="47">
        <v>5940</v>
      </c>
      <c r="AF25" s="47">
        <v>24299</v>
      </c>
      <c r="AG25" s="125">
        <v>172800</v>
      </c>
      <c r="AH25" s="125">
        <v>10135</v>
      </c>
      <c r="AI25" s="125">
        <v>131369</v>
      </c>
      <c r="AJ25" s="125">
        <v>6188</v>
      </c>
      <c r="AK25" s="125">
        <v>24238</v>
      </c>
      <c r="AM25" s="61">
        <f t="shared" si="0"/>
        <v>6.8433591009800038E-2</v>
      </c>
      <c r="AN25" s="62">
        <f t="shared" si="1"/>
        <v>6.3983427049422906E-2</v>
      </c>
      <c r="AO25" s="62">
        <f t="shared" si="2"/>
        <v>6.1369080348621881E-2</v>
      </c>
      <c r="AP25" s="62">
        <f t="shared" si="3"/>
        <v>6.0447347341179368E-2</v>
      </c>
      <c r="AQ25" s="62">
        <f t="shared" si="4"/>
        <v>5.9091043496259502E-2</v>
      </c>
      <c r="AR25" s="62"/>
      <c r="AS25" s="63">
        <f t="shared" si="5"/>
        <v>6.2664897849056739E-2</v>
      </c>
      <c r="AT25" s="61">
        <f t="shared" si="6"/>
        <v>0.73102327422749147</v>
      </c>
      <c r="AU25" s="62">
        <f t="shared" si="7"/>
        <v>0.74434250764525989</v>
      </c>
      <c r="AV25" s="62">
        <f t="shared" si="8"/>
        <v>0.75404966408170748</v>
      </c>
      <c r="AW25" s="62">
        <f t="shared" si="9"/>
        <v>0.75093351407973385</v>
      </c>
      <c r="AX25" s="62">
        <f t="shared" si="10"/>
        <v>0.7569827611697566</v>
      </c>
      <c r="AY25" s="62"/>
      <c r="AZ25" s="63">
        <f t="shared" si="11"/>
        <v>0.74746634424078984</v>
      </c>
      <c r="BA25" s="61">
        <f t="shared" si="12"/>
        <v>0.19441724140326019</v>
      </c>
      <c r="BB25" s="62">
        <f t="shared" si="13"/>
        <v>0.18576173095261583</v>
      </c>
      <c r="BC25" s="62">
        <f t="shared" si="14"/>
        <v>0.17903212554432668</v>
      </c>
      <c r="BD25" s="62">
        <f t="shared" si="15"/>
        <v>0.18331382093782736</v>
      </c>
      <c r="BE25" s="62">
        <f t="shared" si="16"/>
        <v>0.17882846920370207</v>
      </c>
      <c r="BF25" s="62"/>
      <c r="BG25" s="67">
        <f t="shared" si="17"/>
        <v>0.18427067760834642</v>
      </c>
    </row>
    <row r="26" spans="1:59" x14ac:dyDescent="0.35">
      <c r="A26" s="46" t="s">
        <v>109</v>
      </c>
      <c r="B26" s="46" t="s">
        <v>837</v>
      </c>
      <c r="C26" s="47">
        <v>74687</v>
      </c>
      <c r="D26" s="47">
        <v>7594</v>
      </c>
      <c r="E26" s="47">
        <v>56917</v>
      </c>
      <c r="F26" s="47">
        <v>3974</v>
      </c>
      <c r="G26" s="47">
        <v>5778</v>
      </c>
      <c r="H26" s="47">
        <v>77984</v>
      </c>
      <c r="I26" s="47">
        <v>7598</v>
      </c>
      <c r="J26" s="47">
        <v>58750</v>
      </c>
      <c r="K26" s="47">
        <v>4002</v>
      </c>
      <c r="L26" s="47">
        <v>7211</v>
      </c>
      <c r="M26" s="47">
        <v>81576</v>
      </c>
      <c r="N26" s="47">
        <v>7653</v>
      </c>
      <c r="O26" s="47">
        <v>61287</v>
      </c>
      <c r="P26" s="47">
        <v>4109</v>
      </c>
      <c r="Q26" s="47">
        <v>8088</v>
      </c>
      <c r="R26" s="47">
        <v>82011</v>
      </c>
      <c r="S26" s="47">
        <v>7643</v>
      </c>
      <c r="T26" s="47">
        <v>61373</v>
      </c>
      <c r="U26" s="47">
        <v>4126</v>
      </c>
      <c r="V26" s="47">
        <v>8427</v>
      </c>
      <c r="W26" s="47">
        <v>82891</v>
      </c>
      <c r="X26" s="47">
        <v>7561</v>
      </c>
      <c r="Y26" s="47">
        <v>62173</v>
      </c>
      <c r="Z26" s="47">
        <v>4126</v>
      </c>
      <c r="AA26" s="47">
        <v>8598</v>
      </c>
      <c r="AB26" s="47">
        <v>84311</v>
      </c>
      <c r="AC26" s="47">
        <v>7557</v>
      </c>
      <c r="AD26" s="47">
        <v>63504</v>
      </c>
      <c r="AE26" s="47">
        <v>4126</v>
      </c>
      <c r="AF26" s="47">
        <v>8681</v>
      </c>
      <c r="AG26" s="125">
        <v>84474</v>
      </c>
      <c r="AH26" s="125">
        <v>7583</v>
      </c>
      <c r="AI26" s="125">
        <v>63504</v>
      </c>
      <c r="AJ26" s="125">
        <v>4126</v>
      </c>
      <c r="AK26" s="125">
        <v>8818</v>
      </c>
      <c r="AM26" s="61">
        <f t="shared" si="0"/>
        <v>9.7430242100943781E-2</v>
      </c>
      <c r="AN26" s="62">
        <f t="shared" si="1"/>
        <v>9.3814357163871723E-2</v>
      </c>
      <c r="AO26" s="62">
        <f t="shared" si="2"/>
        <v>9.3194815329650904E-2</v>
      </c>
      <c r="AP26" s="62">
        <f t="shared" si="3"/>
        <v>9.1216175459338161E-2</v>
      </c>
      <c r="AQ26" s="62">
        <f t="shared" si="4"/>
        <v>8.9632432304207046E-2</v>
      </c>
      <c r="AR26" s="62"/>
      <c r="AS26" s="63">
        <f t="shared" si="5"/>
        <v>9.3057604471602315E-2</v>
      </c>
      <c r="AT26" s="61">
        <f t="shared" si="6"/>
        <v>0.75335966352072214</v>
      </c>
      <c r="AU26" s="62">
        <f t="shared" si="7"/>
        <v>0.75128714327743451</v>
      </c>
      <c r="AV26" s="62">
        <f t="shared" si="8"/>
        <v>0.74835083098608723</v>
      </c>
      <c r="AW26" s="62">
        <f t="shared" si="9"/>
        <v>0.75005730417053718</v>
      </c>
      <c r="AX26" s="62">
        <f t="shared" si="10"/>
        <v>0.75321132473817176</v>
      </c>
      <c r="AY26" s="62"/>
      <c r="AZ26" s="63">
        <f t="shared" si="11"/>
        <v>0.7512532533385905</v>
      </c>
      <c r="BA26" s="61">
        <f t="shared" si="12"/>
        <v>0.14378590480098483</v>
      </c>
      <c r="BB26" s="62">
        <f t="shared" si="13"/>
        <v>0.14951701480827695</v>
      </c>
      <c r="BC26" s="62">
        <f t="shared" si="14"/>
        <v>0.15306483276633623</v>
      </c>
      <c r="BD26" s="62">
        <f t="shared" si="15"/>
        <v>0.15350279282431145</v>
      </c>
      <c r="BE26" s="62">
        <f t="shared" si="16"/>
        <v>0.15190188706100036</v>
      </c>
      <c r="BF26" s="62"/>
      <c r="BG26" s="67">
        <f t="shared" si="17"/>
        <v>0.15035448645218197</v>
      </c>
    </row>
    <row r="27" spans="1:59" x14ac:dyDescent="0.35">
      <c r="A27" s="46" t="s">
        <v>109</v>
      </c>
      <c r="B27" s="46" t="s">
        <v>838</v>
      </c>
      <c r="C27" s="47">
        <v>90136</v>
      </c>
      <c r="D27" s="47">
        <v>3695</v>
      </c>
      <c r="E27" s="47">
        <v>80455</v>
      </c>
      <c r="F27" s="47">
        <v>2168</v>
      </c>
      <c r="G27" s="47">
        <v>3515</v>
      </c>
      <c r="H27" s="47">
        <v>92642</v>
      </c>
      <c r="I27" s="47">
        <v>3674</v>
      </c>
      <c r="J27" s="47">
        <v>82156</v>
      </c>
      <c r="K27" s="47">
        <v>2168</v>
      </c>
      <c r="L27" s="47">
        <v>4336</v>
      </c>
      <c r="M27" s="47">
        <v>94151</v>
      </c>
      <c r="N27" s="47">
        <v>3671</v>
      </c>
      <c r="O27" s="47">
        <v>83353</v>
      </c>
      <c r="P27" s="47">
        <v>2169</v>
      </c>
      <c r="Q27" s="47">
        <v>4642</v>
      </c>
      <c r="R27" s="47">
        <v>94191</v>
      </c>
      <c r="S27" s="47">
        <v>3668</v>
      </c>
      <c r="T27" s="47">
        <v>83350</v>
      </c>
      <c r="U27" s="47">
        <v>2169</v>
      </c>
      <c r="V27" s="47">
        <v>4684</v>
      </c>
      <c r="W27" s="47">
        <v>94287</v>
      </c>
      <c r="X27" s="47">
        <v>3637</v>
      </c>
      <c r="Y27" s="47">
        <v>83352</v>
      </c>
      <c r="Z27" s="47">
        <v>2246</v>
      </c>
      <c r="AA27" s="47">
        <v>4736</v>
      </c>
      <c r="AB27" s="47">
        <v>94348</v>
      </c>
      <c r="AC27" s="47">
        <v>3643</v>
      </c>
      <c r="AD27" s="47">
        <v>83350</v>
      </c>
      <c r="AE27" s="47">
        <v>2261</v>
      </c>
      <c r="AF27" s="47">
        <v>4781</v>
      </c>
      <c r="AG27" s="125">
        <v>94927</v>
      </c>
      <c r="AH27" s="125">
        <v>3646</v>
      </c>
      <c r="AI27" s="125">
        <v>83898</v>
      </c>
      <c r="AJ27" s="125">
        <v>2260</v>
      </c>
      <c r="AK27" s="125">
        <v>4810</v>
      </c>
      <c r="AM27" s="61">
        <f t="shared" si="0"/>
        <v>3.965803847067205E-2</v>
      </c>
      <c r="AN27" s="62">
        <f t="shared" si="1"/>
        <v>3.8990557721107585E-2</v>
      </c>
      <c r="AO27" s="62">
        <f t="shared" si="2"/>
        <v>3.8942149462262848E-2</v>
      </c>
      <c r="AP27" s="62">
        <f t="shared" si="3"/>
        <v>3.8573716419018529E-2</v>
      </c>
      <c r="AQ27" s="62">
        <f t="shared" si="4"/>
        <v>3.8612371221435536E-2</v>
      </c>
      <c r="AR27" s="62"/>
      <c r="AS27" s="63">
        <f t="shared" si="5"/>
        <v>3.8955366658899308E-2</v>
      </c>
      <c r="AT27" s="61">
        <f t="shared" si="6"/>
        <v>0.88681159733166381</v>
      </c>
      <c r="AU27" s="62">
        <f t="shared" si="7"/>
        <v>0.88531189259806053</v>
      </c>
      <c r="AV27" s="62">
        <f t="shared" si="8"/>
        <v>0.88490407788429892</v>
      </c>
      <c r="AW27" s="62">
        <f t="shared" si="9"/>
        <v>0.88402430875942606</v>
      </c>
      <c r="AX27" s="62">
        <f t="shared" si="10"/>
        <v>0.88343155127824646</v>
      </c>
      <c r="AY27" s="62"/>
      <c r="AZ27" s="63">
        <f t="shared" si="11"/>
        <v>0.88489668557033918</v>
      </c>
      <c r="BA27" s="61">
        <f t="shared" si="12"/>
        <v>7.020573821808683E-2</v>
      </c>
      <c r="BB27" s="62">
        <f t="shared" si="13"/>
        <v>7.2341239073403368E-2</v>
      </c>
      <c r="BC27" s="62">
        <f t="shared" si="14"/>
        <v>7.2756420464800242E-2</v>
      </c>
      <c r="BD27" s="62">
        <f t="shared" si="15"/>
        <v>7.4050505371896447E-2</v>
      </c>
      <c r="BE27" s="62">
        <f t="shared" si="16"/>
        <v>7.4638572094797975E-2</v>
      </c>
      <c r="BF27" s="62"/>
      <c r="BG27" s="67">
        <f t="shared" si="17"/>
        <v>7.279849504459697E-2</v>
      </c>
    </row>
    <row r="28" spans="1:59" x14ac:dyDescent="0.35">
      <c r="A28" s="46" t="s">
        <v>109</v>
      </c>
      <c r="B28" s="46" t="s">
        <v>422</v>
      </c>
      <c r="C28" s="47">
        <v>12114</v>
      </c>
      <c r="D28" s="47">
        <v>1745</v>
      </c>
      <c r="E28" s="47">
        <v>8494</v>
      </c>
      <c r="F28" s="47">
        <v>318</v>
      </c>
      <c r="G28" s="47">
        <v>1468</v>
      </c>
      <c r="H28" s="47">
        <v>12772</v>
      </c>
      <c r="I28" s="47">
        <v>1732</v>
      </c>
      <c r="J28" s="47">
        <v>8999</v>
      </c>
      <c r="K28" s="47">
        <v>274</v>
      </c>
      <c r="L28" s="47">
        <v>1673</v>
      </c>
      <c r="M28" s="47">
        <v>13008</v>
      </c>
      <c r="N28" s="47">
        <v>1712</v>
      </c>
      <c r="O28" s="47">
        <v>9063</v>
      </c>
      <c r="P28" s="47">
        <v>276</v>
      </c>
      <c r="Q28" s="47">
        <v>1858</v>
      </c>
      <c r="R28" s="47">
        <v>14819</v>
      </c>
      <c r="S28" s="47">
        <v>1699</v>
      </c>
      <c r="T28" s="47">
        <v>10726</v>
      </c>
      <c r="U28" s="47">
        <v>277</v>
      </c>
      <c r="V28" s="47">
        <v>2015</v>
      </c>
      <c r="W28" s="47">
        <v>18426</v>
      </c>
      <c r="X28" s="47">
        <v>1624</v>
      </c>
      <c r="Y28" s="47">
        <v>14166</v>
      </c>
      <c r="Z28" s="47">
        <v>277</v>
      </c>
      <c r="AA28" s="47">
        <v>2264</v>
      </c>
      <c r="AB28" s="47">
        <v>22455</v>
      </c>
      <c r="AC28" s="47">
        <v>1606</v>
      </c>
      <c r="AD28" s="47">
        <v>18093</v>
      </c>
      <c r="AE28" s="47">
        <v>277</v>
      </c>
      <c r="AF28" s="47">
        <v>2385</v>
      </c>
      <c r="AG28" s="125">
        <v>24038</v>
      </c>
      <c r="AH28" s="125">
        <v>1607</v>
      </c>
      <c r="AI28" s="125">
        <v>19577</v>
      </c>
      <c r="AJ28" s="125">
        <v>282</v>
      </c>
      <c r="AK28" s="125">
        <v>2476</v>
      </c>
      <c r="AM28" s="61">
        <f t="shared" si="0"/>
        <v>0.13560914500469778</v>
      </c>
      <c r="AN28" s="62">
        <f t="shared" si="1"/>
        <v>0.13161131611316113</v>
      </c>
      <c r="AO28" s="62">
        <f t="shared" si="2"/>
        <v>0.11465011134354545</v>
      </c>
      <c r="AP28" s="62">
        <f t="shared" si="3"/>
        <v>8.8136329100184527E-2</v>
      </c>
      <c r="AQ28" s="62">
        <f t="shared" si="4"/>
        <v>7.1520819416610995E-2</v>
      </c>
      <c r="AR28" s="62"/>
      <c r="AS28" s="63">
        <f t="shared" si="5"/>
        <v>0.10830554419563998</v>
      </c>
      <c r="AT28" s="61">
        <f t="shared" si="6"/>
        <v>0.70458816160350768</v>
      </c>
      <c r="AU28" s="62">
        <f t="shared" si="7"/>
        <v>0.6967250922509225</v>
      </c>
      <c r="AV28" s="62">
        <f t="shared" si="8"/>
        <v>0.72380052635130576</v>
      </c>
      <c r="AW28" s="62">
        <f t="shared" si="9"/>
        <v>0.76880494952784106</v>
      </c>
      <c r="AX28" s="62">
        <f t="shared" si="10"/>
        <v>0.80574482297929195</v>
      </c>
      <c r="AY28" s="62"/>
      <c r="AZ28" s="63">
        <f t="shared" si="11"/>
        <v>0.73993271054257381</v>
      </c>
      <c r="BA28" s="61">
        <f t="shared" si="12"/>
        <v>0.1524428437206389</v>
      </c>
      <c r="BB28" s="62">
        <f t="shared" si="13"/>
        <v>0.16405289052890529</v>
      </c>
      <c r="BC28" s="62">
        <f t="shared" si="14"/>
        <v>0.15466630676833795</v>
      </c>
      <c r="BD28" s="62">
        <f t="shared" si="15"/>
        <v>0.13790296320416803</v>
      </c>
      <c r="BE28" s="62">
        <f t="shared" si="16"/>
        <v>0.11854820752616343</v>
      </c>
      <c r="BF28" s="62"/>
      <c r="BG28" s="67">
        <f t="shared" si="17"/>
        <v>0.14552264234964274</v>
      </c>
    </row>
    <row r="29" spans="1:59" x14ac:dyDescent="0.35">
      <c r="A29" s="46" t="s">
        <v>109</v>
      </c>
      <c r="B29" s="46" t="s">
        <v>418</v>
      </c>
      <c r="C29" s="47">
        <v>103564</v>
      </c>
      <c r="D29" s="47">
        <v>6058</v>
      </c>
      <c r="E29" s="47">
        <v>70580</v>
      </c>
      <c r="F29" s="47">
        <v>2011</v>
      </c>
      <c r="G29" s="47">
        <v>24295</v>
      </c>
      <c r="H29" s="47">
        <v>104641</v>
      </c>
      <c r="I29" s="47">
        <v>6008</v>
      </c>
      <c r="J29" s="47">
        <v>71403</v>
      </c>
      <c r="K29" s="47">
        <v>2016</v>
      </c>
      <c r="L29" s="47">
        <v>24589</v>
      </c>
      <c r="M29" s="47">
        <v>103740</v>
      </c>
      <c r="N29" s="47">
        <v>5604</v>
      </c>
      <c r="O29" s="47">
        <v>72433</v>
      </c>
      <c r="P29" s="47">
        <v>1627</v>
      </c>
      <c r="Q29" s="47">
        <v>23502</v>
      </c>
      <c r="R29" s="47">
        <v>103493</v>
      </c>
      <c r="S29" s="47">
        <v>5515</v>
      </c>
      <c r="T29" s="47">
        <v>73897</v>
      </c>
      <c r="U29" s="47">
        <v>1534</v>
      </c>
      <c r="V29" s="47">
        <v>21971</v>
      </c>
      <c r="W29" s="47">
        <v>97560</v>
      </c>
      <c r="X29" s="47">
        <v>4765</v>
      </c>
      <c r="Y29" s="47">
        <v>73746</v>
      </c>
      <c r="Z29" s="47">
        <v>1255</v>
      </c>
      <c r="AA29" s="47">
        <v>17266</v>
      </c>
      <c r="AB29" s="47">
        <v>98203</v>
      </c>
      <c r="AC29" s="47">
        <v>4675</v>
      </c>
      <c r="AD29" s="47">
        <v>74985</v>
      </c>
      <c r="AE29" s="47">
        <v>1136</v>
      </c>
      <c r="AF29" s="47">
        <v>16926</v>
      </c>
      <c r="AG29" s="125">
        <v>99923</v>
      </c>
      <c r="AH29" s="125">
        <v>4382</v>
      </c>
      <c r="AI29" s="125">
        <v>77576</v>
      </c>
      <c r="AJ29" s="125">
        <v>1063</v>
      </c>
      <c r="AK29" s="125">
        <v>16431</v>
      </c>
      <c r="AM29" s="61">
        <f t="shared" si="0"/>
        <v>5.741535344654581E-2</v>
      </c>
      <c r="AN29" s="62">
        <f t="shared" si="1"/>
        <v>5.4019664545980332E-2</v>
      </c>
      <c r="AO29" s="62">
        <f t="shared" si="2"/>
        <v>5.328862821640111E-2</v>
      </c>
      <c r="AP29" s="62">
        <f t="shared" si="3"/>
        <v>4.8841738417384171E-2</v>
      </c>
      <c r="AQ29" s="62">
        <f t="shared" si="4"/>
        <v>4.7605470301314623E-2</v>
      </c>
      <c r="AR29" s="62"/>
      <c r="AS29" s="63">
        <f t="shared" si="5"/>
        <v>5.2234170985525206E-2</v>
      </c>
      <c r="AT29" s="61">
        <f t="shared" si="6"/>
        <v>0.68236159822631659</v>
      </c>
      <c r="AU29" s="62">
        <f t="shared" si="7"/>
        <v>0.69821669558511668</v>
      </c>
      <c r="AV29" s="62">
        <f t="shared" si="8"/>
        <v>0.71402896814277295</v>
      </c>
      <c r="AW29" s="62">
        <f t="shared" si="9"/>
        <v>0.75590405904059044</v>
      </c>
      <c r="AX29" s="62">
        <f t="shared" si="10"/>
        <v>0.76357137765648708</v>
      </c>
      <c r="AY29" s="62"/>
      <c r="AZ29" s="63">
        <f t="shared" si="11"/>
        <v>0.72281653973025672</v>
      </c>
      <c r="BA29" s="61">
        <f t="shared" si="12"/>
        <v>0.25425024607945262</v>
      </c>
      <c r="BB29" s="62">
        <f t="shared" si="13"/>
        <v>0.24223057644110277</v>
      </c>
      <c r="BC29" s="62">
        <f t="shared" si="14"/>
        <v>0.22711680983254906</v>
      </c>
      <c r="BD29" s="62">
        <f t="shared" si="15"/>
        <v>0.18984214842148422</v>
      </c>
      <c r="BE29" s="62">
        <f t="shared" si="16"/>
        <v>0.18392513467002025</v>
      </c>
      <c r="BF29" s="62"/>
      <c r="BG29" s="67">
        <f t="shared" si="17"/>
        <v>0.21947298308892177</v>
      </c>
    </row>
    <row r="30" spans="1:59" x14ac:dyDescent="0.35">
      <c r="A30" s="46" t="s">
        <v>109</v>
      </c>
      <c r="B30" s="46" t="s">
        <v>436</v>
      </c>
      <c r="C30" s="47">
        <v>107996</v>
      </c>
      <c r="D30" s="47">
        <v>15715</v>
      </c>
      <c r="E30" s="47">
        <v>38948</v>
      </c>
      <c r="F30" s="47">
        <v>3565</v>
      </c>
      <c r="G30" s="47">
        <v>48803</v>
      </c>
      <c r="H30" s="47">
        <v>120155</v>
      </c>
      <c r="I30" s="47">
        <v>15975</v>
      </c>
      <c r="J30" s="47">
        <v>46086</v>
      </c>
      <c r="K30" s="47">
        <v>3831</v>
      </c>
      <c r="L30" s="47">
        <v>53281</v>
      </c>
      <c r="M30" s="47">
        <v>125545</v>
      </c>
      <c r="N30" s="47">
        <v>16186</v>
      </c>
      <c r="O30" s="47">
        <v>48202</v>
      </c>
      <c r="P30" s="47">
        <v>3916</v>
      </c>
      <c r="Q30" s="47">
        <v>56182</v>
      </c>
      <c r="R30" s="47">
        <v>128175</v>
      </c>
      <c r="S30" s="47">
        <v>16239</v>
      </c>
      <c r="T30" s="47">
        <v>49408</v>
      </c>
      <c r="U30" s="47">
        <v>4029</v>
      </c>
      <c r="V30" s="47">
        <v>57404</v>
      </c>
      <c r="W30" s="47">
        <v>130350</v>
      </c>
      <c r="X30" s="47">
        <v>16383</v>
      </c>
      <c r="Y30" s="47">
        <v>49853</v>
      </c>
      <c r="Z30" s="47">
        <v>4206</v>
      </c>
      <c r="AA30" s="47">
        <v>58812</v>
      </c>
      <c r="AB30" s="47">
        <v>136376</v>
      </c>
      <c r="AC30" s="47">
        <v>16685</v>
      </c>
      <c r="AD30" s="47">
        <v>54275</v>
      </c>
      <c r="AE30" s="47">
        <v>4270</v>
      </c>
      <c r="AF30" s="47">
        <v>60013</v>
      </c>
      <c r="AG30" s="125">
        <v>139426</v>
      </c>
      <c r="AH30" s="125">
        <v>16978</v>
      </c>
      <c r="AI30" s="125">
        <v>55945</v>
      </c>
      <c r="AJ30" s="125">
        <v>4502</v>
      </c>
      <c r="AK30" s="125">
        <v>60873</v>
      </c>
      <c r="AM30" s="61">
        <f t="shared" si="0"/>
        <v>0.13295326869460281</v>
      </c>
      <c r="AN30" s="62">
        <f t="shared" si="1"/>
        <v>0.12892588314946832</v>
      </c>
      <c r="AO30" s="62">
        <f t="shared" si="2"/>
        <v>0.12669397308367467</v>
      </c>
      <c r="AP30" s="62">
        <f t="shared" si="3"/>
        <v>0.12568469505178365</v>
      </c>
      <c r="AQ30" s="62">
        <f t="shared" si="4"/>
        <v>0.12234557400129055</v>
      </c>
      <c r="AR30" s="62"/>
      <c r="AS30" s="63">
        <f t="shared" si="5"/>
        <v>0.12732067879616399</v>
      </c>
      <c r="AT30" s="61">
        <f t="shared" si="6"/>
        <v>0.38355457534018561</v>
      </c>
      <c r="AU30" s="62">
        <f t="shared" si="7"/>
        <v>0.38394201282408696</v>
      </c>
      <c r="AV30" s="62">
        <f t="shared" si="8"/>
        <v>0.38547298615174563</v>
      </c>
      <c r="AW30" s="62">
        <f t="shared" si="9"/>
        <v>0.38245492903720751</v>
      </c>
      <c r="AX30" s="62">
        <f t="shared" si="10"/>
        <v>0.39798058309379952</v>
      </c>
      <c r="AY30" s="62"/>
      <c r="AZ30" s="63">
        <f t="shared" si="11"/>
        <v>0.38668101728940502</v>
      </c>
      <c r="BA30" s="61">
        <f t="shared" si="12"/>
        <v>0.4753193791352836</v>
      </c>
      <c r="BB30" s="62">
        <f t="shared" si="13"/>
        <v>0.47869688159624041</v>
      </c>
      <c r="BC30" s="62">
        <f t="shared" si="14"/>
        <v>0.47929003315779206</v>
      </c>
      <c r="BD30" s="62">
        <f t="shared" si="15"/>
        <v>0.48345224395857306</v>
      </c>
      <c r="BE30" s="62">
        <f t="shared" si="16"/>
        <v>0.47136592948905964</v>
      </c>
      <c r="BF30" s="62"/>
      <c r="BG30" s="67">
        <f t="shared" si="17"/>
        <v>0.47762489346738973</v>
      </c>
    </row>
    <row r="31" spans="1:59" x14ac:dyDescent="0.35">
      <c r="A31" s="46" t="s">
        <v>109</v>
      </c>
      <c r="B31" s="46" t="s">
        <v>423</v>
      </c>
      <c r="C31" s="47">
        <v>55252</v>
      </c>
      <c r="D31" s="47">
        <v>5191</v>
      </c>
      <c r="E31" s="47">
        <v>42065</v>
      </c>
      <c r="F31" s="47">
        <v>2285</v>
      </c>
      <c r="G31" s="47">
        <v>5246</v>
      </c>
      <c r="H31" s="47">
        <v>58785</v>
      </c>
      <c r="I31" s="47">
        <v>5175</v>
      </c>
      <c r="J31" s="47">
        <v>45596</v>
      </c>
      <c r="K31" s="47">
        <v>2275</v>
      </c>
      <c r="L31" s="47">
        <v>5276</v>
      </c>
      <c r="M31" s="47">
        <v>58998</v>
      </c>
      <c r="N31" s="47">
        <v>5135</v>
      </c>
      <c r="O31" s="47">
        <v>45600</v>
      </c>
      <c r="P31" s="47">
        <v>2311</v>
      </c>
      <c r="Q31" s="47">
        <v>5480</v>
      </c>
      <c r="R31" s="47">
        <v>60554</v>
      </c>
      <c r="S31" s="47">
        <v>5107</v>
      </c>
      <c r="T31" s="47">
        <v>46883</v>
      </c>
      <c r="U31" s="47">
        <v>2368</v>
      </c>
      <c r="V31" s="47">
        <v>5721</v>
      </c>
      <c r="W31" s="47">
        <v>60917</v>
      </c>
      <c r="X31" s="47">
        <v>4876</v>
      </c>
      <c r="Y31" s="47">
        <v>47744</v>
      </c>
      <c r="Z31" s="47">
        <v>2210</v>
      </c>
      <c r="AA31" s="47">
        <v>5625</v>
      </c>
      <c r="AB31" s="47">
        <v>60367</v>
      </c>
      <c r="AC31" s="47">
        <v>4815</v>
      </c>
      <c r="AD31" s="47">
        <v>47787</v>
      </c>
      <c r="AE31" s="47">
        <v>2109</v>
      </c>
      <c r="AF31" s="47">
        <v>5197</v>
      </c>
      <c r="AG31" s="125">
        <v>61146</v>
      </c>
      <c r="AH31" s="125">
        <v>4791</v>
      </c>
      <c r="AI31" s="125">
        <v>48287</v>
      </c>
      <c r="AJ31" s="125">
        <v>2278</v>
      </c>
      <c r="AK31" s="125">
        <v>5334</v>
      </c>
      <c r="AM31" s="61">
        <f t="shared" si="0"/>
        <v>8.8032661393212558E-2</v>
      </c>
      <c r="AN31" s="62">
        <f t="shared" si="1"/>
        <v>8.7036848706735823E-2</v>
      </c>
      <c r="AO31" s="62">
        <f t="shared" si="2"/>
        <v>8.4337946295868146E-2</v>
      </c>
      <c r="AP31" s="62">
        <f t="shared" si="3"/>
        <v>8.0043337656155095E-2</v>
      </c>
      <c r="AQ31" s="62">
        <f t="shared" si="4"/>
        <v>7.9762121689002263E-2</v>
      </c>
      <c r="AR31" s="62"/>
      <c r="AS31" s="63">
        <f t="shared" si="5"/>
        <v>8.3842583148194788E-2</v>
      </c>
      <c r="AT31" s="61">
        <f t="shared" si="6"/>
        <v>0.77564004422896993</v>
      </c>
      <c r="AU31" s="62">
        <f t="shared" si="7"/>
        <v>0.77290755618834539</v>
      </c>
      <c r="AV31" s="62">
        <f t="shared" si="8"/>
        <v>0.77423456749347686</v>
      </c>
      <c r="AW31" s="62">
        <f t="shared" si="9"/>
        <v>0.78375494525337752</v>
      </c>
      <c r="AX31" s="62">
        <f t="shared" si="10"/>
        <v>0.79160799774711343</v>
      </c>
      <c r="AY31" s="62"/>
      <c r="AZ31" s="63">
        <f t="shared" si="11"/>
        <v>0.7796290221822566</v>
      </c>
      <c r="BA31" s="61">
        <f t="shared" si="12"/>
        <v>0.1284511354937484</v>
      </c>
      <c r="BB31" s="62">
        <f t="shared" si="13"/>
        <v>0.13205532390928507</v>
      </c>
      <c r="BC31" s="62">
        <f t="shared" si="14"/>
        <v>0.13358324801004062</v>
      </c>
      <c r="BD31" s="62">
        <f t="shared" si="15"/>
        <v>0.12861762726332551</v>
      </c>
      <c r="BE31" s="62">
        <f t="shared" si="16"/>
        <v>0.12102638858979244</v>
      </c>
      <c r="BF31" s="62"/>
      <c r="BG31" s="67">
        <f t="shared" si="17"/>
        <v>0.1287467446532384</v>
      </c>
    </row>
    <row r="32" spans="1:59" x14ac:dyDescent="0.35">
      <c r="A32" s="46" t="s">
        <v>109</v>
      </c>
      <c r="B32" s="46" t="s">
        <v>427</v>
      </c>
      <c r="C32" s="47">
        <v>86340</v>
      </c>
      <c r="D32" s="47">
        <v>3567</v>
      </c>
      <c r="E32" s="47">
        <v>69706</v>
      </c>
      <c r="F32" s="47">
        <v>1126</v>
      </c>
      <c r="G32" s="47">
        <v>11472</v>
      </c>
      <c r="H32" s="47">
        <v>87516</v>
      </c>
      <c r="I32" s="47">
        <v>3553</v>
      </c>
      <c r="J32" s="47">
        <v>70664</v>
      </c>
      <c r="K32" s="47">
        <v>1140</v>
      </c>
      <c r="L32" s="47">
        <v>11700</v>
      </c>
      <c r="M32" s="47">
        <v>90977</v>
      </c>
      <c r="N32" s="47">
        <v>3579</v>
      </c>
      <c r="O32" s="47">
        <v>73838</v>
      </c>
      <c r="P32" s="47">
        <v>1197</v>
      </c>
      <c r="Q32" s="47">
        <v>11891</v>
      </c>
      <c r="R32" s="47">
        <v>91152</v>
      </c>
      <c r="S32" s="47">
        <v>3599</v>
      </c>
      <c r="T32" s="47">
        <v>73857</v>
      </c>
      <c r="U32" s="47">
        <v>1229</v>
      </c>
      <c r="V32" s="47">
        <v>12000</v>
      </c>
      <c r="W32" s="47">
        <v>91201</v>
      </c>
      <c r="X32" s="47">
        <v>3586</v>
      </c>
      <c r="Y32" s="47">
        <v>73886</v>
      </c>
      <c r="Z32" s="47">
        <v>1250</v>
      </c>
      <c r="AA32" s="47">
        <v>12022</v>
      </c>
      <c r="AB32" s="47">
        <v>92238</v>
      </c>
      <c r="AC32" s="47">
        <v>3530</v>
      </c>
      <c r="AD32" s="47">
        <v>74911</v>
      </c>
      <c r="AE32" s="47">
        <v>1245</v>
      </c>
      <c r="AF32" s="47">
        <v>12109</v>
      </c>
      <c r="AG32" s="125">
        <v>92266</v>
      </c>
      <c r="AH32" s="125">
        <v>3516</v>
      </c>
      <c r="AI32" s="125">
        <v>74911</v>
      </c>
      <c r="AJ32" s="125">
        <v>1246</v>
      </c>
      <c r="AK32" s="125">
        <v>12150</v>
      </c>
      <c r="AM32" s="61">
        <f t="shared" si="0"/>
        <v>4.05982905982906E-2</v>
      </c>
      <c r="AN32" s="62">
        <f t="shared" si="1"/>
        <v>3.9339613308858282E-2</v>
      </c>
      <c r="AO32" s="62">
        <f t="shared" si="2"/>
        <v>3.9483500087765494E-2</v>
      </c>
      <c r="AP32" s="62">
        <f t="shared" si="3"/>
        <v>3.9319744301049328E-2</v>
      </c>
      <c r="AQ32" s="62">
        <f t="shared" si="4"/>
        <v>3.8270560940176501E-2</v>
      </c>
      <c r="AR32" s="62"/>
      <c r="AS32" s="63">
        <f t="shared" si="5"/>
        <v>3.9402341847228038E-2</v>
      </c>
      <c r="AT32" s="61">
        <f t="shared" si="6"/>
        <v>0.80744092508798393</v>
      </c>
      <c r="AU32" s="62">
        <f t="shared" si="7"/>
        <v>0.81161172604064769</v>
      </c>
      <c r="AV32" s="62">
        <f t="shared" si="8"/>
        <v>0.81026197998946814</v>
      </c>
      <c r="AW32" s="62">
        <f t="shared" si="9"/>
        <v>0.81014462560717537</v>
      </c>
      <c r="AX32" s="62">
        <f t="shared" si="10"/>
        <v>0.81214900583273708</v>
      </c>
      <c r="AY32" s="62"/>
      <c r="AZ32" s="63">
        <f t="shared" si="11"/>
        <v>0.81032165251160237</v>
      </c>
      <c r="BA32" s="61">
        <f t="shared" si="12"/>
        <v>0.14671602906897024</v>
      </c>
      <c r="BB32" s="62">
        <f t="shared" si="13"/>
        <v>0.14386053617947395</v>
      </c>
      <c r="BC32" s="62">
        <f t="shared" si="14"/>
        <v>0.14513120940846058</v>
      </c>
      <c r="BD32" s="62">
        <f t="shared" si="15"/>
        <v>0.14552472012368287</v>
      </c>
      <c r="BE32" s="62">
        <f t="shared" si="16"/>
        <v>0.1447776404518745</v>
      </c>
      <c r="BF32" s="62"/>
      <c r="BG32" s="67">
        <f t="shared" si="17"/>
        <v>0.14520202704649243</v>
      </c>
    </row>
    <row r="33" spans="1:59" x14ac:dyDescent="0.35">
      <c r="A33" s="46" t="s">
        <v>109</v>
      </c>
      <c r="B33" s="46" t="s">
        <v>839</v>
      </c>
      <c r="C33" s="47">
        <v>126247</v>
      </c>
      <c r="D33" s="47">
        <v>12593</v>
      </c>
      <c r="E33" s="47">
        <v>102328</v>
      </c>
      <c r="F33" s="47">
        <v>3469</v>
      </c>
      <c r="G33" s="47">
        <v>7039</v>
      </c>
      <c r="H33" s="47">
        <v>141596</v>
      </c>
      <c r="I33" s="47">
        <v>12884</v>
      </c>
      <c r="J33" s="47">
        <v>115998</v>
      </c>
      <c r="K33" s="47">
        <v>4285</v>
      </c>
      <c r="L33" s="47">
        <v>7588</v>
      </c>
      <c r="M33" s="47">
        <v>146321</v>
      </c>
      <c r="N33" s="47">
        <v>13184</v>
      </c>
      <c r="O33" s="47">
        <v>119238</v>
      </c>
      <c r="P33" s="47">
        <v>4593</v>
      </c>
      <c r="Q33" s="47">
        <v>8392</v>
      </c>
      <c r="R33" s="47">
        <v>159766</v>
      </c>
      <c r="S33" s="47">
        <v>13361</v>
      </c>
      <c r="T33" s="47">
        <v>131927</v>
      </c>
      <c r="U33" s="47">
        <v>4809</v>
      </c>
      <c r="V33" s="47">
        <v>8732</v>
      </c>
      <c r="W33" s="47">
        <v>167035</v>
      </c>
      <c r="X33" s="47">
        <v>13551</v>
      </c>
      <c r="Y33" s="47">
        <v>138403</v>
      </c>
      <c r="Z33" s="47">
        <v>5332</v>
      </c>
      <c r="AA33" s="47">
        <v>8812</v>
      </c>
      <c r="AB33" s="47">
        <v>169085</v>
      </c>
      <c r="AC33" s="47">
        <v>13595</v>
      </c>
      <c r="AD33" s="47">
        <v>140190</v>
      </c>
      <c r="AE33" s="47">
        <v>5531</v>
      </c>
      <c r="AF33" s="47">
        <v>8838</v>
      </c>
      <c r="AG33" s="125">
        <v>172576</v>
      </c>
      <c r="AH33" s="125">
        <v>13635</v>
      </c>
      <c r="AI33" s="125">
        <v>143461</v>
      </c>
      <c r="AJ33" s="125">
        <v>5543</v>
      </c>
      <c r="AK33" s="125">
        <v>9007</v>
      </c>
      <c r="AM33" s="61">
        <f t="shared" si="0"/>
        <v>9.0991270939857052E-2</v>
      </c>
      <c r="AN33" s="62">
        <f t="shared" si="1"/>
        <v>9.0103266106710586E-2</v>
      </c>
      <c r="AO33" s="62">
        <f t="shared" si="2"/>
        <v>8.3628556764267739E-2</v>
      </c>
      <c r="AP33" s="62">
        <f t="shared" si="3"/>
        <v>8.1126709970964175E-2</v>
      </c>
      <c r="AQ33" s="62">
        <f t="shared" si="4"/>
        <v>8.0403347428807989E-2</v>
      </c>
      <c r="AR33" s="62"/>
      <c r="AS33" s="63">
        <f t="shared" si="5"/>
        <v>8.5250630242121511E-2</v>
      </c>
      <c r="AT33" s="61">
        <f t="shared" si="6"/>
        <v>0.81921805700726014</v>
      </c>
      <c r="AU33" s="62">
        <f t="shared" si="7"/>
        <v>0.81490695115533651</v>
      </c>
      <c r="AV33" s="62">
        <f t="shared" si="8"/>
        <v>0.82575141143922992</v>
      </c>
      <c r="AW33" s="62">
        <f t="shared" si="9"/>
        <v>0.82858682312090282</v>
      </c>
      <c r="AX33" s="62">
        <f t="shared" si="10"/>
        <v>0.82910961942218409</v>
      </c>
      <c r="AY33" s="62"/>
      <c r="AZ33" s="63">
        <f t="shared" si="11"/>
        <v>0.82351457242898252</v>
      </c>
      <c r="BA33" s="61">
        <f t="shared" si="12"/>
        <v>8.3851238735557498E-2</v>
      </c>
      <c r="BB33" s="62">
        <f t="shared" si="13"/>
        <v>8.874324259675645E-2</v>
      </c>
      <c r="BC33" s="62">
        <f t="shared" si="14"/>
        <v>8.4755204486561597E-2</v>
      </c>
      <c r="BD33" s="62">
        <f t="shared" si="15"/>
        <v>8.4676864130272103E-2</v>
      </c>
      <c r="BE33" s="62">
        <f t="shared" si="16"/>
        <v>8.4980926752816627E-2</v>
      </c>
      <c r="BF33" s="62"/>
      <c r="BG33" s="67">
        <f t="shared" si="17"/>
        <v>8.5401495340392847E-2</v>
      </c>
    </row>
    <row r="34" spans="1:59" x14ac:dyDescent="0.35">
      <c r="A34" s="46" t="s">
        <v>109</v>
      </c>
      <c r="B34" s="46" t="s">
        <v>424</v>
      </c>
      <c r="C34" s="47">
        <v>209195</v>
      </c>
      <c r="D34" s="47">
        <v>16373</v>
      </c>
      <c r="E34" s="47">
        <v>157314</v>
      </c>
      <c r="F34" s="47">
        <v>10874</v>
      </c>
      <c r="G34" s="47">
        <v>23153</v>
      </c>
      <c r="H34" s="47">
        <v>220328</v>
      </c>
      <c r="I34" s="47">
        <v>16658</v>
      </c>
      <c r="J34" s="47">
        <v>166666</v>
      </c>
      <c r="K34" s="47">
        <v>11011</v>
      </c>
      <c r="L34" s="47">
        <v>24513</v>
      </c>
      <c r="M34" s="47">
        <v>233886</v>
      </c>
      <c r="N34" s="47">
        <v>16869</v>
      </c>
      <c r="O34" s="47">
        <v>178468</v>
      </c>
      <c r="P34" s="47">
        <v>11370</v>
      </c>
      <c r="Q34" s="47">
        <v>25625</v>
      </c>
      <c r="R34" s="47">
        <v>240547</v>
      </c>
      <c r="S34" s="47">
        <v>17102</v>
      </c>
      <c r="T34" s="47">
        <v>184085</v>
      </c>
      <c r="U34" s="47">
        <v>11516</v>
      </c>
      <c r="V34" s="47">
        <v>26250</v>
      </c>
      <c r="W34" s="47">
        <v>252799</v>
      </c>
      <c r="X34" s="47">
        <v>17099</v>
      </c>
      <c r="Y34" s="47">
        <v>196072</v>
      </c>
      <c r="Z34" s="47">
        <v>11803</v>
      </c>
      <c r="AA34" s="47">
        <v>26254</v>
      </c>
      <c r="AB34" s="47">
        <v>259844</v>
      </c>
      <c r="AC34" s="47">
        <v>17181</v>
      </c>
      <c r="AD34" s="47">
        <v>203146</v>
      </c>
      <c r="AE34" s="47">
        <v>11740</v>
      </c>
      <c r="AF34" s="47">
        <v>26207</v>
      </c>
      <c r="AG34" s="125">
        <v>263186</v>
      </c>
      <c r="AH34" s="125">
        <v>17305</v>
      </c>
      <c r="AI34" s="125">
        <v>205643</v>
      </c>
      <c r="AJ34" s="125">
        <v>12182</v>
      </c>
      <c r="AK34" s="125">
        <v>26463</v>
      </c>
      <c r="AM34" s="61">
        <f t="shared" si="0"/>
        <v>7.5605460949130385E-2</v>
      </c>
      <c r="AN34" s="62">
        <f t="shared" si="1"/>
        <v>7.2124881352453762E-2</v>
      </c>
      <c r="AO34" s="62">
        <f t="shared" si="2"/>
        <v>7.1096293032130942E-2</v>
      </c>
      <c r="AP34" s="62">
        <f t="shared" si="3"/>
        <v>6.7638716925304293E-2</v>
      </c>
      <c r="AQ34" s="62">
        <f t="shared" si="4"/>
        <v>6.6120441495666635E-2</v>
      </c>
      <c r="AR34" s="62"/>
      <c r="AS34" s="63">
        <f t="shared" si="5"/>
        <v>7.0517158750937198E-2</v>
      </c>
      <c r="AT34" s="61">
        <f t="shared" si="6"/>
        <v>0.75644493663991863</v>
      </c>
      <c r="AU34" s="62">
        <f t="shared" si="7"/>
        <v>0.76305550567370428</v>
      </c>
      <c r="AV34" s="62">
        <f t="shared" si="8"/>
        <v>0.76527664032392839</v>
      </c>
      <c r="AW34" s="62">
        <f t="shared" si="9"/>
        <v>0.77560433387790295</v>
      </c>
      <c r="AX34" s="62">
        <f t="shared" si="10"/>
        <v>0.78179984914025336</v>
      </c>
      <c r="AY34" s="62"/>
      <c r="AZ34" s="63">
        <f t="shared" si="11"/>
        <v>0.7684362531311415</v>
      </c>
      <c r="BA34" s="61">
        <f t="shared" si="12"/>
        <v>0.16123234450455684</v>
      </c>
      <c r="BB34" s="62">
        <f t="shared" si="13"/>
        <v>0.1581753503843753</v>
      </c>
      <c r="BC34" s="62">
        <f t="shared" si="14"/>
        <v>0.1570005030201998</v>
      </c>
      <c r="BD34" s="62">
        <f t="shared" si="15"/>
        <v>0.15054252588024478</v>
      </c>
      <c r="BE34" s="62">
        <f t="shared" si="16"/>
        <v>0.14603762257354413</v>
      </c>
      <c r="BF34" s="62"/>
      <c r="BG34" s="67">
        <f t="shared" si="17"/>
        <v>0.15459766927258417</v>
      </c>
    </row>
    <row r="35" spans="1:59" x14ac:dyDescent="0.35">
      <c r="A35" s="46" t="s">
        <v>109</v>
      </c>
      <c r="B35" s="46" t="s">
        <v>840</v>
      </c>
      <c r="C35" s="47">
        <v>35987</v>
      </c>
      <c r="D35" s="47">
        <v>6532</v>
      </c>
      <c r="E35" s="47">
        <v>21019</v>
      </c>
      <c r="F35" s="47">
        <v>2473</v>
      </c>
      <c r="G35" s="47">
        <v>5580</v>
      </c>
      <c r="H35" s="47">
        <v>36825</v>
      </c>
      <c r="I35" s="47">
        <v>6522</v>
      </c>
      <c r="J35" s="47">
        <v>21511</v>
      </c>
      <c r="K35" s="47">
        <v>2507</v>
      </c>
      <c r="L35" s="47">
        <v>5905</v>
      </c>
      <c r="M35" s="47">
        <v>37452</v>
      </c>
      <c r="N35" s="47">
        <v>6557</v>
      </c>
      <c r="O35" s="47">
        <v>21511</v>
      </c>
      <c r="P35" s="47">
        <v>2547</v>
      </c>
      <c r="Q35" s="47">
        <v>6451</v>
      </c>
      <c r="R35" s="47">
        <v>37755</v>
      </c>
      <c r="S35" s="47">
        <v>6543</v>
      </c>
      <c r="T35" s="47">
        <v>21657</v>
      </c>
      <c r="U35" s="47">
        <v>2550</v>
      </c>
      <c r="V35" s="47">
        <v>6618</v>
      </c>
      <c r="W35" s="47">
        <v>38523</v>
      </c>
      <c r="X35" s="47">
        <v>6469</v>
      </c>
      <c r="Y35" s="47">
        <v>22137</v>
      </c>
      <c r="Z35" s="47">
        <v>2533</v>
      </c>
      <c r="AA35" s="47">
        <v>7010</v>
      </c>
      <c r="AB35" s="47">
        <v>38752</v>
      </c>
      <c r="AC35" s="47">
        <v>6443</v>
      </c>
      <c r="AD35" s="47">
        <v>22146</v>
      </c>
      <c r="AE35" s="47">
        <v>2548</v>
      </c>
      <c r="AF35" s="47">
        <v>7249</v>
      </c>
      <c r="AG35" s="125">
        <v>39306</v>
      </c>
      <c r="AH35" s="125">
        <v>6447</v>
      </c>
      <c r="AI35" s="125">
        <v>22476</v>
      </c>
      <c r="AJ35" s="125">
        <v>2548</v>
      </c>
      <c r="AK35" s="125">
        <v>7472</v>
      </c>
      <c r="AM35" s="61">
        <f t="shared" si="0"/>
        <v>0.17710794297352342</v>
      </c>
      <c r="AN35" s="62">
        <f t="shared" si="1"/>
        <v>0.17507743244686533</v>
      </c>
      <c r="AO35" s="62">
        <f t="shared" si="2"/>
        <v>0.1733015494636472</v>
      </c>
      <c r="AP35" s="62">
        <f t="shared" si="3"/>
        <v>0.16792565480362381</v>
      </c>
      <c r="AQ35" s="62">
        <f t="shared" si="4"/>
        <v>0.16626238645747315</v>
      </c>
      <c r="AR35" s="62"/>
      <c r="AS35" s="63">
        <f t="shared" si="5"/>
        <v>0.17193499322902658</v>
      </c>
      <c r="AT35" s="61">
        <f t="shared" si="6"/>
        <v>0.58414120841819417</v>
      </c>
      <c r="AU35" s="62">
        <f t="shared" si="7"/>
        <v>0.57436184983445482</v>
      </c>
      <c r="AV35" s="62">
        <f t="shared" si="8"/>
        <v>0.5736193881605085</v>
      </c>
      <c r="AW35" s="62">
        <f t="shared" si="9"/>
        <v>0.57464371933650027</v>
      </c>
      <c r="AX35" s="62">
        <f t="shared" si="10"/>
        <v>0.57148018166804293</v>
      </c>
      <c r="AY35" s="62"/>
      <c r="AZ35" s="63">
        <f t="shared" si="11"/>
        <v>0.57564926948354012</v>
      </c>
      <c r="BA35" s="61">
        <f t="shared" si="12"/>
        <v>0.22843177189409369</v>
      </c>
      <c r="BB35" s="62">
        <f t="shared" si="13"/>
        <v>0.24025419203246823</v>
      </c>
      <c r="BC35" s="62">
        <f t="shared" si="14"/>
        <v>0.24282876440206594</v>
      </c>
      <c r="BD35" s="62">
        <f t="shared" si="15"/>
        <v>0.24772214002024764</v>
      </c>
      <c r="BE35" s="62">
        <f t="shared" si="16"/>
        <v>0.25281275805119735</v>
      </c>
      <c r="BF35" s="62"/>
      <c r="BG35" s="67">
        <f t="shared" si="17"/>
        <v>0.24240992528001457</v>
      </c>
    </row>
    <row r="36" spans="1:59" x14ac:dyDescent="0.35">
      <c r="A36" s="46" t="s">
        <v>109</v>
      </c>
      <c r="B36" s="46" t="s">
        <v>417</v>
      </c>
      <c r="C36" s="47">
        <v>257849</v>
      </c>
      <c r="D36" s="47">
        <v>18540</v>
      </c>
      <c r="E36" s="47">
        <v>144531</v>
      </c>
      <c r="F36" s="47">
        <v>7842</v>
      </c>
      <c r="G36" s="47">
        <v>84161</v>
      </c>
      <c r="H36" s="47">
        <v>265529</v>
      </c>
      <c r="I36" s="47">
        <v>18093</v>
      </c>
      <c r="J36" s="47">
        <v>150842</v>
      </c>
      <c r="K36" s="47">
        <v>7773</v>
      </c>
      <c r="L36" s="47">
        <v>86086</v>
      </c>
      <c r="M36" s="47">
        <v>267622</v>
      </c>
      <c r="N36" s="47">
        <v>17419</v>
      </c>
      <c r="O36" s="47">
        <v>151839</v>
      </c>
      <c r="P36" s="47">
        <v>7381</v>
      </c>
      <c r="Q36" s="47">
        <v>88301</v>
      </c>
      <c r="R36" s="47">
        <v>271570</v>
      </c>
      <c r="S36" s="47">
        <v>17057</v>
      </c>
      <c r="T36" s="47">
        <v>155701</v>
      </c>
      <c r="U36" s="47">
        <v>7329</v>
      </c>
      <c r="V36" s="47">
        <v>88823</v>
      </c>
      <c r="W36" s="47">
        <v>273723</v>
      </c>
      <c r="X36" s="47">
        <v>16688</v>
      </c>
      <c r="Y36" s="47">
        <v>157970</v>
      </c>
      <c r="Z36" s="47">
        <v>7146</v>
      </c>
      <c r="AA36" s="47">
        <v>89310</v>
      </c>
      <c r="AB36" s="47">
        <v>276322</v>
      </c>
      <c r="AC36" s="47">
        <v>16466</v>
      </c>
      <c r="AD36" s="47">
        <v>160632</v>
      </c>
      <c r="AE36" s="47">
        <v>7224</v>
      </c>
      <c r="AF36" s="47">
        <v>89434</v>
      </c>
      <c r="AG36" s="125">
        <v>282487</v>
      </c>
      <c r="AH36" s="125">
        <v>16378</v>
      </c>
      <c r="AI36" s="125">
        <v>166632</v>
      </c>
      <c r="AJ36" s="125">
        <v>7155</v>
      </c>
      <c r="AK36" s="125">
        <v>89773</v>
      </c>
      <c r="AM36" s="61">
        <f t="shared" si="0"/>
        <v>6.8139449928256421E-2</v>
      </c>
      <c r="AN36" s="62">
        <f t="shared" si="1"/>
        <v>6.5088071982124046E-2</v>
      </c>
      <c r="AO36" s="62">
        <f t="shared" si="2"/>
        <v>6.2808852229627718E-2</v>
      </c>
      <c r="AP36" s="62">
        <f t="shared" si="3"/>
        <v>6.0966743751895161E-2</v>
      </c>
      <c r="AQ36" s="62">
        <f t="shared" si="4"/>
        <v>5.9589898741323526E-2</v>
      </c>
      <c r="AR36" s="62"/>
      <c r="AS36" s="63">
        <f t="shared" si="5"/>
        <v>6.3318603326645378E-2</v>
      </c>
      <c r="AT36" s="61">
        <f t="shared" si="6"/>
        <v>0.56808107589001577</v>
      </c>
      <c r="AU36" s="62">
        <f t="shared" si="7"/>
        <v>0.56736366965346641</v>
      </c>
      <c r="AV36" s="62">
        <f t="shared" si="8"/>
        <v>0.57333652465294405</v>
      </c>
      <c r="AW36" s="62">
        <f t="shared" si="9"/>
        <v>0.57711628178852348</v>
      </c>
      <c r="AX36" s="62">
        <f t="shared" si="10"/>
        <v>0.58132179124354921</v>
      </c>
      <c r="AY36" s="62"/>
      <c r="AZ36" s="63">
        <f t="shared" si="11"/>
        <v>0.57344386864569974</v>
      </c>
      <c r="BA36" s="61">
        <f t="shared" si="12"/>
        <v>0.35347928098249154</v>
      </c>
      <c r="BB36" s="62">
        <f t="shared" si="13"/>
        <v>0.35752666073790645</v>
      </c>
      <c r="BC36" s="62">
        <f t="shared" si="14"/>
        <v>0.35405972677394409</v>
      </c>
      <c r="BD36" s="62">
        <f t="shared" si="15"/>
        <v>0.35238544075580058</v>
      </c>
      <c r="BE36" s="62">
        <f t="shared" si="16"/>
        <v>0.34980204254456759</v>
      </c>
      <c r="BF36" s="62"/>
      <c r="BG36" s="67">
        <f t="shared" si="17"/>
        <v>0.35345063035894203</v>
      </c>
    </row>
    <row r="37" spans="1:59" x14ac:dyDescent="0.35">
      <c r="A37" s="46" t="s">
        <v>109</v>
      </c>
      <c r="B37" s="46" t="s">
        <v>841</v>
      </c>
      <c r="C37" s="47">
        <v>257047</v>
      </c>
      <c r="D37" s="47">
        <v>37784</v>
      </c>
      <c r="E37" s="47">
        <v>174019</v>
      </c>
      <c r="F37" s="47">
        <v>10174</v>
      </c>
      <c r="G37" s="47">
        <v>33399</v>
      </c>
      <c r="H37" s="47">
        <v>255925</v>
      </c>
      <c r="I37" s="47">
        <v>35534</v>
      </c>
      <c r="J37" s="47">
        <v>175174</v>
      </c>
      <c r="K37" s="47">
        <v>10469</v>
      </c>
      <c r="L37" s="47">
        <v>33089</v>
      </c>
      <c r="M37" s="47">
        <v>257377</v>
      </c>
      <c r="N37" s="47">
        <v>33268</v>
      </c>
      <c r="O37" s="47">
        <v>178415</v>
      </c>
      <c r="P37" s="47">
        <v>10754</v>
      </c>
      <c r="Q37" s="47">
        <v>33335</v>
      </c>
      <c r="R37" s="47">
        <v>262573</v>
      </c>
      <c r="S37" s="47">
        <v>33228</v>
      </c>
      <c r="T37" s="47">
        <v>183364</v>
      </c>
      <c r="U37" s="47">
        <v>10835</v>
      </c>
      <c r="V37" s="47">
        <v>33550</v>
      </c>
      <c r="W37" s="47">
        <v>268934</v>
      </c>
      <c r="X37" s="47">
        <v>33225</v>
      </c>
      <c r="Y37" s="47">
        <v>189887</v>
      </c>
      <c r="Z37" s="47">
        <v>10636</v>
      </c>
      <c r="AA37" s="47">
        <v>33623</v>
      </c>
      <c r="AB37" s="47">
        <v>270581</v>
      </c>
      <c r="AC37" s="47">
        <v>31668</v>
      </c>
      <c r="AD37" s="47">
        <v>193092</v>
      </c>
      <c r="AE37" s="47">
        <v>10631</v>
      </c>
      <c r="AF37" s="47">
        <v>33672</v>
      </c>
      <c r="AG37" s="125">
        <v>281090</v>
      </c>
      <c r="AH37" s="125">
        <v>31577</v>
      </c>
      <c r="AI37" s="125">
        <v>203200</v>
      </c>
      <c r="AJ37" s="125">
        <v>10908</v>
      </c>
      <c r="AK37" s="125">
        <v>33946</v>
      </c>
      <c r="AM37" s="61">
        <f t="shared" si="0"/>
        <v>0.13884536485298427</v>
      </c>
      <c r="AN37" s="62">
        <f t="shared" si="1"/>
        <v>0.12925785909385842</v>
      </c>
      <c r="AO37" s="62">
        <f t="shared" si="2"/>
        <v>0.12654766483987309</v>
      </c>
      <c r="AP37" s="62">
        <f t="shared" si="3"/>
        <v>0.12354332289706768</v>
      </c>
      <c r="AQ37" s="62">
        <f t="shared" si="4"/>
        <v>0.1170370425122237</v>
      </c>
      <c r="AR37" s="62"/>
      <c r="AS37" s="63">
        <f t="shared" si="5"/>
        <v>0.12704625083920146</v>
      </c>
      <c r="AT37" s="61">
        <f t="shared" si="6"/>
        <v>0.68447396698251439</v>
      </c>
      <c r="AU37" s="62">
        <f t="shared" si="7"/>
        <v>0.69320490952960057</v>
      </c>
      <c r="AV37" s="62">
        <f t="shared" si="8"/>
        <v>0.69833532008241517</v>
      </c>
      <c r="AW37" s="62">
        <f t="shared" si="9"/>
        <v>0.70607286546141435</v>
      </c>
      <c r="AX37" s="62">
        <f t="shared" si="10"/>
        <v>0.7136199511421718</v>
      </c>
      <c r="AY37" s="62"/>
      <c r="AZ37" s="63">
        <f t="shared" si="11"/>
        <v>0.69914140263962321</v>
      </c>
      <c r="BA37" s="61">
        <f t="shared" si="12"/>
        <v>0.17019830028328611</v>
      </c>
      <c r="BB37" s="62">
        <f t="shared" si="13"/>
        <v>0.17130124292380439</v>
      </c>
      <c r="BC37" s="62">
        <f t="shared" si="14"/>
        <v>0.16903870542668134</v>
      </c>
      <c r="BD37" s="62">
        <f t="shared" si="15"/>
        <v>0.16457197676753405</v>
      </c>
      <c r="BE37" s="62">
        <f t="shared" si="16"/>
        <v>0.16373285633507156</v>
      </c>
      <c r="BF37" s="62"/>
      <c r="BG37" s="67">
        <f t="shared" si="17"/>
        <v>0.1677686163472755</v>
      </c>
    </row>
    <row r="38" spans="1:59" x14ac:dyDescent="0.35">
      <c r="A38" s="46" t="s">
        <v>109</v>
      </c>
      <c r="B38" s="46" t="s">
        <v>842</v>
      </c>
      <c r="C38" s="47">
        <v>138048</v>
      </c>
      <c r="D38" s="47">
        <v>5225</v>
      </c>
      <c r="E38" s="47">
        <v>122205</v>
      </c>
      <c r="F38" s="47">
        <v>8842</v>
      </c>
      <c r="G38" s="47">
        <v>1539</v>
      </c>
      <c r="H38" s="47">
        <v>138219</v>
      </c>
      <c r="I38" s="47">
        <v>5246</v>
      </c>
      <c r="J38" s="47">
        <v>122198</v>
      </c>
      <c r="K38" s="47">
        <v>8842</v>
      </c>
      <c r="L38" s="47">
        <v>1694</v>
      </c>
      <c r="M38" s="47">
        <v>138397</v>
      </c>
      <c r="N38" s="47">
        <v>5290</v>
      </c>
      <c r="O38" s="47">
        <v>122212</v>
      </c>
      <c r="P38" s="47">
        <v>8831</v>
      </c>
      <c r="Q38" s="47">
        <v>1826</v>
      </c>
      <c r="R38" s="47">
        <v>138828</v>
      </c>
      <c r="S38" s="47">
        <v>5310</v>
      </c>
      <c r="T38" s="47">
        <v>122499</v>
      </c>
      <c r="U38" s="47">
        <v>8862</v>
      </c>
      <c r="V38" s="47">
        <v>1915</v>
      </c>
      <c r="W38" s="47">
        <v>143307</v>
      </c>
      <c r="X38" s="47">
        <v>5344</v>
      </c>
      <c r="Y38" s="47">
        <v>127106</v>
      </c>
      <c r="Z38" s="47">
        <v>8667</v>
      </c>
      <c r="AA38" s="47">
        <v>1953</v>
      </c>
      <c r="AB38" s="47">
        <v>144627</v>
      </c>
      <c r="AC38" s="47">
        <v>5446</v>
      </c>
      <c r="AD38" s="47">
        <v>128260</v>
      </c>
      <c r="AE38" s="47">
        <v>8664</v>
      </c>
      <c r="AF38" s="47">
        <v>2022</v>
      </c>
      <c r="AG38" s="125">
        <v>145182</v>
      </c>
      <c r="AH38" s="125">
        <v>5515</v>
      </c>
      <c r="AI38" s="125">
        <v>128449</v>
      </c>
      <c r="AJ38" s="125">
        <v>8935</v>
      </c>
      <c r="AK38" s="125">
        <v>2045</v>
      </c>
      <c r="AM38" s="61">
        <f t="shared" si="0"/>
        <v>3.7954260991614759E-2</v>
      </c>
      <c r="AN38" s="62">
        <f t="shared" si="1"/>
        <v>3.8223371893899433E-2</v>
      </c>
      <c r="AO38" s="62">
        <f t="shared" si="2"/>
        <v>3.8248768260005186E-2</v>
      </c>
      <c r="AP38" s="62">
        <f t="shared" si="3"/>
        <v>3.7290571988807246E-2</v>
      </c>
      <c r="AQ38" s="62">
        <f t="shared" si="4"/>
        <v>3.765548618169498E-2</v>
      </c>
      <c r="AR38" s="62"/>
      <c r="AS38" s="63">
        <f t="shared" si="5"/>
        <v>3.7874491863204317E-2</v>
      </c>
      <c r="AT38" s="61">
        <f t="shared" si="6"/>
        <v>0.88408974164188714</v>
      </c>
      <c r="AU38" s="62">
        <f t="shared" si="7"/>
        <v>0.88305382342102789</v>
      </c>
      <c r="AV38" s="62">
        <f t="shared" si="8"/>
        <v>0.88237963523208574</v>
      </c>
      <c r="AW38" s="62">
        <f t="shared" si="9"/>
        <v>0.886948997606537</v>
      </c>
      <c r="AX38" s="62">
        <f t="shared" si="10"/>
        <v>0.88683302564528066</v>
      </c>
      <c r="AY38" s="62"/>
      <c r="AZ38" s="63">
        <f t="shared" si="11"/>
        <v>0.88466104470936369</v>
      </c>
      <c r="BA38" s="61">
        <f t="shared" si="12"/>
        <v>7.6226857378508026E-2</v>
      </c>
      <c r="BB38" s="62">
        <f t="shared" si="13"/>
        <v>7.7003114229354686E-2</v>
      </c>
      <c r="BC38" s="62">
        <f t="shared" si="14"/>
        <v>7.7628432304722383E-2</v>
      </c>
      <c r="BD38" s="62">
        <f t="shared" si="15"/>
        <v>7.4106638196319782E-2</v>
      </c>
      <c r="BE38" s="62">
        <f t="shared" si="16"/>
        <v>7.3886618681159116E-2</v>
      </c>
      <c r="BF38" s="62"/>
      <c r="BG38" s="67">
        <f t="shared" si="17"/>
        <v>7.5770332158012807E-2</v>
      </c>
    </row>
    <row r="39" spans="1:59" x14ac:dyDescent="0.35">
      <c r="A39" s="46" t="s">
        <v>109</v>
      </c>
      <c r="B39" s="46" t="s">
        <v>843</v>
      </c>
      <c r="C39" s="47">
        <v>56148</v>
      </c>
      <c r="D39" s="47">
        <v>19630</v>
      </c>
      <c r="E39" s="47">
        <v>23876</v>
      </c>
      <c r="F39" s="47">
        <v>590</v>
      </c>
      <c r="G39" s="47">
        <v>11431</v>
      </c>
      <c r="H39" s="47">
        <v>57636</v>
      </c>
      <c r="I39" s="47">
        <v>19481</v>
      </c>
      <c r="J39" s="47">
        <v>25031</v>
      </c>
      <c r="K39" s="47">
        <v>948</v>
      </c>
      <c r="L39" s="47">
        <v>11552</v>
      </c>
      <c r="M39" s="47">
        <v>59333</v>
      </c>
      <c r="N39" s="47">
        <v>18020</v>
      </c>
      <c r="O39" s="47">
        <v>28261</v>
      </c>
      <c r="P39" s="47">
        <v>985</v>
      </c>
      <c r="Q39" s="47">
        <v>11460</v>
      </c>
      <c r="R39" s="47">
        <v>64003</v>
      </c>
      <c r="S39" s="47">
        <v>17980</v>
      </c>
      <c r="T39" s="47">
        <v>32932</v>
      </c>
      <c r="U39" s="47">
        <v>1006</v>
      </c>
      <c r="V39" s="47">
        <v>11490</v>
      </c>
      <c r="W39" s="47">
        <v>65159</v>
      </c>
      <c r="X39" s="47">
        <v>17970</v>
      </c>
      <c r="Y39" s="47">
        <v>34064</v>
      </c>
      <c r="Z39" s="47">
        <v>1006</v>
      </c>
      <c r="AA39" s="47">
        <v>11541</v>
      </c>
      <c r="AB39" s="47">
        <v>63475</v>
      </c>
      <c r="AC39" s="47">
        <v>16386</v>
      </c>
      <c r="AD39" s="47">
        <v>34012</v>
      </c>
      <c r="AE39" s="47">
        <v>1004</v>
      </c>
      <c r="AF39" s="47">
        <v>11531</v>
      </c>
      <c r="AG39" s="125">
        <v>67839</v>
      </c>
      <c r="AH39" s="125">
        <v>16381</v>
      </c>
      <c r="AI39" s="125">
        <v>38219</v>
      </c>
      <c r="AJ39" s="125">
        <v>1005</v>
      </c>
      <c r="AK39" s="125">
        <v>11697</v>
      </c>
      <c r="AM39" s="61">
        <f t="shared" si="0"/>
        <v>0.33800055520855021</v>
      </c>
      <c r="AN39" s="62">
        <f t="shared" si="1"/>
        <v>0.30370957140208654</v>
      </c>
      <c r="AO39" s="62">
        <f t="shared" si="2"/>
        <v>0.28092433167195285</v>
      </c>
      <c r="AP39" s="62">
        <f t="shared" si="3"/>
        <v>0.27578692122346876</v>
      </c>
      <c r="AQ39" s="62">
        <f t="shared" si="4"/>
        <v>0.25814887751083104</v>
      </c>
      <c r="AR39" s="62"/>
      <c r="AS39" s="63">
        <f t="shared" si="5"/>
        <v>0.29131405140337785</v>
      </c>
      <c r="AT39" s="61">
        <f t="shared" si="6"/>
        <v>0.43429453813588731</v>
      </c>
      <c r="AU39" s="62">
        <f t="shared" si="7"/>
        <v>0.47631166467227343</v>
      </c>
      <c r="AV39" s="62">
        <f t="shared" si="8"/>
        <v>0.51453838101339</v>
      </c>
      <c r="AW39" s="62">
        <f t="shared" si="9"/>
        <v>0.52278273147224485</v>
      </c>
      <c r="AX39" s="62">
        <f t="shared" si="10"/>
        <v>0.53583300512012599</v>
      </c>
      <c r="AY39" s="62"/>
      <c r="AZ39" s="63">
        <f t="shared" si="11"/>
        <v>0.49675206408278427</v>
      </c>
      <c r="BA39" s="61">
        <f t="shared" si="12"/>
        <v>0.21687833992643488</v>
      </c>
      <c r="BB39" s="62">
        <f t="shared" si="13"/>
        <v>0.20974836937286165</v>
      </c>
      <c r="BC39" s="62">
        <f t="shared" si="14"/>
        <v>0.195240848085246</v>
      </c>
      <c r="BD39" s="62">
        <f t="shared" si="15"/>
        <v>0.19255973848585767</v>
      </c>
      <c r="BE39" s="62">
        <f t="shared" si="16"/>
        <v>0.19747932256794012</v>
      </c>
      <c r="BF39" s="62"/>
      <c r="BG39" s="67">
        <f t="shared" si="17"/>
        <v>0.20238132368766806</v>
      </c>
    </row>
    <row r="40" spans="1:59" x14ac:dyDescent="0.35">
      <c r="A40" s="46" t="s">
        <v>109</v>
      </c>
      <c r="B40" s="46" t="s">
        <v>844</v>
      </c>
      <c r="C40" s="47">
        <v>62851</v>
      </c>
      <c r="D40" s="47">
        <v>12929</v>
      </c>
      <c r="E40" s="47">
        <v>27938</v>
      </c>
      <c r="F40" s="47">
        <v>742</v>
      </c>
      <c r="G40" s="47">
        <v>20429</v>
      </c>
      <c r="H40" s="47">
        <v>60070</v>
      </c>
      <c r="I40" s="47">
        <v>10807</v>
      </c>
      <c r="J40" s="47">
        <v>27945</v>
      </c>
      <c r="K40" s="47">
        <v>679</v>
      </c>
      <c r="L40" s="47">
        <v>19843</v>
      </c>
      <c r="M40" s="47">
        <v>59647</v>
      </c>
      <c r="N40" s="47">
        <v>9958</v>
      </c>
      <c r="O40" s="47">
        <v>27942</v>
      </c>
      <c r="P40" s="47">
        <v>938</v>
      </c>
      <c r="Q40" s="47">
        <v>20049</v>
      </c>
      <c r="R40" s="47">
        <v>59742</v>
      </c>
      <c r="S40" s="47">
        <v>9938</v>
      </c>
      <c r="T40" s="47">
        <v>27933</v>
      </c>
      <c r="U40" s="47">
        <v>967</v>
      </c>
      <c r="V40" s="47">
        <v>20145</v>
      </c>
      <c r="W40" s="47">
        <v>60468</v>
      </c>
      <c r="X40" s="47">
        <v>9911</v>
      </c>
      <c r="Y40" s="47">
        <v>28717</v>
      </c>
      <c r="Z40" s="47">
        <v>963</v>
      </c>
      <c r="AA40" s="47">
        <v>20129</v>
      </c>
      <c r="AB40" s="47">
        <v>62479</v>
      </c>
      <c r="AC40" s="47">
        <v>9836</v>
      </c>
      <c r="AD40" s="47">
        <v>30820</v>
      </c>
      <c r="AE40" s="47">
        <v>963</v>
      </c>
      <c r="AF40" s="47">
        <v>20119</v>
      </c>
      <c r="AG40" s="125">
        <v>68069</v>
      </c>
      <c r="AH40" s="125">
        <v>9681</v>
      </c>
      <c r="AI40" s="125">
        <v>36532</v>
      </c>
      <c r="AJ40" s="125">
        <v>968</v>
      </c>
      <c r="AK40" s="125">
        <v>20204</v>
      </c>
      <c r="AM40" s="61">
        <f t="shared" si="0"/>
        <v>0.17990677542866657</v>
      </c>
      <c r="AN40" s="62">
        <f t="shared" si="1"/>
        <v>0.16694888259258639</v>
      </c>
      <c r="AO40" s="62">
        <f t="shared" si="2"/>
        <v>0.16634863245288073</v>
      </c>
      <c r="AP40" s="62">
        <f t="shared" si="3"/>
        <v>0.16390487530594694</v>
      </c>
      <c r="AQ40" s="62">
        <f t="shared" si="4"/>
        <v>0.15742889610909266</v>
      </c>
      <c r="AR40" s="62"/>
      <c r="AS40" s="63">
        <f t="shared" si="5"/>
        <v>0.16690761237783464</v>
      </c>
      <c r="AT40" s="61">
        <f t="shared" si="6"/>
        <v>0.46520725819876813</v>
      </c>
      <c r="AU40" s="62">
        <f t="shared" si="7"/>
        <v>0.46845608329002297</v>
      </c>
      <c r="AV40" s="62">
        <f t="shared" si="8"/>
        <v>0.46756051019383349</v>
      </c>
      <c r="AW40" s="62">
        <f t="shared" si="9"/>
        <v>0.47491235033406098</v>
      </c>
      <c r="AX40" s="62">
        <f t="shared" si="10"/>
        <v>0.49328574400998737</v>
      </c>
      <c r="AY40" s="62"/>
      <c r="AZ40" s="63">
        <f t="shared" si="11"/>
        <v>0.4738843892053346</v>
      </c>
      <c r="BA40" s="61">
        <f t="shared" si="12"/>
        <v>0.34163475944731148</v>
      </c>
      <c r="BB40" s="62">
        <f t="shared" si="13"/>
        <v>0.3518534041946787</v>
      </c>
      <c r="BC40" s="62">
        <f t="shared" si="14"/>
        <v>0.35338622744467879</v>
      </c>
      <c r="BD40" s="62">
        <f t="shared" si="15"/>
        <v>0.34881259509161872</v>
      </c>
      <c r="BE40" s="62">
        <f t="shared" si="16"/>
        <v>0.33742537492597513</v>
      </c>
      <c r="BF40" s="62"/>
      <c r="BG40" s="67">
        <f t="shared" si="17"/>
        <v>0.34662247222085252</v>
      </c>
    </row>
    <row r="41" spans="1:59" x14ac:dyDescent="0.35">
      <c r="A41" s="46" t="s">
        <v>109</v>
      </c>
      <c r="B41" s="46" t="s">
        <v>845</v>
      </c>
      <c r="C41" s="47">
        <v>350148</v>
      </c>
      <c r="D41" s="47">
        <v>34970</v>
      </c>
      <c r="E41" s="47">
        <v>252852</v>
      </c>
      <c r="F41" s="47">
        <v>8456</v>
      </c>
      <c r="G41" s="47">
        <v>51303</v>
      </c>
      <c r="H41" s="47">
        <v>365222</v>
      </c>
      <c r="I41" s="47">
        <v>34469</v>
      </c>
      <c r="J41" s="47">
        <v>264809</v>
      </c>
      <c r="K41" s="47">
        <v>8593</v>
      </c>
      <c r="L41" s="47">
        <v>54779</v>
      </c>
      <c r="M41" s="47">
        <v>371665</v>
      </c>
      <c r="N41" s="47">
        <v>32583</v>
      </c>
      <c r="O41" s="47">
        <v>271865</v>
      </c>
      <c r="P41" s="47">
        <v>8617</v>
      </c>
      <c r="Q41" s="47">
        <v>56042</v>
      </c>
      <c r="R41" s="47">
        <v>372228</v>
      </c>
      <c r="S41" s="47">
        <v>31396</v>
      </c>
      <c r="T41" s="47">
        <v>272352</v>
      </c>
      <c r="U41" s="47">
        <v>8721</v>
      </c>
      <c r="V41" s="47">
        <v>57249</v>
      </c>
      <c r="W41" s="47">
        <v>382259</v>
      </c>
      <c r="X41" s="47">
        <v>30924</v>
      </c>
      <c r="Y41" s="47">
        <v>281194</v>
      </c>
      <c r="Z41" s="47">
        <v>8900</v>
      </c>
      <c r="AA41" s="47">
        <v>58757</v>
      </c>
      <c r="AB41" s="47">
        <v>395198</v>
      </c>
      <c r="AC41" s="47">
        <v>30351</v>
      </c>
      <c r="AD41" s="47">
        <v>293465</v>
      </c>
      <c r="AE41" s="47">
        <v>9065</v>
      </c>
      <c r="AF41" s="47">
        <v>59881</v>
      </c>
      <c r="AG41" s="125">
        <v>408440</v>
      </c>
      <c r="AH41" s="125">
        <v>30252</v>
      </c>
      <c r="AI41" s="125">
        <v>305733</v>
      </c>
      <c r="AJ41" s="125">
        <v>9503</v>
      </c>
      <c r="AK41" s="125">
        <v>60523</v>
      </c>
      <c r="AM41" s="61">
        <f t="shared" si="0"/>
        <v>9.437821379873064E-2</v>
      </c>
      <c r="AN41" s="62">
        <f t="shared" si="1"/>
        <v>8.7667657702500915E-2</v>
      </c>
      <c r="AO41" s="62">
        <f t="shared" si="2"/>
        <v>8.4346153432842241E-2</v>
      </c>
      <c r="AP41" s="62">
        <f t="shared" si="3"/>
        <v>8.0898029869800325E-2</v>
      </c>
      <c r="AQ41" s="62">
        <f t="shared" si="4"/>
        <v>7.6799477730150459E-2</v>
      </c>
      <c r="AR41" s="62"/>
      <c r="AS41" s="63">
        <f t="shared" si="5"/>
        <v>8.4817906506804902E-2</v>
      </c>
      <c r="AT41" s="61">
        <f t="shared" si="6"/>
        <v>0.72506311229882103</v>
      </c>
      <c r="AU41" s="62">
        <f t="shared" si="7"/>
        <v>0.73147861649603807</v>
      </c>
      <c r="AV41" s="62">
        <f t="shared" si="8"/>
        <v>0.73168058286856441</v>
      </c>
      <c r="AW41" s="62">
        <f t="shared" si="9"/>
        <v>0.73561119555066068</v>
      </c>
      <c r="AX41" s="62">
        <f t="shared" si="10"/>
        <v>0.74257713854827201</v>
      </c>
      <c r="AY41" s="62"/>
      <c r="AZ41" s="63">
        <f t="shared" si="11"/>
        <v>0.73328212915247126</v>
      </c>
      <c r="BA41" s="61">
        <f t="shared" si="12"/>
        <v>0.17351638181708659</v>
      </c>
      <c r="BB41" s="62">
        <f t="shared" si="13"/>
        <v>0.17397118372728129</v>
      </c>
      <c r="BC41" s="62">
        <f t="shared" si="14"/>
        <v>0.1772300847867436</v>
      </c>
      <c r="BD41" s="62">
        <f t="shared" si="15"/>
        <v>0.17699256263423491</v>
      </c>
      <c r="BE41" s="62">
        <f t="shared" si="16"/>
        <v>0.17445938491591556</v>
      </c>
      <c r="BF41" s="62"/>
      <c r="BG41" s="67">
        <f t="shared" si="17"/>
        <v>0.17523391957625239</v>
      </c>
    </row>
    <row r="42" spans="1:59" x14ac:dyDescent="0.35">
      <c r="A42" s="46" t="s">
        <v>109</v>
      </c>
      <c r="B42" s="46" t="s">
        <v>846</v>
      </c>
      <c r="C42" s="47">
        <v>108312</v>
      </c>
      <c r="D42" s="47">
        <v>10647</v>
      </c>
      <c r="E42" s="47">
        <v>76587</v>
      </c>
      <c r="F42" s="47">
        <v>2254</v>
      </c>
      <c r="G42" s="47">
        <v>17983</v>
      </c>
      <c r="H42" s="47">
        <v>116924</v>
      </c>
      <c r="I42" s="47">
        <v>10508</v>
      </c>
      <c r="J42" s="47">
        <v>83877</v>
      </c>
      <c r="K42" s="47">
        <v>2305</v>
      </c>
      <c r="L42" s="47">
        <v>19395</v>
      </c>
      <c r="M42" s="47">
        <v>119081</v>
      </c>
      <c r="N42" s="47">
        <v>10332</v>
      </c>
      <c r="O42" s="47">
        <v>85224</v>
      </c>
      <c r="P42" s="47">
        <v>2299</v>
      </c>
      <c r="Q42" s="47">
        <v>20378</v>
      </c>
      <c r="R42" s="47">
        <v>118970</v>
      </c>
      <c r="S42" s="47">
        <v>9820</v>
      </c>
      <c r="T42" s="47">
        <v>84884</v>
      </c>
      <c r="U42" s="47">
        <v>2353</v>
      </c>
      <c r="V42" s="47">
        <v>21070</v>
      </c>
      <c r="W42" s="47">
        <v>120392</v>
      </c>
      <c r="X42" s="47">
        <v>9604</v>
      </c>
      <c r="Y42" s="47">
        <v>85776</v>
      </c>
      <c r="Z42" s="47">
        <v>2376</v>
      </c>
      <c r="AA42" s="47">
        <v>21795</v>
      </c>
      <c r="AB42" s="47">
        <v>125375</v>
      </c>
      <c r="AC42" s="47">
        <v>9531</v>
      </c>
      <c r="AD42" s="47">
        <v>90036</v>
      </c>
      <c r="AE42" s="47">
        <v>2487</v>
      </c>
      <c r="AF42" s="47">
        <v>22491</v>
      </c>
      <c r="AG42" s="125">
        <v>128874</v>
      </c>
      <c r="AH42" s="125">
        <v>9514</v>
      </c>
      <c r="AI42" s="125">
        <v>92828</v>
      </c>
      <c r="AJ42" s="125">
        <v>2830</v>
      </c>
      <c r="AK42" s="125">
        <v>22874</v>
      </c>
      <c r="AM42" s="61">
        <f t="shared" si="0"/>
        <v>8.9870343128870031E-2</v>
      </c>
      <c r="AN42" s="62">
        <f t="shared" si="1"/>
        <v>8.6764471242263663E-2</v>
      </c>
      <c r="AO42" s="62">
        <f t="shared" si="2"/>
        <v>8.2541817264856682E-2</v>
      </c>
      <c r="AP42" s="62">
        <f t="shared" si="3"/>
        <v>7.9772742374908626E-2</v>
      </c>
      <c r="AQ42" s="62">
        <f t="shared" si="4"/>
        <v>7.601994017946162E-2</v>
      </c>
      <c r="AR42" s="62"/>
      <c r="AS42" s="63">
        <f t="shared" si="5"/>
        <v>8.2993862838072113E-2</v>
      </c>
      <c r="AT42" s="61">
        <f t="shared" si="6"/>
        <v>0.71736341555198246</v>
      </c>
      <c r="AU42" s="62">
        <f t="shared" si="7"/>
        <v>0.71568092306917142</v>
      </c>
      <c r="AV42" s="62">
        <f t="shared" si="8"/>
        <v>0.71349079599899135</v>
      </c>
      <c r="AW42" s="62">
        <f t="shared" si="9"/>
        <v>0.71247258954083326</v>
      </c>
      <c r="AX42" s="62">
        <f t="shared" si="10"/>
        <v>0.71813359920239284</v>
      </c>
      <c r="AY42" s="62"/>
      <c r="AZ42" s="63">
        <f t="shared" si="11"/>
        <v>0.71542826467267429</v>
      </c>
      <c r="BA42" s="61">
        <f t="shared" si="12"/>
        <v>0.18559064007389414</v>
      </c>
      <c r="BB42" s="62">
        <f t="shared" si="13"/>
        <v>0.1904334024739463</v>
      </c>
      <c r="BC42" s="62">
        <f t="shared" si="14"/>
        <v>0.19688156678154156</v>
      </c>
      <c r="BD42" s="62">
        <f t="shared" si="15"/>
        <v>0.20076915409661772</v>
      </c>
      <c r="BE42" s="62">
        <f t="shared" si="16"/>
        <v>0.19922632103688934</v>
      </c>
      <c r="BF42" s="62"/>
      <c r="BG42" s="67">
        <f t="shared" si="17"/>
        <v>0.19458021689257782</v>
      </c>
    </row>
    <row r="43" spans="1:59" x14ac:dyDescent="0.35">
      <c r="A43" s="46" t="s">
        <v>109</v>
      </c>
      <c r="B43" s="46" t="s">
        <v>847</v>
      </c>
      <c r="C43" s="47">
        <v>99644</v>
      </c>
      <c r="D43" s="47">
        <v>3960</v>
      </c>
      <c r="E43" s="47">
        <v>90919</v>
      </c>
      <c r="F43" s="47">
        <v>2501</v>
      </c>
      <c r="G43" s="47">
        <v>2038</v>
      </c>
      <c r="H43" s="47">
        <v>103466</v>
      </c>
      <c r="I43" s="47">
        <v>3978</v>
      </c>
      <c r="J43" s="47">
        <v>94482</v>
      </c>
      <c r="K43" s="47">
        <v>2501</v>
      </c>
      <c r="L43" s="47">
        <v>2272</v>
      </c>
      <c r="M43" s="47">
        <v>109683</v>
      </c>
      <c r="N43" s="47">
        <v>4062</v>
      </c>
      <c r="O43" s="47">
        <v>100382</v>
      </c>
      <c r="P43" s="47">
        <v>2631</v>
      </c>
      <c r="Q43" s="47">
        <v>2368</v>
      </c>
      <c r="R43" s="47">
        <v>109854</v>
      </c>
      <c r="S43" s="47">
        <v>4120</v>
      </c>
      <c r="T43" s="47">
        <v>100392</v>
      </c>
      <c r="U43" s="47">
        <v>2631</v>
      </c>
      <c r="V43" s="47">
        <v>2472</v>
      </c>
      <c r="W43" s="47">
        <v>110143</v>
      </c>
      <c r="X43" s="47">
        <v>4118</v>
      </c>
      <c r="Y43" s="47">
        <v>100632</v>
      </c>
      <c r="Z43" s="47">
        <v>2630</v>
      </c>
      <c r="AA43" s="47">
        <v>2521</v>
      </c>
      <c r="AB43" s="47">
        <v>111451</v>
      </c>
      <c r="AC43" s="47">
        <v>4117</v>
      </c>
      <c r="AD43" s="47">
        <v>101945</v>
      </c>
      <c r="AE43" s="47">
        <v>2630</v>
      </c>
      <c r="AF43" s="47">
        <v>2520</v>
      </c>
      <c r="AG43" s="125">
        <v>114216</v>
      </c>
      <c r="AH43" s="125">
        <v>4123</v>
      </c>
      <c r="AI43" s="125">
        <v>104693</v>
      </c>
      <c r="AJ43" s="125">
        <v>2630</v>
      </c>
      <c r="AK43" s="125">
        <v>2528</v>
      </c>
      <c r="AM43" s="61">
        <f t="shared" si="0"/>
        <v>3.8447412676628073E-2</v>
      </c>
      <c r="AN43" s="62">
        <f t="shared" si="1"/>
        <v>3.703399797598534E-2</v>
      </c>
      <c r="AO43" s="62">
        <f t="shared" si="2"/>
        <v>3.7504323920840389E-2</v>
      </c>
      <c r="AP43" s="62">
        <f t="shared" si="3"/>
        <v>3.7387759548950003E-2</v>
      </c>
      <c r="AQ43" s="62">
        <f t="shared" si="4"/>
        <v>3.6940000538353175E-2</v>
      </c>
      <c r="AR43" s="62"/>
      <c r="AS43" s="63">
        <f t="shared" si="5"/>
        <v>3.7462698932151393E-2</v>
      </c>
      <c r="AT43" s="61">
        <f t="shared" si="6"/>
        <v>0.91316954361819347</v>
      </c>
      <c r="AU43" s="62">
        <f t="shared" si="7"/>
        <v>0.91520107947448559</v>
      </c>
      <c r="AV43" s="62">
        <f t="shared" si="8"/>
        <v>0.913867496859468</v>
      </c>
      <c r="AW43" s="62">
        <f t="shared" si="9"/>
        <v>0.91364862042980488</v>
      </c>
      <c r="AX43" s="62">
        <f t="shared" si="10"/>
        <v>0.91470691155754547</v>
      </c>
      <c r="AY43" s="62"/>
      <c r="AZ43" s="63">
        <f t="shared" si="11"/>
        <v>0.91411873038789948</v>
      </c>
      <c r="BA43" s="61">
        <f t="shared" si="12"/>
        <v>4.6131096205516788E-2</v>
      </c>
      <c r="BB43" s="62">
        <f t="shared" si="13"/>
        <v>4.557679859230692E-2</v>
      </c>
      <c r="BC43" s="62">
        <f t="shared" si="14"/>
        <v>4.6452564312633129E-2</v>
      </c>
      <c r="BD43" s="62">
        <f t="shared" si="15"/>
        <v>4.6766476308072236E-2</v>
      </c>
      <c r="BE43" s="62">
        <f t="shared" si="16"/>
        <v>4.6208647746543326E-2</v>
      </c>
      <c r="BF43" s="62"/>
      <c r="BG43" s="67">
        <f t="shared" si="17"/>
        <v>4.6227116633014473E-2</v>
      </c>
    </row>
    <row r="44" spans="1:59" x14ac:dyDescent="0.35">
      <c r="A44" s="46" t="s">
        <v>109</v>
      </c>
      <c r="B44" s="46" t="s">
        <v>848</v>
      </c>
      <c r="C44" s="47">
        <v>84257</v>
      </c>
      <c r="D44" s="47">
        <v>9268</v>
      </c>
      <c r="E44" s="47">
        <v>54734</v>
      </c>
      <c r="F44" s="47">
        <v>1996</v>
      </c>
      <c r="G44" s="47">
        <v>17525</v>
      </c>
      <c r="H44" s="47">
        <v>85588</v>
      </c>
      <c r="I44" s="47">
        <v>9074</v>
      </c>
      <c r="J44" s="47">
        <v>55435</v>
      </c>
      <c r="K44" s="47">
        <v>1948</v>
      </c>
      <c r="L44" s="47">
        <v>18403</v>
      </c>
      <c r="M44" s="47">
        <v>85567</v>
      </c>
      <c r="N44" s="47">
        <v>8933</v>
      </c>
      <c r="O44" s="47">
        <v>55140</v>
      </c>
      <c r="P44" s="47">
        <v>1760</v>
      </c>
      <c r="Q44" s="47">
        <v>18999</v>
      </c>
      <c r="R44" s="47">
        <v>85399</v>
      </c>
      <c r="S44" s="47">
        <v>8538</v>
      </c>
      <c r="T44" s="47">
        <v>55266</v>
      </c>
      <c r="U44" s="47">
        <v>1738</v>
      </c>
      <c r="V44" s="47">
        <v>19134</v>
      </c>
      <c r="W44" s="47">
        <v>87976</v>
      </c>
      <c r="X44" s="47">
        <v>8469</v>
      </c>
      <c r="Y44" s="47">
        <v>57667</v>
      </c>
      <c r="Z44" s="47">
        <v>1775</v>
      </c>
      <c r="AA44" s="47">
        <v>19364</v>
      </c>
      <c r="AB44" s="47">
        <v>88907</v>
      </c>
      <c r="AC44" s="47">
        <v>8432</v>
      </c>
      <c r="AD44" s="47">
        <v>58406</v>
      </c>
      <c r="AE44" s="47">
        <v>1775</v>
      </c>
      <c r="AF44" s="47">
        <v>19589</v>
      </c>
      <c r="AG44" s="125">
        <v>92097</v>
      </c>
      <c r="AH44" s="125">
        <v>8429</v>
      </c>
      <c r="AI44" s="125">
        <v>61465</v>
      </c>
      <c r="AJ44" s="125">
        <v>1806</v>
      </c>
      <c r="AK44" s="125">
        <v>19695</v>
      </c>
      <c r="AM44" s="61">
        <f t="shared" si="0"/>
        <v>0.10601953544889471</v>
      </c>
      <c r="AN44" s="62">
        <f t="shared" si="1"/>
        <v>0.10439772342141246</v>
      </c>
      <c r="AO44" s="62">
        <f t="shared" si="2"/>
        <v>9.9977751495919157E-2</v>
      </c>
      <c r="AP44" s="62">
        <f t="shared" si="3"/>
        <v>9.626489042466127E-2</v>
      </c>
      <c r="AQ44" s="62">
        <f t="shared" si="4"/>
        <v>9.4840676212221767E-2</v>
      </c>
      <c r="AR44" s="62"/>
      <c r="AS44" s="63">
        <f t="shared" si="5"/>
        <v>0.10030011540062186</v>
      </c>
      <c r="AT44" s="61">
        <f t="shared" si="6"/>
        <v>0.64769593868299291</v>
      </c>
      <c r="AU44" s="62">
        <f t="shared" si="7"/>
        <v>0.64440730655509715</v>
      </c>
      <c r="AV44" s="62">
        <f t="shared" si="8"/>
        <v>0.64715043501680347</v>
      </c>
      <c r="AW44" s="62">
        <f t="shared" si="9"/>
        <v>0.65548558697826675</v>
      </c>
      <c r="AX44" s="62">
        <f t="shared" si="10"/>
        <v>0.6569336497688596</v>
      </c>
      <c r="AY44" s="62"/>
      <c r="AZ44" s="63">
        <f t="shared" si="11"/>
        <v>0.65033458340040406</v>
      </c>
      <c r="BA44" s="61">
        <f t="shared" si="12"/>
        <v>0.23777866055989158</v>
      </c>
      <c r="BB44" s="62">
        <f t="shared" si="13"/>
        <v>0.24260520995243492</v>
      </c>
      <c r="BC44" s="62">
        <f t="shared" si="14"/>
        <v>0.2444056721975667</v>
      </c>
      <c r="BD44" s="62">
        <f t="shared" si="15"/>
        <v>0.24028144039283442</v>
      </c>
      <c r="BE44" s="62">
        <f t="shared" si="16"/>
        <v>0.24029603968191482</v>
      </c>
      <c r="BF44" s="62"/>
      <c r="BG44" s="67">
        <f t="shared" si="17"/>
        <v>0.24107340455692849</v>
      </c>
    </row>
    <row r="45" spans="1:59" x14ac:dyDescent="0.35">
      <c r="A45" s="46" t="s">
        <v>109</v>
      </c>
      <c r="B45" s="46" t="s">
        <v>849</v>
      </c>
      <c r="C45" s="47">
        <v>57935</v>
      </c>
      <c r="D45" s="47">
        <v>11095</v>
      </c>
      <c r="E45" s="47">
        <v>30612</v>
      </c>
      <c r="F45" s="47">
        <v>1705</v>
      </c>
      <c r="G45" s="47">
        <v>13757</v>
      </c>
      <c r="H45" s="47">
        <v>59244</v>
      </c>
      <c r="I45" s="47">
        <v>10909</v>
      </c>
      <c r="J45" s="47">
        <v>31015</v>
      </c>
      <c r="K45" s="47">
        <v>1839</v>
      </c>
      <c r="L45" s="47">
        <v>14709</v>
      </c>
      <c r="M45" s="47">
        <v>57334</v>
      </c>
      <c r="N45" s="47">
        <v>9256</v>
      </c>
      <c r="O45" s="47">
        <v>31119</v>
      </c>
      <c r="P45" s="47">
        <v>1927</v>
      </c>
      <c r="Q45" s="47">
        <v>14297</v>
      </c>
      <c r="R45" s="47">
        <v>58005</v>
      </c>
      <c r="S45" s="47">
        <v>8918</v>
      </c>
      <c r="T45" s="47">
        <v>31810</v>
      </c>
      <c r="U45" s="47">
        <v>1999</v>
      </c>
      <c r="V45" s="47">
        <v>14573</v>
      </c>
      <c r="W45" s="47">
        <v>63748</v>
      </c>
      <c r="X45" s="47">
        <v>8733</v>
      </c>
      <c r="Y45" s="47">
        <v>37119</v>
      </c>
      <c r="Z45" s="47">
        <v>2119</v>
      </c>
      <c r="AA45" s="47">
        <v>15077</v>
      </c>
      <c r="AB45" s="47">
        <v>69465</v>
      </c>
      <c r="AC45" s="47">
        <v>8271</v>
      </c>
      <c r="AD45" s="47">
        <v>43078</v>
      </c>
      <c r="AE45" s="47">
        <v>2173</v>
      </c>
      <c r="AF45" s="47">
        <v>15281</v>
      </c>
      <c r="AG45" s="125">
        <v>73253</v>
      </c>
      <c r="AH45" s="125">
        <v>8186</v>
      </c>
      <c r="AI45" s="125">
        <v>46747</v>
      </c>
      <c r="AJ45" s="125">
        <v>2237</v>
      </c>
      <c r="AK45" s="125">
        <v>15426</v>
      </c>
      <c r="AM45" s="61">
        <f t="shared" si="0"/>
        <v>0.18413679022348256</v>
      </c>
      <c r="AN45" s="62">
        <f t="shared" si="1"/>
        <v>0.16143998325600864</v>
      </c>
      <c r="AO45" s="62">
        <f t="shared" si="2"/>
        <v>0.15374536677872597</v>
      </c>
      <c r="AP45" s="62">
        <f t="shared" si="3"/>
        <v>0.13699253309907761</v>
      </c>
      <c r="AQ45" s="62">
        <f t="shared" si="4"/>
        <v>0.11906715612178795</v>
      </c>
      <c r="AR45" s="62"/>
      <c r="AS45" s="63">
        <f t="shared" si="5"/>
        <v>0.15107636589581658</v>
      </c>
      <c r="AT45" s="61">
        <f t="shared" si="6"/>
        <v>0.52351292957936668</v>
      </c>
      <c r="AU45" s="62">
        <f t="shared" si="7"/>
        <v>0.54276694457041197</v>
      </c>
      <c r="AV45" s="62">
        <f t="shared" si="8"/>
        <v>0.54840099991380054</v>
      </c>
      <c r="AW45" s="62">
        <f t="shared" si="9"/>
        <v>0.58227709104599357</v>
      </c>
      <c r="AX45" s="62">
        <f t="shared" si="10"/>
        <v>0.62013963866695454</v>
      </c>
      <c r="AY45" s="62"/>
      <c r="AZ45" s="63">
        <f t="shared" si="11"/>
        <v>0.56341952075530544</v>
      </c>
      <c r="BA45" s="61">
        <f t="shared" si="12"/>
        <v>0.2793194247518736</v>
      </c>
      <c r="BB45" s="62">
        <f t="shared" si="13"/>
        <v>0.28297345379704886</v>
      </c>
      <c r="BC45" s="62">
        <f t="shared" si="14"/>
        <v>0.28569950866304628</v>
      </c>
      <c r="BD45" s="62">
        <f t="shared" si="15"/>
        <v>0.26974963920436718</v>
      </c>
      <c r="BE45" s="62">
        <f t="shared" si="16"/>
        <v>0.25126322608507884</v>
      </c>
      <c r="BF45" s="62"/>
      <c r="BG45" s="67">
        <f t="shared" si="17"/>
        <v>0.27380105050028297</v>
      </c>
    </row>
    <row r="46" spans="1:59" x14ac:dyDescent="0.35">
      <c r="A46" s="46" t="s">
        <v>109</v>
      </c>
      <c r="B46" s="46" t="s">
        <v>426</v>
      </c>
      <c r="C46" s="47">
        <v>130097</v>
      </c>
      <c r="D46" s="47">
        <v>7360</v>
      </c>
      <c r="E46" s="47">
        <v>98562</v>
      </c>
      <c r="F46" s="47">
        <v>1578</v>
      </c>
      <c r="G46" s="47">
        <v>21328</v>
      </c>
      <c r="H46" s="47">
        <v>147295</v>
      </c>
      <c r="I46" s="47">
        <v>7333</v>
      </c>
      <c r="J46" s="47">
        <v>113575</v>
      </c>
      <c r="K46" s="47">
        <v>1638</v>
      </c>
      <c r="L46" s="47">
        <v>23467</v>
      </c>
      <c r="M46" s="47">
        <v>164258</v>
      </c>
      <c r="N46" s="47">
        <v>7331</v>
      </c>
      <c r="O46" s="47">
        <v>129151</v>
      </c>
      <c r="P46" s="47">
        <v>1642</v>
      </c>
      <c r="Q46" s="47">
        <v>24821</v>
      </c>
      <c r="R46" s="47">
        <v>179205</v>
      </c>
      <c r="S46" s="47">
        <v>7388</v>
      </c>
      <c r="T46" s="47">
        <v>143158</v>
      </c>
      <c r="U46" s="47">
        <v>1622</v>
      </c>
      <c r="V46" s="47">
        <v>25709</v>
      </c>
      <c r="W46" s="47">
        <v>184751</v>
      </c>
      <c r="X46" s="47">
        <v>7454</v>
      </c>
      <c r="Y46" s="47">
        <v>147832</v>
      </c>
      <c r="Z46" s="47">
        <v>1645</v>
      </c>
      <c r="AA46" s="47">
        <v>26506</v>
      </c>
      <c r="AB46" s="47">
        <v>188481</v>
      </c>
      <c r="AC46" s="47">
        <v>7537</v>
      </c>
      <c r="AD46" s="47">
        <v>151150</v>
      </c>
      <c r="AE46" s="47">
        <v>1744</v>
      </c>
      <c r="AF46" s="47">
        <v>26744</v>
      </c>
      <c r="AG46" s="125">
        <v>194636</v>
      </c>
      <c r="AH46" s="125">
        <v>7565</v>
      </c>
      <c r="AI46" s="125">
        <v>157020</v>
      </c>
      <c r="AJ46" s="125">
        <v>1799</v>
      </c>
      <c r="AK46" s="125">
        <v>26943</v>
      </c>
      <c r="AM46" s="61">
        <f t="shared" si="0"/>
        <v>4.9784446179435823E-2</v>
      </c>
      <c r="AN46" s="62">
        <f t="shared" si="1"/>
        <v>4.4631007317756211E-2</v>
      </c>
      <c r="AO46" s="62">
        <f t="shared" si="2"/>
        <v>4.1226528277670822E-2</v>
      </c>
      <c r="AP46" s="62">
        <f t="shared" si="3"/>
        <v>4.0346195690415747E-2</v>
      </c>
      <c r="AQ46" s="62">
        <f t="shared" si="4"/>
        <v>3.9988115512969477E-2</v>
      </c>
      <c r="AR46" s="62"/>
      <c r="AS46" s="63">
        <f t="shared" si="5"/>
        <v>4.319525859564962E-2</v>
      </c>
      <c r="AT46" s="61">
        <f t="shared" si="6"/>
        <v>0.77107165891578122</v>
      </c>
      <c r="AU46" s="62">
        <f t="shared" si="7"/>
        <v>0.78626916192818619</v>
      </c>
      <c r="AV46" s="62">
        <f t="shared" si="8"/>
        <v>0.79885047850227398</v>
      </c>
      <c r="AW46" s="62">
        <f t="shared" si="9"/>
        <v>0.80016887594654429</v>
      </c>
      <c r="AX46" s="62">
        <f t="shared" si="10"/>
        <v>0.80193759583194058</v>
      </c>
      <c r="AY46" s="62"/>
      <c r="AZ46" s="63">
        <f t="shared" si="11"/>
        <v>0.79165955422494538</v>
      </c>
      <c r="BA46" s="61">
        <f t="shared" si="12"/>
        <v>0.17044027292168776</v>
      </c>
      <c r="BB46" s="62">
        <f t="shared" si="13"/>
        <v>0.16110630836854217</v>
      </c>
      <c r="BC46" s="62">
        <f t="shared" si="14"/>
        <v>0.15251248570073381</v>
      </c>
      <c r="BD46" s="62">
        <f t="shared" si="15"/>
        <v>0.15237265292204102</v>
      </c>
      <c r="BE46" s="62">
        <f t="shared" si="16"/>
        <v>0.15114520827032962</v>
      </c>
      <c r="BF46" s="62"/>
      <c r="BG46" s="67">
        <f t="shared" si="17"/>
        <v>0.15751538563666689</v>
      </c>
    </row>
    <row r="47" spans="1:59" x14ac:dyDescent="0.35">
      <c r="A47" s="46" t="s">
        <v>109</v>
      </c>
      <c r="B47" s="46" t="s">
        <v>421</v>
      </c>
      <c r="C47" s="47">
        <v>196205</v>
      </c>
      <c r="D47" s="47">
        <v>15640</v>
      </c>
      <c r="E47" s="47">
        <v>94911</v>
      </c>
      <c r="F47" s="47">
        <v>11013</v>
      </c>
      <c r="G47" s="47">
        <v>73260</v>
      </c>
      <c r="H47" s="47">
        <v>200334</v>
      </c>
      <c r="I47" s="47">
        <v>15659</v>
      </c>
      <c r="J47" s="47">
        <v>98015</v>
      </c>
      <c r="K47" s="47">
        <v>10016</v>
      </c>
      <c r="L47" s="47">
        <v>75274</v>
      </c>
      <c r="M47" s="47">
        <v>207974</v>
      </c>
      <c r="N47" s="47">
        <v>15746</v>
      </c>
      <c r="O47" s="47">
        <v>104870</v>
      </c>
      <c r="P47" s="47">
        <v>9166</v>
      </c>
      <c r="Q47" s="47">
        <v>76800</v>
      </c>
      <c r="R47" s="47">
        <v>220241</v>
      </c>
      <c r="S47" s="47">
        <v>15588</v>
      </c>
      <c r="T47" s="47">
        <v>116400</v>
      </c>
      <c r="U47" s="47">
        <v>8888</v>
      </c>
      <c r="V47" s="47">
        <v>77977</v>
      </c>
      <c r="W47" s="47">
        <v>222495</v>
      </c>
      <c r="X47" s="47">
        <v>15290</v>
      </c>
      <c r="Y47" s="47">
        <v>117690</v>
      </c>
      <c r="Z47" s="47">
        <v>8818</v>
      </c>
      <c r="AA47" s="47">
        <v>79319</v>
      </c>
      <c r="AB47" s="47">
        <v>224378</v>
      </c>
      <c r="AC47" s="47">
        <v>15205</v>
      </c>
      <c r="AD47" s="47">
        <v>117977</v>
      </c>
      <c r="AE47" s="47">
        <v>8457</v>
      </c>
      <c r="AF47" s="47">
        <v>81369</v>
      </c>
      <c r="AG47" s="125">
        <v>227189</v>
      </c>
      <c r="AH47" s="125">
        <v>15262</v>
      </c>
      <c r="AI47" s="125">
        <v>119331</v>
      </c>
      <c r="AJ47" s="125">
        <v>8592</v>
      </c>
      <c r="AK47" s="125">
        <v>82631</v>
      </c>
      <c r="AM47" s="61">
        <f t="shared" si="0"/>
        <v>7.8164465342877396E-2</v>
      </c>
      <c r="AN47" s="62">
        <f t="shared" si="1"/>
        <v>7.5711387000298114E-2</v>
      </c>
      <c r="AO47" s="62">
        <f t="shared" si="2"/>
        <v>7.0777012454538435E-2</v>
      </c>
      <c r="AP47" s="62">
        <f t="shared" si="3"/>
        <v>6.8720645407761974E-2</v>
      </c>
      <c r="AQ47" s="62">
        <f t="shared" si="4"/>
        <v>6.7765110661473046E-2</v>
      </c>
      <c r="AR47" s="62"/>
      <c r="AS47" s="63">
        <f t="shared" si="5"/>
        <v>7.2227724173389796E-2</v>
      </c>
      <c r="AT47" s="61">
        <f t="shared" si="6"/>
        <v>0.48925793924146677</v>
      </c>
      <c r="AU47" s="62">
        <f t="shared" si="7"/>
        <v>0.50424572302307014</v>
      </c>
      <c r="AV47" s="62">
        <f t="shared" si="8"/>
        <v>0.52851194827484438</v>
      </c>
      <c r="AW47" s="62">
        <f t="shared" si="9"/>
        <v>0.5289557068698173</v>
      </c>
      <c r="AX47" s="62">
        <f t="shared" si="10"/>
        <v>0.52579575537708689</v>
      </c>
      <c r="AY47" s="62"/>
      <c r="AZ47" s="63">
        <f t="shared" si="11"/>
        <v>0.51535341455725714</v>
      </c>
      <c r="BA47" s="61">
        <f t="shared" si="12"/>
        <v>0.42573901584354129</v>
      </c>
      <c r="BB47" s="62">
        <f t="shared" si="13"/>
        <v>0.41334974564128207</v>
      </c>
      <c r="BC47" s="62">
        <f t="shared" si="14"/>
        <v>0.39440885212108556</v>
      </c>
      <c r="BD47" s="62">
        <f t="shared" si="15"/>
        <v>0.3961302501179802</v>
      </c>
      <c r="BE47" s="62">
        <f t="shared" si="16"/>
        <v>0.40033336601627612</v>
      </c>
      <c r="BF47" s="62"/>
      <c r="BG47" s="67">
        <f t="shared" si="17"/>
        <v>0.40599224594803307</v>
      </c>
    </row>
    <row r="48" spans="1:59" x14ac:dyDescent="0.35">
      <c r="A48" s="46" t="s">
        <v>109</v>
      </c>
      <c r="B48" s="46" t="s">
        <v>850</v>
      </c>
      <c r="C48" s="47">
        <v>93542</v>
      </c>
      <c r="D48" s="47">
        <v>7445</v>
      </c>
      <c r="E48" s="47">
        <v>54374</v>
      </c>
      <c r="F48" s="47">
        <v>9791</v>
      </c>
      <c r="G48" s="47">
        <v>21300</v>
      </c>
      <c r="H48" s="47">
        <v>96398</v>
      </c>
      <c r="I48" s="47">
        <v>7592</v>
      </c>
      <c r="J48" s="47">
        <v>57425</v>
      </c>
      <c r="K48" s="47">
        <v>8794</v>
      </c>
      <c r="L48" s="47">
        <v>21955</v>
      </c>
      <c r="M48" s="47">
        <v>102087</v>
      </c>
      <c r="N48" s="47">
        <v>7745</v>
      </c>
      <c r="O48" s="47">
        <v>63149</v>
      </c>
      <c r="P48" s="47">
        <v>7933</v>
      </c>
      <c r="Q48" s="47">
        <v>22612</v>
      </c>
      <c r="R48" s="47">
        <v>106172</v>
      </c>
      <c r="S48" s="47">
        <v>7730</v>
      </c>
      <c r="T48" s="47">
        <v>67152</v>
      </c>
      <c r="U48" s="47">
        <v>7655</v>
      </c>
      <c r="V48" s="47">
        <v>22986</v>
      </c>
      <c r="W48" s="47">
        <v>108164</v>
      </c>
      <c r="X48" s="47">
        <v>7598</v>
      </c>
      <c r="Y48" s="47">
        <v>68884</v>
      </c>
      <c r="Z48" s="47">
        <v>7552</v>
      </c>
      <c r="AA48" s="47">
        <v>23481</v>
      </c>
      <c r="AB48" s="47">
        <v>109003</v>
      </c>
      <c r="AC48" s="47">
        <v>7686</v>
      </c>
      <c r="AD48" s="47">
        <v>69171</v>
      </c>
      <c r="AE48" s="47">
        <v>7271</v>
      </c>
      <c r="AF48" s="47">
        <v>24234</v>
      </c>
      <c r="AG48" s="125">
        <v>110963</v>
      </c>
      <c r="AH48" s="125">
        <v>7792</v>
      </c>
      <c r="AI48" s="125">
        <v>70525</v>
      </c>
      <c r="AJ48" s="125">
        <v>7387</v>
      </c>
      <c r="AK48" s="125">
        <v>24618</v>
      </c>
      <c r="AM48" s="61">
        <f t="shared" si="0"/>
        <v>7.8756820680926987E-2</v>
      </c>
      <c r="AN48" s="62">
        <f t="shared" si="1"/>
        <v>7.5866662748440061E-2</v>
      </c>
      <c r="AO48" s="62">
        <f t="shared" si="2"/>
        <v>7.2806389631918017E-2</v>
      </c>
      <c r="AP48" s="62">
        <f t="shared" si="3"/>
        <v>7.0245183240264783E-2</v>
      </c>
      <c r="AQ48" s="62">
        <f t="shared" si="4"/>
        <v>7.0511820775574982E-2</v>
      </c>
      <c r="AR48" s="62"/>
      <c r="AS48" s="63">
        <f t="shared" si="5"/>
        <v>7.3637375415424963E-2</v>
      </c>
      <c r="AT48" s="61">
        <f t="shared" si="6"/>
        <v>0.59570737982115807</v>
      </c>
      <c r="AU48" s="62">
        <f t="shared" si="7"/>
        <v>0.618580230587636</v>
      </c>
      <c r="AV48" s="62">
        <f t="shared" si="8"/>
        <v>0.63248314056436727</v>
      </c>
      <c r="AW48" s="62">
        <f t="shared" si="9"/>
        <v>0.63684774971339819</v>
      </c>
      <c r="AX48" s="62">
        <f t="shared" si="10"/>
        <v>0.63457886480188619</v>
      </c>
      <c r="AY48" s="62"/>
      <c r="AZ48" s="63">
        <f t="shared" si="11"/>
        <v>0.62363947309768919</v>
      </c>
      <c r="BA48" s="61">
        <f t="shared" si="12"/>
        <v>0.31897964688064068</v>
      </c>
      <c r="BB48" s="62">
        <f t="shared" si="13"/>
        <v>0.29920557955469357</v>
      </c>
      <c r="BC48" s="62">
        <f t="shared" si="14"/>
        <v>0.28859774705195346</v>
      </c>
      <c r="BD48" s="62">
        <f t="shared" si="15"/>
        <v>0.28690691912281352</v>
      </c>
      <c r="BE48" s="62">
        <f t="shared" si="16"/>
        <v>0.28902874232819281</v>
      </c>
      <c r="BF48" s="62"/>
      <c r="BG48" s="67">
        <f t="shared" si="17"/>
        <v>0.2965437269876588</v>
      </c>
    </row>
    <row r="49" spans="1:59" x14ac:dyDescent="0.35">
      <c r="A49" s="46" t="s">
        <v>109</v>
      </c>
      <c r="B49" s="46" t="s">
        <v>851</v>
      </c>
      <c r="C49" s="47">
        <v>102663</v>
      </c>
      <c r="D49" s="47">
        <v>8195</v>
      </c>
      <c r="E49" s="47">
        <v>40537</v>
      </c>
      <c r="F49" s="47">
        <v>1222</v>
      </c>
      <c r="G49" s="47">
        <v>51960</v>
      </c>
      <c r="H49" s="47">
        <v>103936</v>
      </c>
      <c r="I49" s="47">
        <v>8067</v>
      </c>
      <c r="J49" s="47">
        <v>40590</v>
      </c>
      <c r="K49" s="47">
        <v>1222</v>
      </c>
      <c r="L49" s="47">
        <v>53319</v>
      </c>
      <c r="M49" s="47">
        <v>105887</v>
      </c>
      <c r="N49" s="47">
        <v>8001</v>
      </c>
      <c r="O49" s="47">
        <v>41721</v>
      </c>
      <c r="P49" s="47">
        <v>1233</v>
      </c>
      <c r="Q49" s="47">
        <v>54188</v>
      </c>
      <c r="R49" s="47">
        <v>114069</v>
      </c>
      <c r="S49" s="47">
        <v>7858</v>
      </c>
      <c r="T49" s="47">
        <v>49248</v>
      </c>
      <c r="U49" s="47">
        <v>1233</v>
      </c>
      <c r="V49" s="47">
        <v>54991</v>
      </c>
      <c r="W49" s="47">
        <v>114331</v>
      </c>
      <c r="X49" s="47">
        <v>7692</v>
      </c>
      <c r="Y49" s="47">
        <v>48806</v>
      </c>
      <c r="Z49" s="47">
        <v>1266</v>
      </c>
      <c r="AA49" s="47">
        <v>55838</v>
      </c>
      <c r="AB49" s="47">
        <v>115375</v>
      </c>
      <c r="AC49" s="47">
        <v>7519</v>
      </c>
      <c r="AD49" s="47">
        <v>48806</v>
      </c>
      <c r="AE49" s="47">
        <v>1186</v>
      </c>
      <c r="AF49" s="47">
        <v>57135</v>
      </c>
      <c r="AG49" s="125">
        <v>116226</v>
      </c>
      <c r="AH49" s="125">
        <v>7470</v>
      </c>
      <c r="AI49" s="125">
        <v>48806</v>
      </c>
      <c r="AJ49" s="125">
        <v>1205</v>
      </c>
      <c r="AK49" s="125">
        <v>58013</v>
      </c>
      <c r="AM49" s="61">
        <f t="shared" si="0"/>
        <v>7.7615070812807885E-2</v>
      </c>
      <c r="AN49" s="62">
        <f t="shared" si="1"/>
        <v>7.5561683681660635E-2</v>
      </c>
      <c r="AO49" s="62">
        <f t="shared" si="2"/>
        <v>6.888812911483401E-2</v>
      </c>
      <c r="AP49" s="62">
        <f t="shared" si="3"/>
        <v>6.7278340957395627E-2</v>
      </c>
      <c r="AQ49" s="62">
        <f t="shared" si="4"/>
        <v>6.5170097508125677E-2</v>
      </c>
      <c r="AR49" s="62"/>
      <c r="AS49" s="63">
        <f t="shared" si="5"/>
        <v>7.0902664414964761E-2</v>
      </c>
      <c r="AT49" s="61">
        <f t="shared" si="6"/>
        <v>0.39052878694581283</v>
      </c>
      <c r="AU49" s="62">
        <f t="shared" si="7"/>
        <v>0.39401437381359372</v>
      </c>
      <c r="AV49" s="62">
        <f t="shared" si="8"/>
        <v>0.43173868448044606</v>
      </c>
      <c r="AW49" s="62">
        <f t="shared" si="9"/>
        <v>0.4268833474735636</v>
      </c>
      <c r="AX49" s="62">
        <f t="shared" si="10"/>
        <v>0.42302058504875406</v>
      </c>
      <c r="AY49" s="62"/>
      <c r="AZ49" s="63">
        <f t="shared" si="11"/>
        <v>0.41323715555243401</v>
      </c>
      <c r="BA49" s="61">
        <f t="shared" si="12"/>
        <v>0.52475561884236455</v>
      </c>
      <c r="BB49" s="62">
        <f t="shared" si="13"/>
        <v>0.52339758421713711</v>
      </c>
      <c r="BC49" s="62">
        <f t="shared" si="14"/>
        <v>0.49289465148287442</v>
      </c>
      <c r="BD49" s="62">
        <f t="shared" si="15"/>
        <v>0.49946208814757154</v>
      </c>
      <c r="BE49" s="62">
        <f t="shared" si="16"/>
        <v>0.50549079089924165</v>
      </c>
      <c r="BF49" s="62"/>
      <c r="BG49" s="67">
        <f t="shared" si="17"/>
        <v>0.50920014671783786</v>
      </c>
    </row>
    <row r="50" spans="1:59" x14ac:dyDescent="0.35">
      <c r="A50" s="46" t="s">
        <v>109</v>
      </c>
      <c r="B50" s="46" t="s">
        <v>433</v>
      </c>
      <c r="C50" s="47">
        <v>64940</v>
      </c>
      <c r="D50" s="47">
        <v>21554</v>
      </c>
      <c r="E50" s="47">
        <v>36336</v>
      </c>
      <c r="F50" s="47">
        <v>2510</v>
      </c>
      <c r="G50" s="47">
        <v>3695</v>
      </c>
      <c r="H50" s="47">
        <v>70478</v>
      </c>
      <c r="I50" s="47">
        <v>21619</v>
      </c>
      <c r="J50" s="47">
        <v>41446</v>
      </c>
      <c r="K50" s="47">
        <v>2601</v>
      </c>
      <c r="L50" s="47">
        <v>3947</v>
      </c>
      <c r="M50" s="47">
        <v>74462</v>
      </c>
      <c r="N50" s="47">
        <v>21480</v>
      </c>
      <c r="O50" s="47">
        <v>44928</v>
      </c>
      <c r="P50" s="47">
        <v>2685</v>
      </c>
      <c r="Q50" s="47">
        <v>4479</v>
      </c>
      <c r="R50" s="47">
        <v>76636</v>
      </c>
      <c r="S50" s="47">
        <v>21620</v>
      </c>
      <c r="T50" s="47">
        <v>46787</v>
      </c>
      <c r="U50" s="47">
        <v>2702</v>
      </c>
      <c r="V50" s="47">
        <v>4614</v>
      </c>
      <c r="W50" s="47">
        <v>77374</v>
      </c>
      <c r="X50" s="47">
        <v>21599</v>
      </c>
      <c r="Y50" s="47">
        <v>47427</v>
      </c>
      <c r="Z50" s="47">
        <v>2700</v>
      </c>
      <c r="AA50" s="47">
        <v>4740</v>
      </c>
      <c r="AB50" s="47">
        <v>77533</v>
      </c>
      <c r="AC50" s="47">
        <v>21687</v>
      </c>
      <c r="AD50" s="47">
        <v>47432</v>
      </c>
      <c r="AE50" s="47">
        <v>2751</v>
      </c>
      <c r="AF50" s="47">
        <v>4747</v>
      </c>
      <c r="AG50" s="125">
        <v>79457</v>
      </c>
      <c r="AH50" s="125">
        <v>21824</v>
      </c>
      <c r="AI50" s="125">
        <v>49167</v>
      </c>
      <c r="AJ50" s="125">
        <v>2763</v>
      </c>
      <c r="AK50" s="125">
        <v>4781</v>
      </c>
      <c r="AM50" s="61">
        <f t="shared" si="0"/>
        <v>0.30674820511365247</v>
      </c>
      <c r="AN50" s="62">
        <f t="shared" si="1"/>
        <v>0.28846928634739866</v>
      </c>
      <c r="AO50" s="62">
        <f t="shared" si="2"/>
        <v>0.28211284513805523</v>
      </c>
      <c r="AP50" s="62">
        <f t="shared" si="3"/>
        <v>0.27915061907100575</v>
      </c>
      <c r="AQ50" s="62">
        <f t="shared" si="4"/>
        <v>0.27971315439877215</v>
      </c>
      <c r="AR50" s="62"/>
      <c r="AS50" s="63">
        <f t="shared" si="5"/>
        <v>0.28723882201377682</v>
      </c>
      <c r="AT50" s="61">
        <f t="shared" si="6"/>
        <v>0.58807003603961516</v>
      </c>
      <c r="AU50" s="62">
        <f t="shared" si="7"/>
        <v>0.6033681609411512</v>
      </c>
      <c r="AV50" s="62">
        <f t="shared" si="8"/>
        <v>0.61050942115976825</v>
      </c>
      <c r="AW50" s="62">
        <f t="shared" si="9"/>
        <v>0.61295784113526508</v>
      </c>
      <c r="AX50" s="62">
        <f t="shared" si="10"/>
        <v>0.61176531283453495</v>
      </c>
      <c r="AY50" s="62"/>
      <c r="AZ50" s="63">
        <f t="shared" si="11"/>
        <v>0.60533415442206695</v>
      </c>
      <c r="BA50" s="61">
        <f t="shared" si="12"/>
        <v>9.2908425324214644E-2</v>
      </c>
      <c r="BB50" s="62">
        <f t="shared" si="13"/>
        <v>9.6210147457763698E-2</v>
      </c>
      <c r="BC50" s="62">
        <f t="shared" si="14"/>
        <v>9.5464272665587976E-2</v>
      </c>
      <c r="BD50" s="62">
        <f t="shared" si="15"/>
        <v>9.6156331584253102E-2</v>
      </c>
      <c r="BE50" s="62">
        <f t="shared" si="16"/>
        <v>9.670720854345892E-2</v>
      </c>
      <c r="BF50" s="62"/>
      <c r="BG50" s="67">
        <f t="shared" si="17"/>
        <v>9.5489277115055685E-2</v>
      </c>
    </row>
    <row r="51" spans="1:59" x14ac:dyDescent="0.35">
      <c r="A51" s="46" t="s">
        <v>109</v>
      </c>
      <c r="B51" s="46" t="s">
        <v>852</v>
      </c>
      <c r="C51" s="47">
        <v>178175</v>
      </c>
      <c r="D51" s="47">
        <v>10756</v>
      </c>
      <c r="E51" s="47">
        <v>128918</v>
      </c>
      <c r="F51" s="47">
        <v>3674</v>
      </c>
      <c r="G51" s="47">
        <v>33496</v>
      </c>
      <c r="H51" s="47">
        <v>177651</v>
      </c>
      <c r="I51" s="47">
        <v>10055</v>
      </c>
      <c r="J51" s="47">
        <v>129814</v>
      </c>
      <c r="K51" s="47">
        <v>3310</v>
      </c>
      <c r="L51" s="47">
        <v>33206</v>
      </c>
      <c r="M51" s="47">
        <v>178130</v>
      </c>
      <c r="N51" s="47">
        <v>9588</v>
      </c>
      <c r="O51" s="47">
        <v>130792</v>
      </c>
      <c r="P51" s="47">
        <v>3349</v>
      </c>
      <c r="Q51" s="47">
        <v>33166</v>
      </c>
      <c r="R51" s="47">
        <v>178613</v>
      </c>
      <c r="S51" s="47">
        <v>9400</v>
      </c>
      <c r="T51" s="47">
        <v>131020</v>
      </c>
      <c r="U51" s="47">
        <v>3470</v>
      </c>
      <c r="V51" s="47">
        <v>33494</v>
      </c>
      <c r="W51" s="47">
        <v>178209</v>
      </c>
      <c r="X51" s="47">
        <v>8654</v>
      </c>
      <c r="Y51" s="47">
        <v>133312</v>
      </c>
      <c r="Z51" s="47">
        <v>3354</v>
      </c>
      <c r="AA51" s="47">
        <v>31713</v>
      </c>
      <c r="AB51" s="47">
        <v>185313</v>
      </c>
      <c r="AC51" s="47">
        <v>8523</v>
      </c>
      <c r="AD51" s="47">
        <v>140531</v>
      </c>
      <c r="AE51" s="47">
        <v>3357</v>
      </c>
      <c r="AF51" s="47">
        <v>31744</v>
      </c>
      <c r="AG51" s="125">
        <v>183214</v>
      </c>
      <c r="AH51" s="125">
        <v>8376</v>
      </c>
      <c r="AI51" s="125">
        <v>138856</v>
      </c>
      <c r="AJ51" s="125">
        <v>3240</v>
      </c>
      <c r="AK51" s="125">
        <v>31593</v>
      </c>
      <c r="AM51" s="61">
        <f t="shared" si="0"/>
        <v>5.659973768793871E-2</v>
      </c>
      <c r="AN51" s="62">
        <f t="shared" si="1"/>
        <v>5.3825857519788918E-2</v>
      </c>
      <c r="AO51" s="62">
        <f t="shared" si="2"/>
        <v>5.2627748260205026E-2</v>
      </c>
      <c r="AP51" s="62">
        <f t="shared" si="3"/>
        <v>4.8560959323042045E-2</v>
      </c>
      <c r="AQ51" s="62">
        <f t="shared" si="4"/>
        <v>4.5992456006864066E-2</v>
      </c>
      <c r="AR51" s="62"/>
      <c r="AS51" s="63">
        <f t="shared" si="5"/>
        <v>5.1521351759567756E-2</v>
      </c>
      <c r="AT51" s="61">
        <f t="shared" si="6"/>
        <v>0.73072484815734218</v>
      </c>
      <c r="AU51" s="62">
        <f t="shared" si="7"/>
        <v>0.73425026665918147</v>
      </c>
      <c r="AV51" s="62">
        <f t="shared" si="8"/>
        <v>0.73354123160128326</v>
      </c>
      <c r="AW51" s="62">
        <f t="shared" si="9"/>
        <v>0.74806547368539189</v>
      </c>
      <c r="AX51" s="62">
        <f t="shared" si="10"/>
        <v>0.75834399097742733</v>
      </c>
      <c r="AY51" s="62"/>
      <c r="AZ51" s="63">
        <f t="shared" si="11"/>
        <v>0.7409851622161252</v>
      </c>
      <c r="BA51" s="61">
        <f t="shared" si="12"/>
        <v>0.2055490821892362</v>
      </c>
      <c r="BB51" s="62">
        <f t="shared" si="13"/>
        <v>0.20499073710211643</v>
      </c>
      <c r="BC51" s="62">
        <f t="shared" si="14"/>
        <v>0.20695022198832111</v>
      </c>
      <c r="BD51" s="62">
        <f t="shared" si="15"/>
        <v>0.19677457367473022</v>
      </c>
      <c r="BE51" s="62">
        <f t="shared" si="16"/>
        <v>0.18941466599752851</v>
      </c>
      <c r="BF51" s="62"/>
      <c r="BG51" s="67">
        <f t="shared" si="17"/>
        <v>0.20073585619038647</v>
      </c>
    </row>
    <row r="52" spans="1:59" x14ac:dyDescent="0.35">
      <c r="A52" s="46" t="s">
        <v>109</v>
      </c>
      <c r="B52" s="46" t="s">
        <v>853</v>
      </c>
      <c r="C52" s="47">
        <v>103970</v>
      </c>
      <c r="D52" s="47">
        <v>3662</v>
      </c>
      <c r="E52" s="47">
        <v>84600</v>
      </c>
      <c r="F52" s="47">
        <v>1718</v>
      </c>
      <c r="G52" s="47">
        <v>13415</v>
      </c>
      <c r="H52" s="47">
        <v>102026</v>
      </c>
      <c r="I52" s="47">
        <v>3222</v>
      </c>
      <c r="J52" s="47">
        <v>84578</v>
      </c>
      <c r="K52" s="47">
        <v>1291</v>
      </c>
      <c r="L52" s="47">
        <v>12418</v>
      </c>
      <c r="M52" s="47">
        <v>101844</v>
      </c>
      <c r="N52" s="47">
        <v>2945</v>
      </c>
      <c r="O52" s="47">
        <v>85094</v>
      </c>
      <c r="P52" s="47">
        <v>1267</v>
      </c>
      <c r="Q52" s="47">
        <v>12047</v>
      </c>
      <c r="R52" s="47">
        <v>101500</v>
      </c>
      <c r="S52" s="47">
        <v>2832</v>
      </c>
      <c r="T52" s="47">
        <v>84844</v>
      </c>
      <c r="U52" s="47">
        <v>1276</v>
      </c>
      <c r="V52" s="47">
        <v>12069</v>
      </c>
      <c r="W52" s="47">
        <v>101808</v>
      </c>
      <c r="X52" s="47">
        <v>2540</v>
      </c>
      <c r="Y52" s="47">
        <v>87285</v>
      </c>
      <c r="Z52" s="47">
        <v>1119</v>
      </c>
      <c r="AA52" s="47">
        <v>10426</v>
      </c>
      <c r="AB52" s="47">
        <v>107568</v>
      </c>
      <c r="AC52" s="47">
        <v>2526</v>
      </c>
      <c r="AD52" s="47">
        <v>93018</v>
      </c>
      <c r="AE52" s="47">
        <v>1119</v>
      </c>
      <c r="AF52" s="47">
        <v>10471</v>
      </c>
      <c r="AG52" s="125">
        <v>105784</v>
      </c>
      <c r="AH52" s="125">
        <v>2523</v>
      </c>
      <c r="AI52" s="125">
        <v>91185</v>
      </c>
      <c r="AJ52" s="125">
        <v>1133</v>
      </c>
      <c r="AK52" s="125">
        <v>10508</v>
      </c>
      <c r="AM52" s="61">
        <f t="shared" si="0"/>
        <v>3.158018544292631E-2</v>
      </c>
      <c r="AN52" s="62">
        <f t="shared" si="1"/>
        <v>2.8916774674993127E-2</v>
      </c>
      <c r="AO52" s="62">
        <f t="shared" si="2"/>
        <v>2.7901477832512317E-2</v>
      </c>
      <c r="AP52" s="62">
        <f t="shared" si="3"/>
        <v>2.494892346377495E-2</v>
      </c>
      <c r="AQ52" s="62">
        <f t="shared" si="4"/>
        <v>2.3482820169567157E-2</v>
      </c>
      <c r="AR52" s="62"/>
      <c r="AS52" s="63">
        <f t="shared" si="5"/>
        <v>2.7366036316754772E-2</v>
      </c>
      <c r="AT52" s="61">
        <f t="shared" si="6"/>
        <v>0.82898476858839909</v>
      </c>
      <c r="AU52" s="62">
        <f t="shared" si="7"/>
        <v>0.8355327756176113</v>
      </c>
      <c r="AV52" s="62">
        <f t="shared" si="8"/>
        <v>0.83590147783251234</v>
      </c>
      <c r="AW52" s="62">
        <f t="shared" si="9"/>
        <v>0.85734912776991989</v>
      </c>
      <c r="AX52" s="62">
        <f t="shared" si="10"/>
        <v>0.86473672467648366</v>
      </c>
      <c r="AY52" s="62"/>
      <c r="AZ52" s="63">
        <f t="shared" si="11"/>
        <v>0.84450097489698539</v>
      </c>
      <c r="BA52" s="61">
        <f t="shared" si="12"/>
        <v>0.1343677101915198</v>
      </c>
      <c r="BB52" s="62">
        <f t="shared" si="13"/>
        <v>0.13072935077176859</v>
      </c>
      <c r="BC52" s="62">
        <f t="shared" si="14"/>
        <v>0.13147783251231526</v>
      </c>
      <c r="BD52" s="62">
        <f t="shared" si="15"/>
        <v>0.1133997328304259</v>
      </c>
      <c r="BE52" s="62">
        <f t="shared" si="16"/>
        <v>0.10774579800684218</v>
      </c>
      <c r="BF52" s="62"/>
      <c r="BG52" s="67">
        <f t="shared" si="17"/>
        <v>0.12354408486257433</v>
      </c>
    </row>
    <row r="53" spans="1:59" x14ac:dyDescent="0.35">
      <c r="A53" s="46" t="s">
        <v>109</v>
      </c>
      <c r="B53" s="46" t="s">
        <v>854</v>
      </c>
      <c r="C53" s="47">
        <v>74205</v>
      </c>
      <c r="D53" s="47">
        <v>7094</v>
      </c>
      <c r="E53" s="47">
        <v>44318</v>
      </c>
      <c r="F53" s="47">
        <v>1956</v>
      </c>
      <c r="G53" s="47">
        <v>20081</v>
      </c>
      <c r="H53" s="47">
        <v>75625</v>
      </c>
      <c r="I53" s="47">
        <v>6833</v>
      </c>
      <c r="J53" s="47">
        <v>45236</v>
      </c>
      <c r="K53" s="47">
        <v>2019</v>
      </c>
      <c r="L53" s="47">
        <v>20788</v>
      </c>
      <c r="M53" s="47">
        <v>76286</v>
      </c>
      <c r="N53" s="47">
        <v>6643</v>
      </c>
      <c r="O53" s="47">
        <v>45698</v>
      </c>
      <c r="P53" s="47">
        <v>2082</v>
      </c>
      <c r="Q53" s="47">
        <v>21119</v>
      </c>
      <c r="R53" s="47">
        <v>77113</v>
      </c>
      <c r="S53" s="47">
        <v>6568</v>
      </c>
      <c r="T53" s="47">
        <v>46176</v>
      </c>
      <c r="U53" s="47">
        <v>2194</v>
      </c>
      <c r="V53" s="47">
        <v>21425</v>
      </c>
      <c r="W53" s="47">
        <v>76401</v>
      </c>
      <c r="X53" s="47">
        <v>6114</v>
      </c>
      <c r="Y53" s="47">
        <v>46027</v>
      </c>
      <c r="Z53" s="47">
        <v>2235</v>
      </c>
      <c r="AA53" s="47">
        <v>21287</v>
      </c>
      <c r="AB53" s="47">
        <v>77745</v>
      </c>
      <c r="AC53" s="47">
        <v>5997</v>
      </c>
      <c r="AD53" s="47">
        <v>47513</v>
      </c>
      <c r="AE53" s="47">
        <v>2238</v>
      </c>
      <c r="AF53" s="47">
        <v>21273</v>
      </c>
      <c r="AG53" s="125">
        <v>77430</v>
      </c>
      <c r="AH53" s="125">
        <v>5853</v>
      </c>
      <c r="AI53" s="125">
        <v>47671</v>
      </c>
      <c r="AJ53" s="125">
        <v>2107</v>
      </c>
      <c r="AK53" s="125">
        <v>21085</v>
      </c>
      <c r="AM53" s="61">
        <f t="shared" si="0"/>
        <v>9.0353719008264458E-2</v>
      </c>
      <c r="AN53" s="62">
        <f t="shared" si="1"/>
        <v>8.7080198201504866E-2</v>
      </c>
      <c r="AO53" s="62">
        <f t="shared" si="2"/>
        <v>8.5173706119590728E-2</v>
      </c>
      <c r="AP53" s="62">
        <f t="shared" si="3"/>
        <v>8.0025130561118304E-2</v>
      </c>
      <c r="AQ53" s="62">
        <f t="shared" si="4"/>
        <v>7.7136793362917233E-2</v>
      </c>
      <c r="AR53" s="62"/>
      <c r="AS53" s="63">
        <f t="shared" si="5"/>
        <v>8.3953909450679126E-2</v>
      </c>
      <c r="AT53" s="61">
        <f t="shared" si="6"/>
        <v>0.59816198347107441</v>
      </c>
      <c r="AU53" s="62">
        <f t="shared" si="7"/>
        <v>0.59903520960595658</v>
      </c>
      <c r="AV53" s="62">
        <f t="shared" si="8"/>
        <v>0.59880953924759772</v>
      </c>
      <c r="AW53" s="62">
        <f t="shared" si="9"/>
        <v>0.60243975864190258</v>
      </c>
      <c r="AX53" s="62">
        <f t="shared" si="10"/>
        <v>0.61113897999871369</v>
      </c>
      <c r="AY53" s="62"/>
      <c r="AZ53" s="63">
        <f t="shared" si="11"/>
        <v>0.60191709419304895</v>
      </c>
      <c r="BA53" s="61">
        <f t="shared" si="12"/>
        <v>0.30158016528925619</v>
      </c>
      <c r="BB53" s="62">
        <f t="shared" si="13"/>
        <v>0.30413181973101222</v>
      </c>
      <c r="BC53" s="62">
        <f t="shared" si="14"/>
        <v>0.30629076809357697</v>
      </c>
      <c r="BD53" s="62">
        <f t="shared" si="15"/>
        <v>0.30787555136712869</v>
      </c>
      <c r="BE53" s="62">
        <f t="shared" si="16"/>
        <v>0.3024117306579201</v>
      </c>
      <c r="BF53" s="62"/>
      <c r="BG53" s="67">
        <f t="shared" si="17"/>
        <v>0.30445800702777881</v>
      </c>
    </row>
    <row r="54" spans="1:59" x14ac:dyDescent="0.35">
      <c r="A54" s="46" t="s">
        <v>109</v>
      </c>
      <c r="B54" s="46" t="s">
        <v>437</v>
      </c>
      <c r="C54" s="47">
        <v>72288</v>
      </c>
      <c r="D54" s="47">
        <v>10855</v>
      </c>
      <c r="E54" s="47">
        <v>53296</v>
      </c>
      <c r="F54" s="47">
        <v>1106</v>
      </c>
      <c r="G54" s="47">
        <v>6107</v>
      </c>
      <c r="H54" s="47">
        <v>76037</v>
      </c>
      <c r="I54" s="47">
        <v>10869</v>
      </c>
      <c r="J54" s="47">
        <v>56487</v>
      </c>
      <c r="K54" s="47">
        <v>1207</v>
      </c>
      <c r="L54" s="47">
        <v>6548</v>
      </c>
      <c r="M54" s="47">
        <v>79875</v>
      </c>
      <c r="N54" s="47">
        <v>10815</v>
      </c>
      <c r="O54" s="47">
        <v>59763</v>
      </c>
      <c r="P54" s="47">
        <v>1322</v>
      </c>
      <c r="Q54" s="47">
        <v>7018</v>
      </c>
      <c r="R54" s="47">
        <v>85563</v>
      </c>
      <c r="S54" s="47">
        <v>10882</v>
      </c>
      <c r="T54" s="47">
        <v>64932</v>
      </c>
      <c r="U54" s="47">
        <v>1413</v>
      </c>
      <c r="V54" s="47">
        <v>7359</v>
      </c>
      <c r="W54" s="47">
        <v>88057</v>
      </c>
      <c r="X54" s="47">
        <v>10799</v>
      </c>
      <c r="Y54" s="47">
        <v>67148</v>
      </c>
      <c r="Z54" s="47">
        <v>1545</v>
      </c>
      <c r="AA54" s="47">
        <v>7593</v>
      </c>
      <c r="AB54" s="47">
        <v>94956</v>
      </c>
      <c r="AC54" s="47">
        <v>10891</v>
      </c>
      <c r="AD54" s="47">
        <v>73315</v>
      </c>
      <c r="AE54" s="47">
        <v>1826</v>
      </c>
      <c r="AF54" s="47">
        <v>7962</v>
      </c>
      <c r="AG54" s="125">
        <v>108898</v>
      </c>
      <c r="AH54" s="125">
        <v>10989</v>
      </c>
      <c r="AI54" s="125">
        <v>86705</v>
      </c>
      <c r="AJ54" s="125">
        <v>2020</v>
      </c>
      <c r="AK54" s="125">
        <v>8224</v>
      </c>
      <c r="AM54" s="61">
        <f t="shared" si="0"/>
        <v>0.14294356694767021</v>
      </c>
      <c r="AN54" s="62">
        <f t="shared" si="1"/>
        <v>0.13539906103286384</v>
      </c>
      <c r="AO54" s="62">
        <f t="shared" si="2"/>
        <v>0.12718114138120448</v>
      </c>
      <c r="AP54" s="62">
        <f t="shared" si="3"/>
        <v>0.12263647410200211</v>
      </c>
      <c r="AQ54" s="62">
        <f t="shared" si="4"/>
        <v>0.11469522726315345</v>
      </c>
      <c r="AR54" s="62"/>
      <c r="AS54" s="63">
        <f t="shared" si="5"/>
        <v>0.12857109414537882</v>
      </c>
      <c r="AT54" s="61">
        <f t="shared" si="6"/>
        <v>0.74288833068111582</v>
      </c>
      <c r="AU54" s="62">
        <f t="shared" si="7"/>
        <v>0.74820657276995306</v>
      </c>
      <c r="AV54" s="62">
        <f t="shared" si="8"/>
        <v>0.75887942218014792</v>
      </c>
      <c r="AW54" s="62">
        <f t="shared" si="9"/>
        <v>0.76255152912318158</v>
      </c>
      <c r="AX54" s="62">
        <f t="shared" si="10"/>
        <v>0.77209444374236491</v>
      </c>
      <c r="AY54" s="62"/>
      <c r="AZ54" s="63">
        <f t="shared" si="11"/>
        <v>0.75692405969935272</v>
      </c>
      <c r="BA54" s="61">
        <f t="shared" si="12"/>
        <v>0.10198982074516354</v>
      </c>
      <c r="BB54" s="62">
        <f t="shared" si="13"/>
        <v>0.1044131455399061</v>
      </c>
      <c r="BC54" s="62">
        <f t="shared" si="14"/>
        <v>0.10252094947582482</v>
      </c>
      <c r="BD54" s="62">
        <f t="shared" si="15"/>
        <v>0.10377369204038293</v>
      </c>
      <c r="BE54" s="62">
        <f t="shared" si="16"/>
        <v>0.1030793209486499</v>
      </c>
      <c r="BF54" s="62"/>
      <c r="BG54" s="67">
        <f t="shared" si="17"/>
        <v>0.10315538574998546</v>
      </c>
    </row>
    <row r="55" spans="1:59" x14ac:dyDescent="0.35">
      <c r="A55" s="46" t="s">
        <v>109</v>
      </c>
      <c r="B55" s="46" t="s">
        <v>442</v>
      </c>
      <c r="C55" s="47">
        <v>41689</v>
      </c>
      <c r="D55" s="47">
        <v>28035</v>
      </c>
      <c r="E55" s="47">
        <v>7686</v>
      </c>
      <c r="F55" s="47">
        <v>1267</v>
      </c>
      <c r="G55" s="47">
        <v>3879</v>
      </c>
      <c r="H55" s="47">
        <v>43550</v>
      </c>
      <c r="I55" s="47">
        <v>29196</v>
      </c>
      <c r="J55" s="47">
        <v>7787</v>
      </c>
      <c r="K55" s="47">
        <v>1313</v>
      </c>
      <c r="L55" s="47">
        <v>4414</v>
      </c>
      <c r="M55" s="47">
        <v>45368</v>
      </c>
      <c r="N55" s="47">
        <v>30519</v>
      </c>
      <c r="O55" s="47">
        <v>7851</v>
      </c>
      <c r="P55" s="47">
        <v>1437</v>
      </c>
      <c r="Q55" s="47">
        <v>4679</v>
      </c>
      <c r="R55" s="47">
        <v>46517</v>
      </c>
      <c r="S55" s="47">
        <v>31432</v>
      </c>
      <c r="T55" s="47">
        <v>7948</v>
      </c>
      <c r="U55" s="47">
        <v>1452</v>
      </c>
      <c r="V55" s="47">
        <v>4783</v>
      </c>
      <c r="W55" s="47">
        <v>47683</v>
      </c>
      <c r="X55" s="47">
        <v>32380</v>
      </c>
      <c r="Y55" s="47">
        <v>7948</v>
      </c>
      <c r="Z55" s="47">
        <v>1464</v>
      </c>
      <c r="AA55" s="47">
        <v>4974</v>
      </c>
      <c r="AB55" s="47">
        <v>49733</v>
      </c>
      <c r="AC55" s="47">
        <v>33509</v>
      </c>
      <c r="AD55" s="47">
        <v>8434</v>
      </c>
      <c r="AE55" s="47">
        <v>1729</v>
      </c>
      <c r="AF55" s="47">
        <v>5135</v>
      </c>
      <c r="AG55" s="125">
        <v>54390</v>
      </c>
      <c r="AH55" s="125">
        <v>34426</v>
      </c>
      <c r="AI55" s="125">
        <v>11882</v>
      </c>
      <c r="AJ55" s="125">
        <v>1829</v>
      </c>
      <c r="AK55" s="125">
        <v>5314</v>
      </c>
      <c r="AM55" s="61">
        <f t="shared" si="0"/>
        <v>0.67040183696900113</v>
      </c>
      <c r="AN55" s="62">
        <f t="shared" si="1"/>
        <v>0.67269881855052016</v>
      </c>
      <c r="AO55" s="62">
        <f t="shared" si="2"/>
        <v>0.67570995550013968</v>
      </c>
      <c r="AP55" s="62">
        <f t="shared" si="3"/>
        <v>0.67906801166034014</v>
      </c>
      <c r="AQ55" s="62">
        <f t="shared" si="4"/>
        <v>0.6737779743832063</v>
      </c>
      <c r="AR55" s="62"/>
      <c r="AS55" s="63">
        <f t="shared" si="5"/>
        <v>0.67433131941264146</v>
      </c>
      <c r="AT55" s="61">
        <f t="shared" si="6"/>
        <v>0.17880597014925373</v>
      </c>
      <c r="AU55" s="62">
        <f t="shared" si="7"/>
        <v>0.17305149003703052</v>
      </c>
      <c r="AV55" s="62">
        <f t="shared" si="8"/>
        <v>0.17086226540834534</v>
      </c>
      <c r="AW55" s="62">
        <f t="shared" si="9"/>
        <v>0.16668414319568819</v>
      </c>
      <c r="AX55" s="62">
        <f t="shared" si="10"/>
        <v>0.16958558703476564</v>
      </c>
      <c r="AY55" s="62"/>
      <c r="AZ55" s="63">
        <f t="shared" si="11"/>
        <v>0.1717978911650167</v>
      </c>
      <c r="BA55" s="61">
        <f t="shared" si="12"/>
        <v>0.13150401836969</v>
      </c>
      <c r="BB55" s="62">
        <f t="shared" si="13"/>
        <v>0.13480867571856817</v>
      </c>
      <c r="BC55" s="62">
        <f t="shared" si="14"/>
        <v>0.13403701872433735</v>
      </c>
      <c r="BD55" s="62">
        <f t="shared" si="15"/>
        <v>0.13501667260868652</v>
      </c>
      <c r="BE55" s="62">
        <f t="shared" si="16"/>
        <v>0.13801701083787424</v>
      </c>
      <c r="BF55" s="62"/>
      <c r="BG55" s="67">
        <f t="shared" si="17"/>
        <v>0.13467667925183127</v>
      </c>
    </row>
    <row r="56" spans="1:59" x14ac:dyDescent="0.35">
      <c r="A56" s="46" t="s">
        <v>109</v>
      </c>
      <c r="B56" s="46" t="s">
        <v>439</v>
      </c>
      <c r="C56" s="47">
        <v>39352</v>
      </c>
      <c r="D56" s="47">
        <v>19529</v>
      </c>
      <c r="E56" s="47">
        <v>13674</v>
      </c>
      <c r="F56" s="47">
        <v>1353</v>
      </c>
      <c r="G56" s="47">
        <v>3894</v>
      </c>
      <c r="H56" s="47">
        <v>40237</v>
      </c>
      <c r="I56" s="47">
        <v>19891</v>
      </c>
      <c r="J56" s="47">
        <v>13794</v>
      </c>
      <c r="K56" s="47">
        <v>1358</v>
      </c>
      <c r="L56" s="47">
        <v>4276</v>
      </c>
      <c r="M56" s="47">
        <v>41059</v>
      </c>
      <c r="N56" s="47">
        <v>20239</v>
      </c>
      <c r="O56" s="47">
        <v>14182</v>
      </c>
      <c r="P56" s="47">
        <v>1418</v>
      </c>
      <c r="Q56" s="47">
        <v>4287</v>
      </c>
      <c r="R56" s="47">
        <v>41610</v>
      </c>
      <c r="S56" s="47">
        <v>20624</v>
      </c>
      <c r="T56" s="47">
        <v>14208</v>
      </c>
      <c r="U56" s="47">
        <v>1457</v>
      </c>
      <c r="V56" s="47">
        <v>4380</v>
      </c>
      <c r="W56" s="47">
        <v>43057</v>
      </c>
      <c r="X56" s="47">
        <v>21055</v>
      </c>
      <c r="Y56" s="47">
        <v>14737</v>
      </c>
      <c r="Z56" s="47">
        <v>1510</v>
      </c>
      <c r="AA56" s="47">
        <v>4809</v>
      </c>
      <c r="AB56" s="47">
        <v>44704</v>
      </c>
      <c r="AC56" s="47">
        <v>21390</v>
      </c>
      <c r="AD56" s="47">
        <v>15894</v>
      </c>
      <c r="AE56" s="47">
        <v>1552</v>
      </c>
      <c r="AF56" s="47">
        <v>4910</v>
      </c>
      <c r="AG56" s="125">
        <v>47130</v>
      </c>
      <c r="AH56" s="125">
        <v>21774</v>
      </c>
      <c r="AI56" s="125">
        <v>17841</v>
      </c>
      <c r="AJ56" s="125">
        <v>1552</v>
      </c>
      <c r="AK56" s="125">
        <v>4992</v>
      </c>
      <c r="AM56" s="61">
        <f t="shared" si="0"/>
        <v>0.49434599995029449</v>
      </c>
      <c r="AN56" s="62">
        <f t="shared" si="1"/>
        <v>0.49292481550938894</v>
      </c>
      <c r="AO56" s="62">
        <f t="shared" si="2"/>
        <v>0.49565008411439559</v>
      </c>
      <c r="AP56" s="62">
        <f t="shared" si="3"/>
        <v>0.48900294957846574</v>
      </c>
      <c r="AQ56" s="62">
        <f t="shared" si="4"/>
        <v>0.47848067287043666</v>
      </c>
      <c r="AR56" s="62"/>
      <c r="AS56" s="63">
        <f t="shared" si="5"/>
        <v>0.49008090440459628</v>
      </c>
      <c r="AT56" s="61">
        <f t="shared" si="6"/>
        <v>0.34281879861818726</v>
      </c>
      <c r="AU56" s="62">
        <f t="shared" si="7"/>
        <v>0.34540539224043448</v>
      </c>
      <c r="AV56" s="62">
        <f t="shared" si="8"/>
        <v>0.34145638067772172</v>
      </c>
      <c r="AW56" s="62">
        <f t="shared" si="9"/>
        <v>0.34226722716399194</v>
      </c>
      <c r="AX56" s="62">
        <f t="shared" si="10"/>
        <v>0.35553865425912667</v>
      </c>
      <c r="AY56" s="62"/>
      <c r="AZ56" s="63">
        <f t="shared" si="11"/>
        <v>0.34549729059189244</v>
      </c>
      <c r="BA56" s="61">
        <f t="shared" si="12"/>
        <v>0.1400203792529264</v>
      </c>
      <c r="BB56" s="62">
        <f t="shared" si="13"/>
        <v>0.1389463942132054</v>
      </c>
      <c r="BC56" s="62">
        <f t="shared" si="14"/>
        <v>0.14027877913962988</v>
      </c>
      <c r="BD56" s="62">
        <f t="shared" si="15"/>
        <v>0.14675894744176324</v>
      </c>
      <c r="BE56" s="62">
        <f t="shared" si="16"/>
        <v>0.14455082319255547</v>
      </c>
      <c r="BF56" s="62"/>
      <c r="BG56" s="67">
        <f t="shared" si="17"/>
        <v>0.14211106464801607</v>
      </c>
    </row>
    <row r="57" spans="1:59" x14ac:dyDescent="0.35">
      <c r="A57" s="46" t="s">
        <v>109</v>
      </c>
      <c r="B57" s="46" t="s">
        <v>440</v>
      </c>
      <c r="C57" s="47">
        <v>15931</v>
      </c>
      <c r="D57" s="47">
        <v>8938</v>
      </c>
      <c r="E57" s="47">
        <v>4273</v>
      </c>
      <c r="F57" s="47">
        <v>1195</v>
      </c>
      <c r="G57" s="47">
        <v>1115</v>
      </c>
      <c r="H57" s="47">
        <v>15967</v>
      </c>
      <c r="I57" s="47">
        <v>8980</v>
      </c>
      <c r="J57" s="47">
        <v>4291</v>
      </c>
      <c r="K57" s="47">
        <v>1177</v>
      </c>
      <c r="L57" s="47">
        <v>1116</v>
      </c>
      <c r="M57" s="47">
        <v>16111</v>
      </c>
      <c r="N57" s="47">
        <v>8863</v>
      </c>
      <c r="O57" s="47">
        <v>4536</v>
      </c>
      <c r="P57" s="47">
        <v>1201</v>
      </c>
      <c r="Q57" s="47">
        <v>1107</v>
      </c>
      <c r="R57" s="47">
        <v>17241</v>
      </c>
      <c r="S57" s="47">
        <v>8915</v>
      </c>
      <c r="T57" s="47">
        <v>5469</v>
      </c>
      <c r="U57" s="47">
        <v>1198</v>
      </c>
      <c r="V57" s="47">
        <v>1252</v>
      </c>
      <c r="W57" s="47">
        <v>17244</v>
      </c>
      <c r="X57" s="47">
        <v>8934</v>
      </c>
      <c r="Y57" s="47">
        <v>5388</v>
      </c>
      <c r="Z57" s="47">
        <v>1196</v>
      </c>
      <c r="AA57" s="47">
        <v>1314</v>
      </c>
      <c r="AB57" s="47">
        <v>17246</v>
      </c>
      <c r="AC57" s="47">
        <v>8982</v>
      </c>
      <c r="AD57" s="47">
        <v>5303</v>
      </c>
      <c r="AE57" s="47">
        <v>1194</v>
      </c>
      <c r="AF57" s="47">
        <v>1352</v>
      </c>
      <c r="AG57" s="125">
        <v>17826</v>
      </c>
      <c r="AH57" s="125">
        <v>9040</v>
      </c>
      <c r="AI57" s="125">
        <v>5857</v>
      </c>
      <c r="AJ57" s="125">
        <v>1161</v>
      </c>
      <c r="AK57" s="125">
        <v>1353</v>
      </c>
      <c r="AM57" s="61">
        <f t="shared" si="0"/>
        <v>0.56240997056428887</v>
      </c>
      <c r="AN57" s="62">
        <f t="shared" si="1"/>
        <v>0.55012103531748491</v>
      </c>
      <c r="AO57" s="62">
        <f t="shared" si="2"/>
        <v>0.51708137579026736</v>
      </c>
      <c r="AP57" s="62">
        <f t="shared" si="3"/>
        <v>0.51809324982602645</v>
      </c>
      <c r="AQ57" s="62">
        <f t="shared" si="4"/>
        <v>0.52081642119911864</v>
      </c>
      <c r="AR57" s="62"/>
      <c r="AS57" s="63">
        <f t="shared" si="5"/>
        <v>0.53370441053943729</v>
      </c>
      <c r="AT57" s="61">
        <f t="shared" si="6"/>
        <v>0.26874177992108722</v>
      </c>
      <c r="AU57" s="62">
        <f t="shared" si="7"/>
        <v>0.28154676928806405</v>
      </c>
      <c r="AV57" s="62">
        <f t="shared" si="8"/>
        <v>0.31720897859752917</v>
      </c>
      <c r="AW57" s="62">
        <f t="shared" si="9"/>
        <v>0.31245650661099511</v>
      </c>
      <c r="AX57" s="62">
        <f t="shared" si="10"/>
        <v>0.3074915922532761</v>
      </c>
      <c r="AY57" s="62"/>
      <c r="AZ57" s="63">
        <f t="shared" si="11"/>
        <v>0.29748912533419036</v>
      </c>
      <c r="BA57" s="61">
        <f t="shared" si="12"/>
        <v>0.14360869292916639</v>
      </c>
      <c r="BB57" s="62">
        <f t="shared" si="13"/>
        <v>0.14325616038731301</v>
      </c>
      <c r="BC57" s="62">
        <f t="shared" si="14"/>
        <v>0.14210312626877791</v>
      </c>
      <c r="BD57" s="62">
        <f t="shared" si="15"/>
        <v>0.14555787520296914</v>
      </c>
      <c r="BE57" s="62">
        <f t="shared" si="16"/>
        <v>0.14762843557926475</v>
      </c>
      <c r="BF57" s="62"/>
      <c r="BG57" s="67">
        <f t="shared" si="17"/>
        <v>0.14443085807349823</v>
      </c>
    </row>
    <row r="58" spans="1:59" x14ac:dyDescent="0.35">
      <c r="A58" s="46" t="s">
        <v>109</v>
      </c>
      <c r="B58" s="46" t="s">
        <v>425</v>
      </c>
      <c r="C58" s="47">
        <v>67592</v>
      </c>
      <c r="D58" s="47">
        <v>5048</v>
      </c>
      <c r="E58" s="47">
        <v>53284</v>
      </c>
      <c r="F58" s="47">
        <v>1511</v>
      </c>
      <c r="G58" s="47">
        <v>7217</v>
      </c>
      <c r="H58" s="47">
        <v>74898</v>
      </c>
      <c r="I58" s="47">
        <v>5095</v>
      </c>
      <c r="J58" s="47">
        <v>60089</v>
      </c>
      <c r="K58" s="47">
        <v>1562</v>
      </c>
      <c r="L58" s="47">
        <v>7607</v>
      </c>
      <c r="M58" s="47">
        <v>81342</v>
      </c>
      <c r="N58" s="47">
        <v>5233</v>
      </c>
      <c r="O58" s="47">
        <v>65992</v>
      </c>
      <c r="P58" s="47">
        <v>1561</v>
      </c>
      <c r="Q58" s="47">
        <v>7996</v>
      </c>
      <c r="R58" s="47">
        <v>82323</v>
      </c>
      <c r="S58" s="47">
        <v>5246</v>
      </c>
      <c r="T58" s="47">
        <v>66629</v>
      </c>
      <c r="U58" s="47">
        <v>1591</v>
      </c>
      <c r="V58" s="47">
        <v>8283</v>
      </c>
      <c r="W58" s="47">
        <v>82617</v>
      </c>
      <c r="X58" s="47">
        <v>5269</v>
      </c>
      <c r="Y58" s="47">
        <v>66655</v>
      </c>
      <c r="Z58" s="47">
        <v>1679</v>
      </c>
      <c r="AA58" s="47">
        <v>8437</v>
      </c>
      <c r="AB58" s="47">
        <v>83862</v>
      </c>
      <c r="AC58" s="47">
        <v>5289</v>
      </c>
      <c r="AD58" s="47">
        <v>67781</v>
      </c>
      <c r="AE58" s="47">
        <v>1595</v>
      </c>
      <c r="AF58" s="47">
        <v>8622</v>
      </c>
      <c r="AG58" s="125">
        <v>86035</v>
      </c>
      <c r="AH58" s="125">
        <v>5310</v>
      </c>
      <c r="AI58" s="125">
        <v>69509</v>
      </c>
      <c r="AJ58" s="125">
        <v>1803</v>
      </c>
      <c r="AK58" s="125">
        <v>8833</v>
      </c>
      <c r="AM58" s="61">
        <f t="shared" si="0"/>
        <v>6.8025848487276025E-2</v>
      </c>
      <c r="AN58" s="62">
        <f t="shared" si="1"/>
        <v>6.433330874578938E-2</v>
      </c>
      <c r="AO58" s="62">
        <f t="shared" si="2"/>
        <v>6.3724597014200163E-2</v>
      </c>
      <c r="AP58" s="62">
        <f t="shared" si="3"/>
        <v>6.3776220390476535E-2</v>
      </c>
      <c r="AQ58" s="62">
        <f t="shared" si="4"/>
        <v>6.3067897259783928E-2</v>
      </c>
      <c r="AR58" s="62"/>
      <c r="AS58" s="63">
        <f t="shared" si="5"/>
        <v>6.4585574379505212E-2</v>
      </c>
      <c r="AT58" s="61">
        <f t="shared" si="6"/>
        <v>0.8022777644262864</v>
      </c>
      <c r="AU58" s="62">
        <f t="shared" si="7"/>
        <v>0.81129060018194787</v>
      </c>
      <c r="AV58" s="62">
        <f t="shared" si="8"/>
        <v>0.80936068899335545</v>
      </c>
      <c r="AW58" s="62">
        <f t="shared" si="9"/>
        <v>0.80679521163925105</v>
      </c>
      <c r="AX58" s="62">
        <f t="shared" si="10"/>
        <v>0.80824449691159284</v>
      </c>
      <c r="AY58" s="62"/>
      <c r="AZ58" s="63">
        <f t="shared" si="11"/>
        <v>0.80759375243048681</v>
      </c>
      <c r="BA58" s="61">
        <f t="shared" si="12"/>
        <v>0.12241982429437367</v>
      </c>
      <c r="BB58" s="62">
        <f t="shared" si="13"/>
        <v>0.11749157876619705</v>
      </c>
      <c r="BC58" s="62">
        <f t="shared" si="14"/>
        <v>0.1199421789779284</v>
      </c>
      <c r="BD58" s="62">
        <f t="shared" si="15"/>
        <v>0.12244453320745124</v>
      </c>
      <c r="BE58" s="62">
        <f t="shared" si="16"/>
        <v>0.12183110347952589</v>
      </c>
      <c r="BF58" s="62"/>
      <c r="BG58" s="67">
        <f t="shared" si="17"/>
        <v>0.12082584374509527</v>
      </c>
    </row>
    <row r="59" spans="1:59" x14ac:dyDescent="0.35">
      <c r="A59" s="46" t="s">
        <v>109</v>
      </c>
      <c r="B59" s="46" t="s">
        <v>855</v>
      </c>
      <c r="C59" s="47">
        <v>307555</v>
      </c>
      <c r="D59" s="47">
        <v>27926</v>
      </c>
      <c r="E59" s="47">
        <v>238954</v>
      </c>
      <c r="F59" s="47">
        <v>10505</v>
      </c>
      <c r="G59" s="47">
        <v>28505</v>
      </c>
      <c r="H59" s="47">
        <v>327895</v>
      </c>
      <c r="I59" s="47">
        <v>28854</v>
      </c>
      <c r="J59" s="47">
        <v>255968</v>
      </c>
      <c r="K59" s="47">
        <v>10852</v>
      </c>
      <c r="L59" s="47">
        <v>30545</v>
      </c>
      <c r="M59" s="47">
        <v>344619</v>
      </c>
      <c r="N59" s="47">
        <v>29652</v>
      </c>
      <c r="O59" s="47">
        <v>270018</v>
      </c>
      <c r="P59" s="47">
        <v>11098</v>
      </c>
      <c r="Q59" s="47">
        <v>32108</v>
      </c>
      <c r="R59" s="47">
        <v>349222</v>
      </c>
      <c r="S59" s="47">
        <v>30255</v>
      </c>
      <c r="T59" s="47">
        <v>272504</v>
      </c>
      <c r="U59" s="47">
        <v>11109</v>
      </c>
      <c r="V59" s="47">
        <v>33536</v>
      </c>
      <c r="W59" s="47">
        <v>355800</v>
      </c>
      <c r="X59" s="47">
        <v>30821</v>
      </c>
      <c r="Y59" s="47">
        <v>277415</v>
      </c>
      <c r="Z59" s="47">
        <v>11239</v>
      </c>
      <c r="AA59" s="47">
        <v>34518</v>
      </c>
      <c r="AB59" s="47">
        <v>359166</v>
      </c>
      <c r="AC59" s="47">
        <v>31183</v>
      </c>
      <c r="AD59" s="47">
        <v>278899</v>
      </c>
      <c r="AE59" s="47">
        <v>11473</v>
      </c>
      <c r="AF59" s="47">
        <v>35844</v>
      </c>
      <c r="AG59" s="125">
        <v>366546</v>
      </c>
      <c r="AH59" s="125">
        <v>31744</v>
      </c>
      <c r="AI59" s="125">
        <v>284719</v>
      </c>
      <c r="AJ59" s="125">
        <v>11713</v>
      </c>
      <c r="AK59" s="125">
        <v>36593</v>
      </c>
      <c r="AM59" s="61">
        <f t="shared" si="0"/>
        <v>8.7997682184845757E-2</v>
      </c>
      <c r="AN59" s="62">
        <f t="shared" si="1"/>
        <v>8.6042847318342872E-2</v>
      </c>
      <c r="AO59" s="62">
        <f t="shared" si="2"/>
        <v>8.6635435339125252E-2</v>
      </c>
      <c r="AP59" s="62">
        <f t="shared" si="3"/>
        <v>8.6624508150646429E-2</v>
      </c>
      <c r="AQ59" s="62">
        <f t="shared" si="4"/>
        <v>8.6820578785297045E-2</v>
      </c>
      <c r="AR59" s="62"/>
      <c r="AS59" s="63">
        <f t="shared" si="5"/>
        <v>8.6824210355651465E-2</v>
      </c>
      <c r="AT59" s="61">
        <f t="shared" si="6"/>
        <v>0.7806401439485201</v>
      </c>
      <c r="AU59" s="62">
        <f t="shared" si="7"/>
        <v>0.78352615497114209</v>
      </c>
      <c r="AV59" s="62">
        <f t="shared" si="8"/>
        <v>0.78031739122964761</v>
      </c>
      <c r="AW59" s="62">
        <f t="shared" si="9"/>
        <v>0.77969364811691966</v>
      </c>
      <c r="AX59" s="62">
        <f t="shared" si="10"/>
        <v>0.7765183786884059</v>
      </c>
      <c r="AY59" s="62"/>
      <c r="AZ59" s="63">
        <f t="shared" si="11"/>
        <v>0.78013914339092705</v>
      </c>
      <c r="BA59" s="61">
        <f t="shared" si="12"/>
        <v>0.12625078150017535</v>
      </c>
      <c r="BB59" s="62">
        <f t="shared" si="13"/>
        <v>0.12537323827183064</v>
      </c>
      <c r="BC59" s="62">
        <f t="shared" si="14"/>
        <v>0.1278413158392083</v>
      </c>
      <c r="BD59" s="62">
        <f t="shared" si="15"/>
        <v>0.12860314783586285</v>
      </c>
      <c r="BE59" s="62">
        <f t="shared" si="16"/>
        <v>0.13174131181682008</v>
      </c>
      <c r="BF59" s="62"/>
      <c r="BG59" s="67">
        <f t="shared" si="17"/>
        <v>0.12796195905277946</v>
      </c>
    </row>
    <row r="60" spans="1:59" x14ac:dyDescent="0.35">
      <c r="A60" s="46" t="s">
        <v>109</v>
      </c>
      <c r="B60" s="46" t="s">
        <v>856</v>
      </c>
      <c r="C60" s="47">
        <v>126667</v>
      </c>
      <c r="D60" s="47">
        <v>6768</v>
      </c>
      <c r="E60" s="47">
        <v>110593</v>
      </c>
      <c r="F60" s="47">
        <v>3422</v>
      </c>
      <c r="G60" s="47">
        <v>5590</v>
      </c>
      <c r="H60" s="47">
        <v>132674</v>
      </c>
      <c r="I60" s="47">
        <v>7068</v>
      </c>
      <c r="J60" s="47">
        <v>115465</v>
      </c>
      <c r="K60" s="47">
        <v>3432</v>
      </c>
      <c r="L60" s="47">
        <v>6411</v>
      </c>
      <c r="M60" s="47">
        <v>138940</v>
      </c>
      <c r="N60" s="47">
        <v>7185</v>
      </c>
      <c r="O60" s="47">
        <v>121269</v>
      </c>
      <c r="P60" s="47">
        <v>3348</v>
      </c>
      <c r="Q60" s="47">
        <v>6829</v>
      </c>
      <c r="R60" s="47">
        <v>139863</v>
      </c>
      <c r="S60" s="47">
        <v>7349</v>
      </c>
      <c r="T60" s="47">
        <v>121499</v>
      </c>
      <c r="U60" s="47">
        <v>3354</v>
      </c>
      <c r="V60" s="47">
        <v>7325</v>
      </c>
      <c r="W60" s="47">
        <v>143405</v>
      </c>
      <c r="X60" s="47">
        <v>7446</v>
      </c>
      <c r="Y60" s="47">
        <v>124576</v>
      </c>
      <c r="Z60" s="47">
        <v>3387</v>
      </c>
      <c r="AA60" s="47">
        <v>7660</v>
      </c>
      <c r="AB60" s="47">
        <v>144103</v>
      </c>
      <c r="AC60" s="47">
        <v>7534</v>
      </c>
      <c r="AD60" s="47">
        <v>124479</v>
      </c>
      <c r="AE60" s="47">
        <v>3486</v>
      </c>
      <c r="AF60" s="47">
        <v>8276</v>
      </c>
      <c r="AG60" s="125">
        <v>147588</v>
      </c>
      <c r="AH60" s="125">
        <v>7654</v>
      </c>
      <c r="AI60" s="125">
        <v>127366</v>
      </c>
      <c r="AJ60" s="125">
        <v>3691</v>
      </c>
      <c r="AK60" s="125">
        <v>8550</v>
      </c>
      <c r="AM60" s="61">
        <f t="shared" si="0"/>
        <v>5.3273437146690382E-2</v>
      </c>
      <c r="AN60" s="62">
        <f t="shared" si="1"/>
        <v>5.1712969627177197E-2</v>
      </c>
      <c r="AO60" s="62">
        <f t="shared" si="2"/>
        <v>5.2544275469566644E-2</v>
      </c>
      <c r="AP60" s="62">
        <f t="shared" si="3"/>
        <v>5.1922875771416618E-2</v>
      </c>
      <c r="AQ60" s="62">
        <f t="shared" si="4"/>
        <v>5.2282048257149397E-2</v>
      </c>
      <c r="AR60" s="62"/>
      <c r="AS60" s="63">
        <f t="shared" si="5"/>
        <v>5.2347121254400039E-2</v>
      </c>
      <c r="AT60" s="61">
        <f t="shared" si="6"/>
        <v>0.8702910894372673</v>
      </c>
      <c r="AU60" s="62">
        <f t="shared" si="7"/>
        <v>0.87281560385778034</v>
      </c>
      <c r="AV60" s="62">
        <f t="shared" si="8"/>
        <v>0.86870008508326002</v>
      </c>
      <c r="AW60" s="62">
        <f t="shared" si="9"/>
        <v>0.86870053345420317</v>
      </c>
      <c r="AX60" s="62">
        <f t="shared" si="10"/>
        <v>0.86381962901535703</v>
      </c>
      <c r="AY60" s="62"/>
      <c r="AZ60" s="63">
        <f t="shared" si="11"/>
        <v>0.86886538816957359</v>
      </c>
      <c r="BA60" s="61">
        <f t="shared" si="12"/>
        <v>7.4189366416931732E-2</v>
      </c>
      <c r="BB60" s="62">
        <f t="shared" si="13"/>
        <v>7.3247444940261988E-2</v>
      </c>
      <c r="BC60" s="62">
        <f t="shared" si="14"/>
        <v>7.6353288575248632E-2</v>
      </c>
      <c r="BD60" s="62">
        <f t="shared" si="15"/>
        <v>7.7033576235138249E-2</v>
      </c>
      <c r="BE60" s="62">
        <f t="shared" si="16"/>
        <v>8.1622173029013964E-2</v>
      </c>
      <c r="BF60" s="62"/>
      <c r="BG60" s="67">
        <f t="shared" si="17"/>
        <v>7.6489169839318916E-2</v>
      </c>
    </row>
    <row r="61" spans="1:59" x14ac:dyDescent="0.35">
      <c r="A61" s="46" t="s">
        <v>109</v>
      </c>
      <c r="B61" s="46" t="s">
        <v>857</v>
      </c>
      <c r="C61" s="47">
        <v>106216</v>
      </c>
      <c r="D61" s="47">
        <v>3173</v>
      </c>
      <c r="E61" s="47">
        <v>99414</v>
      </c>
      <c r="F61" s="47">
        <v>1524</v>
      </c>
      <c r="G61" s="47">
        <v>1952</v>
      </c>
      <c r="H61" s="47">
        <v>109767</v>
      </c>
      <c r="I61" s="47">
        <v>3331</v>
      </c>
      <c r="J61" s="47">
        <v>102204</v>
      </c>
      <c r="K61" s="47">
        <v>1772</v>
      </c>
      <c r="L61" s="47">
        <v>2300</v>
      </c>
      <c r="M61" s="47">
        <v>115544</v>
      </c>
      <c r="N61" s="47">
        <v>3522</v>
      </c>
      <c r="O61" s="47">
        <v>107519</v>
      </c>
      <c r="P61" s="47">
        <v>1855</v>
      </c>
      <c r="Q61" s="47">
        <v>2474</v>
      </c>
      <c r="R61" s="47">
        <v>118048</v>
      </c>
      <c r="S61" s="47">
        <v>3692</v>
      </c>
      <c r="T61" s="47">
        <v>109764</v>
      </c>
      <c r="U61" s="47">
        <v>1855</v>
      </c>
      <c r="V61" s="47">
        <v>2559</v>
      </c>
      <c r="W61" s="47">
        <v>119819</v>
      </c>
      <c r="X61" s="47">
        <v>3803</v>
      </c>
      <c r="Y61" s="47">
        <v>111332</v>
      </c>
      <c r="Z61" s="47">
        <v>1856</v>
      </c>
      <c r="AA61" s="47">
        <v>2654</v>
      </c>
      <c r="AB61" s="47">
        <v>121615</v>
      </c>
      <c r="AC61" s="47">
        <v>3895</v>
      </c>
      <c r="AD61" s="47">
        <v>112864</v>
      </c>
      <c r="AE61" s="47">
        <v>1880</v>
      </c>
      <c r="AF61" s="47">
        <v>2800</v>
      </c>
      <c r="AG61" s="125">
        <v>121806</v>
      </c>
      <c r="AH61" s="125">
        <v>4054</v>
      </c>
      <c r="AI61" s="125">
        <v>112863</v>
      </c>
      <c r="AJ61" s="125">
        <v>1880</v>
      </c>
      <c r="AK61" s="125">
        <v>2832</v>
      </c>
      <c r="AM61" s="61">
        <f t="shared" si="0"/>
        <v>3.0346096732169051E-2</v>
      </c>
      <c r="AN61" s="62">
        <f t="shared" si="1"/>
        <v>3.0481894343280483E-2</v>
      </c>
      <c r="AO61" s="62">
        <f t="shared" si="2"/>
        <v>3.1275413391162916E-2</v>
      </c>
      <c r="AP61" s="62">
        <f t="shared" si="3"/>
        <v>3.1739540473547601E-2</v>
      </c>
      <c r="AQ61" s="62">
        <f t="shared" si="4"/>
        <v>3.2027299264071045E-2</v>
      </c>
      <c r="AR61" s="62"/>
      <c r="AS61" s="63">
        <f t="shared" si="5"/>
        <v>3.1174048840846218E-2</v>
      </c>
      <c r="AT61" s="61">
        <f t="shared" si="6"/>
        <v>0.93109951078192899</v>
      </c>
      <c r="AU61" s="62">
        <f t="shared" si="7"/>
        <v>0.93054593920930551</v>
      </c>
      <c r="AV61" s="62">
        <f t="shared" si="8"/>
        <v>0.9298251558687991</v>
      </c>
      <c r="AW61" s="62">
        <f t="shared" si="9"/>
        <v>0.92916816197764962</v>
      </c>
      <c r="AX61" s="62">
        <f t="shared" si="10"/>
        <v>0.92804341569707682</v>
      </c>
      <c r="AY61" s="62"/>
      <c r="AZ61" s="63">
        <f t="shared" si="11"/>
        <v>0.92973643670695194</v>
      </c>
      <c r="BA61" s="61">
        <f t="shared" si="12"/>
        <v>3.7096759499667474E-2</v>
      </c>
      <c r="BB61" s="62">
        <f t="shared" si="13"/>
        <v>3.7466246624662469E-2</v>
      </c>
      <c r="BC61" s="62">
        <f t="shared" si="14"/>
        <v>3.739156953103822E-2</v>
      </c>
      <c r="BD61" s="62">
        <f t="shared" si="15"/>
        <v>3.7640107161635468E-2</v>
      </c>
      <c r="BE61" s="62">
        <f t="shared" si="16"/>
        <v>3.848209513629075E-2</v>
      </c>
      <c r="BF61" s="62"/>
      <c r="BG61" s="67">
        <f t="shared" si="17"/>
        <v>3.7615355590658879E-2</v>
      </c>
    </row>
    <row r="62" spans="1:59" x14ac:dyDescent="0.35">
      <c r="A62" s="46" t="s">
        <v>109</v>
      </c>
      <c r="B62" s="46" t="s">
        <v>858</v>
      </c>
      <c r="C62" s="47">
        <v>74672</v>
      </c>
      <c r="D62" s="47">
        <v>17985</v>
      </c>
      <c r="E62" s="47">
        <v>28947</v>
      </c>
      <c r="F62" s="47">
        <v>5559</v>
      </c>
      <c r="G62" s="47">
        <v>20963</v>
      </c>
      <c r="H62" s="47">
        <v>85454</v>
      </c>
      <c r="I62" s="47">
        <v>18455</v>
      </c>
      <c r="J62" s="47">
        <v>38299</v>
      </c>
      <c r="K62" s="47">
        <v>5648</v>
      </c>
      <c r="L62" s="47">
        <v>21834</v>
      </c>
      <c r="M62" s="47">
        <v>90135</v>
      </c>
      <c r="N62" s="47">
        <v>18945</v>
      </c>
      <c r="O62" s="47">
        <v>41230</v>
      </c>
      <c r="P62" s="47">
        <v>5895</v>
      </c>
      <c r="Q62" s="47">
        <v>22805</v>
      </c>
      <c r="R62" s="47">
        <v>91311</v>
      </c>
      <c r="S62" s="47">
        <v>19214</v>
      </c>
      <c r="T62" s="47">
        <v>41241</v>
      </c>
      <c r="U62" s="47">
        <v>5900</v>
      </c>
      <c r="V62" s="47">
        <v>23652</v>
      </c>
      <c r="W62" s="47">
        <v>92576</v>
      </c>
      <c r="X62" s="47">
        <v>19572</v>
      </c>
      <c r="Y62" s="47">
        <v>41507</v>
      </c>
      <c r="Z62" s="47">
        <v>5996</v>
      </c>
      <c r="AA62" s="47">
        <v>24204</v>
      </c>
      <c r="AB62" s="47">
        <v>93448</v>
      </c>
      <c r="AC62" s="47">
        <v>19754</v>
      </c>
      <c r="AD62" s="47">
        <v>41556</v>
      </c>
      <c r="AE62" s="47">
        <v>6107</v>
      </c>
      <c r="AF62" s="47">
        <v>24768</v>
      </c>
      <c r="AG62" s="125">
        <v>97152</v>
      </c>
      <c r="AH62" s="125">
        <v>20036</v>
      </c>
      <c r="AI62" s="125">
        <v>44490</v>
      </c>
      <c r="AJ62" s="125">
        <v>6142</v>
      </c>
      <c r="AK62" s="125">
        <v>25211</v>
      </c>
      <c r="AM62" s="61">
        <f t="shared" si="0"/>
        <v>0.21596414445198586</v>
      </c>
      <c r="AN62" s="62">
        <f t="shared" si="1"/>
        <v>0.21018472291562657</v>
      </c>
      <c r="AO62" s="62">
        <f t="shared" si="2"/>
        <v>0.21042371674825597</v>
      </c>
      <c r="AP62" s="62">
        <f t="shared" si="3"/>
        <v>0.21141548565502938</v>
      </c>
      <c r="AQ62" s="62">
        <f t="shared" si="4"/>
        <v>0.21139029192706105</v>
      </c>
      <c r="AR62" s="62"/>
      <c r="AS62" s="63">
        <f t="shared" si="5"/>
        <v>0.21187567233959176</v>
      </c>
      <c r="AT62" s="61">
        <f t="shared" si="6"/>
        <v>0.44818264797434876</v>
      </c>
      <c r="AU62" s="62">
        <f t="shared" si="7"/>
        <v>0.45742497365063517</v>
      </c>
      <c r="AV62" s="62">
        <f t="shared" si="8"/>
        <v>0.45165423661990339</v>
      </c>
      <c r="AW62" s="62">
        <f t="shared" si="9"/>
        <v>0.44835594538541307</v>
      </c>
      <c r="AX62" s="62">
        <f t="shared" si="10"/>
        <v>0.44469651570927149</v>
      </c>
      <c r="AY62" s="62"/>
      <c r="AZ62" s="63">
        <f t="shared" si="11"/>
        <v>0.45006286386791439</v>
      </c>
      <c r="BA62" s="61">
        <f t="shared" si="12"/>
        <v>0.3215999251059049</v>
      </c>
      <c r="BB62" s="62">
        <f t="shared" si="13"/>
        <v>0.31841127198091751</v>
      </c>
      <c r="BC62" s="62">
        <f t="shared" si="14"/>
        <v>0.32364118233290623</v>
      </c>
      <c r="BD62" s="62">
        <f t="shared" si="15"/>
        <v>0.32621845834773594</v>
      </c>
      <c r="BE62" s="62">
        <f t="shared" si="16"/>
        <v>0.33039765431041862</v>
      </c>
      <c r="BF62" s="62"/>
      <c r="BG62" s="67">
        <f t="shared" si="17"/>
        <v>0.32405369841557663</v>
      </c>
    </row>
    <row r="63" spans="1:59" x14ac:dyDescent="0.35">
      <c r="A63" s="46" t="s">
        <v>109</v>
      </c>
      <c r="B63" s="46" t="s">
        <v>428</v>
      </c>
      <c r="C63" s="47">
        <v>47110</v>
      </c>
      <c r="D63" s="47">
        <v>2780</v>
      </c>
      <c r="E63" s="47">
        <v>35504</v>
      </c>
      <c r="F63" s="47">
        <v>704</v>
      </c>
      <c r="G63" s="47">
        <v>7874</v>
      </c>
      <c r="H63" s="47">
        <v>47471</v>
      </c>
      <c r="I63" s="47">
        <v>2751</v>
      </c>
      <c r="J63" s="47">
        <v>35548</v>
      </c>
      <c r="K63" s="47">
        <v>683</v>
      </c>
      <c r="L63" s="47">
        <v>8244</v>
      </c>
      <c r="M63" s="47">
        <v>52452</v>
      </c>
      <c r="N63" s="47">
        <v>2731</v>
      </c>
      <c r="O63" s="47">
        <v>40119</v>
      </c>
      <c r="P63" s="47">
        <v>715</v>
      </c>
      <c r="Q63" s="47">
        <v>8639</v>
      </c>
      <c r="R63" s="47">
        <v>57799</v>
      </c>
      <c r="S63" s="47">
        <v>2710</v>
      </c>
      <c r="T63" s="47">
        <v>45347</v>
      </c>
      <c r="U63" s="47">
        <v>710</v>
      </c>
      <c r="V63" s="47">
        <v>8774</v>
      </c>
      <c r="W63" s="47">
        <v>56416</v>
      </c>
      <c r="X63" s="47">
        <v>2267</v>
      </c>
      <c r="Y63" s="47">
        <v>46398</v>
      </c>
      <c r="Z63" s="47">
        <v>723</v>
      </c>
      <c r="AA63" s="47">
        <v>6792</v>
      </c>
      <c r="AB63" s="47">
        <v>56803</v>
      </c>
      <c r="AC63" s="47">
        <v>2333</v>
      </c>
      <c r="AD63" s="47">
        <v>46463</v>
      </c>
      <c r="AE63" s="47">
        <v>748</v>
      </c>
      <c r="AF63" s="47">
        <v>7036</v>
      </c>
      <c r="AG63" s="125">
        <v>58805</v>
      </c>
      <c r="AH63" s="125">
        <v>2329</v>
      </c>
      <c r="AI63" s="125">
        <v>48314</v>
      </c>
      <c r="AJ63" s="125">
        <v>775</v>
      </c>
      <c r="AK63" s="125">
        <v>7165</v>
      </c>
      <c r="AM63" s="61">
        <f t="shared" si="0"/>
        <v>5.7951170188114846E-2</v>
      </c>
      <c r="AN63" s="62">
        <f t="shared" si="1"/>
        <v>5.2066651414626706E-2</v>
      </c>
      <c r="AO63" s="62">
        <f t="shared" si="2"/>
        <v>4.6886624336061181E-2</v>
      </c>
      <c r="AP63" s="62">
        <f t="shared" si="3"/>
        <v>4.0183635847986385E-2</v>
      </c>
      <c r="AQ63" s="62">
        <f t="shared" si="4"/>
        <v>4.107177437811383E-2</v>
      </c>
      <c r="AR63" s="62"/>
      <c r="AS63" s="63">
        <f t="shared" si="5"/>
        <v>4.7631971232980588E-2</v>
      </c>
      <c r="AT63" s="61">
        <f t="shared" si="6"/>
        <v>0.74883613153293593</v>
      </c>
      <c r="AU63" s="62">
        <f t="shared" si="7"/>
        <v>0.76487073896133606</v>
      </c>
      <c r="AV63" s="62">
        <f t="shared" si="8"/>
        <v>0.78456374677762586</v>
      </c>
      <c r="AW63" s="62">
        <f t="shared" si="9"/>
        <v>0.82242626205331826</v>
      </c>
      <c r="AX63" s="62">
        <f t="shared" si="10"/>
        <v>0.81796736087882682</v>
      </c>
      <c r="AY63" s="62"/>
      <c r="AZ63" s="63">
        <f t="shared" si="11"/>
        <v>0.78773284804080856</v>
      </c>
      <c r="BA63" s="61">
        <f t="shared" si="12"/>
        <v>0.18805165258789577</v>
      </c>
      <c r="BB63" s="62">
        <f t="shared" si="13"/>
        <v>0.17833447723633036</v>
      </c>
      <c r="BC63" s="62">
        <f t="shared" si="14"/>
        <v>0.16408588383882075</v>
      </c>
      <c r="BD63" s="62">
        <f t="shared" si="15"/>
        <v>0.13320689166193989</v>
      </c>
      <c r="BE63" s="62">
        <f t="shared" si="16"/>
        <v>0.13703501575621005</v>
      </c>
      <c r="BF63" s="62"/>
      <c r="BG63" s="67">
        <f t="shared" si="17"/>
        <v>0.16014278421623934</v>
      </c>
    </row>
    <row r="64" spans="1:59" x14ac:dyDescent="0.35">
      <c r="A64" s="46" t="s">
        <v>109</v>
      </c>
      <c r="B64" s="46" t="s">
        <v>415</v>
      </c>
      <c r="C64" s="47">
        <v>138767</v>
      </c>
      <c r="D64" s="47">
        <v>13649</v>
      </c>
      <c r="E64" s="47">
        <v>101039</v>
      </c>
      <c r="F64" s="47">
        <v>2663</v>
      </c>
      <c r="G64" s="47">
        <v>20301</v>
      </c>
      <c r="H64" s="47">
        <v>143102</v>
      </c>
      <c r="I64" s="47">
        <v>13158</v>
      </c>
      <c r="J64" s="47">
        <v>104963</v>
      </c>
      <c r="K64" s="47">
        <v>2858</v>
      </c>
      <c r="L64" s="47">
        <v>21018</v>
      </c>
      <c r="M64" s="47">
        <v>150397</v>
      </c>
      <c r="N64" s="47">
        <v>12824</v>
      </c>
      <c r="O64" s="47">
        <v>112432</v>
      </c>
      <c r="P64" s="47">
        <v>2882</v>
      </c>
      <c r="Q64" s="47">
        <v>21159</v>
      </c>
      <c r="R64" s="47">
        <v>157778</v>
      </c>
      <c r="S64" s="47">
        <v>12544</v>
      </c>
      <c r="T64" s="47">
        <v>119925</v>
      </c>
      <c r="U64" s="47">
        <v>2890</v>
      </c>
      <c r="V64" s="47">
        <v>21329</v>
      </c>
      <c r="W64" s="47">
        <v>161749</v>
      </c>
      <c r="X64" s="47">
        <v>12320</v>
      </c>
      <c r="Y64" s="47">
        <v>123866</v>
      </c>
      <c r="Z64" s="47">
        <v>2955</v>
      </c>
      <c r="AA64" s="47">
        <v>21553</v>
      </c>
      <c r="AB64" s="47">
        <v>167610</v>
      </c>
      <c r="AC64" s="47">
        <v>12210</v>
      </c>
      <c r="AD64" s="47">
        <v>129521</v>
      </c>
      <c r="AE64" s="47">
        <v>2910</v>
      </c>
      <c r="AF64" s="47">
        <v>21935</v>
      </c>
      <c r="AG64" s="125">
        <v>171591</v>
      </c>
      <c r="AH64" s="125">
        <v>12074</v>
      </c>
      <c r="AI64" s="125">
        <v>133552</v>
      </c>
      <c r="AJ64" s="125">
        <v>2832</v>
      </c>
      <c r="AK64" s="125">
        <v>22124</v>
      </c>
      <c r="AM64" s="61">
        <f t="shared" si="0"/>
        <v>9.1948400441643027E-2</v>
      </c>
      <c r="AN64" s="62">
        <f t="shared" si="1"/>
        <v>8.5267658264460061E-2</v>
      </c>
      <c r="AO64" s="62">
        <f t="shared" si="2"/>
        <v>7.9504113374488206E-2</v>
      </c>
      <c r="AP64" s="62">
        <f t="shared" si="3"/>
        <v>7.6167395161639326E-2</v>
      </c>
      <c r="AQ64" s="62">
        <f t="shared" si="4"/>
        <v>7.2847682119205295E-2</v>
      </c>
      <c r="AR64" s="62"/>
      <c r="AS64" s="63">
        <f t="shared" si="5"/>
        <v>8.1147049872287186E-2</v>
      </c>
      <c r="AT64" s="61">
        <f t="shared" si="6"/>
        <v>0.73348380875179942</v>
      </c>
      <c r="AU64" s="62">
        <f t="shared" si="7"/>
        <v>0.74756810308716259</v>
      </c>
      <c r="AV64" s="62">
        <f t="shared" si="8"/>
        <v>0.76008695762400336</v>
      </c>
      <c r="AW64" s="62">
        <f t="shared" si="9"/>
        <v>0.76579144229639751</v>
      </c>
      <c r="AX64" s="62">
        <f t="shared" si="10"/>
        <v>0.77275222242109665</v>
      </c>
      <c r="AY64" s="62"/>
      <c r="AZ64" s="63">
        <f t="shared" si="11"/>
        <v>0.75593650683609193</v>
      </c>
      <c r="BA64" s="61">
        <f t="shared" si="12"/>
        <v>0.16684602591158754</v>
      </c>
      <c r="BB64" s="62">
        <f t="shared" si="13"/>
        <v>0.15985026297067095</v>
      </c>
      <c r="BC64" s="62">
        <f t="shared" si="14"/>
        <v>0.15350048802748165</v>
      </c>
      <c r="BD64" s="62">
        <f t="shared" si="15"/>
        <v>0.15151871108940396</v>
      </c>
      <c r="BE64" s="62">
        <f t="shared" si="16"/>
        <v>0.14823101246942308</v>
      </c>
      <c r="BF64" s="62"/>
      <c r="BG64" s="67">
        <f t="shared" si="17"/>
        <v>0.15598930009371342</v>
      </c>
    </row>
    <row r="65" spans="1:59" x14ac:dyDescent="0.35">
      <c r="A65" s="46" t="s">
        <v>109</v>
      </c>
      <c r="B65" s="46" t="s">
        <v>432</v>
      </c>
      <c r="C65" s="47">
        <v>71325</v>
      </c>
      <c r="D65" s="47">
        <v>21564</v>
      </c>
      <c r="E65" s="47">
        <v>36041</v>
      </c>
      <c r="F65" s="47">
        <v>3222</v>
      </c>
      <c r="G65" s="47">
        <v>9445</v>
      </c>
      <c r="H65" s="47">
        <v>72721</v>
      </c>
      <c r="I65" s="47">
        <v>21776</v>
      </c>
      <c r="J65" s="47">
        <v>36247</v>
      </c>
      <c r="K65" s="47">
        <v>3277</v>
      </c>
      <c r="L65" s="47">
        <v>10295</v>
      </c>
      <c r="M65" s="47">
        <v>75940</v>
      </c>
      <c r="N65" s="47">
        <v>22103</v>
      </c>
      <c r="O65" s="47">
        <v>38599</v>
      </c>
      <c r="P65" s="47">
        <v>3344</v>
      </c>
      <c r="Q65" s="47">
        <v>10701</v>
      </c>
      <c r="R65" s="47">
        <v>78117</v>
      </c>
      <c r="S65" s="47">
        <v>22348</v>
      </c>
      <c r="T65" s="47">
        <v>40054</v>
      </c>
      <c r="U65" s="47">
        <v>3387</v>
      </c>
      <c r="V65" s="47">
        <v>11103</v>
      </c>
      <c r="W65" s="47">
        <v>80579</v>
      </c>
      <c r="X65" s="47">
        <v>22640</v>
      </c>
      <c r="Y65" s="47">
        <v>41736</v>
      </c>
      <c r="Z65" s="47">
        <v>3446</v>
      </c>
      <c r="AA65" s="47">
        <v>11512</v>
      </c>
      <c r="AB65" s="47">
        <v>81410</v>
      </c>
      <c r="AC65" s="47">
        <v>22984</v>
      </c>
      <c r="AD65" s="47">
        <v>41678</v>
      </c>
      <c r="AE65" s="47">
        <v>3701</v>
      </c>
      <c r="AF65" s="47">
        <v>11789</v>
      </c>
      <c r="AG65" s="125">
        <v>82984</v>
      </c>
      <c r="AH65" s="125">
        <v>23317</v>
      </c>
      <c r="AI65" s="125">
        <v>42509</v>
      </c>
      <c r="AJ65" s="125">
        <v>3699</v>
      </c>
      <c r="AK65" s="125">
        <v>12177</v>
      </c>
      <c r="AM65" s="61">
        <f t="shared" si="0"/>
        <v>0.29944582720259622</v>
      </c>
      <c r="AN65" s="62">
        <f t="shared" si="1"/>
        <v>0.29105873057677112</v>
      </c>
      <c r="AO65" s="62">
        <f t="shared" si="2"/>
        <v>0.28608369497036495</v>
      </c>
      <c r="AP65" s="62">
        <f t="shared" si="3"/>
        <v>0.28096650492063691</v>
      </c>
      <c r="AQ65" s="62">
        <f t="shared" si="4"/>
        <v>0.28232403881587026</v>
      </c>
      <c r="AR65" s="62"/>
      <c r="AS65" s="63">
        <f t="shared" si="5"/>
        <v>0.28797575929724789</v>
      </c>
      <c r="AT65" s="61">
        <f t="shared" si="6"/>
        <v>0.49843924038448317</v>
      </c>
      <c r="AU65" s="62">
        <f t="shared" si="7"/>
        <v>0.5082828548854359</v>
      </c>
      <c r="AV65" s="62">
        <f t="shared" si="8"/>
        <v>0.51274370495538746</v>
      </c>
      <c r="AW65" s="62">
        <f t="shared" si="9"/>
        <v>0.51795132726889137</v>
      </c>
      <c r="AX65" s="62">
        <f t="shared" si="10"/>
        <v>0.51195184866723986</v>
      </c>
      <c r="AY65" s="62"/>
      <c r="AZ65" s="63">
        <f t="shared" si="11"/>
        <v>0.5098737952322876</v>
      </c>
      <c r="BA65" s="61">
        <f t="shared" si="12"/>
        <v>0.18663109693211039</v>
      </c>
      <c r="BB65" s="62">
        <f t="shared" si="13"/>
        <v>0.18494864366605215</v>
      </c>
      <c r="BC65" s="62">
        <f t="shared" si="14"/>
        <v>0.18549099427781404</v>
      </c>
      <c r="BD65" s="62">
        <f t="shared" si="15"/>
        <v>0.18563149207609922</v>
      </c>
      <c r="BE65" s="62">
        <f t="shared" si="16"/>
        <v>0.19027146542193835</v>
      </c>
      <c r="BF65" s="62"/>
      <c r="BG65" s="67">
        <f t="shared" si="17"/>
        <v>0.18659473847480285</v>
      </c>
    </row>
    <row r="66" spans="1:59" x14ac:dyDescent="0.35">
      <c r="A66" s="46" t="s">
        <v>109</v>
      </c>
      <c r="B66" s="46" t="s">
        <v>431</v>
      </c>
      <c r="C66" s="47">
        <v>137097</v>
      </c>
      <c r="D66" s="47">
        <v>25659</v>
      </c>
      <c r="E66" s="47">
        <v>95525</v>
      </c>
      <c r="F66" s="47">
        <v>3568</v>
      </c>
      <c r="G66" s="47">
        <v>11061</v>
      </c>
      <c r="H66" s="47">
        <v>150361</v>
      </c>
      <c r="I66" s="47">
        <v>26001</v>
      </c>
      <c r="J66" s="47">
        <v>106557</v>
      </c>
      <c r="K66" s="47">
        <v>3582</v>
      </c>
      <c r="L66" s="47">
        <v>12941</v>
      </c>
      <c r="M66" s="47">
        <v>152606</v>
      </c>
      <c r="N66" s="47">
        <v>26287</v>
      </c>
      <c r="O66" s="47">
        <v>106461</v>
      </c>
      <c r="P66" s="47">
        <v>3757</v>
      </c>
      <c r="Q66" s="47">
        <v>14780</v>
      </c>
      <c r="R66" s="47">
        <v>160504</v>
      </c>
      <c r="S66" s="47">
        <v>26643</v>
      </c>
      <c r="T66" s="47">
        <v>112746</v>
      </c>
      <c r="U66" s="47">
        <v>3861</v>
      </c>
      <c r="V66" s="47">
        <v>15925</v>
      </c>
      <c r="W66" s="47">
        <v>169553</v>
      </c>
      <c r="X66" s="47">
        <v>26693</v>
      </c>
      <c r="Y66" s="47">
        <v>120075</v>
      </c>
      <c r="Z66" s="47">
        <v>3913</v>
      </c>
      <c r="AA66" s="47">
        <v>17545</v>
      </c>
      <c r="AB66" s="47">
        <v>177997</v>
      </c>
      <c r="AC66" s="47">
        <v>26540</v>
      </c>
      <c r="AD66" s="47">
        <v>127094</v>
      </c>
      <c r="AE66" s="47">
        <v>4035</v>
      </c>
      <c r="AF66" s="47">
        <v>19004</v>
      </c>
      <c r="AG66" s="125">
        <v>183203</v>
      </c>
      <c r="AH66" s="125">
        <v>26687</v>
      </c>
      <c r="AI66" s="125">
        <v>131409</v>
      </c>
      <c r="AJ66" s="125">
        <v>3971</v>
      </c>
      <c r="AK66" s="125">
        <v>19812</v>
      </c>
      <c r="AM66" s="61">
        <f t="shared" si="0"/>
        <v>0.17292382998250877</v>
      </c>
      <c r="AN66" s="62">
        <f t="shared" si="1"/>
        <v>0.1722540398149483</v>
      </c>
      <c r="AO66" s="62">
        <f t="shared" si="2"/>
        <v>0.16599586303145092</v>
      </c>
      <c r="AP66" s="62">
        <f t="shared" si="3"/>
        <v>0.15743159955884001</v>
      </c>
      <c r="AQ66" s="62">
        <f t="shared" si="4"/>
        <v>0.14910363657814457</v>
      </c>
      <c r="AR66" s="62"/>
      <c r="AS66" s="63">
        <f t="shared" si="5"/>
        <v>0.16354179379317851</v>
      </c>
      <c r="AT66" s="61">
        <f t="shared" si="6"/>
        <v>0.7086744568072838</v>
      </c>
      <c r="AU66" s="62">
        <f t="shared" si="7"/>
        <v>0.6976200149404348</v>
      </c>
      <c r="AV66" s="62">
        <f t="shared" si="8"/>
        <v>0.70244978318297369</v>
      </c>
      <c r="AW66" s="62">
        <f t="shared" si="9"/>
        <v>0.70818564106798465</v>
      </c>
      <c r="AX66" s="62">
        <f t="shared" si="10"/>
        <v>0.71402327005511323</v>
      </c>
      <c r="AY66" s="62"/>
      <c r="AZ66" s="63">
        <f t="shared" si="11"/>
        <v>0.70619063321075815</v>
      </c>
      <c r="BA66" s="61">
        <f t="shared" si="12"/>
        <v>0.10988886745898205</v>
      </c>
      <c r="BB66" s="62">
        <f t="shared" si="13"/>
        <v>0.12146966698557068</v>
      </c>
      <c r="BC66" s="62">
        <f t="shared" si="14"/>
        <v>0.1232741863131137</v>
      </c>
      <c r="BD66" s="62">
        <f t="shared" si="15"/>
        <v>0.12655629803070426</v>
      </c>
      <c r="BE66" s="62">
        <f t="shared" si="16"/>
        <v>0.12943476575447901</v>
      </c>
      <c r="BF66" s="62"/>
      <c r="BG66" s="67">
        <f t="shared" si="17"/>
        <v>0.12212475690856994</v>
      </c>
    </row>
    <row r="67" spans="1:59" x14ac:dyDescent="0.35">
      <c r="A67" s="46" t="s">
        <v>109</v>
      </c>
      <c r="B67" s="46" t="s">
        <v>419</v>
      </c>
      <c r="C67" s="47">
        <v>173594</v>
      </c>
      <c r="D67" s="47">
        <v>32236</v>
      </c>
      <c r="E67" s="47">
        <v>106493</v>
      </c>
      <c r="F67" s="47">
        <v>5801</v>
      </c>
      <c r="G67" s="47">
        <v>27057</v>
      </c>
      <c r="H67" s="47">
        <v>191831</v>
      </c>
      <c r="I67" s="47">
        <v>32688</v>
      </c>
      <c r="J67" s="47">
        <v>122772</v>
      </c>
      <c r="K67" s="47">
        <v>6133</v>
      </c>
      <c r="L67" s="47">
        <v>28226</v>
      </c>
      <c r="M67" s="47">
        <v>210018</v>
      </c>
      <c r="N67" s="47">
        <v>33237</v>
      </c>
      <c r="O67" s="47">
        <v>138240</v>
      </c>
      <c r="P67" s="47">
        <v>7393</v>
      </c>
      <c r="Q67" s="47">
        <v>29087</v>
      </c>
      <c r="R67" s="47">
        <v>219871</v>
      </c>
      <c r="S67" s="47">
        <v>33328</v>
      </c>
      <c r="T67" s="47">
        <v>147307</v>
      </c>
      <c r="U67" s="47">
        <v>7714</v>
      </c>
      <c r="V67" s="47">
        <v>29451</v>
      </c>
      <c r="W67" s="47">
        <v>231489</v>
      </c>
      <c r="X67" s="47">
        <v>33186</v>
      </c>
      <c r="Y67" s="47">
        <v>159042</v>
      </c>
      <c r="Z67" s="47">
        <v>7362</v>
      </c>
      <c r="AA67" s="47">
        <v>29837</v>
      </c>
      <c r="AB67" s="47">
        <v>239451</v>
      </c>
      <c r="AC67" s="47">
        <v>33479</v>
      </c>
      <c r="AD67" s="47">
        <v>166192</v>
      </c>
      <c r="AE67" s="47">
        <v>7423</v>
      </c>
      <c r="AF67" s="47">
        <v>30303</v>
      </c>
      <c r="AG67" s="125">
        <v>249968</v>
      </c>
      <c r="AH67" s="125">
        <v>33980</v>
      </c>
      <c r="AI67" s="125">
        <v>175685</v>
      </c>
      <c r="AJ67" s="125">
        <v>7516</v>
      </c>
      <c r="AK67" s="125">
        <v>30694</v>
      </c>
      <c r="AM67" s="61">
        <f t="shared" si="0"/>
        <v>0.17039998748898771</v>
      </c>
      <c r="AN67" s="62">
        <f t="shared" si="1"/>
        <v>0.15825786361169042</v>
      </c>
      <c r="AO67" s="62">
        <f t="shared" si="2"/>
        <v>0.15157978996775381</v>
      </c>
      <c r="AP67" s="62">
        <f t="shared" si="3"/>
        <v>0.14335886370410689</v>
      </c>
      <c r="AQ67" s="62">
        <f t="shared" si="4"/>
        <v>0.13981566165937917</v>
      </c>
      <c r="AR67" s="62"/>
      <c r="AS67" s="63">
        <f t="shared" si="5"/>
        <v>0.15268243328638359</v>
      </c>
      <c r="AT67" s="61">
        <f t="shared" si="6"/>
        <v>0.64000083406748653</v>
      </c>
      <c r="AU67" s="62">
        <f t="shared" si="7"/>
        <v>0.65822929463188873</v>
      </c>
      <c r="AV67" s="62">
        <f t="shared" si="8"/>
        <v>0.66997011884241209</v>
      </c>
      <c r="AW67" s="62">
        <f t="shared" si="9"/>
        <v>0.68703912496922104</v>
      </c>
      <c r="AX67" s="62">
        <f t="shared" si="10"/>
        <v>0.69405431591432065</v>
      </c>
      <c r="AY67" s="62"/>
      <c r="AZ67" s="63">
        <f t="shared" si="11"/>
        <v>0.66985873768506587</v>
      </c>
      <c r="BA67" s="61">
        <f t="shared" si="12"/>
        <v>0.17911077980097065</v>
      </c>
      <c r="BB67" s="62">
        <f t="shared" si="13"/>
        <v>0.17369939719452618</v>
      </c>
      <c r="BC67" s="62">
        <f t="shared" si="14"/>
        <v>0.1690309317736309</v>
      </c>
      <c r="BD67" s="62">
        <f t="shared" si="15"/>
        <v>0.16069446064391829</v>
      </c>
      <c r="BE67" s="62">
        <f t="shared" si="16"/>
        <v>0.15755206701997487</v>
      </c>
      <c r="BF67" s="62"/>
      <c r="BG67" s="67">
        <f t="shared" si="17"/>
        <v>0.16801752728660416</v>
      </c>
    </row>
    <row r="68" spans="1:59" x14ac:dyDescent="0.35">
      <c r="A68" s="46" t="s">
        <v>109</v>
      </c>
      <c r="B68" s="46" t="s">
        <v>438</v>
      </c>
      <c r="C68" s="47">
        <v>51464</v>
      </c>
      <c r="D68" s="47">
        <v>21092</v>
      </c>
      <c r="E68" s="47">
        <v>18883</v>
      </c>
      <c r="F68" s="47">
        <v>2630</v>
      </c>
      <c r="G68" s="47">
        <v>7774</v>
      </c>
      <c r="H68" s="47">
        <v>53552</v>
      </c>
      <c r="I68" s="47">
        <v>21112</v>
      </c>
      <c r="J68" s="47">
        <v>19968</v>
      </c>
      <c r="K68" s="47">
        <v>2609</v>
      </c>
      <c r="L68" s="47">
        <v>8776</v>
      </c>
      <c r="M68" s="47">
        <v>54168</v>
      </c>
      <c r="N68" s="47">
        <v>21179</v>
      </c>
      <c r="O68" s="47">
        <v>19731</v>
      </c>
      <c r="P68" s="47">
        <v>2609</v>
      </c>
      <c r="Q68" s="47">
        <v>9521</v>
      </c>
      <c r="R68" s="47">
        <v>55033</v>
      </c>
      <c r="S68" s="47">
        <v>21047</v>
      </c>
      <c r="T68" s="47">
        <v>20285</v>
      </c>
      <c r="U68" s="47">
        <v>2633</v>
      </c>
      <c r="V68" s="47">
        <v>9927</v>
      </c>
      <c r="W68" s="47">
        <v>56079</v>
      </c>
      <c r="X68" s="47">
        <v>20975</v>
      </c>
      <c r="Y68" s="47">
        <v>21048</v>
      </c>
      <c r="Z68" s="47">
        <v>2632</v>
      </c>
      <c r="AA68" s="47">
        <v>10293</v>
      </c>
      <c r="AB68" s="47">
        <v>56767</v>
      </c>
      <c r="AC68" s="47">
        <v>20986</v>
      </c>
      <c r="AD68" s="47">
        <v>21309</v>
      </c>
      <c r="AE68" s="47">
        <v>2656</v>
      </c>
      <c r="AF68" s="47">
        <v>10685</v>
      </c>
      <c r="AG68" s="125">
        <v>57880</v>
      </c>
      <c r="AH68" s="125">
        <v>21061</v>
      </c>
      <c r="AI68" s="125">
        <v>21874</v>
      </c>
      <c r="AJ68" s="125">
        <v>2711</v>
      </c>
      <c r="AK68" s="125">
        <v>11102</v>
      </c>
      <c r="AM68" s="61">
        <f t="shared" ref="AM68:AM131" si="18">I68/H68</f>
        <v>0.39423364206752315</v>
      </c>
      <c r="AN68" s="62">
        <f t="shared" ref="AN68:AN131" si="19">N68/M68</f>
        <v>0.39098729877418403</v>
      </c>
      <c r="AO68" s="62">
        <f t="shared" ref="AO68:AO131" si="20">S68/R68</f>
        <v>0.3824432613159377</v>
      </c>
      <c r="AP68" s="62">
        <f t="shared" ref="AP68:AP131" si="21">X68/W68</f>
        <v>0.37402592770912463</v>
      </c>
      <c r="AQ68" s="62">
        <f t="shared" ref="AQ68:AQ131" si="22">AC68/AB68</f>
        <v>0.36968661370162242</v>
      </c>
      <c r="AR68" s="62"/>
      <c r="AS68" s="63">
        <f t="shared" ref="AS68:AS131" si="23">AVERAGE(AM68:AQ68)</f>
        <v>0.38227534871367841</v>
      </c>
      <c r="AT68" s="61">
        <f t="shared" ref="AT68:AT131" si="24">J68/H68</f>
        <v>0.37287122796534211</v>
      </c>
      <c r="AU68" s="62">
        <f t="shared" ref="AU68:AU131" si="25">O68/M68</f>
        <v>0.36425564909171465</v>
      </c>
      <c r="AV68" s="62">
        <f t="shared" ref="AV68:AV131" si="26">T68/R68</f>
        <v>0.36859702360401941</v>
      </c>
      <c r="AW68" s="62">
        <f t="shared" ref="AW68:AW131" si="27">Y68/W68</f>
        <v>0.37532766276146151</v>
      </c>
      <c r="AX68" s="62">
        <f t="shared" ref="AX68:AX131" si="28">AD68/AB68</f>
        <v>0.37537653918649921</v>
      </c>
      <c r="AY68" s="62"/>
      <c r="AZ68" s="63">
        <f t="shared" ref="AZ68:AZ131" si="29">AVERAGE(AT68:AX68)</f>
        <v>0.37128562052180736</v>
      </c>
      <c r="BA68" s="61">
        <f t="shared" ref="BA68:BA131" si="30">SUM(K68:L68)/H68</f>
        <v>0.21259710188228265</v>
      </c>
      <c r="BB68" s="62">
        <f t="shared" ref="BB68:BB131" si="31">SUM(P68:Q68)/M68</f>
        <v>0.2239329493427854</v>
      </c>
      <c r="BC68" s="62">
        <f t="shared" ref="BC68:BC131" si="32">SUM(U68:V68)/R68</f>
        <v>0.22822670034343032</v>
      </c>
      <c r="BD68" s="62">
        <f t="shared" ref="BD68:BD131" si="33">SUM(Z68:AA68)/W68</f>
        <v>0.23047843221170136</v>
      </c>
      <c r="BE68" s="62">
        <f t="shared" ref="BE68:BE131" si="34">SUM(AE68:AF68)/AB68</f>
        <v>0.23501329998062254</v>
      </c>
      <c r="BF68" s="62"/>
      <c r="BG68" s="67">
        <f t="shared" ref="BG68:BG131" si="35">AVERAGE(BA68:BE68)</f>
        <v>0.22604969675216444</v>
      </c>
    </row>
    <row r="69" spans="1:59" x14ac:dyDescent="0.35">
      <c r="A69" s="46" t="s">
        <v>109</v>
      </c>
      <c r="B69" s="46" t="s">
        <v>429</v>
      </c>
      <c r="C69" s="47">
        <v>64727</v>
      </c>
      <c r="D69" s="47">
        <v>6056</v>
      </c>
      <c r="E69" s="47">
        <v>55386</v>
      </c>
      <c r="F69" s="47">
        <v>1067</v>
      </c>
      <c r="G69" s="47">
        <v>1676</v>
      </c>
      <c r="H69" s="47">
        <v>73525</v>
      </c>
      <c r="I69" s="47">
        <v>6119</v>
      </c>
      <c r="J69" s="47">
        <v>63914</v>
      </c>
      <c r="K69" s="47">
        <v>1141</v>
      </c>
      <c r="L69" s="47">
        <v>1789</v>
      </c>
      <c r="M69" s="47">
        <v>79750</v>
      </c>
      <c r="N69" s="47">
        <v>6213</v>
      </c>
      <c r="O69" s="47">
        <v>69856</v>
      </c>
      <c r="P69" s="47">
        <v>1137</v>
      </c>
      <c r="Q69" s="47">
        <v>1920</v>
      </c>
      <c r="R69" s="47">
        <v>84875</v>
      </c>
      <c r="S69" s="47">
        <v>6036</v>
      </c>
      <c r="T69" s="47">
        <v>75066</v>
      </c>
      <c r="U69" s="47">
        <v>1203</v>
      </c>
      <c r="V69" s="47">
        <v>1934</v>
      </c>
      <c r="W69" s="47">
        <v>95176</v>
      </c>
      <c r="X69" s="47">
        <v>5993</v>
      </c>
      <c r="Y69" s="47">
        <v>85293</v>
      </c>
      <c r="Z69" s="47">
        <v>1203</v>
      </c>
      <c r="AA69" s="47">
        <v>2046</v>
      </c>
      <c r="AB69" s="47">
        <v>98093</v>
      </c>
      <c r="AC69" s="47">
        <v>5997</v>
      </c>
      <c r="AD69" s="47">
        <v>87979</v>
      </c>
      <c r="AE69" s="47">
        <v>1282</v>
      </c>
      <c r="AF69" s="47">
        <v>2187</v>
      </c>
      <c r="AG69" s="125">
        <v>100549</v>
      </c>
      <c r="AH69" s="125">
        <v>6018</v>
      </c>
      <c r="AI69" s="125">
        <v>90174</v>
      </c>
      <c r="AJ69" s="125">
        <v>1372</v>
      </c>
      <c r="AK69" s="125">
        <v>2321</v>
      </c>
      <c r="AM69" s="61">
        <f t="shared" si="18"/>
        <v>8.3223393403604212E-2</v>
      </c>
      <c r="AN69" s="62">
        <f t="shared" si="19"/>
        <v>7.790595611285267E-2</v>
      </c>
      <c r="AO69" s="62">
        <f t="shared" si="20"/>
        <v>7.1116347569955815E-2</v>
      </c>
      <c r="AP69" s="62">
        <f t="shared" si="21"/>
        <v>6.296755484575943E-2</v>
      </c>
      <c r="AQ69" s="62">
        <f t="shared" si="22"/>
        <v>6.1135860866728516E-2</v>
      </c>
      <c r="AR69" s="62"/>
      <c r="AS69" s="63">
        <f t="shared" si="23"/>
        <v>7.1269822559780122E-2</v>
      </c>
      <c r="AT69" s="61">
        <f t="shared" si="24"/>
        <v>0.86928255695341716</v>
      </c>
      <c r="AU69" s="62">
        <f t="shared" si="25"/>
        <v>0.87593730407523507</v>
      </c>
      <c r="AV69" s="62">
        <f t="shared" si="26"/>
        <v>0.8844300441826215</v>
      </c>
      <c r="AW69" s="62">
        <f t="shared" si="27"/>
        <v>0.89616079683953942</v>
      </c>
      <c r="AX69" s="62">
        <f t="shared" si="28"/>
        <v>0.89689376408102517</v>
      </c>
      <c r="AY69" s="62"/>
      <c r="AZ69" s="63">
        <f t="shared" si="29"/>
        <v>0.88454089322636764</v>
      </c>
      <c r="BA69" s="61">
        <f t="shared" si="30"/>
        <v>3.9850391023461405E-2</v>
      </c>
      <c r="BB69" s="62">
        <f t="shared" si="31"/>
        <v>3.8332288401253918E-2</v>
      </c>
      <c r="BC69" s="62">
        <f t="shared" si="32"/>
        <v>3.6960235640648015E-2</v>
      </c>
      <c r="BD69" s="62">
        <f t="shared" si="33"/>
        <v>3.4136757165672021E-2</v>
      </c>
      <c r="BE69" s="62">
        <f t="shared" si="34"/>
        <v>3.5364399090658867E-2</v>
      </c>
      <c r="BF69" s="62"/>
      <c r="BG69" s="67">
        <f t="shared" si="35"/>
        <v>3.6928814264338847E-2</v>
      </c>
    </row>
    <row r="70" spans="1:59" x14ac:dyDescent="0.35">
      <c r="A70" s="46" t="s">
        <v>109</v>
      </c>
      <c r="B70" s="46" t="s">
        <v>435</v>
      </c>
      <c r="C70" s="47">
        <v>220614</v>
      </c>
      <c r="D70" s="47">
        <v>31244</v>
      </c>
      <c r="E70" s="47">
        <v>170398</v>
      </c>
      <c r="F70" s="47">
        <v>2976</v>
      </c>
      <c r="G70" s="47">
        <v>14237</v>
      </c>
      <c r="H70" s="47">
        <v>253213</v>
      </c>
      <c r="I70" s="47">
        <v>32057</v>
      </c>
      <c r="J70" s="47">
        <v>199976</v>
      </c>
      <c r="K70" s="47">
        <v>3705</v>
      </c>
      <c r="L70" s="47">
        <v>15618</v>
      </c>
      <c r="M70" s="47">
        <v>285879</v>
      </c>
      <c r="N70" s="47">
        <v>32425</v>
      </c>
      <c r="O70" s="47">
        <v>230138</v>
      </c>
      <c r="P70" s="47">
        <v>4406</v>
      </c>
      <c r="Q70" s="47">
        <v>16960</v>
      </c>
      <c r="R70" s="47">
        <v>300372</v>
      </c>
      <c r="S70" s="47">
        <v>32576</v>
      </c>
      <c r="T70" s="47">
        <v>243732</v>
      </c>
      <c r="U70" s="47">
        <v>4614</v>
      </c>
      <c r="V70" s="47">
        <v>17507</v>
      </c>
      <c r="W70" s="47">
        <v>311842</v>
      </c>
      <c r="X70" s="47">
        <v>32733</v>
      </c>
      <c r="Y70" s="47">
        <v>254109</v>
      </c>
      <c r="Z70" s="47">
        <v>4873</v>
      </c>
      <c r="AA70" s="47">
        <v>18164</v>
      </c>
      <c r="AB70" s="47">
        <v>327093</v>
      </c>
      <c r="AC70" s="47">
        <v>33073</v>
      </c>
      <c r="AD70" s="47">
        <v>268451</v>
      </c>
      <c r="AE70" s="47">
        <v>4911</v>
      </c>
      <c r="AF70" s="47">
        <v>18693</v>
      </c>
      <c r="AG70" s="125">
        <v>344479</v>
      </c>
      <c r="AH70" s="125">
        <v>33632</v>
      </c>
      <c r="AI70" s="125">
        <v>284029</v>
      </c>
      <c r="AJ70" s="125">
        <v>5601</v>
      </c>
      <c r="AK70" s="125">
        <v>19231</v>
      </c>
      <c r="AM70" s="61">
        <f t="shared" si="18"/>
        <v>0.12660092491301789</v>
      </c>
      <c r="AN70" s="62">
        <f t="shared" si="19"/>
        <v>0.11342211215234417</v>
      </c>
      <c r="AO70" s="62">
        <f t="shared" si="20"/>
        <v>0.10845218595608112</v>
      </c>
      <c r="AP70" s="62">
        <f t="shared" si="21"/>
        <v>0.1049666177102507</v>
      </c>
      <c r="AQ70" s="62">
        <f t="shared" si="22"/>
        <v>0.10111191618285931</v>
      </c>
      <c r="AR70" s="62"/>
      <c r="AS70" s="63">
        <f t="shared" si="23"/>
        <v>0.11091075138291065</v>
      </c>
      <c r="AT70" s="61">
        <f t="shared" si="24"/>
        <v>0.7897540805566855</v>
      </c>
      <c r="AU70" s="62">
        <f t="shared" si="25"/>
        <v>0.80501890660034492</v>
      </c>
      <c r="AV70" s="62">
        <f t="shared" si="26"/>
        <v>0.81143382206064485</v>
      </c>
      <c r="AW70" s="62">
        <f t="shared" si="27"/>
        <v>0.81486457885724184</v>
      </c>
      <c r="AX70" s="62">
        <f t="shared" si="28"/>
        <v>0.82071765522343798</v>
      </c>
      <c r="AY70" s="62"/>
      <c r="AZ70" s="63">
        <f t="shared" si="29"/>
        <v>0.808357808659671</v>
      </c>
      <c r="BA70" s="61">
        <f t="shared" si="30"/>
        <v>7.6311247842725291E-2</v>
      </c>
      <c r="BB70" s="62">
        <f t="shared" si="31"/>
        <v>7.4737913592813746E-2</v>
      </c>
      <c r="BC70" s="62">
        <f t="shared" si="32"/>
        <v>7.3645346437084688E-2</v>
      </c>
      <c r="BD70" s="62">
        <f t="shared" si="33"/>
        <v>7.3873948986987001E-2</v>
      </c>
      <c r="BE70" s="62">
        <f t="shared" si="34"/>
        <v>7.2162962827085869E-2</v>
      </c>
      <c r="BF70" s="62"/>
      <c r="BG70" s="67">
        <f t="shared" si="35"/>
        <v>7.4146283937339325E-2</v>
      </c>
    </row>
    <row r="71" spans="1:59" x14ac:dyDescent="0.35">
      <c r="A71" s="46" t="s">
        <v>158</v>
      </c>
      <c r="B71" s="46" t="s">
        <v>158</v>
      </c>
      <c r="C71" s="47">
        <v>1193912</v>
      </c>
      <c r="D71" s="47">
        <v>419772</v>
      </c>
      <c r="E71" s="47">
        <v>694326</v>
      </c>
      <c r="F71" s="47">
        <v>26357</v>
      </c>
      <c r="G71" s="47">
        <v>36719</v>
      </c>
      <c r="H71" s="47">
        <v>1226708</v>
      </c>
      <c r="I71" s="47">
        <v>419628</v>
      </c>
      <c r="J71" s="47">
        <v>726589</v>
      </c>
      <c r="K71" s="47">
        <v>26507</v>
      </c>
      <c r="L71" s="47">
        <v>37097</v>
      </c>
      <c r="M71" s="47">
        <v>1266739</v>
      </c>
      <c r="N71" s="47">
        <v>418312</v>
      </c>
      <c r="O71" s="47">
        <v>767442</v>
      </c>
      <c r="P71" s="47">
        <v>26476</v>
      </c>
      <c r="Q71" s="47">
        <v>37378</v>
      </c>
      <c r="R71" s="47">
        <v>1296944</v>
      </c>
      <c r="S71" s="47">
        <v>417534</v>
      </c>
      <c r="T71" s="47">
        <v>797850</v>
      </c>
      <c r="U71" s="47">
        <v>26697</v>
      </c>
      <c r="V71" s="47">
        <v>37542</v>
      </c>
      <c r="W71" s="47">
        <v>1306263</v>
      </c>
      <c r="X71" s="47">
        <v>416963</v>
      </c>
      <c r="Y71" s="47">
        <v>807613</v>
      </c>
      <c r="Z71" s="47">
        <v>26740</v>
      </c>
      <c r="AA71" s="47">
        <v>37421</v>
      </c>
      <c r="AB71" s="47">
        <v>1311971</v>
      </c>
      <c r="AC71" s="47">
        <v>416190</v>
      </c>
      <c r="AD71" s="47">
        <v>814296</v>
      </c>
      <c r="AE71" s="47">
        <v>26485</v>
      </c>
      <c r="AF71" s="47">
        <v>37464</v>
      </c>
      <c r="AG71" s="125">
        <v>1321044</v>
      </c>
      <c r="AH71" s="125">
        <v>416317</v>
      </c>
      <c r="AI71" s="125">
        <v>823074</v>
      </c>
      <c r="AJ71" s="125">
        <v>26508</v>
      </c>
      <c r="AK71" s="125">
        <v>37542</v>
      </c>
      <c r="AM71" s="61">
        <f t="shared" si="18"/>
        <v>0.34207651698692759</v>
      </c>
      <c r="AN71" s="62">
        <f t="shared" si="19"/>
        <v>0.330227458063579</v>
      </c>
      <c r="AO71" s="62">
        <f t="shared" si="20"/>
        <v>0.32193679912162748</v>
      </c>
      <c r="AP71" s="62">
        <f t="shared" si="21"/>
        <v>0.31920294764530571</v>
      </c>
      <c r="AQ71" s="62">
        <f t="shared" si="22"/>
        <v>0.31722499963794931</v>
      </c>
      <c r="AR71" s="62"/>
      <c r="AS71" s="63">
        <f t="shared" si="23"/>
        <v>0.32613374429107783</v>
      </c>
      <c r="AT71" s="61">
        <f t="shared" si="24"/>
        <v>0.59230803092504491</v>
      </c>
      <c r="AU71" s="62">
        <f t="shared" si="25"/>
        <v>0.60584066646720436</v>
      </c>
      <c r="AV71" s="62">
        <f t="shared" si="26"/>
        <v>0.61517690817799375</v>
      </c>
      <c r="AW71" s="62">
        <f t="shared" si="27"/>
        <v>0.61826217231905056</v>
      </c>
      <c r="AX71" s="62">
        <f t="shared" si="28"/>
        <v>0.62066615801721225</v>
      </c>
      <c r="AY71" s="62"/>
      <c r="AZ71" s="63">
        <f t="shared" si="29"/>
        <v>0.61045078718130119</v>
      </c>
      <c r="BA71" s="61">
        <f t="shared" si="30"/>
        <v>5.18493398592004E-2</v>
      </c>
      <c r="BB71" s="62">
        <f t="shared" si="31"/>
        <v>5.0408174059533968E-2</v>
      </c>
      <c r="BC71" s="62">
        <f t="shared" si="32"/>
        <v>4.9531051456346613E-2</v>
      </c>
      <c r="BD71" s="62">
        <f t="shared" si="33"/>
        <v>4.9117980069863419E-2</v>
      </c>
      <c r="BE71" s="62">
        <f t="shared" si="34"/>
        <v>4.8742693245506188E-2</v>
      </c>
      <c r="BF71" s="62"/>
      <c r="BG71" s="67">
        <f t="shared" si="35"/>
        <v>4.9929847738090116E-2</v>
      </c>
    </row>
    <row r="72" spans="1:59" x14ac:dyDescent="0.35">
      <c r="A72" s="46" t="s">
        <v>158</v>
      </c>
      <c r="B72" s="46" t="s">
        <v>548</v>
      </c>
      <c r="C72" s="47">
        <v>92670</v>
      </c>
      <c r="D72" s="47">
        <v>22496</v>
      </c>
      <c r="E72" s="47">
        <v>62152</v>
      </c>
      <c r="F72" s="47">
        <v>3940</v>
      </c>
      <c r="G72" s="47">
        <v>2700</v>
      </c>
      <c r="H72" s="47">
        <v>97425</v>
      </c>
      <c r="I72" s="47">
        <v>22625</v>
      </c>
      <c r="J72" s="47">
        <v>66750</v>
      </c>
      <c r="K72" s="47">
        <v>3941</v>
      </c>
      <c r="L72" s="47">
        <v>2708</v>
      </c>
      <c r="M72" s="47">
        <v>98994</v>
      </c>
      <c r="N72" s="47">
        <v>22758</v>
      </c>
      <c r="O72" s="47">
        <v>68101</v>
      </c>
      <c r="P72" s="47">
        <v>4006</v>
      </c>
      <c r="Q72" s="47">
        <v>2710</v>
      </c>
      <c r="R72" s="47">
        <v>99797</v>
      </c>
      <c r="S72" s="47">
        <v>22780</v>
      </c>
      <c r="T72" s="47">
        <v>68843</v>
      </c>
      <c r="U72" s="47">
        <v>4023</v>
      </c>
      <c r="V72" s="47">
        <v>2701</v>
      </c>
      <c r="W72" s="47">
        <v>100541</v>
      </c>
      <c r="X72" s="47">
        <v>22730</v>
      </c>
      <c r="Y72" s="47">
        <v>69648</v>
      </c>
      <c r="Z72" s="47">
        <v>4030</v>
      </c>
      <c r="AA72" s="47">
        <v>2679</v>
      </c>
      <c r="AB72" s="47">
        <v>99916</v>
      </c>
      <c r="AC72" s="47">
        <v>22731</v>
      </c>
      <c r="AD72" s="47">
        <v>69398</v>
      </c>
      <c r="AE72" s="47">
        <v>3693</v>
      </c>
      <c r="AF72" s="47">
        <v>2657</v>
      </c>
      <c r="AG72" s="125">
        <v>99839</v>
      </c>
      <c r="AH72" s="125">
        <v>22734</v>
      </c>
      <c r="AI72" s="125">
        <v>69373</v>
      </c>
      <c r="AJ72" s="125">
        <v>3640</v>
      </c>
      <c r="AK72" s="125">
        <v>2656</v>
      </c>
      <c r="AM72" s="61">
        <f t="shared" si="18"/>
        <v>0.23222992045162946</v>
      </c>
      <c r="AN72" s="62">
        <f t="shared" si="19"/>
        <v>0.22989272077095582</v>
      </c>
      <c r="AO72" s="62">
        <f t="shared" si="20"/>
        <v>0.22826337465054058</v>
      </c>
      <c r="AP72" s="62">
        <f t="shared" si="21"/>
        <v>0.22607692384201469</v>
      </c>
      <c r="AQ72" s="62">
        <f t="shared" si="22"/>
        <v>0.22750110092477682</v>
      </c>
      <c r="AR72" s="62"/>
      <c r="AS72" s="63">
        <f t="shared" si="23"/>
        <v>0.22879280812798347</v>
      </c>
      <c r="AT72" s="61">
        <f t="shared" si="24"/>
        <v>0.68514241724403391</v>
      </c>
      <c r="AU72" s="62">
        <f t="shared" si="25"/>
        <v>0.68793058165141319</v>
      </c>
      <c r="AV72" s="62">
        <f t="shared" si="26"/>
        <v>0.68983035562191253</v>
      </c>
      <c r="AW72" s="62">
        <f t="shared" si="27"/>
        <v>0.69273231815876113</v>
      </c>
      <c r="AX72" s="62">
        <f t="shared" si="28"/>
        <v>0.69456343328395853</v>
      </c>
      <c r="AY72" s="62"/>
      <c r="AZ72" s="63">
        <f t="shared" si="29"/>
        <v>0.6900398211920159</v>
      </c>
      <c r="BA72" s="61">
        <f t="shared" si="30"/>
        <v>6.8247369771619187E-2</v>
      </c>
      <c r="BB72" s="62">
        <f t="shared" si="31"/>
        <v>6.7842495504778069E-2</v>
      </c>
      <c r="BC72" s="62">
        <f t="shared" si="32"/>
        <v>6.7376774852951488E-2</v>
      </c>
      <c r="BD72" s="62">
        <f t="shared" si="33"/>
        <v>6.6728996130931653E-2</v>
      </c>
      <c r="BE72" s="62">
        <f t="shared" si="34"/>
        <v>6.3553384843268348E-2</v>
      </c>
      <c r="BF72" s="62"/>
      <c r="BG72" s="67">
        <f t="shared" si="35"/>
        <v>6.6749804220709752E-2</v>
      </c>
    </row>
    <row r="73" spans="1:59" x14ac:dyDescent="0.35">
      <c r="A73" s="46" t="s">
        <v>158</v>
      </c>
      <c r="B73" s="46" t="s">
        <v>557</v>
      </c>
      <c r="C73" s="47">
        <v>26498</v>
      </c>
      <c r="D73" s="47">
        <v>17524</v>
      </c>
      <c r="E73" s="47">
        <v>7345</v>
      </c>
      <c r="F73" s="47">
        <v>583</v>
      </c>
      <c r="G73" s="47">
        <v>573</v>
      </c>
      <c r="H73" s="47">
        <v>27188</v>
      </c>
      <c r="I73" s="47">
        <v>17440</v>
      </c>
      <c r="J73" s="47">
        <v>8102</v>
      </c>
      <c r="K73" s="47">
        <v>583</v>
      </c>
      <c r="L73" s="47">
        <v>586</v>
      </c>
      <c r="M73" s="47">
        <v>26961</v>
      </c>
      <c r="N73" s="47">
        <v>17221</v>
      </c>
      <c r="O73" s="47">
        <v>8101</v>
      </c>
      <c r="P73" s="47">
        <v>583</v>
      </c>
      <c r="Q73" s="47">
        <v>579</v>
      </c>
      <c r="R73" s="47">
        <v>27014</v>
      </c>
      <c r="S73" s="47">
        <v>17253</v>
      </c>
      <c r="T73" s="47">
        <v>8102</v>
      </c>
      <c r="U73" s="47">
        <v>583</v>
      </c>
      <c r="V73" s="47">
        <v>581</v>
      </c>
      <c r="W73" s="47">
        <v>27149</v>
      </c>
      <c r="X73" s="47">
        <v>17318</v>
      </c>
      <c r="Y73" s="47">
        <v>8171</v>
      </c>
      <c r="Z73" s="47">
        <v>580</v>
      </c>
      <c r="AA73" s="47">
        <v>579</v>
      </c>
      <c r="AB73" s="47">
        <v>27272</v>
      </c>
      <c r="AC73" s="47">
        <v>17407</v>
      </c>
      <c r="AD73" s="47">
        <v>8201</v>
      </c>
      <c r="AE73" s="47">
        <v>580</v>
      </c>
      <c r="AF73" s="47">
        <v>579</v>
      </c>
      <c r="AG73" s="125">
        <v>27536</v>
      </c>
      <c r="AH73" s="125">
        <v>17468</v>
      </c>
      <c r="AI73" s="125">
        <v>8398</v>
      </c>
      <c r="AJ73" s="125">
        <v>582</v>
      </c>
      <c r="AK73" s="125">
        <v>579</v>
      </c>
      <c r="AM73" s="61">
        <f t="shared" si="18"/>
        <v>0.64145946741209359</v>
      </c>
      <c r="AN73" s="62">
        <f t="shared" si="19"/>
        <v>0.63873743555506102</v>
      </c>
      <c r="AO73" s="62">
        <f t="shared" si="20"/>
        <v>0.63866883838009925</v>
      </c>
      <c r="AP73" s="62">
        <f t="shared" si="21"/>
        <v>0.63788721499871082</v>
      </c>
      <c r="AQ73" s="62">
        <f t="shared" si="22"/>
        <v>0.63827368729832801</v>
      </c>
      <c r="AR73" s="62"/>
      <c r="AS73" s="63">
        <f t="shared" si="23"/>
        <v>0.63900532872885851</v>
      </c>
      <c r="AT73" s="61">
        <f t="shared" si="24"/>
        <v>0.29799911725761363</v>
      </c>
      <c r="AU73" s="62">
        <f t="shared" si="25"/>
        <v>0.30047105077704833</v>
      </c>
      <c r="AV73" s="62">
        <f t="shared" si="26"/>
        <v>0.29991856074627971</v>
      </c>
      <c r="AW73" s="62">
        <f t="shared" si="27"/>
        <v>0.30096872812994951</v>
      </c>
      <c r="AX73" s="62">
        <f t="shared" si="28"/>
        <v>0.30071135230272805</v>
      </c>
      <c r="AY73" s="62"/>
      <c r="AZ73" s="63">
        <f t="shared" si="29"/>
        <v>0.30001376184272388</v>
      </c>
      <c r="BA73" s="61">
        <f t="shared" si="30"/>
        <v>4.2996910401647784E-2</v>
      </c>
      <c r="BB73" s="62">
        <f t="shared" si="31"/>
        <v>4.309929156930381E-2</v>
      </c>
      <c r="BC73" s="62">
        <f t="shared" si="32"/>
        <v>4.3088768786555119E-2</v>
      </c>
      <c r="BD73" s="62">
        <f t="shared" si="33"/>
        <v>4.2690338502338943E-2</v>
      </c>
      <c r="BE73" s="62">
        <f t="shared" si="34"/>
        <v>4.2497799941331772E-2</v>
      </c>
      <c r="BF73" s="62"/>
      <c r="BG73" s="67">
        <f t="shared" si="35"/>
        <v>4.287462184023548E-2</v>
      </c>
    </row>
    <row r="74" spans="1:59" x14ac:dyDescent="0.35">
      <c r="A74" s="46" t="s">
        <v>158</v>
      </c>
      <c r="B74" s="46" t="s">
        <v>459</v>
      </c>
      <c r="C74" s="47">
        <v>23678</v>
      </c>
      <c r="D74" s="47">
        <v>16849</v>
      </c>
      <c r="E74" s="47">
        <v>4986</v>
      </c>
      <c r="F74" s="47">
        <v>456</v>
      </c>
      <c r="G74" s="47">
        <v>968</v>
      </c>
      <c r="H74" s="47">
        <v>23918</v>
      </c>
      <c r="I74" s="47">
        <v>16961</v>
      </c>
      <c r="J74" s="47">
        <v>5057</v>
      </c>
      <c r="K74" s="47">
        <v>478</v>
      </c>
      <c r="L74" s="47">
        <v>998</v>
      </c>
      <c r="M74" s="47">
        <v>23925</v>
      </c>
      <c r="N74" s="47">
        <v>16959</v>
      </c>
      <c r="O74" s="47">
        <v>5059</v>
      </c>
      <c r="P74" s="47">
        <v>479</v>
      </c>
      <c r="Q74" s="47">
        <v>996</v>
      </c>
      <c r="R74" s="47">
        <v>23984</v>
      </c>
      <c r="S74" s="47">
        <v>17009</v>
      </c>
      <c r="T74" s="47">
        <v>5059</v>
      </c>
      <c r="U74" s="47">
        <v>479</v>
      </c>
      <c r="V74" s="47">
        <v>1003</v>
      </c>
      <c r="W74" s="47">
        <v>24333</v>
      </c>
      <c r="X74" s="47">
        <v>17057</v>
      </c>
      <c r="Y74" s="47">
        <v>5354</v>
      </c>
      <c r="Z74" s="47">
        <v>477</v>
      </c>
      <c r="AA74" s="47">
        <v>1004</v>
      </c>
      <c r="AB74" s="47">
        <v>24354</v>
      </c>
      <c r="AC74" s="47">
        <v>17065</v>
      </c>
      <c r="AD74" s="47">
        <v>5354</v>
      </c>
      <c r="AE74" s="47">
        <v>477</v>
      </c>
      <c r="AF74" s="47">
        <v>1008</v>
      </c>
      <c r="AG74" s="125">
        <v>24494</v>
      </c>
      <c r="AH74" s="125">
        <v>17092</v>
      </c>
      <c r="AI74" s="125">
        <v>5467</v>
      </c>
      <c r="AJ74" s="125">
        <v>477</v>
      </c>
      <c r="AK74" s="125">
        <v>1005</v>
      </c>
      <c r="AM74" s="61">
        <f t="shared" si="18"/>
        <v>0.70913119826072413</v>
      </c>
      <c r="AN74" s="62">
        <f t="shared" si="19"/>
        <v>0.70884012539184948</v>
      </c>
      <c r="AO74" s="62">
        <f t="shared" si="20"/>
        <v>0.70918112074716477</v>
      </c>
      <c r="AP74" s="62">
        <f t="shared" si="21"/>
        <v>0.70098220523568811</v>
      </c>
      <c r="AQ74" s="62">
        <f t="shared" si="22"/>
        <v>0.70070624948673732</v>
      </c>
      <c r="AR74" s="62"/>
      <c r="AS74" s="63">
        <f t="shared" si="23"/>
        <v>0.70576817982443285</v>
      </c>
      <c r="AT74" s="61">
        <f t="shared" si="24"/>
        <v>0.2114307216322435</v>
      </c>
      <c r="AU74" s="62">
        <f t="shared" si="25"/>
        <v>0.21145245559038661</v>
      </c>
      <c r="AV74" s="62">
        <f t="shared" si="26"/>
        <v>0.21093228819212809</v>
      </c>
      <c r="AW74" s="62">
        <f t="shared" si="27"/>
        <v>0.22003041137549831</v>
      </c>
      <c r="AX74" s="62">
        <f t="shared" si="28"/>
        <v>0.21984068325531742</v>
      </c>
      <c r="AY74" s="62"/>
      <c r="AZ74" s="63">
        <f t="shared" si="29"/>
        <v>0.21473731200911478</v>
      </c>
      <c r="BA74" s="61">
        <f t="shared" si="30"/>
        <v>6.1710845388410401E-2</v>
      </c>
      <c r="BB74" s="62">
        <f t="shared" si="31"/>
        <v>6.1650992685475442E-2</v>
      </c>
      <c r="BC74" s="62">
        <f t="shared" si="32"/>
        <v>6.1791194129419615E-2</v>
      </c>
      <c r="BD74" s="62">
        <f t="shared" si="33"/>
        <v>6.0863847449965071E-2</v>
      </c>
      <c r="BE74" s="62">
        <f t="shared" si="34"/>
        <v>6.097560975609756E-2</v>
      </c>
      <c r="BF74" s="62"/>
      <c r="BG74" s="67">
        <f t="shared" si="35"/>
        <v>6.1398497881873612E-2</v>
      </c>
    </row>
    <row r="75" spans="1:59" x14ac:dyDescent="0.35">
      <c r="A75" s="46" t="s">
        <v>158</v>
      </c>
      <c r="B75" s="46" t="s">
        <v>546</v>
      </c>
      <c r="C75" s="47">
        <v>169924</v>
      </c>
      <c r="D75" s="47">
        <v>27505</v>
      </c>
      <c r="E75" s="47">
        <v>127357</v>
      </c>
      <c r="F75" s="47">
        <v>1987</v>
      </c>
      <c r="G75" s="47">
        <v>11462</v>
      </c>
      <c r="H75" s="47">
        <v>173974</v>
      </c>
      <c r="I75" s="47">
        <v>27562</v>
      </c>
      <c r="J75" s="47">
        <v>131217</v>
      </c>
      <c r="K75" s="47">
        <v>2017</v>
      </c>
      <c r="L75" s="47">
        <v>11553</v>
      </c>
      <c r="M75" s="47">
        <v>189429</v>
      </c>
      <c r="N75" s="47">
        <v>27524</v>
      </c>
      <c r="O75" s="47">
        <v>146593</v>
      </c>
      <c r="P75" s="47">
        <v>1985</v>
      </c>
      <c r="Q75" s="47">
        <v>11666</v>
      </c>
      <c r="R75" s="47">
        <v>193783</v>
      </c>
      <c r="S75" s="47">
        <v>27466</v>
      </c>
      <c r="T75" s="47">
        <v>151018</v>
      </c>
      <c r="U75" s="47">
        <v>1985</v>
      </c>
      <c r="V75" s="47">
        <v>11649</v>
      </c>
      <c r="W75" s="47">
        <v>194064</v>
      </c>
      <c r="X75" s="47">
        <v>27353</v>
      </c>
      <c r="Y75" s="47">
        <v>151569</v>
      </c>
      <c r="Z75" s="47">
        <v>1952</v>
      </c>
      <c r="AA75" s="47">
        <v>11525</v>
      </c>
      <c r="AB75" s="47">
        <v>196704</v>
      </c>
      <c r="AC75" s="47">
        <v>27242</v>
      </c>
      <c r="AD75" s="47">
        <v>154283</v>
      </c>
      <c r="AE75" s="47">
        <v>1952</v>
      </c>
      <c r="AF75" s="47">
        <v>11564</v>
      </c>
      <c r="AG75" s="125">
        <v>200332</v>
      </c>
      <c r="AH75" s="125">
        <v>27260</v>
      </c>
      <c r="AI75" s="125">
        <v>157895</v>
      </c>
      <c r="AJ75" s="125">
        <v>1954</v>
      </c>
      <c r="AK75" s="125">
        <v>11557</v>
      </c>
      <c r="AM75" s="61">
        <f t="shared" si="18"/>
        <v>0.15842597169692024</v>
      </c>
      <c r="AN75" s="62">
        <f t="shared" si="19"/>
        <v>0.14529982209693343</v>
      </c>
      <c r="AO75" s="62">
        <f t="shared" si="20"/>
        <v>0.14173585918269405</v>
      </c>
      <c r="AP75" s="62">
        <f t="shared" si="21"/>
        <v>0.14094834693709291</v>
      </c>
      <c r="AQ75" s="62">
        <f t="shared" si="22"/>
        <v>0.13849235399381812</v>
      </c>
      <c r="AR75" s="62"/>
      <c r="AS75" s="63">
        <f t="shared" si="23"/>
        <v>0.14498047078149173</v>
      </c>
      <c r="AT75" s="61">
        <f t="shared" si="24"/>
        <v>0.75423339119638566</v>
      </c>
      <c r="AU75" s="62">
        <f t="shared" si="25"/>
        <v>0.7738677815962709</v>
      </c>
      <c r="AV75" s="62">
        <f t="shared" si="26"/>
        <v>0.77931500699235745</v>
      </c>
      <c r="AW75" s="62">
        <f t="shared" si="27"/>
        <v>0.78102584714321044</v>
      </c>
      <c r="AX75" s="62">
        <f t="shared" si="28"/>
        <v>0.78434093866926957</v>
      </c>
      <c r="AY75" s="62"/>
      <c r="AZ75" s="63">
        <f t="shared" si="29"/>
        <v>0.77455659311949876</v>
      </c>
      <c r="BA75" s="61">
        <f t="shared" si="30"/>
        <v>7.8000160943589275E-2</v>
      </c>
      <c r="BB75" s="62">
        <f t="shared" si="31"/>
        <v>7.2063939523515405E-2</v>
      </c>
      <c r="BC75" s="62">
        <f t="shared" si="32"/>
        <v>7.0357048863935429E-2</v>
      </c>
      <c r="BD75" s="62">
        <f t="shared" si="33"/>
        <v>6.944616209085662E-2</v>
      </c>
      <c r="BE75" s="62">
        <f t="shared" si="34"/>
        <v>6.8712380022775341E-2</v>
      </c>
      <c r="BF75" s="62"/>
      <c r="BG75" s="67">
        <f t="shared" si="35"/>
        <v>7.1715938288934411E-2</v>
      </c>
    </row>
    <row r="76" spans="1:59" x14ac:dyDescent="0.35">
      <c r="A76" s="46" t="s">
        <v>158</v>
      </c>
      <c r="B76" s="46" t="s">
        <v>553</v>
      </c>
      <c r="C76" s="47">
        <v>22206</v>
      </c>
      <c r="D76" s="47">
        <v>19266</v>
      </c>
      <c r="E76" s="47">
        <v>1840</v>
      </c>
      <c r="F76" s="47">
        <v>251</v>
      </c>
      <c r="G76" s="47">
        <v>368</v>
      </c>
      <c r="H76" s="47">
        <v>22473</v>
      </c>
      <c r="I76" s="47">
        <v>19482</v>
      </c>
      <c r="J76" s="47">
        <v>1877</v>
      </c>
      <c r="K76" s="47">
        <v>251</v>
      </c>
      <c r="L76" s="47">
        <v>376</v>
      </c>
      <c r="M76" s="47">
        <v>22676</v>
      </c>
      <c r="N76" s="47">
        <v>19518</v>
      </c>
      <c r="O76" s="47">
        <v>1971</v>
      </c>
      <c r="P76" s="47">
        <v>258</v>
      </c>
      <c r="Q76" s="47">
        <v>412</v>
      </c>
      <c r="R76" s="47">
        <v>22950</v>
      </c>
      <c r="S76" s="47">
        <v>19571</v>
      </c>
      <c r="T76" s="47">
        <v>2062</v>
      </c>
      <c r="U76" s="47">
        <v>322</v>
      </c>
      <c r="V76" s="47">
        <v>458</v>
      </c>
      <c r="W76" s="47">
        <v>23082</v>
      </c>
      <c r="X76" s="47">
        <v>19652</v>
      </c>
      <c r="Y76" s="47">
        <v>2061</v>
      </c>
      <c r="Z76" s="47">
        <v>330</v>
      </c>
      <c r="AA76" s="47">
        <v>486</v>
      </c>
      <c r="AB76" s="47">
        <v>23226</v>
      </c>
      <c r="AC76" s="47">
        <v>19760</v>
      </c>
      <c r="AD76" s="47">
        <v>2061</v>
      </c>
      <c r="AE76" s="47">
        <v>330</v>
      </c>
      <c r="AF76" s="47">
        <v>518</v>
      </c>
      <c r="AG76" s="125">
        <v>23434</v>
      </c>
      <c r="AH76" s="125">
        <v>19855</v>
      </c>
      <c r="AI76" s="125">
        <v>2060</v>
      </c>
      <c r="AJ76" s="125">
        <v>348</v>
      </c>
      <c r="AK76" s="125">
        <v>594</v>
      </c>
      <c r="AM76" s="61">
        <f t="shared" si="18"/>
        <v>0.86690695501268189</v>
      </c>
      <c r="AN76" s="62">
        <f t="shared" si="19"/>
        <v>0.86073381548774031</v>
      </c>
      <c r="AO76" s="62">
        <f t="shared" si="20"/>
        <v>0.85276688453159044</v>
      </c>
      <c r="AP76" s="62">
        <f t="shared" si="21"/>
        <v>0.85139935880772899</v>
      </c>
      <c r="AQ76" s="62">
        <f t="shared" si="22"/>
        <v>0.85077068802204425</v>
      </c>
      <c r="AR76" s="62"/>
      <c r="AS76" s="63">
        <f t="shared" si="23"/>
        <v>0.85651554037235722</v>
      </c>
      <c r="AT76" s="61">
        <f t="shared" si="24"/>
        <v>8.3522449161215678E-2</v>
      </c>
      <c r="AU76" s="62">
        <f t="shared" si="25"/>
        <v>8.6920091726935961E-2</v>
      </c>
      <c r="AV76" s="62">
        <f t="shared" si="26"/>
        <v>8.98474945533769E-2</v>
      </c>
      <c r="AW76" s="62">
        <f t="shared" si="27"/>
        <v>8.929035612165323E-2</v>
      </c>
      <c r="AX76" s="62">
        <f t="shared" si="28"/>
        <v>8.8736760526995612E-2</v>
      </c>
      <c r="AY76" s="62"/>
      <c r="AZ76" s="63">
        <f t="shared" si="29"/>
        <v>8.7663430418035482E-2</v>
      </c>
      <c r="BA76" s="61">
        <f t="shared" si="30"/>
        <v>2.7900146842878122E-2</v>
      </c>
      <c r="BB76" s="62">
        <f t="shared" si="31"/>
        <v>2.95466572587758E-2</v>
      </c>
      <c r="BC76" s="62">
        <f t="shared" si="32"/>
        <v>3.3986928104575161E-2</v>
      </c>
      <c r="BD76" s="62">
        <f t="shared" si="33"/>
        <v>3.5352222511047568E-2</v>
      </c>
      <c r="BE76" s="62">
        <f t="shared" si="34"/>
        <v>3.6510806854387325E-2</v>
      </c>
      <c r="BF76" s="62"/>
      <c r="BG76" s="67">
        <f t="shared" si="35"/>
        <v>3.2659352314332799E-2</v>
      </c>
    </row>
    <row r="77" spans="1:59" x14ac:dyDescent="0.35">
      <c r="A77" s="46" t="s">
        <v>158</v>
      </c>
      <c r="B77" s="46" t="s">
        <v>547</v>
      </c>
      <c r="C77" s="47">
        <v>46065</v>
      </c>
      <c r="D77" s="47">
        <v>27712</v>
      </c>
      <c r="E77" s="47">
        <v>15228</v>
      </c>
      <c r="F77" s="47">
        <v>1059</v>
      </c>
      <c r="G77" s="47">
        <v>1236</v>
      </c>
      <c r="H77" s="47">
        <v>46779</v>
      </c>
      <c r="I77" s="47">
        <v>27872</v>
      </c>
      <c r="J77" s="47">
        <v>15725</v>
      </c>
      <c r="K77" s="47">
        <v>1058</v>
      </c>
      <c r="L77" s="47">
        <v>1260</v>
      </c>
      <c r="M77" s="47">
        <v>47781</v>
      </c>
      <c r="N77" s="47">
        <v>27701</v>
      </c>
      <c r="O77" s="47">
        <v>16880</v>
      </c>
      <c r="P77" s="47">
        <v>1062</v>
      </c>
      <c r="Q77" s="47">
        <v>1257</v>
      </c>
      <c r="R77" s="47">
        <v>49162</v>
      </c>
      <c r="S77" s="47">
        <v>27726</v>
      </c>
      <c r="T77" s="47">
        <v>18202</v>
      </c>
      <c r="U77" s="47">
        <v>1062</v>
      </c>
      <c r="V77" s="47">
        <v>1273</v>
      </c>
      <c r="W77" s="47">
        <v>49245</v>
      </c>
      <c r="X77" s="47">
        <v>27783</v>
      </c>
      <c r="Y77" s="47">
        <v>18201</v>
      </c>
      <c r="Z77" s="47">
        <v>1061</v>
      </c>
      <c r="AA77" s="47">
        <v>1277</v>
      </c>
      <c r="AB77" s="47">
        <v>49926</v>
      </c>
      <c r="AC77" s="47">
        <v>27885</v>
      </c>
      <c r="AD77" s="47">
        <v>18786</v>
      </c>
      <c r="AE77" s="47">
        <v>1055</v>
      </c>
      <c r="AF77" s="47">
        <v>1278</v>
      </c>
      <c r="AG77" s="125">
        <v>50065</v>
      </c>
      <c r="AH77" s="125">
        <v>27981</v>
      </c>
      <c r="AI77" s="125">
        <v>18832</v>
      </c>
      <c r="AJ77" s="125">
        <v>1048</v>
      </c>
      <c r="AK77" s="125">
        <v>1281</v>
      </c>
      <c r="AM77" s="61">
        <f t="shared" si="18"/>
        <v>0.59582291199042303</v>
      </c>
      <c r="AN77" s="62">
        <f t="shared" si="19"/>
        <v>0.57974927272346743</v>
      </c>
      <c r="AO77" s="62">
        <f t="shared" si="20"/>
        <v>0.56397217363003949</v>
      </c>
      <c r="AP77" s="62">
        <f t="shared" si="21"/>
        <v>0.56417910447761199</v>
      </c>
      <c r="AQ77" s="62">
        <f t="shared" si="22"/>
        <v>0.55852661939670711</v>
      </c>
      <c r="AR77" s="62"/>
      <c r="AS77" s="63">
        <f t="shared" si="23"/>
        <v>0.5724500164436499</v>
      </c>
      <c r="AT77" s="61">
        <f t="shared" si="24"/>
        <v>0.33615511233673229</v>
      </c>
      <c r="AU77" s="62">
        <f t="shared" si="25"/>
        <v>0.35327849982210502</v>
      </c>
      <c r="AV77" s="62">
        <f t="shared" si="26"/>
        <v>0.37024531141938893</v>
      </c>
      <c r="AW77" s="62">
        <f t="shared" si="27"/>
        <v>0.36960097471824549</v>
      </c>
      <c r="AX77" s="62">
        <f t="shared" si="28"/>
        <v>0.37627688979689944</v>
      </c>
      <c r="AY77" s="62"/>
      <c r="AZ77" s="63">
        <f t="shared" si="29"/>
        <v>0.36111135761867424</v>
      </c>
      <c r="BA77" s="61">
        <f t="shared" si="30"/>
        <v>4.9552149468778728E-2</v>
      </c>
      <c r="BB77" s="62">
        <f t="shared" si="31"/>
        <v>4.853393608338042E-2</v>
      </c>
      <c r="BC77" s="62">
        <f t="shared" si="32"/>
        <v>4.7496033521825798E-2</v>
      </c>
      <c r="BD77" s="62">
        <f t="shared" si="33"/>
        <v>4.7476901208244493E-2</v>
      </c>
      <c r="BE77" s="62">
        <f t="shared" si="34"/>
        <v>4.6729159155550211E-2</v>
      </c>
      <c r="BF77" s="62"/>
      <c r="BG77" s="67">
        <f t="shared" si="35"/>
        <v>4.795763588755593E-2</v>
      </c>
    </row>
    <row r="78" spans="1:59" x14ac:dyDescent="0.35">
      <c r="A78" s="46" t="s">
        <v>158</v>
      </c>
      <c r="B78" s="46" t="s">
        <v>545</v>
      </c>
      <c r="C78" s="47">
        <v>45147</v>
      </c>
      <c r="D78" s="47">
        <v>20532</v>
      </c>
      <c r="E78" s="47">
        <v>21098</v>
      </c>
      <c r="F78" s="47">
        <v>1713</v>
      </c>
      <c r="G78" s="47">
        <v>822</v>
      </c>
      <c r="H78" s="47">
        <v>46294</v>
      </c>
      <c r="I78" s="47">
        <v>20592</v>
      </c>
      <c r="J78" s="47">
        <v>22157</v>
      </c>
      <c r="K78" s="47">
        <v>1716</v>
      </c>
      <c r="L78" s="47">
        <v>823</v>
      </c>
      <c r="M78" s="47">
        <v>46828</v>
      </c>
      <c r="N78" s="47">
        <v>20550</v>
      </c>
      <c r="O78" s="47">
        <v>22915</v>
      </c>
      <c r="P78" s="47">
        <v>1520</v>
      </c>
      <c r="Q78" s="47">
        <v>823</v>
      </c>
      <c r="R78" s="47">
        <v>49245</v>
      </c>
      <c r="S78" s="47">
        <v>20460</v>
      </c>
      <c r="T78" s="47">
        <v>25308</v>
      </c>
      <c r="U78" s="47">
        <v>1602</v>
      </c>
      <c r="V78" s="47">
        <v>839</v>
      </c>
      <c r="W78" s="47">
        <v>49686</v>
      </c>
      <c r="X78" s="47">
        <v>20374</v>
      </c>
      <c r="Y78" s="47">
        <v>25774</v>
      </c>
      <c r="Z78" s="47">
        <v>1644</v>
      </c>
      <c r="AA78" s="47">
        <v>857</v>
      </c>
      <c r="AB78" s="47">
        <v>49680</v>
      </c>
      <c r="AC78" s="47">
        <v>20324</v>
      </c>
      <c r="AD78" s="47">
        <v>25826</v>
      </c>
      <c r="AE78" s="47">
        <v>1643</v>
      </c>
      <c r="AF78" s="47">
        <v>846</v>
      </c>
      <c r="AG78" s="125">
        <v>50930</v>
      </c>
      <c r="AH78" s="125">
        <v>20267</v>
      </c>
      <c r="AI78" s="125">
        <v>27125</v>
      </c>
      <c r="AJ78" s="125">
        <v>1643</v>
      </c>
      <c r="AK78" s="125">
        <v>851</v>
      </c>
      <c r="AM78" s="61">
        <f t="shared" si="18"/>
        <v>0.44480926253942193</v>
      </c>
      <c r="AN78" s="62">
        <f t="shared" si="19"/>
        <v>0.43884001025027763</v>
      </c>
      <c r="AO78" s="62">
        <f t="shared" si="20"/>
        <v>0.41547365214742615</v>
      </c>
      <c r="AP78" s="62">
        <f t="shared" si="21"/>
        <v>0.41005514631888257</v>
      </c>
      <c r="AQ78" s="62">
        <f t="shared" si="22"/>
        <v>0.40909822866344603</v>
      </c>
      <c r="AR78" s="62"/>
      <c r="AS78" s="63">
        <f t="shared" si="23"/>
        <v>0.42365525998389086</v>
      </c>
      <c r="AT78" s="61">
        <f t="shared" si="24"/>
        <v>0.47861493930098931</v>
      </c>
      <c r="AU78" s="62">
        <f t="shared" si="25"/>
        <v>0.48934398223285214</v>
      </c>
      <c r="AV78" s="62">
        <f t="shared" si="26"/>
        <v>0.51392019494364916</v>
      </c>
      <c r="AW78" s="62">
        <f t="shared" si="27"/>
        <v>0.51873767258382641</v>
      </c>
      <c r="AX78" s="62">
        <f t="shared" si="28"/>
        <v>0.5198470209339775</v>
      </c>
      <c r="AY78" s="62"/>
      <c r="AZ78" s="63">
        <f t="shared" si="29"/>
        <v>0.50409276199905884</v>
      </c>
      <c r="BA78" s="61">
        <f t="shared" si="30"/>
        <v>5.4845120317967774E-2</v>
      </c>
      <c r="BB78" s="62">
        <f t="shared" si="31"/>
        <v>5.003416759203895E-2</v>
      </c>
      <c r="BC78" s="62">
        <f t="shared" si="32"/>
        <v>4.9568484110061935E-2</v>
      </c>
      <c r="BD78" s="62">
        <f t="shared" si="33"/>
        <v>5.0336110775671218E-2</v>
      </c>
      <c r="BE78" s="62">
        <f t="shared" si="34"/>
        <v>5.0100644122383256E-2</v>
      </c>
      <c r="BF78" s="62"/>
      <c r="BG78" s="67">
        <f t="shared" si="35"/>
        <v>5.0976905383624628E-2</v>
      </c>
    </row>
    <row r="79" spans="1:59" x14ac:dyDescent="0.35">
      <c r="A79" s="46" t="s">
        <v>158</v>
      </c>
      <c r="B79" s="46" t="s">
        <v>555</v>
      </c>
      <c r="C79" s="47">
        <v>16613</v>
      </c>
      <c r="D79" s="47">
        <v>14633</v>
      </c>
      <c r="E79" s="47">
        <v>1317</v>
      </c>
      <c r="F79" s="47">
        <v>197</v>
      </c>
      <c r="G79" s="47">
        <v>122</v>
      </c>
      <c r="H79" s="47">
        <v>16688</v>
      </c>
      <c r="I79" s="47">
        <v>14696</v>
      </c>
      <c r="J79" s="47">
        <v>1307</v>
      </c>
      <c r="K79" s="47">
        <v>197</v>
      </c>
      <c r="L79" s="47">
        <v>138</v>
      </c>
      <c r="M79" s="47">
        <v>16781</v>
      </c>
      <c r="N79" s="47">
        <v>14755</v>
      </c>
      <c r="O79" s="47">
        <v>1308</v>
      </c>
      <c r="P79" s="47">
        <v>229</v>
      </c>
      <c r="Q79" s="47">
        <v>137</v>
      </c>
      <c r="R79" s="47">
        <v>16934</v>
      </c>
      <c r="S79" s="47">
        <v>14833</v>
      </c>
      <c r="T79" s="47">
        <v>1372</v>
      </c>
      <c r="U79" s="47">
        <v>229</v>
      </c>
      <c r="V79" s="47">
        <v>137</v>
      </c>
      <c r="W79" s="47">
        <v>17204</v>
      </c>
      <c r="X79" s="47">
        <v>14978</v>
      </c>
      <c r="Y79" s="47">
        <v>1372</v>
      </c>
      <c r="Z79" s="47">
        <v>299</v>
      </c>
      <c r="AA79" s="47">
        <v>183</v>
      </c>
      <c r="AB79" s="47">
        <v>17271</v>
      </c>
      <c r="AC79" s="47">
        <v>15044</v>
      </c>
      <c r="AD79" s="47">
        <v>1372</v>
      </c>
      <c r="AE79" s="47">
        <v>299</v>
      </c>
      <c r="AF79" s="47">
        <v>180</v>
      </c>
      <c r="AG79" s="125">
        <v>17550</v>
      </c>
      <c r="AH79" s="125">
        <v>15152</v>
      </c>
      <c r="AI79" s="125">
        <v>1541</v>
      </c>
      <c r="AJ79" s="125">
        <v>299</v>
      </c>
      <c r="AK79" s="125">
        <v>177</v>
      </c>
      <c r="AM79" s="61">
        <f t="shared" si="18"/>
        <v>0.88063279002876316</v>
      </c>
      <c r="AN79" s="62">
        <f t="shared" si="19"/>
        <v>0.87926822001072646</v>
      </c>
      <c r="AO79" s="62">
        <f t="shared" si="20"/>
        <v>0.87593008149285456</v>
      </c>
      <c r="AP79" s="62">
        <f t="shared" si="21"/>
        <v>0.87061148570099978</v>
      </c>
      <c r="AQ79" s="62">
        <f t="shared" si="22"/>
        <v>0.87105552660529206</v>
      </c>
      <c r="AR79" s="62"/>
      <c r="AS79" s="63">
        <f t="shared" si="23"/>
        <v>0.87549962076772714</v>
      </c>
      <c r="AT79" s="61">
        <f t="shared" si="24"/>
        <v>7.8319750719079581E-2</v>
      </c>
      <c r="AU79" s="62">
        <f t="shared" si="25"/>
        <v>7.79452952744175E-2</v>
      </c>
      <c r="AV79" s="62">
        <f t="shared" si="26"/>
        <v>8.1020432266446202E-2</v>
      </c>
      <c r="AW79" s="62">
        <f t="shared" si="27"/>
        <v>7.9748895605673095E-2</v>
      </c>
      <c r="AX79" s="62">
        <f t="shared" si="28"/>
        <v>7.9439522899658388E-2</v>
      </c>
      <c r="AY79" s="62"/>
      <c r="AZ79" s="63">
        <f t="shared" si="29"/>
        <v>7.9294779353054956E-2</v>
      </c>
      <c r="BA79" s="61">
        <f t="shared" si="30"/>
        <v>2.0074304889741133E-2</v>
      </c>
      <c r="BB79" s="62">
        <f t="shared" si="31"/>
        <v>2.1810380787795722E-2</v>
      </c>
      <c r="BC79" s="62">
        <f t="shared" si="32"/>
        <v>2.1613322310145271E-2</v>
      </c>
      <c r="BD79" s="62">
        <f t="shared" si="33"/>
        <v>2.8016740292955127E-2</v>
      </c>
      <c r="BE79" s="62">
        <f t="shared" si="34"/>
        <v>2.7734352382606683E-2</v>
      </c>
      <c r="BF79" s="62"/>
      <c r="BG79" s="67">
        <f t="shared" si="35"/>
        <v>2.3849820132648789E-2</v>
      </c>
    </row>
    <row r="80" spans="1:59" x14ac:dyDescent="0.35">
      <c r="A80" s="46" t="s">
        <v>158</v>
      </c>
      <c r="B80" s="46" t="s">
        <v>549</v>
      </c>
      <c r="C80" s="47">
        <v>123067</v>
      </c>
      <c r="D80" s="47">
        <v>14658</v>
      </c>
      <c r="E80" s="47">
        <v>103497</v>
      </c>
      <c r="F80" s="47">
        <v>1057</v>
      </c>
      <c r="G80" s="47">
        <v>2819</v>
      </c>
      <c r="H80" s="47">
        <v>126874</v>
      </c>
      <c r="I80" s="47">
        <v>14820</v>
      </c>
      <c r="J80" s="47">
        <v>107051</v>
      </c>
      <c r="K80" s="47">
        <v>1072</v>
      </c>
      <c r="L80" s="47">
        <v>2883</v>
      </c>
      <c r="M80" s="47">
        <v>130194</v>
      </c>
      <c r="N80" s="47">
        <v>14904</v>
      </c>
      <c r="O80" s="47">
        <v>110279</v>
      </c>
      <c r="P80" s="47">
        <v>1063</v>
      </c>
      <c r="Q80" s="47">
        <v>2892</v>
      </c>
      <c r="R80" s="47">
        <v>132927</v>
      </c>
      <c r="S80" s="47">
        <v>14851</v>
      </c>
      <c r="T80" s="47">
        <v>113027</v>
      </c>
      <c r="U80" s="47">
        <v>1093</v>
      </c>
      <c r="V80" s="47">
        <v>2889</v>
      </c>
      <c r="W80" s="47">
        <v>136972</v>
      </c>
      <c r="X80" s="47">
        <v>14862</v>
      </c>
      <c r="Y80" s="47">
        <v>117058</v>
      </c>
      <c r="Z80" s="47">
        <v>1077</v>
      </c>
      <c r="AA80" s="47">
        <v>2895</v>
      </c>
      <c r="AB80" s="47">
        <v>139206</v>
      </c>
      <c r="AC80" s="47">
        <v>14946</v>
      </c>
      <c r="AD80" s="47">
        <v>119094</v>
      </c>
      <c r="AE80" s="47">
        <v>1171</v>
      </c>
      <c r="AF80" s="47">
        <v>2909</v>
      </c>
      <c r="AG80" s="125">
        <v>142558</v>
      </c>
      <c r="AH80" s="125">
        <v>14982</v>
      </c>
      <c r="AI80" s="125">
        <v>122363</v>
      </c>
      <c r="AJ80" s="125">
        <v>1190</v>
      </c>
      <c r="AK80" s="125">
        <v>2934</v>
      </c>
      <c r="AM80" s="61">
        <f t="shared" si="18"/>
        <v>0.11680880243391081</v>
      </c>
      <c r="AN80" s="62">
        <f t="shared" si="19"/>
        <v>0.11447532144338449</v>
      </c>
      <c r="AO80" s="62">
        <f t="shared" si="20"/>
        <v>0.11172297576865498</v>
      </c>
      <c r="AP80" s="62">
        <f t="shared" si="21"/>
        <v>0.10850392781006338</v>
      </c>
      <c r="AQ80" s="62">
        <f t="shared" si="22"/>
        <v>0.1073660618076807</v>
      </c>
      <c r="AR80" s="62"/>
      <c r="AS80" s="63">
        <f t="shared" si="23"/>
        <v>0.11177541785273888</v>
      </c>
      <c r="AT80" s="61">
        <f t="shared" si="24"/>
        <v>0.84375837445024193</v>
      </c>
      <c r="AU80" s="62">
        <f t="shared" si="25"/>
        <v>0.84703596171866602</v>
      </c>
      <c r="AV80" s="62">
        <f t="shared" si="26"/>
        <v>0.85029377026488218</v>
      </c>
      <c r="AW80" s="62">
        <f t="shared" si="27"/>
        <v>0.85461262155769058</v>
      </c>
      <c r="AX80" s="62">
        <f t="shared" si="28"/>
        <v>0.85552346881599928</v>
      </c>
      <c r="AY80" s="62"/>
      <c r="AZ80" s="63">
        <f t="shared" si="29"/>
        <v>0.85024483936149609</v>
      </c>
      <c r="BA80" s="61">
        <f t="shared" si="30"/>
        <v>3.1172659488941785E-2</v>
      </c>
      <c r="BB80" s="62">
        <f t="shared" si="31"/>
        <v>3.0377743982057545E-2</v>
      </c>
      <c r="BC80" s="62">
        <f t="shared" si="32"/>
        <v>2.9956291799258239E-2</v>
      </c>
      <c r="BD80" s="62">
        <f t="shared" si="33"/>
        <v>2.8998627456706481E-2</v>
      </c>
      <c r="BE80" s="62">
        <f t="shared" si="34"/>
        <v>2.930908150510754E-2</v>
      </c>
      <c r="BF80" s="62"/>
      <c r="BG80" s="67">
        <f t="shared" si="35"/>
        <v>2.9962880846414318E-2</v>
      </c>
    </row>
    <row r="81" spans="1:59" x14ac:dyDescent="0.35">
      <c r="A81" s="46" t="s">
        <v>158</v>
      </c>
      <c r="B81" s="46" t="s">
        <v>550</v>
      </c>
      <c r="C81" s="47">
        <v>13108</v>
      </c>
      <c r="D81" s="47">
        <v>11427</v>
      </c>
      <c r="E81" s="47">
        <v>891</v>
      </c>
      <c r="F81" s="47">
        <v>280</v>
      </c>
      <c r="G81" s="47">
        <v>363</v>
      </c>
      <c r="H81" s="47">
        <v>13435</v>
      </c>
      <c r="I81" s="47">
        <v>11397</v>
      </c>
      <c r="J81" s="47">
        <v>1243</v>
      </c>
      <c r="K81" s="47">
        <v>280</v>
      </c>
      <c r="L81" s="47">
        <v>364</v>
      </c>
      <c r="M81" s="47">
        <v>13278</v>
      </c>
      <c r="N81" s="47">
        <v>11244</v>
      </c>
      <c r="O81" s="47">
        <v>1243</v>
      </c>
      <c r="P81" s="47">
        <v>280</v>
      </c>
      <c r="Q81" s="47">
        <v>364</v>
      </c>
      <c r="R81" s="47">
        <v>13482</v>
      </c>
      <c r="S81" s="47">
        <v>11250</v>
      </c>
      <c r="T81" s="47">
        <v>1439</v>
      </c>
      <c r="U81" s="47">
        <v>280</v>
      </c>
      <c r="V81" s="47">
        <v>364</v>
      </c>
      <c r="W81" s="47">
        <v>13460</v>
      </c>
      <c r="X81" s="47">
        <v>11223</v>
      </c>
      <c r="Y81" s="47">
        <v>1439</v>
      </c>
      <c r="Z81" s="47">
        <v>280</v>
      </c>
      <c r="AA81" s="47">
        <v>366</v>
      </c>
      <c r="AB81" s="47">
        <v>13434</v>
      </c>
      <c r="AC81" s="47">
        <v>11199</v>
      </c>
      <c r="AD81" s="47">
        <v>1439</v>
      </c>
      <c r="AE81" s="47">
        <v>280</v>
      </c>
      <c r="AF81" s="47">
        <v>366</v>
      </c>
      <c r="AG81" s="125">
        <v>13422</v>
      </c>
      <c r="AH81" s="125">
        <v>11184</v>
      </c>
      <c r="AI81" s="125">
        <v>1439</v>
      </c>
      <c r="AJ81" s="125">
        <v>280</v>
      </c>
      <c r="AK81" s="125">
        <v>366</v>
      </c>
      <c r="AM81" s="61">
        <f t="shared" si="18"/>
        <v>0.8483066617045032</v>
      </c>
      <c r="AN81" s="62">
        <f t="shared" si="19"/>
        <v>0.8468142792589245</v>
      </c>
      <c r="AO81" s="62">
        <f t="shared" si="20"/>
        <v>0.83444592790387184</v>
      </c>
      <c r="AP81" s="62">
        <f t="shared" si="21"/>
        <v>0.83380386329866274</v>
      </c>
      <c r="AQ81" s="62">
        <f t="shared" si="22"/>
        <v>0.8336310853059401</v>
      </c>
      <c r="AR81" s="62"/>
      <c r="AS81" s="63">
        <f t="shared" si="23"/>
        <v>0.83940036349438052</v>
      </c>
      <c r="AT81" s="61">
        <f t="shared" si="24"/>
        <v>9.25195385187942E-2</v>
      </c>
      <c r="AU81" s="62">
        <f t="shared" si="25"/>
        <v>9.3613496008435007E-2</v>
      </c>
      <c r="AV81" s="62">
        <f t="shared" si="26"/>
        <v>0.10673490580032637</v>
      </c>
      <c r="AW81" s="62">
        <f t="shared" si="27"/>
        <v>0.10690936106983655</v>
      </c>
      <c r="AX81" s="62">
        <f t="shared" si="28"/>
        <v>0.10711627214530296</v>
      </c>
      <c r="AY81" s="62"/>
      <c r="AZ81" s="63">
        <f t="shared" si="29"/>
        <v>0.10137871470853903</v>
      </c>
      <c r="BA81" s="61">
        <f t="shared" si="30"/>
        <v>4.7934499441756609E-2</v>
      </c>
      <c r="BB81" s="62">
        <f t="shared" si="31"/>
        <v>4.8501280313300199E-2</v>
      </c>
      <c r="BC81" s="62">
        <f t="shared" si="32"/>
        <v>4.7767393561786088E-2</v>
      </c>
      <c r="BD81" s="62">
        <f t="shared" si="33"/>
        <v>4.7994056463595842E-2</v>
      </c>
      <c r="BE81" s="62">
        <f t="shared" si="34"/>
        <v>4.8086943576001191E-2</v>
      </c>
      <c r="BF81" s="62"/>
      <c r="BG81" s="67">
        <f t="shared" si="35"/>
        <v>4.8056834671287983E-2</v>
      </c>
    </row>
    <row r="82" spans="1:59" x14ac:dyDescent="0.35">
      <c r="A82" s="46" t="s">
        <v>158</v>
      </c>
      <c r="B82" s="46" t="s">
        <v>543</v>
      </c>
      <c r="C82" s="47">
        <v>114935</v>
      </c>
      <c r="D82" s="47">
        <v>41493</v>
      </c>
      <c r="E82" s="47">
        <v>67754</v>
      </c>
      <c r="F82" s="47">
        <v>1171</v>
      </c>
      <c r="G82" s="47">
        <v>2231</v>
      </c>
      <c r="H82" s="47">
        <v>118859</v>
      </c>
      <c r="I82" s="47">
        <v>41565</v>
      </c>
      <c r="J82" s="47">
        <v>71581</v>
      </c>
      <c r="K82" s="47">
        <v>1172</v>
      </c>
      <c r="L82" s="47">
        <v>2240</v>
      </c>
      <c r="M82" s="47">
        <v>124822</v>
      </c>
      <c r="N82" s="47">
        <v>41562</v>
      </c>
      <c r="O82" s="47">
        <v>77476</v>
      </c>
      <c r="P82" s="47">
        <v>1172</v>
      </c>
      <c r="Q82" s="47">
        <v>2261</v>
      </c>
      <c r="R82" s="47">
        <v>130282</v>
      </c>
      <c r="S82" s="47">
        <v>41583</v>
      </c>
      <c r="T82" s="47">
        <v>82907</v>
      </c>
      <c r="U82" s="47">
        <v>1172</v>
      </c>
      <c r="V82" s="47">
        <v>2264</v>
      </c>
      <c r="W82" s="47">
        <v>131224</v>
      </c>
      <c r="X82" s="47">
        <v>41534</v>
      </c>
      <c r="Y82" s="47">
        <v>83904</v>
      </c>
      <c r="Z82" s="47">
        <v>1176</v>
      </c>
      <c r="AA82" s="47">
        <v>2247</v>
      </c>
      <c r="AB82" s="47">
        <v>131902</v>
      </c>
      <c r="AC82" s="47">
        <v>41501</v>
      </c>
      <c r="AD82" s="47">
        <v>84606</v>
      </c>
      <c r="AE82" s="47">
        <v>1177</v>
      </c>
      <c r="AF82" s="47">
        <v>2248</v>
      </c>
      <c r="AG82" s="125">
        <v>131980</v>
      </c>
      <c r="AH82" s="125">
        <v>41574</v>
      </c>
      <c r="AI82" s="125">
        <v>84606</v>
      </c>
      <c r="AJ82" s="125">
        <v>1176</v>
      </c>
      <c r="AK82" s="125">
        <v>2248</v>
      </c>
      <c r="AM82" s="61">
        <f t="shared" si="18"/>
        <v>0.3497000647826416</v>
      </c>
      <c r="AN82" s="62">
        <f t="shared" si="19"/>
        <v>0.33297014949287784</v>
      </c>
      <c r="AO82" s="62">
        <f t="shared" si="20"/>
        <v>0.31917686249827298</v>
      </c>
      <c r="AP82" s="62">
        <f t="shared" si="21"/>
        <v>0.31651222337377311</v>
      </c>
      <c r="AQ82" s="62">
        <f t="shared" si="22"/>
        <v>0.31463510788312538</v>
      </c>
      <c r="AR82" s="62"/>
      <c r="AS82" s="63">
        <f t="shared" si="23"/>
        <v>0.32659888160613815</v>
      </c>
      <c r="AT82" s="61">
        <f t="shared" si="24"/>
        <v>0.60223458046929557</v>
      </c>
      <c r="AU82" s="62">
        <f t="shared" si="25"/>
        <v>0.62069186521606767</v>
      </c>
      <c r="AV82" s="62">
        <f t="shared" si="26"/>
        <v>0.63636572972475092</v>
      </c>
      <c r="AW82" s="62">
        <f t="shared" si="27"/>
        <v>0.63939523257940623</v>
      </c>
      <c r="AX82" s="62">
        <f t="shared" si="28"/>
        <v>0.64143075920001213</v>
      </c>
      <c r="AY82" s="62"/>
      <c r="AZ82" s="63">
        <f t="shared" si="29"/>
        <v>0.62802363343790657</v>
      </c>
      <c r="BA82" s="61">
        <f t="shared" si="30"/>
        <v>2.8706282233570871E-2</v>
      </c>
      <c r="BB82" s="62">
        <f t="shared" si="31"/>
        <v>2.7503164506256911E-2</v>
      </c>
      <c r="BC82" s="62">
        <f t="shared" si="32"/>
        <v>2.6373558895319383E-2</v>
      </c>
      <c r="BD82" s="62">
        <f t="shared" si="33"/>
        <v>2.6085167347436444E-2</v>
      </c>
      <c r="BE82" s="62">
        <f t="shared" si="34"/>
        <v>2.5966247668723748E-2</v>
      </c>
      <c r="BF82" s="62"/>
      <c r="BG82" s="67">
        <f t="shared" si="35"/>
        <v>2.692688413026147E-2</v>
      </c>
    </row>
    <row r="83" spans="1:59" x14ac:dyDescent="0.35">
      <c r="A83" s="46" t="s">
        <v>158</v>
      </c>
      <c r="B83" s="46" t="s">
        <v>552</v>
      </c>
      <c r="C83" s="47">
        <v>27531</v>
      </c>
      <c r="D83" s="47">
        <v>19496</v>
      </c>
      <c r="E83" s="47">
        <v>5486</v>
      </c>
      <c r="F83" s="47">
        <v>845</v>
      </c>
      <c r="G83" s="47">
        <v>1363</v>
      </c>
      <c r="H83" s="47">
        <v>27574</v>
      </c>
      <c r="I83" s="47">
        <v>19505</v>
      </c>
      <c r="J83" s="47">
        <v>5512</v>
      </c>
      <c r="K83" s="47">
        <v>845</v>
      </c>
      <c r="L83" s="47">
        <v>1363</v>
      </c>
      <c r="M83" s="47">
        <v>27994</v>
      </c>
      <c r="N83" s="47">
        <v>19450</v>
      </c>
      <c r="O83" s="47">
        <v>5971</v>
      </c>
      <c r="P83" s="47">
        <v>845</v>
      </c>
      <c r="Q83" s="47">
        <v>1372</v>
      </c>
      <c r="R83" s="47">
        <v>28031</v>
      </c>
      <c r="S83" s="47">
        <v>19470</v>
      </c>
      <c r="T83" s="47">
        <v>5971</v>
      </c>
      <c r="U83" s="47">
        <v>845</v>
      </c>
      <c r="V83" s="47">
        <v>1372</v>
      </c>
      <c r="W83" s="47">
        <v>28008</v>
      </c>
      <c r="X83" s="47">
        <v>19448</v>
      </c>
      <c r="Y83" s="47">
        <v>5969</v>
      </c>
      <c r="Z83" s="47">
        <v>843</v>
      </c>
      <c r="AA83" s="47">
        <v>1370</v>
      </c>
      <c r="AB83" s="47">
        <v>28054</v>
      </c>
      <c r="AC83" s="47">
        <v>19456</v>
      </c>
      <c r="AD83" s="47">
        <v>6000</v>
      </c>
      <c r="AE83" s="47">
        <v>843</v>
      </c>
      <c r="AF83" s="47">
        <v>1370</v>
      </c>
      <c r="AG83" s="125">
        <v>28204</v>
      </c>
      <c r="AH83" s="125">
        <v>19479</v>
      </c>
      <c r="AI83" s="125">
        <v>6121</v>
      </c>
      <c r="AJ83" s="125">
        <v>843</v>
      </c>
      <c r="AK83" s="125">
        <v>1372</v>
      </c>
      <c r="AM83" s="61">
        <f t="shared" si="18"/>
        <v>0.70736926089794738</v>
      </c>
      <c r="AN83" s="62">
        <f t="shared" si="19"/>
        <v>0.69479174108737585</v>
      </c>
      <c r="AO83" s="62">
        <f t="shared" si="20"/>
        <v>0.69458813456530266</v>
      </c>
      <c r="AP83" s="62">
        <f t="shared" si="21"/>
        <v>0.69437303627534985</v>
      </c>
      <c r="AQ83" s="62">
        <f t="shared" si="22"/>
        <v>0.69351964069294936</v>
      </c>
      <c r="AR83" s="62"/>
      <c r="AS83" s="63">
        <f t="shared" si="23"/>
        <v>0.696928362703785</v>
      </c>
      <c r="AT83" s="61">
        <f t="shared" si="24"/>
        <v>0.19989845506636686</v>
      </c>
      <c r="AU83" s="62">
        <f t="shared" si="25"/>
        <v>0.21329570622276203</v>
      </c>
      <c r="AV83" s="62">
        <f t="shared" si="26"/>
        <v>0.21301416289108488</v>
      </c>
      <c r="AW83" s="62">
        <f t="shared" si="27"/>
        <v>0.21311768066266781</v>
      </c>
      <c r="AX83" s="62">
        <f t="shared" si="28"/>
        <v>0.21387324445711842</v>
      </c>
      <c r="AY83" s="62"/>
      <c r="AZ83" s="63">
        <f t="shared" si="29"/>
        <v>0.21063984986000001</v>
      </c>
      <c r="BA83" s="61">
        <f t="shared" si="30"/>
        <v>8.0075433379270325E-2</v>
      </c>
      <c r="BB83" s="62">
        <f t="shared" si="31"/>
        <v>7.9195541901836114E-2</v>
      </c>
      <c r="BC83" s="62">
        <f t="shared" si="32"/>
        <v>7.9091006385787158E-2</v>
      </c>
      <c r="BD83" s="62">
        <f t="shared" si="33"/>
        <v>7.9013139103113403E-2</v>
      </c>
      <c r="BE83" s="62">
        <f t="shared" si="34"/>
        <v>7.8883581663933847E-2</v>
      </c>
      <c r="BF83" s="62"/>
      <c r="BG83" s="67">
        <f t="shared" si="35"/>
        <v>7.9251740486788166E-2</v>
      </c>
    </row>
    <row r="84" spans="1:59" x14ac:dyDescent="0.35">
      <c r="A84" s="46" t="s">
        <v>158</v>
      </c>
      <c r="B84" s="46" t="s">
        <v>859</v>
      </c>
      <c r="C84" s="47">
        <v>334002</v>
      </c>
      <c r="D84" s="47">
        <v>79716</v>
      </c>
      <c r="E84" s="47">
        <v>231584</v>
      </c>
      <c r="F84" s="47">
        <v>9805</v>
      </c>
      <c r="G84" s="47">
        <v>8911</v>
      </c>
      <c r="H84" s="47">
        <v>343978</v>
      </c>
      <c r="I84" s="47">
        <v>78507</v>
      </c>
      <c r="J84" s="47">
        <v>242745</v>
      </c>
      <c r="K84" s="47">
        <v>9876</v>
      </c>
      <c r="L84" s="47">
        <v>8892</v>
      </c>
      <c r="M84" s="47">
        <v>354691</v>
      </c>
      <c r="N84" s="47">
        <v>78122</v>
      </c>
      <c r="O84" s="47">
        <v>253812</v>
      </c>
      <c r="P84" s="47">
        <v>9856</v>
      </c>
      <c r="Q84" s="47">
        <v>8913</v>
      </c>
      <c r="R84" s="47">
        <v>366057</v>
      </c>
      <c r="S84" s="47">
        <v>77142</v>
      </c>
      <c r="T84" s="47">
        <v>266049</v>
      </c>
      <c r="U84" s="47">
        <v>9870</v>
      </c>
      <c r="V84" s="47">
        <v>8998</v>
      </c>
      <c r="W84" s="47">
        <v>368075</v>
      </c>
      <c r="X84" s="47">
        <v>76639</v>
      </c>
      <c r="Y84" s="47">
        <v>268579</v>
      </c>
      <c r="Z84" s="47">
        <v>9838</v>
      </c>
      <c r="AA84" s="47">
        <v>8930</v>
      </c>
      <c r="AB84" s="47">
        <v>367588</v>
      </c>
      <c r="AC84" s="47">
        <v>75696</v>
      </c>
      <c r="AD84" s="47">
        <v>269070</v>
      </c>
      <c r="AE84" s="47">
        <v>9839</v>
      </c>
      <c r="AF84" s="47">
        <v>8916</v>
      </c>
      <c r="AG84" s="125">
        <v>367306</v>
      </c>
      <c r="AH84" s="125">
        <v>75546</v>
      </c>
      <c r="AI84" s="125">
        <v>268936</v>
      </c>
      <c r="AJ84" s="125">
        <v>9863</v>
      </c>
      <c r="AK84" s="125">
        <v>8889</v>
      </c>
      <c r="AM84" s="61">
        <f t="shared" si="18"/>
        <v>0.22823261952799306</v>
      </c>
      <c r="AN84" s="62">
        <f t="shared" si="19"/>
        <v>0.22025368560239758</v>
      </c>
      <c r="AO84" s="62">
        <f t="shared" si="20"/>
        <v>0.21073767200190135</v>
      </c>
      <c r="AP84" s="62">
        <f t="shared" si="21"/>
        <v>0.20821571690552199</v>
      </c>
      <c r="AQ84" s="62">
        <f t="shared" si="22"/>
        <v>0.20592619998476555</v>
      </c>
      <c r="AR84" s="62"/>
      <c r="AS84" s="63">
        <f t="shared" si="23"/>
        <v>0.21467317880451592</v>
      </c>
      <c r="AT84" s="61">
        <f t="shared" si="24"/>
        <v>0.70569920169313149</v>
      </c>
      <c r="AU84" s="62">
        <f t="shared" si="25"/>
        <v>0.71558624267320003</v>
      </c>
      <c r="AV84" s="62">
        <f t="shared" si="26"/>
        <v>0.72679664642391761</v>
      </c>
      <c r="AW84" s="62">
        <f t="shared" si="27"/>
        <v>0.72968552604768055</v>
      </c>
      <c r="AX84" s="62">
        <f t="shared" si="28"/>
        <v>0.7319879865501594</v>
      </c>
      <c r="AY84" s="62"/>
      <c r="AZ84" s="63">
        <f t="shared" si="29"/>
        <v>0.7219511206776178</v>
      </c>
      <c r="BA84" s="61">
        <f t="shared" si="30"/>
        <v>5.456162894138579E-2</v>
      </c>
      <c r="BB84" s="62">
        <f t="shared" si="31"/>
        <v>5.2916482233831705E-2</v>
      </c>
      <c r="BC84" s="62">
        <f t="shared" si="32"/>
        <v>5.1543885241915874E-2</v>
      </c>
      <c r="BD84" s="62">
        <f t="shared" si="33"/>
        <v>5.0989608096176052E-2</v>
      </c>
      <c r="BE84" s="62">
        <f t="shared" si="34"/>
        <v>5.1021796141332142E-2</v>
      </c>
      <c r="BF84" s="62"/>
      <c r="BG84" s="67">
        <f t="shared" si="35"/>
        <v>5.2206680130928315E-2</v>
      </c>
    </row>
    <row r="85" spans="1:59" x14ac:dyDescent="0.35">
      <c r="A85" s="46" t="s">
        <v>158</v>
      </c>
      <c r="B85" s="46" t="s">
        <v>860</v>
      </c>
      <c r="C85" s="47">
        <v>63400</v>
      </c>
      <c r="D85" s="47">
        <v>22007</v>
      </c>
      <c r="E85" s="47">
        <v>37509</v>
      </c>
      <c r="F85" s="47">
        <v>1441</v>
      </c>
      <c r="G85" s="47">
        <v>1212</v>
      </c>
      <c r="H85" s="47">
        <v>63932</v>
      </c>
      <c r="I85" s="47">
        <v>21827</v>
      </c>
      <c r="J85" s="47">
        <v>38219</v>
      </c>
      <c r="K85" s="47">
        <v>1443</v>
      </c>
      <c r="L85" s="47">
        <v>1224</v>
      </c>
      <c r="M85" s="47">
        <v>64292</v>
      </c>
      <c r="N85" s="47">
        <v>21702</v>
      </c>
      <c r="O85" s="47">
        <v>38663</v>
      </c>
      <c r="P85" s="47">
        <v>1463</v>
      </c>
      <c r="Q85" s="47">
        <v>1239</v>
      </c>
      <c r="R85" s="47">
        <v>69200</v>
      </c>
      <c r="S85" s="47">
        <v>21508</v>
      </c>
      <c r="T85" s="47">
        <v>43716</v>
      </c>
      <c r="U85" s="47">
        <v>1473</v>
      </c>
      <c r="V85" s="47">
        <v>1258</v>
      </c>
      <c r="W85" s="47">
        <v>70990</v>
      </c>
      <c r="X85" s="47">
        <v>21331</v>
      </c>
      <c r="Y85" s="47">
        <v>45704</v>
      </c>
      <c r="Z85" s="47">
        <v>1464</v>
      </c>
      <c r="AA85" s="47">
        <v>1250</v>
      </c>
      <c r="AB85" s="47">
        <v>70896</v>
      </c>
      <c r="AC85" s="47">
        <v>21232</v>
      </c>
      <c r="AD85" s="47">
        <v>45708</v>
      </c>
      <c r="AE85" s="47">
        <v>1464</v>
      </c>
      <c r="AF85" s="47">
        <v>1251</v>
      </c>
      <c r="AG85" s="125">
        <v>72283</v>
      </c>
      <c r="AH85" s="125">
        <v>21230</v>
      </c>
      <c r="AI85" s="125">
        <v>47085</v>
      </c>
      <c r="AJ85" s="125">
        <v>1467</v>
      </c>
      <c r="AK85" s="125">
        <v>1259</v>
      </c>
      <c r="AM85" s="61">
        <f t="shared" si="18"/>
        <v>0.34140962272414438</v>
      </c>
      <c r="AN85" s="62">
        <f t="shared" si="19"/>
        <v>0.33755366141977228</v>
      </c>
      <c r="AO85" s="62">
        <f t="shared" si="20"/>
        <v>0.31080924855491332</v>
      </c>
      <c r="AP85" s="62">
        <f t="shared" si="21"/>
        <v>0.30047894069587266</v>
      </c>
      <c r="AQ85" s="62">
        <f t="shared" si="22"/>
        <v>0.29948092981268337</v>
      </c>
      <c r="AR85" s="62"/>
      <c r="AS85" s="63">
        <f t="shared" si="23"/>
        <v>0.31794648064147718</v>
      </c>
      <c r="AT85" s="61">
        <f t="shared" si="24"/>
        <v>0.59780704498529691</v>
      </c>
      <c r="AU85" s="62">
        <f t="shared" si="25"/>
        <v>0.601365644248118</v>
      </c>
      <c r="AV85" s="62">
        <f t="shared" si="26"/>
        <v>0.63173410404624275</v>
      </c>
      <c r="AW85" s="62">
        <f t="shared" si="27"/>
        <v>0.64380898718129309</v>
      </c>
      <c r="AX85" s="62">
        <f t="shared" si="28"/>
        <v>0.6447190250507786</v>
      </c>
      <c r="AY85" s="62"/>
      <c r="AZ85" s="63">
        <f t="shared" si="29"/>
        <v>0.62388696110234587</v>
      </c>
      <c r="BA85" s="61">
        <f t="shared" si="30"/>
        <v>4.1716198460864669E-2</v>
      </c>
      <c r="BB85" s="62">
        <f t="shared" si="31"/>
        <v>4.2027001804268029E-2</v>
      </c>
      <c r="BC85" s="62">
        <f t="shared" si="32"/>
        <v>3.9465317919075142E-2</v>
      </c>
      <c r="BD85" s="62">
        <f t="shared" si="33"/>
        <v>3.8230736723482178E-2</v>
      </c>
      <c r="BE85" s="62">
        <f t="shared" si="34"/>
        <v>3.8295531482735276E-2</v>
      </c>
      <c r="BF85" s="62"/>
      <c r="BG85" s="67">
        <f t="shared" si="35"/>
        <v>3.994695727808506E-2</v>
      </c>
    </row>
    <row r="86" spans="1:59" x14ac:dyDescent="0.35">
      <c r="A86" s="46" t="s">
        <v>158</v>
      </c>
      <c r="B86" s="46" t="s">
        <v>861</v>
      </c>
      <c r="C86" s="47">
        <v>63695</v>
      </c>
      <c r="D86" s="47">
        <v>15507</v>
      </c>
      <c r="E86" s="47">
        <v>42287</v>
      </c>
      <c r="F86" s="47">
        <v>2590</v>
      </c>
      <c r="G86" s="47">
        <v>2508</v>
      </c>
      <c r="H86" s="47">
        <v>62749</v>
      </c>
      <c r="I86" s="47">
        <v>14630</v>
      </c>
      <c r="J86" s="47">
        <v>42291</v>
      </c>
      <c r="K86" s="47">
        <v>2590</v>
      </c>
      <c r="L86" s="47">
        <v>2465</v>
      </c>
      <c r="M86" s="47">
        <v>63898</v>
      </c>
      <c r="N86" s="47">
        <v>14538</v>
      </c>
      <c r="O86" s="47">
        <v>43559</v>
      </c>
      <c r="P86" s="47">
        <v>2568</v>
      </c>
      <c r="Q86" s="47">
        <v>2462</v>
      </c>
      <c r="R86" s="47">
        <v>66670</v>
      </c>
      <c r="S86" s="47">
        <v>14330</v>
      </c>
      <c r="T86" s="47">
        <v>46508</v>
      </c>
      <c r="U86" s="47">
        <v>2571</v>
      </c>
      <c r="V86" s="47">
        <v>2506</v>
      </c>
      <c r="W86" s="47">
        <v>66590</v>
      </c>
      <c r="X86" s="47">
        <v>14189</v>
      </c>
      <c r="Y86" s="47">
        <v>46581</v>
      </c>
      <c r="Z86" s="47">
        <v>2570</v>
      </c>
      <c r="AA86" s="47">
        <v>2493</v>
      </c>
      <c r="AB86" s="47">
        <v>66354</v>
      </c>
      <c r="AC86" s="47">
        <v>13970</v>
      </c>
      <c r="AD86" s="47">
        <v>46584</v>
      </c>
      <c r="AE86" s="47">
        <v>2571</v>
      </c>
      <c r="AF86" s="47">
        <v>2486</v>
      </c>
      <c r="AG86" s="125">
        <v>66278</v>
      </c>
      <c r="AH86" s="125">
        <v>13881</v>
      </c>
      <c r="AI86" s="125">
        <v>46583</v>
      </c>
      <c r="AJ86" s="125">
        <v>2587</v>
      </c>
      <c r="AK86" s="125">
        <v>2484</v>
      </c>
      <c r="AM86" s="61">
        <f t="shared" si="18"/>
        <v>0.23315112591435719</v>
      </c>
      <c r="AN86" s="62">
        <f t="shared" si="19"/>
        <v>0.22751885818022474</v>
      </c>
      <c r="AO86" s="62">
        <f t="shared" si="20"/>
        <v>0.21493925303734812</v>
      </c>
      <c r="AP86" s="62">
        <f t="shared" si="21"/>
        <v>0.21308004204835562</v>
      </c>
      <c r="AQ86" s="62">
        <f t="shared" si="22"/>
        <v>0.2105374205021551</v>
      </c>
      <c r="AR86" s="62"/>
      <c r="AS86" s="63">
        <f t="shared" si="23"/>
        <v>0.21984533993648814</v>
      </c>
      <c r="AT86" s="61">
        <f t="shared" si="24"/>
        <v>0.67397089993466031</v>
      </c>
      <c r="AU86" s="62">
        <f t="shared" si="25"/>
        <v>0.68169582772543746</v>
      </c>
      <c r="AV86" s="62">
        <f t="shared" si="26"/>
        <v>0.69758512074396284</v>
      </c>
      <c r="AW86" s="62">
        <f t="shared" si="27"/>
        <v>0.69951944736446914</v>
      </c>
      <c r="AX86" s="62">
        <f t="shared" si="28"/>
        <v>0.70205262681978475</v>
      </c>
      <c r="AY86" s="62"/>
      <c r="AZ86" s="63">
        <f t="shared" si="29"/>
        <v>0.69096478451766286</v>
      </c>
      <c r="BA86" s="61">
        <f t="shared" si="30"/>
        <v>8.0559052733908107E-2</v>
      </c>
      <c r="BB86" s="62">
        <f t="shared" si="31"/>
        <v>7.8719208738927668E-2</v>
      </c>
      <c r="BC86" s="62">
        <f t="shared" si="32"/>
        <v>7.6151192440377977E-2</v>
      </c>
      <c r="BD86" s="62">
        <f t="shared" si="33"/>
        <v>7.603243730289834E-2</v>
      </c>
      <c r="BE86" s="62">
        <f t="shared" si="34"/>
        <v>7.6212436326370675E-2</v>
      </c>
      <c r="BF86" s="62"/>
      <c r="BG86" s="67">
        <f t="shared" si="35"/>
        <v>7.7534865508496559E-2</v>
      </c>
    </row>
    <row r="87" spans="1:59" x14ac:dyDescent="0.35">
      <c r="A87" s="46" t="s">
        <v>158</v>
      </c>
      <c r="B87" s="46" t="s">
        <v>862</v>
      </c>
      <c r="C87" s="47">
        <v>70909</v>
      </c>
      <c r="D87" s="47">
        <v>5593</v>
      </c>
      <c r="E87" s="47">
        <v>64423</v>
      </c>
      <c r="F87" s="47">
        <v>536</v>
      </c>
      <c r="G87" s="47">
        <v>56</v>
      </c>
      <c r="H87" s="47">
        <v>72307</v>
      </c>
      <c r="I87" s="47">
        <v>5585</v>
      </c>
      <c r="J87" s="47">
        <v>65821</v>
      </c>
      <c r="K87" s="47">
        <v>536</v>
      </c>
      <c r="L87" s="47">
        <v>56</v>
      </c>
      <c r="M87" s="47">
        <v>72444</v>
      </c>
      <c r="N87" s="47">
        <v>5587</v>
      </c>
      <c r="O87" s="47">
        <v>65951</v>
      </c>
      <c r="P87" s="47">
        <v>536</v>
      </c>
      <c r="Q87" s="47">
        <v>56</v>
      </c>
      <c r="R87" s="47">
        <v>72481</v>
      </c>
      <c r="S87" s="47">
        <v>5569</v>
      </c>
      <c r="T87" s="47">
        <v>66006</v>
      </c>
      <c r="U87" s="47">
        <v>536</v>
      </c>
      <c r="V87" s="47">
        <v>58</v>
      </c>
      <c r="W87" s="47">
        <v>85693</v>
      </c>
      <c r="X87" s="47">
        <v>7532</v>
      </c>
      <c r="Y87" s="47">
        <v>77074</v>
      </c>
      <c r="Z87" s="47">
        <v>536</v>
      </c>
      <c r="AA87" s="47">
        <v>59</v>
      </c>
      <c r="AB87" s="47">
        <v>86185</v>
      </c>
      <c r="AC87" s="47">
        <v>7550</v>
      </c>
      <c r="AD87" s="47">
        <v>77548</v>
      </c>
      <c r="AE87" s="47">
        <v>536</v>
      </c>
      <c r="AF87" s="47">
        <v>59</v>
      </c>
      <c r="AG87" s="125">
        <v>84696</v>
      </c>
      <c r="AH87" s="125">
        <v>7565</v>
      </c>
      <c r="AI87" s="125">
        <v>76045</v>
      </c>
      <c r="AJ87" s="125">
        <v>536</v>
      </c>
      <c r="AK87" s="125">
        <v>55</v>
      </c>
      <c r="AM87" s="61">
        <f t="shared" si="18"/>
        <v>7.7240101235011821E-2</v>
      </c>
      <c r="AN87" s="62">
        <f t="shared" si="19"/>
        <v>7.7121638783060012E-2</v>
      </c>
      <c r="AO87" s="62">
        <f t="shared" si="20"/>
        <v>7.6833928891709549E-2</v>
      </c>
      <c r="AP87" s="62">
        <f t="shared" si="21"/>
        <v>8.7895160631556835E-2</v>
      </c>
      <c r="AQ87" s="62">
        <f t="shared" si="22"/>
        <v>8.7602250971746828E-2</v>
      </c>
      <c r="AR87" s="62"/>
      <c r="AS87" s="63">
        <f t="shared" si="23"/>
        <v>8.1338616102617015E-2</v>
      </c>
      <c r="AT87" s="61">
        <f t="shared" si="24"/>
        <v>0.91029914116198984</v>
      </c>
      <c r="AU87" s="62">
        <f t="shared" si="25"/>
        <v>0.91037214952238976</v>
      </c>
      <c r="AV87" s="62">
        <f t="shared" si="26"/>
        <v>0.91066624356727965</v>
      </c>
      <c r="AW87" s="62">
        <f t="shared" si="27"/>
        <v>0.89942002263895537</v>
      </c>
      <c r="AX87" s="62">
        <f t="shared" si="28"/>
        <v>0.89978534547775135</v>
      </c>
      <c r="AY87" s="62"/>
      <c r="AZ87" s="63">
        <f t="shared" si="29"/>
        <v>0.90610858047367304</v>
      </c>
      <c r="BA87" s="61">
        <f t="shared" si="30"/>
        <v>8.187312431714772E-3</v>
      </c>
      <c r="BB87" s="62">
        <f t="shared" si="31"/>
        <v>8.1718292750262277E-3</v>
      </c>
      <c r="BC87" s="62">
        <f t="shared" si="32"/>
        <v>8.1952511692719478E-3</v>
      </c>
      <c r="BD87" s="62">
        <f t="shared" si="33"/>
        <v>6.9433909420839506E-3</v>
      </c>
      <c r="BE87" s="62">
        <f t="shared" si="34"/>
        <v>6.9037535534025645E-3</v>
      </c>
      <c r="BF87" s="62"/>
      <c r="BG87" s="67">
        <f t="shared" si="35"/>
        <v>7.6803074742998927E-3</v>
      </c>
    </row>
    <row r="88" spans="1:59" x14ac:dyDescent="0.35">
      <c r="A88" s="46" t="s">
        <v>158</v>
      </c>
      <c r="B88" s="46" t="s">
        <v>863</v>
      </c>
      <c r="C88" s="47">
        <v>69920</v>
      </c>
      <c r="D88" s="47">
        <v>21179</v>
      </c>
      <c r="E88" s="47">
        <v>42977</v>
      </c>
      <c r="F88" s="47">
        <v>1989</v>
      </c>
      <c r="G88" s="47">
        <v>2824</v>
      </c>
      <c r="H88" s="47">
        <v>73409</v>
      </c>
      <c r="I88" s="47">
        <v>21193</v>
      </c>
      <c r="J88" s="47">
        <v>46371</v>
      </c>
      <c r="K88" s="47">
        <v>2057</v>
      </c>
      <c r="L88" s="47">
        <v>2832</v>
      </c>
      <c r="M88" s="47">
        <v>79170</v>
      </c>
      <c r="N88" s="47">
        <v>21153</v>
      </c>
      <c r="O88" s="47">
        <v>52186</v>
      </c>
      <c r="P88" s="47">
        <v>2038</v>
      </c>
      <c r="Q88" s="47">
        <v>2829</v>
      </c>
      <c r="R88" s="47">
        <v>83059</v>
      </c>
      <c r="S88" s="47">
        <v>20665</v>
      </c>
      <c r="T88" s="47">
        <v>56549</v>
      </c>
      <c r="U88" s="47">
        <v>2039</v>
      </c>
      <c r="V88" s="47">
        <v>2838</v>
      </c>
      <c r="W88" s="47">
        <v>69659</v>
      </c>
      <c r="X88" s="47">
        <v>18525</v>
      </c>
      <c r="Y88" s="47">
        <v>45422</v>
      </c>
      <c r="Z88" s="47">
        <v>2022</v>
      </c>
      <c r="AA88" s="47">
        <v>2808</v>
      </c>
      <c r="AB88" s="47">
        <v>69608</v>
      </c>
      <c r="AC88" s="47">
        <v>18481</v>
      </c>
      <c r="AD88" s="47">
        <v>45418</v>
      </c>
      <c r="AE88" s="47">
        <v>2022</v>
      </c>
      <c r="AF88" s="47">
        <v>2809</v>
      </c>
      <c r="AG88" s="125">
        <v>69603</v>
      </c>
      <c r="AH88" s="125">
        <v>18473</v>
      </c>
      <c r="AI88" s="125">
        <v>45413</v>
      </c>
      <c r="AJ88" s="125">
        <v>2023</v>
      </c>
      <c r="AK88" s="125">
        <v>2812</v>
      </c>
      <c r="AM88" s="61">
        <f t="shared" si="18"/>
        <v>0.28869757114250294</v>
      </c>
      <c r="AN88" s="62">
        <f t="shared" si="19"/>
        <v>0.26718453959833272</v>
      </c>
      <c r="AO88" s="62">
        <f t="shared" si="20"/>
        <v>0.24879904646094944</v>
      </c>
      <c r="AP88" s="62">
        <f t="shared" si="21"/>
        <v>0.26593835685266798</v>
      </c>
      <c r="AQ88" s="62">
        <f t="shared" si="22"/>
        <v>0.26550109182852544</v>
      </c>
      <c r="AR88" s="62"/>
      <c r="AS88" s="63">
        <f t="shared" si="23"/>
        <v>0.26722412117659566</v>
      </c>
      <c r="AT88" s="61">
        <f t="shared" si="24"/>
        <v>0.63168003923224669</v>
      </c>
      <c r="AU88" s="62">
        <f t="shared" si="25"/>
        <v>0.65916382468106605</v>
      </c>
      <c r="AV88" s="62">
        <f t="shared" si="26"/>
        <v>0.68082929002275494</v>
      </c>
      <c r="AW88" s="62">
        <f t="shared" si="27"/>
        <v>0.65206218866191012</v>
      </c>
      <c r="AX88" s="62">
        <f t="shared" si="28"/>
        <v>0.65248247327893349</v>
      </c>
      <c r="AY88" s="62"/>
      <c r="AZ88" s="63">
        <f t="shared" si="29"/>
        <v>0.65524356317538213</v>
      </c>
      <c r="BA88" s="61">
        <f t="shared" si="30"/>
        <v>6.6599463281069082E-2</v>
      </c>
      <c r="BB88" s="62">
        <f t="shared" si="31"/>
        <v>6.147530630289251E-2</v>
      </c>
      <c r="BC88" s="62">
        <f t="shared" si="32"/>
        <v>5.8717297342852671E-2</v>
      </c>
      <c r="BD88" s="62">
        <f t="shared" si="33"/>
        <v>6.9337774013408168E-2</v>
      </c>
      <c r="BE88" s="62">
        <f t="shared" si="34"/>
        <v>6.9402942190552805E-2</v>
      </c>
      <c r="BF88" s="62"/>
      <c r="BG88" s="67">
        <f t="shared" si="35"/>
        <v>6.510655662615504E-2</v>
      </c>
    </row>
    <row r="89" spans="1:59" x14ac:dyDescent="0.35">
      <c r="A89" s="46" t="s">
        <v>158</v>
      </c>
      <c r="B89" s="46" t="s">
        <v>864</v>
      </c>
      <c r="C89" s="47">
        <v>66078</v>
      </c>
      <c r="D89" s="47">
        <v>15430</v>
      </c>
      <c r="E89" s="47">
        <v>44388</v>
      </c>
      <c r="F89" s="47">
        <v>3249</v>
      </c>
      <c r="G89" s="47">
        <v>2311</v>
      </c>
      <c r="H89" s="47">
        <v>71581</v>
      </c>
      <c r="I89" s="47">
        <v>15272</v>
      </c>
      <c r="J89" s="47">
        <v>50043</v>
      </c>
      <c r="K89" s="47">
        <v>3250</v>
      </c>
      <c r="L89" s="47">
        <v>2315</v>
      </c>
      <c r="M89" s="47">
        <v>74887</v>
      </c>
      <c r="N89" s="47">
        <v>15142</v>
      </c>
      <c r="O89" s="47">
        <v>53453</v>
      </c>
      <c r="P89" s="47">
        <v>3251</v>
      </c>
      <c r="Q89" s="47">
        <v>2327</v>
      </c>
      <c r="R89" s="47">
        <v>74647</v>
      </c>
      <c r="S89" s="47">
        <v>15070</v>
      </c>
      <c r="T89" s="47">
        <v>53270</v>
      </c>
      <c r="U89" s="47">
        <v>3251</v>
      </c>
      <c r="V89" s="47">
        <v>2338</v>
      </c>
      <c r="W89" s="47">
        <v>75143</v>
      </c>
      <c r="X89" s="47">
        <v>15062</v>
      </c>
      <c r="Y89" s="47">
        <v>53798</v>
      </c>
      <c r="Z89" s="47">
        <v>3246</v>
      </c>
      <c r="AA89" s="47">
        <v>2320</v>
      </c>
      <c r="AB89" s="47">
        <v>74545</v>
      </c>
      <c r="AC89" s="47">
        <v>14463</v>
      </c>
      <c r="AD89" s="47">
        <v>53812</v>
      </c>
      <c r="AE89" s="47">
        <v>3246</v>
      </c>
      <c r="AF89" s="47">
        <v>2311</v>
      </c>
      <c r="AG89" s="125">
        <v>74446</v>
      </c>
      <c r="AH89" s="125">
        <v>14397</v>
      </c>
      <c r="AI89" s="125">
        <v>53810</v>
      </c>
      <c r="AJ89" s="125">
        <v>3250</v>
      </c>
      <c r="AK89" s="125">
        <v>2279</v>
      </c>
      <c r="AM89" s="61">
        <f t="shared" si="18"/>
        <v>0.21335270532683254</v>
      </c>
      <c r="AN89" s="62">
        <f t="shared" si="19"/>
        <v>0.20219797828728617</v>
      </c>
      <c r="AO89" s="62">
        <f t="shared" si="20"/>
        <v>0.20188353182311414</v>
      </c>
      <c r="AP89" s="62">
        <f t="shared" si="21"/>
        <v>0.20044448584698507</v>
      </c>
      <c r="AQ89" s="62">
        <f t="shared" si="22"/>
        <v>0.19401703668924811</v>
      </c>
      <c r="AR89" s="62"/>
      <c r="AS89" s="63">
        <f t="shared" si="23"/>
        <v>0.20237914759469322</v>
      </c>
      <c r="AT89" s="61">
        <f t="shared" si="24"/>
        <v>0.6991100990486302</v>
      </c>
      <c r="AU89" s="62">
        <f t="shared" si="25"/>
        <v>0.71378209836153139</v>
      </c>
      <c r="AV89" s="62">
        <f t="shared" si="26"/>
        <v>0.71362546384985326</v>
      </c>
      <c r="AW89" s="62">
        <f t="shared" si="27"/>
        <v>0.71594160467375534</v>
      </c>
      <c r="AX89" s="62">
        <f t="shared" si="28"/>
        <v>0.72187269434569723</v>
      </c>
      <c r="AY89" s="62"/>
      <c r="AZ89" s="63">
        <f t="shared" si="29"/>
        <v>0.71286639205589353</v>
      </c>
      <c r="BA89" s="61">
        <f t="shared" si="30"/>
        <v>7.7744094103183808E-2</v>
      </c>
      <c r="BB89" s="62">
        <f t="shared" si="31"/>
        <v>7.448555824108323E-2</v>
      </c>
      <c r="BC89" s="62">
        <f t="shared" si="32"/>
        <v>7.4872399426634692E-2</v>
      </c>
      <c r="BD89" s="62">
        <f t="shared" si="33"/>
        <v>7.4072102524519914E-2</v>
      </c>
      <c r="BE89" s="62">
        <f t="shared" si="34"/>
        <v>7.4545576497417665E-2</v>
      </c>
      <c r="BF89" s="62"/>
      <c r="BG89" s="67">
        <f t="shared" si="35"/>
        <v>7.514394615856787E-2</v>
      </c>
    </row>
    <row r="90" spans="1:59" x14ac:dyDescent="0.35">
      <c r="A90" s="46" t="s">
        <v>158</v>
      </c>
      <c r="B90" s="46" t="s">
        <v>544</v>
      </c>
      <c r="C90" s="47">
        <v>49076</v>
      </c>
      <c r="D90" s="47">
        <v>19505</v>
      </c>
      <c r="E90" s="47">
        <v>26219</v>
      </c>
      <c r="F90" s="47">
        <v>1226</v>
      </c>
      <c r="G90" s="47">
        <v>1188</v>
      </c>
      <c r="H90" s="47">
        <v>51096</v>
      </c>
      <c r="I90" s="47">
        <v>19461</v>
      </c>
      <c r="J90" s="47">
        <v>28248</v>
      </c>
      <c r="K90" s="47">
        <v>1226</v>
      </c>
      <c r="L90" s="47">
        <v>1205</v>
      </c>
      <c r="M90" s="47">
        <v>52023</v>
      </c>
      <c r="N90" s="47">
        <v>19309</v>
      </c>
      <c r="O90" s="47">
        <v>29289</v>
      </c>
      <c r="P90" s="47">
        <v>1242</v>
      </c>
      <c r="Q90" s="47">
        <v>1210</v>
      </c>
      <c r="R90" s="47">
        <v>52552</v>
      </c>
      <c r="S90" s="47">
        <v>19206</v>
      </c>
      <c r="T90" s="47">
        <v>29903</v>
      </c>
      <c r="U90" s="47">
        <v>1257</v>
      </c>
      <c r="V90" s="47">
        <v>1210</v>
      </c>
      <c r="W90" s="47">
        <v>52427</v>
      </c>
      <c r="X90" s="47">
        <v>19112</v>
      </c>
      <c r="Y90" s="47">
        <v>29896</v>
      </c>
      <c r="Z90" s="47">
        <v>1239</v>
      </c>
      <c r="AA90" s="47">
        <v>1200</v>
      </c>
      <c r="AB90" s="47">
        <v>52436</v>
      </c>
      <c r="AC90" s="47">
        <v>19126</v>
      </c>
      <c r="AD90" s="47">
        <v>29908</v>
      </c>
      <c r="AE90" s="47">
        <v>1239</v>
      </c>
      <c r="AF90" s="47">
        <v>1192</v>
      </c>
      <c r="AG90" s="125">
        <v>52377</v>
      </c>
      <c r="AH90" s="125">
        <v>19054</v>
      </c>
      <c r="AI90" s="125">
        <v>29910</v>
      </c>
      <c r="AJ90" s="125">
        <v>1245</v>
      </c>
      <c r="AK90" s="125">
        <v>1197</v>
      </c>
      <c r="AM90" s="61">
        <f t="shared" si="18"/>
        <v>0.38087130108031941</v>
      </c>
      <c r="AN90" s="62">
        <f t="shared" si="19"/>
        <v>0.37116275493531709</v>
      </c>
      <c r="AO90" s="62">
        <f t="shared" si="20"/>
        <v>0.36546658547724159</v>
      </c>
      <c r="AP90" s="62">
        <f t="shared" si="21"/>
        <v>0.36454498636198907</v>
      </c>
      <c r="AQ90" s="62">
        <f t="shared" si="22"/>
        <v>0.36474940880311235</v>
      </c>
      <c r="AR90" s="62"/>
      <c r="AS90" s="63">
        <f t="shared" si="23"/>
        <v>0.36935900733159588</v>
      </c>
      <c r="AT90" s="61">
        <f t="shared" si="24"/>
        <v>0.55284170972287461</v>
      </c>
      <c r="AU90" s="62">
        <f t="shared" si="25"/>
        <v>0.56300098033562074</v>
      </c>
      <c r="AV90" s="62">
        <f t="shared" si="26"/>
        <v>0.56901735423961031</v>
      </c>
      <c r="AW90" s="62">
        <f t="shared" si="27"/>
        <v>0.57024052492036548</v>
      </c>
      <c r="AX90" s="62">
        <f t="shared" si="28"/>
        <v>0.57037150049584251</v>
      </c>
      <c r="AY90" s="62"/>
      <c r="AZ90" s="63">
        <f t="shared" si="29"/>
        <v>0.56509441394286275</v>
      </c>
      <c r="BA90" s="61">
        <f t="shared" si="30"/>
        <v>4.7577109754188197E-2</v>
      </c>
      <c r="BB90" s="62">
        <f t="shared" si="31"/>
        <v>4.713299886588624E-2</v>
      </c>
      <c r="BC90" s="62">
        <f t="shared" si="32"/>
        <v>4.6943979296696609E-2</v>
      </c>
      <c r="BD90" s="62">
        <f t="shared" si="33"/>
        <v>4.6521830354588282E-2</v>
      </c>
      <c r="BE90" s="62">
        <f t="shared" si="34"/>
        <v>4.636127851094668E-2</v>
      </c>
      <c r="BF90" s="62"/>
      <c r="BG90" s="67">
        <f t="shared" si="35"/>
        <v>4.6907439356461203E-2</v>
      </c>
    </row>
    <row r="91" spans="1:59" x14ac:dyDescent="0.35">
      <c r="A91" s="46" t="s">
        <v>158</v>
      </c>
      <c r="B91" s="46" t="s">
        <v>554</v>
      </c>
      <c r="C91" s="47">
        <v>19991</v>
      </c>
      <c r="D91" s="47">
        <v>16912</v>
      </c>
      <c r="E91" s="47">
        <v>2031</v>
      </c>
      <c r="F91" s="47">
        <v>397</v>
      </c>
      <c r="G91" s="47">
        <v>288</v>
      </c>
      <c r="H91" s="47">
        <v>20487</v>
      </c>
      <c r="I91" s="47">
        <v>16992</v>
      </c>
      <c r="J91" s="47">
        <v>2420</v>
      </c>
      <c r="K91" s="47">
        <v>397</v>
      </c>
      <c r="L91" s="47">
        <v>312</v>
      </c>
      <c r="M91" s="47">
        <v>20359</v>
      </c>
      <c r="N91" s="47">
        <v>16844</v>
      </c>
      <c r="O91" s="47">
        <v>2450</v>
      </c>
      <c r="P91" s="47">
        <v>393</v>
      </c>
      <c r="Q91" s="47">
        <v>312</v>
      </c>
      <c r="R91" s="47">
        <v>20413</v>
      </c>
      <c r="S91" s="47">
        <v>16879</v>
      </c>
      <c r="T91" s="47">
        <v>2475</v>
      </c>
      <c r="U91" s="47">
        <v>393</v>
      </c>
      <c r="V91" s="47">
        <v>312</v>
      </c>
      <c r="W91" s="47">
        <v>20445</v>
      </c>
      <c r="X91" s="47">
        <v>16888</v>
      </c>
      <c r="Y91" s="47">
        <v>2475</v>
      </c>
      <c r="Z91" s="47">
        <v>412</v>
      </c>
      <c r="AA91" s="47">
        <v>312</v>
      </c>
      <c r="AB91" s="47">
        <v>20630</v>
      </c>
      <c r="AC91" s="47">
        <v>16926</v>
      </c>
      <c r="AD91" s="47">
        <v>2619</v>
      </c>
      <c r="AE91" s="47">
        <v>404</v>
      </c>
      <c r="AF91" s="47">
        <v>320</v>
      </c>
      <c r="AG91" s="125">
        <v>20788</v>
      </c>
      <c r="AH91" s="125">
        <v>16940</v>
      </c>
      <c r="AI91" s="125">
        <v>2748</v>
      </c>
      <c r="AJ91" s="125">
        <v>416</v>
      </c>
      <c r="AK91" s="125">
        <v>320</v>
      </c>
      <c r="AM91" s="61">
        <f t="shared" si="18"/>
        <v>0.82940401230048322</v>
      </c>
      <c r="AN91" s="62">
        <f t="shared" si="19"/>
        <v>0.82734908394321927</v>
      </c>
      <c r="AO91" s="62">
        <f t="shared" si="20"/>
        <v>0.82687503061774359</v>
      </c>
      <c r="AP91" s="62">
        <f t="shared" si="21"/>
        <v>0.82602103203717292</v>
      </c>
      <c r="AQ91" s="62">
        <f t="shared" si="22"/>
        <v>0.82045564711585073</v>
      </c>
      <c r="AR91" s="62"/>
      <c r="AS91" s="63">
        <f t="shared" si="23"/>
        <v>0.82602096120289392</v>
      </c>
      <c r="AT91" s="61">
        <f t="shared" si="24"/>
        <v>0.11812368819251233</v>
      </c>
      <c r="AU91" s="62">
        <f t="shared" si="25"/>
        <v>0.12033989881624835</v>
      </c>
      <c r="AV91" s="62">
        <f t="shared" si="26"/>
        <v>0.12124626463528144</v>
      </c>
      <c r="AW91" s="62">
        <f t="shared" si="27"/>
        <v>0.1210564930300807</v>
      </c>
      <c r="AX91" s="62">
        <f t="shared" si="28"/>
        <v>0.12695104217159475</v>
      </c>
      <c r="AY91" s="62"/>
      <c r="AZ91" s="63">
        <f t="shared" si="29"/>
        <v>0.1215434773691435</v>
      </c>
      <c r="BA91" s="61">
        <f t="shared" si="30"/>
        <v>3.4607311953921999E-2</v>
      </c>
      <c r="BB91" s="62">
        <f t="shared" si="31"/>
        <v>3.4628419863451054E-2</v>
      </c>
      <c r="BC91" s="62">
        <f t="shared" si="32"/>
        <v>3.4536814774898346E-2</v>
      </c>
      <c r="BD91" s="62">
        <f t="shared" si="33"/>
        <v>3.5412081193445827E-2</v>
      </c>
      <c r="BE91" s="62">
        <f t="shared" si="34"/>
        <v>3.5094522539990305E-2</v>
      </c>
      <c r="BF91" s="62"/>
      <c r="BG91" s="67">
        <f t="shared" si="35"/>
        <v>3.4855830065141501E-2</v>
      </c>
    </row>
    <row r="92" spans="1:59" x14ac:dyDescent="0.35">
      <c r="A92" s="46" t="s">
        <v>158</v>
      </c>
      <c r="B92" s="46" t="s">
        <v>551</v>
      </c>
      <c r="C92" s="47">
        <v>28111</v>
      </c>
      <c r="D92" s="47">
        <v>15561</v>
      </c>
      <c r="E92" s="47">
        <v>11067</v>
      </c>
      <c r="F92" s="47">
        <v>536</v>
      </c>
      <c r="G92" s="47">
        <v>510</v>
      </c>
      <c r="H92" s="47">
        <v>28145</v>
      </c>
      <c r="I92" s="47">
        <v>15540</v>
      </c>
      <c r="J92" s="47">
        <v>11114</v>
      </c>
      <c r="K92" s="47">
        <v>536</v>
      </c>
      <c r="L92" s="47">
        <v>517</v>
      </c>
      <c r="M92" s="47">
        <v>28069</v>
      </c>
      <c r="N92" s="47">
        <v>15404</v>
      </c>
      <c r="O92" s="47">
        <v>11149</v>
      </c>
      <c r="P92" s="47">
        <v>548</v>
      </c>
      <c r="Q92" s="47">
        <v>529</v>
      </c>
      <c r="R92" s="47">
        <v>28005</v>
      </c>
      <c r="S92" s="47">
        <v>15393</v>
      </c>
      <c r="T92" s="47">
        <v>11068</v>
      </c>
      <c r="U92" s="47">
        <v>548</v>
      </c>
      <c r="V92" s="47">
        <v>545</v>
      </c>
      <c r="W92" s="47">
        <v>27921</v>
      </c>
      <c r="X92" s="47">
        <v>15331</v>
      </c>
      <c r="Y92" s="47">
        <v>11038</v>
      </c>
      <c r="Z92" s="47">
        <v>549</v>
      </c>
      <c r="AA92" s="47">
        <v>549</v>
      </c>
      <c r="AB92" s="47">
        <v>27914</v>
      </c>
      <c r="AC92" s="47">
        <v>15355</v>
      </c>
      <c r="AD92" s="47">
        <v>11006</v>
      </c>
      <c r="AE92" s="47">
        <v>549</v>
      </c>
      <c r="AF92" s="47">
        <v>549</v>
      </c>
      <c r="AG92" s="125">
        <v>27872</v>
      </c>
      <c r="AH92" s="125">
        <v>15326</v>
      </c>
      <c r="AI92" s="125">
        <v>10987</v>
      </c>
      <c r="AJ92" s="125">
        <v>549</v>
      </c>
      <c r="AK92" s="125">
        <v>550</v>
      </c>
      <c r="AM92" s="61">
        <f t="shared" si="18"/>
        <v>0.55214069994670456</v>
      </c>
      <c r="AN92" s="62">
        <f t="shared" si="19"/>
        <v>0.54879048060137514</v>
      </c>
      <c r="AO92" s="62">
        <f t="shared" si="20"/>
        <v>0.54965184788430632</v>
      </c>
      <c r="AP92" s="62">
        <f t="shared" si="21"/>
        <v>0.54908491816195693</v>
      </c>
      <c r="AQ92" s="62">
        <f t="shared" si="22"/>
        <v>0.55008239593035757</v>
      </c>
      <c r="AR92" s="62"/>
      <c r="AS92" s="63">
        <f t="shared" si="23"/>
        <v>0.5499500685049401</v>
      </c>
      <c r="AT92" s="61">
        <f t="shared" si="24"/>
        <v>0.39488363830165218</v>
      </c>
      <c r="AU92" s="62">
        <f t="shared" si="25"/>
        <v>0.39719975773985533</v>
      </c>
      <c r="AV92" s="62">
        <f t="shared" si="26"/>
        <v>0.39521514015354403</v>
      </c>
      <c r="AW92" s="62">
        <f t="shared" si="27"/>
        <v>0.3953296801690484</v>
      </c>
      <c r="AX92" s="62">
        <f t="shared" si="28"/>
        <v>0.39428243891953857</v>
      </c>
      <c r="AY92" s="62"/>
      <c r="AZ92" s="63">
        <f t="shared" si="29"/>
        <v>0.3953821310567277</v>
      </c>
      <c r="BA92" s="61">
        <f t="shared" si="30"/>
        <v>3.7413394919168591E-2</v>
      </c>
      <c r="BB92" s="62">
        <f t="shared" si="31"/>
        <v>3.8369731732516302E-2</v>
      </c>
      <c r="BC92" s="62">
        <f t="shared" si="32"/>
        <v>3.9028744866988041E-2</v>
      </c>
      <c r="BD92" s="62">
        <f t="shared" si="33"/>
        <v>3.932523906736865E-2</v>
      </c>
      <c r="BE92" s="62">
        <f t="shared" si="34"/>
        <v>3.9335100666332307E-2</v>
      </c>
      <c r="BF92" s="62"/>
      <c r="BG92" s="67">
        <f t="shared" si="35"/>
        <v>3.8694442250474775E-2</v>
      </c>
    </row>
    <row r="93" spans="1:59" x14ac:dyDescent="0.35">
      <c r="A93" s="46" t="s">
        <v>158</v>
      </c>
      <c r="B93" s="46" t="s">
        <v>556</v>
      </c>
      <c r="C93" s="47">
        <v>18187</v>
      </c>
      <c r="D93" s="47">
        <v>14519</v>
      </c>
      <c r="E93" s="47">
        <v>2782</v>
      </c>
      <c r="F93" s="47">
        <v>154</v>
      </c>
      <c r="G93" s="47">
        <v>407</v>
      </c>
      <c r="H93" s="47">
        <v>18272</v>
      </c>
      <c r="I93" s="47">
        <v>14556</v>
      </c>
      <c r="J93" s="47">
        <v>2782</v>
      </c>
      <c r="K93" s="47">
        <v>154</v>
      </c>
      <c r="L93" s="47">
        <v>451</v>
      </c>
      <c r="M93" s="47">
        <v>18633</v>
      </c>
      <c r="N93" s="47">
        <v>14567</v>
      </c>
      <c r="O93" s="47">
        <v>3122</v>
      </c>
      <c r="P93" s="47">
        <v>154</v>
      </c>
      <c r="Q93" s="47">
        <v>455</v>
      </c>
      <c r="R93" s="47">
        <v>18891</v>
      </c>
      <c r="S93" s="47">
        <v>14616</v>
      </c>
      <c r="T93" s="47">
        <v>3322</v>
      </c>
      <c r="U93" s="47">
        <v>153</v>
      </c>
      <c r="V93" s="47">
        <v>455</v>
      </c>
      <c r="W93" s="47">
        <v>18902</v>
      </c>
      <c r="X93" s="47">
        <v>14620</v>
      </c>
      <c r="Y93" s="47">
        <v>3322</v>
      </c>
      <c r="Z93" s="47">
        <v>153</v>
      </c>
      <c r="AA93" s="47">
        <v>455</v>
      </c>
      <c r="AB93" s="47">
        <v>18899</v>
      </c>
      <c r="AC93" s="47">
        <v>14604</v>
      </c>
      <c r="AD93" s="47">
        <v>3321</v>
      </c>
      <c r="AE93" s="47">
        <v>153</v>
      </c>
      <c r="AF93" s="47">
        <v>457</v>
      </c>
      <c r="AG93" s="125">
        <v>18937</v>
      </c>
      <c r="AH93" s="125">
        <v>14641</v>
      </c>
      <c r="AI93" s="125">
        <v>3321</v>
      </c>
      <c r="AJ93" s="125">
        <v>153</v>
      </c>
      <c r="AK93" s="125">
        <v>459</v>
      </c>
      <c r="AM93" s="61">
        <f t="shared" si="18"/>
        <v>0.79662872154115583</v>
      </c>
      <c r="AN93" s="62">
        <f t="shared" si="19"/>
        <v>0.78178500509848114</v>
      </c>
      <c r="AO93" s="62">
        <f t="shared" si="20"/>
        <v>0.77370176274416391</v>
      </c>
      <c r="AP93" s="62">
        <f t="shared" si="21"/>
        <v>0.77346312559517516</v>
      </c>
      <c r="AQ93" s="62">
        <f t="shared" si="22"/>
        <v>0.77273929837557542</v>
      </c>
      <c r="AR93" s="62"/>
      <c r="AS93" s="63">
        <f t="shared" si="23"/>
        <v>0.77966358267091029</v>
      </c>
      <c r="AT93" s="61">
        <f t="shared" si="24"/>
        <v>0.15225481611208405</v>
      </c>
      <c r="AU93" s="62">
        <f t="shared" si="25"/>
        <v>0.1675521923469114</v>
      </c>
      <c r="AV93" s="62">
        <f t="shared" si="26"/>
        <v>0.17585093430734211</v>
      </c>
      <c r="AW93" s="62">
        <f t="shared" si="27"/>
        <v>0.17574859803195428</v>
      </c>
      <c r="AX93" s="62">
        <f t="shared" si="28"/>
        <v>0.17572358325837345</v>
      </c>
      <c r="AY93" s="62"/>
      <c r="AZ93" s="63">
        <f t="shared" si="29"/>
        <v>0.16942602481133306</v>
      </c>
      <c r="BA93" s="61">
        <f t="shared" si="30"/>
        <v>3.3110770577933449E-2</v>
      </c>
      <c r="BB93" s="62">
        <f t="shared" si="31"/>
        <v>3.2683947834487199E-2</v>
      </c>
      <c r="BC93" s="62">
        <f t="shared" si="32"/>
        <v>3.2184638187496693E-2</v>
      </c>
      <c r="BD93" s="62">
        <f t="shared" si="33"/>
        <v>3.2165908369484714E-2</v>
      </c>
      <c r="BE93" s="62">
        <f t="shared" si="34"/>
        <v>3.2276840044446795E-2</v>
      </c>
      <c r="BF93" s="62"/>
      <c r="BG93" s="67">
        <f t="shared" si="35"/>
        <v>3.248442100276977E-2</v>
      </c>
    </row>
    <row r="94" spans="1:59" x14ac:dyDescent="0.35">
      <c r="A94" s="46" t="s">
        <v>158</v>
      </c>
      <c r="B94" s="46" t="s">
        <v>558</v>
      </c>
      <c r="C94" s="47">
        <v>23103</v>
      </c>
      <c r="D94" s="47">
        <v>19968</v>
      </c>
      <c r="E94" s="47">
        <v>1692</v>
      </c>
      <c r="F94" s="47">
        <v>700</v>
      </c>
      <c r="G94" s="47">
        <v>388</v>
      </c>
      <c r="H94" s="47">
        <v>23249</v>
      </c>
      <c r="I94" s="47">
        <v>20055</v>
      </c>
      <c r="J94" s="47">
        <v>1701</v>
      </c>
      <c r="K94" s="47">
        <v>708</v>
      </c>
      <c r="L94" s="47">
        <v>428</v>
      </c>
      <c r="M94" s="47">
        <v>23301</v>
      </c>
      <c r="N94" s="47">
        <v>19920</v>
      </c>
      <c r="O94" s="47">
        <v>1723</v>
      </c>
      <c r="P94" s="47">
        <v>801</v>
      </c>
      <c r="Q94" s="47">
        <v>490</v>
      </c>
      <c r="R94" s="47">
        <v>23435</v>
      </c>
      <c r="S94" s="47">
        <v>20046</v>
      </c>
      <c r="T94" s="47">
        <v>1723</v>
      </c>
      <c r="U94" s="47">
        <v>801</v>
      </c>
      <c r="V94" s="47">
        <v>492</v>
      </c>
      <c r="W94" s="47">
        <v>23525</v>
      </c>
      <c r="X94" s="47">
        <v>20061</v>
      </c>
      <c r="Y94" s="47">
        <v>1783</v>
      </c>
      <c r="Z94" s="47">
        <v>800</v>
      </c>
      <c r="AA94" s="47">
        <v>507</v>
      </c>
      <c r="AB94" s="47">
        <v>23559</v>
      </c>
      <c r="AC94" s="47">
        <v>19923</v>
      </c>
      <c r="AD94" s="47">
        <v>1952</v>
      </c>
      <c r="AE94" s="47">
        <v>801</v>
      </c>
      <c r="AF94" s="47">
        <v>507</v>
      </c>
      <c r="AG94" s="125">
        <v>23420</v>
      </c>
      <c r="AH94" s="125">
        <v>19782</v>
      </c>
      <c r="AI94" s="125">
        <v>1952</v>
      </c>
      <c r="AJ94" s="125">
        <v>802</v>
      </c>
      <c r="AK94" s="125">
        <v>507</v>
      </c>
      <c r="AM94" s="61">
        <f t="shared" si="18"/>
        <v>0.86261774699987093</v>
      </c>
      <c r="AN94" s="62">
        <f t="shared" si="19"/>
        <v>0.85489893137633577</v>
      </c>
      <c r="AO94" s="62">
        <f t="shared" si="20"/>
        <v>0.85538724130573929</v>
      </c>
      <c r="AP94" s="62">
        <f t="shared" si="21"/>
        <v>0.85275239107332623</v>
      </c>
      <c r="AQ94" s="62">
        <f t="shared" si="22"/>
        <v>0.84566407742264105</v>
      </c>
      <c r="AR94" s="62"/>
      <c r="AS94" s="63">
        <f t="shared" si="23"/>
        <v>0.85426407763558265</v>
      </c>
      <c r="AT94" s="61">
        <f t="shared" si="24"/>
        <v>7.3164437180093772E-2</v>
      </c>
      <c r="AU94" s="62">
        <f t="shared" si="25"/>
        <v>7.3945324235011378E-2</v>
      </c>
      <c r="AV94" s="62">
        <f t="shared" si="26"/>
        <v>7.3522509067633884E-2</v>
      </c>
      <c r="AW94" s="62">
        <f t="shared" si="27"/>
        <v>7.5791710945802337E-2</v>
      </c>
      <c r="AX94" s="62">
        <f t="shared" si="28"/>
        <v>8.2855808820408341E-2</v>
      </c>
      <c r="AY94" s="62"/>
      <c r="AZ94" s="63">
        <f t="shared" si="29"/>
        <v>7.5855958049789937E-2</v>
      </c>
      <c r="BA94" s="61">
        <f t="shared" si="30"/>
        <v>4.8862316658781026E-2</v>
      </c>
      <c r="BB94" s="62">
        <f t="shared" si="31"/>
        <v>5.5405347409982403E-2</v>
      </c>
      <c r="BC94" s="62">
        <f t="shared" si="32"/>
        <v>5.5173885214422874E-2</v>
      </c>
      <c r="BD94" s="62">
        <f t="shared" si="33"/>
        <v>5.5557917109458024E-2</v>
      </c>
      <c r="BE94" s="62">
        <f t="shared" si="34"/>
        <v>5.5520183369412966E-2</v>
      </c>
      <c r="BF94" s="62"/>
      <c r="BG94" s="67">
        <f t="shared" si="35"/>
        <v>5.4103929952411457E-2</v>
      </c>
    </row>
    <row r="95" spans="1:59" x14ac:dyDescent="0.35">
      <c r="A95" s="46" t="s">
        <v>181</v>
      </c>
      <c r="B95" s="46" t="s">
        <v>181</v>
      </c>
      <c r="C95" s="47">
        <v>1038274</v>
      </c>
      <c r="D95" s="47">
        <v>459095</v>
      </c>
      <c r="E95" s="47">
        <v>485196</v>
      </c>
      <c r="F95" s="47">
        <v>29782</v>
      </c>
      <c r="G95" s="47">
        <v>46456</v>
      </c>
      <c r="H95" s="47">
        <v>1060505</v>
      </c>
      <c r="I95" s="47">
        <v>458601</v>
      </c>
      <c r="J95" s="47">
        <v>507230</v>
      </c>
      <c r="K95" s="47">
        <v>30016</v>
      </c>
      <c r="L95" s="47">
        <v>46705</v>
      </c>
      <c r="M95" s="47">
        <v>1081216</v>
      </c>
      <c r="N95" s="47">
        <v>456513</v>
      </c>
      <c r="O95" s="47">
        <v>529133</v>
      </c>
      <c r="P95" s="47">
        <v>30223</v>
      </c>
      <c r="Q95" s="47">
        <v>47074</v>
      </c>
      <c r="R95" s="47">
        <v>1094306</v>
      </c>
      <c r="S95" s="47">
        <v>456538</v>
      </c>
      <c r="T95" s="47">
        <v>541246</v>
      </c>
      <c r="U95" s="47">
        <v>30673</v>
      </c>
      <c r="V95" s="47">
        <v>47264</v>
      </c>
      <c r="W95" s="47">
        <v>1103666</v>
      </c>
      <c r="X95" s="47">
        <v>455892</v>
      </c>
      <c r="Y95" s="47">
        <v>551145</v>
      </c>
      <c r="Z95" s="47">
        <v>30721</v>
      </c>
      <c r="AA95" s="47">
        <v>47146</v>
      </c>
      <c r="AB95" s="47">
        <v>1108186</v>
      </c>
      <c r="AC95" s="47">
        <v>455997</v>
      </c>
      <c r="AD95" s="47">
        <v>555358</v>
      </c>
      <c r="AE95" s="47">
        <v>30833</v>
      </c>
      <c r="AF95" s="47">
        <v>47167</v>
      </c>
      <c r="AG95" s="125">
        <v>1106957</v>
      </c>
      <c r="AH95" s="125">
        <v>446542</v>
      </c>
      <c r="AI95" s="125">
        <v>564089</v>
      </c>
      <c r="AJ95" s="125">
        <v>30785</v>
      </c>
      <c r="AK95" s="125">
        <v>46807</v>
      </c>
      <c r="AM95" s="61">
        <f t="shared" si="18"/>
        <v>0.43243643358588596</v>
      </c>
      <c r="AN95" s="62">
        <f t="shared" si="19"/>
        <v>0.4222218317154019</v>
      </c>
      <c r="AO95" s="62">
        <f t="shared" si="20"/>
        <v>0.41719409379095063</v>
      </c>
      <c r="AP95" s="62">
        <f t="shared" si="21"/>
        <v>0.41307062100309333</v>
      </c>
      <c r="AQ95" s="62">
        <f t="shared" si="22"/>
        <v>0.41148056373208108</v>
      </c>
      <c r="AR95" s="62"/>
      <c r="AS95" s="63">
        <f t="shared" si="23"/>
        <v>0.41928070876548257</v>
      </c>
      <c r="AT95" s="61">
        <f t="shared" si="24"/>
        <v>0.47829100287127357</v>
      </c>
      <c r="AU95" s="62">
        <f t="shared" si="25"/>
        <v>0.48938694950870132</v>
      </c>
      <c r="AV95" s="62">
        <f t="shared" si="26"/>
        <v>0.49460205829082543</v>
      </c>
      <c r="AW95" s="62">
        <f t="shared" si="27"/>
        <v>0.49937662300007429</v>
      </c>
      <c r="AX95" s="62">
        <f t="shared" si="28"/>
        <v>0.50114150512639577</v>
      </c>
      <c r="AY95" s="62"/>
      <c r="AZ95" s="63">
        <f t="shared" si="29"/>
        <v>0.49255962775945406</v>
      </c>
      <c r="BA95" s="61">
        <f t="shared" si="30"/>
        <v>7.2343836191248512E-2</v>
      </c>
      <c r="BB95" s="62">
        <f t="shared" si="31"/>
        <v>7.1490802947792115E-2</v>
      </c>
      <c r="BC95" s="62">
        <f t="shared" si="32"/>
        <v>7.1220481291338983E-2</v>
      </c>
      <c r="BD95" s="62">
        <f t="shared" si="33"/>
        <v>7.0553047751765477E-2</v>
      </c>
      <c r="BE95" s="62">
        <f t="shared" si="34"/>
        <v>7.0385296331121311E-2</v>
      </c>
      <c r="BF95" s="62"/>
      <c r="BG95" s="67">
        <f t="shared" si="35"/>
        <v>7.1198692902653279E-2</v>
      </c>
    </row>
    <row r="96" spans="1:59" x14ac:dyDescent="0.35">
      <c r="A96" s="46" t="s">
        <v>181</v>
      </c>
      <c r="B96" s="46" t="s">
        <v>529</v>
      </c>
      <c r="C96" s="47">
        <v>90340</v>
      </c>
      <c r="D96" s="47">
        <v>22972</v>
      </c>
      <c r="E96" s="47">
        <v>62203</v>
      </c>
      <c r="F96" s="47">
        <v>965</v>
      </c>
      <c r="G96" s="47">
        <v>3251</v>
      </c>
      <c r="H96" s="47">
        <v>92790</v>
      </c>
      <c r="I96" s="47">
        <v>22890</v>
      </c>
      <c r="J96" s="47">
        <v>64747</v>
      </c>
      <c r="K96" s="47">
        <v>947</v>
      </c>
      <c r="L96" s="47">
        <v>3243</v>
      </c>
      <c r="M96" s="47">
        <v>94957</v>
      </c>
      <c r="N96" s="47">
        <v>22792</v>
      </c>
      <c r="O96" s="47">
        <v>66993</v>
      </c>
      <c r="P96" s="47">
        <v>947</v>
      </c>
      <c r="Q96" s="47">
        <v>3239</v>
      </c>
      <c r="R96" s="47">
        <v>96711</v>
      </c>
      <c r="S96" s="47">
        <v>22730</v>
      </c>
      <c r="T96" s="47">
        <v>68711</v>
      </c>
      <c r="U96" s="47">
        <v>1019</v>
      </c>
      <c r="V96" s="47">
        <v>3245</v>
      </c>
      <c r="W96" s="47">
        <v>100790</v>
      </c>
      <c r="X96" s="47">
        <v>22674</v>
      </c>
      <c r="Y96" s="47">
        <v>72853</v>
      </c>
      <c r="Z96" s="47">
        <v>1019</v>
      </c>
      <c r="AA96" s="47">
        <v>3249</v>
      </c>
      <c r="AB96" s="47">
        <v>102223</v>
      </c>
      <c r="AC96" s="47">
        <v>22620</v>
      </c>
      <c r="AD96" s="47">
        <v>74342</v>
      </c>
      <c r="AE96" s="47">
        <v>1019</v>
      </c>
      <c r="AF96" s="47">
        <v>3250</v>
      </c>
      <c r="AG96" s="125">
        <v>104832</v>
      </c>
      <c r="AH96" s="125">
        <v>22569</v>
      </c>
      <c r="AI96" s="125">
        <v>77000</v>
      </c>
      <c r="AJ96" s="125">
        <v>1019</v>
      </c>
      <c r="AK96" s="125">
        <v>3251</v>
      </c>
      <c r="AM96" s="61">
        <f t="shared" si="18"/>
        <v>0.24668606530876172</v>
      </c>
      <c r="AN96" s="62">
        <f t="shared" si="19"/>
        <v>0.24002443211137672</v>
      </c>
      <c r="AO96" s="62">
        <f t="shared" si="20"/>
        <v>0.23503014134896755</v>
      </c>
      <c r="AP96" s="62">
        <f t="shared" si="21"/>
        <v>0.22496279392796906</v>
      </c>
      <c r="AQ96" s="62">
        <f t="shared" si="22"/>
        <v>0.22128092503643995</v>
      </c>
      <c r="AR96" s="62"/>
      <c r="AS96" s="63">
        <f t="shared" si="23"/>
        <v>0.233596871546703</v>
      </c>
      <c r="AT96" s="61">
        <f t="shared" si="24"/>
        <v>0.69777993318245501</v>
      </c>
      <c r="AU96" s="62">
        <f t="shared" si="25"/>
        <v>0.70550880925050286</v>
      </c>
      <c r="AV96" s="62">
        <f t="shared" si="26"/>
        <v>0.7104776085450466</v>
      </c>
      <c r="AW96" s="62">
        <f t="shared" si="27"/>
        <v>0.72281972417898599</v>
      </c>
      <c r="AX96" s="62">
        <f t="shared" si="28"/>
        <v>0.72725316220420066</v>
      </c>
      <c r="AY96" s="62"/>
      <c r="AZ96" s="63">
        <f t="shared" si="29"/>
        <v>0.7127678474722382</v>
      </c>
      <c r="BA96" s="61">
        <f t="shared" si="30"/>
        <v>4.5155727987929731E-2</v>
      </c>
      <c r="BB96" s="62">
        <f t="shared" si="31"/>
        <v>4.408311130301084E-2</v>
      </c>
      <c r="BC96" s="62">
        <f t="shared" si="32"/>
        <v>4.4090124184425761E-2</v>
      </c>
      <c r="BD96" s="62">
        <f t="shared" si="33"/>
        <v>4.234547078083143E-2</v>
      </c>
      <c r="BE96" s="62">
        <f t="shared" si="34"/>
        <v>4.1761638770139789E-2</v>
      </c>
      <c r="BF96" s="62"/>
      <c r="BG96" s="67">
        <f t="shared" si="35"/>
        <v>4.3487214605267513E-2</v>
      </c>
    </row>
    <row r="97" spans="1:59" x14ac:dyDescent="0.35">
      <c r="A97" s="46" t="s">
        <v>181</v>
      </c>
      <c r="B97" s="46" t="s">
        <v>521</v>
      </c>
      <c r="C97" s="47">
        <v>100224</v>
      </c>
      <c r="D97" s="47">
        <v>45809</v>
      </c>
      <c r="E97" s="47">
        <v>42954</v>
      </c>
      <c r="F97" s="47">
        <v>3538</v>
      </c>
      <c r="G97" s="47">
        <v>6076</v>
      </c>
      <c r="H97" s="47">
        <v>106584</v>
      </c>
      <c r="I97" s="47">
        <v>45806</v>
      </c>
      <c r="J97" s="47">
        <v>49200</v>
      </c>
      <c r="K97" s="47">
        <v>3558</v>
      </c>
      <c r="L97" s="47">
        <v>6138</v>
      </c>
      <c r="M97" s="47">
        <v>109332</v>
      </c>
      <c r="N97" s="47">
        <v>45882</v>
      </c>
      <c r="O97" s="47">
        <v>51692</v>
      </c>
      <c r="P97" s="47">
        <v>3603</v>
      </c>
      <c r="Q97" s="47">
        <v>6206</v>
      </c>
      <c r="R97" s="47">
        <v>109481</v>
      </c>
      <c r="S97" s="47">
        <v>45760</v>
      </c>
      <c r="T97" s="47">
        <v>51821</v>
      </c>
      <c r="U97" s="47">
        <v>3606</v>
      </c>
      <c r="V97" s="47">
        <v>6232</v>
      </c>
      <c r="W97" s="47">
        <v>110340</v>
      </c>
      <c r="X97" s="47">
        <v>45811</v>
      </c>
      <c r="Y97" s="47">
        <v>52695</v>
      </c>
      <c r="Z97" s="47">
        <v>3525</v>
      </c>
      <c r="AA97" s="47">
        <v>6200</v>
      </c>
      <c r="AB97" s="47">
        <v>110705</v>
      </c>
      <c r="AC97" s="47">
        <v>46085</v>
      </c>
      <c r="AD97" s="47">
        <v>52697</v>
      </c>
      <c r="AE97" s="47">
        <v>3542</v>
      </c>
      <c r="AF97" s="47">
        <v>6229</v>
      </c>
      <c r="AG97" s="125">
        <v>112162</v>
      </c>
      <c r="AH97" s="125">
        <v>46393</v>
      </c>
      <c r="AI97" s="125">
        <v>53825</v>
      </c>
      <c r="AJ97" s="125">
        <v>3542</v>
      </c>
      <c r="AK97" s="125">
        <v>6240</v>
      </c>
      <c r="AM97" s="61">
        <f t="shared" si="18"/>
        <v>0.42976431734594311</v>
      </c>
      <c r="AN97" s="62">
        <f t="shared" si="19"/>
        <v>0.41965755679947314</v>
      </c>
      <c r="AO97" s="62">
        <f t="shared" si="20"/>
        <v>0.41797206821274924</v>
      </c>
      <c r="AP97" s="62">
        <f t="shared" si="21"/>
        <v>0.41518035164038425</v>
      </c>
      <c r="AQ97" s="62">
        <f t="shared" si="22"/>
        <v>0.41628652725712478</v>
      </c>
      <c r="AR97" s="62"/>
      <c r="AS97" s="63">
        <f t="shared" si="23"/>
        <v>0.41977216425113484</v>
      </c>
      <c r="AT97" s="61">
        <f t="shared" si="24"/>
        <v>0.46160774600315246</v>
      </c>
      <c r="AU97" s="62">
        <f t="shared" si="25"/>
        <v>0.47279844876157029</v>
      </c>
      <c r="AV97" s="62">
        <f t="shared" si="26"/>
        <v>0.47333327243996676</v>
      </c>
      <c r="AW97" s="62">
        <f t="shared" si="27"/>
        <v>0.47756933115823819</v>
      </c>
      <c r="AX97" s="62">
        <f t="shared" si="28"/>
        <v>0.47601282688225466</v>
      </c>
      <c r="AY97" s="62"/>
      <c r="AZ97" s="63">
        <f t="shared" si="29"/>
        <v>0.47226432504903643</v>
      </c>
      <c r="BA97" s="61">
        <f t="shared" si="30"/>
        <v>9.0970502139157847E-2</v>
      </c>
      <c r="BB97" s="62">
        <f t="shared" si="31"/>
        <v>8.9717557531189401E-2</v>
      </c>
      <c r="BC97" s="62">
        <f t="shared" si="32"/>
        <v>8.9860341063746227E-2</v>
      </c>
      <c r="BD97" s="62">
        <f t="shared" si="33"/>
        <v>8.8136668479245964E-2</v>
      </c>
      <c r="BE97" s="62">
        <f t="shared" si="34"/>
        <v>8.8261596133869288E-2</v>
      </c>
      <c r="BF97" s="62"/>
      <c r="BG97" s="67">
        <f t="shared" si="35"/>
        <v>8.9389333069441745E-2</v>
      </c>
    </row>
    <row r="98" spans="1:59" x14ac:dyDescent="0.35">
      <c r="A98" s="46" t="s">
        <v>181</v>
      </c>
      <c r="B98" s="46" t="s">
        <v>536</v>
      </c>
      <c r="C98" s="47">
        <v>13833</v>
      </c>
      <c r="D98" s="47">
        <v>9083</v>
      </c>
      <c r="E98" s="47">
        <v>3867</v>
      </c>
      <c r="F98" s="47">
        <v>183</v>
      </c>
      <c r="G98" s="47">
        <v>478</v>
      </c>
      <c r="H98" s="47">
        <v>13739</v>
      </c>
      <c r="I98" s="47">
        <v>8991</v>
      </c>
      <c r="J98" s="47">
        <v>3867</v>
      </c>
      <c r="K98" s="47">
        <v>183</v>
      </c>
      <c r="L98" s="47">
        <v>482</v>
      </c>
      <c r="M98" s="47">
        <v>13709</v>
      </c>
      <c r="N98" s="47">
        <v>8959</v>
      </c>
      <c r="O98" s="47">
        <v>3867</v>
      </c>
      <c r="P98" s="47">
        <v>183</v>
      </c>
      <c r="Q98" s="47">
        <v>478</v>
      </c>
      <c r="R98" s="47">
        <v>13785</v>
      </c>
      <c r="S98" s="47">
        <v>8998</v>
      </c>
      <c r="T98" s="47">
        <v>3867</v>
      </c>
      <c r="U98" s="47">
        <v>183</v>
      </c>
      <c r="V98" s="47">
        <v>509</v>
      </c>
      <c r="W98" s="47">
        <v>13825</v>
      </c>
      <c r="X98" s="47">
        <v>9009</v>
      </c>
      <c r="Y98" s="47">
        <v>3896</v>
      </c>
      <c r="Z98" s="47">
        <v>183</v>
      </c>
      <c r="AA98" s="47">
        <v>509</v>
      </c>
      <c r="AB98" s="47">
        <v>13859</v>
      </c>
      <c r="AC98" s="47">
        <v>9035</v>
      </c>
      <c r="AD98" s="47">
        <v>3896</v>
      </c>
      <c r="AE98" s="47">
        <v>193</v>
      </c>
      <c r="AF98" s="47">
        <v>509</v>
      </c>
      <c r="AG98" s="125">
        <v>13931</v>
      </c>
      <c r="AH98" s="125">
        <v>9036</v>
      </c>
      <c r="AI98" s="125">
        <v>3925</v>
      </c>
      <c r="AJ98" s="125">
        <v>193</v>
      </c>
      <c r="AK98" s="125">
        <v>549</v>
      </c>
      <c r="AM98" s="61">
        <f t="shared" si="18"/>
        <v>0.6544144406434238</v>
      </c>
      <c r="AN98" s="62">
        <f t="shared" si="19"/>
        <v>0.65351229119556498</v>
      </c>
      <c r="AO98" s="62">
        <f t="shared" si="20"/>
        <v>0.65273848385926736</v>
      </c>
      <c r="AP98" s="62">
        <f t="shared" si="21"/>
        <v>0.65164556962025322</v>
      </c>
      <c r="AQ98" s="62">
        <f t="shared" si="22"/>
        <v>0.65192293816292657</v>
      </c>
      <c r="AR98" s="62"/>
      <c r="AS98" s="63">
        <f t="shared" si="23"/>
        <v>0.65284674469628712</v>
      </c>
      <c r="AT98" s="61">
        <f t="shared" si="24"/>
        <v>0.28146153286265374</v>
      </c>
      <c r="AU98" s="62">
        <f t="shared" si="25"/>
        <v>0.28207746735721057</v>
      </c>
      <c r="AV98" s="62">
        <f t="shared" si="26"/>
        <v>0.28052230685527746</v>
      </c>
      <c r="AW98" s="62">
        <f t="shared" si="27"/>
        <v>0.28180831826401448</v>
      </c>
      <c r="AX98" s="62">
        <f t="shared" si="28"/>
        <v>0.28111696370589506</v>
      </c>
      <c r="AY98" s="62"/>
      <c r="AZ98" s="63">
        <f t="shared" si="29"/>
        <v>0.28139731780901023</v>
      </c>
      <c r="BA98" s="61">
        <f t="shared" si="30"/>
        <v>4.8402358250236553E-2</v>
      </c>
      <c r="BB98" s="62">
        <f t="shared" si="31"/>
        <v>4.8216500109417172E-2</v>
      </c>
      <c r="BC98" s="62">
        <f t="shared" si="32"/>
        <v>5.0199492201668479E-2</v>
      </c>
      <c r="BD98" s="62">
        <f t="shared" si="33"/>
        <v>5.0054249547920433E-2</v>
      </c>
      <c r="BE98" s="62">
        <f t="shared" si="34"/>
        <v>5.0653005267335308E-2</v>
      </c>
      <c r="BF98" s="62"/>
      <c r="BG98" s="67">
        <f t="shared" si="35"/>
        <v>4.9505121075315586E-2</v>
      </c>
    </row>
    <row r="99" spans="1:59" x14ac:dyDescent="0.35">
      <c r="A99" s="46" t="s">
        <v>181</v>
      </c>
      <c r="B99" s="46" t="s">
        <v>524</v>
      </c>
      <c r="C99" s="47">
        <v>142140</v>
      </c>
      <c r="D99" s="47">
        <v>25527</v>
      </c>
      <c r="E99" s="47">
        <v>102100</v>
      </c>
      <c r="F99" s="47">
        <v>3664</v>
      </c>
      <c r="G99" s="47">
        <v>9137</v>
      </c>
      <c r="H99" s="47">
        <v>143992</v>
      </c>
      <c r="I99" s="47">
        <v>25487</v>
      </c>
      <c r="J99" s="47">
        <v>103906</v>
      </c>
      <c r="K99" s="47">
        <v>3703</v>
      </c>
      <c r="L99" s="47">
        <v>9173</v>
      </c>
      <c r="M99" s="47">
        <v>149882</v>
      </c>
      <c r="N99" s="47">
        <v>25413</v>
      </c>
      <c r="O99" s="47">
        <v>109851</v>
      </c>
      <c r="P99" s="47">
        <v>3703</v>
      </c>
      <c r="Q99" s="47">
        <v>9166</v>
      </c>
      <c r="R99" s="47">
        <v>152076</v>
      </c>
      <c r="S99" s="47">
        <v>25237</v>
      </c>
      <c r="T99" s="47">
        <v>112247</v>
      </c>
      <c r="U99" s="47">
        <v>3707</v>
      </c>
      <c r="V99" s="47">
        <v>9128</v>
      </c>
      <c r="W99" s="47">
        <v>152482</v>
      </c>
      <c r="X99" s="47">
        <v>25183</v>
      </c>
      <c r="Y99" s="47">
        <v>112778</v>
      </c>
      <c r="Z99" s="47">
        <v>3714</v>
      </c>
      <c r="AA99" s="47">
        <v>9041</v>
      </c>
      <c r="AB99" s="47">
        <v>152734</v>
      </c>
      <c r="AC99" s="47">
        <v>25103</v>
      </c>
      <c r="AD99" s="47">
        <v>113141</v>
      </c>
      <c r="AE99" s="47">
        <v>3711</v>
      </c>
      <c r="AF99" s="47">
        <v>8996</v>
      </c>
      <c r="AG99" s="125">
        <v>153364</v>
      </c>
      <c r="AH99" s="125">
        <v>25111</v>
      </c>
      <c r="AI99" s="125">
        <v>113843</v>
      </c>
      <c r="AJ99" s="125">
        <v>3714</v>
      </c>
      <c r="AK99" s="125">
        <v>8911</v>
      </c>
      <c r="AM99" s="61">
        <f t="shared" si="18"/>
        <v>0.17700288904939163</v>
      </c>
      <c r="AN99" s="62">
        <f t="shared" si="19"/>
        <v>0.16955338199383516</v>
      </c>
      <c r="AO99" s="62">
        <f t="shared" si="20"/>
        <v>0.16594991977695364</v>
      </c>
      <c r="AP99" s="62">
        <f t="shared" si="21"/>
        <v>0.16515391980692803</v>
      </c>
      <c r="AQ99" s="62">
        <f t="shared" si="22"/>
        <v>0.16435764138960546</v>
      </c>
      <c r="AR99" s="62"/>
      <c r="AS99" s="63">
        <f t="shared" si="23"/>
        <v>0.16840355040334282</v>
      </c>
      <c r="AT99" s="61">
        <f t="shared" si="24"/>
        <v>0.72160953386299242</v>
      </c>
      <c r="AU99" s="62">
        <f t="shared" si="25"/>
        <v>0.73291656102800873</v>
      </c>
      <c r="AV99" s="62">
        <f t="shared" si="26"/>
        <v>0.73809805623504032</v>
      </c>
      <c r="AW99" s="62">
        <f t="shared" si="27"/>
        <v>0.73961516769192426</v>
      </c>
      <c r="AX99" s="62">
        <f t="shared" si="28"/>
        <v>0.740771537444184</v>
      </c>
      <c r="AY99" s="62"/>
      <c r="AZ99" s="63">
        <f t="shared" si="29"/>
        <v>0.73460217125242999</v>
      </c>
      <c r="BA99" s="61">
        <f t="shared" si="30"/>
        <v>8.9421634535251954E-2</v>
      </c>
      <c r="BB99" s="62">
        <f t="shared" si="31"/>
        <v>8.586087722341576E-2</v>
      </c>
      <c r="BC99" s="62">
        <f t="shared" si="32"/>
        <v>8.4398590178594912E-2</v>
      </c>
      <c r="BD99" s="62">
        <f t="shared" si="33"/>
        <v>8.3649217612570659E-2</v>
      </c>
      <c r="BE99" s="62">
        <f t="shared" si="34"/>
        <v>8.3196930611389733E-2</v>
      </c>
      <c r="BF99" s="62"/>
      <c r="BG99" s="67">
        <f t="shared" si="35"/>
        <v>8.5305450032244601E-2</v>
      </c>
    </row>
    <row r="100" spans="1:59" x14ac:dyDescent="0.35">
      <c r="A100" s="46" t="s">
        <v>181</v>
      </c>
      <c r="B100" s="46" t="s">
        <v>522</v>
      </c>
      <c r="C100" s="47">
        <v>57293</v>
      </c>
      <c r="D100" s="47">
        <v>26485</v>
      </c>
      <c r="E100" s="47">
        <v>27595</v>
      </c>
      <c r="F100" s="47">
        <v>1284</v>
      </c>
      <c r="G100" s="47">
        <v>1007</v>
      </c>
      <c r="H100" s="47">
        <v>57455</v>
      </c>
      <c r="I100" s="47">
        <v>26458</v>
      </c>
      <c r="J100" s="47">
        <v>27777</v>
      </c>
      <c r="K100" s="47">
        <v>1283</v>
      </c>
      <c r="L100" s="47">
        <v>1012</v>
      </c>
      <c r="M100" s="47">
        <v>60340</v>
      </c>
      <c r="N100" s="47">
        <v>26399</v>
      </c>
      <c r="O100" s="47">
        <v>30670</v>
      </c>
      <c r="P100" s="47">
        <v>1279</v>
      </c>
      <c r="Q100" s="47">
        <v>1056</v>
      </c>
      <c r="R100" s="47">
        <v>60378</v>
      </c>
      <c r="S100" s="47">
        <v>26412</v>
      </c>
      <c r="T100" s="47">
        <v>30670</v>
      </c>
      <c r="U100" s="47">
        <v>1279</v>
      </c>
      <c r="V100" s="47">
        <v>1064</v>
      </c>
      <c r="W100" s="47">
        <v>61002</v>
      </c>
      <c r="X100" s="47">
        <v>26423</v>
      </c>
      <c r="Y100" s="47">
        <v>31111</v>
      </c>
      <c r="Z100" s="47">
        <v>1457</v>
      </c>
      <c r="AA100" s="47">
        <v>1049</v>
      </c>
      <c r="AB100" s="47">
        <v>61174</v>
      </c>
      <c r="AC100" s="47">
        <v>26461</v>
      </c>
      <c r="AD100" s="47">
        <v>31233</v>
      </c>
      <c r="AE100" s="47">
        <v>1478</v>
      </c>
      <c r="AF100" s="47">
        <v>1047</v>
      </c>
      <c r="AG100" s="125">
        <v>61246</v>
      </c>
      <c r="AH100" s="125">
        <v>26527</v>
      </c>
      <c r="AI100" s="125">
        <v>31236</v>
      </c>
      <c r="AJ100" s="125">
        <v>1482</v>
      </c>
      <c r="AK100" s="125">
        <v>1047</v>
      </c>
      <c r="AM100" s="61">
        <f t="shared" si="18"/>
        <v>0.46049952136454619</v>
      </c>
      <c r="AN100" s="62">
        <f t="shared" si="19"/>
        <v>0.43750414318859793</v>
      </c>
      <c r="AO100" s="62">
        <f t="shared" si="20"/>
        <v>0.4374441021564146</v>
      </c>
      <c r="AP100" s="62">
        <f t="shared" si="21"/>
        <v>0.43314973279564606</v>
      </c>
      <c r="AQ100" s="62">
        <f t="shared" si="22"/>
        <v>0.43255304541144929</v>
      </c>
      <c r="AR100" s="62"/>
      <c r="AS100" s="63">
        <f t="shared" si="23"/>
        <v>0.44023010898333081</v>
      </c>
      <c r="AT100" s="61">
        <f t="shared" si="24"/>
        <v>0.4834566182229571</v>
      </c>
      <c r="AU100" s="62">
        <f t="shared" si="25"/>
        <v>0.50828637719588998</v>
      </c>
      <c r="AV100" s="62">
        <f t="shared" si="26"/>
        <v>0.50796647785617277</v>
      </c>
      <c r="AW100" s="62">
        <f t="shared" si="27"/>
        <v>0.50999967214189701</v>
      </c>
      <c r="AX100" s="62">
        <f t="shared" si="28"/>
        <v>0.51056004184784387</v>
      </c>
      <c r="AY100" s="62"/>
      <c r="AZ100" s="63">
        <f t="shared" si="29"/>
        <v>0.50405383745295207</v>
      </c>
      <c r="BA100" s="61">
        <f t="shared" si="30"/>
        <v>3.994430423809938E-2</v>
      </c>
      <c r="BB100" s="62">
        <f t="shared" si="31"/>
        <v>3.8697381504806096E-2</v>
      </c>
      <c r="BC100" s="62">
        <f t="shared" si="32"/>
        <v>3.8805525191294842E-2</v>
      </c>
      <c r="BD100" s="62">
        <f t="shared" si="33"/>
        <v>4.1080620307530902E-2</v>
      </c>
      <c r="BE100" s="62">
        <f t="shared" si="34"/>
        <v>4.1275705365024354E-2</v>
      </c>
      <c r="BF100" s="62"/>
      <c r="BG100" s="67">
        <f t="shared" si="35"/>
        <v>3.9960707321351117E-2</v>
      </c>
    </row>
    <row r="101" spans="1:59" x14ac:dyDescent="0.35">
      <c r="A101" s="46" t="s">
        <v>181</v>
      </c>
      <c r="B101" s="46" t="s">
        <v>528</v>
      </c>
      <c r="C101" s="47">
        <v>29857</v>
      </c>
      <c r="D101" s="47">
        <v>19531</v>
      </c>
      <c r="E101" s="47">
        <v>7079</v>
      </c>
      <c r="F101" s="47">
        <v>1158</v>
      </c>
      <c r="G101" s="47">
        <v>1364</v>
      </c>
      <c r="H101" s="47">
        <v>30090</v>
      </c>
      <c r="I101" s="47">
        <v>19564</v>
      </c>
      <c r="J101" s="47">
        <v>7112</v>
      </c>
      <c r="K101" s="47">
        <v>1271</v>
      </c>
      <c r="L101" s="47">
        <v>1405</v>
      </c>
      <c r="M101" s="47">
        <v>30233</v>
      </c>
      <c r="N101" s="47">
        <v>19427</v>
      </c>
      <c r="O101" s="47">
        <v>7322</v>
      </c>
      <c r="P101" s="47">
        <v>1304</v>
      </c>
      <c r="Q101" s="47">
        <v>1416</v>
      </c>
      <c r="R101" s="47">
        <v>30337</v>
      </c>
      <c r="S101" s="47">
        <v>19514</v>
      </c>
      <c r="T101" s="47">
        <v>7323</v>
      </c>
      <c r="U101" s="47">
        <v>1304</v>
      </c>
      <c r="V101" s="47">
        <v>1426</v>
      </c>
      <c r="W101" s="47">
        <v>30376</v>
      </c>
      <c r="X101" s="47">
        <v>19504</v>
      </c>
      <c r="Y101" s="47">
        <v>7352</v>
      </c>
      <c r="Z101" s="47">
        <v>1304</v>
      </c>
      <c r="AA101" s="47">
        <v>1429</v>
      </c>
      <c r="AB101" s="47">
        <v>30792</v>
      </c>
      <c r="AC101" s="47">
        <v>19561</v>
      </c>
      <c r="AD101" s="47">
        <v>7698</v>
      </c>
      <c r="AE101" s="47">
        <v>1311</v>
      </c>
      <c r="AF101" s="47">
        <v>1428</v>
      </c>
      <c r="AG101" s="125">
        <v>30977</v>
      </c>
      <c r="AH101" s="125">
        <v>19577</v>
      </c>
      <c r="AI101" s="125">
        <v>7865</v>
      </c>
      <c r="AJ101" s="125">
        <v>1311</v>
      </c>
      <c r="AK101" s="125">
        <v>1430</v>
      </c>
      <c r="AM101" s="61">
        <f t="shared" si="18"/>
        <v>0.6501827849783981</v>
      </c>
      <c r="AN101" s="62">
        <f t="shared" si="19"/>
        <v>0.6425759931201005</v>
      </c>
      <c r="AO101" s="62">
        <f t="shared" si="20"/>
        <v>0.64324092692092161</v>
      </c>
      <c r="AP101" s="62">
        <f t="shared" si="21"/>
        <v>0.6420858572557282</v>
      </c>
      <c r="AQ101" s="62">
        <f t="shared" si="22"/>
        <v>0.6352624058196934</v>
      </c>
      <c r="AR101" s="62"/>
      <c r="AS101" s="63">
        <f t="shared" si="23"/>
        <v>0.64266959361896836</v>
      </c>
      <c r="AT101" s="61">
        <f t="shared" si="24"/>
        <v>0.23635759388501162</v>
      </c>
      <c r="AU101" s="62">
        <f t="shared" si="25"/>
        <v>0.24218569113220653</v>
      </c>
      <c r="AV101" s="62">
        <f t="shared" si="26"/>
        <v>0.2413884035995649</v>
      </c>
      <c r="AW101" s="62">
        <f t="shared" si="27"/>
        <v>0.24203318409270477</v>
      </c>
      <c r="AX101" s="62">
        <f t="shared" si="28"/>
        <v>0.25</v>
      </c>
      <c r="AY101" s="62"/>
      <c r="AZ101" s="63">
        <f t="shared" si="29"/>
        <v>0.24239297454189757</v>
      </c>
      <c r="BA101" s="61">
        <f t="shared" si="30"/>
        <v>8.8933200398803591E-2</v>
      </c>
      <c r="BB101" s="62">
        <f t="shared" si="31"/>
        <v>8.9967915853537528E-2</v>
      </c>
      <c r="BC101" s="62">
        <f t="shared" si="32"/>
        <v>8.9989122194020499E-2</v>
      </c>
      <c r="BD101" s="62">
        <f t="shared" si="33"/>
        <v>8.9972346589412694E-2</v>
      </c>
      <c r="BE101" s="62">
        <f t="shared" si="34"/>
        <v>8.8951675759937648E-2</v>
      </c>
      <c r="BF101" s="62"/>
      <c r="BG101" s="67">
        <f t="shared" si="35"/>
        <v>8.9562852159142392E-2</v>
      </c>
    </row>
    <row r="102" spans="1:59" x14ac:dyDescent="0.35">
      <c r="A102" s="46" t="s">
        <v>181</v>
      </c>
      <c r="B102" s="46" t="s">
        <v>540</v>
      </c>
      <c r="C102" s="47">
        <v>15313</v>
      </c>
      <c r="D102" s="47">
        <v>12305</v>
      </c>
      <c r="E102" s="47">
        <v>1587</v>
      </c>
      <c r="F102" s="47">
        <v>834</v>
      </c>
      <c r="G102" s="47">
        <v>395</v>
      </c>
      <c r="H102" s="47">
        <v>15276</v>
      </c>
      <c r="I102" s="47">
        <v>12275</v>
      </c>
      <c r="J102" s="47">
        <v>1601</v>
      </c>
      <c r="K102" s="47">
        <v>807</v>
      </c>
      <c r="L102" s="47">
        <v>403</v>
      </c>
      <c r="M102" s="47">
        <v>15187</v>
      </c>
      <c r="N102" s="47">
        <v>12190</v>
      </c>
      <c r="O102" s="47">
        <v>1596</v>
      </c>
      <c r="P102" s="47">
        <v>793</v>
      </c>
      <c r="Q102" s="47">
        <v>420</v>
      </c>
      <c r="R102" s="47">
        <v>15270</v>
      </c>
      <c r="S102" s="47">
        <v>12242</v>
      </c>
      <c r="T102" s="47">
        <v>1587</v>
      </c>
      <c r="U102" s="47">
        <v>835</v>
      </c>
      <c r="V102" s="47">
        <v>418</v>
      </c>
      <c r="W102" s="47">
        <v>15202</v>
      </c>
      <c r="X102" s="47">
        <v>12174</v>
      </c>
      <c r="Y102" s="47">
        <v>1587</v>
      </c>
      <c r="Z102" s="47">
        <v>835</v>
      </c>
      <c r="AA102" s="47">
        <v>414</v>
      </c>
      <c r="AB102" s="47">
        <v>15409</v>
      </c>
      <c r="AC102" s="47">
        <v>12188</v>
      </c>
      <c r="AD102" s="47">
        <v>1777</v>
      </c>
      <c r="AE102" s="47">
        <v>834</v>
      </c>
      <c r="AF102" s="47">
        <v>414</v>
      </c>
      <c r="AG102" s="125">
        <v>15422</v>
      </c>
      <c r="AH102" s="125">
        <v>12144</v>
      </c>
      <c r="AI102" s="125">
        <v>1777</v>
      </c>
      <c r="AJ102" s="125">
        <v>889</v>
      </c>
      <c r="AK102" s="125">
        <v>414</v>
      </c>
      <c r="AM102" s="61">
        <f t="shared" si="18"/>
        <v>0.80354804922754652</v>
      </c>
      <c r="AN102" s="62">
        <f t="shared" si="19"/>
        <v>0.80266016988213607</v>
      </c>
      <c r="AO102" s="62">
        <f t="shared" si="20"/>
        <v>0.80170268500327435</v>
      </c>
      <c r="AP102" s="62">
        <f t="shared" si="21"/>
        <v>0.80081568214708587</v>
      </c>
      <c r="AQ102" s="62">
        <f t="shared" si="22"/>
        <v>0.79096631838535925</v>
      </c>
      <c r="AR102" s="62"/>
      <c r="AS102" s="63">
        <f t="shared" si="23"/>
        <v>0.79993858092908032</v>
      </c>
      <c r="AT102" s="61">
        <f t="shared" si="24"/>
        <v>0.10480492275464781</v>
      </c>
      <c r="AU102" s="62">
        <f t="shared" si="25"/>
        <v>0.10508987950220583</v>
      </c>
      <c r="AV102" s="62">
        <f t="shared" si="26"/>
        <v>0.10392927308447937</v>
      </c>
      <c r="AW102" s="62">
        <f t="shared" si="27"/>
        <v>0.10439415866333378</v>
      </c>
      <c r="AX102" s="62">
        <f t="shared" si="28"/>
        <v>0.11532221429034979</v>
      </c>
      <c r="AY102" s="62"/>
      <c r="AZ102" s="63">
        <f t="shared" si="29"/>
        <v>0.10670808965900332</v>
      </c>
      <c r="BA102" s="61">
        <f t="shared" si="30"/>
        <v>7.9209217072532076E-2</v>
      </c>
      <c r="BB102" s="62">
        <f t="shared" si="31"/>
        <v>7.9870942253242899E-2</v>
      </c>
      <c r="BC102" s="62">
        <f t="shared" si="32"/>
        <v>8.2056319580877543E-2</v>
      </c>
      <c r="BD102" s="62">
        <f t="shared" si="33"/>
        <v>8.2160242073411396E-2</v>
      </c>
      <c r="BE102" s="62">
        <f t="shared" si="34"/>
        <v>8.099162826919333E-2</v>
      </c>
      <c r="BF102" s="62"/>
      <c r="BG102" s="67">
        <f t="shared" si="35"/>
        <v>8.0857669849851446E-2</v>
      </c>
    </row>
    <row r="103" spans="1:59" x14ac:dyDescent="0.35">
      <c r="A103" s="46" t="s">
        <v>181</v>
      </c>
      <c r="B103" s="46" t="s">
        <v>527</v>
      </c>
      <c r="C103" s="47">
        <v>43149</v>
      </c>
      <c r="D103" s="47">
        <v>29549</v>
      </c>
      <c r="E103" s="47">
        <v>11296</v>
      </c>
      <c r="F103" s="47">
        <v>388</v>
      </c>
      <c r="G103" s="47">
        <v>1200</v>
      </c>
      <c r="H103" s="47">
        <v>43082</v>
      </c>
      <c r="I103" s="47">
        <v>29452</v>
      </c>
      <c r="J103" s="47">
        <v>11297</v>
      </c>
      <c r="K103" s="47">
        <v>388</v>
      </c>
      <c r="L103" s="47">
        <v>1216</v>
      </c>
      <c r="M103" s="47">
        <v>43058</v>
      </c>
      <c r="N103" s="47">
        <v>29400</v>
      </c>
      <c r="O103" s="47">
        <v>11299</v>
      </c>
      <c r="P103" s="47">
        <v>388</v>
      </c>
      <c r="Q103" s="47">
        <v>1216</v>
      </c>
      <c r="R103" s="47">
        <v>43713</v>
      </c>
      <c r="S103" s="47">
        <v>29569</v>
      </c>
      <c r="T103" s="47">
        <v>11775</v>
      </c>
      <c r="U103" s="47">
        <v>388</v>
      </c>
      <c r="V103" s="47">
        <v>1216</v>
      </c>
      <c r="W103" s="47">
        <v>44590</v>
      </c>
      <c r="X103" s="47">
        <v>29674</v>
      </c>
      <c r="Y103" s="47">
        <v>12558</v>
      </c>
      <c r="Z103" s="47">
        <v>360</v>
      </c>
      <c r="AA103" s="47">
        <v>1216</v>
      </c>
      <c r="AB103" s="47">
        <v>44506</v>
      </c>
      <c r="AC103" s="47">
        <v>29562</v>
      </c>
      <c r="AD103" s="47">
        <v>12559</v>
      </c>
      <c r="AE103" s="47">
        <v>360</v>
      </c>
      <c r="AF103" s="47">
        <v>1243</v>
      </c>
      <c r="AG103" s="125">
        <v>44551</v>
      </c>
      <c r="AH103" s="125">
        <v>29585</v>
      </c>
      <c r="AI103" s="125">
        <v>12559</v>
      </c>
      <c r="AJ103" s="125">
        <v>376</v>
      </c>
      <c r="AK103" s="125">
        <v>1243</v>
      </c>
      <c r="AM103" s="61">
        <f t="shared" si="18"/>
        <v>0.68362657258251702</v>
      </c>
      <c r="AN103" s="62">
        <f t="shared" si="19"/>
        <v>0.68279994426122903</v>
      </c>
      <c r="AO103" s="62">
        <f t="shared" si="20"/>
        <v>0.67643492782467463</v>
      </c>
      <c r="AP103" s="62">
        <f t="shared" si="21"/>
        <v>0.66548553487328999</v>
      </c>
      <c r="AQ103" s="62">
        <f t="shared" si="22"/>
        <v>0.66422504830809326</v>
      </c>
      <c r="AR103" s="62"/>
      <c r="AS103" s="63">
        <f t="shared" si="23"/>
        <v>0.67451440556996078</v>
      </c>
      <c r="AT103" s="61">
        <f t="shared" si="24"/>
        <v>0.26222088111044056</v>
      </c>
      <c r="AU103" s="62">
        <f t="shared" si="25"/>
        <v>0.26241348878257237</v>
      </c>
      <c r="AV103" s="62">
        <f t="shared" si="26"/>
        <v>0.26937066776473817</v>
      </c>
      <c r="AW103" s="62">
        <f t="shared" si="27"/>
        <v>0.28163265306122448</v>
      </c>
      <c r="AX103" s="62">
        <f t="shared" si="28"/>
        <v>0.28218667146002785</v>
      </c>
      <c r="AY103" s="62"/>
      <c r="AZ103" s="63">
        <f t="shared" si="29"/>
        <v>0.27156487243580069</v>
      </c>
      <c r="BA103" s="61">
        <f t="shared" si="30"/>
        <v>3.7231326307970845E-2</v>
      </c>
      <c r="BB103" s="62">
        <f t="shared" si="31"/>
        <v>3.7252078591667057E-2</v>
      </c>
      <c r="BC103" s="62">
        <f t="shared" si="32"/>
        <v>3.669388968956603E-2</v>
      </c>
      <c r="BD103" s="62">
        <f t="shared" si="33"/>
        <v>3.5344247589145547E-2</v>
      </c>
      <c r="BE103" s="62">
        <f t="shared" si="34"/>
        <v>3.6017615602390689E-2</v>
      </c>
      <c r="BF103" s="62"/>
      <c r="BG103" s="67">
        <f t="shared" si="35"/>
        <v>3.6507831556148028E-2</v>
      </c>
    </row>
    <row r="104" spans="1:59" x14ac:dyDescent="0.35">
      <c r="A104" s="46" t="s">
        <v>181</v>
      </c>
      <c r="B104" s="46" t="s">
        <v>537</v>
      </c>
      <c r="C104" s="47">
        <v>16679</v>
      </c>
      <c r="D104" s="47">
        <v>14518</v>
      </c>
      <c r="E104" s="47">
        <v>1200</v>
      </c>
      <c r="F104" s="47">
        <v>296</v>
      </c>
      <c r="G104" s="47">
        <v>345</v>
      </c>
      <c r="H104" s="47">
        <v>16919</v>
      </c>
      <c r="I104" s="47">
        <v>14591</v>
      </c>
      <c r="J104" s="47">
        <v>1360</v>
      </c>
      <c r="K104" s="47">
        <v>295</v>
      </c>
      <c r="L104" s="47">
        <v>345</v>
      </c>
      <c r="M104" s="47">
        <v>16926</v>
      </c>
      <c r="N104" s="47">
        <v>14592</v>
      </c>
      <c r="O104" s="47">
        <v>1360</v>
      </c>
      <c r="P104" s="47">
        <v>295</v>
      </c>
      <c r="Q104" s="47">
        <v>345</v>
      </c>
      <c r="R104" s="47">
        <v>17038</v>
      </c>
      <c r="S104" s="47">
        <v>14693</v>
      </c>
      <c r="T104" s="47">
        <v>1360</v>
      </c>
      <c r="U104" s="47">
        <v>295</v>
      </c>
      <c r="V104" s="47">
        <v>345</v>
      </c>
      <c r="W104" s="47">
        <v>17162</v>
      </c>
      <c r="X104" s="47">
        <v>14810</v>
      </c>
      <c r="Y104" s="47">
        <v>1360</v>
      </c>
      <c r="Z104" s="47">
        <v>295</v>
      </c>
      <c r="AA104" s="47">
        <v>346</v>
      </c>
      <c r="AB104" s="47">
        <v>17279</v>
      </c>
      <c r="AC104" s="47">
        <v>14907</v>
      </c>
      <c r="AD104" s="47">
        <v>1360</v>
      </c>
      <c r="AE104" s="47">
        <v>311</v>
      </c>
      <c r="AF104" s="47">
        <v>346</v>
      </c>
      <c r="AG104" s="125">
        <v>17619</v>
      </c>
      <c r="AH104" s="125">
        <v>14961</v>
      </c>
      <c r="AI104" s="125">
        <v>1646</v>
      </c>
      <c r="AJ104" s="125">
        <v>311</v>
      </c>
      <c r="AK104" s="125">
        <v>346</v>
      </c>
      <c r="AM104" s="61">
        <f t="shared" si="18"/>
        <v>0.86240321532005437</v>
      </c>
      <c r="AN104" s="62">
        <f t="shared" si="19"/>
        <v>0.86210563629918469</v>
      </c>
      <c r="AO104" s="62">
        <f t="shared" si="20"/>
        <v>0.86236647493837304</v>
      </c>
      <c r="AP104" s="62">
        <f t="shared" si="21"/>
        <v>0.862953035776716</v>
      </c>
      <c r="AQ104" s="62">
        <f t="shared" si="22"/>
        <v>0.86272353724173856</v>
      </c>
      <c r="AR104" s="62"/>
      <c r="AS104" s="63">
        <f t="shared" si="23"/>
        <v>0.86251037991521318</v>
      </c>
      <c r="AT104" s="61">
        <f t="shared" si="24"/>
        <v>8.0383001359418407E-2</v>
      </c>
      <c r="AU104" s="62">
        <f t="shared" si="25"/>
        <v>8.0349757769112615E-2</v>
      </c>
      <c r="AV104" s="62">
        <f t="shared" si="26"/>
        <v>7.9821575302265524E-2</v>
      </c>
      <c r="AW104" s="62">
        <f t="shared" si="27"/>
        <v>7.9244843258361494E-2</v>
      </c>
      <c r="AX104" s="62">
        <f t="shared" si="28"/>
        <v>7.8708258579778922E-2</v>
      </c>
      <c r="AY104" s="62"/>
      <c r="AZ104" s="63">
        <f t="shared" si="29"/>
        <v>7.9701487253787395E-2</v>
      </c>
      <c r="BA104" s="61">
        <f t="shared" si="30"/>
        <v>3.782729475737337E-2</v>
      </c>
      <c r="BB104" s="62">
        <f t="shared" si="31"/>
        <v>3.7811650714876521E-2</v>
      </c>
      <c r="BC104" s="62">
        <f t="shared" si="32"/>
        <v>3.7563094259889657E-2</v>
      </c>
      <c r="BD104" s="62">
        <f t="shared" si="33"/>
        <v>3.7349959212213027E-2</v>
      </c>
      <c r="BE104" s="62">
        <f t="shared" si="34"/>
        <v>3.8023033740378492E-2</v>
      </c>
      <c r="BF104" s="62"/>
      <c r="BG104" s="67">
        <f t="shared" si="35"/>
        <v>3.7715006536946212E-2</v>
      </c>
    </row>
    <row r="105" spans="1:59" x14ac:dyDescent="0.35">
      <c r="A105" s="46" t="s">
        <v>181</v>
      </c>
      <c r="B105" s="46" t="s">
        <v>523</v>
      </c>
      <c r="C105" s="47">
        <v>66721</v>
      </c>
      <c r="D105" s="47">
        <v>31495</v>
      </c>
      <c r="E105" s="47">
        <v>31202</v>
      </c>
      <c r="F105" s="47">
        <v>1452</v>
      </c>
      <c r="G105" s="47">
        <v>1305</v>
      </c>
      <c r="H105" s="47">
        <v>67743</v>
      </c>
      <c r="I105" s="47">
        <v>31451</v>
      </c>
      <c r="J105" s="47">
        <v>32242</v>
      </c>
      <c r="K105" s="47">
        <v>1454</v>
      </c>
      <c r="L105" s="47">
        <v>1313</v>
      </c>
      <c r="M105" s="47">
        <v>67940</v>
      </c>
      <c r="N105" s="47">
        <v>31345</v>
      </c>
      <c r="O105" s="47">
        <v>32470</v>
      </c>
      <c r="P105" s="47">
        <v>1494</v>
      </c>
      <c r="Q105" s="47">
        <v>1316</v>
      </c>
      <c r="R105" s="47">
        <v>69997</v>
      </c>
      <c r="S105" s="47">
        <v>31394</v>
      </c>
      <c r="T105" s="47">
        <v>34487</v>
      </c>
      <c r="U105" s="47">
        <v>1476</v>
      </c>
      <c r="V105" s="47">
        <v>1318</v>
      </c>
      <c r="W105" s="47">
        <v>70143</v>
      </c>
      <c r="X105" s="47">
        <v>31202</v>
      </c>
      <c r="Y105" s="47">
        <v>34794</v>
      </c>
      <c r="Z105" s="47">
        <v>1529</v>
      </c>
      <c r="AA105" s="47">
        <v>1305</v>
      </c>
      <c r="AB105" s="47">
        <v>70133</v>
      </c>
      <c r="AC105" s="47">
        <v>31103</v>
      </c>
      <c r="AD105" s="47">
        <v>34884</v>
      </c>
      <c r="AE105" s="47">
        <v>1530</v>
      </c>
      <c r="AF105" s="47">
        <v>1305</v>
      </c>
      <c r="AG105" s="125">
        <v>71036</v>
      </c>
      <c r="AH105" s="125">
        <v>31168</v>
      </c>
      <c r="AI105" s="125">
        <v>35719</v>
      </c>
      <c r="AJ105" s="125">
        <v>1532</v>
      </c>
      <c r="AK105" s="125">
        <v>1305</v>
      </c>
      <c r="AM105" s="61">
        <f t="shared" si="18"/>
        <v>0.46426937100512228</v>
      </c>
      <c r="AN105" s="62">
        <f t="shared" si="19"/>
        <v>0.46136296732410953</v>
      </c>
      <c r="AO105" s="62">
        <f t="shared" si="20"/>
        <v>0.44850493592582541</v>
      </c>
      <c r="AP105" s="62">
        <f t="shared" si="21"/>
        <v>0.44483412457408439</v>
      </c>
      <c r="AQ105" s="62">
        <f t="shared" si="22"/>
        <v>0.44348594812712988</v>
      </c>
      <c r="AR105" s="62"/>
      <c r="AS105" s="63">
        <f t="shared" si="23"/>
        <v>0.45249146939125423</v>
      </c>
      <c r="AT105" s="61">
        <f t="shared" si="24"/>
        <v>0.47594585418419616</v>
      </c>
      <c r="AU105" s="62">
        <f t="shared" si="25"/>
        <v>0.47792169561377684</v>
      </c>
      <c r="AV105" s="62">
        <f t="shared" si="26"/>
        <v>0.49269254396616996</v>
      </c>
      <c r="AW105" s="62">
        <f t="shared" si="27"/>
        <v>0.49604379624481415</v>
      </c>
      <c r="AX105" s="62">
        <f t="shared" si="28"/>
        <v>0.4973978013203485</v>
      </c>
      <c r="AY105" s="62"/>
      <c r="AZ105" s="63">
        <f t="shared" si="29"/>
        <v>0.48800033826586109</v>
      </c>
      <c r="BA105" s="61">
        <f t="shared" si="30"/>
        <v>4.0845548617569345E-2</v>
      </c>
      <c r="BB105" s="62">
        <f t="shared" si="31"/>
        <v>4.1360023550191347E-2</v>
      </c>
      <c r="BC105" s="62">
        <f t="shared" si="32"/>
        <v>3.9915996399845707E-2</v>
      </c>
      <c r="BD105" s="62">
        <f t="shared" si="33"/>
        <v>4.0403176368276235E-2</v>
      </c>
      <c r="BE105" s="62">
        <f t="shared" si="34"/>
        <v>4.0423195927737299E-2</v>
      </c>
      <c r="BF105" s="62"/>
      <c r="BG105" s="67">
        <f t="shared" si="35"/>
        <v>4.0589588172723991E-2</v>
      </c>
    </row>
    <row r="106" spans="1:59" x14ac:dyDescent="0.35">
      <c r="A106" s="46" t="s">
        <v>181</v>
      </c>
      <c r="B106" s="46" t="s">
        <v>534</v>
      </c>
      <c r="C106" s="47">
        <v>18094</v>
      </c>
      <c r="D106" s="47">
        <v>14704</v>
      </c>
      <c r="E106" s="47">
        <v>1397</v>
      </c>
      <c r="F106" s="47">
        <v>832</v>
      </c>
      <c r="G106" s="47">
        <v>725</v>
      </c>
      <c r="H106" s="47">
        <v>18244</v>
      </c>
      <c r="I106" s="47">
        <v>14724</v>
      </c>
      <c r="J106" s="47">
        <v>1499</v>
      </c>
      <c r="K106" s="47">
        <v>856</v>
      </c>
      <c r="L106" s="47">
        <v>725</v>
      </c>
      <c r="M106" s="47">
        <v>18232</v>
      </c>
      <c r="N106" s="47">
        <v>14705</v>
      </c>
      <c r="O106" s="47">
        <v>1499</v>
      </c>
      <c r="P106" s="47">
        <v>856</v>
      </c>
      <c r="Q106" s="47">
        <v>726</v>
      </c>
      <c r="R106" s="47">
        <v>18220</v>
      </c>
      <c r="S106" s="47">
        <v>14641</v>
      </c>
      <c r="T106" s="47">
        <v>1499</v>
      </c>
      <c r="U106" s="47">
        <v>880</v>
      </c>
      <c r="V106" s="47">
        <v>742</v>
      </c>
      <c r="W106" s="47">
        <v>18172</v>
      </c>
      <c r="X106" s="47">
        <v>14587</v>
      </c>
      <c r="Y106" s="47">
        <v>1500</v>
      </c>
      <c r="Z106" s="47">
        <v>880</v>
      </c>
      <c r="AA106" s="47">
        <v>744</v>
      </c>
      <c r="AB106" s="47">
        <v>18373</v>
      </c>
      <c r="AC106" s="47">
        <v>14620</v>
      </c>
      <c r="AD106" s="47">
        <v>1645</v>
      </c>
      <c r="AE106" s="47">
        <v>880</v>
      </c>
      <c r="AF106" s="47">
        <v>762</v>
      </c>
      <c r="AG106" s="125">
        <v>18409</v>
      </c>
      <c r="AH106" s="125">
        <v>14613</v>
      </c>
      <c r="AI106" s="125">
        <v>1680</v>
      </c>
      <c r="AJ106" s="125">
        <v>874</v>
      </c>
      <c r="AK106" s="125">
        <v>771</v>
      </c>
      <c r="AM106" s="61">
        <f t="shared" si="18"/>
        <v>0.80705985529489144</v>
      </c>
      <c r="AN106" s="62">
        <f t="shared" si="19"/>
        <v>0.80654892496709085</v>
      </c>
      <c r="AO106" s="62">
        <f t="shared" si="20"/>
        <v>0.80356750823271128</v>
      </c>
      <c r="AP106" s="62">
        <f t="shared" si="21"/>
        <v>0.8027184679727053</v>
      </c>
      <c r="AQ106" s="62">
        <f t="shared" si="22"/>
        <v>0.79573286888368799</v>
      </c>
      <c r="AR106" s="62"/>
      <c r="AS106" s="63">
        <f t="shared" si="23"/>
        <v>0.80312552507021739</v>
      </c>
      <c r="AT106" s="61">
        <f t="shared" si="24"/>
        <v>8.2163999122999348E-2</v>
      </c>
      <c r="AU106" s="62">
        <f t="shared" si="25"/>
        <v>8.2218078104431769E-2</v>
      </c>
      <c r="AV106" s="62">
        <f t="shared" si="26"/>
        <v>8.2272228320526899E-2</v>
      </c>
      <c r="AW106" s="62">
        <f t="shared" si="27"/>
        <v>8.2544574069997795E-2</v>
      </c>
      <c r="AX106" s="62">
        <f t="shared" si="28"/>
        <v>8.9533554672617421E-2</v>
      </c>
      <c r="AY106" s="62"/>
      <c r="AZ106" s="63">
        <f t="shared" si="29"/>
        <v>8.3746486858114644E-2</v>
      </c>
      <c r="BA106" s="61">
        <f t="shared" si="30"/>
        <v>8.6658627493970616E-2</v>
      </c>
      <c r="BB106" s="62">
        <f t="shared" si="31"/>
        <v>8.6770513383062742E-2</v>
      </c>
      <c r="BC106" s="62">
        <f t="shared" si="32"/>
        <v>8.902305159165752E-2</v>
      </c>
      <c r="BD106" s="62">
        <f t="shared" si="33"/>
        <v>8.9368258859784278E-2</v>
      </c>
      <c r="BE106" s="62">
        <f t="shared" si="34"/>
        <v>8.9370271594187117E-2</v>
      </c>
      <c r="BF106" s="62"/>
      <c r="BG106" s="67">
        <f t="shared" si="35"/>
        <v>8.8238144584532455E-2</v>
      </c>
    </row>
    <row r="107" spans="1:59" x14ac:dyDescent="0.35">
      <c r="A107" s="46" t="s">
        <v>181</v>
      </c>
      <c r="B107" s="46" t="s">
        <v>533</v>
      </c>
      <c r="C107" s="47">
        <v>8201</v>
      </c>
      <c r="D107" s="47">
        <v>7175</v>
      </c>
      <c r="E107" s="47">
        <v>342</v>
      </c>
      <c r="F107" s="47">
        <v>146</v>
      </c>
      <c r="G107" s="47">
        <v>434</v>
      </c>
      <c r="H107" s="47">
        <v>8209</v>
      </c>
      <c r="I107" s="47">
        <v>7158</v>
      </c>
      <c r="J107" s="47">
        <v>342</v>
      </c>
      <c r="K107" s="47">
        <v>146</v>
      </c>
      <c r="L107" s="47">
        <v>457</v>
      </c>
      <c r="M107" s="47">
        <v>8183</v>
      </c>
      <c r="N107" s="47">
        <v>7092</v>
      </c>
      <c r="O107" s="47">
        <v>359</v>
      </c>
      <c r="P107" s="47">
        <v>146</v>
      </c>
      <c r="Q107" s="47">
        <v>481</v>
      </c>
      <c r="R107" s="47">
        <v>8197</v>
      </c>
      <c r="S107" s="47">
        <v>7105</v>
      </c>
      <c r="T107" s="47">
        <v>356</v>
      </c>
      <c r="U107" s="47">
        <v>146</v>
      </c>
      <c r="V107" s="47">
        <v>481</v>
      </c>
      <c r="W107" s="47">
        <v>8209</v>
      </c>
      <c r="X107" s="47">
        <v>7104</v>
      </c>
      <c r="Y107" s="47">
        <v>356</v>
      </c>
      <c r="Z107" s="47">
        <v>160</v>
      </c>
      <c r="AA107" s="47">
        <v>481</v>
      </c>
      <c r="AB107" s="47">
        <v>8295</v>
      </c>
      <c r="AC107" s="47">
        <v>7088</v>
      </c>
      <c r="AD107" s="47">
        <v>466</v>
      </c>
      <c r="AE107" s="47">
        <v>157</v>
      </c>
      <c r="AF107" s="47">
        <v>476</v>
      </c>
      <c r="AG107" s="125">
        <v>8315</v>
      </c>
      <c r="AH107" s="125">
        <v>7088</v>
      </c>
      <c r="AI107" s="125">
        <v>485</v>
      </c>
      <c r="AJ107" s="125">
        <v>157</v>
      </c>
      <c r="AK107" s="125">
        <v>476</v>
      </c>
      <c r="AM107" s="61">
        <f t="shared" si="18"/>
        <v>0.87196978925569502</v>
      </c>
      <c r="AN107" s="62">
        <f t="shared" si="19"/>
        <v>0.86667481363803012</v>
      </c>
      <c r="AO107" s="62">
        <f t="shared" si="20"/>
        <v>0.86678052946199824</v>
      </c>
      <c r="AP107" s="62">
        <f t="shared" si="21"/>
        <v>0.8653916433183092</v>
      </c>
      <c r="AQ107" s="62">
        <f t="shared" si="22"/>
        <v>0.85449065702230265</v>
      </c>
      <c r="AR107" s="62"/>
      <c r="AS107" s="63">
        <f t="shared" si="23"/>
        <v>0.86506148653926707</v>
      </c>
      <c r="AT107" s="61">
        <f t="shared" si="24"/>
        <v>4.166159093677671E-2</v>
      </c>
      <c r="AU107" s="62">
        <f t="shared" si="25"/>
        <v>4.3871440791885617E-2</v>
      </c>
      <c r="AV107" s="62">
        <f t="shared" si="26"/>
        <v>4.3430523362205688E-2</v>
      </c>
      <c r="AW107" s="62">
        <f t="shared" si="27"/>
        <v>4.3367036179802657E-2</v>
      </c>
      <c r="AX107" s="62">
        <f t="shared" si="28"/>
        <v>5.6178420735382761E-2</v>
      </c>
      <c r="AY107" s="62"/>
      <c r="AZ107" s="63">
        <f t="shared" si="29"/>
        <v>4.5701802401210689E-2</v>
      </c>
      <c r="BA107" s="61">
        <f t="shared" si="30"/>
        <v>7.3455962967474725E-2</v>
      </c>
      <c r="BB107" s="62">
        <f t="shared" si="31"/>
        <v>7.6622265672736153E-2</v>
      </c>
      <c r="BC107" s="62">
        <f t="shared" si="32"/>
        <v>7.6491399292424059E-2</v>
      </c>
      <c r="BD107" s="62">
        <f t="shared" si="33"/>
        <v>7.8085028627116582E-2</v>
      </c>
      <c r="BE107" s="62">
        <f t="shared" si="34"/>
        <v>7.631103074141049E-2</v>
      </c>
      <c r="BF107" s="62"/>
      <c r="BG107" s="67">
        <f t="shared" si="35"/>
        <v>7.6193137460232402E-2</v>
      </c>
    </row>
    <row r="108" spans="1:59" x14ac:dyDescent="0.35">
      <c r="A108" s="46" t="s">
        <v>181</v>
      </c>
      <c r="B108" s="46" t="s">
        <v>525</v>
      </c>
      <c r="C108" s="47">
        <v>42516</v>
      </c>
      <c r="D108" s="47">
        <v>21235</v>
      </c>
      <c r="E108" s="47">
        <v>17032</v>
      </c>
      <c r="F108" s="47">
        <v>1690</v>
      </c>
      <c r="G108" s="47">
        <v>1410</v>
      </c>
      <c r="H108" s="47">
        <v>42343</v>
      </c>
      <c r="I108" s="47">
        <v>21178</v>
      </c>
      <c r="J108" s="47">
        <v>16933</v>
      </c>
      <c r="K108" s="47">
        <v>1643</v>
      </c>
      <c r="L108" s="47">
        <v>1430</v>
      </c>
      <c r="M108" s="47">
        <v>42282</v>
      </c>
      <c r="N108" s="47">
        <v>20936</v>
      </c>
      <c r="O108" s="47">
        <v>17009</v>
      </c>
      <c r="P108" s="47">
        <v>1643</v>
      </c>
      <c r="Q108" s="47">
        <v>1502</v>
      </c>
      <c r="R108" s="47">
        <v>42345</v>
      </c>
      <c r="S108" s="47">
        <v>20839</v>
      </c>
      <c r="T108" s="47">
        <v>17146</v>
      </c>
      <c r="U108" s="47">
        <v>1643</v>
      </c>
      <c r="V108" s="47">
        <v>1513</v>
      </c>
      <c r="W108" s="47">
        <v>43261</v>
      </c>
      <c r="X108" s="47">
        <v>20907</v>
      </c>
      <c r="Y108" s="47">
        <v>17980</v>
      </c>
      <c r="Z108" s="47">
        <v>1651</v>
      </c>
      <c r="AA108" s="47">
        <v>1512</v>
      </c>
      <c r="AB108" s="47">
        <v>43295</v>
      </c>
      <c r="AC108" s="47">
        <v>20970</v>
      </c>
      <c r="AD108" s="47">
        <v>17980</v>
      </c>
      <c r="AE108" s="47">
        <v>1650</v>
      </c>
      <c r="AF108" s="47">
        <v>1476</v>
      </c>
      <c r="AG108" s="125">
        <v>43272</v>
      </c>
      <c r="AH108" s="125">
        <v>20927</v>
      </c>
      <c r="AI108" s="125">
        <v>17980</v>
      </c>
      <c r="AJ108" s="125">
        <v>1657</v>
      </c>
      <c r="AK108" s="125">
        <v>1474</v>
      </c>
      <c r="AM108" s="61">
        <f t="shared" si="18"/>
        <v>0.50015350825402072</v>
      </c>
      <c r="AN108" s="62">
        <f t="shared" si="19"/>
        <v>0.49515160115415541</v>
      </c>
      <c r="AO108" s="62">
        <f t="shared" si="20"/>
        <v>0.49212421773526982</v>
      </c>
      <c r="AP108" s="62">
        <f t="shared" si="21"/>
        <v>0.48327592982131712</v>
      </c>
      <c r="AQ108" s="62">
        <f t="shared" si="22"/>
        <v>0.48435154174846978</v>
      </c>
      <c r="AR108" s="62"/>
      <c r="AS108" s="63">
        <f t="shared" si="23"/>
        <v>0.49101135974264654</v>
      </c>
      <c r="AT108" s="61">
        <f t="shared" si="24"/>
        <v>0.39990081005124817</v>
      </c>
      <c r="AU108" s="62">
        <f t="shared" si="25"/>
        <v>0.40227519984863536</v>
      </c>
      <c r="AV108" s="62">
        <f t="shared" si="26"/>
        <v>0.40491203211713306</v>
      </c>
      <c r="AW108" s="62">
        <f t="shared" si="27"/>
        <v>0.41561683733616883</v>
      </c>
      <c r="AX108" s="62">
        <f t="shared" si="28"/>
        <v>0.41529044924356162</v>
      </c>
      <c r="AY108" s="62"/>
      <c r="AZ108" s="63">
        <f t="shared" si="29"/>
        <v>0.40759906571934945</v>
      </c>
      <c r="BA108" s="61">
        <f t="shared" si="30"/>
        <v>7.2573979170110756E-2</v>
      </c>
      <c r="BB108" s="62">
        <f t="shared" si="31"/>
        <v>7.4381533513078857E-2</v>
      </c>
      <c r="BC108" s="62">
        <f t="shared" si="32"/>
        <v>7.4530641161884514E-2</v>
      </c>
      <c r="BD108" s="62">
        <f t="shared" si="33"/>
        <v>7.3114352419037937E-2</v>
      </c>
      <c r="BE108" s="62">
        <f t="shared" si="34"/>
        <v>7.2202332832890639E-2</v>
      </c>
      <c r="BF108" s="62"/>
      <c r="BG108" s="67">
        <f t="shared" si="35"/>
        <v>7.3360567819400535E-2</v>
      </c>
    </row>
    <row r="109" spans="1:59" x14ac:dyDescent="0.35">
      <c r="A109" s="46" t="s">
        <v>181</v>
      </c>
      <c r="B109" s="46" t="s">
        <v>526</v>
      </c>
      <c r="C109" s="47">
        <v>43180</v>
      </c>
      <c r="D109" s="47">
        <v>23201</v>
      </c>
      <c r="E109" s="47">
        <v>17311</v>
      </c>
      <c r="F109" s="47">
        <v>892</v>
      </c>
      <c r="G109" s="47">
        <v>1145</v>
      </c>
      <c r="H109" s="47">
        <v>43795</v>
      </c>
      <c r="I109" s="47">
        <v>23223</v>
      </c>
      <c r="J109" s="47">
        <v>17907</v>
      </c>
      <c r="K109" s="47">
        <v>892</v>
      </c>
      <c r="L109" s="47">
        <v>1145</v>
      </c>
      <c r="M109" s="47">
        <v>44453</v>
      </c>
      <c r="N109" s="47">
        <v>23023</v>
      </c>
      <c r="O109" s="47">
        <v>18714</v>
      </c>
      <c r="P109" s="47">
        <v>934</v>
      </c>
      <c r="Q109" s="47">
        <v>1146</v>
      </c>
      <c r="R109" s="47">
        <v>45092</v>
      </c>
      <c r="S109" s="47">
        <v>22937</v>
      </c>
      <c r="T109" s="47">
        <v>19431</v>
      </c>
      <c r="U109" s="47">
        <v>934</v>
      </c>
      <c r="V109" s="47">
        <v>1146</v>
      </c>
      <c r="W109" s="47">
        <v>46215</v>
      </c>
      <c r="X109" s="47">
        <v>22847</v>
      </c>
      <c r="Y109" s="47">
        <v>20643</v>
      </c>
      <c r="Z109" s="47">
        <v>934</v>
      </c>
      <c r="AA109" s="47">
        <v>1153</v>
      </c>
      <c r="AB109" s="47">
        <v>46168</v>
      </c>
      <c r="AC109" s="47">
        <v>22780</v>
      </c>
      <c r="AD109" s="47">
        <v>20661</v>
      </c>
      <c r="AE109" s="47">
        <v>936</v>
      </c>
      <c r="AF109" s="47">
        <v>1153</v>
      </c>
      <c r="AG109" s="125">
        <v>46102</v>
      </c>
      <c r="AH109" s="125">
        <v>22716</v>
      </c>
      <c r="AI109" s="125">
        <v>20661</v>
      </c>
      <c r="AJ109" s="125">
        <v>936</v>
      </c>
      <c r="AK109" s="125">
        <v>1152</v>
      </c>
      <c r="AM109" s="61">
        <f t="shared" si="18"/>
        <v>0.5302660121018381</v>
      </c>
      <c r="AN109" s="62">
        <f t="shared" si="19"/>
        <v>0.51791780082334149</v>
      </c>
      <c r="AO109" s="62">
        <f t="shared" si="20"/>
        <v>0.50867116118158429</v>
      </c>
      <c r="AP109" s="62">
        <f t="shared" si="21"/>
        <v>0.49436330195823869</v>
      </c>
      <c r="AQ109" s="62">
        <f t="shared" si="22"/>
        <v>0.49341535262519493</v>
      </c>
      <c r="AR109" s="62"/>
      <c r="AS109" s="63">
        <f t="shared" si="23"/>
        <v>0.50892672573803943</v>
      </c>
      <c r="AT109" s="61">
        <f t="shared" si="24"/>
        <v>0.40888229249914376</v>
      </c>
      <c r="AU109" s="62">
        <f t="shared" si="25"/>
        <v>0.42098396058758691</v>
      </c>
      <c r="AV109" s="62">
        <f t="shared" si="26"/>
        <v>0.43091901002395105</v>
      </c>
      <c r="AW109" s="62">
        <f t="shared" si="27"/>
        <v>0.44667315806556313</v>
      </c>
      <c r="AX109" s="62">
        <f t="shared" si="28"/>
        <v>0.44751776121989256</v>
      </c>
      <c r="AY109" s="62"/>
      <c r="AZ109" s="63">
        <f t="shared" si="29"/>
        <v>0.43099523647922744</v>
      </c>
      <c r="BA109" s="61">
        <f t="shared" si="30"/>
        <v>4.6512158922251398E-2</v>
      </c>
      <c r="BB109" s="62">
        <f t="shared" si="31"/>
        <v>4.6790992733898723E-2</v>
      </c>
      <c r="BC109" s="62">
        <f t="shared" si="32"/>
        <v>4.6127916260090482E-2</v>
      </c>
      <c r="BD109" s="62">
        <f t="shared" si="33"/>
        <v>4.5158498323055282E-2</v>
      </c>
      <c r="BE109" s="62">
        <f t="shared" si="34"/>
        <v>4.5247790677525559E-2</v>
      </c>
      <c r="BF109" s="62"/>
      <c r="BG109" s="67">
        <f t="shared" si="35"/>
        <v>4.5967471383364288E-2</v>
      </c>
    </row>
    <row r="110" spans="1:59" x14ac:dyDescent="0.35">
      <c r="A110" s="46" t="s">
        <v>181</v>
      </c>
      <c r="B110" s="46" t="s">
        <v>539</v>
      </c>
      <c r="C110" s="47">
        <v>24169</v>
      </c>
      <c r="D110" s="47">
        <v>16535</v>
      </c>
      <c r="E110" s="47">
        <v>6409</v>
      </c>
      <c r="F110" s="47">
        <v>355</v>
      </c>
      <c r="G110" s="47">
        <v>588</v>
      </c>
      <c r="H110" s="47">
        <v>26146</v>
      </c>
      <c r="I110" s="47">
        <v>16476</v>
      </c>
      <c r="J110" s="47">
        <v>8406</v>
      </c>
      <c r="K110" s="47">
        <v>377</v>
      </c>
      <c r="L110" s="47">
        <v>603</v>
      </c>
      <c r="M110" s="47">
        <v>27533</v>
      </c>
      <c r="N110" s="47">
        <v>16363</v>
      </c>
      <c r="O110" s="47">
        <v>9906</v>
      </c>
      <c r="P110" s="47">
        <v>377</v>
      </c>
      <c r="Q110" s="47">
        <v>603</v>
      </c>
      <c r="R110" s="47">
        <v>27501</v>
      </c>
      <c r="S110" s="47">
        <v>16326</v>
      </c>
      <c r="T110" s="47">
        <v>9906</v>
      </c>
      <c r="U110" s="47">
        <v>377</v>
      </c>
      <c r="V110" s="47">
        <v>603</v>
      </c>
      <c r="W110" s="47">
        <v>27371</v>
      </c>
      <c r="X110" s="47">
        <v>16198</v>
      </c>
      <c r="Y110" s="47">
        <v>9906</v>
      </c>
      <c r="Z110" s="47">
        <v>377</v>
      </c>
      <c r="AA110" s="47">
        <v>602</v>
      </c>
      <c r="AB110" s="47">
        <v>27760</v>
      </c>
      <c r="AC110" s="47">
        <v>16086</v>
      </c>
      <c r="AD110" s="47">
        <v>10406</v>
      </c>
      <c r="AE110" s="47">
        <v>377</v>
      </c>
      <c r="AF110" s="47">
        <v>602</v>
      </c>
      <c r="AG110" s="125">
        <v>27717</v>
      </c>
      <c r="AH110" s="125">
        <v>16042</v>
      </c>
      <c r="AI110" s="125">
        <v>10406</v>
      </c>
      <c r="AJ110" s="125">
        <v>377</v>
      </c>
      <c r="AK110" s="125">
        <v>602</v>
      </c>
      <c r="AM110" s="61">
        <f t="shared" si="18"/>
        <v>0.63015375200795531</v>
      </c>
      <c r="AN110" s="62">
        <f t="shared" si="19"/>
        <v>0.59430501579922279</v>
      </c>
      <c r="AO110" s="62">
        <f t="shared" si="20"/>
        <v>0.59365113995854701</v>
      </c>
      <c r="AP110" s="62">
        <f t="shared" si="21"/>
        <v>0.59179423477403093</v>
      </c>
      <c r="AQ110" s="62">
        <f t="shared" si="22"/>
        <v>0.57946685878962534</v>
      </c>
      <c r="AR110" s="62"/>
      <c r="AS110" s="63">
        <f t="shared" si="23"/>
        <v>0.59787420026587623</v>
      </c>
      <c r="AT110" s="61">
        <f t="shared" si="24"/>
        <v>0.32150233305285703</v>
      </c>
      <c r="AU110" s="62">
        <f t="shared" si="25"/>
        <v>0.35978643809247085</v>
      </c>
      <c r="AV110" s="62">
        <f t="shared" si="26"/>
        <v>0.36020508345151087</v>
      </c>
      <c r="AW110" s="62">
        <f t="shared" si="27"/>
        <v>0.36191589638668664</v>
      </c>
      <c r="AX110" s="62">
        <f t="shared" si="28"/>
        <v>0.37485590778097982</v>
      </c>
      <c r="AY110" s="62"/>
      <c r="AZ110" s="63">
        <f t="shared" si="29"/>
        <v>0.35565313175290109</v>
      </c>
      <c r="BA110" s="61">
        <f t="shared" si="30"/>
        <v>3.7481832785129655E-2</v>
      </c>
      <c r="BB110" s="62">
        <f t="shared" si="31"/>
        <v>3.5593651254857805E-2</v>
      </c>
      <c r="BC110" s="62">
        <f t="shared" si="32"/>
        <v>3.5635067815715793E-2</v>
      </c>
      <c r="BD110" s="62">
        <f t="shared" si="33"/>
        <v>3.5767783420408462E-2</v>
      </c>
      <c r="BE110" s="62">
        <f t="shared" si="34"/>
        <v>3.5266570605187321E-2</v>
      </c>
      <c r="BF110" s="62"/>
      <c r="BG110" s="67">
        <f t="shared" si="35"/>
        <v>3.5948981176259803E-2</v>
      </c>
    </row>
    <row r="111" spans="1:59" x14ac:dyDescent="0.35">
      <c r="A111" s="46" t="s">
        <v>181</v>
      </c>
      <c r="B111" s="46" t="s">
        <v>542</v>
      </c>
      <c r="C111" s="47">
        <v>3044</v>
      </c>
      <c r="D111" s="47">
        <v>2468</v>
      </c>
      <c r="E111" s="47">
        <v>110</v>
      </c>
      <c r="F111" s="47">
        <v>163</v>
      </c>
      <c r="G111" s="47">
        <v>128</v>
      </c>
      <c r="H111" s="47">
        <v>2996</v>
      </c>
      <c r="I111" s="47">
        <v>2384</v>
      </c>
      <c r="J111" s="47">
        <v>110</v>
      </c>
      <c r="K111" s="47">
        <v>200</v>
      </c>
      <c r="L111" s="47">
        <v>123</v>
      </c>
      <c r="M111" s="47">
        <v>3050</v>
      </c>
      <c r="N111" s="47">
        <v>2399</v>
      </c>
      <c r="O111" s="47">
        <v>182</v>
      </c>
      <c r="P111" s="47">
        <v>187</v>
      </c>
      <c r="Q111" s="47">
        <v>107</v>
      </c>
      <c r="R111" s="47">
        <v>3065</v>
      </c>
      <c r="S111" s="47">
        <v>2415</v>
      </c>
      <c r="T111" s="47">
        <v>182</v>
      </c>
      <c r="U111" s="47">
        <v>187</v>
      </c>
      <c r="V111" s="47">
        <v>107</v>
      </c>
      <c r="W111" s="47">
        <v>3025</v>
      </c>
      <c r="X111" s="47">
        <v>2358</v>
      </c>
      <c r="Y111" s="47">
        <v>182</v>
      </c>
      <c r="Z111" s="47">
        <v>200</v>
      </c>
      <c r="AA111" s="47">
        <v>105</v>
      </c>
      <c r="AB111" s="47">
        <v>3016</v>
      </c>
      <c r="AC111" s="47">
        <v>2352</v>
      </c>
      <c r="AD111" s="47">
        <v>182</v>
      </c>
      <c r="AE111" s="47">
        <v>200</v>
      </c>
      <c r="AF111" s="47">
        <v>105</v>
      </c>
      <c r="AG111" s="125">
        <v>3008</v>
      </c>
      <c r="AH111" s="125">
        <v>2345</v>
      </c>
      <c r="AI111" s="125">
        <v>182</v>
      </c>
      <c r="AJ111" s="125">
        <v>200</v>
      </c>
      <c r="AK111" s="125">
        <v>105</v>
      </c>
      <c r="AM111" s="61">
        <f t="shared" si="18"/>
        <v>0.79572763684913217</v>
      </c>
      <c r="AN111" s="62">
        <f t="shared" si="19"/>
        <v>0.78655737704918027</v>
      </c>
      <c r="AO111" s="62">
        <f t="shared" si="20"/>
        <v>0.78792822185970635</v>
      </c>
      <c r="AP111" s="62">
        <f t="shared" si="21"/>
        <v>0.77950413223140491</v>
      </c>
      <c r="AQ111" s="62">
        <f t="shared" si="22"/>
        <v>0.77984084880636606</v>
      </c>
      <c r="AR111" s="62"/>
      <c r="AS111" s="63">
        <f t="shared" si="23"/>
        <v>0.78591164335915797</v>
      </c>
      <c r="AT111" s="61">
        <f t="shared" si="24"/>
        <v>3.6715620827770364E-2</v>
      </c>
      <c r="AU111" s="62">
        <f t="shared" si="25"/>
        <v>5.9672131147540983E-2</v>
      </c>
      <c r="AV111" s="62">
        <f t="shared" si="26"/>
        <v>5.9380097879282216E-2</v>
      </c>
      <c r="AW111" s="62">
        <f t="shared" si="27"/>
        <v>6.0165289256198344E-2</v>
      </c>
      <c r="AX111" s="62">
        <f t="shared" si="28"/>
        <v>6.0344827586206899E-2</v>
      </c>
      <c r="AY111" s="62"/>
      <c r="AZ111" s="63">
        <f t="shared" si="29"/>
        <v>5.5255593339399764E-2</v>
      </c>
      <c r="BA111" s="61">
        <f t="shared" si="30"/>
        <v>0.10781041388518024</v>
      </c>
      <c r="BB111" s="62">
        <f t="shared" si="31"/>
        <v>9.6393442622950826E-2</v>
      </c>
      <c r="BC111" s="62">
        <f t="shared" si="32"/>
        <v>9.5921696574225127E-2</v>
      </c>
      <c r="BD111" s="62">
        <f t="shared" si="33"/>
        <v>0.10082644628099173</v>
      </c>
      <c r="BE111" s="62">
        <f t="shared" si="34"/>
        <v>0.10112732095490716</v>
      </c>
      <c r="BF111" s="62"/>
      <c r="BG111" s="67">
        <f t="shared" si="35"/>
        <v>0.10041586406365102</v>
      </c>
    </row>
    <row r="112" spans="1:59" x14ac:dyDescent="0.35">
      <c r="A112" s="46" t="s">
        <v>181</v>
      </c>
      <c r="B112" s="46" t="s">
        <v>541</v>
      </c>
      <c r="C112" s="47">
        <v>23535</v>
      </c>
      <c r="D112" s="47">
        <v>14771</v>
      </c>
      <c r="E112" s="47">
        <v>5208</v>
      </c>
      <c r="F112" s="47">
        <v>2032</v>
      </c>
      <c r="G112" s="47">
        <v>1095</v>
      </c>
      <c r="H112" s="47">
        <v>23736</v>
      </c>
      <c r="I112" s="47">
        <v>14776</v>
      </c>
      <c r="J112" s="47">
        <v>5393</v>
      </c>
      <c r="K112" s="47">
        <v>2034</v>
      </c>
      <c r="L112" s="47">
        <v>1095</v>
      </c>
      <c r="M112" s="47">
        <v>23776</v>
      </c>
      <c r="N112" s="47">
        <v>14711</v>
      </c>
      <c r="O112" s="47">
        <v>5420</v>
      </c>
      <c r="P112" s="47">
        <v>2069</v>
      </c>
      <c r="Q112" s="47">
        <v>1126</v>
      </c>
      <c r="R112" s="47">
        <v>24069</v>
      </c>
      <c r="S112" s="47">
        <v>14720</v>
      </c>
      <c r="T112" s="47">
        <v>5594</v>
      </c>
      <c r="U112" s="47">
        <v>2093</v>
      </c>
      <c r="V112" s="47">
        <v>1201</v>
      </c>
      <c r="W112" s="47">
        <v>24279</v>
      </c>
      <c r="X112" s="47">
        <v>14729</v>
      </c>
      <c r="Y112" s="47">
        <v>5869</v>
      </c>
      <c r="Z112" s="47">
        <v>1978</v>
      </c>
      <c r="AA112" s="47">
        <v>1224</v>
      </c>
      <c r="AB112" s="47">
        <v>24172</v>
      </c>
      <c r="AC112" s="47">
        <v>14666</v>
      </c>
      <c r="AD112" s="47">
        <v>5787</v>
      </c>
      <c r="AE112" s="47">
        <v>2012</v>
      </c>
      <c r="AF112" s="47">
        <v>1229</v>
      </c>
      <c r="AG112" s="125">
        <v>24652</v>
      </c>
      <c r="AH112" s="125">
        <v>14690</v>
      </c>
      <c r="AI112" s="125">
        <v>6212</v>
      </c>
      <c r="AJ112" s="125">
        <v>2040</v>
      </c>
      <c r="AK112" s="125">
        <v>1230</v>
      </c>
      <c r="AM112" s="61">
        <f t="shared" si="18"/>
        <v>0.62251432423323227</v>
      </c>
      <c r="AN112" s="62">
        <f t="shared" si="19"/>
        <v>0.61873317631224767</v>
      </c>
      <c r="AO112" s="62">
        <f t="shared" si="20"/>
        <v>0.61157505505006438</v>
      </c>
      <c r="AP112" s="62">
        <f t="shared" si="21"/>
        <v>0.60665595782363357</v>
      </c>
      <c r="AQ112" s="62">
        <f t="shared" si="22"/>
        <v>0.60673506536488497</v>
      </c>
      <c r="AR112" s="62"/>
      <c r="AS112" s="63">
        <f t="shared" si="23"/>
        <v>0.61324271575681266</v>
      </c>
      <c r="AT112" s="61">
        <f t="shared" si="24"/>
        <v>0.22720761712167173</v>
      </c>
      <c r="AU112" s="62">
        <f t="shared" si="25"/>
        <v>0.22796096904441454</v>
      </c>
      <c r="AV112" s="62">
        <f t="shared" si="26"/>
        <v>0.23241513980638998</v>
      </c>
      <c r="AW112" s="62">
        <f t="shared" si="27"/>
        <v>0.24173153754273241</v>
      </c>
      <c r="AX112" s="62">
        <f t="shared" si="28"/>
        <v>0.23940923382425947</v>
      </c>
      <c r="AY112" s="62"/>
      <c r="AZ112" s="63">
        <f t="shared" si="29"/>
        <v>0.23374489946789362</v>
      </c>
      <c r="BA112" s="61">
        <f t="shared" si="30"/>
        <v>0.13182507583417594</v>
      </c>
      <c r="BB112" s="62">
        <f t="shared" si="31"/>
        <v>0.13437920592193808</v>
      </c>
      <c r="BC112" s="62">
        <f t="shared" si="32"/>
        <v>0.13685653745481741</v>
      </c>
      <c r="BD112" s="62">
        <f t="shared" si="33"/>
        <v>0.1318835207380864</v>
      </c>
      <c r="BE112" s="62">
        <f t="shared" si="34"/>
        <v>0.13408075459209001</v>
      </c>
      <c r="BF112" s="62"/>
      <c r="BG112" s="67">
        <f t="shared" si="35"/>
        <v>0.13380501890822155</v>
      </c>
    </row>
    <row r="113" spans="1:59" x14ac:dyDescent="0.35">
      <c r="A113" s="46" t="s">
        <v>181</v>
      </c>
      <c r="B113" s="46" t="s">
        <v>531</v>
      </c>
      <c r="C113" s="47">
        <v>26229</v>
      </c>
      <c r="D113" s="47">
        <v>22808</v>
      </c>
      <c r="E113" s="47">
        <v>2119</v>
      </c>
      <c r="F113" s="47">
        <v>305</v>
      </c>
      <c r="G113" s="47">
        <v>603</v>
      </c>
      <c r="H113" s="47">
        <v>26230</v>
      </c>
      <c r="I113" s="47">
        <v>22730</v>
      </c>
      <c r="J113" s="47">
        <v>2173</v>
      </c>
      <c r="K113" s="47">
        <v>313</v>
      </c>
      <c r="L113" s="47">
        <v>617</v>
      </c>
      <c r="M113" s="47">
        <v>26167</v>
      </c>
      <c r="N113" s="47">
        <v>22547</v>
      </c>
      <c r="O113" s="47">
        <v>2173</v>
      </c>
      <c r="P113" s="47">
        <v>341</v>
      </c>
      <c r="Q113" s="47">
        <v>715</v>
      </c>
      <c r="R113" s="47">
        <v>26136</v>
      </c>
      <c r="S113" s="47">
        <v>22498</v>
      </c>
      <c r="T113" s="47">
        <v>2189</v>
      </c>
      <c r="U113" s="47">
        <v>341</v>
      </c>
      <c r="V113" s="47">
        <v>715</v>
      </c>
      <c r="W113" s="47">
        <v>26186</v>
      </c>
      <c r="X113" s="47">
        <v>22497</v>
      </c>
      <c r="Y113" s="47">
        <v>2189</v>
      </c>
      <c r="Z113" s="47">
        <v>371</v>
      </c>
      <c r="AA113" s="47">
        <v>735</v>
      </c>
      <c r="AB113" s="47">
        <v>26193</v>
      </c>
      <c r="AC113" s="47">
        <v>22505</v>
      </c>
      <c r="AD113" s="47">
        <v>2189</v>
      </c>
      <c r="AE113" s="47">
        <v>371</v>
      </c>
      <c r="AF113" s="47">
        <v>735</v>
      </c>
      <c r="AG113" s="125">
        <v>26200</v>
      </c>
      <c r="AH113" s="125">
        <v>22510</v>
      </c>
      <c r="AI113" s="125">
        <v>2190</v>
      </c>
      <c r="AJ113" s="125">
        <v>371</v>
      </c>
      <c r="AK113" s="125">
        <v>735</v>
      </c>
      <c r="AM113" s="61">
        <f t="shared" si="18"/>
        <v>0.86656500190621422</v>
      </c>
      <c r="AN113" s="62">
        <f t="shared" si="19"/>
        <v>0.86165781327626401</v>
      </c>
      <c r="AO113" s="62">
        <f t="shared" si="20"/>
        <v>0.86080501989592895</v>
      </c>
      <c r="AP113" s="62">
        <f t="shared" si="21"/>
        <v>0.85912319560070272</v>
      </c>
      <c r="AQ113" s="62">
        <f t="shared" si="22"/>
        <v>0.85919902263963654</v>
      </c>
      <c r="AR113" s="62"/>
      <c r="AS113" s="63">
        <f t="shared" si="23"/>
        <v>0.86147001066374929</v>
      </c>
      <c r="AT113" s="61">
        <f t="shared" si="24"/>
        <v>8.2844071673656122E-2</v>
      </c>
      <c r="AU113" s="62">
        <f t="shared" si="25"/>
        <v>8.304352810792219E-2</v>
      </c>
      <c r="AV113" s="62">
        <f t="shared" si="26"/>
        <v>8.3754208754208748E-2</v>
      </c>
      <c r="AW113" s="62">
        <f t="shared" si="27"/>
        <v>8.3594287023600403E-2</v>
      </c>
      <c r="AX113" s="62">
        <f t="shared" si="28"/>
        <v>8.3571946703317676E-2</v>
      </c>
      <c r="AY113" s="62"/>
      <c r="AZ113" s="63">
        <f t="shared" si="29"/>
        <v>8.3361608452541022E-2</v>
      </c>
      <c r="BA113" s="61">
        <f t="shared" si="30"/>
        <v>3.5455585207777356E-2</v>
      </c>
      <c r="BB113" s="62">
        <f t="shared" si="31"/>
        <v>4.0356173806703102E-2</v>
      </c>
      <c r="BC113" s="62">
        <f t="shared" si="32"/>
        <v>4.0404040404040407E-2</v>
      </c>
      <c r="BD113" s="62">
        <f t="shared" si="33"/>
        <v>4.2236309478347209E-2</v>
      </c>
      <c r="BE113" s="62">
        <f t="shared" si="34"/>
        <v>4.2225021952430039E-2</v>
      </c>
      <c r="BF113" s="62"/>
      <c r="BG113" s="67">
        <f t="shared" si="35"/>
        <v>4.0135426169859621E-2</v>
      </c>
    </row>
    <row r="114" spans="1:59" x14ac:dyDescent="0.35">
      <c r="A114" s="46" t="s">
        <v>181</v>
      </c>
      <c r="B114" s="46" t="s">
        <v>535</v>
      </c>
      <c r="C114" s="47">
        <v>21014</v>
      </c>
      <c r="D114" s="47">
        <v>17918</v>
      </c>
      <c r="E114" s="47">
        <v>1834</v>
      </c>
      <c r="F114" s="47">
        <v>351</v>
      </c>
      <c r="G114" s="47">
        <v>642</v>
      </c>
      <c r="H114" s="47">
        <v>21536</v>
      </c>
      <c r="I114" s="47">
        <v>18124</v>
      </c>
      <c r="J114" s="47">
        <v>2142</v>
      </c>
      <c r="K114" s="47">
        <v>351</v>
      </c>
      <c r="L114" s="47">
        <v>646</v>
      </c>
      <c r="M114" s="47">
        <v>21688</v>
      </c>
      <c r="N114" s="47">
        <v>18134</v>
      </c>
      <c r="O114" s="47">
        <v>2243</v>
      </c>
      <c r="P114" s="47">
        <v>362</v>
      </c>
      <c r="Q114" s="47">
        <v>668</v>
      </c>
      <c r="R114" s="47">
        <v>21748</v>
      </c>
      <c r="S114" s="47">
        <v>18187</v>
      </c>
      <c r="T114" s="47">
        <v>2243</v>
      </c>
      <c r="U114" s="47">
        <v>362</v>
      </c>
      <c r="V114" s="47">
        <v>668</v>
      </c>
      <c r="W114" s="47">
        <v>21785</v>
      </c>
      <c r="X114" s="47">
        <v>18235</v>
      </c>
      <c r="Y114" s="47">
        <v>2243</v>
      </c>
      <c r="Z114" s="47">
        <v>362</v>
      </c>
      <c r="AA114" s="47">
        <v>651</v>
      </c>
      <c r="AB114" s="47">
        <v>21899</v>
      </c>
      <c r="AC114" s="47">
        <v>18346</v>
      </c>
      <c r="AD114" s="47">
        <v>2244</v>
      </c>
      <c r="AE114" s="47">
        <v>362</v>
      </c>
      <c r="AF114" s="47">
        <v>651</v>
      </c>
      <c r="AG114" s="125">
        <v>21984</v>
      </c>
      <c r="AH114" s="125">
        <v>18426</v>
      </c>
      <c r="AI114" s="125">
        <v>2244</v>
      </c>
      <c r="AJ114" s="125">
        <v>362</v>
      </c>
      <c r="AK114" s="125">
        <v>652</v>
      </c>
      <c r="AM114" s="61">
        <f t="shared" si="18"/>
        <v>0.84156760772659733</v>
      </c>
      <c r="AN114" s="62">
        <f t="shared" si="19"/>
        <v>0.83613057912209521</v>
      </c>
      <c r="AO114" s="62">
        <f t="shared" si="20"/>
        <v>0.83626080559131877</v>
      </c>
      <c r="AP114" s="62">
        <f t="shared" si="21"/>
        <v>0.83704383750286893</v>
      </c>
      <c r="AQ114" s="62">
        <f t="shared" si="22"/>
        <v>0.83775514863692402</v>
      </c>
      <c r="AR114" s="62"/>
      <c r="AS114" s="63">
        <f t="shared" si="23"/>
        <v>0.8377515957159607</v>
      </c>
      <c r="AT114" s="61">
        <f t="shared" si="24"/>
        <v>9.946136701337295E-2</v>
      </c>
      <c r="AU114" s="62">
        <f t="shared" si="25"/>
        <v>0.1034212467724087</v>
      </c>
      <c r="AV114" s="62">
        <f t="shared" si="26"/>
        <v>0.10313592054441788</v>
      </c>
      <c r="AW114" s="62">
        <f t="shared" si="27"/>
        <v>0.10296075281156759</v>
      </c>
      <c r="AX114" s="62">
        <f t="shared" si="28"/>
        <v>0.10247043243983743</v>
      </c>
      <c r="AY114" s="62"/>
      <c r="AZ114" s="63">
        <f t="shared" si="29"/>
        <v>0.10228994391632092</v>
      </c>
      <c r="BA114" s="61">
        <f t="shared" si="30"/>
        <v>4.6294576523031206E-2</v>
      </c>
      <c r="BB114" s="62">
        <f t="shared" si="31"/>
        <v>4.7491700479527853E-2</v>
      </c>
      <c r="BC114" s="62">
        <f t="shared" si="32"/>
        <v>4.7360676843847711E-2</v>
      </c>
      <c r="BD114" s="62">
        <f t="shared" si="33"/>
        <v>4.6499885242139084E-2</v>
      </c>
      <c r="BE114" s="62">
        <f t="shared" si="34"/>
        <v>4.6257819991780448E-2</v>
      </c>
      <c r="BF114" s="62"/>
      <c r="BG114" s="67">
        <f t="shared" si="35"/>
        <v>4.6780931816065255E-2</v>
      </c>
    </row>
    <row r="115" spans="1:59" x14ac:dyDescent="0.35">
      <c r="A115" s="46" t="s">
        <v>181</v>
      </c>
      <c r="B115" s="46" t="s">
        <v>532</v>
      </c>
      <c r="C115" s="47">
        <v>12244</v>
      </c>
      <c r="D115" s="47">
        <v>9859</v>
      </c>
      <c r="E115" s="47">
        <v>1385</v>
      </c>
      <c r="F115" s="47">
        <v>165</v>
      </c>
      <c r="G115" s="47">
        <v>563</v>
      </c>
      <c r="H115" s="47">
        <v>12428</v>
      </c>
      <c r="I115" s="47">
        <v>9951</v>
      </c>
      <c r="J115" s="47">
        <v>1474</v>
      </c>
      <c r="K115" s="47">
        <v>165</v>
      </c>
      <c r="L115" s="47">
        <v>563</v>
      </c>
      <c r="M115" s="47">
        <v>12366</v>
      </c>
      <c r="N115" s="47">
        <v>9877</v>
      </c>
      <c r="O115" s="47">
        <v>1475</v>
      </c>
      <c r="P115" s="47">
        <v>181</v>
      </c>
      <c r="Q115" s="47">
        <v>562</v>
      </c>
      <c r="R115" s="47">
        <v>12493</v>
      </c>
      <c r="S115" s="47">
        <v>9833</v>
      </c>
      <c r="T115" s="47">
        <v>1603</v>
      </c>
      <c r="U115" s="47">
        <v>181</v>
      </c>
      <c r="V115" s="47">
        <v>599</v>
      </c>
      <c r="W115" s="47">
        <v>12542</v>
      </c>
      <c r="X115" s="47">
        <v>9856</v>
      </c>
      <c r="Y115" s="47">
        <v>1599</v>
      </c>
      <c r="Z115" s="47">
        <v>181</v>
      </c>
      <c r="AA115" s="47">
        <v>624</v>
      </c>
      <c r="AB115" s="47">
        <v>12602</v>
      </c>
      <c r="AC115" s="47">
        <v>9893</v>
      </c>
      <c r="AD115" s="47">
        <v>1610</v>
      </c>
      <c r="AE115" s="47">
        <v>189</v>
      </c>
      <c r="AF115" s="47">
        <v>624</v>
      </c>
      <c r="AG115" s="125">
        <v>12630</v>
      </c>
      <c r="AH115" s="125">
        <v>9923</v>
      </c>
      <c r="AI115" s="125">
        <v>1607</v>
      </c>
      <c r="AJ115" s="125">
        <v>189</v>
      </c>
      <c r="AK115" s="125">
        <v>625</v>
      </c>
      <c r="AM115" s="61">
        <f t="shared" si="18"/>
        <v>0.80069198583842938</v>
      </c>
      <c r="AN115" s="62">
        <f t="shared" si="19"/>
        <v>0.79872230308911529</v>
      </c>
      <c r="AO115" s="62">
        <f t="shared" si="20"/>
        <v>0.78708076522852799</v>
      </c>
      <c r="AP115" s="62">
        <f t="shared" si="21"/>
        <v>0.78583957901451129</v>
      </c>
      <c r="AQ115" s="62">
        <f t="shared" si="22"/>
        <v>0.78503412156800512</v>
      </c>
      <c r="AR115" s="62"/>
      <c r="AS115" s="63">
        <f t="shared" si="23"/>
        <v>0.79147375094771777</v>
      </c>
      <c r="AT115" s="61">
        <f t="shared" si="24"/>
        <v>0.11860315416800772</v>
      </c>
      <c r="AU115" s="62">
        <f t="shared" si="25"/>
        <v>0.11927866731360182</v>
      </c>
      <c r="AV115" s="62">
        <f t="shared" si="26"/>
        <v>0.12831185463859762</v>
      </c>
      <c r="AW115" s="62">
        <f t="shared" si="27"/>
        <v>0.12749162812948492</v>
      </c>
      <c r="AX115" s="62">
        <f t="shared" si="28"/>
        <v>0.12775749880971274</v>
      </c>
      <c r="AY115" s="62"/>
      <c r="AZ115" s="63">
        <f t="shared" si="29"/>
        <v>0.12428856061188095</v>
      </c>
      <c r="BA115" s="61">
        <f t="shared" si="30"/>
        <v>5.8577405857740586E-2</v>
      </c>
      <c r="BB115" s="62">
        <f t="shared" si="31"/>
        <v>6.0084101568817723E-2</v>
      </c>
      <c r="BC115" s="62">
        <f t="shared" si="32"/>
        <v>6.2434963579604576E-2</v>
      </c>
      <c r="BD115" s="62">
        <f t="shared" si="33"/>
        <v>6.4184340615531812E-2</v>
      </c>
      <c r="BE115" s="62">
        <f t="shared" si="34"/>
        <v>6.4513569274718296E-2</v>
      </c>
      <c r="BF115" s="62"/>
      <c r="BG115" s="67">
        <f t="shared" si="35"/>
        <v>6.1958876179282599E-2</v>
      </c>
    </row>
    <row r="116" spans="1:59" x14ac:dyDescent="0.35">
      <c r="A116" s="46" t="s">
        <v>181</v>
      </c>
      <c r="B116" s="46" t="s">
        <v>538</v>
      </c>
      <c r="C116" s="47">
        <v>41260</v>
      </c>
      <c r="D116" s="47">
        <v>14266</v>
      </c>
      <c r="E116" s="47">
        <v>22901</v>
      </c>
      <c r="F116" s="47">
        <v>603</v>
      </c>
      <c r="G116" s="47">
        <v>2800</v>
      </c>
      <c r="H116" s="47">
        <v>42113</v>
      </c>
      <c r="I116" s="47">
        <v>14294</v>
      </c>
      <c r="J116" s="47">
        <v>23677</v>
      </c>
      <c r="K116" s="47">
        <v>619</v>
      </c>
      <c r="L116" s="47">
        <v>2827</v>
      </c>
      <c r="M116" s="47">
        <v>42920</v>
      </c>
      <c r="N116" s="47">
        <v>14347</v>
      </c>
      <c r="O116" s="47">
        <v>24405</v>
      </c>
      <c r="P116" s="47">
        <v>619</v>
      </c>
      <c r="Q116" s="47">
        <v>2845</v>
      </c>
      <c r="R116" s="47">
        <v>44000</v>
      </c>
      <c r="S116" s="47">
        <v>14381</v>
      </c>
      <c r="T116" s="47">
        <v>25414</v>
      </c>
      <c r="U116" s="47">
        <v>625</v>
      </c>
      <c r="V116" s="47">
        <v>2849</v>
      </c>
      <c r="W116" s="47">
        <v>44017</v>
      </c>
      <c r="X116" s="47">
        <v>14383</v>
      </c>
      <c r="Y116" s="47">
        <v>25412</v>
      </c>
      <c r="Z116" s="47">
        <v>627</v>
      </c>
      <c r="AA116" s="47">
        <v>2849</v>
      </c>
      <c r="AB116" s="47">
        <v>44031</v>
      </c>
      <c r="AC116" s="47">
        <v>14396</v>
      </c>
      <c r="AD116" s="47">
        <v>25412</v>
      </c>
      <c r="AE116" s="47">
        <v>630</v>
      </c>
      <c r="AF116" s="47">
        <v>2850</v>
      </c>
      <c r="AG116" s="125">
        <v>43948</v>
      </c>
      <c r="AH116" s="125">
        <v>14436</v>
      </c>
      <c r="AI116" s="125">
        <v>25292</v>
      </c>
      <c r="AJ116" s="125">
        <v>630</v>
      </c>
      <c r="AK116" s="125">
        <v>2841</v>
      </c>
      <c r="AM116" s="61">
        <f t="shared" si="18"/>
        <v>0.33942013155082751</v>
      </c>
      <c r="AN116" s="62">
        <f t="shared" si="19"/>
        <v>0.33427306616961788</v>
      </c>
      <c r="AO116" s="62">
        <f t="shared" si="20"/>
        <v>0.32684090909090907</v>
      </c>
      <c r="AP116" s="62">
        <f t="shared" si="21"/>
        <v>0.32676011540995525</v>
      </c>
      <c r="AQ116" s="62">
        <f t="shared" si="22"/>
        <v>0.32695146601258207</v>
      </c>
      <c r="AR116" s="62"/>
      <c r="AS116" s="63">
        <f t="shared" si="23"/>
        <v>0.33084913764677837</v>
      </c>
      <c r="AT116" s="61">
        <f t="shared" si="24"/>
        <v>0.56222544107520245</v>
      </c>
      <c r="AU116" s="62">
        <f t="shared" si="25"/>
        <v>0.56861602982292636</v>
      </c>
      <c r="AV116" s="62">
        <f t="shared" si="26"/>
        <v>0.57759090909090904</v>
      </c>
      <c r="AW116" s="62">
        <f t="shared" si="27"/>
        <v>0.57732239816434561</v>
      </c>
      <c r="AX116" s="62">
        <f t="shared" si="28"/>
        <v>0.57713883400331589</v>
      </c>
      <c r="AY116" s="62"/>
      <c r="AZ116" s="63">
        <f t="shared" si="29"/>
        <v>0.57257872243133989</v>
      </c>
      <c r="BA116" s="61">
        <f t="shared" si="30"/>
        <v>8.1827464203452618E-2</v>
      </c>
      <c r="BB116" s="62">
        <f t="shared" si="31"/>
        <v>8.0708294501397951E-2</v>
      </c>
      <c r="BC116" s="62">
        <f t="shared" si="32"/>
        <v>7.8954545454545458E-2</v>
      </c>
      <c r="BD116" s="62">
        <f t="shared" si="33"/>
        <v>7.896948906104459E-2</v>
      </c>
      <c r="BE116" s="62">
        <f t="shared" si="34"/>
        <v>7.9035225182257959E-2</v>
      </c>
      <c r="BF116" s="62"/>
      <c r="BG116" s="67">
        <f t="shared" si="35"/>
        <v>7.9899003680539718E-2</v>
      </c>
    </row>
    <row r="117" spans="1:59" x14ac:dyDescent="0.35">
      <c r="A117" s="46" t="s">
        <v>181</v>
      </c>
      <c r="B117" s="46" t="s">
        <v>865</v>
      </c>
      <c r="C117" s="47">
        <v>188384</v>
      </c>
      <c r="D117" s="47">
        <v>47206</v>
      </c>
      <c r="E117" s="47">
        <v>117525</v>
      </c>
      <c r="F117" s="47">
        <v>8321</v>
      </c>
      <c r="G117" s="47">
        <v>11452</v>
      </c>
      <c r="H117" s="47">
        <v>194123</v>
      </c>
      <c r="I117" s="47">
        <v>46949</v>
      </c>
      <c r="J117" s="47">
        <v>123453</v>
      </c>
      <c r="K117" s="47">
        <v>8369</v>
      </c>
      <c r="L117" s="47">
        <v>11416</v>
      </c>
      <c r="M117" s="47">
        <v>198062</v>
      </c>
      <c r="N117" s="47">
        <v>46326</v>
      </c>
      <c r="O117" s="47">
        <v>127997</v>
      </c>
      <c r="P117" s="47">
        <v>8357</v>
      </c>
      <c r="Q117" s="47">
        <v>11403</v>
      </c>
      <c r="R117" s="47">
        <v>201611</v>
      </c>
      <c r="S117" s="47">
        <v>46350</v>
      </c>
      <c r="T117" s="47">
        <v>131204</v>
      </c>
      <c r="U117" s="47">
        <v>8650</v>
      </c>
      <c r="V117" s="47">
        <v>11407</v>
      </c>
      <c r="W117" s="47">
        <v>201687</v>
      </c>
      <c r="X117" s="47">
        <v>46018</v>
      </c>
      <c r="Y117" s="47">
        <v>131648</v>
      </c>
      <c r="Z117" s="47">
        <v>8617</v>
      </c>
      <c r="AA117" s="47">
        <v>11376</v>
      </c>
      <c r="AB117" s="47">
        <v>202515</v>
      </c>
      <c r="AC117" s="47">
        <v>45916</v>
      </c>
      <c r="AD117" s="47">
        <v>132554</v>
      </c>
      <c r="AE117" s="47">
        <v>8618</v>
      </c>
      <c r="AF117" s="47">
        <v>11405</v>
      </c>
      <c r="AG117" s="125">
        <v>205580</v>
      </c>
      <c r="AH117" s="125">
        <v>45755</v>
      </c>
      <c r="AI117" s="125">
        <v>135755</v>
      </c>
      <c r="AJ117" s="125">
        <v>8623</v>
      </c>
      <c r="AK117" s="125">
        <v>11408</v>
      </c>
      <c r="AM117" s="61">
        <f t="shared" si="18"/>
        <v>0.24185181560144856</v>
      </c>
      <c r="AN117" s="62">
        <f t="shared" si="19"/>
        <v>0.23389645666508466</v>
      </c>
      <c r="AO117" s="62">
        <f t="shared" si="20"/>
        <v>0.22989817023872705</v>
      </c>
      <c r="AP117" s="62">
        <f t="shared" si="21"/>
        <v>0.22816542464313516</v>
      </c>
      <c r="AQ117" s="62">
        <f t="shared" si="22"/>
        <v>0.22672888428017679</v>
      </c>
      <c r="AR117" s="62"/>
      <c r="AS117" s="63">
        <f t="shared" si="23"/>
        <v>0.23210815028571444</v>
      </c>
      <c r="AT117" s="61">
        <f t="shared" si="24"/>
        <v>0.63595246312904707</v>
      </c>
      <c r="AU117" s="62">
        <f t="shared" si="25"/>
        <v>0.64624713473558781</v>
      </c>
      <c r="AV117" s="62">
        <f t="shared" si="26"/>
        <v>0.65077798334416281</v>
      </c>
      <c r="AW117" s="62">
        <f t="shared" si="27"/>
        <v>0.65273418713154541</v>
      </c>
      <c r="AX117" s="62">
        <f t="shared" si="28"/>
        <v>0.6545391699380293</v>
      </c>
      <c r="AY117" s="62"/>
      <c r="AZ117" s="63">
        <f t="shared" si="29"/>
        <v>0.64805018765567446</v>
      </c>
      <c r="BA117" s="61">
        <f t="shared" si="30"/>
        <v>0.10191991675381072</v>
      </c>
      <c r="BB117" s="62">
        <f t="shared" si="31"/>
        <v>9.9766739707768268E-2</v>
      </c>
      <c r="BC117" s="62">
        <f t="shared" si="32"/>
        <v>9.9483659125742141E-2</v>
      </c>
      <c r="BD117" s="62">
        <f t="shared" si="33"/>
        <v>9.9128848165722136E-2</v>
      </c>
      <c r="BE117" s="62">
        <f t="shared" si="34"/>
        <v>9.887168851689998E-2</v>
      </c>
      <c r="BF117" s="62"/>
      <c r="BG117" s="67">
        <f t="shared" si="35"/>
        <v>9.9834170453988652E-2</v>
      </c>
    </row>
    <row r="118" spans="1:59" x14ac:dyDescent="0.35">
      <c r="A118" s="46" t="s">
        <v>181</v>
      </c>
      <c r="B118" s="46" t="s">
        <v>866</v>
      </c>
      <c r="C118" s="47">
        <v>86594</v>
      </c>
      <c r="D118" s="47">
        <v>24563</v>
      </c>
      <c r="E118" s="47">
        <v>48198</v>
      </c>
      <c r="F118" s="47">
        <v>4334</v>
      </c>
      <c r="G118" s="47">
        <v>7616</v>
      </c>
      <c r="H118" s="47">
        <v>88277</v>
      </c>
      <c r="I118" s="47">
        <v>24359</v>
      </c>
      <c r="J118" s="47">
        <v>50061</v>
      </c>
      <c r="K118" s="47">
        <v>4364</v>
      </c>
      <c r="L118" s="47">
        <v>7574</v>
      </c>
      <c r="M118" s="47">
        <v>89247</v>
      </c>
      <c r="N118" s="47">
        <v>23860</v>
      </c>
      <c r="O118" s="47">
        <v>51430</v>
      </c>
      <c r="P118" s="47">
        <v>4434</v>
      </c>
      <c r="Q118" s="47">
        <v>7576</v>
      </c>
      <c r="R118" s="47">
        <v>89851</v>
      </c>
      <c r="S118" s="47">
        <v>23826</v>
      </c>
      <c r="T118" s="47">
        <v>52043</v>
      </c>
      <c r="U118" s="47">
        <v>4456</v>
      </c>
      <c r="V118" s="47">
        <v>7579</v>
      </c>
      <c r="W118" s="47">
        <v>89572</v>
      </c>
      <c r="X118" s="47">
        <v>23607</v>
      </c>
      <c r="Y118" s="47">
        <v>52019</v>
      </c>
      <c r="Z118" s="47">
        <v>4428</v>
      </c>
      <c r="AA118" s="47">
        <v>7554</v>
      </c>
      <c r="AB118" s="47">
        <v>90463</v>
      </c>
      <c r="AC118" s="47">
        <v>23574</v>
      </c>
      <c r="AD118" s="47">
        <v>52930</v>
      </c>
      <c r="AE118" s="47">
        <v>4428</v>
      </c>
      <c r="AF118" s="47">
        <v>7568</v>
      </c>
      <c r="AG118" s="125">
        <v>92119</v>
      </c>
      <c r="AH118" s="125">
        <v>23520</v>
      </c>
      <c r="AI118" s="125">
        <v>54634</v>
      </c>
      <c r="AJ118" s="125">
        <v>4431</v>
      </c>
      <c r="AK118" s="125">
        <v>7569</v>
      </c>
      <c r="AM118" s="61">
        <f t="shared" si="18"/>
        <v>0.27593823985862681</v>
      </c>
      <c r="AN118" s="62">
        <f t="shared" si="19"/>
        <v>0.26734792205900476</v>
      </c>
      <c r="AO118" s="62">
        <f t="shared" si="20"/>
        <v>0.26517234087544933</v>
      </c>
      <c r="AP118" s="62">
        <f t="shared" si="21"/>
        <v>0.26355334256240792</v>
      </c>
      <c r="AQ118" s="62">
        <f t="shared" si="22"/>
        <v>0.26059272851884197</v>
      </c>
      <c r="AR118" s="62"/>
      <c r="AS118" s="63">
        <f t="shared" si="23"/>
        <v>0.26652091477486611</v>
      </c>
      <c r="AT118" s="61">
        <f t="shared" si="24"/>
        <v>0.56708995548104257</v>
      </c>
      <c r="AU118" s="62">
        <f t="shared" si="25"/>
        <v>0.57626586888074671</v>
      </c>
      <c r="AV118" s="62">
        <f t="shared" si="26"/>
        <v>0.57921447730130993</v>
      </c>
      <c r="AW118" s="62">
        <f t="shared" si="27"/>
        <v>0.58075068101638905</v>
      </c>
      <c r="AX118" s="62">
        <f t="shared" si="28"/>
        <v>0.58510109105380104</v>
      </c>
      <c r="AY118" s="62"/>
      <c r="AZ118" s="63">
        <f t="shared" si="29"/>
        <v>0.57768441474665777</v>
      </c>
      <c r="BA118" s="61">
        <f t="shared" si="30"/>
        <v>0.13523341300678546</v>
      </c>
      <c r="BB118" s="62">
        <f t="shared" si="31"/>
        <v>0.13457034970363149</v>
      </c>
      <c r="BC118" s="62">
        <f t="shared" si="32"/>
        <v>0.13394397391236604</v>
      </c>
      <c r="BD118" s="62">
        <f t="shared" si="33"/>
        <v>0.13376948153440807</v>
      </c>
      <c r="BE118" s="62">
        <f t="shared" si="34"/>
        <v>0.1326067010822104</v>
      </c>
      <c r="BF118" s="62"/>
      <c r="BG118" s="67">
        <f t="shared" si="35"/>
        <v>0.13402478384788027</v>
      </c>
    </row>
    <row r="119" spans="1:59" x14ac:dyDescent="0.35">
      <c r="A119" s="46" t="s">
        <v>181</v>
      </c>
      <c r="B119" s="46" t="s">
        <v>867</v>
      </c>
      <c r="C119" s="47">
        <v>101790</v>
      </c>
      <c r="D119" s="47">
        <v>22643</v>
      </c>
      <c r="E119" s="47">
        <v>69327</v>
      </c>
      <c r="F119" s="47">
        <v>3987</v>
      </c>
      <c r="G119" s="47">
        <v>3836</v>
      </c>
      <c r="H119" s="47">
        <v>105846</v>
      </c>
      <c r="I119" s="47">
        <v>22590</v>
      </c>
      <c r="J119" s="47">
        <v>73392</v>
      </c>
      <c r="K119" s="47">
        <v>4005</v>
      </c>
      <c r="L119" s="47">
        <v>3842</v>
      </c>
      <c r="M119" s="47">
        <v>108815</v>
      </c>
      <c r="N119" s="47">
        <v>22466</v>
      </c>
      <c r="O119" s="47">
        <v>76567</v>
      </c>
      <c r="P119" s="47">
        <v>3923</v>
      </c>
      <c r="Q119" s="47">
        <v>3827</v>
      </c>
      <c r="R119" s="47">
        <v>111760</v>
      </c>
      <c r="S119" s="47">
        <v>22524</v>
      </c>
      <c r="T119" s="47">
        <v>79161</v>
      </c>
      <c r="U119" s="47">
        <v>4194</v>
      </c>
      <c r="V119" s="47">
        <v>3828</v>
      </c>
      <c r="W119" s="47">
        <v>112115</v>
      </c>
      <c r="X119" s="47">
        <v>22411</v>
      </c>
      <c r="Y119" s="47">
        <v>79629</v>
      </c>
      <c r="Z119" s="47">
        <v>4189</v>
      </c>
      <c r="AA119" s="47">
        <v>3822</v>
      </c>
      <c r="AB119" s="47">
        <v>112052</v>
      </c>
      <c r="AC119" s="47">
        <v>22342</v>
      </c>
      <c r="AD119" s="47">
        <v>79624</v>
      </c>
      <c r="AE119" s="47">
        <v>4190</v>
      </c>
      <c r="AF119" s="47">
        <v>3837</v>
      </c>
      <c r="AG119" s="125">
        <v>113461</v>
      </c>
      <c r="AH119" s="125">
        <v>22235</v>
      </c>
      <c r="AI119" s="125">
        <v>81121</v>
      </c>
      <c r="AJ119" s="125">
        <v>4192</v>
      </c>
      <c r="AK119" s="125">
        <v>3839</v>
      </c>
      <c r="AM119" s="61">
        <f t="shared" si="18"/>
        <v>0.21342327532452809</v>
      </c>
      <c r="AN119" s="62">
        <f t="shared" si="19"/>
        <v>0.20646050636401231</v>
      </c>
      <c r="AO119" s="62">
        <f t="shared" si="20"/>
        <v>0.20153901216893344</v>
      </c>
      <c r="AP119" s="62">
        <f t="shared" si="21"/>
        <v>0.1998929670427686</v>
      </c>
      <c r="AQ119" s="62">
        <f t="shared" si="22"/>
        <v>0.19938956912861885</v>
      </c>
      <c r="AR119" s="62"/>
      <c r="AS119" s="63">
        <f t="shared" si="23"/>
        <v>0.20414106600577225</v>
      </c>
      <c r="AT119" s="61">
        <f t="shared" si="24"/>
        <v>0.69338472875687318</v>
      </c>
      <c r="AU119" s="62">
        <f t="shared" si="25"/>
        <v>0.70364379910857877</v>
      </c>
      <c r="AV119" s="62">
        <f t="shared" si="26"/>
        <v>0.70831245526127418</v>
      </c>
      <c r="AW119" s="62">
        <f t="shared" si="27"/>
        <v>0.7102439459483566</v>
      </c>
      <c r="AX119" s="62">
        <f t="shared" si="28"/>
        <v>0.71059865062649485</v>
      </c>
      <c r="AY119" s="62"/>
      <c r="AZ119" s="63">
        <f t="shared" si="29"/>
        <v>0.70523671594031556</v>
      </c>
      <c r="BA119" s="61">
        <f t="shared" si="30"/>
        <v>7.4136008918617616E-2</v>
      </c>
      <c r="BB119" s="62">
        <f t="shared" si="31"/>
        <v>7.1221798465285119E-2</v>
      </c>
      <c r="BC119" s="62">
        <f t="shared" si="32"/>
        <v>7.1778811739441659E-2</v>
      </c>
      <c r="BD119" s="62">
        <f t="shared" si="33"/>
        <v>7.1453418365071575E-2</v>
      </c>
      <c r="BE119" s="62">
        <f t="shared" si="34"/>
        <v>7.1636383107842788E-2</v>
      </c>
      <c r="BF119" s="62"/>
      <c r="BG119" s="67">
        <f t="shared" si="35"/>
        <v>7.2045284119251748E-2</v>
      </c>
    </row>
    <row r="120" spans="1:59" x14ac:dyDescent="0.35">
      <c r="A120" s="46" t="s">
        <v>206</v>
      </c>
      <c r="B120" s="46" t="s">
        <v>206</v>
      </c>
      <c r="C120" s="47">
        <v>505471</v>
      </c>
      <c r="D120" s="47">
        <v>86652</v>
      </c>
      <c r="E120" s="47">
        <v>395976</v>
      </c>
      <c r="F120" s="47">
        <v>8427</v>
      </c>
      <c r="G120" s="47">
        <v>8505</v>
      </c>
      <c r="H120" s="47">
        <v>514767</v>
      </c>
      <c r="I120" s="47">
        <v>85194</v>
      </c>
      <c r="J120" s="47">
        <v>406329</v>
      </c>
      <c r="K120" s="47">
        <v>8810</v>
      </c>
      <c r="L120" s="47">
        <v>8561</v>
      </c>
      <c r="M120" s="47">
        <v>526161</v>
      </c>
      <c r="N120" s="47">
        <v>82695</v>
      </c>
      <c r="O120" s="47">
        <v>419567</v>
      </c>
      <c r="P120" s="47">
        <v>9383</v>
      </c>
      <c r="Q120" s="47">
        <v>8649</v>
      </c>
      <c r="R120" s="47">
        <v>538275</v>
      </c>
      <c r="S120" s="47">
        <v>81315</v>
      </c>
      <c r="T120" s="47">
        <v>432295</v>
      </c>
      <c r="U120" s="47">
        <v>9972</v>
      </c>
      <c r="V120" s="47">
        <v>8863</v>
      </c>
      <c r="W120" s="47">
        <v>542703</v>
      </c>
      <c r="X120" s="47">
        <v>78934</v>
      </c>
      <c r="Y120" s="47">
        <v>438338</v>
      </c>
      <c r="Z120" s="47">
        <v>10731</v>
      </c>
      <c r="AA120" s="47">
        <v>8910</v>
      </c>
      <c r="AB120" s="47">
        <v>555185</v>
      </c>
      <c r="AC120" s="47">
        <v>78236</v>
      </c>
      <c r="AD120" s="47">
        <v>451265</v>
      </c>
      <c r="AE120" s="47">
        <v>11112</v>
      </c>
      <c r="AF120" s="47">
        <v>8836</v>
      </c>
      <c r="AG120" s="125">
        <v>560550</v>
      </c>
      <c r="AH120" s="125">
        <v>77711</v>
      </c>
      <c r="AI120" s="125">
        <v>456837</v>
      </c>
      <c r="AJ120" s="125">
        <v>11426</v>
      </c>
      <c r="AK120" s="125">
        <v>8865</v>
      </c>
      <c r="AM120" s="61">
        <f t="shared" si="18"/>
        <v>0.1655001194715279</v>
      </c>
      <c r="AN120" s="62">
        <f t="shared" si="19"/>
        <v>0.15716672273315582</v>
      </c>
      <c r="AO120" s="62">
        <f t="shared" si="20"/>
        <v>0.1510659049742232</v>
      </c>
      <c r="AP120" s="62">
        <f t="shared" si="21"/>
        <v>0.14544603586123533</v>
      </c>
      <c r="AQ120" s="62">
        <f t="shared" si="22"/>
        <v>0.14091879283482084</v>
      </c>
      <c r="AR120" s="62"/>
      <c r="AS120" s="63">
        <f t="shared" si="23"/>
        <v>0.15201951517499263</v>
      </c>
      <c r="AT120" s="61">
        <f t="shared" si="24"/>
        <v>0.78934547086351692</v>
      </c>
      <c r="AU120" s="62">
        <f t="shared" si="25"/>
        <v>0.79741181881591372</v>
      </c>
      <c r="AV120" s="62">
        <f t="shared" si="26"/>
        <v>0.80311179229947516</v>
      </c>
      <c r="AW120" s="62">
        <f t="shared" si="27"/>
        <v>0.80769407945045446</v>
      </c>
      <c r="AX120" s="62">
        <f t="shared" si="28"/>
        <v>0.81281915037329899</v>
      </c>
      <c r="AY120" s="62"/>
      <c r="AZ120" s="63">
        <f t="shared" si="29"/>
        <v>0.80207646236053187</v>
      </c>
      <c r="BA120" s="61">
        <f t="shared" si="30"/>
        <v>3.3745364407586347E-2</v>
      </c>
      <c r="BB120" s="62">
        <f t="shared" si="31"/>
        <v>3.4270879065533173E-2</v>
      </c>
      <c r="BC120" s="62">
        <f t="shared" si="32"/>
        <v>3.4991407737680551E-2</v>
      </c>
      <c r="BD120" s="62">
        <f t="shared" si="33"/>
        <v>3.6191065831587446E-2</v>
      </c>
      <c r="BE120" s="62">
        <f t="shared" si="34"/>
        <v>3.5930365553824402E-2</v>
      </c>
      <c r="BF120" s="62"/>
      <c r="BG120" s="67">
        <f t="shared" si="35"/>
        <v>3.502581651924238E-2</v>
      </c>
    </row>
    <row r="121" spans="1:59" x14ac:dyDescent="0.35">
      <c r="A121" s="46" t="s">
        <v>206</v>
      </c>
      <c r="B121" s="46" t="s">
        <v>408</v>
      </c>
      <c r="C121" s="47">
        <v>138251</v>
      </c>
      <c r="D121" s="47">
        <v>18135</v>
      </c>
      <c r="E121" s="47">
        <v>115864</v>
      </c>
      <c r="F121" s="47">
        <v>2629</v>
      </c>
      <c r="G121" s="47">
        <v>709</v>
      </c>
      <c r="H121" s="47">
        <v>140371</v>
      </c>
      <c r="I121" s="47">
        <v>18119</v>
      </c>
      <c r="J121" s="47">
        <v>117790</v>
      </c>
      <c r="K121" s="47">
        <v>2764</v>
      </c>
      <c r="L121" s="47">
        <v>776</v>
      </c>
      <c r="M121" s="47">
        <v>143848</v>
      </c>
      <c r="N121" s="47">
        <v>18014</v>
      </c>
      <c r="O121" s="47">
        <v>120813</v>
      </c>
      <c r="P121" s="47">
        <v>3266</v>
      </c>
      <c r="Q121" s="47">
        <v>822</v>
      </c>
      <c r="R121" s="47">
        <v>148489</v>
      </c>
      <c r="S121" s="47">
        <v>18004</v>
      </c>
      <c r="T121" s="47">
        <v>125299</v>
      </c>
      <c r="U121" s="47">
        <v>3392</v>
      </c>
      <c r="V121" s="47">
        <v>865</v>
      </c>
      <c r="W121" s="47">
        <v>149319</v>
      </c>
      <c r="X121" s="47">
        <v>16606</v>
      </c>
      <c r="Y121" s="47">
        <v>126589</v>
      </c>
      <c r="Z121" s="47">
        <v>4194</v>
      </c>
      <c r="AA121" s="47">
        <v>1000</v>
      </c>
      <c r="AB121" s="47">
        <v>151271</v>
      </c>
      <c r="AC121" s="47">
        <v>16549</v>
      </c>
      <c r="AD121" s="47">
        <v>128464</v>
      </c>
      <c r="AE121" s="47">
        <v>4359</v>
      </c>
      <c r="AF121" s="47">
        <v>971</v>
      </c>
      <c r="AG121" s="125">
        <v>152165</v>
      </c>
      <c r="AH121" s="125">
        <v>16563</v>
      </c>
      <c r="AI121" s="125">
        <v>129141</v>
      </c>
      <c r="AJ121" s="125">
        <v>4551</v>
      </c>
      <c r="AK121" s="125">
        <v>979</v>
      </c>
      <c r="AM121" s="61">
        <f t="shared" si="18"/>
        <v>0.12907936824557778</v>
      </c>
      <c r="AN121" s="62">
        <f t="shared" si="19"/>
        <v>0.12522940882042155</v>
      </c>
      <c r="AO121" s="62">
        <f t="shared" si="20"/>
        <v>0.121248038575248</v>
      </c>
      <c r="AP121" s="62">
        <f t="shared" si="21"/>
        <v>0.11121156718167145</v>
      </c>
      <c r="AQ121" s="62">
        <f t="shared" si="22"/>
        <v>0.10939968665507599</v>
      </c>
      <c r="AR121" s="62"/>
      <c r="AS121" s="63">
        <f t="shared" si="23"/>
        <v>0.11923361389559894</v>
      </c>
      <c r="AT121" s="61">
        <f t="shared" si="24"/>
        <v>0.83913343924314854</v>
      </c>
      <c r="AU121" s="62">
        <f t="shared" si="25"/>
        <v>0.83986569156331681</v>
      </c>
      <c r="AV121" s="62">
        <f t="shared" si="26"/>
        <v>0.84382681545434346</v>
      </c>
      <c r="AW121" s="62">
        <f t="shared" si="27"/>
        <v>0.84777556774422547</v>
      </c>
      <c r="AX121" s="62">
        <f t="shared" si="28"/>
        <v>0.84923085059264503</v>
      </c>
      <c r="AY121" s="62"/>
      <c r="AZ121" s="63">
        <f t="shared" si="29"/>
        <v>0.84396647291953586</v>
      </c>
      <c r="BA121" s="61">
        <f t="shared" si="30"/>
        <v>2.5218884242471734E-2</v>
      </c>
      <c r="BB121" s="62">
        <f t="shared" si="31"/>
        <v>2.8418886602524888E-2</v>
      </c>
      <c r="BC121" s="62">
        <f t="shared" si="32"/>
        <v>2.8668790280761539E-2</v>
      </c>
      <c r="BD121" s="62">
        <f t="shared" si="33"/>
        <v>3.4784588699361768E-2</v>
      </c>
      <c r="BE121" s="62">
        <f t="shared" si="34"/>
        <v>3.523477732017373E-2</v>
      </c>
      <c r="BF121" s="62"/>
      <c r="BG121" s="67">
        <f t="shared" si="35"/>
        <v>3.0465185429058728E-2</v>
      </c>
    </row>
    <row r="122" spans="1:59" x14ac:dyDescent="0.35">
      <c r="A122" s="46" t="s">
        <v>206</v>
      </c>
      <c r="B122" s="46" t="s">
        <v>388</v>
      </c>
      <c r="C122" s="47">
        <v>75784</v>
      </c>
      <c r="D122" s="47">
        <v>16661</v>
      </c>
      <c r="E122" s="47">
        <v>55541</v>
      </c>
      <c r="F122" s="47">
        <v>1483</v>
      </c>
      <c r="G122" s="47">
        <v>1236</v>
      </c>
      <c r="H122" s="47">
        <v>76688</v>
      </c>
      <c r="I122" s="47">
        <v>16369</v>
      </c>
      <c r="J122" s="47">
        <v>56746</v>
      </c>
      <c r="K122" s="47">
        <v>1481</v>
      </c>
      <c r="L122" s="47">
        <v>1236</v>
      </c>
      <c r="M122" s="47">
        <v>80261</v>
      </c>
      <c r="N122" s="47">
        <v>15822</v>
      </c>
      <c r="O122" s="47">
        <v>60858</v>
      </c>
      <c r="P122" s="47">
        <v>1484</v>
      </c>
      <c r="Q122" s="47">
        <v>1254</v>
      </c>
      <c r="R122" s="47">
        <v>80737</v>
      </c>
      <c r="S122" s="47">
        <v>15551</v>
      </c>
      <c r="T122" s="47">
        <v>61467</v>
      </c>
      <c r="U122" s="47">
        <v>1555</v>
      </c>
      <c r="V122" s="47">
        <v>1287</v>
      </c>
      <c r="W122" s="47">
        <v>83058</v>
      </c>
      <c r="X122" s="47">
        <v>15267</v>
      </c>
      <c r="Y122" s="47">
        <v>64240</v>
      </c>
      <c r="Z122" s="47">
        <v>1423</v>
      </c>
      <c r="AA122" s="47">
        <v>1259</v>
      </c>
      <c r="AB122" s="47">
        <v>84037</v>
      </c>
      <c r="AC122" s="47">
        <v>15089</v>
      </c>
      <c r="AD122" s="47">
        <v>65377</v>
      </c>
      <c r="AE122" s="47">
        <v>1460</v>
      </c>
      <c r="AF122" s="47">
        <v>1254</v>
      </c>
      <c r="AG122" s="125">
        <v>84581</v>
      </c>
      <c r="AH122" s="125">
        <v>14979</v>
      </c>
      <c r="AI122" s="125">
        <v>66037</v>
      </c>
      <c r="AJ122" s="125">
        <v>1463</v>
      </c>
      <c r="AK122" s="125">
        <v>1254</v>
      </c>
      <c r="AM122" s="61">
        <f t="shared" si="18"/>
        <v>0.21344930106405174</v>
      </c>
      <c r="AN122" s="62">
        <f t="shared" si="19"/>
        <v>0.19713185731550814</v>
      </c>
      <c r="AO122" s="62">
        <f t="shared" si="20"/>
        <v>0.19261305225609077</v>
      </c>
      <c r="AP122" s="62">
        <f t="shared" si="21"/>
        <v>0.18381131257675359</v>
      </c>
      <c r="AQ122" s="62">
        <f t="shared" si="22"/>
        <v>0.17955186405987839</v>
      </c>
      <c r="AR122" s="62"/>
      <c r="AS122" s="63">
        <f t="shared" si="23"/>
        <v>0.19331147745445651</v>
      </c>
      <c r="AT122" s="61">
        <f t="shared" si="24"/>
        <v>0.73995931566868345</v>
      </c>
      <c r="AU122" s="62">
        <f t="shared" si="25"/>
        <v>0.75825120544224467</v>
      </c>
      <c r="AV122" s="62">
        <f t="shared" si="26"/>
        <v>0.76132380445149062</v>
      </c>
      <c r="AW122" s="62">
        <f t="shared" si="27"/>
        <v>0.77343543066291021</v>
      </c>
      <c r="AX122" s="62">
        <f t="shared" si="28"/>
        <v>0.77795494841557888</v>
      </c>
      <c r="AY122" s="62"/>
      <c r="AZ122" s="63">
        <f t="shared" si="29"/>
        <v>0.76218494092818156</v>
      </c>
      <c r="BA122" s="61">
        <f t="shared" si="30"/>
        <v>3.5429271854788232E-2</v>
      </c>
      <c r="BB122" s="62">
        <f t="shared" si="31"/>
        <v>3.4113704040567648E-2</v>
      </c>
      <c r="BC122" s="62">
        <f t="shared" si="32"/>
        <v>3.5200713427548706E-2</v>
      </c>
      <c r="BD122" s="62">
        <f t="shared" si="33"/>
        <v>3.2290688434587878E-2</v>
      </c>
      <c r="BE122" s="62">
        <f t="shared" si="34"/>
        <v>3.2295298499470472E-2</v>
      </c>
      <c r="BF122" s="62"/>
      <c r="BG122" s="67">
        <f t="shared" si="35"/>
        <v>3.3865935251392587E-2</v>
      </c>
    </row>
    <row r="123" spans="1:59" x14ac:dyDescent="0.35">
      <c r="A123" s="46" t="s">
        <v>206</v>
      </c>
      <c r="B123" s="46" t="s">
        <v>384</v>
      </c>
      <c r="C123" s="47">
        <v>33266</v>
      </c>
      <c r="D123" s="47">
        <v>12614</v>
      </c>
      <c r="E123" s="47">
        <v>16485</v>
      </c>
      <c r="F123" s="47">
        <v>964</v>
      </c>
      <c r="G123" s="47">
        <v>2257</v>
      </c>
      <c r="H123" s="47">
        <v>34905</v>
      </c>
      <c r="I123" s="47">
        <v>12150</v>
      </c>
      <c r="J123" s="47">
        <v>18515</v>
      </c>
      <c r="K123" s="47">
        <v>1049</v>
      </c>
      <c r="L123" s="47">
        <v>2252</v>
      </c>
      <c r="M123" s="47">
        <v>37639</v>
      </c>
      <c r="N123" s="47">
        <v>11221</v>
      </c>
      <c r="O123" s="47">
        <v>22269</v>
      </c>
      <c r="P123" s="47">
        <v>913</v>
      </c>
      <c r="Q123" s="47">
        <v>2328</v>
      </c>
      <c r="R123" s="47">
        <v>40108</v>
      </c>
      <c r="S123" s="47">
        <v>10867</v>
      </c>
      <c r="T123" s="47">
        <v>25080</v>
      </c>
      <c r="U123" s="47">
        <v>921</v>
      </c>
      <c r="V123" s="47">
        <v>2353</v>
      </c>
      <c r="W123" s="47">
        <v>40956</v>
      </c>
      <c r="X123" s="47">
        <v>10382</v>
      </c>
      <c r="Y123" s="47">
        <v>26427</v>
      </c>
      <c r="Z123" s="47">
        <v>968</v>
      </c>
      <c r="AA123" s="47">
        <v>2309</v>
      </c>
      <c r="AB123" s="47">
        <v>43254</v>
      </c>
      <c r="AC123" s="47">
        <v>10201</v>
      </c>
      <c r="AD123" s="47">
        <v>28908</v>
      </c>
      <c r="AE123" s="47">
        <v>988</v>
      </c>
      <c r="AF123" s="47">
        <v>2297</v>
      </c>
      <c r="AG123" s="125">
        <v>44979</v>
      </c>
      <c r="AH123" s="125">
        <v>10056</v>
      </c>
      <c r="AI123" s="125">
        <v>30720</v>
      </c>
      <c r="AJ123" s="125">
        <v>1033</v>
      </c>
      <c r="AK123" s="125">
        <v>2318</v>
      </c>
      <c r="AM123" s="61">
        <f t="shared" si="18"/>
        <v>0.34808766652342071</v>
      </c>
      <c r="AN123" s="62">
        <f t="shared" si="19"/>
        <v>0.29812162916124235</v>
      </c>
      <c r="AO123" s="62">
        <f t="shared" si="20"/>
        <v>0.27094345267777004</v>
      </c>
      <c r="AP123" s="62">
        <f t="shared" si="21"/>
        <v>0.25349155190936618</v>
      </c>
      <c r="AQ123" s="62">
        <f t="shared" si="22"/>
        <v>0.23583945993434133</v>
      </c>
      <c r="AR123" s="62"/>
      <c r="AS123" s="63">
        <f t="shared" si="23"/>
        <v>0.28129675204122812</v>
      </c>
      <c r="AT123" s="61">
        <f t="shared" si="24"/>
        <v>0.53043976507663659</v>
      </c>
      <c r="AU123" s="62">
        <f t="shared" si="25"/>
        <v>0.59164696192778765</v>
      </c>
      <c r="AV123" s="62">
        <f t="shared" si="26"/>
        <v>0.62531165852199067</v>
      </c>
      <c r="AW123" s="62">
        <f t="shared" si="27"/>
        <v>0.64525344271901552</v>
      </c>
      <c r="AX123" s="62">
        <f t="shared" si="28"/>
        <v>0.66833125260091553</v>
      </c>
      <c r="AY123" s="62"/>
      <c r="AZ123" s="63">
        <f t="shared" si="29"/>
        <v>0.61219661616926913</v>
      </c>
      <c r="BA123" s="61">
        <f t="shared" si="30"/>
        <v>9.4570978369861045E-2</v>
      </c>
      <c r="BB123" s="62">
        <f t="shared" si="31"/>
        <v>8.6107494885623956E-2</v>
      </c>
      <c r="BC123" s="62">
        <f t="shared" si="32"/>
        <v>8.1629600079784578E-2</v>
      </c>
      <c r="BD123" s="62">
        <f t="shared" si="33"/>
        <v>8.0012696552397691E-2</v>
      </c>
      <c r="BE123" s="62">
        <f t="shared" si="34"/>
        <v>7.5946733250104037E-2</v>
      </c>
      <c r="BF123" s="62"/>
      <c r="BG123" s="67">
        <f t="shared" si="35"/>
        <v>8.365350062755425E-2</v>
      </c>
    </row>
    <row r="124" spans="1:59" x14ac:dyDescent="0.35">
      <c r="A124" s="46" t="s">
        <v>206</v>
      </c>
      <c r="B124" s="46" t="s">
        <v>389</v>
      </c>
      <c r="C124" s="47">
        <v>154667</v>
      </c>
      <c r="D124" s="47">
        <v>24970</v>
      </c>
      <c r="E124" s="47">
        <v>122601</v>
      </c>
      <c r="F124" s="47">
        <v>2189</v>
      </c>
      <c r="G124" s="47">
        <v>2753</v>
      </c>
      <c r="H124" s="47">
        <v>158154</v>
      </c>
      <c r="I124" s="47">
        <v>24416</v>
      </c>
      <c r="J124" s="47">
        <v>126669</v>
      </c>
      <c r="K124" s="47">
        <v>2188</v>
      </c>
      <c r="L124" s="47">
        <v>2757</v>
      </c>
      <c r="M124" s="47">
        <v>159349</v>
      </c>
      <c r="N124" s="47">
        <v>23603</v>
      </c>
      <c r="O124" s="47">
        <v>128621</v>
      </c>
      <c r="P124" s="47">
        <v>2307</v>
      </c>
      <c r="Q124" s="47">
        <v>2686</v>
      </c>
      <c r="R124" s="47">
        <v>162768</v>
      </c>
      <c r="S124" s="47">
        <v>22958</v>
      </c>
      <c r="T124" s="47">
        <v>132331</v>
      </c>
      <c r="U124" s="47">
        <v>2615</v>
      </c>
      <c r="V124" s="47">
        <v>2775</v>
      </c>
      <c r="W124" s="47">
        <v>163083</v>
      </c>
      <c r="X124" s="47">
        <v>22790</v>
      </c>
      <c r="Y124" s="47">
        <v>132725</v>
      </c>
      <c r="Z124" s="47">
        <v>2734</v>
      </c>
      <c r="AA124" s="47">
        <v>2755</v>
      </c>
      <c r="AB124" s="47">
        <v>167568</v>
      </c>
      <c r="AC124" s="47">
        <v>22665</v>
      </c>
      <c r="AD124" s="47">
        <v>137247</v>
      </c>
      <c r="AE124" s="47">
        <v>2853</v>
      </c>
      <c r="AF124" s="47">
        <v>2740</v>
      </c>
      <c r="AG124" s="125">
        <v>169678</v>
      </c>
      <c r="AH124" s="125">
        <v>22459</v>
      </c>
      <c r="AI124" s="125">
        <v>139522</v>
      </c>
      <c r="AJ124" s="125">
        <v>2898</v>
      </c>
      <c r="AK124" s="125">
        <v>2740</v>
      </c>
      <c r="AM124" s="61">
        <f t="shared" si="18"/>
        <v>0.15438117278096034</v>
      </c>
      <c r="AN124" s="62">
        <f t="shared" si="19"/>
        <v>0.14812141902365247</v>
      </c>
      <c r="AO124" s="62">
        <f t="shared" si="20"/>
        <v>0.14104738032045611</v>
      </c>
      <c r="AP124" s="62">
        <f t="shared" si="21"/>
        <v>0.13974479252895763</v>
      </c>
      <c r="AQ124" s="62">
        <f t="shared" si="22"/>
        <v>0.13525852191349183</v>
      </c>
      <c r="AR124" s="62"/>
      <c r="AS124" s="63">
        <f t="shared" si="23"/>
        <v>0.14371065731350369</v>
      </c>
      <c r="AT124" s="61">
        <f t="shared" si="24"/>
        <v>0.80092188626275651</v>
      </c>
      <c r="AU124" s="62">
        <f t="shared" si="25"/>
        <v>0.80716540423849537</v>
      </c>
      <c r="AV124" s="62">
        <f t="shared" si="26"/>
        <v>0.8130037845276713</v>
      </c>
      <c r="AW124" s="62">
        <f t="shared" si="27"/>
        <v>0.81384938957463382</v>
      </c>
      <c r="AX124" s="62">
        <f t="shared" si="28"/>
        <v>0.81905256373531943</v>
      </c>
      <c r="AY124" s="62"/>
      <c r="AZ124" s="63">
        <f t="shared" si="29"/>
        <v>0.81079860566777529</v>
      </c>
      <c r="BA124" s="61">
        <f t="shared" si="30"/>
        <v>3.1266992930940728E-2</v>
      </c>
      <c r="BB124" s="62">
        <f t="shared" si="31"/>
        <v>3.1333739151171332E-2</v>
      </c>
      <c r="BC124" s="62">
        <f t="shared" si="32"/>
        <v>3.3114617123758967E-2</v>
      </c>
      <c r="BD124" s="62">
        <f t="shared" si="33"/>
        <v>3.3657708038238199E-2</v>
      </c>
      <c r="BE124" s="62">
        <f t="shared" si="34"/>
        <v>3.3377494509691588E-2</v>
      </c>
      <c r="BF124" s="62"/>
      <c r="BG124" s="67">
        <f t="shared" si="35"/>
        <v>3.2550110350760164E-2</v>
      </c>
    </row>
    <row r="125" spans="1:59" x14ac:dyDescent="0.35">
      <c r="A125" s="46" t="s">
        <v>206</v>
      </c>
      <c r="B125" s="46" t="s">
        <v>383</v>
      </c>
      <c r="C125" s="47">
        <v>103503</v>
      </c>
      <c r="D125" s="47">
        <v>14272</v>
      </c>
      <c r="E125" s="47">
        <v>85485</v>
      </c>
      <c r="F125" s="47">
        <v>1162</v>
      </c>
      <c r="G125" s="47">
        <v>1550</v>
      </c>
      <c r="H125" s="47">
        <v>104649</v>
      </c>
      <c r="I125" s="47">
        <v>14140</v>
      </c>
      <c r="J125" s="47">
        <v>86609</v>
      </c>
      <c r="K125" s="47">
        <v>1328</v>
      </c>
      <c r="L125" s="47">
        <v>1540</v>
      </c>
      <c r="M125" s="47">
        <v>105064</v>
      </c>
      <c r="N125" s="47">
        <v>14035</v>
      </c>
      <c r="O125" s="47">
        <v>87006</v>
      </c>
      <c r="P125" s="47">
        <v>1413</v>
      </c>
      <c r="Q125" s="47">
        <v>1559</v>
      </c>
      <c r="R125" s="47">
        <v>106173</v>
      </c>
      <c r="S125" s="47">
        <v>13935</v>
      </c>
      <c r="T125" s="47">
        <v>88118</v>
      </c>
      <c r="U125" s="47">
        <v>1489</v>
      </c>
      <c r="V125" s="47">
        <v>1583</v>
      </c>
      <c r="W125" s="47">
        <v>106287</v>
      </c>
      <c r="X125" s="47">
        <v>13889</v>
      </c>
      <c r="Y125" s="47">
        <v>88357</v>
      </c>
      <c r="Z125" s="47">
        <v>1412</v>
      </c>
      <c r="AA125" s="47">
        <v>1587</v>
      </c>
      <c r="AB125" s="47">
        <v>109055</v>
      </c>
      <c r="AC125" s="47">
        <v>13732</v>
      </c>
      <c r="AD125" s="47">
        <v>91269</v>
      </c>
      <c r="AE125" s="47">
        <v>1452</v>
      </c>
      <c r="AF125" s="47">
        <v>1574</v>
      </c>
      <c r="AG125" s="125">
        <v>109147</v>
      </c>
      <c r="AH125" s="125">
        <v>13654</v>
      </c>
      <c r="AI125" s="125">
        <v>91417</v>
      </c>
      <c r="AJ125" s="125">
        <v>1481</v>
      </c>
      <c r="AK125" s="125">
        <v>1574</v>
      </c>
      <c r="AM125" s="61">
        <f t="shared" si="18"/>
        <v>0.13511834800141426</v>
      </c>
      <c r="AN125" s="62">
        <f t="shared" si="19"/>
        <v>0.13358524328028631</v>
      </c>
      <c r="AO125" s="62">
        <f t="shared" si="20"/>
        <v>0.13124805741572715</v>
      </c>
      <c r="AP125" s="62">
        <f t="shared" si="21"/>
        <v>0.13067449452896404</v>
      </c>
      <c r="AQ125" s="62">
        <f t="shared" si="22"/>
        <v>0.12591811471275963</v>
      </c>
      <c r="AR125" s="62"/>
      <c r="AS125" s="63">
        <f t="shared" si="23"/>
        <v>0.13130885158783029</v>
      </c>
      <c r="AT125" s="61">
        <f t="shared" si="24"/>
        <v>0.82761421513822397</v>
      </c>
      <c r="AU125" s="62">
        <f t="shared" si="25"/>
        <v>0.82812381024899107</v>
      </c>
      <c r="AV125" s="62">
        <f t="shared" si="26"/>
        <v>0.82994735007958709</v>
      </c>
      <c r="AW125" s="62">
        <f t="shared" si="27"/>
        <v>0.83130580409645582</v>
      </c>
      <c r="AX125" s="62">
        <f t="shared" si="28"/>
        <v>0.83690798221081109</v>
      </c>
      <c r="AY125" s="62"/>
      <c r="AZ125" s="63">
        <f t="shared" si="29"/>
        <v>0.83077983235481379</v>
      </c>
      <c r="BA125" s="61">
        <f t="shared" si="30"/>
        <v>2.7405899721927588E-2</v>
      </c>
      <c r="BB125" s="62">
        <f t="shared" si="31"/>
        <v>2.828751998781695E-2</v>
      </c>
      <c r="BC125" s="62">
        <f t="shared" si="32"/>
        <v>2.8933909751066654E-2</v>
      </c>
      <c r="BD125" s="62">
        <f t="shared" si="33"/>
        <v>2.8216056526197936E-2</v>
      </c>
      <c r="BE125" s="62">
        <f t="shared" si="34"/>
        <v>2.774746687451286E-2</v>
      </c>
      <c r="BF125" s="62"/>
      <c r="BG125" s="67">
        <f t="shared" si="35"/>
        <v>2.8118170572304396E-2</v>
      </c>
    </row>
    <row r="126" spans="1:59" x14ac:dyDescent="0.4">
      <c r="A126" s="46" t="s">
        <v>212</v>
      </c>
      <c r="B126" s="46" t="s">
        <v>212</v>
      </c>
      <c r="C126" s="47">
        <v>783895</v>
      </c>
      <c r="D126" s="47">
        <v>154389</v>
      </c>
      <c r="E126" s="47">
        <v>555900</v>
      </c>
      <c r="F126" s="47">
        <v>9440</v>
      </c>
      <c r="G126" s="47">
        <v>53384</v>
      </c>
      <c r="H126" s="47">
        <v>792998</v>
      </c>
      <c r="I126" s="47">
        <v>151964</v>
      </c>
      <c r="J126" s="47">
        <v>567543</v>
      </c>
      <c r="K126" s="47">
        <v>9563</v>
      </c>
      <c r="L126" s="47">
        <v>53216</v>
      </c>
      <c r="M126" s="47">
        <v>800340</v>
      </c>
      <c r="N126" s="47">
        <v>147565</v>
      </c>
      <c r="O126" s="47">
        <v>579777</v>
      </c>
      <c r="P126" s="47">
        <v>9438</v>
      </c>
      <c r="Q126" s="47">
        <v>52880</v>
      </c>
      <c r="R126" s="47">
        <v>809802</v>
      </c>
      <c r="S126" s="47">
        <v>142457</v>
      </c>
      <c r="T126" s="47">
        <v>595392</v>
      </c>
      <c r="U126" s="47">
        <v>9093</v>
      </c>
      <c r="V126" s="47">
        <v>52492</v>
      </c>
      <c r="W126" s="47">
        <v>815588</v>
      </c>
      <c r="X126" s="47">
        <v>138801</v>
      </c>
      <c r="Y126" s="47">
        <v>605787</v>
      </c>
      <c r="Z126" s="47">
        <v>9068</v>
      </c>
      <c r="AA126" s="47">
        <v>51842</v>
      </c>
      <c r="AB126" s="47">
        <v>834637</v>
      </c>
      <c r="AC126" s="47">
        <v>137208</v>
      </c>
      <c r="AD126" s="47">
        <v>627191</v>
      </c>
      <c r="AE126" s="47">
        <v>8915</v>
      </c>
      <c r="AF126" s="47">
        <v>51403</v>
      </c>
      <c r="AG126" s="24">
        <v>876286</v>
      </c>
      <c r="AH126" s="24">
        <v>146710</v>
      </c>
      <c r="AI126" s="24">
        <v>658745</v>
      </c>
      <c r="AJ126" s="24">
        <v>9112</v>
      </c>
      <c r="AK126" s="24">
        <v>51641</v>
      </c>
      <c r="AM126" s="61">
        <f t="shared" si="18"/>
        <v>0.1916322613676201</v>
      </c>
      <c r="AN126" s="62">
        <f t="shared" si="19"/>
        <v>0.18437788939700628</v>
      </c>
      <c r="AO126" s="62">
        <f t="shared" si="20"/>
        <v>0.17591584115623327</v>
      </c>
      <c r="AP126" s="62">
        <f t="shared" si="21"/>
        <v>0.17018519154278877</v>
      </c>
      <c r="AQ126" s="62">
        <f t="shared" si="22"/>
        <v>0.16439242449112609</v>
      </c>
      <c r="AR126" s="62"/>
      <c r="AS126" s="63">
        <f t="shared" si="23"/>
        <v>0.17730072159095492</v>
      </c>
      <c r="AT126" s="61">
        <f t="shared" si="24"/>
        <v>0.71569285168436747</v>
      </c>
      <c r="AU126" s="62">
        <f t="shared" si="25"/>
        <v>0.72441337431591568</v>
      </c>
      <c r="AV126" s="62">
        <f t="shared" si="26"/>
        <v>0.73523157512577153</v>
      </c>
      <c r="AW126" s="62">
        <f t="shared" si="27"/>
        <v>0.74276105092276978</v>
      </c>
      <c r="AX126" s="62">
        <f t="shared" si="28"/>
        <v>0.75145362594756759</v>
      </c>
      <c r="AY126" s="62"/>
      <c r="AZ126" s="63">
        <f t="shared" si="29"/>
        <v>0.73391049559927846</v>
      </c>
      <c r="BA126" s="61">
        <f t="shared" si="30"/>
        <v>7.9166656158023097E-2</v>
      </c>
      <c r="BB126" s="62">
        <f t="shared" si="31"/>
        <v>7.7864407626758628E-2</v>
      </c>
      <c r="BC126" s="62">
        <f t="shared" si="32"/>
        <v>7.6049454064079855E-2</v>
      </c>
      <c r="BD126" s="62">
        <f t="shared" si="33"/>
        <v>7.4682315090462345E-2</v>
      </c>
      <c r="BE126" s="62">
        <f t="shared" si="34"/>
        <v>7.2268543091188145E-2</v>
      </c>
      <c r="BF126" s="62"/>
      <c r="BG126" s="67">
        <f t="shared" si="35"/>
        <v>7.6006275206102411E-2</v>
      </c>
    </row>
    <row r="127" spans="1:59" x14ac:dyDescent="0.4">
      <c r="A127" s="46" t="s">
        <v>212</v>
      </c>
      <c r="B127" s="46" t="s">
        <v>530</v>
      </c>
      <c r="C127" s="47">
        <v>10855</v>
      </c>
      <c r="D127" s="47">
        <v>9675</v>
      </c>
      <c r="E127" s="47">
        <v>540</v>
      </c>
      <c r="F127" s="47">
        <v>165</v>
      </c>
      <c r="G127" s="47">
        <v>313</v>
      </c>
      <c r="H127" s="47">
        <v>10936</v>
      </c>
      <c r="I127" s="47">
        <v>9669</v>
      </c>
      <c r="J127" s="47">
        <v>612</v>
      </c>
      <c r="K127" s="47">
        <v>162</v>
      </c>
      <c r="L127" s="47">
        <v>328</v>
      </c>
      <c r="M127" s="47">
        <v>10940</v>
      </c>
      <c r="N127" s="47">
        <v>9654</v>
      </c>
      <c r="O127" s="47">
        <v>631</v>
      </c>
      <c r="P127" s="47">
        <v>162</v>
      </c>
      <c r="Q127" s="47">
        <v>332</v>
      </c>
      <c r="R127" s="47">
        <v>11043</v>
      </c>
      <c r="S127" s="47">
        <v>9757</v>
      </c>
      <c r="T127" s="47">
        <v>631</v>
      </c>
      <c r="U127" s="47">
        <v>162</v>
      </c>
      <c r="V127" s="47">
        <v>332</v>
      </c>
      <c r="W127" s="47">
        <v>11005</v>
      </c>
      <c r="X127" s="47">
        <v>9709</v>
      </c>
      <c r="Y127" s="47">
        <v>634</v>
      </c>
      <c r="Z127" s="47">
        <v>162</v>
      </c>
      <c r="AA127" s="47">
        <v>332</v>
      </c>
      <c r="AB127" s="47">
        <v>11053</v>
      </c>
      <c r="AC127" s="47">
        <v>9754</v>
      </c>
      <c r="AD127" s="47">
        <v>635</v>
      </c>
      <c r="AE127" s="47">
        <v>162</v>
      </c>
      <c r="AF127" s="47">
        <v>332</v>
      </c>
      <c r="AG127" s="24">
        <v>11109</v>
      </c>
      <c r="AH127" s="24">
        <v>9810</v>
      </c>
      <c r="AI127" s="24">
        <v>635</v>
      </c>
      <c r="AJ127" s="24">
        <v>162</v>
      </c>
      <c r="AK127" s="24">
        <v>332</v>
      </c>
      <c r="AM127" s="61">
        <f t="shared" ref="AM127" si="36">I127/H127</f>
        <v>0.88414411119239211</v>
      </c>
      <c r="AN127" s="62">
        <f t="shared" ref="AN127" si="37">N127/M127</f>
        <v>0.88244972577696523</v>
      </c>
      <c r="AO127" s="62">
        <f t="shared" ref="AO127" si="38">S127/R127</f>
        <v>0.88354613782486646</v>
      </c>
      <c r="AP127" s="62">
        <f t="shared" ref="AP127" si="39">X127/W127</f>
        <v>0.88223534756928668</v>
      </c>
      <c r="AQ127" s="62">
        <f t="shared" ref="AQ127" si="40">AC127/AB127</f>
        <v>0.8824753460598932</v>
      </c>
      <c r="AR127" s="62"/>
      <c r="AS127" s="63">
        <f t="shared" ref="AS127" si="41">AVERAGE(AM127:AQ127)</f>
        <v>0.8829701336846808</v>
      </c>
      <c r="AT127" s="61">
        <f t="shared" ref="AT127" si="42">J127/H127</f>
        <v>5.596196049743965E-2</v>
      </c>
      <c r="AU127" s="62">
        <f t="shared" ref="AU127" si="43">O127/M127</f>
        <v>5.7678244972577696E-2</v>
      </c>
      <c r="AV127" s="62">
        <f t="shared" ref="AV127" si="44">T127/R127</f>
        <v>5.7140269854206283E-2</v>
      </c>
      <c r="AW127" s="62">
        <f t="shared" ref="AW127" si="45">Y127/W127</f>
        <v>5.761017719218537E-2</v>
      </c>
      <c r="AX127" s="62">
        <f t="shared" ref="AX127" si="46">AD127/AB127</f>
        <v>5.7450465936849722E-2</v>
      </c>
      <c r="AY127" s="62"/>
      <c r="AZ127" s="63">
        <f t="shared" ref="AZ127" si="47">AVERAGE(AT127:AX127)</f>
        <v>5.7168223690651741E-2</v>
      </c>
      <c r="BA127" s="61">
        <f t="shared" ref="BA127" si="48">SUM(K127:L127)/H127</f>
        <v>4.4806144842721288E-2</v>
      </c>
      <c r="BB127" s="62">
        <f t="shared" ref="BB127" si="49">SUM(P127:Q127)/M127</f>
        <v>4.5155393053016454E-2</v>
      </c>
      <c r="BC127" s="62">
        <f t="shared" ref="BC127" si="50">SUM(U127:V127)/R127</f>
        <v>4.4734220773340577E-2</v>
      </c>
      <c r="BD127" s="62">
        <f t="shared" ref="BD127" si="51">SUM(Z127:AA127)/W127</f>
        <v>4.4888686960472511E-2</v>
      </c>
      <c r="BE127" s="62">
        <f t="shared" ref="BE127" si="52">SUM(AE127:AF127)/AB127</f>
        <v>4.4693748303627975E-2</v>
      </c>
      <c r="BF127" s="62"/>
      <c r="BG127" s="67">
        <f t="shared" ref="BG127" si="53">AVERAGE(BA127:BE127)</f>
        <v>4.4855638786635767E-2</v>
      </c>
    </row>
    <row r="128" spans="1:59" x14ac:dyDescent="0.4">
      <c r="A128" s="46" t="s">
        <v>212</v>
      </c>
      <c r="B128" s="46" t="s">
        <v>388</v>
      </c>
      <c r="C128" s="47">
        <v>41877</v>
      </c>
      <c r="D128" s="47">
        <v>20497</v>
      </c>
      <c r="E128" s="47">
        <v>14259</v>
      </c>
      <c r="F128" s="47">
        <v>573</v>
      </c>
      <c r="G128" s="47">
        <v>5649</v>
      </c>
      <c r="H128" s="47">
        <v>42387</v>
      </c>
      <c r="I128" s="47">
        <v>20284</v>
      </c>
      <c r="J128" s="47">
        <v>14998</v>
      </c>
      <c r="K128" s="47">
        <v>574</v>
      </c>
      <c r="L128" s="47">
        <v>5644</v>
      </c>
      <c r="M128" s="47">
        <v>41984</v>
      </c>
      <c r="N128" s="47">
        <v>19544</v>
      </c>
      <c r="O128" s="47">
        <v>15322</v>
      </c>
      <c r="P128" s="47">
        <v>562</v>
      </c>
      <c r="Q128" s="47">
        <v>5661</v>
      </c>
      <c r="R128" s="47">
        <v>42607</v>
      </c>
      <c r="S128" s="47">
        <v>19036</v>
      </c>
      <c r="T128" s="47">
        <v>16495</v>
      </c>
      <c r="U128" s="47">
        <v>552</v>
      </c>
      <c r="V128" s="47">
        <v>5660</v>
      </c>
      <c r="W128" s="47">
        <v>41905</v>
      </c>
      <c r="X128" s="47">
        <v>17872</v>
      </c>
      <c r="Y128" s="47">
        <v>17090</v>
      </c>
      <c r="Z128" s="47">
        <v>553</v>
      </c>
      <c r="AA128" s="47">
        <v>5570</v>
      </c>
      <c r="AB128" s="47">
        <v>43029</v>
      </c>
      <c r="AC128" s="47">
        <v>17711</v>
      </c>
      <c r="AD128" s="47">
        <v>18453</v>
      </c>
      <c r="AE128" s="47">
        <v>553</v>
      </c>
      <c r="AF128" s="47">
        <v>5502</v>
      </c>
      <c r="AG128" s="24">
        <v>45143</v>
      </c>
      <c r="AH128" s="24">
        <v>17675</v>
      </c>
      <c r="AI128" s="24">
        <v>20591</v>
      </c>
      <c r="AJ128" s="24">
        <v>559</v>
      </c>
      <c r="AK128" s="24">
        <v>5513</v>
      </c>
      <c r="AM128" s="61">
        <f t="shared" si="18"/>
        <v>0.47854294948923021</v>
      </c>
      <c r="AN128" s="62">
        <f t="shared" si="19"/>
        <v>0.46551067073170732</v>
      </c>
      <c r="AO128" s="62">
        <f t="shared" si="20"/>
        <v>0.44678104536813201</v>
      </c>
      <c r="AP128" s="62">
        <f t="shared" si="21"/>
        <v>0.42648848586087579</v>
      </c>
      <c r="AQ128" s="62">
        <f t="shared" si="22"/>
        <v>0.41160612610100167</v>
      </c>
      <c r="AR128" s="62"/>
      <c r="AS128" s="63">
        <f t="shared" si="23"/>
        <v>0.4457858555101894</v>
      </c>
      <c r="AT128" s="61">
        <f t="shared" si="24"/>
        <v>0.35383490221058345</v>
      </c>
      <c r="AU128" s="62">
        <f t="shared" si="25"/>
        <v>0.36494855182926828</v>
      </c>
      <c r="AV128" s="62">
        <f t="shared" si="26"/>
        <v>0.3871429577299505</v>
      </c>
      <c r="AW128" s="62">
        <f t="shared" si="27"/>
        <v>0.40782722825438494</v>
      </c>
      <c r="AX128" s="62">
        <f t="shared" si="28"/>
        <v>0.42885031025587395</v>
      </c>
      <c r="AY128" s="62"/>
      <c r="AZ128" s="63">
        <f t="shared" si="29"/>
        <v>0.3885207900560122</v>
      </c>
      <c r="BA128" s="61">
        <f t="shared" si="30"/>
        <v>0.14669592091914974</v>
      </c>
      <c r="BB128" s="62">
        <f t="shared" si="31"/>
        <v>0.14822313262195122</v>
      </c>
      <c r="BC128" s="62">
        <f t="shared" si="32"/>
        <v>0.14579763888562913</v>
      </c>
      <c r="BD128" s="62">
        <f t="shared" si="33"/>
        <v>0.14611621524877699</v>
      </c>
      <c r="BE128" s="62">
        <f t="shared" si="34"/>
        <v>0.14071904994306167</v>
      </c>
      <c r="BF128" s="62"/>
      <c r="BG128" s="67">
        <f t="shared" si="35"/>
        <v>0.14551039152371376</v>
      </c>
    </row>
    <row r="129" spans="1:59" x14ac:dyDescent="0.4">
      <c r="A129" s="46" t="s">
        <v>212</v>
      </c>
      <c r="B129" s="46" t="s">
        <v>957</v>
      </c>
      <c r="C129" s="47">
        <v>179539</v>
      </c>
      <c r="D129" s="47">
        <v>21286</v>
      </c>
      <c r="E129" s="47">
        <v>148156</v>
      </c>
      <c r="F129" s="47">
        <v>1354</v>
      </c>
      <c r="G129" s="47">
        <v>6758</v>
      </c>
      <c r="H129" s="47">
        <v>181128</v>
      </c>
      <c r="I129" s="47">
        <v>21202</v>
      </c>
      <c r="J129" s="47">
        <v>149833</v>
      </c>
      <c r="K129" s="47">
        <v>1359</v>
      </c>
      <c r="L129" s="47">
        <v>6758</v>
      </c>
      <c r="M129" s="47">
        <v>183594</v>
      </c>
      <c r="N129" s="47">
        <v>20945</v>
      </c>
      <c r="O129" s="47">
        <v>152599</v>
      </c>
      <c r="P129" s="47">
        <v>1359</v>
      </c>
      <c r="Q129" s="47">
        <v>6708</v>
      </c>
      <c r="R129" s="47">
        <v>184756</v>
      </c>
      <c r="S129" s="47">
        <v>20593</v>
      </c>
      <c r="T129" s="47">
        <v>154258</v>
      </c>
      <c r="U129" s="47">
        <v>1311</v>
      </c>
      <c r="V129" s="47">
        <v>6634</v>
      </c>
      <c r="W129" s="47">
        <v>183025</v>
      </c>
      <c r="X129" s="47">
        <v>20042</v>
      </c>
      <c r="Y129" s="47">
        <v>153429</v>
      </c>
      <c r="Z129" s="47">
        <v>1290</v>
      </c>
      <c r="AA129" s="47">
        <v>6361</v>
      </c>
      <c r="AB129" s="47">
        <v>187027</v>
      </c>
      <c r="AC129" s="47">
        <v>19968</v>
      </c>
      <c r="AD129" s="47">
        <v>157755</v>
      </c>
      <c r="AE129" s="47">
        <v>1222</v>
      </c>
      <c r="AF129" s="47">
        <v>6197</v>
      </c>
      <c r="AG129" s="24">
        <v>188900</v>
      </c>
      <c r="AH129" s="24">
        <v>19973</v>
      </c>
      <c r="AI129" s="24">
        <v>159680</v>
      </c>
      <c r="AJ129" s="24">
        <v>1216</v>
      </c>
      <c r="AK129" s="24">
        <v>6144</v>
      </c>
      <c r="AM129" s="61">
        <f t="shared" si="18"/>
        <v>0.11705534207853011</v>
      </c>
      <c r="AN129" s="62">
        <f t="shared" si="19"/>
        <v>0.11408324890791638</v>
      </c>
      <c r="AO129" s="62">
        <f t="shared" si="20"/>
        <v>0.11146052090324536</v>
      </c>
      <c r="AP129" s="62">
        <f t="shared" si="21"/>
        <v>0.10950416609752767</v>
      </c>
      <c r="AQ129" s="62">
        <f t="shared" si="22"/>
        <v>0.10676533334759153</v>
      </c>
      <c r="AR129" s="62"/>
      <c r="AS129" s="63">
        <f t="shared" si="23"/>
        <v>0.11177372226696221</v>
      </c>
      <c r="AT129" s="61">
        <f t="shared" si="24"/>
        <v>0.82722163332008303</v>
      </c>
      <c r="AU129" s="62">
        <f t="shared" si="25"/>
        <v>0.83117640010022109</v>
      </c>
      <c r="AV129" s="62">
        <f t="shared" si="26"/>
        <v>0.83492822966507174</v>
      </c>
      <c r="AW129" s="62">
        <f t="shared" si="27"/>
        <v>0.83829531484769837</v>
      </c>
      <c r="AX129" s="62">
        <f t="shared" si="28"/>
        <v>0.84348783865431198</v>
      </c>
      <c r="AY129" s="62"/>
      <c r="AZ129" s="63">
        <f t="shared" si="29"/>
        <v>0.83502188331747718</v>
      </c>
      <c r="BA129" s="61">
        <f t="shared" si="30"/>
        <v>4.4813612472947309E-2</v>
      </c>
      <c r="BB129" s="62">
        <f t="shared" si="31"/>
        <v>4.393934442302036E-2</v>
      </c>
      <c r="BC129" s="62">
        <f t="shared" si="32"/>
        <v>4.3002662971703222E-2</v>
      </c>
      <c r="BD129" s="62">
        <f t="shared" si="33"/>
        <v>4.180303237262669E-2</v>
      </c>
      <c r="BE129" s="62">
        <f t="shared" si="34"/>
        <v>3.9668069316194987E-2</v>
      </c>
      <c r="BF129" s="62"/>
      <c r="BG129" s="67">
        <f t="shared" si="35"/>
        <v>4.2645344311298516E-2</v>
      </c>
    </row>
    <row r="130" spans="1:59" x14ac:dyDescent="0.4">
      <c r="A130" s="46" t="s">
        <v>212</v>
      </c>
      <c r="B130" s="46" t="s">
        <v>399</v>
      </c>
      <c r="C130" s="47">
        <v>90122</v>
      </c>
      <c r="D130" s="47">
        <v>13265</v>
      </c>
      <c r="E130" s="47">
        <v>73267</v>
      </c>
      <c r="F130" s="47">
        <v>635</v>
      </c>
      <c r="G130" s="47">
        <v>2037</v>
      </c>
      <c r="H130" s="47">
        <v>91215</v>
      </c>
      <c r="I130" s="47">
        <v>13155</v>
      </c>
      <c r="J130" s="47">
        <v>74443</v>
      </c>
      <c r="K130" s="47">
        <v>653</v>
      </c>
      <c r="L130" s="47">
        <v>2038</v>
      </c>
      <c r="M130" s="47">
        <v>95011</v>
      </c>
      <c r="N130" s="47">
        <v>12987</v>
      </c>
      <c r="O130" s="47">
        <v>78337</v>
      </c>
      <c r="P130" s="47">
        <v>665</v>
      </c>
      <c r="Q130" s="47">
        <v>2052</v>
      </c>
      <c r="R130" s="47">
        <v>97595</v>
      </c>
      <c r="S130" s="47">
        <v>12988</v>
      </c>
      <c r="T130" s="47">
        <v>80908</v>
      </c>
      <c r="U130" s="47">
        <v>665</v>
      </c>
      <c r="V130" s="47">
        <v>2050</v>
      </c>
      <c r="W130" s="47">
        <v>100552</v>
      </c>
      <c r="X130" s="47">
        <v>12893</v>
      </c>
      <c r="Y130" s="47">
        <v>83962</v>
      </c>
      <c r="Z130" s="47">
        <v>662</v>
      </c>
      <c r="AA130" s="47">
        <v>2063</v>
      </c>
      <c r="AB130" s="47">
        <v>103133</v>
      </c>
      <c r="AC130" s="47">
        <v>12864</v>
      </c>
      <c r="AD130" s="47">
        <v>86584</v>
      </c>
      <c r="AE130" s="47">
        <v>662</v>
      </c>
      <c r="AF130" s="47">
        <v>2063</v>
      </c>
      <c r="AG130" s="24">
        <v>105220</v>
      </c>
      <c r="AH130" s="24">
        <v>12829</v>
      </c>
      <c r="AI130" s="24">
        <v>88700</v>
      </c>
      <c r="AJ130" s="24">
        <v>663</v>
      </c>
      <c r="AK130" s="24">
        <v>2064</v>
      </c>
      <c r="AM130" s="61">
        <f t="shared" si="18"/>
        <v>0.14421970070712054</v>
      </c>
      <c r="AN130" s="62">
        <f t="shared" si="19"/>
        <v>0.13668943596004673</v>
      </c>
      <c r="AO130" s="62">
        <f t="shared" si="20"/>
        <v>0.13308058814488447</v>
      </c>
      <c r="AP130" s="62">
        <f t="shared" si="21"/>
        <v>0.12822221338213063</v>
      </c>
      <c r="AQ130" s="62">
        <f t="shared" si="22"/>
        <v>0.12473214199140915</v>
      </c>
      <c r="AR130" s="62"/>
      <c r="AS130" s="63">
        <f t="shared" si="23"/>
        <v>0.1333888160371183</v>
      </c>
      <c r="AT130" s="61">
        <f t="shared" si="24"/>
        <v>0.81612673354163245</v>
      </c>
      <c r="AU130" s="62">
        <f t="shared" si="25"/>
        <v>0.82450453105429899</v>
      </c>
      <c r="AV130" s="62">
        <f t="shared" si="26"/>
        <v>0.82901788001434495</v>
      </c>
      <c r="AW130" s="62">
        <f t="shared" si="27"/>
        <v>0.83501074071127379</v>
      </c>
      <c r="AX130" s="62">
        <f t="shared" si="28"/>
        <v>0.83953729650063513</v>
      </c>
      <c r="AY130" s="62"/>
      <c r="AZ130" s="63">
        <f t="shared" si="29"/>
        <v>0.82883943636443702</v>
      </c>
      <c r="BA130" s="61">
        <f t="shared" si="30"/>
        <v>2.9501726689689197E-2</v>
      </c>
      <c r="BB130" s="62">
        <f t="shared" si="31"/>
        <v>2.8596688804454221E-2</v>
      </c>
      <c r="BC130" s="62">
        <f t="shared" si="32"/>
        <v>2.7819048106972694E-2</v>
      </c>
      <c r="BD130" s="62">
        <f t="shared" si="33"/>
        <v>2.7100405760203675E-2</v>
      </c>
      <c r="BE130" s="62">
        <f t="shared" si="34"/>
        <v>2.6422192702626704E-2</v>
      </c>
      <c r="BF130" s="62"/>
      <c r="BG130" s="67">
        <f t="shared" si="35"/>
        <v>2.7888012412789299E-2</v>
      </c>
    </row>
    <row r="131" spans="1:59" x14ac:dyDescent="0.4">
      <c r="A131" s="46" t="s">
        <v>212</v>
      </c>
      <c r="B131" s="46" t="s">
        <v>384</v>
      </c>
      <c r="C131" s="47">
        <v>118194</v>
      </c>
      <c r="D131" s="47">
        <v>25251</v>
      </c>
      <c r="E131" s="47">
        <v>75672</v>
      </c>
      <c r="F131" s="47">
        <v>2288</v>
      </c>
      <c r="G131" s="47">
        <v>13138</v>
      </c>
      <c r="H131" s="47">
        <v>121847</v>
      </c>
      <c r="I131" s="47">
        <v>24672</v>
      </c>
      <c r="J131" s="47">
        <v>79974</v>
      </c>
      <c r="K131" s="47">
        <v>2314</v>
      </c>
      <c r="L131" s="47">
        <v>13065</v>
      </c>
      <c r="M131" s="47">
        <v>120976</v>
      </c>
      <c r="N131" s="47">
        <v>23536</v>
      </c>
      <c r="O131" s="47">
        <v>80399</v>
      </c>
      <c r="P131" s="47">
        <v>2308</v>
      </c>
      <c r="Q131" s="47">
        <v>12955</v>
      </c>
      <c r="R131" s="47">
        <v>123199</v>
      </c>
      <c r="S131" s="47">
        <v>22612</v>
      </c>
      <c r="T131" s="47">
        <v>83630</v>
      </c>
      <c r="U131" s="47">
        <v>2313</v>
      </c>
      <c r="V131" s="47">
        <v>12960</v>
      </c>
      <c r="W131" s="47">
        <v>126648</v>
      </c>
      <c r="X131" s="47">
        <v>22177</v>
      </c>
      <c r="Y131" s="47">
        <v>87644</v>
      </c>
      <c r="Z131" s="47">
        <v>2310</v>
      </c>
      <c r="AA131" s="47">
        <v>12888</v>
      </c>
      <c r="AB131" s="47">
        <v>128977</v>
      </c>
      <c r="AC131" s="47">
        <v>21772</v>
      </c>
      <c r="AD131" s="47">
        <v>90614</v>
      </c>
      <c r="AE131" s="47">
        <v>2262</v>
      </c>
      <c r="AF131" s="47">
        <v>12756</v>
      </c>
      <c r="AG131" s="24">
        <v>137276</v>
      </c>
      <c r="AH131" s="24">
        <v>21643</v>
      </c>
      <c r="AI131" s="24">
        <v>99077</v>
      </c>
      <c r="AJ131" s="24">
        <v>2262</v>
      </c>
      <c r="AK131" s="24">
        <v>12726</v>
      </c>
      <c r="AM131" s="61">
        <f t="shared" si="18"/>
        <v>0.20248344234983218</v>
      </c>
      <c r="AN131" s="62">
        <f t="shared" si="19"/>
        <v>0.19455098531940221</v>
      </c>
      <c r="AO131" s="62">
        <f t="shared" si="20"/>
        <v>0.18354045081534753</v>
      </c>
      <c r="AP131" s="62">
        <f t="shared" si="21"/>
        <v>0.17510738424609942</v>
      </c>
      <c r="AQ131" s="62">
        <f t="shared" si="22"/>
        <v>0.16880529086581328</v>
      </c>
      <c r="AR131" s="62"/>
      <c r="AS131" s="63">
        <f t="shared" si="23"/>
        <v>0.18489751071929891</v>
      </c>
      <c r="AT131" s="61">
        <f t="shared" si="24"/>
        <v>0.65634771475703135</v>
      </c>
      <c r="AU131" s="62">
        <f t="shared" si="25"/>
        <v>0.6645863642375347</v>
      </c>
      <c r="AV131" s="62">
        <f t="shared" si="26"/>
        <v>0.67882044497114424</v>
      </c>
      <c r="AW131" s="62">
        <f t="shared" si="27"/>
        <v>0.69202829890720741</v>
      </c>
      <c r="AX131" s="62">
        <f t="shared" si="28"/>
        <v>0.70255937105065247</v>
      </c>
      <c r="AY131" s="62"/>
      <c r="AZ131" s="63">
        <f t="shared" si="29"/>
        <v>0.67886843878471403</v>
      </c>
      <c r="BA131" s="61">
        <f t="shared" si="30"/>
        <v>0.1262156639063744</v>
      </c>
      <c r="BB131" s="62">
        <f t="shared" si="31"/>
        <v>0.12616552043380505</v>
      </c>
      <c r="BC131" s="62">
        <f t="shared" si="32"/>
        <v>0.12397016209547156</v>
      </c>
      <c r="BD131" s="62">
        <f t="shared" si="33"/>
        <v>0.12000189501610764</v>
      </c>
      <c r="BE131" s="62">
        <f t="shared" si="34"/>
        <v>0.11643936515812897</v>
      </c>
      <c r="BF131" s="62"/>
      <c r="BG131" s="67">
        <f t="shared" si="35"/>
        <v>0.12255852132197753</v>
      </c>
    </row>
    <row r="132" spans="1:59" x14ac:dyDescent="0.4">
      <c r="A132" s="46" t="s">
        <v>212</v>
      </c>
      <c r="B132" s="46" t="s">
        <v>389</v>
      </c>
      <c r="C132" s="47">
        <v>140387</v>
      </c>
      <c r="D132" s="47">
        <v>20625</v>
      </c>
      <c r="E132" s="47">
        <v>109812</v>
      </c>
      <c r="F132" s="47">
        <v>1810</v>
      </c>
      <c r="G132" s="47">
        <v>6254</v>
      </c>
      <c r="H132" s="47">
        <v>141295</v>
      </c>
      <c r="I132" s="47">
        <v>20461</v>
      </c>
      <c r="J132" s="47">
        <v>110867</v>
      </c>
      <c r="K132" s="47">
        <v>1855</v>
      </c>
      <c r="L132" s="47">
        <v>6245</v>
      </c>
      <c r="M132" s="47">
        <v>143485</v>
      </c>
      <c r="N132" s="47">
        <v>20070</v>
      </c>
      <c r="O132" s="47">
        <v>113473</v>
      </c>
      <c r="P132" s="47">
        <v>1851</v>
      </c>
      <c r="Q132" s="47">
        <v>6239</v>
      </c>
      <c r="R132" s="47">
        <v>147686</v>
      </c>
      <c r="S132" s="47">
        <v>19686</v>
      </c>
      <c r="T132" s="47">
        <v>118066</v>
      </c>
      <c r="U132" s="47">
        <v>1875</v>
      </c>
      <c r="V132" s="47">
        <v>6233</v>
      </c>
      <c r="W132" s="47">
        <v>148438</v>
      </c>
      <c r="X132" s="47">
        <v>19476</v>
      </c>
      <c r="Y132" s="47">
        <v>119156</v>
      </c>
      <c r="Z132" s="47">
        <v>1796</v>
      </c>
      <c r="AA132" s="47">
        <v>6219</v>
      </c>
      <c r="AB132" s="47">
        <v>151840</v>
      </c>
      <c r="AC132" s="47">
        <v>19087</v>
      </c>
      <c r="AD132" s="47">
        <v>123063</v>
      </c>
      <c r="AE132" s="47">
        <v>1760</v>
      </c>
      <c r="AF132" s="47">
        <v>6195</v>
      </c>
      <c r="AG132" s="24">
        <v>154806</v>
      </c>
      <c r="AH132" s="24">
        <v>19055</v>
      </c>
      <c r="AI132" s="24">
        <v>126063</v>
      </c>
      <c r="AJ132" s="24">
        <v>1761</v>
      </c>
      <c r="AK132" s="24">
        <v>6192</v>
      </c>
      <c r="AM132" s="61">
        <f t="shared" ref="AM132:AM195" si="54">I132/H132</f>
        <v>0.14481050284864999</v>
      </c>
      <c r="AN132" s="62">
        <f t="shared" ref="AN132:AN195" si="55">N132/M132</f>
        <v>0.13987524828379272</v>
      </c>
      <c r="AO132" s="62">
        <f t="shared" ref="AO132:AO195" si="56">S132/R132</f>
        <v>0.13329631786357543</v>
      </c>
      <c r="AP132" s="62">
        <f t="shared" ref="AP132:AP195" si="57">X132/W132</f>
        <v>0.13120629488405933</v>
      </c>
      <c r="AQ132" s="62">
        <f t="shared" ref="AQ132:AQ195" si="58">AC132/AB132</f>
        <v>0.12570468914646996</v>
      </c>
      <c r="AR132" s="62"/>
      <c r="AS132" s="63">
        <f t="shared" ref="AS132:AS195" si="59">AVERAGE(AM132:AQ132)</f>
        <v>0.13497861060530947</v>
      </c>
      <c r="AT132" s="61">
        <f t="shared" ref="AT132:AT195" si="60">J132/H132</f>
        <v>0.78464913832761241</v>
      </c>
      <c r="AU132" s="62">
        <f t="shared" ref="AU132:AU195" si="61">O132/M132</f>
        <v>0.79083527894901906</v>
      </c>
      <c r="AV132" s="62">
        <f t="shared" ref="AV132:AV195" si="62">T132/R132</f>
        <v>0.79943935105561803</v>
      </c>
      <c r="AW132" s="62">
        <f t="shared" ref="AW132:AW195" si="63">Y132/W132</f>
        <v>0.8027324539538393</v>
      </c>
      <c r="AX132" s="62">
        <f t="shared" ref="AX132:AX195" si="64">AD132/AB132</f>
        <v>0.81047813487881981</v>
      </c>
      <c r="AY132" s="62"/>
      <c r="AZ132" s="63">
        <f t="shared" ref="AZ132:AZ195" si="65">AVERAGE(AT132:AX132)</f>
        <v>0.79762687143298172</v>
      </c>
      <c r="BA132" s="61">
        <f t="shared" ref="BA132:BA195" si="66">SUM(K132:L132)/H132</f>
        <v>5.7326869315970135E-2</v>
      </c>
      <c r="BB132" s="62">
        <f t="shared" ref="BB132:BB195" si="67">SUM(P132:Q132)/M132</f>
        <v>5.6382200229989195E-2</v>
      </c>
      <c r="BC132" s="62">
        <f t="shared" ref="BC132:BC195" si="68">SUM(U132:V132)/R132</f>
        <v>5.4900261365329148E-2</v>
      </c>
      <c r="BD132" s="62">
        <f t="shared" ref="BD132:BD195" si="69">SUM(Z132:AA132)/W132</f>
        <v>5.3995607593742841E-2</v>
      </c>
      <c r="BE132" s="62">
        <f t="shared" ref="BE132:BE195" si="70">SUM(AE132:AF132)/AB132</f>
        <v>5.239067439409905E-2</v>
      </c>
      <c r="BF132" s="62"/>
      <c r="BG132" s="67">
        <f t="shared" ref="BG132:BG195" si="71">AVERAGE(BA132:BE132)</f>
        <v>5.4999122579826074E-2</v>
      </c>
    </row>
    <row r="133" spans="1:59" x14ac:dyDescent="0.4">
      <c r="A133" s="46" t="s">
        <v>212</v>
      </c>
      <c r="B133" s="46" t="s">
        <v>383</v>
      </c>
      <c r="C133" s="47">
        <v>54424</v>
      </c>
      <c r="D133" s="47">
        <v>23261</v>
      </c>
      <c r="E133" s="47">
        <v>18223</v>
      </c>
      <c r="F133" s="47">
        <v>737</v>
      </c>
      <c r="G133" s="47">
        <v>11025</v>
      </c>
      <c r="H133" s="47">
        <v>54338</v>
      </c>
      <c r="I133" s="47">
        <v>23178</v>
      </c>
      <c r="J133" s="47">
        <v>18247</v>
      </c>
      <c r="K133" s="47">
        <v>739</v>
      </c>
      <c r="L133" s="47">
        <v>10994</v>
      </c>
      <c r="M133" s="47">
        <v>53200</v>
      </c>
      <c r="N133" s="47">
        <v>22373</v>
      </c>
      <c r="O133" s="47">
        <v>17970</v>
      </c>
      <c r="P133" s="47">
        <v>760</v>
      </c>
      <c r="Q133" s="47">
        <v>10916</v>
      </c>
      <c r="R133" s="47">
        <v>51379</v>
      </c>
      <c r="S133" s="47">
        <v>20821</v>
      </c>
      <c r="T133" s="47">
        <v>17950</v>
      </c>
      <c r="U133" s="47">
        <v>747</v>
      </c>
      <c r="V133" s="47">
        <v>10768</v>
      </c>
      <c r="W133" s="47">
        <v>51093</v>
      </c>
      <c r="X133" s="47">
        <v>20589</v>
      </c>
      <c r="Y133" s="47">
        <v>17947</v>
      </c>
      <c r="Z133" s="47">
        <v>733</v>
      </c>
      <c r="AA133" s="47">
        <v>10744</v>
      </c>
      <c r="AB133" s="47">
        <v>51762</v>
      </c>
      <c r="AC133" s="47">
        <v>20403</v>
      </c>
      <c r="AD133" s="47">
        <v>18816</v>
      </c>
      <c r="AE133" s="47">
        <v>733</v>
      </c>
      <c r="AF133" s="47">
        <v>10737</v>
      </c>
      <c r="AG133" s="24">
        <v>56916</v>
      </c>
      <c r="AH133" s="24">
        <v>20404</v>
      </c>
      <c r="AI133" s="24">
        <v>23975</v>
      </c>
      <c r="AJ133" s="24">
        <v>745</v>
      </c>
      <c r="AK133" s="24">
        <v>10721</v>
      </c>
      <c r="AM133" s="61">
        <f t="shared" si="54"/>
        <v>0.42655232065957527</v>
      </c>
      <c r="AN133" s="62">
        <f t="shared" si="55"/>
        <v>0.42054511278195489</v>
      </c>
      <c r="AO133" s="62">
        <f t="shared" si="56"/>
        <v>0.40524338737616539</v>
      </c>
      <c r="AP133" s="62">
        <f t="shared" si="57"/>
        <v>0.40297105278609596</v>
      </c>
      <c r="AQ133" s="62">
        <f t="shared" si="58"/>
        <v>0.39416946794946101</v>
      </c>
      <c r="AR133" s="62"/>
      <c r="AS133" s="63">
        <f t="shared" si="59"/>
        <v>0.40989626831065051</v>
      </c>
      <c r="AT133" s="61">
        <f t="shared" si="60"/>
        <v>0.33580551363686556</v>
      </c>
      <c r="AU133" s="62">
        <f t="shared" si="61"/>
        <v>0.33778195488721807</v>
      </c>
      <c r="AV133" s="62">
        <f t="shared" si="62"/>
        <v>0.34936452636291093</v>
      </c>
      <c r="AW133" s="62">
        <f t="shared" si="63"/>
        <v>0.3512614252441626</v>
      </c>
      <c r="AX133" s="62">
        <f t="shared" si="64"/>
        <v>0.3635099107453344</v>
      </c>
      <c r="AY133" s="62"/>
      <c r="AZ133" s="63">
        <f t="shared" si="65"/>
        <v>0.34754466617529828</v>
      </c>
      <c r="BA133" s="61">
        <f t="shared" si="66"/>
        <v>0.21592623946409512</v>
      </c>
      <c r="BB133" s="62">
        <f t="shared" si="67"/>
        <v>0.21947368421052632</v>
      </c>
      <c r="BC133" s="62">
        <f t="shared" si="68"/>
        <v>0.22411880340216819</v>
      </c>
      <c r="BD133" s="62">
        <f t="shared" si="69"/>
        <v>0.22462959700937507</v>
      </c>
      <c r="BE133" s="62">
        <f t="shared" si="70"/>
        <v>0.22159112862717825</v>
      </c>
      <c r="BF133" s="62"/>
      <c r="BG133" s="67">
        <f t="shared" si="71"/>
        <v>0.22114789054266862</v>
      </c>
    </row>
    <row r="134" spans="1:59" x14ac:dyDescent="0.4">
      <c r="A134" s="46" t="s">
        <v>212</v>
      </c>
      <c r="B134" s="46" t="s">
        <v>397</v>
      </c>
      <c r="C134" s="47">
        <v>133564</v>
      </c>
      <c r="D134" s="47">
        <v>22126</v>
      </c>
      <c r="E134" s="47">
        <v>101717</v>
      </c>
      <c r="F134" s="47">
        <v>1277</v>
      </c>
      <c r="G134" s="47">
        <v>7297</v>
      </c>
      <c r="H134" s="47">
        <v>134191</v>
      </c>
      <c r="I134" s="47">
        <v>21535</v>
      </c>
      <c r="J134" s="47">
        <v>102927</v>
      </c>
      <c r="K134" s="47">
        <v>1315</v>
      </c>
      <c r="L134" s="47">
        <v>7268</v>
      </c>
      <c r="M134" s="47">
        <v>136216</v>
      </c>
      <c r="N134" s="47">
        <v>21415</v>
      </c>
      <c r="O134" s="47">
        <v>105136</v>
      </c>
      <c r="P134" s="47">
        <v>1305</v>
      </c>
      <c r="Q134" s="47">
        <v>7196</v>
      </c>
      <c r="R134" s="47">
        <v>136996</v>
      </c>
      <c r="S134" s="47">
        <v>20359</v>
      </c>
      <c r="T134" s="47">
        <v>107205</v>
      </c>
      <c r="U134" s="47">
        <v>1274</v>
      </c>
      <c r="V134" s="47">
        <v>7035</v>
      </c>
      <c r="W134" s="47">
        <v>137832</v>
      </c>
      <c r="X134" s="47">
        <v>19761</v>
      </c>
      <c r="Y134" s="47">
        <v>108760</v>
      </c>
      <c r="Z134" s="47">
        <v>1368</v>
      </c>
      <c r="AA134" s="47">
        <v>6860</v>
      </c>
      <c r="AB134" s="47">
        <v>139502</v>
      </c>
      <c r="AC134" s="47">
        <v>19514</v>
      </c>
      <c r="AD134" s="47">
        <v>110700</v>
      </c>
      <c r="AE134" s="47">
        <v>1367</v>
      </c>
      <c r="AF134" s="47">
        <v>6839</v>
      </c>
      <c r="AG134" s="24">
        <v>143163</v>
      </c>
      <c r="AH134" s="24">
        <v>19490</v>
      </c>
      <c r="AI134" s="24">
        <v>114379</v>
      </c>
      <c r="AJ134" s="24">
        <v>1388</v>
      </c>
      <c r="AK134" s="24">
        <v>6824</v>
      </c>
      <c r="AM134" s="61">
        <f t="shared" si="54"/>
        <v>0.16048021104246932</v>
      </c>
      <c r="AN134" s="62">
        <f t="shared" si="55"/>
        <v>0.15721354319610031</v>
      </c>
      <c r="AO134" s="62">
        <f t="shared" si="56"/>
        <v>0.14861017839936932</v>
      </c>
      <c r="AP134" s="62">
        <f t="shared" si="57"/>
        <v>0.14337018979627372</v>
      </c>
      <c r="AQ134" s="62">
        <f t="shared" si="58"/>
        <v>0.13988329916416969</v>
      </c>
      <c r="AR134" s="62"/>
      <c r="AS134" s="63">
        <f t="shared" si="59"/>
        <v>0.14991148431967644</v>
      </c>
      <c r="AT134" s="61">
        <f t="shared" si="60"/>
        <v>0.76701865251767998</v>
      </c>
      <c r="AU134" s="62">
        <f t="shared" si="61"/>
        <v>0.77183297116344629</v>
      </c>
      <c r="AV134" s="62">
        <f t="shared" si="62"/>
        <v>0.78254109609039679</v>
      </c>
      <c r="AW134" s="62">
        <f t="shared" si="63"/>
        <v>0.78907655696790291</v>
      </c>
      <c r="AX134" s="62">
        <f t="shared" si="64"/>
        <v>0.79353701022207568</v>
      </c>
      <c r="AY134" s="62"/>
      <c r="AZ134" s="63">
        <f t="shared" si="65"/>
        <v>0.78080125739230044</v>
      </c>
      <c r="BA134" s="61">
        <f t="shared" si="66"/>
        <v>6.3961070414558355E-2</v>
      </c>
      <c r="BB134" s="62">
        <f t="shared" si="67"/>
        <v>6.240823398132378E-2</v>
      </c>
      <c r="BC134" s="62">
        <f t="shared" si="68"/>
        <v>6.0651405880463666E-2</v>
      </c>
      <c r="BD134" s="62">
        <f t="shared" si="69"/>
        <v>5.9695861628649372E-2</v>
      </c>
      <c r="BE134" s="62">
        <f t="shared" si="70"/>
        <v>5.8823529411764705E-2</v>
      </c>
      <c r="BF134" s="62"/>
      <c r="BG134" s="67">
        <f t="shared" si="71"/>
        <v>6.1108020263351971E-2</v>
      </c>
    </row>
    <row r="135" spans="1:59" x14ac:dyDescent="0.4">
      <c r="A135" s="46" t="s">
        <v>212</v>
      </c>
      <c r="B135" s="46" t="s">
        <v>359</v>
      </c>
      <c r="C135" s="47">
        <v>25788</v>
      </c>
      <c r="D135" s="47">
        <v>8078</v>
      </c>
      <c r="E135" s="47">
        <v>14794</v>
      </c>
      <c r="F135" s="47">
        <v>766</v>
      </c>
      <c r="G135" s="47">
        <v>1226</v>
      </c>
      <c r="H135" s="47">
        <v>26597</v>
      </c>
      <c r="I135" s="47">
        <v>7477</v>
      </c>
      <c r="J135" s="47">
        <v>16254</v>
      </c>
      <c r="K135" s="47">
        <v>754</v>
      </c>
      <c r="L135" s="47">
        <v>1204</v>
      </c>
      <c r="M135" s="47">
        <v>25874</v>
      </c>
      <c r="N135" s="47">
        <v>6695</v>
      </c>
      <c r="O135" s="47">
        <v>16541</v>
      </c>
      <c r="P135" s="47">
        <v>628</v>
      </c>
      <c r="Q135" s="47">
        <v>1153</v>
      </c>
      <c r="R135" s="47">
        <v>25584</v>
      </c>
      <c r="S135" s="47">
        <v>6362</v>
      </c>
      <c r="T135" s="47">
        <v>16880</v>
      </c>
      <c r="U135" s="47">
        <v>356</v>
      </c>
      <c r="V135" s="47">
        <v>1152</v>
      </c>
      <c r="W135" s="47">
        <v>26095</v>
      </c>
      <c r="X135" s="47">
        <v>5991</v>
      </c>
      <c r="Y135" s="47">
        <v>17799</v>
      </c>
      <c r="Z135" s="47">
        <v>356</v>
      </c>
      <c r="AA135" s="47">
        <v>1137</v>
      </c>
      <c r="AB135" s="47">
        <v>29367</v>
      </c>
      <c r="AC135" s="47">
        <v>5889</v>
      </c>
      <c r="AD135" s="47">
        <v>21206</v>
      </c>
      <c r="AE135" s="47">
        <v>356</v>
      </c>
      <c r="AF135" s="47">
        <v>1114</v>
      </c>
      <c r="AG135" s="24">
        <v>33753</v>
      </c>
      <c r="AH135" s="24">
        <v>5831</v>
      </c>
      <c r="AI135" s="24">
        <v>25645</v>
      </c>
      <c r="AJ135" s="24">
        <v>356</v>
      </c>
      <c r="AK135" s="24">
        <v>1125</v>
      </c>
      <c r="AM135" s="61">
        <f t="shared" si="54"/>
        <v>0.28112193104485467</v>
      </c>
      <c r="AN135" s="62">
        <f t="shared" si="55"/>
        <v>0.25875396150575869</v>
      </c>
      <c r="AO135" s="62">
        <f t="shared" si="56"/>
        <v>0.24867104440275173</v>
      </c>
      <c r="AP135" s="62">
        <f t="shared" si="57"/>
        <v>0.22958421153477679</v>
      </c>
      <c r="AQ135" s="62">
        <f t="shared" si="58"/>
        <v>0.20053120849933598</v>
      </c>
      <c r="AR135" s="62"/>
      <c r="AS135" s="63">
        <f t="shared" si="59"/>
        <v>0.2437324713974956</v>
      </c>
      <c r="AT135" s="61">
        <f t="shared" si="60"/>
        <v>0.61112155506260102</v>
      </c>
      <c r="AU135" s="62">
        <f t="shared" si="61"/>
        <v>0.63929040735873854</v>
      </c>
      <c r="AV135" s="62">
        <f t="shared" si="62"/>
        <v>0.6597873671044403</v>
      </c>
      <c r="AW135" s="62">
        <f t="shared" si="63"/>
        <v>0.68208469055374588</v>
      </c>
      <c r="AX135" s="62">
        <f t="shared" si="64"/>
        <v>0.72210304082814047</v>
      </c>
      <c r="AY135" s="62"/>
      <c r="AZ135" s="63">
        <f t="shared" si="65"/>
        <v>0.66287741218153329</v>
      </c>
      <c r="BA135" s="61">
        <f t="shared" si="66"/>
        <v>7.3617325262247624E-2</v>
      </c>
      <c r="BB135" s="62">
        <f t="shared" si="67"/>
        <v>6.883357810929891E-2</v>
      </c>
      <c r="BC135" s="62">
        <f t="shared" si="68"/>
        <v>5.894308943089431E-2</v>
      </c>
      <c r="BD135" s="62">
        <f t="shared" si="69"/>
        <v>5.7214025675416745E-2</v>
      </c>
      <c r="BE135" s="62">
        <f t="shared" si="70"/>
        <v>5.0056185514352848E-2</v>
      </c>
      <c r="BF135" s="62"/>
      <c r="BG135" s="67">
        <f t="shared" si="71"/>
        <v>6.1732840798442087E-2</v>
      </c>
    </row>
    <row r="136" spans="1:59" x14ac:dyDescent="0.35">
      <c r="A136" s="46" t="s">
        <v>218</v>
      </c>
      <c r="B136" s="46" t="s">
        <v>218</v>
      </c>
      <c r="C136" s="47">
        <v>479161</v>
      </c>
      <c r="D136" s="47">
        <v>81107</v>
      </c>
      <c r="E136" s="47">
        <v>348033</v>
      </c>
      <c r="F136" s="47">
        <v>10208</v>
      </c>
      <c r="G136" s="47">
        <v>34590</v>
      </c>
      <c r="H136" s="47">
        <v>486764</v>
      </c>
      <c r="I136" s="47">
        <v>80885</v>
      </c>
      <c r="J136" s="47">
        <v>355517</v>
      </c>
      <c r="K136" s="47">
        <v>10378</v>
      </c>
      <c r="L136" s="47">
        <v>34764</v>
      </c>
      <c r="M136" s="47">
        <v>492797</v>
      </c>
      <c r="N136" s="47">
        <v>80106</v>
      </c>
      <c r="O136" s="47">
        <v>362190</v>
      </c>
      <c r="P136" s="47">
        <v>10470</v>
      </c>
      <c r="Q136" s="47">
        <v>34727</v>
      </c>
      <c r="R136" s="47">
        <v>496875</v>
      </c>
      <c r="S136" s="47">
        <v>79189</v>
      </c>
      <c r="T136" s="47">
        <v>367235</v>
      </c>
      <c r="U136" s="47">
        <v>10473</v>
      </c>
      <c r="V136" s="47">
        <v>34684</v>
      </c>
      <c r="W136" s="47">
        <v>501218</v>
      </c>
      <c r="X136" s="47">
        <v>77193</v>
      </c>
      <c r="Y136" s="47">
        <v>373590</v>
      </c>
      <c r="Z136" s="47">
        <v>10492</v>
      </c>
      <c r="AA136" s="47">
        <v>34791</v>
      </c>
      <c r="AB136" s="47">
        <v>510178</v>
      </c>
      <c r="AC136" s="47">
        <v>76321</v>
      </c>
      <c r="AD136" s="47">
        <v>383514</v>
      </c>
      <c r="AE136" s="47">
        <v>10576</v>
      </c>
      <c r="AF136" s="47">
        <v>34701</v>
      </c>
      <c r="AG136" s="125">
        <v>514123</v>
      </c>
      <c r="AH136" s="125">
        <v>75528</v>
      </c>
      <c r="AI136" s="125">
        <v>388467</v>
      </c>
      <c r="AJ136" s="125">
        <v>10661</v>
      </c>
      <c r="AK136" s="125">
        <v>34415</v>
      </c>
      <c r="AM136" s="61">
        <f t="shared" si="54"/>
        <v>0.1661688210303145</v>
      </c>
      <c r="AN136" s="62">
        <f t="shared" si="55"/>
        <v>0.16255374931259728</v>
      </c>
      <c r="AO136" s="62">
        <f t="shared" si="56"/>
        <v>0.15937408805031447</v>
      </c>
      <c r="AP136" s="62">
        <f t="shared" si="57"/>
        <v>0.154010829619048</v>
      </c>
      <c r="AQ136" s="62">
        <f t="shared" si="58"/>
        <v>0.14959680738879372</v>
      </c>
      <c r="AR136" s="62"/>
      <c r="AS136" s="63">
        <f t="shared" si="59"/>
        <v>0.15834085908021361</v>
      </c>
      <c r="AT136" s="61">
        <f t="shared" si="60"/>
        <v>0.73036830989966395</v>
      </c>
      <c r="AU136" s="62">
        <f t="shared" si="61"/>
        <v>0.73496794826267209</v>
      </c>
      <c r="AV136" s="62">
        <f t="shared" si="62"/>
        <v>0.73908930817610063</v>
      </c>
      <c r="AW136" s="62">
        <f t="shared" si="63"/>
        <v>0.7453642925832672</v>
      </c>
      <c r="AX136" s="62">
        <f t="shared" si="64"/>
        <v>0.75172586822638376</v>
      </c>
      <c r="AY136" s="62"/>
      <c r="AZ136" s="63">
        <f t="shared" si="65"/>
        <v>0.7403031454296175</v>
      </c>
      <c r="BA136" s="61">
        <f t="shared" si="66"/>
        <v>9.2738986449285479E-2</v>
      </c>
      <c r="BB136" s="62">
        <f t="shared" si="67"/>
        <v>9.1715249889914099E-2</v>
      </c>
      <c r="BC136" s="62">
        <f t="shared" si="68"/>
        <v>9.0882012578616347E-2</v>
      </c>
      <c r="BD136" s="62">
        <f t="shared" si="69"/>
        <v>9.0345917345346735E-2</v>
      </c>
      <c r="BE136" s="62">
        <f t="shared" si="70"/>
        <v>8.8747456769990088E-2</v>
      </c>
      <c r="BF136" s="62"/>
      <c r="BG136" s="67">
        <f t="shared" si="71"/>
        <v>9.0885924606630558E-2</v>
      </c>
    </row>
    <row r="137" spans="1:59" x14ac:dyDescent="0.35">
      <c r="A137" s="46" t="s">
        <v>218</v>
      </c>
      <c r="B137" s="46" t="s">
        <v>410</v>
      </c>
      <c r="C137" s="47">
        <v>60584</v>
      </c>
      <c r="D137" s="47">
        <v>11002</v>
      </c>
      <c r="E137" s="47">
        <v>38568</v>
      </c>
      <c r="F137" s="47">
        <v>1547</v>
      </c>
      <c r="G137" s="47">
        <v>8681</v>
      </c>
      <c r="H137" s="47">
        <v>61367</v>
      </c>
      <c r="I137" s="47">
        <v>10904</v>
      </c>
      <c r="J137" s="47">
        <v>39404</v>
      </c>
      <c r="K137" s="47">
        <v>1560</v>
      </c>
      <c r="L137" s="47">
        <v>8707</v>
      </c>
      <c r="M137" s="47">
        <v>61426</v>
      </c>
      <c r="N137" s="47">
        <v>10838</v>
      </c>
      <c r="O137" s="47">
        <v>39492</v>
      </c>
      <c r="P137" s="47">
        <v>1561</v>
      </c>
      <c r="Q137" s="47">
        <v>8734</v>
      </c>
      <c r="R137" s="47">
        <v>63102</v>
      </c>
      <c r="S137" s="47">
        <v>10753</v>
      </c>
      <c r="T137" s="47">
        <v>41219</v>
      </c>
      <c r="U137" s="47">
        <v>1602</v>
      </c>
      <c r="V137" s="47">
        <v>8729</v>
      </c>
      <c r="W137" s="47">
        <v>62717</v>
      </c>
      <c r="X137" s="47">
        <v>10610</v>
      </c>
      <c r="Y137" s="47">
        <v>40977</v>
      </c>
      <c r="Z137" s="47">
        <v>1599</v>
      </c>
      <c r="AA137" s="47">
        <v>8734</v>
      </c>
      <c r="AB137" s="47">
        <v>64575</v>
      </c>
      <c r="AC137" s="47">
        <v>10565</v>
      </c>
      <c r="AD137" s="47">
        <v>42835</v>
      </c>
      <c r="AE137" s="47">
        <v>1599</v>
      </c>
      <c r="AF137" s="47">
        <v>8788</v>
      </c>
      <c r="AG137" s="125">
        <v>64613</v>
      </c>
      <c r="AH137" s="125">
        <v>10536</v>
      </c>
      <c r="AI137" s="125">
        <v>42900</v>
      </c>
      <c r="AJ137" s="125">
        <v>1598</v>
      </c>
      <c r="AK137" s="125">
        <v>8789</v>
      </c>
      <c r="AM137" s="61">
        <f t="shared" si="54"/>
        <v>0.17768507504033113</v>
      </c>
      <c r="AN137" s="62">
        <f t="shared" si="55"/>
        <v>0.17643994399765572</v>
      </c>
      <c r="AO137" s="62">
        <f t="shared" si="56"/>
        <v>0.17040664321257645</v>
      </c>
      <c r="AP137" s="62">
        <f t="shared" si="57"/>
        <v>0.16917263261954493</v>
      </c>
      <c r="AQ137" s="62">
        <f t="shared" si="58"/>
        <v>0.16360820751064653</v>
      </c>
      <c r="AR137" s="62"/>
      <c r="AS137" s="63">
        <f t="shared" si="59"/>
        <v>0.17146250047615097</v>
      </c>
      <c r="AT137" s="61">
        <f t="shared" si="60"/>
        <v>0.64210406244398455</v>
      </c>
      <c r="AU137" s="62">
        <f t="shared" si="61"/>
        <v>0.64291993618337506</v>
      </c>
      <c r="AV137" s="62">
        <f t="shared" si="62"/>
        <v>0.65321225951633866</v>
      </c>
      <c r="AW137" s="62">
        <f t="shared" si="63"/>
        <v>0.65336352185212943</v>
      </c>
      <c r="AX137" s="62">
        <f t="shared" si="64"/>
        <v>0.66333720480061942</v>
      </c>
      <c r="AY137" s="62"/>
      <c r="AZ137" s="63">
        <f t="shared" si="65"/>
        <v>0.65098739695928942</v>
      </c>
      <c r="BA137" s="61">
        <f t="shared" si="66"/>
        <v>0.1673049032867828</v>
      </c>
      <c r="BB137" s="62">
        <f t="shared" si="67"/>
        <v>0.167600039071403</v>
      </c>
      <c r="BC137" s="62">
        <f t="shared" si="68"/>
        <v>0.16371905803302589</v>
      </c>
      <c r="BD137" s="62">
        <f t="shared" si="69"/>
        <v>0.1647559672815983</v>
      </c>
      <c r="BE137" s="62">
        <f t="shared" si="70"/>
        <v>0.16085172280294233</v>
      </c>
      <c r="BF137" s="62"/>
      <c r="BG137" s="67">
        <f t="shared" si="71"/>
        <v>0.16484633809515048</v>
      </c>
    </row>
    <row r="138" spans="1:59" x14ac:dyDescent="0.35">
      <c r="A138" s="46" t="s">
        <v>218</v>
      </c>
      <c r="B138" s="46" t="s">
        <v>384</v>
      </c>
      <c r="C138" s="47">
        <v>76777</v>
      </c>
      <c r="D138" s="47">
        <v>19765</v>
      </c>
      <c r="E138" s="47">
        <v>46533</v>
      </c>
      <c r="F138" s="47">
        <v>2227</v>
      </c>
      <c r="G138" s="47">
        <v>7107</v>
      </c>
      <c r="H138" s="47">
        <v>78580</v>
      </c>
      <c r="I138" s="47">
        <v>19612</v>
      </c>
      <c r="J138" s="47">
        <v>48413</v>
      </c>
      <c r="K138" s="47">
        <v>2248</v>
      </c>
      <c r="L138" s="47">
        <v>7166</v>
      </c>
      <c r="M138" s="47">
        <v>79740</v>
      </c>
      <c r="N138" s="47">
        <v>19205</v>
      </c>
      <c r="O138" s="47">
        <v>50046</v>
      </c>
      <c r="P138" s="47">
        <v>2281</v>
      </c>
      <c r="Q138" s="47">
        <v>7047</v>
      </c>
      <c r="R138" s="47">
        <v>79262</v>
      </c>
      <c r="S138" s="47">
        <v>18943</v>
      </c>
      <c r="T138" s="47">
        <v>49761</v>
      </c>
      <c r="U138" s="47">
        <v>2306</v>
      </c>
      <c r="V138" s="47">
        <v>7082</v>
      </c>
      <c r="W138" s="47">
        <v>80589</v>
      </c>
      <c r="X138" s="47">
        <v>18257</v>
      </c>
      <c r="Y138" s="47">
        <v>51909</v>
      </c>
      <c r="Z138" s="47">
        <v>2285</v>
      </c>
      <c r="AA138" s="47">
        <v>7024</v>
      </c>
      <c r="AB138" s="47">
        <v>81642</v>
      </c>
      <c r="AC138" s="47">
        <v>17754</v>
      </c>
      <c r="AD138" s="47">
        <v>53484</v>
      </c>
      <c r="AE138" s="47">
        <v>2327</v>
      </c>
      <c r="AF138" s="47">
        <v>6989</v>
      </c>
      <c r="AG138" s="125">
        <v>81855</v>
      </c>
      <c r="AH138" s="125">
        <v>17650</v>
      </c>
      <c r="AI138" s="125">
        <v>53764</v>
      </c>
      <c r="AJ138" s="125">
        <v>2347</v>
      </c>
      <c r="AK138" s="125">
        <v>7001</v>
      </c>
      <c r="AM138" s="61">
        <f t="shared" si="54"/>
        <v>0.24958004581318402</v>
      </c>
      <c r="AN138" s="62">
        <f t="shared" si="55"/>
        <v>0.24084524705292198</v>
      </c>
      <c r="AO138" s="62">
        <f t="shared" si="56"/>
        <v>0.23899220307335167</v>
      </c>
      <c r="AP138" s="62">
        <f t="shared" si="57"/>
        <v>0.22654456563550857</v>
      </c>
      <c r="AQ138" s="62">
        <f t="shared" si="58"/>
        <v>0.21746160064672596</v>
      </c>
      <c r="AR138" s="62"/>
      <c r="AS138" s="63">
        <f t="shared" si="59"/>
        <v>0.23468473244433846</v>
      </c>
      <c r="AT138" s="61">
        <f t="shared" si="60"/>
        <v>0.61609824382794609</v>
      </c>
      <c r="AU138" s="62">
        <f t="shared" si="61"/>
        <v>0.62761474793077499</v>
      </c>
      <c r="AV138" s="62">
        <f t="shared" si="62"/>
        <v>0.6278039918245818</v>
      </c>
      <c r="AW138" s="62">
        <f t="shared" si="63"/>
        <v>0.64412016528310312</v>
      </c>
      <c r="AX138" s="62">
        <f t="shared" si="64"/>
        <v>0.65510399059307711</v>
      </c>
      <c r="AY138" s="62"/>
      <c r="AZ138" s="63">
        <f t="shared" si="65"/>
        <v>0.63414822789189673</v>
      </c>
      <c r="BA138" s="61">
        <f t="shared" si="66"/>
        <v>0.11980147620259608</v>
      </c>
      <c r="BB138" s="62">
        <f t="shared" si="67"/>
        <v>0.11698018560321044</v>
      </c>
      <c r="BC138" s="62">
        <f t="shared" si="68"/>
        <v>0.11844263329211981</v>
      </c>
      <c r="BD138" s="62">
        <f t="shared" si="69"/>
        <v>0.11551204258645721</v>
      </c>
      <c r="BE138" s="62">
        <f t="shared" si="70"/>
        <v>0.11410793464148355</v>
      </c>
      <c r="BF138" s="62"/>
      <c r="BG138" s="67">
        <f t="shared" si="71"/>
        <v>0.11696885446517342</v>
      </c>
    </row>
    <row r="139" spans="1:59" x14ac:dyDescent="0.35">
      <c r="A139" s="46" t="s">
        <v>218</v>
      </c>
      <c r="B139" s="46" t="s">
        <v>383</v>
      </c>
      <c r="C139" s="47">
        <v>147097</v>
      </c>
      <c r="D139" s="47">
        <v>20597</v>
      </c>
      <c r="E139" s="47">
        <v>116047</v>
      </c>
      <c r="F139" s="47">
        <v>2562</v>
      </c>
      <c r="G139" s="47">
        <v>6927</v>
      </c>
      <c r="H139" s="47">
        <v>149952</v>
      </c>
      <c r="I139" s="47">
        <v>20691</v>
      </c>
      <c r="J139" s="47">
        <v>118791</v>
      </c>
      <c r="K139" s="47">
        <v>2546</v>
      </c>
      <c r="L139" s="47">
        <v>6951</v>
      </c>
      <c r="M139" s="47">
        <v>152276</v>
      </c>
      <c r="N139" s="47">
        <v>20466</v>
      </c>
      <c r="O139" s="47">
        <v>121291</v>
      </c>
      <c r="P139" s="47">
        <v>2573</v>
      </c>
      <c r="Q139" s="47">
        <v>6948</v>
      </c>
      <c r="R139" s="47">
        <v>153397</v>
      </c>
      <c r="S139" s="47">
        <v>20196</v>
      </c>
      <c r="T139" s="47">
        <v>122782</v>
      </c>
      <c r="U139" s="47">
        <v>2488</v>
      </c>
      <c r="V139" s="47">
        <v>6938</v>
      </c>
      <c r="W139" s="47">
        <v>154398</v>
      </c>
      <c r="X139" s="47">
        <v>19465</v>
      </c>
      <c r="Y139" s="47">
        <v>124556</v>
      </c>
      <c r="Z139" s="47">
        <v>2598</v>
      </c>
      <c r="AA139" s="47">
        <v>6828</v>
      </c>
      <c r="AB139" s="47">
        <v>156506</v>
      </c>
      <c r="AC139" s="47">
        <v>19482</v>
      </c>
      <c r="AD139" s="47">
        <v>126602</v>
      </c>
      <c r="AE139" s="47">
        <v>2583</v>
      </c>
      <c r="AF139" s="47">
        <v>6899</v>
      </c>
      <c r="AG139" s="125">
        <v>156268</v>
      </c>
      <c r="AH139" s="125">
        <v>19248</v>
      </c>
      <c r="AI139" s="125">
        <v>126681</v>
      </c>
      <c r="AJ139" s="125">
        <v>2596</v>
      </c>
      <c r="AK139" s="125">
        <v>6817</v>
      </c>
      <c r="AM139" s="61">
        <f t="shared" si="54"/>
        <v>0.13798415492957747</v>
      </c>
      <c r="AN139" s="62">
        <f t="shared" si="55"/>
        <v>0.13440069347763273</v>
      </c>
      <c r="AO139" s="62">
        <f t="shared" si="56"/>
        <v>0.13165837663057295</v>
      </c>
      <c r="AP139" s="62">
        <f t="shared" si="57"/>
        <v>0.12607028588453217</v>
      </c>
      <c r="AQ139" s="62">
        <f t="shared" si="58"/>
        <v>0.12448085057441888</v>
      </c>
      <c r="AR139" s="62"/>
      <c r="AS139" s="63">
        <f t="shared" si="59"/>
        <v>0.13091887229934684</v>
      </c>
      <c r="AT139" s="61">
        <f t="shared" si="60"/>
        <v>0.79219350192061455</v>
      </c>
      <c r="AU139" s="62">
        <f t="shared" si="61"/>
        <v>0.79652079119493546</v>
      </c>
      <c r="AV139" s="62">
        <f t="shared" si="62"/>
        <v>0.80041982568107595</v>
      </c>
      <c r="AW139" s="62">
        <f t="shared" si="63"/>
        <v>0.80672029430433034</v>
      </c>
      <c r="AX139" s="62">
        <f t="shared" si="64"/>
        <v>0.80892745326057791</v>
      </c>
      <c r="AY139" s="62"/>
      <c r="AZ139" s="63">
        <f t="shared" si="65"/>
        <v>0.80095637327230695</v>
      </c>
      <c r="BA139" s="61">
        <f t="shared" si="66"/>
        <v>6.3333600085360653E-2</v>
      </c>
      <c r="BB139" s="62">
        <f t="shared" si="67"/>
        <v>6.2524626336389194E-2</v>
      </c>
      <c r="BC139" s="62">
        <f t="shared" si="68"/>
        <v>6.1448398599711858E-2</v>
      </c>
      <c r="BD139" s="62">
        <f t="shared" si="69"/>
        <v>6.1050013601212448E-2</v>
      </c>
      <c r="BE139" s="62">
        <f t="shared" si="70"/>
        <v>6.0585536656741594E-2</v>
      </c>
      <c r="BF139" s="62"/>
      <c r="BG139" s="67">
        <f t="shared" si="71"/>
        <v>6.1788435055883148E-2</v>
      </c>
    </row>
    <row r="140" spans="1:59" x14ac:dyDescent="0.35">
      <c r="A140" s="46" t="s">
        <v>218</v>
      </c>
      <c r="B140" s="46" t="s">
        <v>409</v>
      </c>
      <c r="C140" s="47">
        <v>113276</v>
      </c>
      <c r="D140" s="47">
        <v>10888</v>
      </c>
      <c r="E140" s="47">
        <v>96318</v>
      </c>
      <c r="F140" s="47">
        <v>1566</v>
      </c>
      <c r="G140" s="47">
        <v>3663</v>
      </c>
      <c r="H140" s="47">
        <v>114934</v>
      </c>
      <c r="I140" s="47">
        <v>11154</v>
      </c>
      <c r="J140" s="47">
        <v>97677</v>
      </c>
      <c r="K140" s="47">
        <v>1585</v>
      </c>
      <c r="L140" s="47">
        <v>3668</v>
      </c>
      <c r="M140" s="47">
        <v>117035</v>
      </c>
      <c r="N140" s="47">
        <v>11272</v>
      </c>
      <c r="O140" s="47">
        <v>99621</v>
      </c>
      <c r="P140" s="47">
        <v>1585</v>
      </c>
      <c r="Q140" s="47">
        <v>3683</v>
      </c>
      <c r="R140" s="47">
        <v>119063</v>
      </c>
      <c r="S140" s="47">
        <v>11309</v>
      </c>
      <c r="T140" s="47">
        <v>101693</v>
      </c>
      <c r="U140" s="47">
        <v>1606</v>
      </c>
      <c r="V140" s="47">
        <v>3580</v>
      </c>
      <c r="W140" s="47">
        <v>121641</v>
      </c>
      <c r="X140" s="47">
        <v>11401</v>
      </c>
      <c r="Y140" s="47">
        <v>104183</v>
      </c>
      <c r="Z140" s="47">
        <v>1606</v>
      </c>
      <c r="AA140" s="47">
        <v>3573</v>
      </c>
      <c r="AB140" s="47">
        <v>124388</v>
      </c>
      <c r="AC140" s="47">
        <v>11442</v>
      </c>
      <c r="AD140" s="47">
        <v>107067</v>
      </c>
      <c r="AE140" s="47">
        <v>1621</v>
      </c>
      <c r="AF140" s="47">
        <v>3380</v>
      </c>
      <c r="AG140" s="125">
        <v>128811</v>
      </c>
      <c r="AH140" s="125">
        <v>11480</v>
      </c>
      <c r="AI140" s="125">
        <v>111479</v>
      </c>
      <c r="AJ140" s="125">
        <v>1641</v>
      </c>
      <c r="AK140" s="125">
        <v>3329</v>
      </c>
      <c r="AM140" s="61">
        <f t="shared" si="54"/>
        <v>9.7047000887465845E-2</v>
      </c>
      <c r="AN140" s="62">
        <f t="shared" si="55"/>
        <v>9.631306874012048E-2</v>
      </c>
      <c r="AO140" s="62">
        <f t="shared" si="56"/>
        <v>9.4983328154002497E-2</v>
      </c>
      <c r="AP140" s="62">
        <f t="shared" si="57"/>
        <v>9.37266217804852E-2</v>
      </c>
      <c r="AQ140" s="62">
        <f t="shared" si="58"/>
        <v>9.1986365244235785E-2</v>
      </c>
      <c r="AR140" s="62"/>
      <c r="AS140" s="63">
        <f t="shared" si="59"/>
        <v>9.4811276961261973E-2</v>
      </c>
      <c r="AT140" s="61">
        <f t="shared" si="60"/>
        <v>0.84985295908956449</v>
      </c>
      <c r="AU140" s="62">
        <f t="shared" si="61"/>
        <v>0.85120690391763143</v>
      </c>
      <c r="AV140" s="62">
        <f t="shared" si="62"/>
        <v>0.85411084887832489</v>
      </c>
      <c r="AW140" s="62">
        <f t="shared" si="63"/>
        <v>0.85647931207405403</v>
      </c>
      <c r="AX140" s="62">
        <f t="shared" si="64"/>
        <v>0.8607502331414606</v>
      </c>
      <c r="AY140" s="62"/>
      <c r="AZ140" s="63">
        <f t="shared" si="65"/>
        <v>0.854480051420207</v>
      </c>
      <c r="BA140" s="61">
        <f t="shared" si="66"/>
        <v>4.5704491273252476E-2</v>
      </c>
      <c r="BB140" s="62">
        <f t="shared" si="67"/>
        <v>4.501217584483274E-2</v>
      </c>
      <c r="BC140" s="62">
        <f t="shared" si="68"/>
        <v>4.355677246499752E-2</v>
      </c>
      <c r="BD140" s="62">
        <f t="shared" si="69"/>
        <v>4.2576105096143568E-2</v>
      </c>
      <c r="BE140" s="62">
        <f t="shared" si="70"/>
        <v>4.0204842910891728E-2</v>
      </c>
      <c r="BF140" s="62"/>
      <c r="BG140" s="67">
        <f t="shared" si="71"/>
        <v>4.3410877518023604E-2</v>
      </c>
    </row>
    <row r="141" spans="1:59" x14ac:dyDescent="0.35">
      <c r="A141" s="46" t="s">
        <v>218</v>
      </c>
      <c r="B141" s="46" t="s">
        <v>359</v>
      </c>
      <c r="C141" s="47">
        <v>81427</v>
      </c>
      <c r="D141" s="47">
        <v>18855</v>
      </c>
      <c r="E141" s="47">
        <v>50567</v>
      </c>
      <c r="F141" s="47">
        <v>2306</v>
      </c>
      <c r="G141" s="47">
        <v>8212</v>
      </c>
      <c r="H141" s="47">
        <v>81931</v>
      </c>
      <c r="I141" s="47">
        <v>18524</v>
      </c>
      <c r="J141" s="47">
        <v>51232</v>
      </c>
      <c r="K141" s="47">
        <v>2439</v>
      </c>
      <c r="L141" s="47">
        <v>8272</v>
      </c>
      <c r="M141" s="47">
        <v>82320</v>
      </c>
      <c r="N141" s="47">
        <v>18325</v>
      </c>
      <c r="O141" s="47">
        <v>51740</v>
      </c>
      <c r="P141" s="47">
        <v>2470</v>
      </c>
      <c r="Q141" s="47">
        <v>8315</v>
      </c>
      <c r="R141" s="47">
        <v>82051</v>
      </c>
      <c r="S141" s="47">
        <v>17988</v>
      </c>
      <c r="T141" s="47">
        <v>51780</v>
      </c>
      <c r="U141" s="47">
        <v>2471</v>
      </c>
      <c r="V141" s="47">
        <v>8355</v>
      </c>
      <c r="W141" s="47">
        <v>81873</v>
      </c>
      <c r="X141" s="47">
        <v>17460</v>
      </c>
      <c r="Y141" s="47">
        <v>51965</v>
      </c>
      <c r="Z141" s="47">
        <v>2404</v>
      </c>
      <c r="AA141" s="47">
        <v>8632</v>
      </c>
      <c r="AB141" s="47">
        <v>83067</v>
      </c>
      <c r="AC141" s="47">
        <v>17078</v>
      </c>
      <c r="AD141" s="47">
        <v>53526</v>
      </c>
      <c r="AE141" s="47">
        <v>2446</v>
      </c>
      <c r="AF141" s="47">
        <v>8645</v>
      </c>
      <c r="AG141" s="125">
        <v>82576</v>
      </c>
      <c r="AH141" s="125">
        <v>16614</v>
      </c>
      <c r="AI141" s="125">
        <v>53643</v>
      </c>
      <c r="AJ141" s="125">
        <v>2479</v>
      </c>
      <c r="AK141" s="125">
        <v>8479</v>
      </c>
      <c r="AM141" s="61">
        <f t="shared" si="54"/>
        <v>0.22609268774944771</v>
      </c>
      <c r="AN141" s="62">
        <f t="shared" si="55"/>
        <v>0.22260689990281826</v>
      </c>
      <c r="AO141" s="62">
        <f t="shared" si="56"/>
        <v>0.21922950360141863</v>
      </c>
      <c r="AP141" s="62">
        <f t="shared" si="57"/>
        <v>0.21325711773112016</v>
      </c>
      <c r="AQ141" s="62">
        <f t="shared" si="58"/>
        <v>0.20559307546919955</v>
      </c>
      <c r="AR141" s="62"/>
      <c r="AS141" s="63">
        <f t="shared" si="59"/>
        <v>0.21735585689080086</v>
      </c>
      <c r="AT141" s="61">
        <f t="shared" si="60"/>
        <v>0.6253066604826012</v>
      </c>
      <c r="AU141" s="62">
        <f t="shared" si="61"/>
        <v>0.62852283770651118</v>
      </c>
      <c r="AV141" s="62">
        <f t="shared" si="62"/>
        <v>0.63107091930628512</v>
      </c>
      <c r="AW141" s="62">
        <f t="shared" si="63"/>
        <v>0.63470252708463104</v>
      </c>
      <c r="AX141" s="62">
        <f t="shared" si="64"/>
        <v>0.64437141102965079</v>
      </c>
      <c r="AY141" s="62"/>
      <c r="AZ141" s="63">
        <f t="shared" si="65"/>
        <v>0.63279487112193578</v>
      </c>
      <c r="BA141" s="61">
        <f t="shared" si="66"/>
        <v>0.13073195737876994</v>
      </c>
      <c r="BB141" s="62">
        <f t="shared" si="67"/>
        <v>0.13101311953352771</v>
      </c>
      <c r="BC141" s="62">
        <f t="shared" si="68"/>
        <v>0.13194232855175439</v>
      </c>
      <c r="BD141" s="62">
        <f t="shared" si="69"/>
        <v>0.13479413237575269</v>
      </c>
      <c r="BE141" s="62">
        <f t="shared" si="70"/>
        <v>0.13351872584780961</v>
      </c>
      <c r="BF141" s="62"/>
      <c r="BG141" s="67">
        <f t="shared" si="71"/>
        <v>0.13240005273752287</v>
      </c>
    </row>
    <row r="142" spans="1:59" x14ac:dyDescent="0.35">
      <c r="A142" s="46" t="s">
        <v>221</v>
      </c>
      <c r="B142" s="46" t="s">
        <v>221</v>
      </c>
      <c r="C142" s="47">
        <v>1200422</v>
      </c>
      <c r="D142" s="47">
        <v>214082</v>
      </c>
      <c r="E142" s="47">
        <v>776079</v>
      </c>
      <c r="F142" s="47">
        <v>31542</v>
      </c>
      <c r="G142" s="47">
        <v>164786</v>
      </c>
      <c r="H142" s="47">
        <v>1220782</v>
      </c>
      <c r="I142" s="47">
        <v>208906</v>
      </c>
      <c r="J142" s="47">
        <v>798281</v>
      </c>
      <c r="K142" s="47">
        <v>31081</v>
      </c>
      <c r="L142" s="47">
        <v>168696</v>
      </c>
      <c r="M142" s="47">
        <v>1249757</v>
      </c>
      <c r="N142" s="47">
        <v>202101</v>
      </c>
      <c r="O142" s="47">
        <v>831294</v>
      </c>
      <c r="P142" s="47">
        <v>31073</v>
      </c>
      <c r="Q142" s="47">
        <v>171485</v>
      </c>
      <c r="R142" s="47">
        <v>1275859</v>
      </c>
      <c r="S142" s="47">
        <v>196817</v>
      </c>
      <c r="T142" s="47">
        <v>860042</v>
      </c>
      <c r="U142" s="47">
        <v>31112</v>
      </c>
      <c r="V142" s="47">
        <v>174214</v>
      </c>
      <c r="W142" s="47">
        <v>1282831</v>
      </c>
      <c r="X142" s="47">
        <v>190891</v>
      </c>
      <c r="Y142" s="47">
        <v>872073</v>
      </c>
      <c r="Z142" s="47">
        <v>30330</v>
      </c>
      <c r="AA142" s="47">
        <v>176235</v>
      </c>
      <c r="AB142" s="47">
        <v>1308294</v>
      </c>
      <c r="AC142" s="47">
        <v>188725</v>
      </c>
      <c r="AD142" s="47">
        <v>898404</v>
      </c>
      <c r="AE142" s="47">
        <v>30256</v>
      </c>
      <c r="AF142" s="47">
        <v>177774</v>
      </c>
      <c r="AG142" s="47">
        <v>1329355</v>
      </c>
      <c r="AH142" s="47">
        <v>187577</v>
      </c>
      <c r="AI142" s="47">
        <v>920155</v>
      </c>
      <c r="AJ142" s="47">
        <v>30289</v>
      </c>
      <c r="AK142" s="47">
        <v>178278</v>
      </c>
      <c r="AM142" s="61">
        <f t="shared" si="54"/>
        <v>0.17112473807772394</v>
      </c>
      <c r="AN142" s="62">
        <f t="shared" si="55"/>
        <v>0.16171223685884537</v>
      </c>
      <c r="AO142" s="62">
        <f t="shared" si="56"/>
        <v>0.15426234403644917</v>
      </c>
      <c r="AP142" s="62">
        <f t="shared" si="57"/>
        <v>0.14880448009129807</v>
      </c>
      <c r="AQ142" s="62">
        <f t="shared" si="58"/>
        <v>0.14425274441371741</v>
      </c>
      <c r="AR142" s="62"/>
      <c r="AS142" s="63">
        <f t="shared" si="59"/>
        <v>0.15603130869560677</v>
      </c>
      <c r="AT142" s="61">
        <f t="shared" si="60"/>
        <v>0.65390954322721007</v>
      </c>
      <c r="AU142" s="62">
        <f t="shared" si="61"/>
        <v>0.66516450798035143</v>
      </c>
      <c r="AV142" s="62">
        <f t="shared" si="62"/>
        <v>0.67408859442932179</v>
      </c>
      <c r="AW142" s="62">
        <f t="shared" si="63"/>
        <v>0.67980349710912813</v>
      </c>
      <c r="AX142" s="62">
        <f t="shared" si="64"/>
        <v>0.68669886126512847</v>
      </c>
      <c r="AY142" s="62"/>
      <c r="AZ142" s="63">
        <f t="shared" si="65"/>
        <v>0.67193300080222795</v>
      </c>
      <c r="BA142" s="61">
        <f t="shared" si="66"/>
        <v>0.16364674446379451</v>
      </c>
      <c r="BB142" s="62">
        <f t="shared" si="67"/>
        <v>0.16207790794530458</v>
      </c>
      <c r="BC142" s="62">
        <f t="shared" si="68"/>
        <v>0.1609315762948727</v>
      </c>
      <c r="BD142" s="62">
        <f t="shared" si="69"/>
        <v>0.16102276917224481</v>
      </c>
      <c r="BE142" s="62">
        <f t="shared" si="70"/>
        <v>0.15900860204204864</v>
      </c>
      <c r="BF142" s="62"/>
      <c r="BG142" s="67">
        <f t="shared" si="71"/>
        <v>0.16133751998365303</v>
      </c>
    </row>
    <row r="143" spans="1:59" x14ac:dyDescent="0.35">
      <c r="A143" s="46" t="s">
        <v>221</v>
      </c>
      <c r="B143" s="46" t="s">
        <v>373</v>
      </c>
      <c r="C143" s="47">
        <v>37268</v>
      </c>
      <c r="D143" s="47">
        <v>8651</v>
      </c>
      <c r="E143" s="47">
        <v>27629</v>
      </c>
      <c r="F143" s="47">
        <v>69</v>
      </c>
      <c r="G143" s="47">
        <v>560</v>
      </c>
      <c r="H143" s="47">
        <v>39541</v>
      </c>
      <c r="I143" s="47">
        <v>8803</v>
      </c>
      <c r="J143" s="47">
        <v>29674</v>
      </c>
      <c r="K143" s="47">
        <v>69</v>
      </c>
      <c r="L143" s="47">
        <v>625</v>
      </c>
      <c r="M143" s="47">
        <v>43718</v>
      </c>
      <c r="N143" s="47">
        <v>8762</v>
      </c>
      <c r="O143" s="47">
        <v>33592</v>
      </c>
      <c r="P143" s="47">
        <v>290</v>
      </c>
      <c r="Q143" s="47">
        <v>658</v>
      </c>
      <c r="R143" s="47">
        <v>48150</v>
      </c>
      <c r="S143" s="47">
        <v>8642</v>
      </c>
      <c r="T143" s="47">
        <v>38108</v>
      </c>
      <c r="U143" s="47">
        <v>290</v>
      </c>
      <c r="V143" s="47">
        <v>682</v>
      </c>
      <c r="W143" s="47">
        <v>48374</v>
      </c>
      <c r="X143" s="47">
        <v>8651</v>
      </c>
      <c r="Y143" s="47">
        <v>38276</v>
      </c>
      <c r="Z143" s="47">
        <v>291</v>
      </c>
      <c r="AA143" s="47">
        <v>721</v>
      </c>
      <c r="AB143" s="47">
        <v>48768</v>
      </c>
      <c r="AC143" s="47">
        <v>8684</v>
      </c>
      <c r="AD143" s="47">
        <v>38544</v>
      </c>
      <c r="AE143" s="47">
        <v>331</v>
      </c>
      <c r="AF143" s="47">
        <v>774</v>
      </c>
      <c r="AG143" s="125">
        <v>48793</v>
      </c>
      <c r="AH143" s="125">
        <v>8732</v>
      </c>
      <c r="AI143" s="125">
        <v>38516</v>
      </c>
      <c r="AJ143" s="125">
        <v>331</v>
      </c>
      <c r="AK143" s="125">
        <v>775</v>
      </c>
      <c r="AM143" s="61">
        <f t="shared" si="54"/>
        <v>0.22262967552666851</v>
      </c>
      <c r="AN143" s="62">
        <f t="shared" si="55"/>
        <v>0.20042087927169586</v>
      </c>
      <c r="AO143" s="62">
        <f t="shared" si="56"/>
        <v>0.17948078920041538</v>
      </c>
      <c r="AP143" s="62">
        <f t="shared" si="57"/>
        <v>0.17883573820647455</v>
      </c>
      <c r="AQ143" s="62">
        <f t="shared" si="58"/>
        <v>0.17806758530183728</v>
      </c>
      <c r="AR143" s="62"/>
      <c r="AS143" s="63">
        <f t="shared" si="59"/>
        <v>0.19188693350141833</v>
      </c>
      <c r="AT143" s="61">
        <f t="shared" si="60"/>
        <v>0.75046154624313999</v>
      </c>
      <c r="AU143" s="62">
        <f t="shared" si="61"/>
        <v>0.76837915732650164</v>
      </c>
      <c r="AV143" s="62">
        <f t="shared" si="62"/>
        <v>0.79144340602284524</v>
      </c>
      <c r="AW143" s="62">
        <f t="shared" si="63"/>
        <v>0.79125149873899203</v>
      </c>
      <c r="AX143" s="62">
        <f t="shared" si="64"/>
        <v>0.79035433070866146</v>
      </c>
      <c r="AY143" s="62"/>
      <c r="AZ143" s="63">
        <f t="shared" si="65"/>
        <v>0.77837798780802803</v>
      </c>
      <c r="BA143" s="61">
        <f t="shared" si="66"/>
        <v>1.7551402341872992E-2</v>
      </c>
      <c r="BB143" s="62">
        <f t="shared" si="67"/>
        <v>2.1684432041721945E-2</v>
      </c>
      <c r="BC143" s="62">
        <f t="shared" si="68"/>
        <v>2.0186915887850466E-2</v>
      </c>
      <c r="BD143" s="62">
        <f t="shared" si="69"/>
        <v>2.0920329102410387E-2</v>
      </c>
      <c r="BE143" s="62">
        <f t="shared" si="70"/>
        <v>2.2658300524934383E-2</v>
      </c>
      <c r="BF143" s="62"/>
      <c r="BG143" s="67">
        <f t="shared" si="71"/>
        <v>2.0600275979758033E-2</v>
      </c>
    </row>
    <row r="144" spans="1:59" x14ac:dyDescent="0.35">
      <c r="A144" s="46" t="s">
        <v>221</v>
      </c>
      <c r="B144" s="46" t="s">
        <v>392</v>
      </c>
      <c r="C144" s="47">
        <v>82427</v>
      </c>
      <c r="D144" s="47">
        <v>16251</v>
      </c>
      <c r="E144" s="47">
        <v>44560</v>
      </c>
      <c r="F144" s="47">
        <v>3098</v>
      </c>
      <c r="G144" s="47">
        <v>17199</v>
      </c>
      <c r="H144" s="47">
        <v>83959</v>
      </c>
      <c r="I144" s="47">
        <v>16130</v>
      </c>
      <c r="J144" s="47">
        <v>45812</v>
      </c>
      <c r="K144" s="47">
        <v>3098</v>
      </c>
      <c r="L144" s="47">
        <v>17600</v>
      </c>
      <c r="M144" s="47">
        <v>86185</v>
      </c>
      <c r="N144" s="47">
        <v>16032</v>
      </c>
      <c r="O144" s="47">
        <v>47956</v>
      </c>
      <c r="P144" s="47">
        <v>3091</v>
      </c>
      <c r="Q144" s="47">
        <v>17785</v>
      </c>
      <c r="R144" s="47">
        <v>86739</v>
      </c>
      <c r="S144" s="47">
        <v>15909</v>
      </c>
      <c r="T144" s="47">
        <v>48483</v>
      </c>
      <c r="U144" s="47">
        <v>3085</v>
      </c>
      <c r="V144" s="47">
        <v>17956</v>
      </c>
      <c r="W144" s="47">
        <v>86898</v>
      </c>
      <c r="X144" s="47">
        <v>15606</v>
      </c>
      <c r="Y144" s="47">
        <v>48920</v>
      </c>
      <c r="Z144" s="47">
        <v>3055</v>
      </c>
      <c r="AA144" s="47">
        <v>18040</v>
      </c>
      <c r="AB144" s="47">
        <v>87098</v>
      </c>
      <c r="AC144" s="47">
        <v>15436</v>
      </c>
      <c r="AD144" s="47">
        <v>49342</v>
      </c>
      <c r="AE144" s="47">
        <v>3044</v>
      </c>
      <c r="AF144" s="47">
        <v>18033</v>
      </c>
      <c r="AG144" s="125">
        <v>86802</v>
      </c>
      <c r="AH144" s="125">
        <v>15393</v>
      </c>
      <c r="AI144" s="125">
        <v>49091</v>
      </c>
      <c r="AJ144" s="125">
        <v>3012</v>
      </c>
      <c r="AK144" s="125">
        <v>18058</v>
      </c>
      <c r="AM144" s="61">
        <f t="shared" si="54"/>
        <v>0.19211758120034778</v>
      </c>
      <c r="AN144" s="62">
        <f t="shared" si="55"/>
        <v>0.18601844868596623</v>
      </c>
      <c r="AO144" s="62">
        <f t="shared" si="56"/>
        <v>0.18341230588316673</v>
      </c>
      <c r="AP144" s="62">
        <f t="shared" si="57"/>
        <v>0.1795898639784575</v>
      </c>
      <c r="AQ144" s="62">
        <f t="shared" si="58"/>
        <v>0.17722565386116787</v>
      </c>
      <c r="AR144" s="62"/>
      <c r="AS144" s="63">
        <f t="shared" si="59"/>
        <v>0.18367277072182123</v>
      </c>
      <c r="AT144" s="61">
        <f t="shared" si="60"/>
        <v>0.54564728022010744</v>
      </c>
      <c r="AU144" s="62">
        <f t="shared" si="61"/>
        <v>0.55643093345709815</v>
      </c>
      <c r="AV144" s="62">
        <f t="shared" si="62"/>
        <v>0.55895272022965448</v>
      </c>
      <c r="AW144" s="62">
        <f t="shared" si="63"/>
        <v>0.56295887132039868</v>
      </c>
      <c r="AX144" s="62">
        <f t="shared" si="64"/>
        <v>0.56651128613745438</v>
      </c>
      <c r="AY144" s="62"/>
      <c r="AZ144" s="63">
        <f t="shared" si="65"/>
        <v>0.55810021827294265</v>
      </c>
      <c r="BA144" s="61">
        <f t="shared" si="66"/>
        <v>0.24652508962707989</v>
      </c>
      <c r="BB144" s="62">
        <f t="shared" si="67"/>
        <v>0.24222312467366711</v>
      </c>
      <c r="BC144" s="62">
        <f t="shared" si="68"/>
        <v>0.24257830964156837</v>
      </c>
      <c r="BD144" s="62">
        <f t="shared" si="69"/>
        <v>0.24275587470367557</v>
      </c>
      <c r="BE144" s="62">
        <f t="shared" si="70"/>
        <v>0.24199177937495694</v>
      </c>
      <c r="BF144" s="62"/>
      <c r="BG144" s="67">
        <f t="shared" si="71"/>
        <v>0.24321483560418958</v>
      </c>
    </row>
    <row r="145" spans="1:59" x14ac:dyDescent="0.35">
      <c r="A145" s="46" t="s">
        <v>221</v>
      </c>
      <c r="B145" s="46" t="s">
        <v>396</v>
      </c>
      <c r="C145" s="47">
        <v>57542</v>
      </c>
      <c r="D145" s="47">
        <v>8239</v>
      </c>
      <c r="E145" s="47">
        <v>43514</v>
      </c>
      <c r="F145" s="47">
        <v>1433</v>
      </c>
      <c r="G145" s="47">
        <v>3740</v>
      </c>
      <c r="H145" s="47">
        <v>58705</v>
      </c>
      <c r="I145" s="47">
        <v>8291</v>
      </c>
      <c r="J145" s="47">
        <v>44448</v>
      </c>
      <c r="K145" s="47">
        <v>1523</v>
      </c>
      <c r="L145" s="47">
        <v>3806</v>
      </c>
      <c r="M145" s="47">
        <v>59828</v>
      </c>
      <c r="N145" s="47">
        <v>8295</v>
      </c>
      <c r="O145" s="47">
        <v>45509</v>
      </c>
      <c r="P145" s="47">
        <v>1510</v>
      </c>
      <c r="Q145" s="47">
        <v>3860</v>
      </c>
      <c r="R145" s="47">
        <v>65541</v>
      </c>
      <c r="S145" s="47">
        <v>8247</v>
      </c>
      <c r="T145" s="47">
        <v>51256</v>
      </c>
      <c r="U145" s="47">
        <v>1490</v>
      </c>
      <c r="V145" s="47">
        <v>3884</v>
      </c>
      <c r="W145" s="47">
        <v>65110</v>
      </c>
      <c r="X145" s="47">
        <v>6824</v>
      </c>
      <c r="Y145" s="47">
        <v>52368</v>
      </c>
      <c r="Z145" s="47">
        <v>1399</v>
      </c>
      <c r="AA145" s="47">
        <v>3908</v>
      </c>
      <c r="AB145" s="47">
        <v>69010</v>
      </c>
      <c r="AC145" s="47">
        <v>8150</v>
      </c>
      <c r="AD145" s="47">
        <v>54848</v>
      </c>
      <c r="AE145" s="47">
        <v>1402</v>
      </c>
      <c r="AF145" s="47">
        <v>3907</v>
      </c>
      <c r="AG145" s="125">
        <v>70007</v>
      </c>
      <c r="AH145" s="125">
        <v>8169</v>
      </c>
      <c r="AI145" s="125">
        <v>55844</v>
      </c>
      <c r="AJ145" s="125">
        <v>1412</v>
      </c>
      <c r="AK145" s="125">
        <v>3875</v>
      </c>
      <c r="AM145" s="61">
        <f t="shared" si="54"/>
        <v>0.14123158163699856</v>
      </c>
      <c r="AN145" s="62">
        <f t="shared" si="55"/>
        <v>0.13864745604064987</v>
      </c>
      <c r="AO145" s="62">
        <f t="shared" si="56"/>
        <v>0.1258296333592713</v>
      </c>
      <c r="AP145" s="62">
        <f t="shared" si="57"/>
        <v>0.10480724927046536</v>
      </c>
      <c r="AQ145" s="62">
        <f t="shared" si="58"/>
        <v>0.11809882625706419</v>
      </c>
      <c r="AR145" s="62"/>
      <c r="AS145" s="63">
        <f t="shared" si="59"/>
        <v>0.12572294931288988</v>
      </c>
      <c r="AT145" s="61">
        <f t="shared" si="60"/>
        <v>0.75714164040541687</v>
      </c>
      <c r="AU145" s="62">
        <f t="shared" si="61"/>
        <v>0.76066390318914223</v>
      </c>
      <c r="AV145" s="62">
        <f t="shared" si="62"/>
        <v>0.78204482690224442</v>
      </c>
      <c r="AW145" s="62">
        <f t="shared" si="63"/>
        <v>0.80430041468284441</v>
      </c>
      <c r="AX145" s="62">
        <f t="shared" si="64"/>
        <v>0.79478336472974931</v>
      </c>
      <c r="AY145" s="62"/>
      <c r="AZ145" s="63">
        <f t="shared" si="65"/>
        <v>0.77978682998187954</v>
      </c>
      <c r="BA145" s="61">
        <f t="shared" si="66"/>
        <v>9.0775913465633254E-2</v>
      </c>
      <c r="BB145" s="62">
        <f t="shared" si="67"/>
        <v>8.975730427224711E-2</v>
      </c>
      <c r="BC145" s="62">
        <f t="shared" si="68"/>
        <v>8.1994476739750688E-2</v>
      </c>
      <c r="BD145" s="62">
        <f t="shared" si="69"/>
        <v>8.1508216863769009E-2</v>
      </c>
      <c r="BE145" s="62">
        <f t="shared" si="70"/>
        <v>7.6930879582669184E-2</v>
      </c>
      <c r="BF145" s="62"/>
      <c r="BG145" s="67">
        <f t="shared" si="71"/>
        <v>8.4193358184813855E-2</v>
      </c>
    </row>
    <row r="146" spans="1:59" x14ac:dyDescent="0.35">
      <c r="A146" s="46" t="s">
        <v>221</v>
      </c>
      <c r="B146" s="46" t="s">
        <v>388</v>
      </c>
      <c r="C146" s="47">
        <v>100948</v>
      </c>
      <c r="D146" s="47">
        <v>19804</v>
      </c>
      <c r="E146" s="47">
        <v>55596</v>
      </c>
      <c r="F146" s="47">
        <v>3188</v>
      </c>
      <c r="G146" s="47">
        <v>21349</v>
      </c>
      <c r="H146" s="47">
        <v>106627</v>
      </c>
      <c r="I146" s="47">
        <v>19510</v>
      </c>
      <c r="J146" s="47">
        <v>61309</v>
      </c>
      <c r="K146" s="47">
        <v>3159</v>
      </c>
      <c r="L146" s="47">
        <v>21653</v>
      </c>
      <c r="M146" s="47">
        <v>107984</v>
      </c>
      <c r="N146" s="47">
        <v>18056</v>
      </c>
      <c r="O146" s="47">
        <v>63837</v>
      </c>
      <c r="P146" s="47">
        <v>3157</v>
      </c>
      <c r="Q146" s="47">
        <v>21966</v>
      </c>
      <c r="R146" s="47">
        <v>108223</v>
      </c>
      <c r="S146" s="47">
        <v>17308</v>
      </c>
      <c r="T146" s="47">
        <v>64324</v>
      </c>
      <c r="U146" s="47">
        <v>3132</v>
      </c>
      <c r="V146" s="47">
        <v>22493</v>
      </c>
      <c r="W146" s="47">
        <v>106747</v>
      </c>
      <c r="X146" s="47">
        <v>16313</v>
      </c>
      <c r="Y146" s="47">
        <v>64032</v>
      </c>
      <c r="Z146" s="47">
        <v>3002</v>
      </c>
      <c r="AA146" s="47">
        <v>22460</v>
      </c>
      <c r="AB146" s="47">
        <v>106699</v>
      </c>
      <c r="AC146" s="47">
        <v>15286</v>
      </c>
      <c r="AD146" s="47">
        <v>64823</v>
      </c>
      <c r="AE146" s="47">
        <v>3002</v>
      </c>
      <c r="AF146" s="47">
        <v>22678</v>
      </c>
      <c r="AG146" s="125">
        <v>109973</v>
      </c>
      <c r="AH146" s="125">
        <v>15173</v>
      </c>
      <c r="AI146" s="125">
        <v>68150</v>
      </c>
      <c r="AJ146" s="125">
        <v>3008</v>
      </c>
      <c r="AK146" s="125">
        <v>22737</v>
      </c>
      <c r="AM146" s="61">
        <f t="shared" si="54"/>
        <v>0.18297429356541964</v>
      </c>
      <c r="AN146" s="62">
        <f t="shared" si="55"/>
        <v>0.16720995703067121</v>
      </c>
      <c r="AO146" s="62">
        <f t="shared" si="56"/>
        <v>0.15992903541760994</v>
      </c>
      <c r="AP146" s="62">
        <f t="shared" si="57"/>
        <v>0.15281928297750758</v>
      </c>
      <c r="AQ146" s="62">
        <f t="shared" si="58"/>
        <v>0.14326282345663971</v>
      </c>
      <c r="AR146" s="62"/>
      <c r="AS146" s="63">
        <f t="shared" si="59"/>
        <v>0.16123907848956959</v>
      </c>
      <c r="AT146" s="61">
        <f t="shared" si="60"/>
        <v>0.57498569780637176</v>
      </c>
      <c r="AU146" s="62">
        <f t="shared" si="61"/>
        <v>0.59117091420951251</v>
      </c>
      <c r="AV146" s="62">
        <f t="shared" si="62"/>
        <v>0.59436533823678883</v>
      </c>
      <c r="AW146" s="62">
        <f t="shared" si="63"/>
        <v>0.59984823929478115</v>
      </c>
      <c r="AX146" s="62">
        <f t="shared" si="64"/>
        <v>0.60753146702405836</v>
      </c>
      <c r="AY146" s="62"/>
      <c r="AZ146" s="63">
        <f t="shared" si="65"/>
        <v>0.59358033131430255</v>
      </c>
      <c r="BA146" s="61">
        <f t="shared" si="66"/>
        <v>0.23269903495362337</v>
      </c>
      <c r="BB146" s="62">
        <f t="shared" si="67"/>
        <v>0.23265483775374129</v>
      </c>
      <c r="BC146" s="62">
        <f t="shared" si="68"/>
        <v>0.23677961246685086</v>
      </c>
      <c r="BD146" s="62">
        <f t="shared" si="69"/>
        <v>0.23852660964710953</v>
      </c>
      <c r="BE146" s="62">
        <f t="shared" si="70"/>
        <v>0.24067704477080384</v>
      </c>
      <c r="BF146" s="62"/>
      <c r="BG146" s="67">
        <f t="shared" si="71"/>
        <v>0.23626742791842575</v>
      </c>
    </row>
    <row r="147" spans="1:59" x14ac:dyDescent="0.35">
      <c r="A147" s="46" t="s">
        <v>221</v>
      </c>
      <c r="B147" s="46" t="s">
        <v>384</v>
      </c>
      <c r="C147" s="47">
        <v>30842</v>
      </c>
      <c r="D147" s="47">
        <v>14667</v>
      </c>
      <c r="E147" s="47">
        <v>10080</v>
      </c>
      <c r="F147" s="47">
        <v>989</v>
      </c>
      <c r="G147" s="47">
        <v>4505</v>
      </c>
      <c r="H147" s="47">
        <v>31508</v>
      </c>
      <c r="I147" s="47">
        <v>14330</v>
      </c>
      <c r="J147" s="47">
        <v>11027</v>
      </c>
      <c r="K147" s="47">
        <v>997</v>
      </c>
      <c r="L147" s="47">
        <v>4558</v>
      </c>
      <c r="M147" s="47">
        <v>32199</v>
      </c>
      <c r="N147" s="47">
        <v>13660</v>
      </c>
      <c r="O147" s="47">
        <v>12322</v>
      </c>
      <c r="P147" s="47">
        <v>1011</v>
      </c>
      <c r="Q147" s="47">
        <v>4616</v>
      </c>
      <c r="R147" s="47">
        <v>33775</v>
      </c>
      <c r="S147" s="47">
        <v>13576</v>
      </c>
      <c r="T147" s="47">
        <v>13867</v>
      </c>
      <c r="U147" s="47">
        <v>1076</v>
      </c>
      <c r="V147" s="47">
        <v>4672</v>
      </c>
      <c r="W147" s="47">
        <v>34295</v>
      </c>
      <c r="X147" s="47">
        <v>13473</v>
      </c>
      <c r="Y147" s="47">
        <v>14572</v>
      </c>
      <c r="Z147" s="47">
        <v>1035</v>
      </c>
      <c r="AA147" s="47">
        <v>4646</v>
      </c>
      <c r="AB147" s="47">
        <v>34367</v>
      </c>
      <c r="AC147" s="47">
        <v>13416</v>
      </c>
      <c r="AD147" s="47">
        <v>14707</v>
      </c>
      <c r="AE147" s="47">
        <v>1032</v>
      </c>
      <c r="AF147" s="47">
        <v>4657</v>
      </c>
      <c r="AG147" s="125">
        <v>36688</v>
      </c>
      <c r="AH147" s="125">
        <v>13393</v>
      </c>
      <c r="AI147" s="125">
        <v>17057</v>
      </c>
      <c r="AJ147" s="125">
        <v>1033</v>
      </c>
      <c r="AK147" s="125">
        <v>4658</v>
      </c>
      <c r="AM147" s="61">
        <f t="shared" si="54"/>
        <v>0.45480512885616353</v>
      </c>
      <c r="AN147" s="62">
        <f t="shared" si="55"/>
        <v>0.42423677753967515</v>
      </c>
      <c r="AO147" s="62">
        <f t="shared" si="56"/>
        <v>0.40195410806809773</v>
      </c>
      <c r="AP147" s="62">
        <f t="shared" si="57"/>
        <v>0.39285610147251787</v>
      </c>
      <c r="AQ147" s="62">
        <f t="shared" si="58"/>
        <v>0.39037448715337386</v>
      </c>
      <c r="AR147" s="62"/>
      <c r="AS147" s="63">
        <f t="shared" si="59"/>
        <v>0.41284532061796558</v>
      </c>
      <c r="AT147" s="61">
        <f t="shared" si="60"/>
        <v>0.3499746096229529</v>
      </c>
      <c r="AU147" s="62">
        <f t="shared" si="61"/>
        <v>0.38268269200906863</v>
      </c>
      <c r="AV147" s="62">
        <f t="shared" si="62"/>
        <v>0.41056994818652848</v>
      </c>
      <c r="AW147" s="62">
        <f t="shared" si="63"/>
        <v>0.42490158915293774</v>
      </c>
      <c r="AX147" s="62">
        <f t="shared" si="64"/>
        <v>0.42793959321442082</v>
      </c>
      <c r="AY147" s="62"/>
      <c r="AZ147" s="63">
        <f t="shared" si="65"/>
        <v>0.39921368643718169</v>
      </c>
      <c r="BA147" s="61">
        <f t="shared" si="66"/>
        <v>0.17630443062079471</v>
      </c>
      <c r="BB147" s="62">
        <f t="shared" si="67"/>
        <v>0.17475698003043572</v>
      </c>
      <c r="BC147" s="62">
        <f t="shared" si="68"/>
        <v>0.17018504811250926</v>
      </c>
      <c r="BD147" s="62">
        <f t="shared" si="69"/>
        <v>0.16565096952908587</v>
      </c>
      <c r="BE147" s="62">
        <f t="shared" si="70"/>
        <v>0.16553670672447407</v>
      </c>
      <c r="BF147" s="62"/>
      <c r="BG147" s="67">
        <f t="shared" si="71"/>
        <v>0.17048682700345991</v>
      </c>
    </row>
    <row r="148" spans="1:59" x14ac:dyDescent="0.35">
      <c r="A148" s="46" t="s">
        <v>221</v>
      </c>
      <c r="B148" s="46" t="s">
        <v>387</v>
      </c>
      <c r="C148" s="47">
        <v>87052</v>
      </c>
      <c r="D148" s="47">
        <v>13765</v>
      </c>
      <c r="E148" s="47">
        <v>56397</v>
      </c>
      <c r="F148" s="47">
        <v>2762</v>
      </c>
      <c r="G148" s="47">
        <v>12794</v>
      </c>
      <c r="H148" s="47">
        <v>89354</v>
      </c>
      <c r="I148" s="47">
        <v>13336</v>
      </c>
      <c r="J148" s="47">
        <v>58851</v>
      </c>
      <c r="K148" s="47">
        <v>2779</v>
      </c>
      <c r="L148" s="47">
        <v>13084</v>
      </c>
      <c r="M148" s="47">
        <v>93805</v>
      </c>
      <c r="N148" s="47">
        <v>12859</v>
      </c>
      <c r="O148" s="47">
        <v>63921</v>
      </c>
      <c r="P148" s="47">
        <v>2724</v>
      </c>
      <c r="Q148" s="47">
        <v>13003</v>
      </c>
      <c r="R148" s="47">
        <v>94561</v>
      </c>
      <c r="S148" s="47">
        <v>12002</v>
      </c>
      <c r="T148" s="47">
        <v>65339</v>
      </c>
      <c r="U148" s="47">
        <v>2711</v>
      </c>
      <c r="V148" s="47">
        <v>13236</v>
      </c>
      <c r="W148" s="47">
        <v>95011</v>
      </c>
      <c r="X148" s="47">
        <v>11789</v>
      </c>
      <c r="Y148" s="47">
        <v>65675</v>
      </c>
      <c r="Z148" s="47">
        <v>2668</v>
      </c>
      <c r="AA148" s="47">
        <v>13633</v>
      </c>
      <c r="AB148" s="47">
        <v>100567</v>
      </c>
      <c r="AC148" s="47">
        <v>11539</v>
      </c>
      <c r="AD148" s="47">
        <v>71382</v>
      </c>
      <c r="AE148" s="47">
        <v>2629</v>
      </c>
      <c r="AF148" s="47">
        <v>13818</v>
      </c>
      <c r="AG148" s="125">
        <v>100960</v>
      </c>
      <c r="AH148" s="125">
        <v>11468</v>
      </c>
      <c r="AI148" s="125">
        <v>71823</v>
      </c>
      <c r="AJ148" s="125">
        <v>2677</v>
      </c>
      <c r="AK148" s="125">
        <v>13792</v>
      </c>
      <c r="AM148" s="61">
        <f t="shared" si="54"/>
        <v>0.14924905432325358</v>
      </c>
      <c r="AN148" s="62">
        <f t="shared" si="55"/>
        <v>0.13708224508288472</v>
      </c>
      <c r="AO148" s="62">
        <f t="shared" si="56"/>
        <v>0.12692336163957657</v>
      </c>
      <c r="AP148" s="62">
        <f t="shared" si="57"/>
        <v>0.12408036964140995</v>
      </c>
      <c r="AQ148" s="62">
        <f t="shared" si="58"/>
        <v>0.11473942744637904</v>
      </c>
      <c r="AR148" s="62"/>
      <c r="AS148" s="63">
        <f t="shared" si="59"/>
        <v>0.13041489162670078</v>
      </c>
      <c r="AT148" s="61">
        <f t="shared" si="60"/>
        <v>0.65862748170199437</v>
      </c>
      <c r="AU148" s="62">
        <f t="shared" si="61"/>
        <v>0.68142423111774431</v>
      </c>
      <c r="AV148" s="62">
        <f t="shared" si="62"/>
        <v>0.6909719651864934</v>
      </c>
      <c r="AW148" s="62">
        <f t="shared" si="63"/>
        <v>0.69123575164980899</v>
      </c>
      <c r="AX148" s="62">
        <f t="shared" si="64"/>
        <v>0.70979545974325575</v>
      </c>
      <c r="AY148" s="62"/>
      <c r="AZ148" s="63">
        <f t="shared" si="65"/>
        <v>0.68641097787985927</v>
      </c>
      <c r="BA148" s="61">
        <f t="shared" si="66"/>
        <v>0.17752982518969493</v>
      </c>
      <c r="BB148" s="62">
        <f t="shared" si="67"/>
        <v>0.16765630829913117</v>
      </c>
      <c r="BC148" s="62">
        <f t="shared" si="68"/>
        <v>0.16864246359492815</v>
      </c>
      <c r="BD148" s="62">
        <f t="shared" si="69"/>
        <v>0.17156960772963131</v>
      </c>
      <c r="BE148" s="62">
        <f t="shared" si="70"/>
        <v>0.16354271281832011</v>
      </c>
      <c r="BF148" s="62"/>
      <c r="BG148" s="67">
        <f t="shared" si="71"/>
        <v>0.16978818352634112</v>
      </c>
    </row>
    <row r="149" spans="1:59" x14ac:dyDescent="0.35">
      <c r="A149" s="46" t="s">
        <v>221</v>
      </c>
      <c r="B149" s="46" t="s">
        <v>386</v>
      </c>
      <c r="C149" s="47">
        <v>135673</v>
      </c>
      <c r="D149" s="47">
        <v>26906</v>
      </c>
      <c r="E149" s="47">
        <v>85041</v>
      </c>
      <c r="F149" s="47">
        <v>1724</v>
      </c>
      <c r="G149" s="47">
        <v>20499</v>
      </c>
      <c r="H149" s="47">
        <v>135427</v>
      </c>
      <c r="I149" s="47">
        <v>25295</v>
      </c>
      <c r="J149" s="47">
        <v>86325</v>
      </c>
      <c r="K149" s="47">
        <v>1698</v>
      </c>
      <c r="L149" s="47">
        <v>20639</v>
      </c>
      <c r="M149" s="47">
        <v>137886</v>
      </c>
      <c r="N149" s="47">
        <v>23795</v>
      </c>
      <c r="O149" s="47">
        <v>90152</v>
      </c>
      <c r="P149" s="47">
        <v>1652</v>
      </c>
      <c r="Q149" s="47">
        <v>20834</v>
      </c>
      <c r="R149" s="47">
        <v>141650</v>
      </c>
      <c r="S149" s="47">
        <v>22197</v>
      </c>
      <c r="T149" s="47">
        <v>95473</v>
      </c>
      <c r="U149" s="47">
        <v>1660</v>
      </c>
      <c r="V149" s="47">
        <v>20918</v>
      </c>
      <c r="W149" s="47">
        <v>142381</v>
      </c>
      <c r="X149" s="47">
        <v>21635</v>
      </c>
      <c r="Y149" s="47">
        <v>96578</v>
      </c>
      <c r="Z149" s="47">
        <v>1639</v>
      </c>
      <c r="AA149" s="47">
        <v>21196</v>
      </c>
      <c r="AB149" s="47">
        <v>147184</v>
      </c>
      <c r="AC149" s="47">
        <v>20723</v>
      </c>
      <c r="AD149" s="47">
        <v>102188</v>
      </c>
      <c r="AE149" s="47">
        <v>1694</v>
      </c>
      <c r="AF149" s="47">
        <v>21284</v>
      </c>
      <c r="AG149" s="125">
        <v>150811</v>
      </c>
      <c r="AH149" s="125">
        <v>20386</v>
      </c>
      <c r="AI149" s="125">
        <v>106163</v>
      </c>
      <c r="AJ149" s="125">
        <v>1734</v>
      </c>
      <c r="AK149" s="125">
        <v>21265</v>
      </c>
      <c r="AM149" s="61">
        <f t="shared" si="54"/>
        <v>0.18677959343410103</v>
      </c>
      <c r="AN149" s="62">
        <f t="shared" si="55"/>
        <v>0.17257009413573532</v>
      </c>
      <c r="AO149" s="62">
        <f t="shared" si="56"/>
        <v>0.15670314154606424</v>
      </c>
      <c r="AP149" s="62">
        <f t="shared" si="57"/>
        <v>0.15195145419683806</v>
      </c>
      <c r="AQ149" s="62">
        <f t="shared" si="58"/>
        <v>0.14079655397325797</v>
      </c>
      <c r="AR149" s="62"/>
      <c r="AS149" s="63">
        <f t="shared" si="59"/>
        <v>0.16176016745719932</v>
      </c>
      <c r="AT149" s="61">
        <f t="shared" si="60"/>
        <v>0.63742828239568183</v>
      </c>
      <c r="AU149" s="62">
        <f t="shared" si="61"/>
        <v>0.65381547075120028</v>
      </c>
      <c r="AV149" s="62">
        <f t="shared" si="62"/>
        <v>0.67400635368866924</v>
      </c>
      <c r="AW149" s="62">
        <f t="shared" si="63"/>
        <v>0.67830679655291082</v>
      </c>
      <c r="AX149" s="62">
        <f t="shared" si="64"/>
        <v>0.6942874225459289</v>
      </c>
      <c r="AY149" s="62"/>
      <c r="AZ149" s="63">
        <f t="shared" si="65"/>
        <v>0.66756886518687819</v>
      </c>
      <c r="BA149" s="61">
        <f t="shared" si="66"/>
        <v>0.16493756784097705</v>
      </c>
      <c r="BB149" s="62">
        <f t="shared" si="67"/>
        <v>0.16307674455709789</v>
      </c>
      <c r="BC149" s="62">
        <f t="shared" si="68"/>
        <v>0.15939286974938227</v>
      </c>
      <c r="BD149" s="62">
        <f t="shared" si="69"/>
        <v>0.16037954502356352</v>
      </c>
      <c r="BE149" s="62">
        <f t="shared" si="70"/>
        <v>0.15611751277312752</v>
      </c>
      <c r="BF149" s="62"/>
      <c r="BG149" s="67">
        <f t="shared" si="71"/>
        <v>0.16078084798882966</v>
      </c>
    </row>
    <row r="150" spans="1:59" x14ac:dyDescent="0.35">
      <c r="A150" s="46" t="s">
        <v>221</v>
      </c>
      <c r="B150" s="46" t="s">
        <v>389</v>
      </c>
      <c r="C150" s="47">
        <v>104480</v>
      </c>
      <c r="D150" s="47">
        <v>7662</v>
      </c>
      <c r="E150" s="47">
        <v>84140</v>
      </c>
      <c r="F150" s="47">
        <v>2711</v>
      </c>
      <c r="G150" s="47">
        <v>9264</v>
      </c>
      <c r="H150" s="47">
        <v>104275</v>
      </c>
      <c r="I150" s="47">
        <v>7463</v>
      </c>
      <c r="J150" s="47">
        <v>84345</v>
      </c>
      <c r="K150" s="47">
        <v>2319</v>
      </c>
      <c r="L150" s="47">
        <v>9450</v>
      </c>
      <c r="M150" s="47">
        <v>106359</v>
      </c>
      <c r="N150" s="47">
        <v>7378</v>
      </c>
      <c r="O150" s="47">
        <v>86331</v>
      </c>
      <c r="P150" s="47">
        <v>2321</v>
      </c>
      <c r="Q150" s="47">
        <v>9648</v>
      </c>
      <c r="R150" s="47">
        <v>106250</v>
      </c>
      <c r="S150" s="47">
        <v>7225</v>
      </c>
      <c r="T150" s="47">
        <v>86325</v>
      </c>
      <c r="U150" s="47">
        <v>2323</v>
      </c>
      <c r="V150" s="47">
        <v>9696</v>
      </c>
      <c r="W150" s="47">
        <v>109078</v>
      </c>
      <c r="X150" s="47">
        <v>7133</v>
      </c>
      <c r="Y150" s="47">
        <v>89368</v>
      </c>
      <c r="Z150" s="47">
        <v>2289</v>
      </c>
      <c r="AA150" s="47">
        <v>9609</v>
      </c>
      <c r="AB150" s="47">
        <v>110579</v>
      </c>
      <c r="AC150" s="47">
        <v>7070</v>
      </c>
      <c r="AD150" s="47">
        <v>90810</v>
      </c>
      <c r="AE150" s="47">
        <v>2321</v>
      </c>
      <c r="AF150" s="47">
        <v>9703</v>
      </c>
      <c r="AG150" s="125">
        <v>110629</v>
      </c>
      <c r="AH150" s="125">
        <v>7045</v>
      </c>
      <c r="AI150" s="125">
        <v>90832</v>
      </c>
      <c r="AJ150" s="125">
        <v>2324</v>
      </c>
      <c r="AK150" s="125">
        <v>9753</v>
      </c>
      <c r="AM150" s="61">
        <f t="shared" si="54"/>
        <v>7.1570366818508757E-2</v>
      </c>
      <c r="AN150" s="62">
        <f t="shared" si="55"/>
        <v>6.9368835735574799E-2</v>
      </c>
      <c r="AO150" s="62">
        <f t="shared" si="56"/>
        <v>6.8000000000000005E-2</v>
      </c>
      <c r="AP150" s="62">
        <f t="shared" si="57"/>
        <v>6.5393571572636089E-2</v>
      </c>
      <c r="AQ150" s="62">
        <f t="shared" si="58"/>
        <v>6.3936190415901747E-2</v>
      </c>
      <c r="AR150" s="62"/>
      <c r="AS150" s="63">
        <f t="shared" si="59"/>
        <v>6.7653792908524274E-2</v>
      </c>
      <c r="AT150" s="61">
        <f t="shared" si="60"/>
        <v>0.80887077439462962</v>
      </c>
      <c r="AU150" s="62">
        <f t="shared" si="61"/>
        <v>0.81169435590782157</v>
      </c>
      <c r="AV150" s="62">
        <f t="shared" si="62"/>
        <v>0.81247058823529417</v>
      </c>
      <c r="AW150" s="62">
        <f t="shared" si="63"/>
        <v>0.81930361759474868</v>
      </c>
      <c r="AX150" s="62">
        <f t="shared" si="64"/>
        <v>0.82122283616238168</v>
      </c>
      <c r="AY150" s="62"/>
      <c r="AZ150" s="63">
        <f t="shared" si="65"/>
        <v>0.81471243445897523</v>
      </c>
      <c r="BA150" s="61">
        <f t="shared" si="66"/>
        <v>0.11286502037880604</v>
      </c>
      <c r="BB150" s="62">
        <f t="shared" si="67"/>
        <v>0.11253396515574611</v>
      </c>
      <c r="BC150" s="62">
        <f t="shared" si="68"/>
        <v>0.11312</v>
      </c>
      <c r="BD150" s="62">
        <f t="shared" si="69"/>
        <v>0.1090779075523937</v>
      </c>
      <c r="BE150" s="62">
        <f t="shared" si="70"/>
        <v>0.10873674024905271</v>
      </c>
      <c r="BF150" s="62"/>
      <c r="BG150" s="67">
        <f t="shared" si="71"/>
        <v>0.11126672666719972</v>
      </c>
    </row>
    <row r="151" spans="1:59" x14ac:dyDescent="0.35">
      <c r="A151" s="46" t="s">
        <v>221</v>
      </c>
      <c r="B151" s="46" t="s">
        <v>395</v>
      </c>
      <c r="C151" s="47">
        <v>75312</v>
      </c>
      <c r="D151" s="47">
        <v>10463</v>
      </c>
      <c r="E151" s="47">
        <v>55553</v>
      </c>
      <c r="F151" s="47">
        <v>772</v>
      </c>
      <c r="G151" s="47">
        <v>7618</v>
      </c>
      <c r="H151" s="47">
        <v>75574</v>
      </c>
      <c r="I151" s="47">
        <v>10100</v>
      </c>
      <c r="J151" s="47">
        <v>56012</v>
      </c>
      <c r="K151" s="47">
        <v>772</v>
      </c>
      <c r="L151" s="47">
        <v>7804</v>
      </c>
      <c r="M151" s="47">
        <v>76320</v>
      </c>
      <c r="N151" s="47">
        <v>9714</v>
      </c>
      <c r="O151" s="47">
        <v>56929</v>
      </c>
      <c r="P151" s="47">
        <v>788</v>
      </c>
      <c r="Q151" s="47">
        <v>8001</v>
      </c>
      <c r="R151" s="47">
        <v>76688</v>
      </c>
      <c r="S151" s="47">
        <v>9601</v>
      </c>
      <c r="T151" s="47">
        <v>57308</v>
      </c>
      <c r="U151" s="47">
        <v>767</v>
      </c>
      <c r="V151" s="47">
        <v>8127</v>
      </c>
      <c r="W151" s="47">
        <v>77466</v>
      </c>
      <c r="X151" s="47">
        <v>9269</v>
      </c>
      <c r="Y151" s="47">
        <v>58321</v>
      </c>
      <c r="Z151" s="47">
        <v>762</v>
      </c>
      <c r="AA151" s="47">
        <v>8240</v>
      </c>
      <c r="AB151" s="47">
        <v>77530</v>
      </c>
      <c r="AC151" s="47">
        <v>9165</v>
      </c>
      <c r="AD151" s="47">
        <v>58324</v>
      </c>
      <c r="AE151" s="47">
        <v>788</v>
      </c>
      <c r="AF151" s="47">
        <v>8392</v>
      </c>
      <c r="AG151" s="125">
        <v>80888</v>
      </c>
      <c r="AH151" s="125">
        <v>9112</v>
      </c>
      <c r="AI151" s="125">
        <v>61638</v>
      </c>
      <c r="AJ151" s="125">
        <v>788</v>
      </c>
      <c r="AK151" s="125">
        <v>8495</v>
      </c>
      <c r="AM151" s="61">
        <f t="shared" si="54"/>
        <v>0.13364384576706276</v>
      </c>
      <c r="AN151" s="62">
        <f t="shared" si="55"/>
        <v>0.12727987421383649</v>
      </c>
      <c r="AO151" s="62">
        <f t="shared" si="56"/>
        <v>0.12519559774671396</v>
      </c>
      <c r="AP151" s="62">
        <f t="shared" si="57"/>
        <v>0.11965249270647768</v>
      </c>
      <c r="AQ151" s="62">
        <f t="shared" si="58"/>
        <v>0.11821230491422675</v>
      </c>
      <c r="AR151" s="62"/>
      <c r="AS151" s="63">
        <f t="shared" si="59"/>
        <v>0.12479682306966353</v>
      </c>
      <c r="AT151" s="61">
        <f t="shared" si="60"/>
        <v>0.74115436525789291</v>
      </c>
      <c r="AU151" s="62">
        <f t="shared" si="61"/>
        <v>0.74592505241090146</v>
      </c>
      <c r="AV151" s="62">
        <f t="shared" si="62"/>
        <v>0.74728771124556648</v>
      </c>
      <c r="AW151" s="62">
        <f t="shared" si="63"/>
        <v>0.75285931892701319</v>
      </c>
      <c r="AX151" s="62">
        <f t="shared" si="64"/>
        <v>0.7522765381142783</v>
      </c>
      <c r="AY151" s="62"/>
      <c r="AZ151" s="63">
        <f t="shared" si="65"/>
        <v>0.74790059719113045</v>
      </c>
      <c r="BA151" s="61">
        <f t="shared" si="66"/>
        <v>0.11347818032656734</v>
      </c>
      <c r="BB151" s="62">
        <f t="shared" si="67"/>
        <v>0.11515985324947589</v>
      </c>
      <c r="BC151" s="62">
        <f t="shared" si="68"/>
        <v>0.11597642395159607</v>
      </c>
      <c r="BD151" s="62">
        <f t="shared" si="69"/>
        <v>0.11620581932718871</v>
      </c>
      <c r="BE151" s="62">
        <f t="shared" si="70"/>
        <v>0.11840577840835806</v>
      </c>
      <c r="BF151" s="62"/>
      <c r="BG151" s="67">
        <f t="shared" si="71"/>
        <v>0.1158452110526372</v>
      </c>
    </row>
    <row r="152" spans="1:59" x14ac:dyDescent="0.35">
      <c r="A152" s="46" t="s">
        <v>221</v>
      </c>
      <c r="B152" s="46" t="s">
        <v>391</v>
      </c>
      <c r="C152" s="47">
        <v>114558</v>
      </c>
      <c r="D152" s="47">
        <v>18124</v>
      </c>
      <c r="E152" s="47">
        <v>78744</v>
      </c>
      <c r="F152" s="47">
        <v>5156</v>
      </c>
      <c r="G152" s="47">
        <v>11499</v>
      </c>
      <c r="H152" s="47">
        <v>116840</v>
      </c>
      <c r="I152" s="47">
        <v>17971</v>
      </c>
      <c r="J152" s="47">
        <v>80944</v>
      </c>
      <c r="K152" s="47">
        <v>5160</v>
      </c>
      <c r="L152" s="47">
        <v>11723</v>
      </c>
      <c r="M152" s="47">
        <v>117239</v>
      </c>
      <c r="N152" s="47">
        <v>17484</v>
      </c>
      <c r="O152" s="47">
        <v>81660</v>
      </c>
      <c r="P152" s="47">
        <v>5124</v>
      </c>
      <c r="Q152" s="47">
        <v>11925</v>
      </c>
      <c r="R152" s="47">
        <v>117701</v>
      </c>
      <c r="S152" s="47">
        <v>17262</v>
      </c>
      <c r="T152" s="47">
        <v>82041</v>
      </c>
      <c r="U152" s="47">
        <v>5141</v>
      </c>
      <c r="V152" s="47">
        <v>12210</v>
      </c>
      <c r="W152" s="47">
        <v>118464</v>
      </c>
      <c r="X152" s="47">
        <v>16809</v>
      </c>
      <c r="Y152" s="47">
        <v>83242</v>
      </c>
      <c r="Z152" s="47">
        <v>5126</v>
      </c>
      <c r="AA152" s="47">
        <v>12276</v>
      </c>
      <c r="AB152" s="47">
        <v>120728</v>
      </c>
      <c r="AC152" s="47">
        <v>16702</v>
      </c>
      <c r="AD152" s="47">
        <v>85589</v>
      </c>
      <c r="AE152" s="47">
        <v>5134</v>
      </c>
      <c r="AF152" s="47">
        <v>12305</v>
      </c>
      <c r="AG152" s="125">
        <v>121910</v>
      </c>
      <c r="AH152" s="125">
        <v>16594</v>
      </c>
      <c r="AI152" s="125">
        <v>86823</v>
      </c>
      <c r="AJ152" s="125">
        <v>5106</v>
      </c>
      <c r="AK152" s="125">
        <v>12393</v>
      </c>
      <c r="AM152" s="61">
        <f t="shared" si="54"/>
        <v>0.15380862718247176</v>
      </c>
      <c r="AN152" s="62">
        <f t="shared" si="55"/>
        <v>0.14913126178148908</v>
      </c>
      <c r="AO152" s="62">
        <f t="shared" si="56"/>
        <v>0.14665975650164401</v>
      </c>
      <c r="AP152" s="62">
        <f t="shared" si="57"/>
        <v>0.14189120745542949</v>
      </c>
      <c r="AQ152" s="62">
        <f t="shared" si="58"/>
        <v>0.13834404612020409</v>
      </c>
      <c r="AR152" s="62"/>
      <c r="AS152" s="63">
        <f t="shared" si="59"/>
        <v>0.14596697980824769</v>
      </c>
      <c r="AT152" s="61">
        <f t="shared" si="60"/>
        <v>0.69277644642245806</v>
      </c>
      <c r="AU152" s="62">
        <f t="shared" si="61"/>
        <v>0.69652590008444293</v>
      </c>
      <c r="AV152" s="62">
        <f t="shared" si="62"/>
        <v>0.6970289122437362</v>
      </c>
      <c r="AW152" s="62">
        <f t="shared" si="63"/>
        <v>0.70267760669908153</v>
      </c>
      <c r="AX152" s="62">
        <f t="shared" si="64"/>
        <v>0.70894075939301571</v>
      </c>
      <c r="AY152" s="62"/>
      <c r="AZ152" s="63">
        <f t="shared" si="65"/>
        <v>0.69958992496854688</v>
      </c>
      <c r="BA152" s="61">
        <f t="shared" si="66"/>
        <v>0.14449674768914755</v>
      </c>
      <c r="BB152" s="62">
        <f t="shared" si="67"/>
        <v>0.14542089236516859</v>
      </c>
      <c r="BC152" s="62">
        <f t="shared" si="68"/>
        <v>0.14741590980535424</v>
      </c>
      <c r="BD152" s="62">
        <f t="shared" si="69"/>
        <v>0.14689694759589411</v>
      </c>
      <c r="BE152" s="62">
        <f t="shared" si="70"/>
        <v>0.14444867802001193</v>
      </c>
      <c r="BF152" s="62"/>
      <c r="BG152" s="67">
        <f t="shared" si="71"/>
        <v>0.14573583509511528</v>
      </c>
    </row>
    <row r="153" spans="1:59" x14ac:dyDescent="0.35">
      <c r="A153" s="46" t="s">
        <v>221</v>
      </c>
      <c r="B153" s="46" t="s">
        <v>383</v>
      </c>
      <c r="C153" s="47">
        <v>38735</v>
      </c>
      <c r="D153" s="47">
        <v>15384</v>
      </c>
      <c r="E153" s="47">
        <v>14893</v>
      </c>
      <c r="F153" s="47">
        <v>1293</v>
      </c>
      <c r="G153" s="47">
        <v>6594</v>
      </c>
      <c r="H153" s="47">
        <v>39584</v>
      </c>
      <c r="I153" s="47">
        <v>14859</v>
      </c>
      <c r="J153" s="47">
        <v>16051</v>
      </c>
      <c r="K153" s="47">
        <v>1288</v>
      </c>
      <c r="L153" s="47">
        <v>6828</v>
      </c>
      <c r="M153" s="47">
        <v>40431</v>
      </c>
      <c r="N153" s="47">
        <v>14275</v>
      </c>
      <c r="O153" s="47">
        <v>17172</v>
      </c>
      <c r="P153" s="47">
        <v>1287</v>
      </c>
      <c r="Q153" s="47">
        <v>7138</v>
      </c>
      <c r="R153" s="47">
        <v>41592</v>
      </c>
      <c r="S153" s="47">
        <v>13931</v>
      </c>
      <c r="T153" s="47">
        <v>18626</v>
      </c>
      <c r="U153" s="47">
        <v>1307</v>
      </c>
      <c r="V153" s="47">
        <v>7175</v>
      </c>
      <c r="W153" s="47">
        <v>41555</v>
      </c>
      <c r="X153" s="47">
        <v>13518</v>
      </c>
      <c r="Y153" s="47">
        <v>19219</v>
      </c>
      <c r="Z153" s="47">
        <v>1111</v>
      </c>
      <c r="AA153" s="47">
        <v>7166</v>
      </c>
      <c r="AB153" s="47">
        <v>43367</v>
      </c>
      <c r="AC153" s="47">
        <v>13371</v>
      </c>
      <c r="AD153" s="47">
        <v>21158</v>
      </c>
      <c r="AE153" s="47">
        <v>1127</v>
      </c>
      <c r="AF153" s="47">
        <v>7176</v>
      </c>
      <c r="AG153" s="125">
        <v>44596</v>
      </c>
      <c r="AH153" s="125">
        <v>13255</v>
      </c>
      <c r="AI153" s="125">
        <v>22523</v>
      </c>
      <c r="AJ153" s="125">
        <v>1129</v>
      </c>
      <c r="AK153" s="125">
        <v>7158</v>
      </c>
      <c r="AM153" s="61">
        <f t="shared" si="54"/>
        <v>0.37537894098625707</v>
      </c>
      <c r="AN153" s="62">
        <f t="shared" si="55"/>
        <v>0.35307066359971306</v>
      </c>
      <c r="AO153" s="62">
        <f t="shared" si="56"/>
        <v>0.33494422004231583</v>
      </c>
      <c r="AP153" s="62">
        <f t="shared" si="57"/>
        <v>0.3253038142221153</v>
      </c>
      <c r="AQ153" s="62">
        <f t="shared" si="58"/>
        <v>0.30832199598773263</v>
      </c>
      <c r="AR153" s="62"/>
      <c r="AS153" s="63">
        <f t="shared" si="59"/>
        <v>0.33940392696762672</v>
      </c>
      <c r="AT153" s="61">
        <f t="shared" si="60"/>
        <v>0.40549211802748586</v>
      </c>
      <c r="AU153" s="62">
        <f t="shared" si="61"/>
        <v>0.42472360317578095</v>
      </c>
      <c r="AV153" s="62">
        <f t="shared" si="62"/>
        <v>0.44782650509713406</v>
      </c>
      <c r="AW153" s="62">
        <f t="shared" si="63"/>
        <v>0.46249548790759237</v>
      </c>
      <c r="AX153" s="62">
        <f t="shared" si="64"/>
        <v>0.48788249129522449</v>
      </c>
      <c r="AY153" s="62"/>
      <c r="AZ153" s="63">
        <f t="shared" si="65"/>
        <v>0.44568404110064358</v>
      </c>
      <c r="BA153" s="61">
        <f t="shared" si="66"/>
        <v>0.20503233629749393</v>
      </c>
      <c r="BB153" s="62">
        <f t="shared" si="67"/>
        <v>0.20837970863941035</v>
      </c>
      <c r="BC153" s="62">
        <f t="shared" si="68"/>
        <v>0.20393344874014233</v>
      </c>
      <c r="BD153" s="62">
        <f t="shared" si="69"/>
        <v>0.19918180724341233</v>
      </c>
      <c r="BE153" s="62">
        <f t="shared" si="70"/>
        <v>0.19145894343625336</v>
      </c>
      <c r="BF153" s="62"/>
      <c r="BG153" s="67">
        <f t="shared" si="71"/>
        <v>0.2015972488713425</v>
      </c>
    </row>
    <row r="154" spans="1:59" x14ac:dyDescent="0.35">
      <c r="A154" s="46" t="s">
        <v>221</v>
      </c>
      <c r="B154" s="46" t="s">
        <v>394</v>
      </c>
      <c r="C154" s="47">
        <v>64543</v>
      </c>
      <c r="D154" s="47">
        <v>10498</v>
      </c>
      <c r="E154" s="47">
        <v>34602</v>
      </c>
      <c r="F154" s="47">
        <v>2351</v>
      </c>
      <c r="G154" s="47">
        <v>16315</v>
      </c>
      <c r="H154" s="47">
        <v>66107</v>
      </c>
      <c r="I154" s="47">
        <v>10395</v>
      </c>
      <c r="J154" s="47">
        <v>35116</v>
      </c>
      <c r="K154" s="47">
        <v>2273</v>
      </c>
      <c r="L154" s="47">
        <v>17551</v>
      </c>
      <c r="M154" s="47">
        <v>67214</v>
      </c>
      <c r="N154" s="47">
        <v>10109</v>
      </c>
      <c r="O154" s="47">
        <v>36126</v>
      </c>
      <c r="P154" s="47">
        <v>2206</v>
      </c>
      <c r="Q154" s="47">
        <v>18009</v>
      </c>
      <c r="R154" s="47">
        <v>69748</v>
      </c>
      <c r="S154" s="47">
        <v>9902</v>
      </c>
      <c r="T154" s="47">
        <v>38453</v>
      </c>
      <c r="U154" s="47">
        <v>2236</v>
      </c>
      <c r="V154" s="47">
        <v>18399</v>
      </c>
      <c r="W154" s="47">
        <v>70629</v>
      </c>
      <c r="X154" s="47">
        <v>9537</v>
      </c>
      <c r="Y154" s="47">
        <v>39030</v>
      </c>
      <c r="Z154" s="47">
        <v>2196</v>
      </c>
      <c r="AA154" s="47">
        <v>19127</v>
      </c>
      <c r="AB154" s="47">
        <v>71989</v>
      </c>
      <c r="AC154" s="47">
        <v>9224</v>
      </c>
      <c r="AD154" s="47">
        <v>40330</v>
      </c>
      <c r="AE154" s="47">
        <v>2165</v>
      </c>
      <c r="AF154" s="47">
        <v>19546</v>
      </c>
      <c r="AG154" s="125">
        <v>73423</v>
      </c>
      <c r="AH154" s="125">
        <v>9157</v>
      </c>
      <c r="AI154" s="125">
        <v>41621</v>
      </c>
      <c r="AJ154" s="125">
        <v>2156</v>
      </c>
      <c r="AK154" s="125">
        <v>19779</v>
      </c>
      <c r="AM154" s="61">
        <f t="shared" si="54"/>
        <v>0.15724507238265237</v>
      </c>
      <c r="AN154" s="62">
        <f t="shared" si="55"/>
        <v>0.15040021424108072</v>
      </c>
      <c r="AO154" s="62">
        <f t="shared" si="56"/>
        <v>0.14196822847966967</v>
      </c>
      <c r="AP154" s="62">
        <f t="shared" si="57"/>
        <v>0.135029520451939</v>
      </c>
      <c r="AQ154" s="62">
        <f t="shared" si="58"/>
        <v>0.12813068663267999</v>
      </c>
      <c r="AR154" s="62"/>
      <c r="AS154" s="63">
        <f t="shared" si="59"/>
        <v>0.14255474443760435</v>
      </c>
      <c r="AT154" s="61">
        <f t="shared" si="60"/>
        <v>0.53119941912354218</v>
      </c>
      <c r="AU154" s="62">
        <f t="shared" si="61"/>
        <v>0.53747731127443688</v>
      </c>
      <c r="AV154" s="62">
        <f t="shared" si="62"/>
        <v>0.55131329930607331</v>
      </c>
      <c r="AW154" s="62">
        <f t="shared" si="63"/>
        <v>0.5526058701100115</v>
      </c>
      <c r="AX154" s="62">
        <f t="shared" si="64"/>
        <v>0.56022447873980752</v>
      </c>
      <c r="AY154" s="62"/>
      <c r="AZ154" s="63">
        <f t="shared" si="65"/>
        <v>0.54656407571077426</v>
      </c>
      <c r="BA154" s="61">
        <f t="shared" si="66"/>
        <v>0.29987747137216936</v>
      </c>
      <c r="BB154" s="62">
        <f t="shared" si="67"/>
        <v>0.3007557949236766</v>
      </c>
      <c r="BC154" s="62">
        <f t="shared" si="68"/>
        <v>0.29585077708321383</v>
      </c>
      <c r="BD154" s="62">
        <f t="shared" si="69"/>
        <v>0.30190148522561555</v>
      </c>
      <c r="BE154" s="62">
        <f t="shared" si="70"/>
        <v>0.30158774257178178</v>
      </c>
      <c r="BF154" s="62"/>
      <c r="BG154" s="67">
        <f t="shared" si="71"/>
        <v>0.29999465423529142</v>
      </c>
    </row>
    <row r="155" spans="1:59" x14ac:dyDescent="0.35">
      <c r="A155" s="46" t="s">
        <v>221</v>
      </c>
      <c r="B155" s="46" t="s">
        <v>393</v>
      </c>
      <c r="C155" s="47">
        <v>68314</v>
      </c>
      <c r="D155" s="47">
        <v>11652</v>
      </c>
      <c r="E155" s="47">
        <v>44304</v>
      </c>
      <c r="F155" s="47">
        <v>1502</v>
      </c>
      <c r="G155" s="47">
        <v>9936</v>
      </c>
      <c r="H155" s="47">
        <v>68929</v>
      </c>
      <c r="I155" s="47">
        <v>10908</v>
      </c>
      <c r="J155" s="47">
        <v>45255</v>
      </c>
      <c r="K155" s="47">
        <v>1531</v>
      </c>
      <c r="L155" s="47">
        <v>10331</v>
      </c>
      <c r="M155" s="47">
        <v>73078</v>
      </c>
      <c r="N155" s="47">
        <v>10644</v>
      </c>
      <c r="O155" s="47">
        <v>49372</v>
      </c>
      <c r="P155" s="47">
        <v>1520</v>
      </c>
      <c r="Q155" s="47">
        <v>10639</v>
      </c>
      <c r="R155" s="47">
        <v>75081</v>
      </c>
      <c r="S155" s="47">
        <v>10339</v>
      </c>
      <c r="T155" s="47">
        <v>51196</v>
      </c>
      <c r="U155" s="47">
        <v>1504</v>
      </c>
      <c r="V155" s="47">
        <v>11150</v>
      </c>
      <c r="W155" s="47">
        <v>75509</v>
      </c>
      <c r="X155" s="47">
        <v>10086</v>
      </c>
      <c r="Y155" s="47">
        <v>51416</v>
      </c>
      <c r="Z155" s="47">
        <v>1502</v>
      </c>
      <c r="AA155" s="47">
        <v>11646</v>
      </c>
      <c r="AB155" s="47">
        <v>77106</v>
      </c>
      <c r="AC155" s="47">
        <v>9915</v>
      </c>
      <c r="AD155" s="47">
        <v>53161</v>
      </c>
      <c r="AE155" s="47">
        <v>1334</v>
      </c>
      <c r="AF155" s="47">
        <v>11858</v>
      </c>
      <c r="AG155" s="125">
        <v>79734</v>
      </c>
      <c r="AH155" s="125">
        <v>9839</v>
      </c>
      <c r="AI155" s="125">
        <v>55746</v>
      </c>
      <c r="AJ155" s="125">
        <v>1375</v>
      </c>
      <c r="AK155" s="125">
        <v>11938</v>
      </c>
      <c r="AM155" s="61">
        <f t="shared" si="54"/>
        <v>0.15824979326553409</v>
      </c>
      <c r="AN155" s="62">
        <f t="shared" si="55"/>
        <v>0.14565259038287856</v>
      </c>
      <c r="AO155" s="62">
        <f t="shared" si="56"/>
        <v>0.13770461235199319</v>
      </c>
      <c r="AP155" s="62">
        <f t="shared" si="57"/>
        <v>0.13357348130686408</v>
      </c>
      <c r="AQ155" s="62">
        <f t="shared" si="58"/>
        <v>0.12858921484709362</v>
      </c>
      <c r="AR155" s="62"/>
      <c r="AS155" s="63">
        <f t="shared" si="59"/>
        <v>0.14075393843087272</v>
      </c>
      <c r="AT155" s="61">
        <f t="shared" si="60"/>
        <v>0.65654514065197522</v>
      </c>
      <c r="AU155" s="62">
        <f t="shared" si="61"/>
        <v>0.675606885793262</v>
      </c>
      <c r="AV155" s="62">
        <f t="shared" si="62"/>
        <v>0.68187690627455677</v>
      </c>
      <c r="AW155" s="62">
        <f t="shared" si="63"/>
        <v>0.68092545259505488</v>
      </c>
      <c r="AX155" s="62">
        <f t="shared" si="64"/>
        <v>0.68945347962545067</v>
      </c>
      <c r="AY155" s="62"/>
      <c r="AZ155" s="63">
        <f t="shared" si="65"/>
        <v>0.67688157298805995</v>
      </c>
      <c r="BA155" s="61">
        <f t="shared" si="66"/>
        <v>0.17209012171945046</v>
      </c>
      <c r="BB155" s="62">
        <f t="shared" si="67"/>
        <v>0.16638386381674375</v>
      </c>
      <c r="BC155" s="62">
        <f t="shared" si="68"/>
        <v>0.16853797898269868</v>
      </c>
      <c r="BD155" s="62">
        <f t="shared" si="69"/>
        <v>0.17412493874902329</v>
      </c>
      <c r="BE155" s="62">
        <f t="shared" si="70"/>
        <v>0.1710891500012969</v>
      </c>
      <c r="BF155" s="62"/>
      <c r="BG155" s="67">
        <f t="shared" si="71"/>
        <v>0.1704452106538426</v>
      </c>
    </row>
    <row r="156" spans="1:59" x14ac:dyDescent="0.35">
      <c r="A156" s="46" t="s">
        <v>221</v>
      </c>
      <c r="B156" s="46" t="s">
        <v>385</v>
      </c>
      <c r="C156" s="47">
        <v>46222</v>
      </c>
      <c r="D156" s="47">
        <v>14743</v>
      </c>
      <c r="E156" s="47">
        <v>26005</v>
      </c>
      <c r="F156" s="47">
        <v>1177</v>
      </c>
      <c r="G156" s="47">
        <v>3759</v>
      </c>
      <c r="H156" s="47">
        <v>46334</v>
      </c>
      <c r="I156" s="47">
        <v>14513</v>
      </c>
      <c r="J156" s="47">
        <v>26365</v>
      </c>
      <c r="K156" s="47">
        <v>1181</v>
      </c>
      <c r="L156" s="47">
        <v>3735</v>
      </c>
      <c r="M156" s="47">
        <v>46522</v>
      </c>
      <c r="N156" s="47">
        <v>14290</v>
      </c>
      <c r="O156" s="47">
        <v>26701</v>
      </c>
      <c r="P156" s="47">
        <v>1180</v>
      </c>
      <c r="Q156" s="47">
        <v>3808</v>
      </c>
      <c r="R156" s="47">
        <v>46617</v>
      </c>
      <c r="S156" s="47">
        <v>14162</v>
      </c>
      <c r="T156" s="47">
        <v>26868</v>
      </c>
      <c r="U156" s="47">
        <v>1181</v>
      </c>
      <c r="V156" s="47">
        <v>3865</v>
      </c>
      <c r="W156" s="47">
        <v>47606</v>
      </c>
      <c r="X156" s="47">
        <v>14025</v>
      </c>
      <c r="Y156" s="47">
        <v>28032</v>
      </c>
      <c r="Z156" s="47">
        <v>1148</v>
      </c>
      <c r="AA156" s="47">
        <v>3862</v>
      </c>
      <c r="AB156" s="47">
        <v>48795</v>
      </c>
      <c r="AC156" s="47">
        <v>13927</v>
      </c>
      <c r="AD156" s="47">
        <v>29314</v>
      </c>
      <c r="AE156" s="47">
        <v>1148</v>
      </c>
      <c r="AF156" s="47">
        <v>3875</v>
      </c>
      <c r="AG156" s="125">
        <v>49949</v>
      </c>
      <c r="AH156" s="125">
        <v>13835</v>
      </c>
      <c r="AI156" s="125">
        <v>30581</v>
      </c>
      <c r="AJ156" s="125">
        <v>1152</v>
      </c>
      <c r="AK156" s="125">
        <v>3857</v>
      </c>
      <c r="AM156" s="61">
        <f t="shared" si="54"/>
        <v>0.31322570898260454</v>
      </c>
      <c r="AN156" s="62">
        <f t="shared" si="55"/>
        <v>0.30716650187008299</v>
      </c>
      <c r="AO156" s="62">
        <f t="shared" si="56"/>
        <v>0.30379475298710773</v>
      </c>
      <c r="AP156" s="62">
        <f t="shared" si="57"/>
        <v>0.2946057219678192</v>
      </c>
      <c r="AQ156" s="62">
        <f t="shared" si="58"/>
        <v>0.28541858797007891</v>
      </c>
      <c r="AR156" s="62"/>
      <c r="AS156" s="63">
        <f t="shared" si="59"/>
        <v>0.30084225475553861</v>
      </c>
      <c r="AT156" s="61">
        <f t="shared" si="60"/>
        <v>0.56902058963180391</v>
      </c>
      <c r="AU156" s="62">
        <f t="shared" si="61"/>
        <v>0.57394351059713689</v>
      </c>
      <c r="AV156" s="62">
        <f t="shared" si="62"/>
        <v>0.57635626488191005</v>
      </c>
      <c r="AW156" s="62">
        <f t="shared" si="63"/>
        <v>0.58883334033525181</v>
      </c>
      <c r="AX156" s="62">
        <f t="shared" si="64"/>
        <v>0.60075827441336205</v>
      </c>
      <c r="AY156" s="62"/>
      <c r="AZ156" s="63">
        <f t="shared" si="65"/>
        <v>0.58178239597189296</v>
      </c>
      <c r="BA156" s="61">
        <f t="shared" si="66"/>
        <v>0.10609919281736953</v>
      </c>
      <c r="BB156" s="62">
        <f t="shared" si="67"/>
        <v>0.10721809036584841</v>
      </c>
      <c r="BC156" s="62">
        <f t="shared" si="68"/>
        <v>0.10824377373061329</v>
      </c>
      <c r="BD156" s="62">
        <f t="shared" si="69"/>
        <v>0.10523883544091081</v>
      </c>
      <c r="BE156" s="62">
        <f t="shared" si="70"/>
        <v>0.10294087508966082</v>
      </c>
      <c r="BF156" s="62"/>
      <c r="BG156" s="67">
        <f t="shared" si="71"/>
        <v>0.10594815348888056</v>
      </c>
    </row>
    <row r="157" spans="1:59" x14ac:dyDescent="0.35">
      <c r="A157" s="46" t="s">
        <v>221</v>
      </c>
      <c r="B157" s="46" t="s">
        <v>359</v>
      </c>
      <c r="C157" s="47">
        <v>16893</v>
      </c>
      <c r="D157" s="47">
        <v>4625</v>
      </c>
      <c r="E157" s="47">
        <v>5387</v>
      </c>
      <c r="F157" s="47">
        <v>709</v>
      </c>
      <c r="G157" s="47">
        <v>5361</v>
      </c>
      <c r="H157" s="47">
        <v>17016</v>
      </c>
      <c r="I157" s="47">
        <v>4579</v>
      </c>
      <c r="J157" s="47">
        <v>5513</v>
      </c>
      <c r="K157" s="47">
        <v>710</v>
      </c>
      <c r="L157" s="47">
        <v>5409</v>
      </c>
      <c r="M157" s="47">
        <v>17095</v>
      </c>
      <c r="N157" s="47">
        <v>4486</v>
      </c>
      <c r="O157" s="47">
        <v>5650</v>
      </c>
      <c r="P157" s="47">
        <v>710</v>
      </c>
      <c r="Q157" s="47">
        <v>5443</v>
      </c>
      <c r="R157" s="47">
        <v>17170</v>
      </c>
      <c r="S157" s="47">
        <v>4407</v>
      </c>
      <c r="T157" s="47">
        <v>5802</v>
      </c>
      <c r="U157" s="47">
        <v>710</v>
      </c>
      <c r="V157" s="47">
        <v>5461</v>
      </c>
      <c r="W157" s="47">
        <v>17242</v>
      </c>
      <c r="X157" s="47">
        <v>4330</v>
      </c>
      <c r="Y157" s="47">
        <v>5984</v>
      </c>
      <c r="Z157" s="47">
        <v>699</v>
      </c>
      <c r="AA157" s="47">
        <v>5454</v>
      </c>
      <c r="AB157" s="47">
        <v>17260</v>
      </c>
      <c r="AC157" s="47">
        <v>4315</v>
      </c>
      <c r="AD157" s="47">
        <v>5987</v>
      </c>
      <c r="AE157" s="47">
        <v>699</v>
      </c>
      <c r="AF157" s="47">
        <v>5486</v>
      </c>
      <c r="AG157" s="125">
        <v>17274</v>
      </c>
      <c r="AH157" s="125">
        <v>4289</v>
      </c>
      <c r="AI157" s="125">
        <v>6036</v>
      </c>
      <c r="AJ157" s="125">
        <v>700</v>
      </c>
      <c r="AK157" s="125">
        <v>5485</v>
      </c>
      <c r="AM157" s="61">
        <f t="shared" si="54"/>
        <v>0.26909967089797837</v>
      </c>
      <c r="AN157" s="62">
        <f t="shared" si="55"/>
        <v>0.26241591108511259</v>
      </c>
      <c r="AO157" s="62">
        <f t="shared" si="56"/>
        <v>0.25666860803727432</v>
      </c>
      <c r="AP157" s="62">
        <f t="shared" si="57"/>
        <v>0.25113095928546575</v>
      </c>
      <c r="AQ157" s="62">
        <f t="shared" si="58"/>
        <v>0.25</v>
      </c>
      <c r="AR157" s="62"/>
      <c r="AS157" s="63">
        <f t="shared" si="59"/>
        <v>0.25786302986116622</v>
      </c>
      <c r="AT157" s="61">
        <f t="shared" si="60"/>
        <v>0.32398918664786086</v>
      </c>
      <c r="AU157" s="62">
        <f t="shared" si="61"/>
        <v>0.33050599590523544</v>
      </c>
      <c r="AV157" s="62">
        <f t="shared" si="62"/>
        <v>0.33791496796738496</v>
      </c>
      <c r="AW157" s="62">
        <f t="shared" si="63"/>
        <v>0.34705950585778911</v>
      </c>
      <c r="AX157" s="62">
        <f t="shared" si="64"/>
        <v>0.34687137891077635</v>
      </c>
      <c r="AY157" s="62"/>
      <c r="AZ157" s="63">
        <f t="shared" si="65"/>
        <v>0.3372682070578093</v>
      </c>
      <c r="BA157" s="61">
        <f t="shared" si="66"/>
        <v>0.35960272684532207</v>
      </c>
      <c r="BB157" s="62">
        <f t="shared" si="67"/>
        <v>0.3599298040362679</v>
      </c>
      <c r="BC157" s="62">
        <f t="shared" si="68"/>
        <v>0.35940594059405939</v>
      </c>
      <c r="BD157" s="62">
        <f t="shared" si="69"/>
        <v>0.35686115299849208</v>
      </c>
      <c r="BE157" s="62">
        <f t="shared" si="70"/>
        <v>0.35834298957126304</v>
      </c>
      <c r="BF157" s="62"/>
      <c r="BG157" s="67">
        <f t="shared" si="71"/>
        <v>0.35882852280908095</v>
      </c>
    </row>
    <row r="158" spans="1:59" x14ac:dyDescent="0.35">
      <c r="A158" s="46" t="s">
        <v>221</v>
      </c>
      <c r="B158" s="46" t="s">
        <v>390</v>
      </c>
      <c r="C158" s="47">
        <v>139613</v>
      </c>
      <c r="D158" s="47">
        <v>12648</v>
      </c>
      <c r="E158" s="47">
        <v>109634</v>
      </c>
      <c r="F158" s="47">
        <v>2608</v>
      </c>
      <c r="G158" s="47">
        <v>13794</v>
      </c>
      <c r="H158" s="47">
        <v>141002</v>
      </c>
      <c r="I158" s="47">
        <v>12423</v>
      </c>
      <c r="J158" s="47">
        <v>111234</v>
      </c>
      <c r="K158" s="47">
        <v>2524</v>
      </c>
      <c r="L158" s="47">
        <v>13900</v>
      </c>
      <c r="M158" s="47">
        <v>143894</v>
      </c>
      <c r="N158" s="47">
        <v>12262</v>
      </c>
      <c r="O158" s="47">
        <v>114064</v>
      </c>
      <c r="P158" s="47">
        <v>2502</v>
      </c>
      <c r="Q158" s="47">
        <v>14152</v>
      </c>
      <c r="R158" s="47">
        <v>146373</v>
      </c>
      <c r="S158" s="47">
        <v>12107</v>
      </c>
      <c r="T158" s="47">
        <v>116573</v>
      </c>
      <c r="U158" s="47">
        <v>2499</v>
      </c>
      <c r="V158" s="47">
        <v>14290</v>
      </c>
      <c r="W158" s="47">
        <v>146466</v>
      </c>
      <c r="X158" s="47">
        <v>11893</v>
      </c>
      <c r="Y158" s="47">
        <v>117040</v>
      </c>
      <c r="Z158" s="47">
        <v>2408</v>
      </c>
      <c r="AA158" s="47">
        <v>14251</v>
      </c>
      <c r="AB158" s="47">
        <v>147247</v>
      </c>
      <c r="AC158" s="47">
        <v>11802</v>
      </c>
      <c r="AD158" s="47">
        <v>117897</v>
      </c>
      <c r="AE158" s="47">
        <v>2406</v>
      </c>
      <c r="AF158" s="47">
        <v>14282</v>
      </c>
      <c r="AG158" s="125">
        <v>146918</v>
      </c>
      <c r="AH158" s="125">
        <v>11737</v>
      </c>
      <c r="AI158" s="125">
        <v>117711</v>
      </c>
      <c r="AJ158" s="125">
        <v>2352</v>
      </c>
      <c r="AK158" s="125">
        <v>14260</v>
      </c>
      <c r="AM158" s="61">
        <f t="shared" si="54"/>
        <v>8.8105133260521121E-2</v>
      </c>
      <c r="AN158" s="62">
        <f t="shared" si="55"/>
        <v>8.521550585847916E-2</v>
      </c>
      <c r="AO158" s="62">
        <f t="shared" si="56"/>
        <v>8.271334194147828E-2</v>
      </c>
      <c r="AP158" s="62">
        <f t="shared" si="57"/>
        <v>8.119973236109404E-2</v>
      </c>
      <c r="AQ158" s="62">
        <f t="shared" si="58"/>
        <v>8.0151038730840021E-2</v>
      </c>
      <c r="AR158" s="62"/>
      <c r="AS158" s="63">
        <f t="shared" si="59"/>
        <v>8.3476950430482519E-2</v>
      </c>
      <c r="AT158" s="61">
        <f t="shared" si="60"/>
        <v>0.78888242719961421</v>
      </c>
      <c r="AU158" s="62">
        <f t="shared" si="61"/>
        <v>0.79269462243040012</v>
      </c>
      <c r="AV158" s="62">
        <f t="shared" si="62"/>
        <v>0.79641054019525459</v>
      </c>
      <c r="AW158" s="62">
        <f t="shared" si="63"/>
        <v>0.79909330493083719</v>
      </c>
      <c r="AX158" s="62">
        <f t="shared" si="64"/>
        <v>0.80067505619808887</v>
      </c>
      <c r="AY158" s="62"/>
      <c r="AZ158" s="63">
        <f t="shared" si="65"/>
        <v>0.79555119019083897</v>
      </c>
      <c r="BA158" s="61">
        <f t="shared" si="66"/>
        <v>0.11648061729620857</v>
      </c>
      <c r="BB158" s="62">
        <f t="shared" si="67"/>
        <v>0.11573797378625933</v>
      </c>
      <c r="BC158" s="62">
        <f t="shared" si="68"/>
        <v>0.11470011545845203</v>
      </c>
      <c r="BD158" s="62">
        <f t="shared" si="69"/>
        <v>0.11373970750890992</v>
      </c>
      <c r="BE158" s="62">
        <f t="shared" si="70"/>
        <v>0.11333337860873227</v>
      </c>
      <c r="BF158" s="62"/>
      <c r="BG158" s="67">
        <f t="shared" si="71"/>
        <v>0.11479835853171243</v>
      </c>
    </row>
    <row r="159" spans="1:59" x14ac:dyDescent="0.35">
      <c r="A159" s="46" t="s">
        <v>233</v>
      </c>
      <c r="B159" s="46" t="s">
        <v>233</v>
      </c>
      <c r="C159" s="47">
        <v>2866845</v>
      </c>
      <c r="D159" s="47">
        <v>331863</v>
      </c>
      <c r="E159" s="47">
        <v>1665922</v>
      </c>
      <c r="F159" s="47">
        <v>114352</v>
      </c>
      <c r="G159" s="47">
        <v>724932</v>
      </c>
      <c r="H159" s="47">
        <v>2894078</v>
      </c>
      <c r="I159" s="47">
        <v>322453</v>
      </c>
      <c r="J159" s="47">
        <v>1679639</v>
      </c>
      <c r="K159" s="47">
        <v>112372</v>
      </c>
      <c r="L159" s="47">
        <v>749971</v>
      </c>
      <c r="M159" s="47">
        <v>2953964</v>
      </c>
      <c r="N159" s="47">
        <v>315566</v>
      </c>
      <c r="O159" s="47">
        <v>1720691</v>
      </c>
      <c r="P159" s="47">
        <v>110968</v>
      </c>
      <c r="Q159" s="47">
        <v>777205</v>
      </c>
      <c r="R159" s="47">
        <v>3015371</v>
      </c>
      <c r="S159" s="47">
        <v>307075</v>
      </c>
      <c r="T159" s="47">
        <v>1772670</v>
      </c>
      <c r="U159" s="47">
        <v>110562</v>
      </c>
      <c r="V159" s="47">
        <v>796066</v>
      </c>
      <c r="W159" s="47">
        <v>3068494</v>
      </c>
      <c r="X159" s="47">
        <v>299473</v>
      </c>
      <c r="Y159" s="47">
        <v>1818214</v>
      </c>
      <c r="Z159" s="47">
        <v>110239</v>
      </c>
      <c r="AA159" s="47">
        <v>812403</v>
      </c>
      <c r="AB159" s="47">
        <v>3111323</v>
      </c>
      <c r="AC159" s="47">
        <v>293489</v>
      </c>
      <c r="AD159" s="47">
        <v>1851242</v>
      </c>
      <c r="AE159" s="47">
        <v>110418</v>
      </c>
      <c r="AF159" s="47">
        <v>828773</v>
      </c>
      <c r="AG159" s="125">
        <v>3155331</v>
      </c>
      <c r="AH159" s="125">
        <v>291582</v>
      </c>
      <c r="AI159" s="125">
        <v>1886515</v>
      </c>
      <c r="AJ159" s="125">
        <v>111038</v>
      </c>
      <c r="AK159" s="125">
        <v>838895</v>
      </c>
      <c r="AM159" s="61">
        <f t="shared" si="54"/>
        <v>0.11141821333080863</v>
      </c>
      <c r="AN159" s="62">
        <f t="shared" si="55"/>
        <v>0.10682797759214398</v>
      </c>
      <c r="AO159" s="62">
        <f t="shared" si="56"/>
        <v>0.10183655676200375</v>
      </c>
      <c r="AP159" s="62">
        <f t="shared" si="57"/>
        <v>9.7596084593940868E-2</v>
      </c>
      <c r="AQ159" s="62">
        <f t="shared" si="58"/>
        <v>9.4329325499152614E-2</v>
      </c>
      <c r="AR159" s="62"/>
      <c r="AS159" s="63">
        <f t="shared" si="59"/>
        <v>0.10240163155560997</v>
      </c>
      <c r="AT159" s="61">
        <f t="shared" si="60"/>
        <v>0.58037101971681482</v>
      </c>
      <c r="AU159" s="62">
        <f t="shared" si="61"/>
        <v>0.58250235954128082</v>
      </c>
      <c r="AV159" s="62">
        <f t="shared" si="62"/>
        <v>0.58787790955076502</v>
      </c>
      <c r="AW159" s="62">
        <f t="shared" si="63"/>
        <v>0.59254279134976306</v>
      </c>
      <c r="AX159" s="62">
        <f t="shared" si="64"/>
        <v>0.5950015475731707</v>
      </c>
      <c r="AY159" s="62"/>
      <c r="AZ159" s="63">
        <f t="shared" si="65"/>
        <v>0.5876591255463588</v>
      </c>
      <c r="BA159" s="61">
        <f t="shared" si="66"/>
        <v>0.29796812663653155</v>
      </c>
      <c r="BB159" s="62">
        <f t="shared" si="67"/>
        <v>0.30067157216540213</v>
      </c>
      <c r="BC159" s="62">
        <f t="shared" si="68"/>
        <v>0.30066880659129508</v>
      </c>
      <c r="BD159" s="62">
        <f t="shared" si="69"/>
        <v>0.30068235427541978</v>
      </c>
      <c r="BE159" s="62">
        <f t="shared" si="70"/>
        <v>0.30186226245233938</v>
      </c>
      <c r="BF159" s="62"/>
      <c r="BG159" s="67">
        <f t="shared" si="71"/>
        <v>0.3003706244241976</v>
      </c>
    </row>
    <row r="160" spans="1:59" x14ac:dyDescent="0.35">
      <c r="A160" s="46" t="s">
        <v>233</v>
      </c>
      <c r="B160" s="46" t="s">
        <v>380</v>
      </c>
      <c r="C160" s="47">
        <v>173282</v>
      </c>
      <c r="D160" s="47">
        <v>7334</v>
      </c>
      <c r="E160" s="47">
        <v>127206</v>
      </c>
      <c r="F160" s="47">
        <v>6149</v>
      </c>
      <c r="G160" s="47">
        <v>30806</v>
      </c>
      <c r="H160" s="47">
        <v>171431</v>
      </c>
      <c r="I160" s="47">
        <v>7283</v>
      </c>
      <c r="J160" s="47">
        <v>124418</v>
      </c>
      <c r="K160" s="47">
        <v>6121</v>
      </c>
      <c r="L160" s="47">
        <v>31817</v>
      </c>
      <c r="M160" s="47">
        <v>170444</v>
      </c>
      <c r="N160" s="47">
        <v>7196</v>
      </c>
      <c r="O160" s="47">
        <v>122664</v>
      </c>
      <c r="P160" s="47">
        <v>5919</v>
      </c>
      <c r="Q160" s="47">
        <v>32872</v>
      </c>
      <c r="R160" s="47">
        <v>173745</v>
      </c>
      <c r="S160" s="47">
        <v>6968</v>
      </c>
      <c r="T160" s="47">
        <v>126023</v>
      </c>
      <c r="U160" s="47">
        <v>5827</v>
      </c>
      <c r="V160" s="47">
        <v>33190</v>
      </c>
      <c r="W160" s="47">
        <v>175536</v>
      </c>
      <c r="X160" s="47">
        <v>6500</v>
      </c>
      <c r="Y160" s="47">
        <v>128437</v>
      </c>
      <c r="Z160" s="47">
        <v>5735</v>
      </c>
      <c r="AA160" s="47">
        <v>33232</v>
      </c>
      <c r="AB160" s="47">
        <v>178493</v>
      </c>
      <c r="AC160" s="47">
        <v>6223</v>
      </c>
      <c r="AD160" s="47">
        <v>131599</v>
      </c>
      <c r="AE160" s="47">
        <v>5649</v>
      </c>
      <c r="AF160" s="47">
        <v>33469</v>
      </c>
      <c r="AG160" s="125">
        <v>184608</v>
      </c>
      <c r="AH160" s="125">
        <v>6161</v>
      </c>
      <c r="AI160" s="125">
        <v>138025</v>
      </c>
      <c r="AJ160" s="125">
        <v>5645</v>
      </c>
      <c r="AK160" s="125">
        <v>33229</v>
      </c>
      <c r="AM160" s="61">
        <f t="shared" si="54"/>
        <v>4.2483564816165102E-2</v>
      </c>
      <c r="AN160" s="62">
        <f t="shared" si="55"/>
        <v>4.2219145291122008E-2</v>
      </c>
      <c r="AO160" s="62">
        <f t="shared" si="56"/>
        <v>4.0104751215862329E-2</v>
      </c>
      <c r="AP160" s="62">
        <f t="shared" si="57"/>
        <v>3.7029441254215659E-2</v>
      </c>
      <c r="AQ160" s="62">
        <f t="shared" si="58"/>
        <v>3.4864112318130122E-2</v>
      </c>
      <c r="AR160" s="62"/>
      <c r="AS160" s="63">
        <f t="shared" si="59"/>
        <v>3.934020297909905E-2</v>
      </c>
      <c r="AT160" s="61">
        <f t="shared" si="60"/>
        <v>0.72576138504704513</v>
      </c>
      <c r="AU160" s="62">
        <f t="shared" si="61"/>
        <v>0.71967332378963178</v>
      </c>
      <c r="AV160" s="62">
        <f t="shared" si="62"/>
        <v>0.72533310311088084</v>
      </c>
      <c r="AW160" s="62">
        <f t="shared" si="63"/>
        <v>0.73168466867195336</v>
      </c>
      <c r="AX160" s="62">
        <f t="shared" si="64"/>
        <v>0.73727821259096993</v>
      </c>
      <c r="AY160" s="62"/>
      <c r="AZ160" s="63">
        <f t="shared" si="65"/>
        <v>0.72794613864209623</v>
      </c>
      <c r="BA160" s="61">
        <f t="shared" si="66"/>
        <v>0.22130186489024739</v>
      </c>
      <c r="BB160" s="62">
        <f t="shared" si="67"/>
        <v>0.2275879467743071</v>
      </c>
      <c r="BC160" s="62">
        <f t="shared" si="68"/>
        <v>0.22456473567584678</v>
      </c>
      <c r="BD160" s="62">
        <f t="shared" si="69"/>
        <v>0.22198865190046485</v>
      </c>
      <c r="BE160" s="62">
        <f t="shared" si="70"/>
        <v>0.21915705377801931</v>
      </c>
      <c r="BF160" s="62"/>
      <c r="BG160" s="67">
        <f t="shared" si="71"/>
        <v>0.22292005060377704</v>
      </c>
    </row>
    <row r="161" spans="1:59" x14ac:dyDescent="0.35">
      <c r="A161" s="46" t="s">
        <v>233</v>
      </c>
      <c r="B161" s="46" t="s">
        <v>382</v>
      </c>
      <c r="C161" s="47">
        <v>120940</v>
      </c>
      <c r="D161" s="47">
        <v>10742</v>
      </c>
      <c r="E161" s="47">
        <v>75263</v>
      </c>
      <c r="F161" s="47">
        <v>3551</v>
      </c>
      <c r="G161" s="47">
        <v>30251</v>
      </c>
      <c r="H161" s="47">
        <v>122718</v>
      </c>
      <c r="I161" s="47">
        <v>10467</v>
      </c>
      <c r="J161" s="47">
        <v>75473</v>
      </c>
      <c r="K161" s="47">
        <v>3512</v>
      </c>
      <c r="L161" s="47">
        <v>32149</v>
      </c>
      <c r="M161" s="47">
        <v>123014</v>
      </c>
      <c r="N161" s="47">
        <v>10220</v>
      </c>
      <c r="O161" s="47">
        <v>73505</v>
      </c>
      <c r="P161" s="47">
        <v>3165</v>
      </c>
      <c r="Q161" s="47">
        <v>35001</v>
      </c>
      <c r="R161" s="47">
        <v>137876</v>
      </c>
      <c r="S161" s="47">
        <v>9956</v>
      </c>
      <c r="T161" s="47">
        <v>87159</v>
      </c>
      <c r="U161" s="47">
        <v>3114</v>
      </c>
      <c r="V161" s="47">
        <v>36562</v>
      </c>
      <c r="W161" s="47">
        <v>146249</v>
      </c>
      <c r="X161" s="47">
        <v>9672</v>
      </c>
      <c r="Y161" s="47">
        <v>94531</v>
      </c>
      <c r="Z161" s="47">
        <v>3199</v>
      </c>
      <c r="AA161" s="47">
        <v>37790</v>
      </c>
      <c r="AB161" s="47">
        <v>148323</v>
      </c>
      <c r="AC161" s="47">
        <v>9411</v>
      </c>
      <c r="AD161" s="47">
        <v>95721</v>
      </c>
      <c r="AE161" s="47">
        <v>3216</v>
      </c>
      <c r="AF161" s="47">
        <v>38934</v>
      </c>
      <c r="AG161" s="125">
        <v>151178</v>
      </c>
      <c r="AH161" s="125">
        <v>9410</v>
      </c>
      <c r="AI161" s="125">
        <v>97890</v>
      </c>
      <c r="AJ161" s="125">
        <v>3252</v>
      </c>
      <c r="AK161" s="125">
        <v>39584</v>
      </c>
      <c r="AM161" s="61">
        <f t="shared" si="54"/>
        <v>8.5293111035055977E-2</v>
      </c>
      <c r="AN161" s="62">
        <f t="shared" si="55"/>
        <v>8.3079974637033177E-2</v>
      </c>
      <c r="AO161" s="62">
        <f t="shared" si="56"/>
        <v>7.2209811714874228E-2</v>
      </c>
      <c r="AP161" s="62">
        <f t="shared" si="57"/>
        <v>6.6133785530157474E-2</v>
      </c>
      <c r="AQ161" s="62">
        <f t="shared" si="58"/>
        <v>6.3449363888270868E-2</v>
      </c>
      <c r="AR161" s="62"/>
      <c r="AS161" s="63">
        <f t="shared" si="59"/>
        <v>7.403320936107835E-2</v>
      </c>
      <c r="AT161" s="61">
        <f t="shared" si="60"/>
        <v>0.61501165273228053</v>
      </c>
      <c r="AU161" s="62">
        <f t="shared" si="61"/>
        <v>0.59753361406018823</v>
      </c>
      <c r="AV161" s="62">
        <f t="shared" si="62"/>
        <v>0.6321549798369549</v>
      </c>
      <c r="AW161" s="62">
        <f t="shared" si="63"/>
        <v>0.64637023159132712</v>
      </c>
      <c r="AX161" s="62">
        <f t="shared" si="64"/>
        <v>0.64535506967901135</v>
      </c>
      <c r="AY161" s="62"/>
      <c r="AZ161" s="63">
        <f t="shared" si="65"/>
        <v>0.62728510957995243</v>
      </c>
      <c r="BA161" s="61">
        <f t="shared" si="66"/>
        <v>0.29059306703173127</v>
      </c>
      <c r="BB161" s="62">
        <f t="shared" si="67"/>
        <v>0.31025736907994211</v>
      </c>
      <c r="BC161" s="62">
        <f t="shared" si="68"/>
        <v>0.2877658185616061</v>
      </c>
      <c r="BD161" s="62">
        <f t="shared" si="69"/>
        <v>0.28026858303304636</v>
      </c>
      <c r="BE161" s="62">
        <f t="shared" si="70"/>
        <v>0.28417709997775126</v>
      </c>
      <c r="BF161" s="62"/>
      <c r="BG161" s="67">
        <f t="shared" si="71"/>
        <v>0.29061238753681545</v>
      </c>
    </row>
    <row r="162" spans="1:59" x14ac:dyDescent="0.35">
      <c r="A162" s="46" t="s">
        <v>233</v>
      </c>
      <c r="B162" s="46" t="s">
        <v>366</v>
      </c>
      <c r="C162" s="47">
        <v>94526</v>
      </c>
      <c r="D162" s="47">
        <v>18369</v>
      </c>
      <c r="E162" s="47">
        <v>33458</v>
      </c>
      <c r="F162" s="47">
        <v>4882</v>
      </c>
      <c r="G162" s="47">
        <v>36743</v>
      </c>
      <c r="H162" s="47">
        <v>95097</v>
      </c>
      <c r="I162" s="47">
        <v>18185</v>
      </c>
      <c r="J162" s="47">
        <v>33282</v>
      </c>
      <c r="K162" s="47">
        <v>4881</v>
      </c>
      <c r="L162" s="47">
        <v>37671</v>
      </c>
      <c r="M162" s="47">
        <v>97070</v>
      </c>
      <c r="N162" s="47">
        <v>18017</v>
      </c>
      <c r="O162" s="47">
        <v>34590</v>
      </c>
      <c r="P162" s="47">
        <v>4748</v>
      </c>
      <c r="Q162" s="47">
        <v>38645</v>
      </c>
      <c r="R162" s="47">
        <v>97452</v>
      </c>
      <c r="S162" s="47">
        <v>17557</v>
      </c>
      <c r="T162" s="47">
        <v>34733</v>
      </c>
      <c r="U162" s="47">
        <v>4789</v>
      </c>
      <c r="V162" s="47">
        <v>39331</v>
      </c>
      <c r="W162" s="47">
        <v>97840</v>
      </c>
      <c r="X162" s="47">
        <v>17261</v>
      </c>
      <c r="Y162" s="47">
        <v>34875</v>
      </c>
      <c r="Z162" s="47">
        <v>4834</v>
      </c>
      <c r="AA162" s="47">
        <v>39859</v>
      </c>
      <c r="AB162" s="47">
        <v>99477</v>
      </c>
      <c r="AC162" s="47">
        <v>17134</v>
      </c>
      <c r="AD162" s="47">
        <v>35997</v>
      </c>
      <c r="AE162" s="47">
        <v>4867</v>
      </c>
      <c r="AF162" s="47">
        <v>40483</v>
      </c>
      <c r="AG162" s="125">
        <v>100418</v>
      </c>
      <c r="AH162" s="125">
        <v>17068</v>
      </c>
      <c r="AI162" s="125">
        <v>36541</v>
      </c>
      <c r="AJ162" s="125">
        <v>4903</v>
      </c>
      <c r="AK162" s="125">
        <v>40911</v>
      </c>
      <c r="AM162" s="61">
        <f t="shared" si="54"/>
        <v>0.19122580102421738</v>
      </c>
      <c r="AN162" s="62">
        <f t="shared" si="55"/>
        <v>0.18560832388997631</v>
      </c>
      <c r="AO162" s="62">
        <f t="shared" si="56"/>
        <v>0.18016048926651068</v>
      </c>
      <c r="AP162" s="62">
        <f t="shared" si="57"/>
        <v>0.17642068683565004</v>
      </c>
      <c r="AQ162" s="62">
        <f t="shared" si="58"/>
        <v>0.17224081948591133</v>
      </c>
      <c r="AR162" s="62"/>
      <c r="AS162" s="63">
        <f t="shared" si="59"/>
        <v>0.18113122410045313</v>
      </c>
      <c r="AT162" s="61">
        <f t="shared" si="60"/>
        <v>0.34997949462128142</v>
      </c>
      <c r="AU162" s="62">
        <f t="shared" si="61"/>
        <v>0.35634078500051508</v>
      </c>
      <c r="AV162" s="62">
        <f t="shared" si="62"/>
        <v>0.35641136149078523</v>
      </c>
      <c r="AW162" s="62">
        <f t="shared" si="63"/>
        <v>0.35644930498773508</v>
      </c>
      <c r="AX162" s="62">
        <f t="shared" si="64"/>
        <v>0.36186254108990018</v>
      </c>
      <c r="AY162" s="62"/>
      <c r="AZ162" s="63">
        <f t="shared" si="65"/>
        <v>0.35620869743804334</v>
      </c>
      <c r="BA162" s="61">
        <f t="shared" si="66"/>
        <v>0.44745891037572161</v>
      </c>
      <c r="BB162" s="62">
        <f t="shared" si="67"/>
        <v>0.4470279179973215</v>
      </c>
      <c r="BC162" s="62">
        <f t="shared" si="68"/>
        <v>0.45273570578336003</v>
      </c>
      <c r="BD162" s="62">
        <f t="shared" si="69"/>
        <v>0.45679681112019621</v>
      </c>
      <c r="BE162" s="62">
        <f t="shared" si="70"/>
        <v>0.45588427475697901</v>
      </c>
      <c r="BF162" s="62"/>
      <c r="BG162" s="67">
        <f t="shared" si="71"/>
        <v>0.45198072400671574</v>
      </c>
    </row>
    <row r="163" spans="1:59" x14ac:dyDescent="0.35">
      <c r="A163" s="46" t="s">
        <v>233</v>
      </c>
      <c r="B163" s="46" t="s">
        <v>373</v>
      </c>
      <c r="C163" s="47">
        <v>188176</v>
      </c>
      <c r="D163" s="47">
        <v>10895</v>
      </c>
      <c r="E163" s="47">
        <v>111037</v>
      </c>
      <c r="F163" s="47">
        <v>5134</v>
      </c>
      <c r="G163" s="47">
        <v>59950</v>
      </c>
      <c r="H163" s="47">
        <v>190525</v>
      </c>
      <c r="I163" s="47">
        <v>10697</v>
      </c>
      <c r="J163" s="47">
        <v>111811</v>
      </c>
      <c r="K163" s="47">
        <v>4966</v>
      </c>
      <c r="L163" s="47">
        <v>61900</v>
      </c>
      <c r="M163" s="47">
        <v>193551</v>
      </c>
      <c r="N163" s="47">
        <v>10456</v>
      </c>
      <c r="O163" s="47">
        <v>113076</v>
      </c>
      <c r="P163" s="47">
        <v>4853</v>
      </c>
      <c r="Q163" s="47">
        <v>64018</v>
      </c>
      <c r="R163" s="47">
        <v>195383</v>
      </c>
      <c r="S163" s="47">
        <v>10260</v>
      </c>
      <c r="T163" s="47">
        <v>113767</v>
      </c>
      <c r="U163" s="47">
        <v>4794</v>
      </c>
      <c r="V163" s="47">
        <v>65426</v>
      </c>
      <c r="W163" s="47">
        <v>199556</v>
      </c>
      <c r="X163" s="47">
        <v>10060</v>
      </c>
      <c r="Y163" s="47">
        <v>116965</v>
      </c>
      <c r="Z163" s="47">
        <v>4752</v>
      </c>
      <c r="AA163" s="47">
        <v>66670</v>
      </c>
      <c r="AB163" s="47">
        <v>201611</v>
      </c>
      <c r="AC163" s="47">
        <v>9717</v>
      </c>
      <c r="AD163" s="47">
        <v>117945</v>
      </c>
      <c r="AE163" s="47">
        <v>4751</v>
      </c>
      <c r="AF163" s="47">
        <v>68125</v>
      </c>
      <c r="AG163" s="125">
        <v>203887</v>
      </c>
      <c r="AH163" s="125">
        <v>9651</v>
      </c>
      <c r="AI163" s="125">
        <v>119305</v>
      </c>
      <c r="AJ163" s="125">
        <v>4814</v>
      </c>
      <c r="AK163" s="125">
        <v>69041</v>
      </c>
      <c r="AM163" s="61">
        <f t="shared" si="54"/>
        <v>5.6144862878887286E-2</v>
      </c>
      <c r="AN163" s="62">
        <f t="shared" si="55"/>
        <v>5.4021937370512162E-2</v>
      </c>
      <c r="AO163" s="62">
        <f t="shared" si="56"/>
        <v>5.2512245179979836E-2</v>
      </c>
      <c r="AP163" s="62">
        <f t="shared" si="57"/>
        <v>5.0411914450079177E-2</v>
      </c>
      <c r="AQ163" s="62">
        <f t="shared" si="58"/>
        <v>4.8196774977555791E-2</v>
      </c>
      <c r="AR163" s="62"/>
      <c r="AS163" s="63">
        <f t="shared" si="59"/>
        <v>5.2257546971402849E-2</v>
      </c>
      <c r="AT163" s="61">
        <f t="shared" si="60"/>
        <v>0.58685736779950137</v>
      </c>
      <c r="AU163" s="62">
        <f t="shared" si="61"/>
        <v>0.58421811305547378</v>
      </c>
      <c r="AV163" s="62">
        <f t="shared" si="62"/>
        <v>0.58227686134412926</v>
      </c>
      <c r="AW163" s="62">
        <f t="shared" si="63"/>
        <v>0.5861262001643649</v>
      </c>
      <c r="AX163" s="62">
        <f t="shared" si="64"/>
        <v>0.58501272252010061</v>
      </c>
      <c r="AY163" s="62"/>
      <c r="AZ163" s="63">
        <f t="shared" si="65"/>
        <v>0.58489825297671394</v>
      </c>
      <c r="BA163" s="61">
        <f t="shared" si="66"/>
        <v>0.35095656737960895</v>
      </c>
      <c r="BB163" s="62">
        <f t="shared" si="67"/>
        <v>0.35582869631259978</v>
      </c>
      <c r="BC163" s="62">
        <f t="shared" si="68"/>
        <v>0.35939667217721094</v>
      </c>
      <c r="BD163" s="62">
        <f t="shared" si="69"/>
        <v>0.35790454809677485</v>
      </c>
      <c r="BE163" s="62">
        <f t="shared" si="70"/>
        <v>0.36146837226143413</v>
      </c>
      <c r="BF163" s="62"/>
      <c r="BG163" s="67">
        <f t="shared" si="71"/>
        <v>0.35711097124552571</v>
      </c>
    </row>
    <row r="164" spans="1:59" x14ac:dyDescent="0.35">
      <c r="A164" s="46" t="s">
        <v>233</v>
      </c>
      <c r="B164" s="46" t="s">
        <v>378</v>
      </c>
      <c r="C164" s="47">
        <v>124170</v>
      </c>
      <c r="D164" s="47">
        <v>22196</v>
      </c>
      <c r="E164" s="47">
        <v>53548</v>
      </c>
      <c r="F164" s="47">
        <v>6498</v>
      </c>
      <c r="G164" s="47">
        <v>40024</v>
      </c>
      <c r="H164" s="47">
        <v>125148</v>
      </c>
      <c r="I164" s="47">
        <v>21584</v>
      </c>
      <c r="J164" s="47">
        <v>53915</v>
      </c>
      <c r="K164" s="47">
        <v>6442</v>
      </c>
      <c r="L164" s="47">
        <v>41274</v>
      </c>
      <c r="M164" s="47">
        <v>126526</v>
      </c>
      <c r="N164" s="47">
        <v>21510</v>
      </c>
      <c r="O164" s="47">
        <v>54355</v>
      </c>
      <c r="P164" s="47">
        <v>6438</v>
      </c>
      <c r="Q164" s="47">
        <v>42253</v>
      </c>
      <c r="R164" s="47">
        <v>127568</v>
      </c>
      <c r="S164" s="47">
        <v>21249</v>
      </c>
      <c r="T164" s="47">
        <v>55417</v>
      </c>
      <c r="U164" s="47">
        <v>6218</v>
      </c>
      <c r="V164" s="47">
        <v>42770</v>
      </c>
      <c r="W164" s="47">
        <v>127783</v>
      </c>
      <c r="X164" s="47">
        <v>21109</v>
      </c>
      <c r="Y164" s="47">
        <v>55524</v>
      </c>
      <c r="Z164" s="47">
        <v>6214</v>
      </c>
      <c r="AA164" s="47">
        <v>43014</v>
      </c>
      <c r="AB164" s="47">
        <v>129778</v>
      </c>
      <c r="AC164" s="47">
        <v>20855</v>
      </c>
      <c r="AD164" s="47">
        <v>57133</v>
      </c>
      <c r="AE164" s="47">
        <v>6224</v>
      </c>
      <c r="AF164" s="47">
        <v>43684</v>
      </c>
      <c r="AG164" s="125">
        <v>130244</v>
      </c>
      <c r="AH164" s="125">
        <v>20630</v>
      </c>
      <c r="AI164" s="125">
        <v>57467</v>
      </c>
      <c r="AJ164" s="125">
        <v>6196</v>
      </c>
      <c r="AK164" s="125">
        <v>44071</v>
      </c>
      <c r="AM164" s="61">
        <f t="shared" si="54"/>
        <v>0.17246779812701762</v>
      </c>
      <c r="AN164" s="62">
        <f t="shared" si="55"/>
        <v>0.17000458403806332</v>
      </c>
      <c r="AO164" s="62">
        <f t="shared" si="56"/>
        <v>0.1665699862034366</v>
      </c>
      <c r="AP164" s="62">
        <f t="shared" si="57"/>
        <v>0.16519411815343199</v>
      </c>
      <c r="AQ164" s="62">
        <f t="shared" si="58"/>
        <v>0.16069749880565273</v>
      </c>
      <c r="AR164" s="62"/>
      <c r="AS164" s="63">
        <f t="shared" si="59"/>
        <v>0.16698679706552044</v>
      </c>
      <c r="AT164" s="61">
        <f t="shared" si="60"/>
        <v>0.43080992105347271</v>
      </c>
      <c r="AU164" s="62">
        <f t="shared" si="61"/>
        <v>0.42959549815848125</v>
      </c>
      <c r="AV164" s="62">
        <f t="shared" si="62"/>
        <v>0.43441145114762325</v>
      </c>
      <c r="AW164" s="62">
        <f t="shared" si="63"/>
        <v>0.43451789361652177</v>
      </c>
      <c r="AX164" s="62">
        <f t="shared" si="64"/>
        <v>0.44023640370478817</v>
      </c>
      <c r="AY164" s="62"/>
      <c r="AZ164" s="63">
        <f t="shared" si="65"/>
        <v>0.43391423353617747</v>
      </c>
      <c r="BA164" s="61">
        <f t="shared" si="66"/>
        <v>0.38127656854284525</v>
      </c>
      <c r="BB164" s="62">
        <f t="shared" si="67"/>
        <v>0.38482999541596191</v>
      </c>
      <c r="BC164" s="62">
        <f t="shared" si="68"/>
        <v>0.38401479994983068</v>
      </c>
      <c r="BD164" s="62">
        <f t="shared" si="69"/>
        <v>0.38524686382382634</v>
      </c>
      <c r="BE164" s="62">
        <f t="shared" si="70"/>
        <v>0.38456440999244862</v>
      </c>
      <c r="BF164" s="62"/>
      <c r="BG164" s="67">
        <f t="shared" si="71"/>
        <v>0.38398652754498253</v>
      </c>
    </row>
    <row r="165" spans="1:59" x14ac:dyDescent="0.35">
      <c r="A165" s="46" t="s">
        <v>233</v>
      </c>
      <c r="B165" s="46" t="s">
        <v>362</v>
      </c>
      <c r="C165" s="47">
        <v>84316</v>
      </c>
      <c r="D165" s="47">
        <v>16297</v>
      </c>
      <c r="E165" s="47">
        <v>30301</v>
      </c>
      <c r="F165" s="47">
        <v>4249</v>
      </c>
      <c r="G165" s="47">
        <v>31970</v>
      </c>
      <c r="H165" s="47">
        <v>85638</v>
      </c>
      <c r="I165" s="47">
        <v>16002</v>
      </c>
      <c r="J165" s="47">
        <v>30425</v>
      </c>
      <c r="K165" s="47">
        <v>4152</v>
      </c>
      <c r="L165" s="47">
        <v>33565</v>
      </c>
      <c r="M165" s="47">
        <v>89132</v>
      </c>
      <c r="N165" s="47">
        <v>15786</v>
      </c>
      <c r="O165" s="47">
        <v>32089</v>
      </c>
      <c r="P165" s="47">
        <v>4068</v>
      </c>
      <c r="Q165" s="47">
        <v>35697</v>
      </c>
      <c r="R165" s="47">
        <v>89832</v>
      </c>
      <c r="S165" s="47">
        <v>15332</v>
      </c>
      <c r="T165" s="47">
        <v>32135</v>
      </c>
      <c r="U165" s="47">
        <v>4054</v>
      </c>
      <c r="V165" s="47">
        <v>36858</v>
      </c>
      <c r="W165" s="47">
        <v>91432</v>
      </c>
      <c r="X165" s="47">
        <v>15096</v>
      </c>
      <c r="Y165" s="47">
        <v>32571</v>
      </c>
      <c r="Z165" s="47">
        <v>4119</v>
      </c>
      <c r="AA165" s="47">
        <v>38226</v>
      </c>
      <c r="AB165" s="47">
        <v>93555</v>
      </c>
      <c r="AC165" s="47">
        <v>14901</v>
      </c>
      <c r="AD165" s="47">
        <v>33862</v>
      </c>
      <c r="AE165" s="47">
        <v>4158</v>
      </c>
      <c r="AF165" s="47">
        <v>39240</v>
      </c>
      <c r="AG165" s="125">
        <v>95286</v>
      </c>
      <c r="AH165" s="125">
        <v>14861</v>
      </c>
      <c r="AI165" s="125">
        <v>35072</v>
      </c>
      <c r="AJ165" s="125">
        <v>4173</v>
      </c>
      <c r="AK165" s="125">
        <v>39797</v>
      </c>
      <c r="AM165" s="61">
        <f t="shared" si="54"/>
        <v>0.18685630210887691</v>
      </c>
      <c r="AN165" s="62">
        <f t="shared" si="55"/>
        <v>0.17710810932100704</v>
      </c>
      <c r="AO165" s="62">
        <f t="shared" si="56"/>
        <v>0.17067414729717695</v>
      </c>
      <c r="AP165" s="62">
        <f t="shared" si="57"/>
        <v>0.16510630851343075</v>
      </c>
      <c r="AQ165" s="62">
        <f t="shared" si="58"/>
        <v>0.15927529260862594</v>
      </c>
      <c r="AR165" s="62"/>
      <c r="AS165" s="63">
        <f t="shared" si="59"/>
        <v>0.17180403196982352</v>
      </c>
      <c r="AT165" s="61">
        <f t="shared" si="60"/>
        <v>0.35527452766295337</v>
      </c>
      <c r="AU165" s="62">
        <f t="shared" si="61"/>
        <v>0.36001660458645607</v>
      </c>
      <c r="AV165" s="62">
        <f t="shared" si="62"/>
        <v>0.35772330572624456</v>
      </c>
      <c r="AW165" s="62">
        <f t="shared" si="63"/>
        <v>0.35623195380173245</v>
      </c>
      <c r="AX165" s="62">
        <f t="shared" si="64"/>
        <v>0.36194751750307308</v>
      </c>
      <c r="AY165" s="62"/>
      <c r="AZ165" s="63">
        <f t="shared" si="65"/>
        <v>0.35823878185609193</v>
      </c>
      <c r="BA165" s="61">
        <f t="shared" si="66"/>
        <v>0.44042364370956816</v>
      </c>
      <c r="BB165" s="62">
        <f t="shared" si="67"/>
        <v>0.44613606785441817</v>
      </c>
      <c r="BC165" s="62">
        <f t="shared" si="68"/>
        <v>0.4554279098762134</v>
      </c>
      <c r="BD165" s="62">
        <f t="shared" si="69"/>
        <v>0.46313107008487181</v>
      </c>
      <c r="BE165" s="62">
        <f t="shared" si="70"/>
        <v>0.46387686387686389</v>
      </c>
      <c r="BF165" s="62"/>
      <c r="BG165" s="67">
        <f t="shared" si="71"/>
        <v>0.45379911108038706</v>
      </c>
    </row>
    <row r="166" spans="1:59" x14ac:dyDescent="0.35">
      <c r="A166" s="46" t="s">
        <v>233</v>
      </c>
      <c r="B166" s="46" t="s">
        <v>374</v>
      </c>
      <c r="C166" s="47">
        <v>121684</v>
      </c>
      <c r="D166" s="47">
        <v>12008</v>
      </c>
      <c r="E166" s="47">
        <v>75540</v>
      </c>
      <c r="F166" s="47">
        <v>7405</v>
      </c>
      <c r="G166" s="47">
        <v>25884</v>
      </c>
      <c r="H166" s="47">
        <v>124569</v>
      </c>
      <c r="I166" s="47">
        <v>11827</v>
      </c>
      <c r="J166" s="47">
        <v>77194</v>
      </c>
      <c r="K166" s="47">
        <v>7392</v>
      </c>
      <c r="L166" s="47">
        <v>27310</v>
      </c>
      <c r="M166" s="47">
        <v>129693</v>
      </c>
      <c r="N166" s="47">
        <v>11692</v>
      </c>
      <c r="O166" s="47">
        <v>81131</v>
      </c>
      <c r="P166" s="47">
        <v>7399</v>
      </c>
      <c r="Q166" s="47">
        <v>28622</v>
      </c>
      <c r="R166" s="47">
        <v>133012</v>
      </c>
      <c r="S166" s="47">
        <v>11474</v>
      </c>
      <c r="T166" s="47">
        <v>83459</v>
      </c>
      <c r="U166" s="47">
        <v>7388</v>
      </c>
      <c r="V166" s="47">
        <v>29852</v>
      </c>
      <c r="W166" s="47">
        <v>134367</v>
      </c>
      <c r="X166" s="47">
        <v>11316</v>
      </c>
      <c r="Y166" s="47">
        <v>83841</v>
      </c>
      <c r="Z166" s="47">
        <v>7495</v>
      </c>
      <c r="AA166" s="47">
        <v>30883</v>
      </c>
      <c r="AB166" s="47">
        <v>137403</v>
      </c>
      <c r="AC166" s="47">
        <v>11182</v>
      </c>
      <c r="AD166" s="47">
        <v>86340</v>
      </c>
      <c r="AE166" s="47">
        <v>7518</v>
      </c>
      <c r="AF166" s="47">
        <v>31551</v>
      </c>
      <c r="AG166" s="125">
        <v>137863</v>
      </c>
      <c r="AH166" s="125">
        <v>11083</v>
      </c>
      <c r="AI166" s="125">
        <v>86368</v>
      </c>
      <c r="AJ166" s="125">
        <v>7631</v>
      </c>
      <c r="AK166" s="125">
        <v>31973</v>
      </c>
      <c r="AM166" s="61">
        <f t="shared" si="54"/>
        <v>9.4943364721559939E-2</v>
      </c>
      <c r="AN166" s="62">
        <f t="shared" si="55"/>
        <v>9.0151357436407523E-2</v>
      </c>
      <c r="AO166" s="62">
        <f t="shared" si="56"/>
        <v>8.6262893573512162E-2</v>
      </c>
      <c r="AP166" s="62">
        <f t="shared" si="57"/>
        <v>8.4217106878921158E-2</v>
      </c>
      <c r="AQ166" s="62">
        <f t="shared" si="58"/>
        <v>8.1381046993151532E-2</v>
      </c>
      <c r="AR166" s="62"/>
      <c r="AS166" s="63">
        <f t="shared" si="59"/>
        <v>8.7391153920710465E-2</v>
      </c>
      <c r="AT166" s="61">
        <f t="shared" si="60"/>
        <v>0.619688686591367</v>
      </c>
      <c r="AU166" s="62">
        <f t="shared" si="61"/>
        <v>0.62556190388070287</v>
      </c>
      <c r="AV166" s="62">
        <f t="shared" si="62"/>
        <v>0.62745466574444408</v>
      </c>
      <c r="AW166" s="62">
        <f t="shared" si="63"/>
        <v>0.6239701712474045</v>
      </c>
      <c r="AX166" s="62">
        <f t="shared" si="64"/>
        <v>0.62837055959476862</v>
      </c>
      <c r="AY166" s="62"/>
      <c r="AZ166" s="63">
        <f t="shared" si="65"/>
        <v>0.62500919741173744</v>
      </c>
      <c r="BA166" s="61">
        <f t="shared" si="66"/>
        <v>0.27857653188192888</v>
      </c>
      <c r="BB166" s="62">
        <f t="shared" si="67"/>
        <v>0.27774051028197361</v>
      </c>
      <c r="BC166" s="62">
        <f t="shared" si="68"/>
        <v>0.27997473912128229</v>
      </c>
      <c r="BD166" s="62">
        <f t="shared" si="69"/>
        <v>0.28562072532690319</v>
      </c>
      <c r="BE166" s="62">
        <f t="shared" si="70"/>
        <v>0.28433876989585383</v>
      </c>
      <c r="BF166" s="62"/>
      <c r="BG166" s="67">
        <f t="shared" si="71"/>
        <v>0.28125025530158843</v>
      </c>
    </row>
    <row r="167" spans="1:59" x14ac:dyDescent="0.35">
      <c r="A167" s="46" t="s">
        <v>233</v>
      </c>
      <c r="B167" s="46" t="s">
        <v>375</v>
      </c>
      <c r="C167" s="47">
        <v>62314</v>
      </c>
      <c r="D167" s="47">
        <v>9410</v>
      </c>
      <c r="E167" s="47">
        <v>29385</v>
      </c>
      <c r="F167" s="47">
        <v>3923</v>
      </c>
      <c r="G167" s="47">
        <v>19056</v>
      </c>
      <c r="H167" s="47">
        <v>65244</v>
      </c>
      <c r="I167" s="47">
        <v>9217</v>
      </c>
      <c r="J167" s="47">
        <v>30918</v>
      </c>
      <c r="K167" s="47">
        <v>3872</v>
      </c>
      <c r="L167" s="47">
        <v>20696</v>
      </c>
      <c r="M167" s="47">
        <v>67012</v>
      </c>
      <c r="N167" s="47">
        <v>9011</v>
      </c>
      <c r="O167" s="47">
        <v>30996</v>
      </c>
      <c r="P167" s="47">
        <v>3913</v>
      </c>
      <c r="Q167" s="47">
        <v>22548</v>
      </c>
      <c r="R167" s="47">
        <v>68804</v>
      </c>
      <c r="S167" s="47">
        <v>8807</v>
      </c>
      <c r="T167" s="47">
        <v>31689</v>
      </c>
      <c r="U167" s="47">
        <v>3914</v>
      </c>
      <c r="V167" s="47">
        <v>23859</v>
      </c>
      <c r="W167" s="47">
        <v>71117</v>
      </c>
      <c r="X167" s="47">
        <v>8645</v>
      </c>
      <c r="Y167" s="47">
        <v>32995</v>
      </c>
      <c r="Z167" s="47">
        <v>3954</v>
      </c>
      <c r="AA167" s="47">
        <v>25002</v>
      </c>
      <c r="AB167" s="47">
        <v>72044</v>
      </c>
      <c r="AC167" s="47">
        <v>8507</v>
      </c>
      <c r="AD167" s="47">
        <v>33231</v>
      </c>
      <c r="AE167" s="47">
        <v>3929</v>
      </c>
      <c r="AF167" s="47">
        <v>25869</v>
      </c>
      <c r="AG167" s="125">
        <v>72901</v>
      </c>
      <c r="AH167" s="125">
        <v>8486</v>
      </c>
      <c r="AI167" s="125">
        <v>33513</v>
      </c>
      <c r="AJ167" s="125">
        <v>4005</v>
      </c>
      <c r="AK167" s="125">
        <v>26393</v>
      </c>
      <c r="AM167" s="61">
        <f t="shared" si="54"/>
        <v>0.1412696952976519</v>
      </c>
      <c r="AN167" s="62">
        <f t="shared" si="55"/>
        <v>0.13446845341132932</v>
      </c>
      <c r="AO167" s="62">
        <f t="shared" si="56"/>
        <v>0.12800127899540725</v>
      </c>
      <c r="AP167" s="62">
        <f t="shared" si="57"/>
        <v>0.12156024579214533</v>
      </c>
      <c r="AQ167" s="62">
        <f t="shared" si="58"/>
        <v>0.11808061740047748</v>
      </c>
      <c r="AR167" s="62"/>
      <c r="AS167" s="63">
        <f t="shared" si="59"/>
        <v>0.12867605817940225</v>
      </c>
      <c r="AT167" s="61">
        <f t="shared" si="60"/>
        <v>0.47388265587640244</v>
      </c>
      <c r="AU167" s="62">
        <f t="shared" si="61"/>
        <v>0.46254402196621502</v>
      </c>
      <c r="AV167" s="62">
        <f t="shared" si="62"/>
        <v>0.46056915295622347</v>
      </c>
      <c r="AW167" s="62">
        <f t="shared" si="63"/>
        <v>0.46395376632872593</v>
      </c>
      <c r="AX167" s="62">
        <f t="shared" si="64"/>
        <v>0.46125978568652493</v>
      </c>
      <c r="AY167" s="62"/>
      <c r="AZ167" s="63">
        <f t="shared" si="65"/>
        <v>0.46444187656281832</v>
      </c>
      <c r="BA167" s="61">
        <f t="shared" si="66"/>
        <v>0.37655569860830113</v>
      </c>
      <c r="BB167" s="62">
        <f t="shared" si="67"/>
        <v>0.3948695755984003</v>
      </c>
      <c r="BC167" s="62">
        <f t="shared" si="68"/>
        <v>0.40365385733387593</v>
      </c>
      <c r="BD167" s="62">
        <f t="shared" si="69"/>
        <v>0.40716003205984502</v>
      </c>
      <c r="BE167" s="62">
        <f t="shared" si="70"/>
        <v>0.41360835045250127</v>
      </c>
      <c r="BF167" s="62"/>
      <c r="BG167" s="67">
        <f t="shared" si="71"/>
        <v>0.39916950281058472</v>
      </c>
    </row>
    <row r="168" spans="1:59" x14ac:dyDescent="0.35">
      <c r="A168" s="46" t="s">
        <v>233</v>
      </c>
      <c r="B168" s="46" t="s">
        <v>368</v>
      </c>
      <c r="C168" s="47">
        <v>187025</v>
      </c>
      <c r="D168" s="47">
        <v>7081</v>
      </c>
      <c r="E168" s="47">
        <v>161701</v>
      </c>
      <c r="F168" s="47">
        <v>3508</v>
      </c>
      <c r="G168" s="47">
        <v>14025</v>
      </c>
      <c r="H168" s="47">
        <v>186533</v>
      </c>
      <c r="I168" s="47">
        <v>6783</v>
      </c>
      <c r="J168" s="47">
        <v>161273</v>
      </c>
      <c r="K168" s="47">
        <v>3467</v>
      </c>
      <c r="L168" s="47">
        <v>14312</v>
      </c>
      <c r="M168" s="47">
        <v>187376</v>
      </c>
      <c r="N168" s="47">
        <v>6680</v>
      </c>
      <c r="O168" s="47">
        <v>161873</v>
      </c>
      <c r="P168" s="47">
        <v>3440</v>
      </c>
      <c r="Q168" s="47">
        <v>14684</v>
      </c>
      <c r="R168" s="47">
        <v>189213</v>
      </c>
      <c r="S168" s="47">
        <v>6619</v>
      </c>
      <c r="T168" s="47">
        <v>163502</v>
      </c>
      <c r="U168" s="47">
        <v>3448</v>
      </c>
      <c r="V168" s="47">
        <v>14948</v>
      </c>
      <c r="W168" s="47">
        <v>190352</v>
      </c>
      <c r="X168" s="47">
        <v>6553</v>
      </c>
      <c r="Y168" s="47">
        <v>164583</v>
      </c>
      <c r="Z168" s="47">
        <v>3444</v>
      </c>
      <c r="AA168" s="47">
        <v>15089</v>
      </c>
      <c r="AB168" s="47">
        <v>192022</v>
      </c>
      <c r="AC168" s="47">
        <v>6519</v>
      </c>
      <c r="AD168" s="47">
        <v>166131</v>
      </c>
      <c r="AE168" s="47">
        <v>3487</v>
      </c>
      <c r="AF168" s="47">
        <v>15212</v>
      </c>
      <c r="AG168" s="125">
        <v>192926</v>
      </c>
      <c r="AH168" s="125">
        <v>6356</v>
      </c>
      <c r="AI168" s="125">
        <v>167100</v>
      </c>
      <c r="AJ168" s="125">
        <v>3530</v>
      </c>
      <c r="AK168" s="125">
        <v>15272</v>
      </c>
      <c r="AM168" s="61">
        <f t="shared" si="54"/>
        <v>3.6363538891241762E-2</v>
      </c>
      <c r="AN168" s="62">
        <f t="shared" si="55"/>
        <v>3.5650243360942704E-2</v>
      </c>
      <c r="AO168" s="62">
        <f t="shared" si="56"/>
        <v>3.4981740155274742E-2</v>
      </c>
      <c r="AP168" s="62">
        <f t="shared" si="57"/>
        <v>3.4425695553500883E-2</v>
      </c>
      <c r="AQ168" s="62">
        <f t="shared" si="58"/>
        <v>3.3949234983491478E-2</v>
      </c>
      <c r="AR168" s="62"/>
      <c r="AS168" s="63">
        <f t="shared" si="59"/>
        <v>3.5074090588890314E-2</v>
      </c>
      <c r="AT168" s="61">
        <f t="shared" si="60"/>
        <v>0.86458160218299174</v>
      </c>
      <c r="AU168" s="62">
        <f t="shared" si="61"/>
        <v>0.86389398855776622</v>
      </c>
      <c r="AV168" s="62">
        <f t="shared" si="62"/>
        <v>0.86411610195916766</v>
      </c>
      <c r="AW168" s="62">
        <f t="shared" si="63"/>
        <v>0.86462448516432711</v>
      </c>
      <c r="AX168" s="62">
        <f t="shared" si="64"/>
        <v>0.86516649133953405</v>
      </c>
      <c r="AY168" s="62"/>
      <c r="AZ168" s="63">
        <f t="shared" si="65"/>
        <v>0.8644765338407574</v>
      </c>
      <c r="BA168" s="61">
        <f t="shared" si="66"/>
        <v>9.5312893697093809E-2</v>
      </c>
      <c r="BB168" s="62">
        <f t="shared" si="67"/>
        <v>9.6725300999060709E-2</v>
      </c>
      <c r="BC168" s="62">
        <f t="shared" si="68"/>
        <v>9.7223763694883544E-2</v>
      </c>
      <c r="BD168" s="62">
        <f t="shared" si="69"/>
        <v>9.7361729847860803E-2</v>
      </c>
      <c r="BE168" s="62">
        <f t="shared" si="70"/>
        <v>9.7379466936080239E-2</v>
      </c>
      <c r="BF168" s="62"/>
      <c r="BG168" s="67">
        <f t="shared" si="71"/>
        <v>9.6800631034995824E-2</v>
      </c>
    </row>
    <row r="169" spans="1:59" x14ac:dyDescent="0.35">
      <c r="A169" s="46" t="s">
        <v>233</v>
      </c>
      <c r="B169" s="46" t="s">
        <v>367</v>
      </c>
      <c r="C169" s="47">
        <v>104752</v>
      </c>
      <c r="D169" s="47">
        <v>9014</v>
      </c>
      <c r="E169" s="47">
        <v>64352</v>
      </c>
      <c r="F169" s="47">
        <v>4235</v>
      </c>
      <c r="G169" s="47">
        <v>26422</v>
      </c>
      <c r="H169" s="47">
        <v>105526</v>
      </c>
      <c r="I169" s="47">
        <v>8903</v>
      </c>
      <c r="J169" s="47">
        <v>64580</v>
      </c>
      <c r="K169" s="47">
        <v>4176</v>
      </c>
      <c r="L169" s="47">
        <v>27138</v>
      </c>
      <c r="M169" s="47">
        <v>106641</v>
      </c>
      <c r="N169" s="47">
        <v>8835</v>
      </c>
      <c r="O169" s="47">
        <v>64955</v>
      </c>
      <c r="P169" s="47">
        <v>4131</v>
      </c>
      <c r="Q169" s="47">
        <v>27986</v>
      </c>
      <c r="R169" s="47">
        <v>107156</v>
      </c>
      <c r="S169" s="47">
        <v>8634</v>
      </c>
      <c r="T169" s="47">
        <v>65032</v>
      </c>
      <c r="U169" s="47">
        <v>4144</v>
      </c>
      <c r="V169" s="47">
        <v>28620</v>
      </c>
      <c r="W169" s="47">
        <v>107959</v>
      </c>
      <c r="X169" s="47">
        <v>8449</v>
      </c>
      <c r="Y169" s="47">
        <v>65305</v>
      </c>
      <c r="Z169" s="47">
        <v>4201</v>
      </c>
      <c r="AA169" s="47">
        <v>29289</v>
      </c>
      <c r="AB169" s="47">
        <v>109190</v>
      </c>
      <c r="AC169" s="47">
        <v>8381</v>
      </c>
      <c r="AD169" s="47">
        <v>65664</v>
      </c>
      <c r="AE169" s="47">
        <v>4229</v>
      </c>
      <c r="AF169" s="47">
        <v>30210</v>
      </c>
      <c r="AG169" s="125">
        <v>109465</v>
      </c>
      <c r="AH169" s="125">
        <v>8290</v>
      </c>
      <c r="AI169" s="125">
        <v>65690</v>
      </c>
      <c r="AJ169" s="125">
        <v>4250</v>
      </c>
      <c r="AK169" s="125">
        <v>30536</v>
      </c>
      <c r="AM169" s="61">
        <f t="shared" si="54"/>
        <v>8.4367833519701299E-2</v>
      </c>
      <c r="AN169" s="62">
        <f t="shared" si="55"/>
        <v>8.2848060314513181E-2</v>
      </c>
      <c r="AO169" s="62">
        <f t="shared" si="56"/>
        <v>8.0574116241741017E-2</v>
      </c>
      <c r="AP169" s="62">
        <f t="shared" si="57"/>
        <v>7.8261191748719428E-2</v>
      </c>
      <c r="AQ169" s="62">
        <f t="shared" si="58"/>
        <v>7.6756113197179232E-2</v>
      </c>
      <c r="AR169" s="62"/>
      <c r="AS169" s="63">
        <f t="shared" si="59"/>
        <v>8.0561463004370837E-2</v>
      </c>
      <c r="AT169" s="61">
        <f t="shared" si="60"/>
        <v>0.61198188124253738</v>
      </c>
      <c r="AU169" s="62">
        <f t="shared" si="61"/>
        <v>0.60909968961281313</v>
      </c>
      <c r="AV169" s="62">
        <f t="shared" si="62"/>
        <v>0.60689088805106572</v>
      </c>
      <c r="AW169" s="62">
        <f t="shared" si="63"/>
        <v>0.60490556600190815</v>
      </c>
      <c r="AX169" s="62">
        <f t="shared" si="64"/>
        <v>0.60137375217510758</v>
      </c>
      <c r="AY169" s="62"/>
      <c r="AZ169" s="63">
        <f t="shared" si="65"/>
        <v>0.60685035541668642</v>
      </c>
      <c r="BA169" s="61">
        <f t="shared" si="66"/>
        <v>0.29674203513825975</v>
      </c>
      <c r="BB169" s="62">
        <f t="shared" si="67"/>
        <v>0.30116934387336952</v>
      </c>
      <c r="BC169" s="62">
        <f t="shared" si="68"/>
        <v>0.30575982679457986</v>
      </c>
      <c r="BD169" s="62">
        <f t="shared" si="69"/>
        <v>0.31021035763576915</v>
      </c>
      <c r="BE169" s="62">
        <f t="shared" si="70"/>
        <v>0.31540434105687332</v>
      </c>
      <c r="BF169" s="62"/>
      <c r="BG169" s="67">
        <f t="shared" si="71"/>
        <v>0.30585718089977032</v>
      </c>
    </row>
    <row r="170" spans="1:59" x14ac:dyDescent="0.35">
      <c r="A170" s="46" t="s">
        <v>233</v>
      </c>
      <c r="B170" s="46" t="s">
        <v>363</v>
      </c>
      <c r="C170" s="47">
        <v>97891</v>
      </c>
      <c r="D170" s="47">
        <v>19954</v>
      </c>
      <c r="E170" s="47">
        <v>58161</v>
      </c>
      <c r="F170" s="47">
        <v>3251</v>
      </c>
      <c r="G170" s="47">
        <v>14866</v>
      </c>
      <c r="H170" s="47">
        <v>100802</v>
      </c>
      <c r="I170" s="47">
        <v>19484</v>
      </c>
      <c r="J170" s="47">
        <v>60386</v>
      </c>
      <c r="K170" s="47">
        <v>3181</v>
      </c>
      <c r="L170" s="47">
        <v>16093</v>
      </c>
      <c r="M170" s="47">
        <v>104821</v>
      </c>
      <c r="N170" s="47">
        <v>18990</v>
      </c>
      <c r="O170" s="47">
        <v>64081</v>
      </c>
      <c r="P170" s="47">
        <v>3280</v>
      </c>
      <c r="Q170" s="47">
        <v>16834</v>
      </c>
      <c r="R170" s="47">
        <v>103520</v>
      </c>
      <c r="S170" s="47">
        <v>17120</v>
      </c>
      <c r="T170" s="47">
        <v>65033</v>
      </c>
      <c r="U170" s="47">
        <v>3274</v>
      </c>
      <c r="V170" s="47">
        <v>16511</v>
      </c>
      <c r="W170" s="47">
        <v>104287</v>
      </c>
      <c r="X170" s="47">
        <v>16388</v>
      </c>
      <c r="Y170" s="47">
        <v>66512</v>
      </c>
      <c r="Z170" s="47">
        <v>3287</v>
      </c>
      <c r="AA170" s="47">
        <v>16569</v>
      </c>
      <c r="AB170" s="47">
        <v>106441</v>
      </c>
      <c r="AC170" s="47">
        <v>16110</v>
      </c>
      <c r="AD170" s="47">
        <v>68445</v>
      </c>
      <c r="AE170" s="47">
        <v>3298</v>
      </c>
      <c r="AF170" s="47">
        <v>17090</v>
      </c>
      <c r="AG170" s="125">
        <v>110169</v>
      </c>
      <c r="AH170" s="125">
        <v>16085</v>
      </c>
      <c r="AI170" s="125">
        <v>71810</v>
      </c>
      <c r="AJ170" s="125">
        <v>3301</v>
      </c>
      <c r="AK170" s="125">
        <v>17465</v>
      </c>
      <c r="AM170" s="61">
        <f t="shared" si="54"/>
        <v>0.19328981567826034</v>
      </c>
      <c r="AN170" s="62">
        <f t="shared" si="55"/>
        <v>0.18116598773146603</v>
      </c>
      <c r="AO170" s="62">
        <f t="shared" si="56"/>
        <v>0.16537867078825347</v>
      </c>
      <c r="AP170" s="62">
        <f t="shared" si="57"/>
        <v>0.15714326809669471</v>
      </c>
      <c r="AQ170" s="62">
        <f t="shared" si="58"/>
        <v>0.15135145291757876</v>
      </c>
      <c r="AR170" s="62"/>
      <c r="AS170" s="63">
        <f t="shared" si="59"/>
        <v>0.16966583904245067</v>
      </c>
      <c r="AT170" s="61">
        <f t="shared" si="60"/>
        <v>0.59905557429416079</v>
      </c>
      <c r="AU170" s="62">
        <f t="shared" si="61"/>
        <v>0.61133742284465897</v>
      </c>
      <c r="AV170" s="62">
        <f t="shared" si="62"/>
        <v>0.62821676970633689</v>
      </c>
      <c r="AW170" s="62">
        <f t="shared" si="63"/>
        <v>0.63777843834802039</v>
      </c>
      <c r="AX170" s="62">
        <f t="shared" si="64"/>
        <v>0.64303229018893093</v>
      </c>
      <c r="AY170" s="62"/>
      <c r="AZ170" s="63">
        <f t="shared" si="65"/>
        <v>0.62388409907642162</v>
      </c>
      <c r="BA170" s="61">
        <f t="shared" si="66"/>
        <v>0.1912065236800857</v>
      </c>
      <c r="BB170" s="62">
        <f t="shared" si="67"/>
        <v>0.19188902986996881</v>
      </c>
      <c r="BC170" s="62">
        <f t="shared" si="68"/>
        <v>0.19112248840803708</v>
      </c>
      <c r="BD170" s="62">
        <f t="shared" si="69"/>
        <v>0.19039765263167988</v>
      </c>
      <c r="BE170" s="62">
        <f t="shared" si="70"/>
        <v>0.19154273259364343</v>
      </c>
      <c r="BF170" s="62"/>
      <c r="BG170" s="67">
        <f t="shared" si="71"/>
        <v>0.19123168543668295</v>
      </c>
    </row>
    <row r="171" spans="1:59" x14ac:dyDescent="0.35">
      <c r="A171" s="46" t="s">
        <v>233</v>
      </c>
      <c r="B171" s="46" t="s">
        <v>377</v>
      </c>
      <c r="C171" s="47">
        <v>111548</v>
      </c>
      <c r="D171" s="47">
        <v>15626</v>
      </c>
      <c r="E171" s="47">
        <v>58320</v>
      </c>
      <c r="F171" s="47">
        <v>5236</v>
      </c>
      <c r="G171" s="47">
        <v>31283</v>
      </c>
      <c r="H171" s="47">
        <v>112032</v>
      </c>
      <c r="I171" s="47">
        <v>14889</v>
      </c>
      <c r="J171" s="47">
        <v>59188</v>
      </c>
      <c r="K171" s="47">
        <v>5152</v>
      </c>
      <c r="L171" s="47">
        <v>31713</v>
      </c>
      <c r="M171" s="47">
        <v>115075</v>
      </c>
      <c r="N171" s="47">
        <v>14661</v>
      </c>
      <c r="O171" s="47">
        <v>61596</v>
      </c>
      <c r="P171" s="47">
        <v>5161</v>
      </c>
      <c r="Q171" s="47">
        <v>32557</v>
      </c>
      <c r="R171" s="47">
        <v>115615</v>
      </c>
      <c r="S171" s="47">
        <v>14522</v>
      </c>
      <c r="T171" s="47">
        <v>61606</v>
      </c>
      <c r="U171" s="47">
        <v>5289</v>
      </c>
      <c r="V171" s="47">
        <v>33103</v>
      </c>
      <c r="W171" s="47">
        <v>119534</v>
      </c>
      <c r="X171" s="47">
        <v>14362</v>
      </c>
      <c r="Y171" s="47">
        <v>65242</v>
      </c>
      <c r="Z171" s="47">
        <v>5209</v>
      </c>
      <c r="AA171" s="47">
        <v>33669</v>
      </c>
      <c r="AB171" s="47">
        <v>120374</v>
      </c>
      <c r="AC171" s="47">
        <v>14058</v>
      </c>
      <c r="AD171" s="47">
        <v>65921</v>
      </c>
      <c r="AE171" s="47">
        <v>5157</v>
      </c>
      <c r="AF171" s="47">
        <v>34212</v>
      </c>
      <c r="AG171" s="125">
        <v>122058</v>
      </c>
      <c r="AH171" s="125">
        <v>13829</v>
      </c>
      <c r="AI171" s="125">
        <v>67675</v>
      </c>
      <c r="AJ171" s="125">
        <v>5061</v>
      </c>
      <c r="AK171" s="125">
        <v>34474</v>
      </c>
      <c r="AM171" s="61">
        <f t="shared" si="54"/>
        <v>0.13289952870608399</v>
      </c>
      <c r="AN171" s="62">
        <f t="shared" si="55"/>
        <v>0.12740386704323267</v>
      </c>
      <c r="AO171" s="62">
        <f t="shared" si="56"/>
        <v>0.12560653894390866</v>
      </c>
      <c r="AP171" s="62">
        <f t="shared" si="57"/>
        <v>0.12014991550521191</v>
      </c>
      <c r="AQ171" s="62">
        <f t="shared" si="58"/>
        <v>0.11678601691395152</v>
      </c>
      <c r="AR171" s="62"/>
      <c r="AS171" s="63">
        <f t="shared" si="59"/>
        <v>0.12456917342247775</v>
      </c>
      <c r="AT171" s="61">
        <f t="shared" si="60"/>
        <v>0.52831333904598687</v>
      </c>
      <c r="AU171" s="62">
        <f t="shared" si="61"/>
        <v>0.53526830328046926</v>
      </c>
      <c r="AV171" s="62">
        <f t="shared" si="62"/>
        <v>0.53285473338234657</v>
      </c>
      <c r="AW171" s="62">
        <f t="shared" si="63"/>
        <v>0.54580286780330278</v>
      </c>
      <c r="AX171" s="62">
        <f t="shared" si="64"/>
        <v>0.54763487131772637</v>
      </c>
      <c r="AY171" s="62"/>
      <c r="AZ171" s="63">
        <f t="shared" si="65"/>
        <v>0.53797482296596644</v>
      </c>
      <c r="BA171" s="61">
        <f t="shared" si="66"/>
        <v>0.32905776920879748</v>
      </c>
      <c r="BB171" s="62">
        <f t="shared" si="67"/>
        <v>0.32776884640451881</v>
      </c>
      <c r="BC171" s="62">
        <f t="shared" si="68"/>
        <v>0.33206763828222979</v>
      </c>
      <c r="BD171" s="62">
        <f t="shared" si="69"/>
        <v>0.32524637341676843</v>
      </c>
      <c r="BE171" s="62">
        <f t="shared" si="70"/>
        <v>0.32705567647498629</v>
      </c>
      <c r="BF171" s="62"/>
      <c r="BG171" s="67">
        <f t="shared" si="71"/>
        <v>0.32823926075746018</v>
      </c>
    </row>
    <row r="172" spans="1:59" x14ac:dyDescent="0.35">
      <c r="A172" s="46" t="s">
        <v>233</v>
      </c>
      <c r="B172" s="46" t="s">
        <v>371</v>
      </c>
      <c r="C172" s="47">
        <v>118355</v>
      </c>
      <c r="D172" s="47">
        <v>12607</v>
      </c>
      <c r="E172" s="47">
        <v>66349</v>
      </c>
      <c r="F172" s="47">
        <v>3464</v>
      </c>
      <c r="G172" s="47">
        <v>34356</v>
      </c>
      <c r="H172" s="47">
        <v>118619</v>
      </c>
      <c r="I172" s="47">
        <v>12225</v>
      </c>
      <c r="J172" s="47">
        <v>66582</v>
      </c>
      <c r="K172" s="47">
        <v>3227</v>
      </c>
      <c r="L172" s="47">
        <v>35003</v>
      </c>
      <c r="M172" s="47">
        <v>119298</v>
      </c>
      <c r="N172" s="47">
        <v>11854</v>
      </c>
      <c r="O172" s="47">
        <v>68111</v>
      </c>
      <c r="P172" s="47">
        <v>3165</v>
      </c>
      <c r="Q172" s="47">
        <v>34577</v>
      </c>
      <c r="R172" s="47">
        <v>122311</v>
      </c>
      <c r="S172" s="47">
        <v>11618</v>
      </c>
      <c r="T172" s="47">
        <v>70307</v>
      </c>
      <c r="U172" s="47">
        <v>3142</v>
      </c>
      <c r="V172" s="47">
        <v>35643</v>
      </c>
      <c r="W172" s="47">
        <v>126005</v>
      </c>
      <c r="X172" s="47">
        <v>11171</v>
      </c>
      <c r="Y172" s="47">
        <v>73836</v>
      </c>
      <c r="Z172" s="47">
        <v>3127</v>
      </c>
      <c r="AA172" s="47">
        <v>36364</v>
      </c>
      <c r="AB172" s="47">
        <v>127057</v>
      </c>
      <c r="AC172" s="47">
        <v>10720</v>
      </c>
      <c r="AD172" s="47">
        <v>74959</v>
      </c>
      <c r="AE172" s="47">
        <v>3080</v>
      </c>
      <c r="AF172" s="47">
        <v>36850</v>
      </c>
      <c r="AG172" s="125">
        <v>129421</v>
      </c>
      <c r="AH172" s="125">
        <v>10626</v>
      </c>
      <c r="AI172" s="125">
        <v>77146</v>
      </c>
      <c r="AJ172" s="125">
        <v>3026</v>
      </c>
      <c r="AK172" s="125">
        <v>37175</v>
      </c>
      <c r="AM172" s="61">
        <f t="shared" si="54"/>
        <v>0.10306106104418347</v>
      </c>
      <c r="AN172" s="62">
        <f t="shared" si="55"/>
        <v>9.9364616338915995E-2</v>
      </c>
      <c r="AO172" s="62">
        <f t="shared" si="56"/>
        <v>9.4987368266141237E-2</v>
      </c>
      <c r="AP172" s="62">
        <f t="shared" si="57"/>
        <v>8.8655212094758143E-2</v>
      </c>
      <c r="AQ172" s="62">
        <f t="shared" si="58"/>
        <v>8.4371581258805103E-2</v>
      </c>
      <c r="AR172" s="62"/>
      <c r="AS172" s="63">
        <f t="shared" si="59"/>
        <v>9.4087967800560793E-2</v>
      </c>
      <c r="AT172" s="61">
        <f t="shared" si="60"/>
        <v>0.56130973958640695</v>
      </c>
      <c r="AU172" s="62">
        <f t="shared" si="61"/>
        <v>0.57093161662391656</v>
      </c>
      <c r="AV172" s="62">
        <f t="shared" si="62"/>
        <v>0.57482156142947083</v>
      </c>
      <c r="AW172" s="62">
        <f t="shared" si="63"/>
        <v>0.58597674695448598</v>
      </c>
      <c r="AX172" s="62">
        <f t="shared" si="64"/>
        <v>0.58996355966219882</v>
      </c>
      <c r="AY172" s="62"/>
      <c r="AZ172" s="63">
        <f t="shared" si="65"/>
        <v>0.57660064485129581</v>
      </c>
      <c r="BA172" s="61">
        <f t="shared" si="66"/>
        <v>0.32229238149031775</v>
      </c>
      <c r="BB172" s="62">
        <f t="shared" si="67"/>
        <v>0.31636741605056246</v>
      </c>
      <c r="BC172" s="62">
        <f t="shared" si="68"/>
        <v>0.31710148719248471</v>
      </c>
      <c r="BD172" s="62">
        <f t="shared" si="69"/>
        <v>0.31340819808737747</v>
      </c>
      <c r="BE172" s="62">
        <f t="shared" si="70"/>
        <v>0.31426839922239624</v>
      </c>
      <c r="BF172" s="62"/>
      <c r="BG172" s="67">
        <f t="shared" si="71"/>
        <v>0.31668757640862777</v>
      </c>
    </row>
    <row r="173" spans="1:59" x14ac:dyDescent="0.35">
      <c r="A173" s="46" t="s">
        <v>233</v>
      </c>
      <c r="B173" s="46" t="s">
        <v>370</v>
      </c>
      <c r="C173" s="47">
        <v>94398</v>
      </c>
      <c r="D173" s="47">
        <v>13939</v>
      </c>
      <c r="E173" s="47">
        <v>47445</v>
      </c>
      <c r="F173" s="47">
        <v>5630</v>
      </c>
      <c r="G173" s="47">
        <v>26418</v>
      </c>
      <c r="H173" s="47">
        <v>94884</v>
      </c>
      <c r="I173" s="47">
        <v>13378</v>
      </c>
      <c r="J173" s="47">
        <v>48277</v>
      </c>
      <c r="K173" s="47">
        <v>5486</v>
      </c>
      <c r="L173" s="47">
        <v>26783</v>
      </c>
      <c r="M173" s="47">
        <v>97616</v>
      </c>
      <c r="N173" s="47">
        <v>12958</v>
      </c>
      <c r="O173" s="47">
        <v>50747</v>
      </c>
      <c r="P173" s="47">
        <v>5477</v>
      </c>
      <c r="Q173" s="47">
        <v>27489</v>
      </c>
      <c r="R173" s="47">
        <v>101036</v>
      </c>
      <c r="S173" s="47">
        <v>12600</v>
      </c>
      <c r="T173" s="47">
        <v>54132</v>
      </c>
      <c r="U173" s="47">
        <v>5461</v>
      </c>
      <c r="V173" s="47">
        <v>27910</v>
      </c>
      <c r="W173" s="47">
        <v>102024</v>
      </c>
      <c r="X173" s="47">
        <v>12356</v>
      </c>
      <c r="Y173" s="47">
        <v>55231</v>
      </c>
      <c r="Z173" s="47">
        <v>5440</v>
      </c>
      <c r="AA173" s="47">
        <v>28094</v>
      </c>
      <c r="AB173" s="47">
        <v>105047</v>
      </c>
      <c r="AC173" s="47">
        <v>12239</v>
      </c>
      <c r="AD173" s="47">
        <v>57952</v>
      </c>
      <c r="AE173" s="47">
        <v>5457</v>
      </c>
      <c r="AF173" s="47">
        <v>28507</v>
      </c>
      <c r="AG173" s="125">
        <v>106640</v>
      </c>
      <c r="AH173" s="125">
        <v>12188</v>
      </c>
      <c r="AI173" s="125">
        <v>59417</v>
      </c>
      <c r="AJ173" s="125">
        <v>5460</v>
      </c>
      <c r="AK173" s="125">
        <v>28686</v>
      </c>
      <c r="AM173" s="61">
        <f t="shared" si="54"/>
        <v>0.14099321276506049</v>
      </c>
      <c r="AN173" s="62">
        <f t="shared" si="55"/>
        <v>0.13274463202753647</v>
      </c>
      <c r="AO173" s="62">
        <f t="shared" si="56"/>
        <v>0.12470802486242527</v>
      </c>
      <c r="AP173" s="62">
        <f t="shared" si="57"/>
        <v>0.12110875872343763</v>
      </c>
      <c r="AQ173" s="62">
        <f t="shared" si="58"/>
        <v>0.11650975277732824</v>
      </c>
      <c r="AR173" s="62"/>
      <c r="AS173" s="63">
        <f t="shared" si="59"/>
        <v>0.12721287623115762</v>
      </c>
      <c r="AT173" s="61">
        <f t="shared" si="60"/>
        <v>0.50880021921504148</v>
      </c>
      <c r="AU173" s="62">
        <f t="shared" si="61"/>
        <v>0.51986354695951487</v>
      </c>
      <c r="AV173" s="62">
        <f t="shared" si="62"/>
        <v>0.53576942871847655</v>
      </c>
      <c r="AW173" s="62">
        <f t="shared" si="63"/>
        <v>0.54135301497686816</v>
      </c>
      <c r="AX173" s="62">
        <f t="shared" si="64"/>
        <v>0.55167686844936081</v>
      </c>
      <c r="AY173" s="62"/>
      <c r="AZ173" s="63">
        <f t="shared" si="65"/>
        <v>0.53149261566385242</v>
      </c>
      <c r="BA173" s="61">
        <f t="shared" si="66"/>
        <v>0.34008895071877238</v>
      </c>
      <c r="BB173" s="62">
        <f t="shared" si="67"/>
        <v>0.33771103097852812</v>
      </c>
      <c r="BC173" s="62">
        <f t="shared" si="68"/>
        <v>0.33028821410190429</v>
      </c>
      <c r="BD173" s="62">
        <f t="shared" si="69"/>
        <v>0.32868736767819334</v>
      </c>
      <c r="BE173" s="62">
        <f t="shared" si="70"/>
        <v>0.32332194160709016</v>
      </c>
      <c r="BF173" s="62"/>
      <c r="BG173" s="67">
        <f t="shared" si="71"/>
        <v>0.3320195010168977</v>
      </c>
    </row>
    <row r="174" spans="1:59" x14ac:dyDescent="0.35">
      <c r="A174" s="46" t="s">
        <v>233</v>
      </c>
      <c r="B174" s="46" t="s">
        <v>379</v>
      </c>
      <c r="C174" s="47">
        <v>128977</v>
      </c>
      <c r="D174" s="47">
        <v>6491</v>
      </c>
      <c r="E174" s="47">
        <v>91064</v>
      </c>
      <c r="F174" s="47">
        <v>5647</v>
      </c>
      <c r="G174" s="47">
        <v>24436</v>
      </c>
      <c r="H174" s="47">
        <v>132040</v>
      </c>
      <c r="I174" s="47">
        <v>6395</v>
      </c>
      <c r="J174" s="47">
        <v>93299</v>
      </c>
      <c r="K174" s="47">
        <v>5592</v>
      </c>
      <c r="L174" s="47">
        <v>25426</v>
      </c>
      <c r="M174" s="47">
        <v>131777</v>
      </c>
      <c r="N174" s="47">
        <v>6331</v>
      </c>
      <c r="O174" s="47">
        <v>92106</v>
      </c>
      <c r="P174" s="47">
        <v>5489</v>
      </c>
      <c r="Q174" s="47">
        <v>26531</v>
      </c>
      <c r="R174" s="47">
        <v>133528</v>
      </c>
      <c r="S174" s="47">
        <v>5481</v>
      </c>
      <c r="T174" s="47">
        <v>94499</v>
      </c>
      <c r="U174" s="47">
        <v>5356</v>
      </c>
      <c r="V174" s="47">
        <v>26931</v>
      </c>
      <c r="W174" s="47">
        <v>135171</v>
      </c>
      <c r="X174" s="47">
        <v>5326</v>
      </c>
      <c r="Y174" s="47">
        <v>95298</v>
      </c>
      <c r="Z174" s="47">
        <v>5286</v>
      </c>
      <c r="AA174" s="47">
        <v>28062</v>
      </c>
      <c r="AB174" s="47">
        <v>132706</v>
      </c>
      <c r="AC174" s="47">
        <v>5187</v>
      </c>
      <c r="AD174" s="47">
        <v>92711</v>
      </c>
      <c r="AE174" s="47">
        <v>5287</v>
      </c>
      <c r="AF174" s="47">
        <v>28377</v>
      </c>
      <c r="AG174" s="125">
        <v>136528</v>
      </c>
      <c r="AH174" s="125">
        <v>5161</v>
      </c>
      <c r="AI174" s="125">
        <v>96291</v>
      </c>
      <c r="AJ174" s="125">
        <v>5301</v>
      </c>
      <c r="AK174" s="125">
        <v>28630</v>
      </c>
      <c r="AM174" s="61">
        <f t="shared" si="54"/>
        <v>4.8432293244471375E-2</v>
      </c>
      <c r="AN174" s="62">
        <f t="shared" si="55"/>
        <v>4.8043285247046146E-2</v>
      </c>
      <c r="AO174" s="62">
        <f t="shared" si="56"/>
        <v>4.104757054700138E-2</v>
      </c>
      <c r="AP174" s="62">
        <f t="shared" si="57"/>
        <v>3.9401942724400944E-2</v>
      </c>
      <c r="AQ174" s="62">
        <f t="shared" si="58"/>
        <v>3.9086401519147593E-2</v>
      </c>
      <c r="AR174" s="62"/>
      <c r="AS174" s="63">
        <f t="shared" si="59"/>
        <v>4.3202298656413493E-2</v>
      </c>
      <c r="AT174" s="61">
        <f t="shared" si="60"/>
        <v>0.70659648591335955</v>
      </c>
      <c r="AU174" s="62">
        <f t="shared" si="61"/>
        <v>0.6989535351389089</v>
      </c>
      <c r="AV174" s="62">
        <f t="shared" si="62"/>
        <v>0.70770924450302564</v>
      </c>
      <c r="AW174" s="62">
        <f t="shared" si="63"/>
        <v>0.70501808819939193</v>
      </c>
      <c r="AX174" s="62">
        <f t="shared" si="64"/>
        <v>0.69861950476994261</v>
      </c>
      <c r="AY174" s="62"/>
      <c r="AZ174" s="63">
        <f t="shared" si="65"/>
        <v>0.7033793717049257</v>
      </c>
      <c r="BA174" s="61">
        <f t="shared" si="66"/>
        <v>0.23491366252650711</v>
      </c>
      <c r="BB174" s="62">
        <f t="shared" si="67"/>
        <v>0.24298625708583441</v>
      </c>
      <c r="BC174" s="62">
        <f t="shared" si="68"/>
        <v>0.24179947276975616</v>
      </c>
      <c r="BD174" s="62">
        <f t="shared" si="69"/>
        <v>0.24670972323945226</v>
      </c>
      <c r="BE174" s="62">
        <f t="shared" si="70"/>
        <v>0.25367353397736347</v>
      </c>
      <c r="BF174" s="62"/>
      <c r="BG174" s="67">
        <f t="shared" si="71"/>
        <v>0.24401652991978268</v>
      </c>
    </row>
    <row r="175" spans="1:59" x14ac:dyDescent="0.35">
      <c r="A175" s="46" t="s">
        <v>233</v>
      </c>
      <c r="B175" s="46" t="s">
        <v>361</v>
      </c>
      <c r="C175" s="47">
        <v>86650</v>
      </c>
      <c r="D175" s="47">
        <v>11044</v>
      </c>
      <c r="E175" s="47">
        <v>62985</v>
      </c>
      <c r="F175" s="47">
        <v>2055</v>
      </c>
      <c r="G175" s="47">
        <v>9470</v>
      </c>
      <c r="H175" s="47">
        <v>87830</v>
      </c>
      <c r="I175" s="47">
        <v>10944</v>
      </c>
      <c r="J175" s="47">
        <v>63976</v>
      </c>
      <c r="K175" s="47">
        <v>2032</v>
      </c>
      <c r="L175" s="47">
        <v>9785</v>
      </c>
      <c r="M175" s="47">
        <v>91037</v>
      </c>
      <c r="N175" s="47">
        <v>10782</v>
      </c>
      <c r="O175" s="47">
        <v>67058</v>
      </c>
      <c r="P175" s="47">
        <v>2021</v>
      </c>
      <c r="Q175" s="47">
        <v>10095</v>
      </c>
      <c r="R175" s="47">
        <v>91329</v>
      </c>
      <c r="S175" s="47">
        <v>10525</v>
      </c>
      <c r="T175" s="47">
        <v>67584</v>
      </c>
      <c r="U175" s="47">
        <v>1990</v>
      </c>
      <c r="V175" s="47">
        <v>10158</v>
      </c>
      <c r="W175" s="47">
        <v>91033</v>
      </c>
      <c r="X175" s="47">
        <v>9916</v>
      </c>
      <c r="Y175" s="47">
        <v>68090</v>
      </c>
      <c r="Z175" s="47">
        <v>1976</v>
      </c>
      <c r="AA175" s="47">
        <v>10031</v>
      </c>
      <c r="AB175" s="47">
        <v>90740</v>
      </c>
      <c r="AC175" s="47">
        <v>9410</v>
      </c>
      <c r="AD175" s="47">
        <v>68125</v>
      </c>
      <c r="AE175" s="47">
        <v>2058</v>
      </c>
      <c r="AF175" s="47">
        <v>10177</v>
      </c>
      <c r="AG175" s="125">
        <v>91252</v>
      </c>
      <c r="AH175" s="125">
        <v>9345</v>
      </c>
      <c r="AI175" s="125">
        <v>68191</v>
      </c>
      <c r="AJ175" s="125">
        <v>2017</v>
      </c>
      <c r="AK175" s="125">
        <v>10735</v>
      </c>
      <c r="AM175" s="61">
        <f t="shared" si="54"/>
        <v>0.1246043493111693</v>
      </c>
      <c r="AN175" s="62">
        <f t="shared" si="55"/>
        <v>0.11843536144644486</v>
      </c>
      <c r="AO175" s="62">
        <f t="shared" si="56"/>
        <v>0.11524269399643049</v>
      </c>
      <c r="AP175" s="62">
        <f t="shared" si="57"/>
        <v>0.10892753177419177</v>
      </c>
      <c r="AQ175" s="62">
        <f t="shared" si="58"/>
        <v>0.10370288737050914</v>
      </c>
      <c r="AR175" s="62"/>
      <c r="AS175" s="63">
        <f t="shared" si="59"/>
        <v>0.11418256477974911</v>
      </c>
      <c r="AT175" s="61">
        <f t="shared" si="60"/>
        <v>0.72840715017647728</v>
      </c>
      <c r="AU175" s="62">
        <f t="shared" si="61"/>
        <v>0.73660160154662391</v>
      </c>
      <c r="AV175" s="62">
        <f t="shared" si="62"/>
        <v>0.74000591268928817</v>
      </c>
      <c r="AW175" s="62">
        <f t="shared" si="63"/>
        <v>0.74797051618643784</v>
      </c>
      <c r="AX175" s="62">
        <f t="shared" si="64"/>
        <v>0.75077143486885611</v>
      </c>
      <c r="AY175" s="62"/>
      <c r="AZ175" s="63">
        <f t="shared" si="65"/>
        <v>0.74075132309353664</v>
      </c>
      <c r="BA175" s="61">
        <f t="shared" si="66"/>
        <v>0.13454400546510303</v>
      </c>
      <c r="BB175" s="62">
        <f t="shared" si="67"/>
        <v>0.13308874413699925</v>
      </c>
      <c r="BC175" s="62">
        <f t="shared" si="68"/>
        <v>0.13301361013478741</v>
      </c>
      <c r="BD175" s="62">
        <f t="shared" si="69"/>
        <v>0.1318972240835741</v>
      </c>
      <c r="BE175" s="62">
        <f t="shared" si="70"/>
        <v>0.13483579457791492</v>
      </c>
      <c r="BF175" s="62"/>
      <c r="BG175" s="67">
        <f t="shared" si="71"/>
        <v>0.13347587567967573</v>
      </c>
    </row>
    <row r="176" spans="1:59" x14ac:dyDescent="0.35">
      <c r="A176" s="46" t="s">
        <v>233</v>
      </c>
      <c r="B176" s="46" t="s">
        <v>365</v>
      </c>
      <c r="C176" s="47">
        <v>130766</v>
      </c>
      <c r="D176" s="47">
        <v>25457</v>
      </c>
      <c r="E176" s="47">
        <v>71571</v>
      </c>
      <c r="F176" s="47">
        <v>6321</v>
      </c>
      <c r="G176" s="47">
        <v>25902</v>
      </c>
      <c r="H176" s="47">
        <v>129994</v>
      </c>
      <c r="I176" s="47">
        <v>24207</v>
      </c>
      <c r="J176" s="47">
        <v>71754</v>
      </c>
      <c r="K176" s="47">
        <v>6097</v>
      </c>
      <c r="L176" s="47">
        <v>26446</v>
      </c>
      <c r="M176" s="47">
        <v>136437</v>
      </c>
      <c r="N176" s="47">
        <v>23156</v>
      </c>
      <c r="O176" s="47">
        <v>77457</v>
      </c>
      <c r="P176" s="47">
        <v>6044</v>
      </c>
      <c r="Q176" s="47">
        <v>28315</v>
      </c>
      <c r="R176" s="47">
        <v>138621</v>
      </c>
      <c r="S176" s="47">
        <v>22520</v>
      </c>
      <c r="T176" s="47">
        <v>79206</v>
      </c>
      <c r="U176" s="47">
        <v>6262</v>
      </c>
      <c r="V176" s="47">
        <v>29213</v>
      </c>
      <c r="W176" s="47">
        <v>140138</v>
      </c>
      <c r="X176" s="47">
        <v>21661</v>
      </c>
      <c r="Y176" s="47">
        <v>80967</v>
      </c>
      <c r="Z176" s="47">
        <v>6230</v>
      </c>
      <c r="AA176" s="47">
        <v>29900</v>
      </c>
      <c r="AB176" s="47">
        <v>142602</v>
      </c>
      <c r="AC176" s="47">
        <v>20892</v>
      </c>
      <c r="AD176" s="47">
        <v>83701</v>
      </c>
      <c r="AE176" s="47">
        <v>6146</v>
      </c>
      <c r="AF176" s="47">
        <v>30510</v>
      </c>
      <c r="AG176" s="125">
        <v>143240</v>
      </c>
      <c r="AH176" s="125">
        <v>20848</v>
      </c>
      <c r="AI176" s="125">
        <v>83728</v>
      </c>
      <c r="AJ176" s="125">
        <v>6362</v>
      </c>
      <c r="AK176" s="125">
        <v>30957</v>
      </c>
      <c r="AM176" s="61">
        <f t="shared" si="54"/>
        <v>0.18621628690554948</v>
      </c>
      <c r="AN176" s="62">
        <f t="shared" si="55"/>
        <v>0.16971935765224977</v>
      </c>
      <c r="AO176" s="62">
        <f t="shared" si="56"/>
        <v>0.16245734773230608</v>
      </c>
      <c r="AP176" s="62">
        <f t="shared" si="57"/>
        <v>0.15456906763333286</v>
      </c>
      <c r="AQ176" s="62">
        <f t="shared" si="58"/>
        <v>0.1465056591071654</v>
      </c>
      <c r="AR176" s="62"/>
      <c r="AS176" s="63">
        <f t="shared" si="59"/>
        <v>0.16389354380612073</v>
      </c>
      <c r="AT176" s="61">
        <f t="shared" si="60"/>
        <v>0.55197932212255951</v>
      </c>
      <c r="AU176" s="62">
        <f t="shared" si="61"/>
        <v>0.56771257063699732</v>
      </c>
      <c r="AV176" s="62">
        <f t="shared" si="62"/>
        <v>0.57138528794338517</v>
      </c>
      <c r="AW176" s="62">
        <f t="shared" si="63"/>
        <v>0.57776620188671168</v>
      </c>
      <c r="AX176" s="62">
        <f t="shared" si="64"/>
        <v>0.58695530216967506</v>
      </c>
      <c r="AY176" s="62"/>
      <c r="AZ176" s="63">
        <f t="shared" si="65"/>
        <v>0.57115973695186573</v>
      </c>
      <c r="BA176" s="61">
        <f t="shared" si="66"/>
        <v>0.25034232349185348</v>
      </c>
      <c r="BB176" s="62">
        <f t="shared" si="67"/>
        <v>0.25183051518283162</v>
      </c>
      <c r="BC176" s="62">
        <f t="shared" si="68"/>
        <v>0.25591360616356829</v>
      </c>
      <c r="BD176" s="62">
        <f t="shared" si="69"/>
        <v>0.25781729438125278</v>
      </c>
      <c r="BE176" s="62">
        <f t="shared" si="70"/>
        <v>0.25705109325254905</v>
      </c>
      <c r="BF176" s="62"/>
      <c r="BG176" s="67">
        <f t="shared" si="71"/>
        <v>0.25459096649441104</v>
      </c>
    </row>
    <row r="177" spans="1:59" x14ac:dyDescent="0.35">
      <c r="A177" s="46" t="s">
        <v>233</v>
      </c>
      <c r="B177" s="46" t="s">
        <v>381</v>
      </c>
      <c r="C177" s="47">
        <v>196672</v>
      </c>
      <c r="D177" s="47">
        <v>9322</v>
      </c>
      <c r="E177" s="47">
        <v>117214</v>
      </c>
      <c r="F177" s="47">
        <v>4892</v>
      </c>
      <c r="G177" s="47">
        <v>63581</v>
      </c>
      <c r="H177" s="47">
        <v>199739</v>
      </c>
      <c r="I177" s="47">
        <v>8441</v>
      </c>
      <c r="J177" s="47">
        <v>119226</v>
      </c>
      <c r="K177" s="47">
        <v>4797</v>
      </c>
      <c r="L177" s="47">
        <v>65656</v>
      </c>
      <c r="M177" s="47">
        <v>208692</v>
      </c>
      <c r="N177" s="47">
        <v>8255</v>
      </c>
      <c r="O177" s="47">
        <v>125800</v>
      </c>
      <c r="P177" s="47">
        <v>4899</v>
      </c>
      <c r="Q177" s="47">
        <v>68133</v>
      </c>
      <c r="R177" s="47">
        <v>211578</v>
      </c>
      <c r="S177" s="47">
        <v>8072</v>
      </c>
      <c r="T177" s="47">
        <v>127239</v>
      </c>
      <c r="U177" s="47">
        <v>4900</v>
      </c>
      <c r="V177" s="47">
        <v>69796</v>
      </c>
      <c r="W177" s="47">
        <v>215731</v>
      </c>
      <c r="X177" s="47">
        <v>7791</v>
      </c>
      <c r="Y177" s="47">
        <v>131487</v>
      </c>
      <c r="Z177" s="47">
        <v>4720</v>
      </c>
      <c r="AA177" s="47">
        <v>70238</v>
      </c>
      <c r="AB177" s="47">
        <v>220192</v>
      </c>
      <c r="AC177" s="47">
        <v>7657</v>
      </c>
      <c r="AD177" s="47">
        <v>135070</v>
      </c>
      <c r="AE177" s="47">
        <v>4766</v>
      </c>
      <c r="AF177" s="47">
        <v>71257</v>
      </c>
      <c r="AG177" s="125">
        <v>221082</v>
      </c>
      <c r="AH177" s="125">
        <v>7621</v>
      </c>
      <c r="AI177" s="125">
        <v>135448</v>
      </c>
      <c r="AJ177" s="125">
        <v>4754</v>
      </c>
      <c r="AK177" s="125">
        <v>71827</v>
      </c>
      <c r="AM177" s="61">
        <f t="shared" si="54"/>
        <v>4.2260149495091097E-2</v>
      </c>
      <c r="AN177" s="62">
        <f t="shared" si="55"/>
        <v>3.9555900561593159E-2</v>
      </c>
      <c r="AO177" s="62">
        <f t="shared" si="56"/>
        <v>3.8151414608324115E-2</v>
      </c>
      <c r="AP177" s="62">
        <f t="shared" si="57"/>
        <v>3.6114420273396036E-2</v>
      </c>
      <c r="AQ177" s="62">
        <f t="shared" si="58"/>
        <v>3.4774197064380175E-2</v>
      </c>
      <c r="AR177" s="62"/>
      <c r="AS177" s="63">
        <f t="shared" si="59"/>
        <v>3.8171216400556915E-2</v>
      </c>
      <c r="AT177" s="61">
        <f t="shared" si="60"/>
        <v>0.59690896620089218</v>
      </c>
      <c r="AU177" s="62">
        <f t="shared" si="61"/>
        <v>0.60280221570544146</v>
      </c>
      <c r="AV177" s="62">
        <f t="shared" si="62"/>
        <v>0.60138105095992966</v>
      </c>
      <c r="AW177" s="62">
        <f t="shared" si="63"/>
        <v>0.60949515832216972</v>
      </c>
      <c r="AX177" s="62">
        <f t="shared" si="64"/>
        <v>0.61341919779101872</v>
      </c>
      <c r="AY177" s="62"/>
      <c r="AZ177" s="63">
        <f t="shared" si="65"/>
        <v>0.60480131779589041</v>
      </c>
      <c r="BA177" s="61">
        <f t="shared" si="66"/>
        <v>0.35272530652501516</v>
      </c>
      <c r="BB177" s="62">
        <f t="shared" si="67"/>
        <v>0.34995112414467255</v>
      </c>
      <c r="BC177" s="62">
        <f t="shared" si="68"/>
        <v>0.35304237680666234</v>
      </c>
      <c r="BD177" s="62">
        <f t="shared" si="69"/>
        <v>0.34746049478285457</v>
      </c>
      <c r="BE177" s="62">
        <f t="shared" si="70"/>
        <v>0.34525777503269872</v>
      </c>
      <c r="BF177" s="62"/>
      <c r="BG177" s="67">
        <f t="shared" si="71"/>
        <v>0.34968741545838072</v>
      </c>
    </row>
    <row r="178" spans="1:59" x14ac:dyDescent="0.35">
      <c r="A178" s="46" t="s">
        <v>233</v>
      </c>
      <c r="B178" s="46" t="s">
        <v>372</v>
      </c>
      <c r="C178" s="47">
        <v>137056</v>
      </c>
      <c r="D178" s="47">
        <v>8370</v>
      </c>
      <c r="E178" s="47">
        <v>85758</v>
      </c>
      <c r="F178" s="47">
        <v>4265</v>
      </c>
      <c r="G178" s="47">
        <v>37784</v>
      </c>
      <c r="H178" s="47">
        <v>137850</v>
      </c>
      <c r="I178" s="47">
        <v>7990</v>
      </c>
      <c r="J178" s="47">
        <v>85921</v>
      </c>
      <c r="K178" s="47">
        <v>4225</v>
      </c>
      <c r="L178" s="47">
        <v>38855</v>
      </c>
      <c r="M178" s="47">
        <v>139938</v>
      </c>
      <c r="N178" s="47">
        <v>7818</v>
      </c>
      <c r="O178" s="47">
        <v>87387</v>
      </c>
      <c r="P178" s="47">
        <v>4144</v>
      </c>
      <c r="Q178" s="47">
        <v>39730</v>
      </c>
      <c r="R178" s="47">
        <v>143769</v>
      </c>
      <c r="S178" s="47">
        <v>7698</v>
      </c>
      <c r="T178" s="47">
        <v>90788</v>
      </c>
      <c r="U178" s="47">
        <v>4042</v>
      </c>
      <c r="V178" s="47">
        <v>40382</v>
      </c>
      <c r="W178" s="47">
        <v>145843</v>
      </c>
      <c r="X178" s="47">
        <v>7597</v>
      </c>
      <c r="Y178" s="47">
        <v>92278</v>
      </c>
      <c r="Z178" s="47">
        <v>3954</v>
      </c>
      <c r="AA178" s="47">
        <v>41185</v>
      </c>
      <c r="AB178" s="47">
        <v>146886</v>
      </c>
      <c r="AC178" s="47">
        <v>7519</v>
      </c>
      <c r="AD178" s="47">
        <v>92705</v>
      </c>
      <c r="AE178" s="47">
        <v>3965</v>
      </c>
      <c r="AF178" s="47">
        <v>41885</v>
      </c>
      <c r="AG178" s="125">
        <v>147619</v>
      </c>
      <c r="AH178" s="125">
        <v>7517</v>
      </c>
      <c r="AI178" s="125">
        <v>93107</v>
      </c>
      <c r="AJ178" s="125">
        <v>3968</v>
      </c>
      <c r="AK178" s="125">
        <v>42222</v>
      </c>
      <c r="AM178" s="61">
        <f t="shared" si="54"/>
        <v>5.7961552412042074E-2</v>
      </c>
      <c r="AN178" s="62">
        <f t="shared" si="55"/>
        <v>5.5867598507910649E-2</v>
      </c>
      <c r="AO178" s="62">
        <f t="shared" si="56"/>
        <v>5.3544227197796466E-2</v>
      </c>
      <c r="AP178" s="62">
        <f t="shared" si="57"/>
        <v>5.2090261445527038E-2</v>
      </c>
      <c r="AQ178" s="62">
        <f t="shared" si="58"/>
        <v>5.1189357733208068E-2</v>
      </c>
      <c r="AR178" s="62"/>
      <c r="AS178" s="63">
        <f t="shared" si="59"/>
        <v>5.4130599459296859E-2</v>
      </c>
      <c r="AT178" s="61">
        <f t="shared" si="60"/>
        <v>0.6232934348929996</v>
      </c>
      <c r="AU178" s="62">
        <f t="shared" si="61"/>
        <v>0.62446940788063288</v>
      </c>
      <c r="AV178" s="62">
        <f t="shared" si="62"/>
        <v>0.631485229778325</v>
      </c>
      <c r="AW178" s="62">
        <f t="shared" si="63"/>
        <v>0.63272148817564089</v>
      </c>
      <c r="AX178" s="62">
        <f t="shared" si="64"/>
        <v>0.63113571068719965</v>
      </c>
      <c r="AY178" s="62"/>
      <c r="AZ178" s="63">
        <f t="shared" si="65"/>
        <v>0.62862105428295956</v>
      </c>
      <c r="BA178" s="61">
        <f t="shared" si="66"/>
        <v>0.31251360174102283</v>
      </c>
      <c r="BB178" s="62">
        <f t="shared" si="67"/>
        <v>0.31352456087695979</v>
      </c>
      <c r="BC178" s="62">
        <f t="shared" si="68"/>
        <v>0.30899568057091586</v>
      </c>
      <c r="BD178" s="62">
        <f t="shared" si="69"/>
        <v>0.30950405573116296</v>
      </c>
      <c r="BE178" s="62">
        <f t="shared" si="70"/>
        <v>0.31214683496044554</v>
      </c>
      <c r="BF178" s="62"/>
      <c r="BG178" s="67">
        <f t="shared" si="71"/>
        <v>0.31133694677610141</v>
      </c>
    </row>
    <row r="179" spans="1:59" x14ac:dyDescent="0.35">
      <c r="A179" s="46" t="s">
        <v>233</v>
      </c>
      <c r="B179" s="46" t="s">
        <v>376</v>
      </c>
      <c r="C179" s="47">
        <v>99225</v>
      </c>
      <c r="D179" s="47">
        <v>15401</v>
      </c>
      <c r="E179" s="47">
        <v>68204</v>
      </c>
      <c r="F179" s="47">
        <v>1500</v>
      </c>
      <c r="G179" s="47">
        <v>12928</v>
      </c>
      <c r="H179" s="47">
        <v>99971</v>
      </c>
      <c r="I179" s="47">
        <v>14644</v>
      </c>
      <c r="J179" s="47">
        <v>68984</v>
      </c>
      <c r="K179" s="47">
        <v>1486</v>
      </c>
      <c r="L179" s="47">
        <v>13674</v>
      </c>
      <c r="M179" s="47">
        <v>101603</v>
      </c>
      <c r="N179" s="47">
        <v>14378</v>
      </c>
      <c r="O179" s="47">
        <v>69946</v>
      </c>
      <c r="P179" s="47">
        <v>1502</v>
      </c>
      <c r="Q179" s="47">
        <v>14595</v>
      </c>
      <c r="R179" s="47">
        <v>107366</v>
      </c>
      <c r="S179" s="47">
        <v>14276</v>
      </c>
      <c r="T179" s="47">
        <v>74957</v>
      </c>
      <c r="U179" s="47">
        <v>1487</v>
      </c>
      <c r="V179" s="47">
        <v>15474</v>
      </c>
      <c r="W179" s="47">
        <v>110396</v>
      </c>
      <c r="X179" s="47">
        <v>14054</v>
      </c>
      <c r="Y179" s="47">
        <v>77550</v>
      </c>
      <c r="Z179" s="47">
        <v>1501</v>
      </c>
      <c r="AA179" s="47">
        <v>16134</v>
      </c>
      <c r="AB179" s="47">
        <v>112068</v>
      </c>
      <c r="AC179" s="47">
        <v>13623</v>
      </c>
      <c r="AD179" s="47">
        <v>79110</v>
      </c>
      <c r="AE179" s="47">
        <v>1581</v>
      </c>
      <c r="AF179" s="47">
        <v>16644</v>
      </c>
      <c r="AG179" s="125">
        <v>114173</v>
      </c>
      <c r="AH179" s="125">
        <v>13593</v>
      </c>
      <c r="AI179" s="125">
        <v>80513</v>
      </c>
      <c r="AJ179" s="125">
        <v>1760</v>
      </c>
      <c r="AK179" s="125">
        <v>17198</v>
      </c>
      <c r="AM179" s="61">
        <f t="shared" si="54"/>
        <v>0.14648247991917657</v>
      </c>
      <c r="AN179" s="62">
        <f t="shared" si="55"/>
        <v>0.14151156954026947</v>
      </c>
      <c r="AO179" s="62">
        <f t="shared" si="56"/>
        <v>0.13296574334519307</v>
      </c>
      <c r="AP179" s="62">
        <f t="shared" si="57"/>
        <v>0.12730533714989672</v>
      </c>
      <c r="AQ179" s="62">
        <f t="shared" si="58"/>
        <v>0.12156012421030089</v>
      </c>
      <c r="AR179" s="62"/>
      <c r="AS179" s="63">
        <f t="shared" si="59"/>
        <v>0.13396505083296734</v>
      </c>
      <c r="AT179" s="61">
        <f t="shared" si="60"/>
        <v>0.69004011163237344</v>
      </c>
      <c r="AU179" s="62">
        <f t="shared" si="61"/>
        <v>0.68842455439307892</v>
      </c>
      <c r="AV179" s="62">
        <f t="shared" si="62"/>
        <v>0.69814466404634612</v>
      </c>
      <c r="AW179" s="62">
        <f t="shared" si="63"/>
        <v>0.70247110402550816</v>
      </c>
      <c r="AX179" s="62">
        <f t="shared" si="64"/>
        <v>0.70591069707677478</v>
      </c>
      <c r="AY179" s="62"/>
      <c r="AZ179" s="63">
        <f t="shared" si="65"/>
        <v>0.69699822623481622</v>
      </c>
      <c r="BA179" s="61">
        <f t="shared" si="66"/>
        <v>0.15164397675325844</v>
      </c>
      <c r="BB179" s="62">
        <f t="shared" si="67"/>
        <v>0.1584303613082291</v>
      </c>
      <c r="BC179" s="62">
        <f t="shared" si="68"/>
        <v>0.15797366019037684</v>
      </c>
      <c r="BD179" s="62">
        <f t="shared" si="69"/>
        <v>0.15974310663429833</v>
      </c>
      <c r="BE179" s="62">
        <f t="shared" si="70"/>
        <v>0.16262447799550273</v>
      </c>
      <c r="BF179" s="62"/>
      <c r="BG179" s="67">
        <f t="shared" si="71"/>
        <v>0.15808311657633309</v>
      </c>
    </row>
    <row r="180" spans="1:59" x14ac:dyDescent="0.35">
      <c r="A180" s="46" t="s">
        <v>233</v>
      </c>
      <c r="B180" s="46" t="s">
        <v>360</v>
      </c>
      <c r="C180" s="47">
        <v>71356</v>
      </c>
      <c r="D180" s="47">
        <v>14993</v>
      </c>
      <c r="E180" s="47">
        <v>35648</v>
      </c>
      <c r="F180" s="47">
        <v>3985</v>
      </c>
      <c r="G180" s="47">
        <v>15988</v>
      </c>
      <c r="H180" s="47">
        <v>71680</v>
      </c>
      <c r="I180" s="47">
        <v>14792</v>
      </c>
      <c r="J180" s="47">
        <v>35728</v>
      </c>
      <c r="K180" s="47">
        <v>3996</v>
      </c>
      <c r="L180" s="47">
        <v>16416</v>
      </c>
      <c r="M180" s="47">
        <v>72463</v>
      </c>
      <c r="N180" s="47">
        <v>14487</v>
      </c>
      <c r="O180" s="47">
        <v>36181</v>
      </c>
      <c r="P180" s="47">
        <v>3959</v>
      </c>
      <c r="Q180" s="47">
        <v>17107</v>
      </c>
      <c r="R180" s="47">
        <v>74542</v>
      </c>
      <c r="S180" s="47">
        <v>14064</v>
      </c>
      <c r="T180" s="47">
        <v>37676</v>
      </c>
      <c r="U180" s="47">
        <v>3969</v>
      </c>
      <c r="V180" s="47">
        <v>18124</v>
      </c>
      <c r="W180" s="47">
        <v>75739</v>
      </c>
      <c r="X180" s="47">
        <v>13716</v>
      </c>
      <c r="Y180" s="47">
        <v>38631</v>
      </c>
      <c r="Z180" s="47">
        <v>3911</v>
      </c>
      <c r="AA180" s="47">
        <v>18785</v>
      </c>
      <c r="AB180" s="47">
        <v>77116</v>
      </c>
      <c r="AC180" s="47">
        <v>13450</v>
      </c>
      <c r="AD180" s="47">
        <v>39805</v>
      </c>
      <c r="AE180" s="47">
        <v>3887</v>
      </c>
      <c r="AF180" s="47">
        <v>19309</v>
      </c>
      <c r="AG180" s="125">
        <v>77734</v>
      </c>
      <c r="AH180" s="125">
        <v>13370</v>
      </c>
      <c r="AI180" s="125">
        <v>39806</v>
      </c>
      <c r="AJ180" s="125">
        <v>3921</v>
      </c>
      <c r="AK180" s="125">
        <v>19978</v>
      </c>
      <c r="AM180" s="61">
        <f t="shared" si="54"/>
        <v>0.20636160714285715</v>
      </c>
      <c r="AN180" s="62">
        <f t="shared" si="55"/>
        <v>0.19992271918082333</v>
      </c>
      <c r="AO180" s="62">
        <f t="shared" si="56"/>
        <v>0.18867215797805265</v>
      </c>
      <c r="AP180" s="62">
        <f t="shared" si="57"/>
        <v>0.1810956046422583</v>
      </c>
      <c r="AQ180" s="62">
        <f t="shared" si="58"/>
        <v>0.17441257326624826</v>
      </c>
      <c r="AR180" s="62"/>
      <c r="AS180" s="63">
        <f t="shared" si="59"/>
        <v>0.19009293244204795</v>
      </c>
      <c r="AT180" s="61">
        <f t="shared" si="60"/>
        <v>0.49843749999999998</v>
      </c>
      <c r="AU180" s="62">
        <f t="shared" si="61"/>
        <v>0.49930309261278172</v>
      </c>
      <c r="AV180" s="62">
        <f t="shared" si="62"/>
        <v>0.50543317861071613</v>
      </c>
      <c r="AW180" s="62">
        <f t="shared" si="63"/>
        <v>0.51005426530585296</v>
      </c>
      <c r="AX180" s="62">
        <f t="shared" si="64"/>
        <v>0.51617044452513094</v>
      </c>
      <c r="AY180" s="62"/>
      <c r="AZ180" s="63">
        <f t="shared" si="65"/>
        <v>0.50587969621089646</v>
      </c>
      <c r="BA180" s="61">
        <f t="shared" si="66"/>
        <v>0.28476562500000002</v>
      </c>
      <c r="BB180" s="62">
        <f t="shared" si="67"/>
        <v>0.29071388156714462</v>
      </c>
      <c r="BC180" s="62">
        <f t="shared" si="68"/>
        <v>0.29638324702852081</v>
      </c>
      <c r="BD180" s="62">
        <f t="shared" si="69"/>
        <v>0.29966067679795083</v>
      </c>
      <c r="BE180" s="62">
        <f t="shared" si="70"/>
        <v>0.30079360962705537</v>
      </c>
      <c r="BF180" s="62"/>
      <c r="BG180" s="67">
        <f t="shared" si="71"/>
        <v>0.29446340800413434</v>
      </c>
    </row>
    <row r="181" spans="1:59" x14ac:dyDescent="0.35">
      <c r="A181" s="46" t="s">
        <v>233</v>
      </c>
      <c r="B181" s="46" t="s">
        <v>369</v>
      </c>
      <c r="C181" s="47">
        <v>143727</v>
      </c>
      <c r="D181" s="47">
        <v>16416</v>
      </c>
      <c r="E181" s="47">
        <v>52000</v>
      </c>
      <c r="F181" s="47">
        <v>6595</v>
      </c>
      <c r="G181" s="47">
        <v>67371</v>
      </c>
      <c r="H181" s="47">
        <v>144611</v>
      </c>
      <c r="I181" s="47">
        <v>16000</v>
      </c>
      <c r="J181" s="47">
        <v>52607</v>
      </c>
      <c r="K181" s="47">
        <v>6297</v>
      </c>
      <c r="L181" s="47">
        <v>68390</v>
      </c>
      <c r="M181" s="47">
        <v>148557</v>
      </c>
      <c r="N181" s="47">
        <v>15146</v>
      </c>
      <c r="O181" s="47">
        <v>57712</v>
      </c>
      <c r="P181" s="47">
        <v>5914</v>
      </c>
      <c r="Q181" s="47">
        <v>68514</v>
      </c>
      <c r="R181" s="47">
        <v>150658</v>
      </c>
      <c r="S181" s="47">
        <v>14937</v>
      </c>
      <c r="T181" s="47">
        <v>59438</v>
      </c>
      <c r="U181" s="47">
        <v>5830</v>
      </c>
      <c r="V181" s="47">
        <v>69210</v>
      </c>
      <c r="W181" s="47">
        <v>156710</v>
      </c>
      <c r="X181" s="47">
        <v>14627</v>
      </c>
      <c r="Y181" s="47">
        <v>64712</v>
      </c>
      <c r="Z181" s="47">
        <v>5842</v>
      </c>
      <c r="AA181" s="47">
        <v>70307</v>
      </c>
      <c r="AB181" s="47">
        <v>160630</v>
      </c>
      <c r="AC181" s="47">
        <v>14469</v>
      </c>
      <c r="AD181" s="47">
        <v>67705</v>
      </c>
      <c r="AE181" s="47">
        <v>5831</v>
      </c>
      <c r="AF181" s="47">
        <v>71420</v>
      </c>
      <c r="AG181" s="125">
        <v>165462</v>
      </c>
      <c r="AH181" s="125">
        <v>14350</v>
      </c>
      <c r="AI181" s="125">
        <v>72002</v>
      </c>
      <c r="AJ181" s="125">
        <v>5826</v>
      </c>
      <c r="AK181" s="125">
        <v>72085</v>
      </c>
      <c r="AM181" s="61">
        <f t="shared" si="54"/>
        <v>0.11064165243307909</v>
      </c>
      <c r="AN181" s="62">
        <f t="shared" si="55"/>
        <v>0.10195413208398123</v>
      </c>
      <c r="AO181" s="62">
        <f t="shared" si="56"/>
        <v>9.9145083566753833E-2</v>
      </c>
      <c r="AP181" s="62">
        <f t="shared" si="57"/>
        <v>9.3338012890051683E-2</v>
      </c>
      <c r="AQ181" s="62">
        <f t="shared" si="58"/>
        <v>9.0076573491875742E-2</v>
      </c>
      <c r="AR181" s="62"/>
      <c r="AS181" s="63">
        <f t="shared" si="59"/>
        <v>9.9031090893148321E-2</v>
      </c>
      <c r="AT181" s="61">
        <f t="shared" si="60"/>
        <v>0.36378283809668699</v>
      </c>
      <c r="AU181" s="62">
        <f t="shared" si="61"/>
        <v>0.38848388160773306</v>
      </c>
      <c r="AV181" s="62">
        <f t="shared" si="62"/>
        <v>0.39452269378327071</v>
      </c>
      <c r="AW181" s="62">
        <f t="shared" si="63"/>
        <v>0.4129411013974858</v>
      </c>
      <c r="AX181" s="62">
        <f t="shared" si="64"/>
        <v>0.42149660710950632</v>
      </c>
      <c r="AY181" s="62"/>
      <c r="AZ181" s="63">
        <f t="shared" si="65"/>
        <v>0.39624542439893656</v>
      </c>
      <c r="BA181" s="61">
        <f t="shared" si="66"/>
        <v>0.51646831845433616</v>
      </c>
      <c r="BB181" s="62">
        <f t="shared" si="67"/>
        <v>0.50100634773184705</v>
      </c>
      <c r="BC181" s="62">
        <f t="shared" si="68"/>
        <v>0.49808174806515421</v>
      </c>
      <c r="BD181" s="62">
        <f t="shared" si="69"/>
        <v>0.48592304256269542</v>
      </c>
      <c r="BE181" s="62">
        <f t="shared" si="70"/>
        <v>0.48092510738965322</v>
      </c>
      <c r="BF181" s="62"/>
      <c r="BG181" s="67">
        <f t="shared" si="71"/>
        <v>0.49648091284073714</v>
      </c>
    </row>
    <row r="182" spans="1:59" x14ac:dyDescent="0.35">
      <c r="A182" s="46" t="s">
        <v>233</v>
      </c>
      <c r="B182" s="46" t="s">
        <v>358</v>
      </c>
      <c r="C182" s="47">
        <v>45787</v>
      </c>
      <c r="D182" s="47">
        <v>12920</v>
      </c>
      <c r="E182" s="47">
        <v>14507</v>
      </c>
      <c r="F182" s="47">
        <v>5451</v>
      </c>
      <c r="G182" s="47">
        <v>11978</v>
      </c>
      <c r="H182" s="47">
        <v>45729</v>
      </c>
      <c r="I182" s="47">
        <v>12699</v>
      </c>
      <c r="J182" s="47">
        <v>14530</v>
      </c>
      <c r="K182" s="47">
        <v>5428</v>
      </c>
      <c r="L182" s="47">
        <v>12140</v>
      </c>
      <c r="M182" s="47">
        <v>46440</v>
      </c>
      <c r="N182" s="47">
        <v>12421</v>
      </c>
      <c r="O182" s="47">
        <v>15290</v>
      </c>
      <c r="P182" s="47">
        <v>5459</v>
      </c>
      <c r="Q182" s="47">
        <v>12349</v>
      </c>
      <c r="R182" s="47">
        <v>46859</v>
      </c>
      <c r="S182" s="47">
        <v>12259</v>
      </c>
      <c r="T182" s="47">
        <v>15688</v>
      </c>
      <c r="U182" s="47">
        <v>5460</v>
      </c>
      <c r="V182" s="47">
        <v>12540</v>
      </c>
      <c r="W182" s="47">
        <v>46885</v>
      </c>
      <c r="X182" s="47">
        <v>11987</v>
      </c>
      <c r="Y182" s="47">
        <v>15775</v>
      </c>
      <c r="Z182" s="47">
        <v>5490</v>
      </c>
      <c r="AA182" s="47">
        <v>12725</v>
      </c>
      <c r="AB182" s="47">
        <v>46810</v>
      </c>
      <c r="AC182" s="47">
        <v>11823</v>
      </c>
      <c r="AD182" s="47">
        <v>15923</v>
      </c>
      <c r="AE182" s="47">
        <v>5532</v>
      </c>
      <c r="AF182" s="47">
        <v>12651</v>
      </c>
      <c r="AG182" s="125">
        <v>47025</v>
      </c>
      <c r="AH182" s="125">
        <v>11620</v>
      </c>
      <c r="AI182" s="125">
        <v>16300</v>
      </c>
      <c r="AJ182" s="125">
        <v>5544</v>
      </c>
      <c r="AK182" s="125">
        <v>12695</v>
      </c>
      <c r="AM182" s="61">
        <f t="shared" si="54"/>
        <v>0.2777012399134029</v>
      </c>
      <c r="AN182" s="62">
        <f t="shared" si="55"/>
        <v>0.26746339362618432</v>
      </c>
      <c r="AO182" s="62">
        <f t="shared" si="56"/>
        <v>0.26161463112742483</v>
      </c>
      <c r="AP182" s="62">
        <f t="shared" si="57"/>
        <v>0.25566812413351819</v>
      </c>
      <c r="AQ182" s="62">
        <f t="shared" si="58"/>
        <v>0.25257423627430037</v>
      </c>
      <c r="AR182" s="62"/>
      <c r="AS182" s="63">
        <f t="shared" si="59"/>
        <v>0.26300432501496612</v>
      </c>
      <c r="AT182" s="61">
        <f t="shared" si="60"/>
        <v>0.31774147696210281</v>
      </c>
      <c r="AU182" s="62">
        <f t="shared" si="61"/>
        <v>0.32924203273040481</v>
      </c>
      <c r="AV182" s="62">
        <f t="shared" si="62"/>
        <v>0.33479160886916065</v>
      </c>
      <c r="AW182" s="62">
        <f t="shared" si="63"/>
        <v>0.33646155486829477</v>
      </c>
      <c r="AX182" s="62">
        <f t="shared" si="64"/>
        <v>0.34016235847041232</v>
      </c>
      <c r="AY182" s="62"/>
      <c r="AZ182" s="63">
        <f t="shared" si="65"/>
        <v>0.3316798063800751</v>
      </c>
      <c r="BA182" s="61">
        <f t="shared" si="66"/>
        <v>0.38417634323951977</v>
      </c>
      <c r="BB182" s="62">
        <f t="shared" si="67"/>
        <v>0.38346253229974159</v>
      </c>
      <c r="BC182" s="62">
        <f t="shared" si="68"/>
        <v>0.38413111675451889</v>
      </c>
      <c r="BD182" s="62">
        <f t="shared" si="69"/>
        <v>0.38850378585901674</v>
      </c>
      <c r="BE182" s="62">
        <f t="shared" si="70"/>
        <v>0.38844264046143984</v>
      </c>
      <c r="BF182" s="62"/>
      <c r="BG182" s="67">
        <f t="shared" si="71"/>
        <v>0.38574328372284739</v>
      </c>
    </row>
    <row r="183" spans="1:59" x14ac:dyDescent="0.35">
      <c r="A183" s="46" t="s">
        <v>233</v>
      </c>
      <c r="B183" s="46" t="s">
        <v>359</v>
      </c>
      <c r="C183" s="47">
        <v>39512</v>
      </c>
      <c r="D183" s="47">
        <v>6308</v>
      </c>
      <c r="E183" s="47">
        <v>23874</v>
      </c>
      <c r="F183" s="47">
        <v>1948</v>
      </c>
      <c r="G183" s="47">
        <v>6491</v>
      </c>
      <c r="H183" s="47">
        <v>40177</v>
      </c>
      <c r="I183" s="47">
        <v>6209</v>
      </c>
      <c r="J183" s="47">
        <v>24417</v>
      </c>
      <c r="K183" s="47">
        <v>1944</v>
      </c>
      <c r="L183" s="47">
        <v>6719</v>
      </c>
      <c r="M183" s="47">
        <v>41754</v>
      </c>
      <c r="N183" s="47">
        <v>6035</v>
      </c>
      <c r="O183" s="47">
        <v>25823</v>
      </c>
      <c r="P183" s="47">
        <v>1940</v>
      </c>
      <c r="Q183" s="47">
        <v>7095</v>
      </c>
      <c r="R183" s="47">
        <v>42234</v>
      </c>
      <c r="S183" s="47">
        <v>5967</v>
      </c>
      <c r="T183" s="47">
        <v>26102</v>
      </c>
      <c r="U183" s="47">
        <v>1944</v>
      </c>
      <c r="V183" s="47">
        <v>7352</v>
      </c>
      <c r="W183" s="47">
        <v>42319</v>
      </c>
      <c r="X183" s="47">
        <v>5865</v>
      </c>
      <c r="Y183" s="47">
        <v>26327</v>
      </c>
      <c r="Z183" s="47">
        <v>1896</v>
      </c>
      <c r="AA183" s="47">
        <v>7370</v>
      </c>
      <c r="AB183" s="47">
        <v>42401</v>
      </c>
      <c r="AC183" s="47">
        <v>5751</v>
      </c>
      <c r="AD183" s="47">
        <v>26366</v>
      </c>
      <c r="AE183" s="47">
        <v>1879</v>
      </c>
      <c r="AF183" s="47">
        <v>7572</v>
      </c>
      <c r="AG183" s="125">
        <v>44191</v>
      </c>
      <c r="AH183" s="125">
        <v>5735</v>
      </c>
      <c r="AI183" s="125">
        <v>28126</v>
      </c>
      <c r="AJ183" s="125">
        <v>1873</v>
      </c>
      <c r="AK183" s="125">
        <v>7625</v>
      </c>
      <c r="AM183" s="61">
        <f t="shared" si="54"/>
        <v>0.1545411553874107</v>
      </c>
      <c r="AN183" s="62">
        <f t="shared" si="55"/>
        <v>0.14453705034248215</v>
      </c>
      <c r="AO183" s="62">
        <f t="shared" si="56"/>
        <v>0.14128427333428042</v>
      </c>
      <c r="AP183" s="62">
        <f t="shared" si="57"/>
        <v>0.13859023133816961</v>
      </c>
      <c r="AQ183" s="62">
        <f t="shared" si="58"/>
        <v>0.13563359354732199</v>
      </c>
      <c r="AR183" s="62"/>
      <c r="AS183" s="63">
        <f t="shared" si="59"/>
        <v>0.14291726078993297</v>
      </c>
      <c r="AT183" s="61">
        <f t="shared" si="60"/>
        <v>0.60773576922119621</v>
      </c>
      <c r="AU183" s="62">
        <f t="shared" si="61"/>
        <v>0.6184557168175504</v>
      </c>
      <c r="AV183" s="62">
        <f t="shared" si="62"/>
        <v>0.61803286451674011</v>
      </c>
      <c r="AW183" s="62">
        <f t="shared" si="63"/>
        <v>0.62210827287979398</v>
      </c>
      <c r="AX183" s="62">
        <f t="shared" si="64"/>
        <v>0.62182495695856232</v>
      </c>
      <c r="AY183" s="62"/>
      <c r="AZ183" s="63">
        <f t="shared" si="65"/>
        <v>0.61763151607876865</v>
      </c>
      <c r="BA183" s="61">
        <f t="shared" si="66"/>
        <v>0.21562087761654677</v>
      </c>
      <c r="BB183" s="62">
        <f t="shared" si="67"/>
        <v>0.21638645399243187</v>
      </c>
      <c r="BC183" s="62">
        <f t="shared" si="68"/>
        <v>0.22010702277785671</v>
      </c>
      <c r="BD183" s="62">
        <f t="shared" si="69"/>
        <v>0.21895602448072971</v>
      </c>
      <c r="BE183" s="62">
        <f t="shared" si="70"/>
        <v>0.22289568642249002</v>
      </c>
      <c r="BF183" s="62"/>
      <c r="BG183" s="67">
        <f t="shared" si="71"/>
        <v>0.21879321305801103</v>
      </c>
    </row>
    <row r="184" spans="1:59" x14ac:dyDescent="0.35">
      <c r="A184" s="46" t="s">
        <v>233</v>
      </c>
      <c r="B184" s="46" t="s">
        <v>364</v>
      </c>
      <c r="C184" s="47">
        <v>103740</v>
      </c>
      <c r="D184" s="47">
        <v>19669</v>
      </c>
      <c r="E184" s="47">
        <v>51031</v>
      </c>
      <c r="F184" s="47">
        <v>4578</v>
      </c>
      <c r="G184" s="47">
        <v>26949</v>
      </c>
      <c r="H184" s="47">
        <v>105691</v>
      </c>
      <c r="I184" s="47">
        <v>19208</v>
      </c>
      <c r="J184" s="47">
        <v>51475</v>
      </c>
      <c r="K184" s="47">
        <v>4451</v>
      </c>
      <c r="L184" s="47">
        <v>29040</v>
      </c>
      <c r="M184" s="47">
        <v>107997</v>
      </c>
      <c r="N184" s="47">
        <v>18891</v>
      </c>
      <c r="O184" s="47">
        <v>52162</v>
      </c>
      <c r="P184" s="47">
        <v>4440</v>
      </c>
      <c r="Q184" s="47">
        <v>30958</v>
      </c>
      <c r="R184" s="47">
        <v>112364</v>
      </c>
      <c r="S184" s="47">
        <v>18560</v>
      </c>
      <c r="T184" s="47">
        <v>55499</v>
      </c>
      <c r="U184" s="47">
        <v>4466</v>
      </c>
      <c r="V184" s="47">
        <v>32303</v>
      </c>
      <c r="W184" s="47">
        <v>114488</v>
      </c>
      <c r="X184" s="47">
        <v>17995</v>
      </c>
      <c r="Y184" s="47">
        <v>56651</v>
      </c>
      <c r="Z184" s="47">
        <v>4423</v>
      </c>
      <c r="AA184" s="47">
        <v>33916</v>
      </c>
      <c r="AB184" s="47">
        <v>118357</v>
      </c>
      <c r="AC184" s="47">
        <v>17751</v>
      </c>
      <c r="AD184" s="47">
        <v>59121</v>
      </c>
      <c r="AE184" s="47">
        <v>4466</v>
      </c>
      <c r="AF184" s="47">
        <v>35535</v>
      </c>
      <c r="AG184" s="125">
        <v>119961</v>
      </c>
      <c r="AH184" s="125">
        <v>17698</v>
      </c>
      <c r="AI184" s="125">
        <v>59984</v>
      </c>
      <c r="AJ184" s="125">
        <v>4465</v>
      </c>
      <c r="AK184" s="125">
        <v>36336</v>
      </c>
      <c r="AM184" s="61">
        <f t="shared" si="54"/>
        <v>0.18173732862779235</v>
      </c>
      <c r="AN184" s="62">
        <f t="shared" si="55"/>
        <v>0.17492152559793328</v>
      </c>
      <c r="AO184" s="62">
        <f t="shared" si="56"/>
        <v>0.16517745897262467</v>
      </c>
      <c r="AP184" s="62">
        <f t="shared" si="57"/>
        <v>0.15717804486059675</v>
      </c>
      <c r="AQ184" s="62">
        <f t="shared" si="58"/>
        <v>0.14997845501322271</v>
      </c>
      <c r="AR184" s="62"/>
      <c r="AS184" s="63">
        <f t="shared" si="59"/>
        <v>0.16579856261443396</v>
      </c>
      <c r="AT184" s="61">
        <f t="shared" si="60"/>
        <v>0.48703295455620632</v>
      </c>
      <c r="AU184" s="62">
        <f t="shared" si="61"/>
        <v>0.48299489800642609</v>
      </c>
      <c r="AV184" s="62">
        <f t="shared" si="62"/>
        <v>0.49392154070698802</v>
      </c>
      <c r="AW184" s="62">
        <f t="shared" si="63"/>
        <v>0.49482041786038711</v>
      </c>
      <c r="AX184" s="62">
        <f t="shared" si="64"/>
        <v>0.4995141816707081</v>
      </c>
      <c r="AY184" s="62"/>
      <c r="AZ184" s="63">
        <f t="shared" si="65"/>
        <v>0.4916567985601431</v>
      </c>
      <c r="BA184" s="61">
        <f t="shared" si="66"/>
        <v>0.31687655524122205</v>
      </c>
      <c r="BB184" s="62">
        <f t="shared" si="67"/>
        <v>0.32776836393603526</v>
      </c>
      <c r="BC184" s="62">
        <f t="shared" si="68"/>
        <v>0.32723114164679079</v>
      </c>
      <c r="BD184" s="62">
        <f t="shared" si="69"/>
        <v>0.33487352386276292</v>
      </c>
      <c r="BE184" s="62">
        <f t="shared" si="70"/>
        <v>0.33796902591312722</v>
      </c>
      <c r="BF184" s="62"/>
      <c r="BG184" s="67">
        <f t="shared" si="71"/>
        <v>0.32894372211998762</v>
      </c>
    </row>
    <row r="185" spans="1:59" x14ac:dyDescent="0.35">
      <c r="A185" s="46" t="s">
        <v>257</v>
      </c>
      <c r="B185" s="46" t="s">
        <v>257</v>
      </c>
      <c r="C185" s="47">
        <v>371300</v>
      </c>
      <c r="D185" s="47">
        <v>67247</v>
      </c>
      <c r="E185" s="47">
        <v>264440</v>
      </c>
      <c r="F185" s="47">
        <v>8030</v>
      </c>
      <c r="G185" s="47">
        <v>25102</v>
      </c>
      <c r="H185" s="47">
        <v>379741</v>
      </c>
      <c r="I185" s="47">
        <v>66764</v>
      </c>
      <c r="J185" s="47">
        <v>273230</v>
      </c>
      <c r="K185" s="47">
        <v>8080</v>
      </c>
      <c r="L185" s="47">
        <v>25226</v>
      </c>
      <c r="M185" s="47">
        <v>391596</v>
      </c>
      <c r="N185" s="47">
        <v>66107</v>
      </c>
      <c r="O185" s="47">
        <v>286234</v>
      </c>
      <c r="P185" s="47">
        <v>7900</v>
      </c>
      <c r="Q185" s="47">
        <v>24809</v>
      </c>
      <c r="R185" s="47">
        <v>394634</v>
      </c>
      <c r="S185" s="47">
        <v>65747</v>
      </c>
      <c r="T185" s="47">
        <v>289432</v>
      </c>
      <c r="U185" s="47">
        <v>7996</v>
      </c>
      <c r="V185" s="47">
        <v>24781</v>
      </c>
      <c r="W185" s="47">
        <v>396893</v>
      </c>
      <c r="X185" s="47">
        <v>65341</v>
      </c>
      <c r="Y185" s="47">
        <v>291892</v>
      </c>
      <c r="Z185" s="47">
        <v>8319</v>
      </c>
      <c r="AA185" s="47">
        <v>24691</v>
      </c>
      <c r="AB185" s="47">
        <v>400155</v>
      </c>
      <c r="AC185" s="47">
        <v>64875</v>
      </c>
      <c r="AD185" s="47">
        <v>295539</v>
      </c>
      <c r="AE185" s="47">
        <v>8536</v>
      </c>
      <c r="AF185" s="47">
        <v>24519</v>
      </c>
      <c r="AG185" s="125">
        <v>405885</v>
      </c>
      <c r="AH185" s="125">
        <v>64589</v>
      </c>
      <c r="AI185" s="125">
        <v>301668</v>
      </c>
      <c r="AJ185" s="125">
        <v>8461</v>
      </c>
      <c r="AK185" s="125">
        <v>24461</v>
      </c>
      <c r="AM185" s="61">
        <f t="shared" si="54"/>
        <v>0.17581456835053366</v>
      </c>
      <c r="AN185" s="62">
        <f t="shared" si="55"/>
        <v>0.16881428819497646</v>
      </c>
      <c r="AO185" s="62">
        <f t="shared" si="56"/>
        <v>0.16660247216408114</v>
      </c>
      <c r="AP185" s="62">
        <f t="shared" si="57"/>
        <v>0.1646312734162608</v>
      </c>
      <c r="AQ185" s="62">
        <f t="shared" si="58"/>
        <v>0.16212467668778349</v>
      </c>
      <c r="AR185" s="62"/>
      <c r="AS185" s="63">
        <f t="shared" si="59"/>
        <v>0.16759745576272714</v>
      </c>
      <c r="AT185" s="61">
        <f t="shared" si="60"/>
        <v>0.71951672324031379</v>
      </c>
      <c r="AU185" s="62">
        <f t="shared" si="61"/>
        <v>0.73094209338195493</v>
      </c>
      <c r="AV185" s="62">
        <f t="shared" si="62"/>
        <v>0.73341881338151305</v>
      </c>
      <c r="AW185" s="62">
        <f t="shared" si="63"/>
        <v>0.73544255000718073</v>
      </c>
      <c r="AX185" s="62">
        <f t="shared" si="64"/>
        <v>0.73856130749334636</v>
      </c>
      <c r="AY185" s="62"/>
      <c r="AZ185" s="63">
        <f t="shared" si="65"/>
        <v>0.73157629750086173</v>
      </c>
      <c r="BA185" s="61">
        <f t="shared" si="66"/>
        <v>8.7707147766504012E-2</v>
      </c>
      <c r="BB185" s="62">
        <f t="shared" si="67"/>
        <v>8.3527410903073571E-2</v>
      </c>
      <c r="BC185" s="62">
        <f t="shared" si="68"/>
        <v>8.305670570706021E-2</v>
      </c>
      <c r="BD185" s="62">
        <f t="shared" si="69"/>
        <v>8.3171030983161712E-2</v>
      </c>
      <c r="BE185" s="62">
        <f t="shared" si="70"/>
        <v>8.2605490372480661E-2</v>
      </c>
      <c r="BF185" s="62"/>
      <c r="BG185" s="67">
        <f t="shared" si="71"/>
        <v>8.401355714645603E-2</v>
      </c>
    </row>
    <row r="186" spans="1:59" x14ac:dyDescent="0.35">
      <c r="A186" s="46" t="s">
        <v>257</v>
      </c>
      <c r="B186" s="46" t="s">
        <v>388</v>
      </c>
      <c r="C186" s="47">
        <v>106009</v>
      </c>
      <c r="D186" s="47">
        <v>14303</v>
      </c>
      <c r="E186" s="47">
        <v>78881</v>
      </c>
      <c r="F186" s="47">
        <v>2229</v>
      </c>
      <c r="G186" s="47">
        <v>8326</v>
      </c>
      <c r="H186" s="47">
        <v>107471</v>
      </c>
      <c r="I186" s="47">
        <v>14134</v>
      </c>
      <c r="J186" s="47">
        <v>80444</v>
      </c>
      <c r="K186" s="47">
        <v>2234</v>
      </c>
      <c r="L186" s="47">
        <v>8374</v>
      </c>
      <c r="M186" s="47">
        <v>108443</v>
      </c>
      <c r="N186" s="47">
        <v>13943</v>
      </c>
      <c r="O186" s="47">
        <v>81739</v>
      </c>
      <c r="P186" s="47">
        <v>2191</v>
      </c>
      <c r="Q186" s="47">
        <v>8252</v>
      </c>
      <c r="R186" s="47">
        <v>110405</v>
      </c>
      <c r="S186" s="47">
        <v>13856</v>
      </c>
      <c r="T186" s="47">
        <v>83718</v>
      </c>
      <c r="U186" s="47">
        <v>2288</v>
      </c>
      <c r="V186" s="47">
        <v>8205</v>
      </c>
      <c r="W186" s="47">
        <v>110424</v>
      </c>
      <c r="X186" s="47">
        <v>13624</v>
      </c>
      <c r="Y186" s="47">
        <v>84020</v>
      </c>
      <c r="Z186" s="47">
        <v>2301</v>
      </c>
      <c r="AA186" s="47">
        <v>8159</v>
      </c>
      <c r="AB186" s="47">
        <v>111970</v>
      </c>
      <c r="AC186" s="47">
        <v>13263</v>
      </c>
      <c r="AD186" s="47">
        <v>85999</v>
      </c>
      <c r="AE186" s="47">
        <v>2301</v>
      </c>
      <c r="AF186" s="47">
        <v>8091</v>
      </c>
      <c r="AG186" s="125">
        <v>112412</v>
      </c>
      <c r="AH186" s="125">
        <v>13066</v>
      </c>
      <c r="AI186" s="125">
        <v>86812</v>
      </c>
      <c r="AJ186" s="125">
        <v>2202</v>
      </c>
      <c r="AK186" s="125">
        <v>8017</v>
      </c>
      <c r="AM186" s="61">
        <f t="shared" si="54"/>
        <v>0.13151454811065311</v>
      </c>
      <c r="AN186" s="62">
        <f t="shared" si="55"/>
        <v>0.12857445847127061</v>
      </c>
      <c r="AO186" s="62">
        <f t="shared" si="56"/>
        <v>0.1255015624292378</v>
      </c>
      <c r="AP186" s="62">
        <f t="shared" si="57"/>
        <v>0.12337897558501774</v>
      </c>
      <c r="AQ186" s="62">
        <f t="shared" si="58"/>
        <v>0.11845137090292042</v>
      </c>
      <c r="AR186" s="62"/>
      <c r="AS186" s="63">
        <f t="shared" si="59"/>
        <v>0.12548418309981996</v>
      </c>
      <c r="AT186" s="61">
        <f t="shared" si="60"/>
        <v>0.74851820491109233</v>
      </c>
      <c r="AU186" s="62">
        <f t="shared" si="61"/>
        <v>0.7537508184022943</v>
      </c>
      <c r="AV186" s="62">
        <f t="shared" si="62"/>
        <v>0.75828087496037322</v>
      </c>
      <c r="AW186" s="62">
        <f t="shared" si="63"/>
        <v>0.76088531478664057</v>
      </c>
      <c r="AX186" s="62">
        <f t="shared" si="64"/>
        <v>0.76805394302045193</v>
      </c>
      <c r="AY186" s="62"/>
      <c r="AZ186" s="63">
        <f t="shared" si="65"/>
        <v>0.7578978312161706</v>
      </c>
      <c r="BA186" s="61">
        <f t="shared" si="66"/>
        <v>9.8705697350913266E-2</v>
      </c>
      <c r="BB186" s="62">
        <f t="shared" si="67"/>
        <v>9.6299438414651009E-2</v>
      </c>
      <c r="BC186" s="62">
        <f t="shared" si="68"/>
        <v>9.5040985462614913E-2</v>
      </c>
      <c r="BD186" s="62">
        <f t="shared" si="69"/>
        <v>9.4725784249800771E-2</v>
      </c>
      <c r="BE186" s="62">
        <f t="shared" si="70"/>
        <v>9.2810574260962758E-2</v>
      </c>
      <c r="BF186" s="62"/>
      <c r="BG186" s="67">
        <f t="shared" si="71"/>
        <v>9.5516495947788549E-2</v>
      </c>
    </row>
    <row r="187" spans="1:59" x14ac:dyDescent="0.35">
      <c r="A187" s="46" t="s">
        <v>257</v>
      </c>
      <c r="B187" s="46" t="s">
        <v>384</v>
      </c>
      <c r="C187" s="47">
        <v>53365</v>
      </c>
      <c r="D187" s="47">
        <v>7996</v>
      </c>
      <c r="E187" s="47">
        <v>39069</v>
      </c>
      <c r="F187" s="47">
        <v>1410</v>
      </c>
      <c r="G187" s="47">
        <v>4051</v>
      </c>
      <c r="H187" s="47">
        <v>53500</v>
      </c>
      <c r="I187" s="47">
        <v>7948</v>
      </c>
      <c r="J187" s="47">
        <v>39232</v>
      </c>
      <c r="K187" s="47">
        <v>1418</v>
      </c>
      <c r="L187" s="47">
        <v>4058</v>
      </c>
      <c r="M187" s="47">
        <v>53125</v>
      </c>
      <c r="N187" s="47">
        <v>7904</v>
      </c>
      <c r="O187" s="47">
        <v>39209</v>
      </c>
      <c r="P187" s="47">
        <v>1391</v>
      </c>
      <c r="Q187" s="47">
        <v>3778</v>
      </c>
      <c r="R187" s="47">
        <v>53662</v>
      </c>
      <c r="S187" s="47">
        <v>7866</v>
      </c>
      <c r="T187" s="47">
        <v>39779</v>
      </c>
      <c r="U187" s="47">
        <v>1391</v>
      </c>
      <c r="V187" s="47">
        <v>3782</v>
      </c>
      <c r="W187" s="47">
        <v>53584</v>
      </c>
      <c r="X187" s="47">
        <v>7827</v>
      </c>
      <c r="Y187" s="47">
        <v>39764</v>
      </c>
      <c r="Z187" s="47">
        <v>1381</v>
      </c>
      <c r="AA187" s="47">
        <v>3771</v>
      </c>
      <c r="AB187" s="47">
        <v>53790</v>
      </c>
      <c r="AC187" s="47">
        <v>7801</v>
      </c>
      <c r="AD187" s="47">
        <v>40025</v>
      </c>
      <c r="AE187" s="47">
        <v>1362</v>
      </c>
      <c r="AF187" s="47">
        <v>3764</v>
      </c>
      <c r="AG187" s="125">
        <v>56946</v>
      </c>
      <c r="AH187" s="125">
        <v>7776</v>
      </c>
      <c r="AI187" s="125">
        <v>43204</v>
      </c>
      <c r="AJ187" s="125">
        <v>1362</v>
      </c>
      <c r="AK187" s="125">
        <v>3765</v>
      </c>
      <c r="AM187" s="61">
        <f t="shared" si="54"/>
        <v>0.1485607476635514</v>
      </c>
      <c r="AN187" s="62">
        <f t="shared" si="55"/>
        <v>0.14878117647058822</v>
      </c>
      <c r="AO187" s="62">
        <f t="shared" si="56"/>
        <v>0.14658417502143042</v>
      </c>
      <c r="AP187" s="62">
        <f t="shared" si="57"/>
        <v>0.14606972230516571</v>
      </c>
      <c r="AQ187" s="62">
        <f t="shared" si="58"/>
        <v>0.14502695668339841</v>
      </c>
      <c r="AR187" s="62"/>
      <c r="AS187" s="63">
        <f t="shared" si="59"/>
        <v>0.14700455562882681</v>
      </c>
      <c r="AT187" s="61">
        <f t="shared" si="60"/>
        <v>0.73330841121495327</v>
      </c>
      <c r="AU187" s="62">
        <f t="shared" si="61"/>
        <v>0.73805176470588241</v>
      </c>
      <c r="AV187" s="62">
        <f t="shared" si="62"/>
        <v>0.74128806231597777</v>
      </c>
      <c r="AW187" s="62">
        <f t="shared" si="63"/>
        <v>0.74208719020603164</v>
      </c>
      <c r="AX187" s="62">
        <f t="shared" si="64"/>
        <v>0.74409741587655698</v>
      </c>
      <c r="AY187" s="62"/>
      <c r="AZ187" s="63">
        <f t="shared" si="65"/>
        <v>0.73976656886388048</v>
      </c>
      <c r="BA187" s="61">
        <f t="shared" si="66"/>
        <v>0.10235514018691588</v>
      </c>
      <c r="BB187" s="62">
        <f t="shared" si="67"/>
        <v>9.7298823529411771E-2</v>
      </c>
      <c r="BC187" s="62">
        <f t="shared" si="68"/>
        <v>9.6399686929298206E-2</v>
      </c>
      <c r="BD187" s="62">
        <f t="shared" si="69"/>
        <v>9.6148103911615407E-2</v>
      </c>
      <c r="BE187" s="62">
        <f t="shared" si="70"/>
        <v>9.5296523517382409E-2</v>
      </c>
      <c r="BF187" s="62"/>
      <c r="BG187" s="67">
        <f t="shared" si="71"/>
        <v>9.7499655614924727E-2</v>
      </c>
    </row>
    <row r="188" spans="1:59" x14ac:dyDescent="0.35">
      <c r="A188" s="46" t="s">
        <v>257</v>
      </c>
      <c r="B188" s="46" t="s">
        <v>389</v>
      </c>
      <c r="C188" s="47">
        <v>64060</v>
      </c>
      <c r="D188" s="47">
        <v>7758</v>
      </c>
      <c r="E188" s="47">
        <v>53527</v>
      </c>
      <c r="F188" s="47">
        <v>458</v>
      </c>
      <c r="G188" s="47">
        <v>1715</v>
      </c>
      <c r="H188" s="47">
        <v>67954</v>
      </c>
      <c r="I188" s="47">
        <v>7411</v>
      </c>
      <c r="J188" s="47">
        <v>57704</v>
      </c>
      <c r="K188" s="47">
        <v>487</v>
      </c>
      <c r="L188" s="47">
        <v>1764</v>
      </c>
      <c r="M188" s="47">
        <v>76108</v>
      </c>
      <c r="N188" s="47">
        <v>7324</v>
      </c>
      <c r="O188" s="47">
        <v>65845</v>
      </c>
      <c r="P188" s="47">
        <v>487</v>
      </c>
      <c r="Q188" s="47">
        <v>1797</v>
      </c>
      <c r="R188" s="47">
        <v>76593</v>
      </c>
      <c r="S188" s="47">
        <v>7383</v>
      </c>
      <c r="T188" s="47">
        <v>66249</v>
      </c>
      <c r="U188" s="47">
        <v>487</v>
      </c>
      <c r="V188" s="47">
        <v>1811</v>
      </c>
      <c r="W188" s="47">
        <v>78298</v>
      </c>
      <c r="X188" s="47">
        <v>7332</v>
      </c>
      <c r="Y188" s="47">
        <v>67980</v>
      </c>
      <c r="Z188" s="47">
        <v>549</v>
      </c>
      <c r="AA188" s="47">
        <v>1804</v>
      </c>
      <c r="AB188" s="47">
        <v>79099</v>
      </c>
      <c r="AC188" s="47">
        <v>7426</v>
      </c>
      <c r="AD188" s="47">
        <v>68418</v>
      </c>
      <c r="AE188" s="47">
        <v>813</v>
      </c>
      <c r="AF188" s="47">
        <v>1788</v>
      </c>
      <c r="AG188" s="125">
        <v>79501</v>
      </c>
      <c r="AH188" s="125">
        <v>7438</v>
      </c>
      <c r="AI188" s="125">
        <v>68794</v>
      </c>
      <c r="AJ188" s="125">
        <v>813</v>
      </c>
      <c r="AK188" s="125">
        <v>1787</v>
      </c>
      <c r="AM188" s="61">
        <f t="shared" si="54"/>
        <v>0.10905906937045648</v>
      </c>
      <c r="AN188" s="62">
        <f t="shared" si="55"/>
        <v>9.6231670783623269E-2</v>
      </c>
      <c r="AO188" s="62">
        <f t="shared" si="56"/>
        <v>9.6392620735576362E-2</v>
      </c>
      <c r="AP188" s="62">
        <f t="shared" si="57"/>
        <v>9.3642238626784849E-2</v>
      </c>
      <c r="AQ188" s="62">
        <f t="shared" si="58"/>
        <v>9.3882349966497677E-2</v>
      </c>
      <c r="AR188" s="62"/>
      <c r="AS188" s="63">
        <f t="shared" si="59"/>
        <v>9.7841589896587727E-2</v>
      </c>
      <c r="AT188" s="61">
        <f t="shared" si="60"/>
        <v>0.84916266886423164</v>
      </c>
      <c r="AU188" s="62">
        <f t="shared" si="61"/>
        <v>0.8651521522047616</v>
      </c>
      <c r="AV188" s="62">
        <f t="shared" si="62"/>
        <v>0.86494849398770124</v>
      </c>
      <c r="AW188" s="62">
        <f t="shared" si="63"/>
        <v>0.86822141050856982</v>
      </c>
      <c r="AX188" s="62">
        <f t="shared" si="64"/>
        <v>0.86496668731589532</v>
      </c>
      <c r="AY188" s="62"/>
      <c r="AZ188" s="63">
        <f t="shared" si="65"/>
        <v>0.86249028257623195</v>
      </c>
      <c r="BA188" s="61">
        <f t="shared" si="66"/>
        <v>3.3125349501133119E-2</v>
      </c>
      <c r="BB188" s="62">
        <f t="shared" si="67"/>
        <v>3.0009985809638935E-2</v>
      </c>
      <c r="BC188" s="62">
        <f t="shared" si="68"/>
        <v>3.0002741764913243E-2</v>
      </c>
      <c r="BD188" s="62">
        <f t="shared" si="69"/>
        <v>3.0051853176326342E-2</v>
      </c>
      <c r="BE188" s="62">
        <f t="shared" si="70"/>
        <v>3.2882843019507203E-2</v>
      </c>
      <c r="BF188" s="62"/>
      <c r="BG188" s="67">
        <f t="shared" si="71"/>
        <v>3.1214554654303773E-2</v>
      </c>
    </row>
    <row r="189" spans="1:59" x14ac:dyDescent="0.35">
      <c r="A189" s="46" t="s">
        <v>257</v>
      </c>
      <c r="B189" s="46" t="s">
        <v>411</v>
      </c>
      <c r="C189" s="47">
        <v>76554</v>
      </c>
      <c r="D189" s="47">
        <v>21527</v>
      </c>
      <c r="E189" s="47">
        <v>47595</v>
      </c>
      <c r="F189" s="47">
        <v>2004</v>
      </c>
      <c r="G189" s="47">
        <v>4030</v>
      </c>
      <c r="H189" s="47">
        <v>79306</v>
      </c>
      <c r="I189" s="47">
        <v>21667</v>
      </c>
      <c r="J189" s="47">
        <v>50245</v>
      </c>
      <c r="K189" s="47">
        <v>2006</v>
      </c>
      <c r="L189" s="47">
        <v>4039</v>
      </c>
      <c r="M189" s="47">
        <v>82993</v>
      </c>
      <c r="N189" s="47">
        <v>21778</v>
      </c>
      <c r="O189" s="47">
        <v>53860</v>
      </c>
      <c r="P189" s="47">
        <v>1938</v>
      </c>
      <c r="Q189" s="47">
        <v>4049</v>
      </c>
      <c r="R189" s="47">
        <v>83180</v>
      </c>
      <c r="S189" s="47">
        <v>21801</v>
      </c>
      <c r="T189" s="47">
        <v>53923</v>
      </c>
      <c r="U189" s="47">
        <v>1938</v>
      </c>
      <c r="V189" s="47">
        <v>4049</v>
      </c>
      <c r="W189" s="47">
        <v>83498</v>
      </c>
      <c r="X189" s="47">
        <v>21823</v>
      </c>
      <c r="Y189" s="47">
        <v>53932</v>
      </c>
      <c r="Z189" s="47">
        <v>2184</v>
      </c>
      <c r="AA189" s="47">
        <v>4052</v>
      </c>
      <c r="AB189" s="47">
        <v>84571</v>
      </c>
      <c r="AC189" s="47">
        <v>21929</v>
      </c>
      <c r="AD189" s="47">
        <v>54868</v>
      </c>
      <c r="AE189" s="47">
        <v>2165</v>
      </c>
      <c r="AF189" s="47">
        <v>4069</v>
      </c>
      <c r="AG189" s="125">
        <v>84669</v>
      </c>
      <c r="AH189" s="125">
        <v>21961</v>
      </c>
      <c r="AI189" s="125">
        <v>54904</v>
      </c>
      <c r="AJ189" s="125">
        <v>2165</v>
      </c>
      <c r="AK189" s="125">
        <v>4085</v>
      </c>
      <c r="AM189" s="61">
        <f t="shared" si="54"/>
        <v>0.27320757571936549</v>
      </c>
      <c r="AN189" s="62">
        <f t="shared" si="55"/>
        <v>0.26240767293627171</v>
      </c>
      <c r="AO189" s="62">
        <f t="shared" si="56"/>
        <v>0.26209425342630438</v>
      </c>
      <c r="AP189" s="62">
        <f t="shared" si="57"/>
        <v>0.26135955352224005</v>
      </c>
      <c r="AQ189" s="62">
        <f t="shared" si="58"/>
        <v>0.25929692211278099</v>
      </c>
      <c r="AR189" s="62"/>
      <c r="AS189" s="63">
        <f t="shared" si="59"/>
        <v>0.26367319554339252</v>
      </c>
      <c r="AT189" s="61">
        <f t="shared" si="60"/>
        <v>0.63355862103750027</v>
      </c>
      <c r="AU189" s="62">
        <f t="shared" si="61"/>
        <v>0.64897039509356214</v>
      </c>
      <c r="AV189" s="62">
        <f t="shared" si="62"/>
        <v>0.64826881461889874</v>
      </c>
      <c r="AW189" s="62">
        <f t="shared" si="63"/>
        <v>0.64590768641165053</v>
      </c>
      <c r="AX189" s="62">
        <f t="shared" si="64"/>
        <v>0.64878031476510856</v>
      </c>
      <c r="AY189" s="62"/>
      <c r="AZ189" s="63">
        <f t="shared" si="65"/>
        <v>0.64509716638534409</v>
      </c>
      <c r="BA189" s="61">
        <f t="shared" si="66"/>
        <v>7.622374095276524E-2</v>
      </c>
      <c r="BB189" s="62">
        <f t="shared" si="67"/>
        <v>7.213861409998433E-2</v>
      </c>
      <c r="BC189" s="62">
        <f t="shared" si="68"/>
        <v>7.1976436643423902E-2</v>
      </c>
      <c r="BD189" s="62">
        <f t="shared" si="69"/>
        <v>7.4684423579007883E-2</v>
      </c>
      <c r="BE189" s="62">
        <f t="shared" si="70"/>
        <v>7.3713211384517155E-2</v>
      </c>
      <c r="BF189" s="62"/>
      <c r="BG189" s="67">
        <f t="shared" si="71"/>
        <v>7.3747285331939708E-2</v>
      </c>
    </row>
    <row r="190" spans="1:59" x14ac:dyDescent="0.35">
      <c r="A190" s="46" t="s">
        <v>257</v>
      </c>
      <c r="B190" s="46" t="s">
        <v>359</v>
      </c>
      <c r="C190" s="47">
        <v>71312</v>
      </c>
      <c r="D190" s="47">
        <v>15663</v>
      </c>
      <c r="E190" s="47">
        <v>45368</v>
      </c>
      <c r="F190" s="47">
        <v>1929</v>
      </c>
      <c r="G190" s="47">
        <v>6980</v>
      </c>
      <c r="H190" s="47">
        <v>71510</v>
      </c>
      <c r="I190" s="47">
        <v>15604</v>
      </c>
      <c r="J190" s="47">
        <v>45605</v>
      </c>
      <c r="K190" s="47">
        <v>1935</v>
      </c>
      <c r="L190" s="47">
        <v>6991</v>
      </c>
      <c r="M190" s="47">
        <v>70927</v>
      </c>
      <c r="N190" s="47">
        <v>15158</v>
      </c>
      <c r="O190" s="47">
        <v>45581</v>
      </c>
      <c r="P190" s="47">
        <v>1893</v>
      </c>
      <c r="Q190" s="47">
        <v>6933</v>
      </c>
      <c r="R190" s="47">
        <v>70794</v>
      </c>
      <c r="S190" s="47">
        <v>14841</v>
      </c>
      <c r="T190" s="47">
        <v>45763</v>
      </c>
      <c r="U190" s="47">
        <v>1892</v>
      </c>
      <c r="V190" s="47">
        <v>6934</v>
      </c>
      <c r="W190" s="47">
        <v>71089</v>
      </c>
      <c r="X190" s="47">
        <v>14735</v>
      </c>
      <c r="Y190" s="47">
        <v>46196</v>
      </c>
      <c r="Z190" s="47">
        <v>1904</v>
      </c>
      <c r="AA190" s="47">
        <v>6905</v>
      </c>
      <c r="AB190" s="47">
        <v>70725</v>
      </c>
      <c r="AC190" s="47">
        <v>14456</v>
      </c>
      <c r="AD190" s="47">
        <v>46229</v>
      </c>
      <c r="AE190" s="47">
        <v>1895</v>
      </c>
      <c r="AF190" s="47">
        <v>6807</v>
      </c>
      <c r="AG190" s="125">
        <v>72357</v>
      </c>
      <c r="AH190" s="125">
        <v>14348</v>
      </c>
      <c r="AI190" s="125">
        <v>47954</v>
      </c>
      <c r="AJ190" s="125">
        <v>1919</v>
      </c>
      <c r="AK190" s="125">
        <v>6807</v>
      </c>
      <c r="AM190" s="61">
        <f t="shared" si="54"/>
        <v>0.21820724374213396</v>
      </c>
      <c r="AN190" s="62">
        <f t="shared" si="55"/>
        <v>0.21371269051278075</v>
      </c>
      <c r="AO190" s="62">
        <f t="shared" si="56"/>
        <v>0.20963640986524282</v>
      </c>
      <c r="AP190" s="62">
        <f t="shared" si="57"/>
        <v>0.2072753871907046</v>
      </c>
      <c r="AQ190" s="62">
        <f t="shared" si="58"/>
        <v>0.20439731353835278</v>
      </c>
      <c r="AR190" s="62"/>
      <c r="AS190" s="63">
        <f t="shared" si="59"/>
        <v>0.210645808969843</v>
      </c>
      <c r="AT190" s="61">
        <f t="shared" si="60"/>
        <v>0.63774297301076777</v>
      </c>
      <c r="AU190" s="62">
        <f t="shared" si="61"/>
        <v>0.64264666488079292</v>
      </c>
      <c r="AV190" s="62">
        <f t="shared" si="62"/>
        <v>0.64642483826312969</v>
      </c>
      <c r="AW190" s="62">
        <f t="shared" si="63"/>
        <v>0.64983330754406443</v>
      </c>
      <c r="AX190" s="62">
        <f t="shared" si="64"/>
        <v>0.65364439731353841</v>
      </c>
      <c r="AY190" s="62"/>
      <c r="AZ190" s="63">
        <f t="shared" si="65"/>
        <v>0.64605843620245862</v>
      </c>
      <c r="BA190" s="61">
        <f t="shared" si="66"/>
        <v>0.12482170325828555</v>
      </c>
      <c r="BB190" s="62">
        <f t="shared" si="67"/>
        <v>0.12443780224738112</v>
      </c>
      <c r="BC190" s="62">
        <f t="shared" si="68"/>
        <v>0.12467158233748622</v>
      </c>
      <c r="BD190" s="62">
        <f t="shared" si="69"/>
        <v>0.12391509234902727</v>
      </c>
      <c r="BE190" s="62">
        <f t="shared" si="70"/>
        <v>0.12303994344291269</v>
      </c>
      <c r="BF190" s="62"/>
      <c r="BG190" s="67">
        <f t="shared" si="71"/>
        <v>0.12417722472701857</v>
      </c>
    </row>
    <row r="191" spans="1:59" x14ac:dyDescent="0.35">
      <c r="A191" s="46" t="s">
        <v>259</v>
      </c>
      <c r="B191" s="46" t="s">
        <v>259</v>
      </c>
      <c r="C191" s="47">
        <v>969588</v>
      </c>
      <c r="D191" s="47">
        <v>100868</v>
      </c>
      <c r="E191" s="47">
        <v>597929</v>
      </c>
      <c r="F191" s="47">
        <v>25079</v>
      </c>
      <c r="G191" s="47">
        <v>237716</v>
      </c>
      <c r="H191" s="47">
        <v>997959</v>
      </c>
      <c r="I191" s="47">
        <v>100433</v>
      </c>
      <c r="J191" s="47">
        <v>624332</v>
      </c>
      <c r="K191" s="47">
        <v>25984</v>
      </c>
      <c r="L191" s="47">
        <v>238998</v>
      </c>
      <c r="M191" s="47">
        <v>1019365</v>
      </c>
      <c r="N191" s="47">
        <v>97302</v>
      </c>
      <c r="O191" s="47">
        <v>648403</v>
      </c>
      <c r="P191" s="47">
        <v>26309</v>
      </c>
      <c r="Q191" s="47">
        <v>238301</v>
      </c>
      <c r="R191" s="47">
        <v>1032774</v>
      </c>
      <c r="S191" s="47">
        <v>95700</v>
      </c>
      <c r="T191" s="47">
        <v>661611</v>
      </c>
      <c r="U191" s="47">
        <v>27704</v>
      </c>
      <c r="V191" s="47">
        <v>238777</v>
      </c>
      <c r="W191" s="47">
        <v>1053451</v>
      </c>
      <c r="X191" s="47">
        <v>94574</v>
      </c>
      <c r="Y191" s="47">
        <v>683337</v>
      </c>
      <c r="Z191" s="47">
        <v>28734</v>
      </c>
      <c r="AA191" s="47">
        <v>237960</v>
      </c>
      <c r="AB191" s="47">
        <v>1087837</v>
      </c>
      <c r="AC191" s="47">
        <v>93320</v>
      </c>
      <c r="AD191" s="47">
        <v>717820</v>
      </c>
      <c r="AE191" s="47">
        <v>29807</v>
      </c>
      <c r="AF191" s="47">
        <v>238189</v>
      </c>
      <c r="AG191" s="125">
        <v>1131300</v>
      </c>
      <c r="AH191" s="125">
        <v>93014</v>
      </c>
      <c r="AI191" s="125">
        <v>760435</v>
      </c>
      <c r="AJ191" s="125">
        <v>30986</v>
      </c>
      <c r="AK191" s="125">
        <v>238234</v>
      </c>
      <c r="AM191" s="61">
        <f t="shared" si="54"/>
        <v>0.10063840298048317</v>
      </c>
      <c r="AN191" s="62">
        <f t="shared" si="55"/>
        <v>9.5453542156146223E-2</v>
      </c>
      <c r="AO191" s="62">
        <f t="shared" si="56"/>
        <v>9.2663060843901954E-2</v>
      </c>
      <c r="AP191" s="62">
        <f t="shared" si="57"/>
        <v>8.9775414328715816E-2</v>
      </c>
      <c r="AQ191" s="62">
        <f t="shared" si="58"/>
        <v>8.5784910790862964E-2</v>
      </c>
      <c r="AR191" s="62"/>
      <c r="AS191" s="63">
        <f t="shared" si="59"/>
        <v>9.2863066220022022E-2</v>
      </c>
      <c r="AT191" s="61">
        <f t="shared" si="60"/>
        <v>0.62560886769897361</v>
      </c>
      <c r="AU191" s="62">
        <f t="shared" si="61"/>
        <v>0.6360852099100911</v>
      </c>
      <c r="AV191" s="62">
        <f t="shared" si="62"/>
        <v>0.64061546863108487</v>
      </c>
      <c r="AW191" s="62">
        <f t="shared" si="63"/>
        <v>0.64866519657772403</v>
      </c>
      <c r="AX191" s="62">
        <f t="shared" si="64"/>
        <v>0.6598598870970559</v>
      </c>
      <c r="AY191" s="62"/>
      <c r="AZ191" s="63">
        <f t="shared" si="65"/>
        <v>0.64216692598298597</v>
      </c>
      <c r="BA191" s="61">
        <f t="shared" si="66"/>
        <v>0.26552393435000837</v>
      </c>
      <c r="BB191" s="62">
        <f t="shared" si="67"/>
        <v>0.25958317187660945</v>
      </c>
      <c r="BC191" s="62">
        <f t="shared" si="68"/>
        <v>0.25802450487715611</v>
      </c>
      <c r="BD191" s="62">
        <f t="shared" si="69"/>
        <v>0.2531622258652752</v>
      </c>
      <c r="BE191" s="62">
        <f t="shared" si="70"/>
        <v>0.24635676116918251</v>
      </c>
      <c r="BF191" s="62"/>
      <c r="BG191" s="67">
        <f t="shared" si="71"/>
        <v>0.25653011962764632</v>
      </c>
    </row>
    <row r="192" spans="1:59" x14ac:dyDescent="0.35">
      <c r="A192" s="46" t="s">
        <v>259</v>
      </c>
      <c r="B192" s="46" t="s">
        <v>406</v>
      </c>
      <c r="C192" s="47">
        <v>27350</v>
      </c>
      <c r="D192" s="47">
        <v>19859</v>
      </c>
      <c r="E192" s="47">
        <v>2344</v>
      </c>
      <c r="F192" s="47">
        <v>1011</v>
      </c>
      <c r="G192" s="47">
        <v>3577</v>
      </c>
      <c r="H192" s="47">
        <v>27991</v>
      </c>
      <c r="I192" s="47">
        <v>20335</v>
      </c>
      <c r="J192" s="47">
        <v>2344</v>
      </c>
      <c r="K192" s="47">
        <v>1017</v>
      </c>
      <c r="L192" s="47">
        <v>3731</v>
      </c>
      <c r="M192" s="47">
        <v>28714</v>
      </c>
      <c r="N192" s="47">
        <v>20830</v>
      </c>
      <c r="O192" s="47">
        <v>2347</v>
      </c>
      <c r="P192" s="47">
        <v>1031</v>
      </c>
      <c r="Q192" s="47">
        <v>3932</v>
      </c>
      <c r="R192" s="47">
        <v>29323</v>
      </c>
      <c r="S192" s="47">
        <v>21295</v>
      </c>
      <c r="T192" s="47">
        <v>2344</v>
      </c>
      <c r="U192" s="47">
        <v>1055</v>
      </c>
      <c r="V192" s="47">
        <v>4030</v>
      </c>
      <c r="W192" s="47">
        <v>30214</v>
      </c>
      <c r="X192" s="47">
        <v>21843</v>
      </c>
      <c r="Y192" s="47">
        <v>2343</v>
      </c>
      <c r="Z192" s="47">
        <v>1189</v>
      </c>
      <c r="AA192" s="47">
        <v>4223</v>
      </c>
      <c r="AB192" s="47">
        <v>30652</v>
      </c>
      <c r="AC192" s="47">
        <v>22153</v>
      </c>
      <c r="AD192" s="47">
        <v>2343</v>
      </c>
      <c r="AE192" s="47">
        <v>1200</v>
      </c>
      <c r="AF192" s="47">
        <v>4344</v>
      </c>
      <c r="AG192" s="125">
        <v>31136</v>
      </c>
      <c r="AH192" s="125">
        <v>22555</v>
      </c>
      <c r="AI192" s="125">
        <v>2383</v>
      </c>
      <c r="AJ192" s="125">
        <v>1232</v>
      </c>
      <c r="AK192" s="125">
        <v>4345</v>
      </c>
      <c r="AM192" s="61">
        <f t="shared" si="54"/>
        <v>0.72648351255760779</v>
      </c>
      <c r="AN192" s="62">
        <f t="shared" si="55"/>
        <v>0.72543010378212713</v>
      </c>
      <c r="AO192" s="62">
        <f t="shared" si="56"/>
        <v>0.7262217372028783</v>
      </c>
      <c r="AP192" s="62">
        <f t="shared" si="57"/>
        <v>0.7229430065532535</v>
      </c>
      <c r="AQ192" s="62">
        <f t="shared" si="58"/>
        <v>0.7227260863891426</v>
      </c>
      <c r="AR192" s="62"/>
      <c r="AS192" s="63">
        <f t="shared" si="59"/>
        <v>0.72476088929700189</v>
      </c>
      <c r="AT192" s="61">
        <f t="shared" si="60"/>
        <v>8.374120252938444E-2</v>
      </c>
      <c r="AU192" s="62">
        <f t="shared" si="61"/>
        <v>8.1737131712753361E-2</v>
      </c>
      <c r="AV192" s="62">
        <f t="shared" si="62"/>
        <v>7.9937250622378345E-2</v>
      </c>
      <c r="AW192" s="62">
        <f t="shared" si="63"/>
        <v>7.7546832594161647E-2</v>
      </c>
      <c r="AX192" s="62">
        <f t="shared" si="64"/>
        <v>7.6438731567271309E-2</v>
      </c>
      <c r="AY192" s="62"/>
      <c r="AZ192" s="63">
        <f t="shared" si="65"/>
        <v>7.9880229805189829E-2</v>
      </c>
      <c r="BA192" s="61">
        <f t="shared" si="66"/>
        <v>0.16962595119859955</v>
      </c>
      <c r="BB192" s="62">
        <f t="shared" si="67"/>
        <v>0.1728425158459288</v>
      </c>
      <c r="BC192" s="62">
        <f t="shared" si="68"/>
        <v>0.17341336152508269</v>
      </c>
      <c r="BD192" s="62">
        <f t="shared" si="69"/>
        <v>0.17912226120341562</v>
      </c>
      <c r="BE192" s="62">
        <f t="shared" si="70"/>
        <v>0.18086911131410674</v>
      </c>
      <c r="BF192" s="62"/>
      <c r="BG192" s="67">
        <f t="shared" si="71"/>
        <v>0.17517464021742671</v>
      </c>
    </row>
    <row r="193" spans="1:59" x14ac:dyDescent="0.35">
      <c r="A193" s="46" t="s">
        <v>259</v>
      </c>
      <c r="B193" s="46" t="s">
        <v>404</v>
      </c>
      <c r="C193" s="47">
        <v>108663</v>
      </c>
      <c r="D193" s="47">
        <v>4094</v>
      </c>
      <c r="E193" s="47">
        <v>68650</v>
      </c>
      <c r="F193" s="47">
        <v>2149</v>
      </c>
      <c r="G193" s="47">
        <v>33090</v>
      </c>
      <c r="H193" s="47">
        <v>107446</v>
      </c>
      <c r="I193" s="47">
        <v>3940</v>
      </c>
      <c r="J193" s="47">
        <v>67942</v>
      </c>
      <c r="K193" s="47">
        <v>1828</v>
      </c>
      <c r="L193" s="47">
        <v>33060</v>
      </c>
      <c r="M193" s="47">
        <v>106268</v>
      </c>
      <c r="N193" s="47">
        <v>3770</v>
      </c>
      <c r="O193" s="47">
        <v>67831</v>
      </c>
      <c r="P193" s="47">
        <v>1730</v>
      </c>
      <c r="Q193" s="47">
        <v>32293</v>
      </c>
      <c r="R193" s="47">
        <v>107004</v>
      </c>
      <c r="S193" s="47">
        <v>3628</v>
      </c>
      <c r="T193" s="47">
        <v>68453</v>
      </c>
      <c r="U193" s="47">
        <v>1815</v>
      </c>
      <c r="V193" s="47">
        <v>32456</v>
      </c>
      <c r="W193" s="47">
        <v>110467</v>
      </c>
      <c r="X193" s="47">
        <v>3591</v>
      </c>
      <c r="Y193" s="47">
        <v>71887</v>
      </c>
      <c r="Z193" s="47">
        <v>1814</v>
      </c>
      <c r="AA193" s="47">
        <v>32535</v>
      </c>
      <c r="AB193" s="47">
        <v>110061</v>
      </c>
      <c r="AC193" s="47">
        <v>3508</v>
      </c>
      <c r="AD193" s="47">
        <v>71891</v>
      </c>
      <c r="AE193" s="47">
        <v>1707</v>
      </c>
      <c r="AF193" s="47">
        <v>32319</v>
      </c>
      <c r="AG193" s="125">
        <v>110729</v>
      </c>
      <c r="AH193" s="125">
        <v>3427</v>
      </c>
      <c r="AI193" s="125">
        <v>72560</v>
      </c>
      <c r="AJ193" s="125">
        <v>1751</v>
      </c>
      <c r="AK193" s="125">
        <v>32355</v>
      </c>
      <c r="AM193" s="61">
        <f t="shared" si="54"/>
        <v>3.6669582860227465E-2</v>
      </c>
      <c r="AN193" s="62">
        <f t="shared" si="55"/>
        <v>3.5476342831332101E-2</v>
      </c>
      <c r="AO193" s="62">
        <f t="shared" si="56"/>
        <v>3.3905274569174984E-2</v>
      </c>
      <c r="AP193" s="62">
        <f t="shared" si="57"/>
        <v>3.2507445662505546E-2</v>
      </c>
      <c r="AQ193" s="62">
        <f t="shared" si="58"/>
        <v>3.1873233933909374E-2</v>
      </c>
      <c r="AR193" s="62"/>
      <c r="AS193" s="63">
        <f t="shared" si="59"/>
        <v>3.408637597142989E-2</v>
      </c>
      <c r="AT193" s="61">
        <f t="shared" si="60"/>
        <v>0.63233624332222693</v>
      </c>
      <c r="AU193" s="62">
        <f t="shared" si="61"/>
        <v>0.63830127601912146</v>
      </c>
      <c r="AV193" s="62">
        <f t="shared" si="62"/>
        <v>0.63972374864491044</v>
      </c>
      <c r="AW193" s="62">
        <f t="shared" si="63"/>
        <v>0.65075542922320695</v>
      </c>
      <c r="AX193" s="62">
        <f t="shared" si="64"/>
        <v>0.65319232062220045</v>
      </c>
      <c r="AY193" s="62"/>
      <c r="AZ193" s="63">
        <f t="shared" si="65"/>
        <v>0.64286180356633327</v>
      </c>
      <c r="BA193" s="61">
        <f t="shared" si="66"/>
        <v>0.32470264132680604</v>
      </c>
      <c r="BB193" s="62">
        <f t="shared" si="67"/>
        <v>0.3201622313396319</v>
      </c>
      <c r="BC193" s="62">
        <f t="shared" si="68"/>
        <v>0.32027774662629432</v>
      </c>
      <c r="BD193" s="62">
        <f t="shared" si="69"/>
        <v>0.31094353969963878</v>
      </c>
      <c r="BE193" s="62">
        <f t="shared" si="70"/>
        <v>0.30915583176602068</v>
      </c>
      <c r="BF193" s="62"/>
      <c r="BG193" s="67">
        <f t="shared" si="71"/>
        <v>0.31704839815167835</v>
      </c>
    </row>
    <row r="194" spans="1:59" x14ac:dyDescent="0.35">
      <c r="A194" s="46" t="s">
        <v>259</v>
      </c>
      <c r="B194" s="46" t="s">
        <v>402</v>
      </c>
      <c r="C194" s="47">
        <v>177023</v>
      </c>
      <c r="D194" s="47">
        <v>8565</v>
      </c>
      <c r="E194" s="47">
        <v>120154</v>
      </c>
      <c r="F194" s="47">
        <v>2003</v>
      </c>
      <c r="G194" s="47">
        <v>45049</v>
      </c>
      <c r="H194" s="47">
        <v>181834</v>
      </c>
      <c r="I194" s="47">
        <v>8443</v>
      </c>
      <c r="J194" s="47">
        <v>124017</v>
      </c>
      <c r="K194" s="47">
        <v>2472</v>
      </c>
      <c r="L194" s="47">
        <v>45644</v>
      </c>
      <c r="M194" s="47">
        <v>185746</v>
      </c>
      <c r="N194" s="47">
        <v>8362</v>
      </c>
      <c r="O194" s="47">
        <v>126782</v>
      </c>
      <c r="P194" s="47">
        <v>3093</v>
      </c>
      <c r="Q194" s="47">
        <v>46245</v>
      </c>
      <c r="R194" s="47">
        <v>187149</v>
      </c>
      <c r="S194" s="47">
        <v>8091</v>
      </c>
      <c r="T194" s="47">
        <v>128749</v>
      </c>
      <c r="U194" s="47">
        <v>3155</v>
      </c>
      <c r="V194" s="47">
        <v>45899</v>
      </c>
      <c r="W194" s="47">
        <v>188253</v>
      </c>
      <c r="X194" s="47">
        <v>8029</v>
      </c>
      <c r="Y194" s="47">
        <v>129548</v>
      </c>
      <c r="Z194" s="47">
        <v>3432</v>
      </c>
      <c r="AA194" s="47">
        <v>45985</v>
      </c>
      <c r="AB194" s="47">
        <v>188807</v>
      </c>
      <c r="AC194" s="47">
        <v>7920</v>
      </c>
      <c r="AD194" s="47">
        <v>129942</v>
      </c>
      <c r="AE194" s="47">
        <v>3564</v>
      </c>
      <c r="AF194" s="47">
        <v>46139</v>
      </c>
      <c r="AG194" s="125">
        <v>189988</v>
      </c>
      <c r="AH194" s="125">
        <v>7891</v>
      </c>
      <c r="AI194" s="125">
        <v>131082</v>
      </c>
      <c r="AJ194" s="125">
        <v>3640</v>
      </c>
      <c r="AK194" s="125">
        <v>46126</v>
      </c>
      <c r="AM194" s="61">
        <f t="shared" si="54"/>
        <v>4.6432460375947296E-2</v>
      </c>
      <c r="AN194" s="62">
        <f t="shared" si="55"/>
        <v>4.5018466077331412E-2</v>
      </c>
      <c r="AO194" s="62">
        <f t="shared" si="56"/>
        <v>4.3232932048795344E-2</v>
      </c>
      <c r="AP194" s="62">
        <f t="shared" si="57"/>
        <v>4.2650050729603248E-2</v>
      </c>
      <c r="AQ194" s="62">
        <f t="shared" si="58"/>
        <v>4.1947597281880439E-2</v>
      </c>
      <c r="AR194" s="62"/>
      <c r="AS194" s="63">
        <f t="shared" si="59"/>
        <v>4.3856301302711551E-2</v>
      </c>
      <c r="AT194" s="61">
        <f t="shared" si="60"/>
        <v>0.68203416302781661</v>
      </c>
      <c r="AU194" s="62">
        <f t="shared" si="61"/>
        <v>0.68255574817223519</v>
      </c>
      <c r="AV194" s="62">
        <f t="shared" si="62"/>
        <v>0.68794917418741219</v>
      </c>
      <c r="AW194" s="62">
        <f t="shared" si="63"/>
        <v>0.68815902004217733</v>
      </c>
      <c r="AX194" s="62">
        <f t="shared" si="64"/>
        <v>0.68822660176794292</v>
      </c>
      <c r="AY194" s="62"/>
      <c r="AZ194" s="63">
        <f t="shared" si="65"/>
        <v>0.68578494143951685</v>
      </c>
      <c r="BA194" s="61">
        <f t="shared" si="66"/>
        <v>0.26461497849687077</v>
      </c>
      <c r="BB194" s="62">
        <f t="shared" si="67"/>
        <v>0.26562079398748828</v>
      </c>
      <c r="BC194" s="62">
        <f t="shared" si="68"/>
        <v>0.26211200701045689</v>
      </c>
      <c r="BD194" s="62">
        <f t="shared" si="69"/>
        <v>0.26250312080019972</v>
      </c>
      <c r="BE194" s="62">
        <f t="shared" si="70"/>
        <v>0.26324765501279085</v>
      </c>
      <c r="BF194" s="62"/>
      <c r="BG194" s="67">
        <f t="shared" si="71"/>
        <v>0.26361971106156135</v>
      </c>
    </row>
    <row r="195" spans="1:59" x14ac:dyDescent="0.35">
      <c r="A195" s="46" t="s">
        <v>259</v>
      </c>
      <c r="B195" s="46" t="s">
        <v>384</v>
      </c>
      <c r="C195" s="47">
        <v>25063</v>
      </c>
      <c r="D195" s="47">
        <v>7138</v>
      </c>
      <c r="E195" s="47">
        <v>14393</v>
      </c>
      <c r="F195" s="47">
        <v>258</v>
      </c>
      <c r="G195" s="47">
        <v>2987</v>
      </c>
      <c r="H195" s="47">
        <v>25011</v>
      </c>
      <c r="I195" s="47">
        <v>7065</v>
      </c>
      <c r="J195" s="47">
        <v>14393</v>
      </c>
      <c r="K195" s="47">
        <v>258</v>
      </c>
      <c r="L195" s="47">
        <v>3012</v>
      </c>
      <c r="M195" s="47">
        <v>24497</v>
      </c>
      <c r="N195" s="47">
        <v>6442</v>
      </c>
      <c r="O195" s="47">
        <v>14429</v>
      </c>
      <c r="P195" s="47">
        <v>320</v>
      </c>
      <c r="Q195" s="47">
        <v>3031</v>
      </c>
      <c r="R195" s="47">
        <v>24518</v>
      </c>
      <c r="S195" s="47">
        <v>6421</v>
      </c>
      <c r="T195" s="47">
        <v>14429</v>
      </c>
      <c r="U195" s="47">
        <v>356</v>
      </c>
      <c r="V195" s="47">
        <v>3032</v>
      </c>
      <c r="W195" s="47">
        <v>25724</v>
      </c>
      <c r="X195" s="47">
        <v>6378</v>
      </c>
      <c r="Y195" s="47">
        <v>15581</v>
      </c>
      <c r="Z195" s="47">
        <v>441</v>
      </c>
      <c r="AA195" s="47">
        <v>3042</v>
      </c>
      <c r="AB195" s="47">
        <v>26253</v>
      </c>
      <c r="AC195" s="47">
        <v>5841</v>
      </c>
      <c r="AD195" s="47">
        <v>16703</v>
      </c>
      <c r="AE195" s="47">
        <v>438</v>
      </c>
      <c r="AF195" s="47">
        <v>2997</v>
      </c>
      <c r="AG195" s="125">
        <v>27642</v>
      </c>
      <c r="AH195" s="125">
        <v>5806</v>
      </c>
      <c r="AI195" s="125">
        <v>18143</v>
      </c>
      <c r="AJ195" s="125">
        <v>438</v>
      </c>
      <c r="AK195" s="125">
        <v>2986</v>
      </c>
      <c r="AM195" s="61">
        <f t="shared" si="54"/>
        <v>0.2824757106872976</v>
      </c>
      <c r="AN195" s="62">
        <f t="shared" si="55"/>
        <v>0.26297097603788216</v>
      </c>
      <c r="AO195" s="62">
        <f t="shared" si="56"/>
        <v>0.26188922424341299</v>
      </c>
      <c r="AP195" s="62">
        <f t="shared" si="57"/>
        <v>0.24793966723682165</v>
      </c>
      <c r="AQ195" s="62">
        <f t="shared" si="58"/>
        <v>0.22248885841618102</v>
      </c>
      <c r="AR195" s="62"/>
      <c r="AS195" s="63">
        <f t="shared" si="59"/>
        <v>0.25555288732431908</v>
      </c>
      <c r="AT195" s="61">
        <f t="shared" si="60"/>
        <v>0.57546679461037142</v>
      </c>
      <c r="AU195" s="62">
        <f t="shared" si="61"/>
        <v>0.58901089929379102</v>
      </c>
      <c r="AV195" s="62">
        <f t="shared" si="62"/>
        <v>0.58850640345868344</v>
      </c>
      <c r="AW195" s="62">
        <f t="shared" si="63"/>
        <v>0.60569895817135744</v>
      </c>
      <c r="AX195" s="62">
        <f t="shared" si="64"/>
        <v>0.63623204967051383</v>
      </c>
      <c r="AY195" s="62"/>
      <c r="AZ195" s="63">
        <f t="shared" si="65"/>
        <v>0.59898302104094336</v>
      </c>
      <c r="BA195" s="61">
        <f t="shared" si="66"/>
        <v>0.13074247331174282</v>
      </c>
      <c r="BB195" s="62">
        <f t="shared" si="67"/>
        <v>0.13679226027676858</v>
      </c>
      <c r="BC195" s="62">
        <f t="shared" si="68"/>
        <v>0.13818419120646055</v>
      </c>
      <c r="BD195" s="62">
        <f t="shared" si="69"/>
        <v>0.13539884932358887</v>
      </c>
      <c r="BE195" s="62">
        <f t="shared" si="70"/>
        <v>0.13084218946406126</v>
      </c>
      <c r="BF195" s="62"/>
      <c r="BG195" s="67">
        <f t="shared" si="71"/>
        <v>0.13439199271652441</v>
      </c>
    </row>
    <row r="196" spans="1:59" x14ac:dyDescent="0.35">
      <c r="A196" s="46" t="s">
        <v>259</v>
      </c>
      <c r="B196" s="46" t="s">
        <v>405</v>
      </c>
      <c r="C196" s="47" t="s">
        <v>400</v>
      </c>
      <c r="D196" s="47" t="s">
        <v>400</v>
      </c>
      <c r="E196" s="47" t="s">
        <v>400</v>
      </c>
      <c r="F196" s="47" t="s">
        <v>400</v>
      </c>
      <c r="G196" s="47" t="s">
        <v>400</v>
      </c>
      <c r="H196" s="47">
        <v>144504</v>
      </c>
      <c r="I196" s="47">
        <v>21817</v>
      </c>
      <c r="J196" s="47">
        <v>65638</v>
      </c>
      <c r="K196" s="47">
        <v>3756</v>
      </c>
      <c r="L196" s="47">
        <v>51406</v>
      </c>
      <c r="M196" s="47">
        <v>145705</v>
      </c>
      <c r="N196" s="47">
        <v>20018</v>
      </c>
      <c r="O196" s="47">
        <v>68200</v>
      </c>
      <c r="P196" s="47">
        <v>3944</v>
      </c>
      <c r="Q196" s="47">
        <v>50805</v>
      </c>
      <c r="R196" s="47">
        <v>146766</v>
      </c>
      <c r="S196" s="47">
        <v>19200</v>
      </c>
      <c r="T196" s="47">
        <v>68773</v>
      </c>
      <c r="U196" s="47">
        <v>4547</v>
      </c>
      <c r="V196" s="47">
        <v>51577</v>
      </c>
      <c r="W196" s="47">
        <v>148659</v>
      </c>
      <c r="X196" s="47">
        <v>17934</v>
      </c>
      <c r="Y196" s="47">
        <v>72308</v>
      </c>
      <c r="Z196" s="47">
        <v>4826</v>
      </c>
      <c r="AA196" s="47">
        <v>51044</v>
      </c>
      <c r="AB196" s="47">
        <v>152445</v>
      </c>
      <c r="AC196" s="47">
        <v>17157</v>
      </c>
      <c r="AD196" s="47">
        <v>76640</v>
      </c>
      <c r="AE196" s="47">
        <v>5100</v>
      </c>
      <c r="AF196" s="47">
        <v>51089</v>
      </c>
      <c r="AG196" s="125">
        <v>157336</v>
      </c>
      <c r="AH196" s="125">
        <v>16423</v>
      </c>
      <c r="AI196" s="125">
        <v>82233</v>
      </c>
      <c r="AJ196" s="125">
        <v>5552</v>
      </c>
      <c r="AK196" s="125">
        <v>50765</v>
      </c>
      <c r="AM196" s="61">
        <f t="shared" ref="AM196:AM259" si="72">I196/H196</f>
        <v>0.15097851962575431</v>
      </c>
      <c r="AN196" s="62">
        <f t="shared" ref="AN196:AN259" si="73">N196/M196</f>
        <v>0.13738718643835146</v>
      </c>
      <c r="AO196" s="62">
        <f t="shared" ref="AO196:AO259" si="74">S196/R196</f>
        <v>0.13082048975920854</v>
      </c>
      <c r="AP196" s="62">
        <f t="shared" ref="AP196:AP259" si="75">X196/W196</f>
        <v>0.12063850826387908</v>
      </c>
      <c r="AQ196" s="62">
        <f t="shared" ref="AQ196:AQ259" si="76">AC196/AB196</f>
        <v>0.11254550821607794</v>
      </c>
      <c r="AR196" s="62"/>
      <c r="AS196" s="63">
        <f t="shared" ref="AS196:AS259" si="77">AVERAGE(AM196:AQ196)</f>
        <v>0.13047404246065425</v>
      </c>
      <c r="AT196" s="61">
        <f t="shared" ref="AT196:AT259" si="78">J196/H196</f>
        <v>0.45422964070198751</v>
      </c>
      <c r="AU196" s="62">
        <f t="shared" ref="AU196:AU259" si="79">O196/M196</f>
        <v>0.46806904361552454</v>
      </c>
      <c r="AV196" s="62">
        <f t="shared" ref="AV196:AV259" si="80">T196/R196</f>
        <v>0.46858945532344004</v>
      </c>
      <c r="AW196" s="62">
        <f t="shared" ref="AW196:AW259" si="81">Y196/W196</f>
        <v>0.48640176511344757</v>
      </c>
      <c r="AX196" s="62">
        <f t="shared" ref="AX196:AX259" si="82">AD196/AB196</f>
        <v>0.50273869264324833</v>
      </c>
      <c r="AY196" s="62"/>
      <c r="AZ196" s="63">
        <f t="shared" ref="AZ196:AZ259" si="83">AVERAGE(AT196:AX196)</f>
        <v>0.47600571947952963</v>
      </c>
      <c r="BA196" s="61">
        <f t="shared" ref="BA196:BA259" si="84">SUM(K196:L196)/H196</f>
        <v>0.38173337762276477</v>
      </c>
      <c r="BB196" s="62">
        <f t="shared" ref="BB196:BB259" si="85">SUM(P196:Q196)/M196</f>
        <v>0.37575237637692599</v>
      </c>
      <c r="BC196" s="62">
        <f t="shared" ref="BC196:BC259" si="86">SUM(U196:V196)/R196</f>
        <v>0.38240464412738645</v>
      </c>
      <c r="BD196" s="62">
        <f t="shared" ref="BD196:BD259" si="87">SUM(Z196:AA196)/W196</f>
        <v>0.37582655607800403</v>
      </c>
      <c r="BE196" s="62">
        <f t="shared" ref="BE196:BE259" si="88">SUM(AE196:AF196)/AB196</f>
        <v>0.36858539145265506</v>
      </c>
      <c r="BF196" s="62"/>
      <c r="BG196" s="67">
        <f t="shared" ref="BG196:BG259" si="89">AVERAGE(BA196:BE196)</f>
        <v>0.37686046913154725</v>
      </c>
    </row>
    <row r="197" spans="1:59" x14ac:dyDescent="0.35">
      <c r="A197" s="46" t="s">
        <v>259</v>
      </c>
      <c r="B197" s="46" t="s">
        <v>403</v>
      </c>
      <c r="C197" s="47">
        <v>173133</v>
      </c>
      <c r="D197" s="47">
        <v>13064</v>
      </c>
      <c r="E197" s="47">
        <v>108199</v>
      </c>
      <c r="F197" s="47">
        <v>4383</v>
      </c>
      <c r="G197" s="47">
        <v>46044</v>
      </c>
      <c r="H197" s="47">
        <v>171740</v>
      </c>
      <c r="I197" s="47">
        <v>12523</v>
      </c>
      <c r="J197" s="47">
        <v>107643</v>
      </c>
      <c r="K197" s="47">
        <v>4491</v>
      </c>
      <c r="L197" s="47">
        <v>45676</v>
      </c>
      <c r="M197" s="47">
        <v>169538</v>
      </c>
      <c r="N197" s="47">
        <v>11457</v>
      </c>
      <c r="O197" s="47">
        <v>107421</v>
      </c>
      <c r="P197" s="47">
        <v>4404</v>
      </c>
      <c r="Q197" s="47">
        <v>44882</v>
      </c>
      <c r="R197" s="47">
        <v>168544</v>
      </c>
      <c r="S197" s="47">
        <v>10590</v>
      </c>
      <c r="T197" s="47">
        <v>108034</v>
      </c>
      <c r="U197" s="47">
        <v>4420</v>
      </c>
      <c r="V197" s="47">
        <v>44166</v>
      </c>
      <c r="W197" s="47">
        <v>170161</v>
      </c>
      <c r="X197" s="47">
        <v>10345</v>
      </c>
      <c r="Y197" s="47">
        <v>110736</v>
      </c>
      <c r="Z197" s="47">
        <v>4561</v>
      </c>
      <c r="AA197" s="47">
        <v>43205</v>
      </c>
      <c r="AB197" s="47">
        <v>177663</v>
      </c>
      <c r="AC197" s="47">
        <v>10156</v>
      </c>
      <c r="AD197" s="47">
        <v>118532</v>
      </c>
      <c r="AE197" s="47">
        <v>4518</v>
      </c>
      <c r="AF197" s="47">
        <v>43166</v>
      </c>
      <c r="AG197" s="125">
        <v>183973</v>
      </c>
      <c r="AH197" s="125">
        <v>10138</v>
      </c>
      <c r="AI197" s="125">
        <v>124718</v>
      </c>
      <c r="AJ197" s="125">
        <v>4579</v>
      </c>
      <c r="AK197" s="125">
        <v>43253</v>
      </c>
      <c r="AM197" s="61">
        <f t="shared" si="72"/>
        <v>7.2918364970303948E-2</v>
      </c>
      <c r="AN197" s="62">
        <f t="shared" si="73"/>
        <v>6.7577770175417898E-2</v>
      </c>
      <c r="AO197" s="62">
        <f t="shared" si="74"/>
        <v>6.2832257452060003E-2</v>
      </c>
      <c r="AP197" s="62">
        <f t="shared" si="75"/>
        <v>6.0795364390195165E-2</v>
      </c>
      <c r="AQ197" s="62">
        <f t="shared" si="76"/>
        <v>5.7164406770120961E-2</v>
      </c>
      <c r="AR197" s="62"/>
      <c r="AS197" s="63">
        <f t="shared" si="77"/>
        <v>6.4257632751619595E-2</v>
      </c>
      <c r="AT197" s="61">
        <f t="shared" si="78"/>
        <v>0.62677885175264936</v>
      </c>
      <c r="AU197" s="62">
        <f t="shared" si="79"/>
        <v>0.63361016409300575</v>
      </c>
      <c r="AV197" s="62">
        <f t="shared" si="80"/>
        <v>0.64098395671160058</v>
      </c>
      <c r="AW197" s="62">
        <f t="shared" si="81"/>
        <v>0.65077191600895623</v>
      </c>
      <c r="AX197" s="62">
        <f t="shared" si="82"/>
        <v>0.66717324372548026</v>
      </c>
      <c r="AY197" s="62"/>
      <c r="AZ197" s="63">
        <f t="shared" si="83"/>
        <v>0.64386362645833839</v>
      </c>
      <c r="BA197" s="61">
        <f t="shared" si="84"/>
        <v>0.29211016653080235</v>
      </c>
      <c r="BB197" s="62">
        <f t="shared" si="85"/>
        <v>0.29070768795196356</v>
      </c>
      <c r="BC197" s="62">
        <f t="shared" si="86"/>
        <v>0.28826893867476744</v>
      </c>
      <c r="BD197" s="62">
        <f t="shared" si="87"/>
        <v>0.28071062111764739</v>
      </c>
      <c r="BE197" s="62">
        <f t="shared" si="88"/>
        <v>0.26839578302741707</v>
      </c>
      <c r="BF197" s="62"/>
      <c r="BG197" s="67">
        <f t="shared" si="89"/>
        <v>0.28403863946051955</v>
      </c>
    </row>
    <row r="198" spans="1:59" x14ac:dyDescent="0.35">
      <c r="A198" s="46" t="s">
        <v>259</v>
      </c>
      <c r="B198" s="46" t="s">
        <v>383</v>
      </c>
      <c r="C198" s="47">
        <v>165819</v>
      </c>
      <c r="D198" s="47">
        <v>8645</v>
      </c>
      <c r="E198" s="47">
        <v>106269</v>
      </c>
      <c r="F198" s="47">
        <v>8743</v>
      </c>
      <c r="G198" s="47">
        <v>41172</v>
      </c>
      <c r="H198" s="47">
        <v>178078</v>
      </c>
      <c r="I198" s="47">
        <v>8715</v>
      </c>
      <c r="J198" s="47">
        <v>117547</v>
      </c>
      <c r="K198" s="47">
        <v>9147</v>
      </c>
      <c r="L198" s="47">
        <v>41703</v>
      </c>
      <c r="M198" s="47">
        <v>181040</v>
      </c>
      <c r="N198" s="47">
        <v>8754</v>
      </c>
      <c r="O198" s="47">
        <v>120480</v>
      </c>
      <c r="P198" s="47">
        <v>8738</v>
      </c>
      <c r="Q198" s="47">
        <v>42088</v>
      </c>
      <c r="R198" s="47">
        <v>182797</v>
      </c>
      <c r="S198" s="47">
        <v>8883</v>
      </c>
      <c r="T198" s="47">
        <v>121370</v>
      </c>
      <c r="U198" s="47">
        <v>9023</v>
      </c>
      <c r="V198" s="47">
        <v>42531</v>
      </c>
      <c r="W198" s="47">
        <v>191771</v>
      </c>
      <c r="X198" s="47">
        <v>8931</v>
      </c>
      <c r="Y198" s="47">
        <v>130015</v>
      </c>
      <c r="Z198" s="47">
        <v>9099</v>
      </c>
      <c r="AA198" s="47">
        <v>42730</v>
      </c>
      <c r="AB198" s="47">
        <v>208308</v>
      </c>
      <c r="AC198" s="47">
        <v>9022</v>
      </c>
      <c r="AD198" s="47">
        <v>145416</v>
      </c>
      <c r="AE198" s="47">
        <v>9885</v>
      </c>
      <c r="AF198" s="47">
        <v>42988</v>
      </c>
      <c r="AG198" s="125">
        <v>228241</v>
      </c>
      <c r="AH198" s="125">
        <v>9083</v>
      </c>
      <c r="AI198" s="125">
        <v>164589</v>
      </c>
      <c r="AJ198" s="125">
        <v>10349</v>
      </c>
      <c r="AK198" s="125">
        <v>43212</v>
      </c>
      <c r="AM198" s="61">
        <f t="shared" si="72"/>
        <v>4.8939228877233572E-2</v>
      </c>
      <c r="AN198" s="62">
        <f t="shared" si="73"/>
        <v>4.8353954927087939E-2</v>
      </c>
      <c r="AO198" s="62">
        <f t="shared" si="74"/>
        <v>4.8594889412845947E-2</v>
      </c>
      <c r="AP198" s="62">
        <f t="shared" si="75"/>
        <v>4.6571170823534319E-2</v>
      </c>
      <c r="AQ198" s="62">
        <f t="shared" si="76"/>
        <v>4.3310866601378728E-2</v>
      </c>
      <c r="AR198" s="62"/>
      <c r="AS198" s="63">
        <f t="shared" si="77"/>
        <v>4.7154022128416101E-2</v>
      </c>
      <c r="AT198" s="61">
        <f t="shared" si="78"/>
        <v>0.66008715282067409</v>
      </c>
      <c r="AU198" s="62">
        <f t="shared" si="79"/>
        <v>0.66548828988068931</v>
      </c>
      <c r="AV198" s="62">
        <f t="shared" si="80"/>
        <v>0.66396056828066108</v>
      </c>
      <c r="AW198" s="62">
        <f t="shared" si="81"/>
        <v>0.67797007889618344</v>
      </c>
      <c r="AX198" s="62">
        <f t="shared" si="82"/>
        <v>0.69808168673310678</v>
      </c>
      <c r="AY198" s="62"/>
      <c r="AZ198" s="63">
        <f t="shared" si="83"/>
        <v>0.67311755532226292</v>
      </c>
      <c r="BA198" s="61">
        <f t="shared" si="84"/>
        <v>0.28554902907714597</v>
      </c>
      <c r="BB198" s="62">
        <f t="shared" si="85"/>
        <v>0.28074458683163944</v>
      </c>
      <c r="BC198" s="62">
        <f t="shared" si="86"/>
        <v>0.28202869850161655</v>
      </c>
      <c r="BD198" s="62">
        <f t="shared" si="87"/>
        <v>0.27026505571749637</v>
      </c>
      <c r="BE198" s="62">
        <f t="shared" si="88"/>
        <v>0.25382126466578336</v>
      </c>
      <c r="BF198" s="62"/>
      <c r="BG198" s="67">
        <f t="shared" si="89"/>
        <v>0.27448172695873635</v>
      </c>
    </row>
    <row r="199" spans="1:59" x14ac:dyDescent="0.35">
      <c r="A199" s="46" t="s">
        <v>259</v>
      </c>
      <c r="B199" s="46" t="s">
        <v>401</v>
      </c>
      <c r="C199" s="47">
        <v>101399</v>
      </c>
      <c r="D199" s="47">
        <v>3602</v>
      </c>
      <c r="E199" s="47">
        <v>90389</v>
      </c>
      <c r="F199" s="47">
        <v>872</v>
      </c>
      <c r="G199" s="47">
        <v>6235</v>
      </c>
      <c r="H199" s="47">
        <v>109637</v>
      </c>
      <c r="I199" s="47">
        <v>3547</v>
      </c>
      <c r="J199" s="47">
        <v>98631</v>
      </c>
      <c r="K199" s="47">
        <v>891</v>
      </c>
      <c r="L199" s="47">
        <v>6273</v>
      </c>
      <c r="M199" s="47">
        <v>119272</v>
      </c>
      <c r="N199" s="47">
        <v>3506</v>
      </c>
      <c r="O199" s="47">
        <v>108138</v>
      </c>
      <c r="P199" s="47">
        <v>892</v>
      </c>
      <c r="Q199" s="47">
        <v>6438</v>
      </c>
      <c r="R199" s="47">
        <v>127407</v>
      </c>
      <c r="S199" s="47">
        <v>3499</v>
      </c>
      <c r="T199" s="47">
        <v>116186</v>
      </c>
      <c r="U199" s="47">
        <v>919</v>
      </c>
      <c r="V199" s="47">
        <v>6502</v>
      </c>
      <c r="W199" s="47">
        <v>127461</v>
      </c>
      <c r="X199" s="47">
        <v>3467</v>
      </c>
      <c r="Y199" s="47">
        <v>116190</v>
      </c>
      <c r="Z199" s="47">
        <v>919</v>
      </c>
      <c r="AA199" s="47">
        <v>6587</v>
      </c>
      <c r="AB199" s="47">
        <v>128264</v>
      </c>
      <c r="AC199" s="47">
        <v>3434</v>
      </c>
      <c r="AD199" s="47">
        <v>117060</v>
      </c>
      <c r="AE199" s="47">
        <v>960</v>
      </c>
      <c r="AF199" s="47">
        <v>6511</v>
      </c>
      <c r="AG199" s="125">
        <v>133519</v>
      </c>
      <c r="AH199" s="125">
        <v>3426</v>
      </c>
      <c r="AI199" s="125">
        <v>122331</v>
      </c>
      <c r="AJ199" s="125">
        <v>960</v>
      </c>
      <c r="AK199" s="125">
        <v>6504</v>
      </c>
      <c r="AM199" s="61">
        <f t="shared" si="72"/>
        <v>3.2352216861096163E-2</v>
      </c>
      <c r="AN199" s="62">
        <f t="shared" si="73"/>
        <v>2.9394996310953117E-2</v>
      </c>
      <c r="AO199" s="62">
        <f t="shared" si="74"/>
        <v>2.7463169213622487E-2</v>
      </c>
      <c r="AP199" s="62">
        <f t="shared" si="75"/>
        <v>2.7200477008653627E-2</v>
      </c>
      <c r="AQ199" s="62">
        <f t="shared" si="76"/>
        <v>2.6772905881619159E-2</v>
      </c>
      <c r="AR199" s="62"/>
      <c r="AS199" s="63">
        <f t="shared" si="77"/>
        <v>2.8636753055188906E-2</v>
      </c>
      <c r="AT199" s="61">
        <f t="shared" si="78"/>
        <v>0.89961418134388937</v>
      </c>
      <c r="AU199" s="62">
        <f t="shared" si="79"/>
        <v>0.90665034542893552</v>
      </c>
      <c r="AV199" s="62">
        <f t="shared" si="80"/>
        <v>0.91192791604856871</v>
      </c>
      <c r="AW199" s="62">
        <f t="shared" si="81"/>
        <v>0.9115729517264104</v>
      </c>
      <c r="AX199" s="62">
        <f t="shared" si="82"/>
        <v>0.91264891161978423</v>
      </c>
      <c r="AY199" s="62"/>
      <c r="AZ199" s="63">
        <f t="shared" si="83"/>
        <v>0.90848286123351762</v>
      </c>
      <c r="BA199" s="61">
        <f t="shared" si="84"/>
        <v>6.534290431150068E-2</v>
      </c>
      <c r="BB199" s="62">
        <f t="shared" si="85"/>
        <v>6.1456167415654975E-2</v>
      </c>
      <c r="BC199" s="62">
        <f t="shared" si="86"/>
        <v>5.8246407183278781E-2</v>
      </c>
      <c r="BD199" s="62">
        <f t="shared" si="87"/>
        <v>5.8888601219196458E-2</v>
      </c>
      <c r="BE199" s="62">
        <f t="shared" si="88"/>
        <v>5.8247052953283855E-2</v>
      </c>
      <c r="BF199" s="62"/>
      <c r="BG199" s="67">
        <f t="shared" si="89"/>
        <v>6.0436226616582947E-2</v>
      </c>
    </row>
    <row r="200" spans="1:59" x14ac:dyDescent="0.35">
      <c r="A200" s="46" t="s">
        <v>259</v>
      </c>
      <c r="B200" s="46" t="s">
        <v>407</v>
      </c>
      <c r="C200" s="47">
        <v>7367</v>
      </c>
      <c r="D200" s="47">
        <v>5876</v>
      </c>
      <c r="E200" s="47">
        <v>281</v>
      </c>
      <c r="F200" s="47">
        <v>327</v>
      </c>
      <c r="G200" s="47">
        <v>680</v>
      </c>
      <c r="H200" s="47">
        <v>7953</v>
      </c>
      <c r="I200" s="47">
        <v>5968</v>
      </c>
      <c r="J200" s="47">
        <v>647</v>
      </c>
      <c r="K200" s="47">
        <v>328</v>
      </c>
      <c r="L200" s="47">
        <v>799</v>
      </c>
      <c r="M200" s="47">
        <v>8140</v>
      </c>
      <c r="N200" s="47">
        <v>5995</v>
      </c>
      <c r="O200" s="47">
        <v>737</v>
      </c>
      <c r="P200" s="47">
        <v>347</v>
      </c>
      <c r="Q200" s="47">
        <v>851</v>
      </c>
      <c r="R200" s="47">
        <v>8292</v>
      </c>
      <c r="S200" s="47">
        <v>6032</v>
      </c>
      <c r="T200" s="47">
        <v>642</v>
      </c>
      <c r="U200" s="47">
        <v>566</v>
      </c>
      <c r="V200" s="47">
        <v>835</v>
      </c>
      <c r="W200" s="47">
        <v>8372</v>
      </c>
      <c r="X200" s="47">
        <v>6133</v>
      </c>
      <c r="Y200" s="47">
        <v>618</v>
      </c>
      <c r="Z200" s="47">
        <v>566</v>
      </c>
      <c r="AA200" s="47">
        <v>837</v>
      </c>
      <c r="AB200" s="47">
        <v>8431</v>
      </c>
      <c r="AC200" s="47">
        <v>6223</v>
      </c>
      <c r="AD200" s="47">
        <v>560</v>
      </c>
      <c r="AE200" s="47">
        <v>566</v>
      </c>
      <c r="AF200" s="47">
        <v>858</v>
      </c>
      <c r="AG200" s="125">
        <v>8716</v>
      </c>
      <c r="AH200" s="125">
        <v>6352</v>
      </c>
      <c r="AI200" s="125">
        <v>637</v>
      </c>
      <c r="AJ200" s="125">
        <v>616</v>
      </c>
      <c r="AK200" s="125">
        <v>890</v>
      </c>
      <c r="AM200" s="61">
        <f t="shared" si="72"/>
        <v>0.75040865082358854</v>
      </c>
      <c r="AN200" s="62">
        <f t="shared" si="73"/>
        <v>0.73648648648648651</v>
      </c>
      <c r="AO200" s="62">
        <f t="shared" si="74"/>
        <v>0.72744814278822967</v>
      </c>
      <c r="AP200" s="62">
        <f t="shared" si="75"/>
        <v>0.73256091734352602</v>
      </c>
      <c r="AQ200" s="62">
        <f t="shared" si="76"/>
        <v>0.73810935832048397</v>
      </c>
      <c r="AR200" s="62"/>
      <c r="AS200" s="63">
        <f t="shared" si="77"/>
        <v>0.73700271115246285</v>
      </c>
      <c r="AT200" s="61">
        <f t="shared" si="78"/>
        <v>8.1352948572865583E-2</v>
      </c>
      <c r="AU200" s="62">
        <f t="shared" si="79"/>
        <v>9.0540540540540546E-2</v>
      </c>
      <c r="AV200" s="62">
        <f t="shared" si="80"/>
        <v>7.7424023154848046E-2</v>
      </c>
      <c r="AW200" s="62">
        <f t="shared" si="81"/>
        <v>7.381748686096512E-2</v>
      </c>
      <c r="AX200" s="62">
        <f t="shared" si="82"/>
        <v>6.6421539556398998E-2</v>
      </c>
      <c r="AY200" s="62"/>
      <c r="AZ200" s="63">
        <f t="shared" si="83"/>
        <v>7.7911307737123653E-2</v>
      </c>
      <c r="BA200" s="61">
        <f t="shared" si="84"/>
        <v>0.14170753174902553</v>
      </c>
      <c r="BB200" s="62">
        <f t="shared" si="85"/>
        <v>0.14717444717444716</v>
      </c>
      <c r="BC200" s="62">
        <f t="shared" si="86"/>
        <v>0.16895803183791605</v>
      </c>
      <c r="BD200" s="62">
        <f t="shared" si="87"/>
        <v>0.16758241758241757</v>
      </c>
      <c r="BE200" s="62">
        <f t="shared" si="88"/>
        <v>0.16890048630055746</v>
      </c>
      <c r="BF200" s="62"/>
      <c r="BG200" s="67">
        <f t="shared" si="89"/>
        <v>0.15886458292887273</v>
      </c>
    </row>
    <row r="201" spans="1:59" x14ac:dyDescent="0.35">
      <c r="A201" s="46" t="s">
        <v>259</v>
      </c>
      <c r="B201" s="46" t="s">
        <v>359</v>
      </c>
      <c r="C201" s="47">
        <v>42011</v>
      </c>
      <c r="D201" s="47">
        <v>8010</v>
      </c>
      <c r="E201" s="47">
        <v>23928</v>
      </c>
      <c r="F201" s="47">
        <v>1772</v>
      </c>
      <c r="G201" s="47">
        <v>7641</v>
      </c>
      <c r="H201" s="47">
        <v>43765</v>
      </c>
      <c r="I201" s="47">
        <v>8080</v>
      </c>
      <c r="J201" s="47">
        <v>25530</v>
      </c>
      <c r="K201" s="47">
        <v>1796</v>
      </c>
      <c r="L201" s="47">
        <v>7694</v>
      </c>
      <c r="M201" s="47">
        <v>50445</v>
      </c>
      <c r="N201" s="47">
        <v>8168</v>
      </c>
      <c r="O201" s="47">
        <v>32038</v>
      </c>
      <c r="P201" s="47">
        <v>1810</v>
      </c>
      <c r="Q201" s="47">
        <v>7736</v>
      </c>
      <c r="R201" s="47">
        <v>50974</v>
      </c>
      <c r="S201" s="47">
        <v>8061</v>
      </c>
      <c r="T201" s="47">
        <v>32631</v>
      </c>
      <c r="U201" s="47">
        <v>1848</v>
      </c>
      <c r="V201" s="47">
        <v>7749</v>
      </c>
      <c r="W201" s="47">
        <v>52369</v>
      </c>
      <c r="X201" s="47">
        <v>7923</v>
      </c>
      <c r="Y201" s="47">
        <v>34111</v>
      </c>
      <c r="Z201" s="47">
        <v>1887</v>
      </c>
      <c r="AA201" s="47">
        <v>7772</v>
      </c>
      <c r="AB201" s="47">
        <v>56953</v>
      </c>
      <c r="AC201" s="47">
        <v>7906</v>
      </c>
      <c r="AD201" s="47">
        <v>38733</v>
      </c>
      <c r="AE201" s="47">
        <v>1869</v>
      </c>
      <c r="AF201" s="47">
        <v>7778</v>
      </c>
      <c r="AG201" s="125">
        <v>60020</v>
      </c>
      <c r="AH201" s="125">
        <v>7913</v>
      </c>
      <c r="AI201" s="125">
        <v>41759</v>
      </c>
      <c r="AJ201" s="125">
        <v>1869</v>
      </c>
      <c r="AK201" s="125">
        <v>7798</v>
      </c>
      <c r="AM201" s="61">
        <f t="shared" si="72"/>
        <v>0.18462241517194106</v>
      </c>
      <c r="AN201" s="62">
        <f t="shared" si="73"/>
        <v>0.16191892159777976</v>
      </c>
      <c r="AO201" s="62">
        <f t="shared" si="74"/>
        <v>0.15813944363793306</v>
      </c>
      <c r="AP201" s="62">
        <f t="shared" si="75"/>
        <v>0.15129179476407797</v>
      </c>
      <c r="AQ201" s="62">
        <f t="shared" si="76"/>
        <v>0.13881621688058574</v>
      </c>
      <c r="AR201" s="62"/>
      <c r="AS201" s="63">
        <f t="shared" si="77"/>
        <v>0.1589577584104635</v>
      </c>
      <c r="AT201" s="61">
        <f t="shared" si="78"/>
        <v>0.58334285387867013</v>
      </c>
      <c r="AU201" s="62">
        <f t="shared" si="79"/>
        <v>0.6351075428684706</v>
      </c>
      <c r="AV201" s="62">
        <f t="shared" si="80"/>
        <v>0.64014988033114917</v>
      </c>
      <c r="AW201" s="62">
        <f t="shared" si="81"/>
        <v>0.65135862819607016</v>
      </c>
      <c r="AX201" s="62">
        <f t="shared" si="82"/>
        <v>0.68008708935437989</v>
      </c>
      <c r="AY201" s="62"/>
      <c r="AZ201" s="63">
        <f t="shared" si="83"/>
        <v>0.63800919892574792</v>
      </c>
      <c r="BA201" s="61">
        <f t="shared" si="84"/>
        <v>0.21683994059179709</v>
      </c>
      <c r="BB201" s="62">
        <f t="shared" si="85"/>
        <v>0.18923580136782633</v>
      </c>
      <c r="BC201" s="62">
        <f t="shared" si="86"/>
        <v>0.18827245262290579</v>
      </c>
      <c r="BD201" s="62">
        <f t="shared" si="87"/>
        <v>0.18444117703221372</v>
      </c>
      <c r="BE201" s="62">
        <f t="shared" si="88"/>
        <v>0.16938528260144328</v>
      </c>
      <c r="BF201" s="62"/>
      <c r="BG201" s="67">
        <f t="shared" si="89"/>
        <v>0.18963493084323724</v>
      </c>
    </row>
    <row r="202" spans="1:59" x14ac:dyDescent="0.35">
      <c r="A202" s="46" t="s">
        <v>267</v>
      </c>
      <c r="B202" s="46" t="s">
        <v>267</v>
      </c>
      <c r="C202" s="47">
        <v>766231</v>
      </c>
      <c r="D202" s="47">
        <v>403976</v>
      </c>
      <c r="E202" s="47">
        <v>324257</v>
      </c>
      <c r="F202" s="47">
        <v>15104</v>
      </c>
      <c r="G202" s="47">
        <v>10440</v>
      </c>
      <c r="H202" s="47">
        <v>777966</v>
      </c>
      <c r="I202" s="47">
        <v>403583</v>
      </c>
      <c r="J202" s="47">
        <v>335966</v>
      </c>
      <c r="K202" s="47">
        <v>15241</v>
      </c>
      <c r="L202" s="47">
        <v>10641</v>
      </c>
      <c r="M202" s="47">
        <v>787816</v>
      </c>
      <c r="N202" s="47">
        <v>401717</v>
      </c>
      <c r="O202" s="47">
        <v>346990</v>
      </c>
      <c r="P202" s="47">
        <v>15651</v>
      </c>
      <c r="Q202" s="47">
        <v>10787</v>
      </c>
      <c r="R202" s="47">
        <v>802043</v>
      </c>
      <c r="S202" s="47">
        <v>402046</v>
      </c>
      <c r="T202" s="47">
        <v>359690</v>
      </c>
      <c r="U202" s="47">
        <v>16463</v>
      </c>
      <c r="V202" s="47">
        <v>10955</v>
      </c>
      <c r="W202" s="47">
        <v>811478</v>
      </c>
      <c r="X202" s="47">
        <v>400420</v>
      </c>
      <c r="Y202" s="47">
        <v>369551</v>
      </c>
      <c r="Z202" s="47">
        <v>17384</v>
      </c>
      <c r="AA202" s="47">
        <v>11085</v>
      </c>
      <c r="AB202" s="47">
        <v>824065</v>
      </c>
      <c r="AC202" s="47">
        <v>400085</v>
      </c>
      <c r="AD202" s="47">
        <v>381917</v>
      </c>
      <c r="AE202" s="47">
        <v>17670</v>
      </c>
      <c r="AF202" s="47">
        <v>11303</v>
      </c>
      <c r="AG202" s="125">
        <v>835004</v>
      </c>
      <c r="AH202" s="125">
        <v>399741</v>
      </c>
      <c r="AI202" s="125">
        <v>392551</v>
      </c>
      <c r="AJ202" s="125">
        <v>18154</v>
      </c>
      <c r="AK202" s="125">
        <v>11396</v>
      </c>
      <c r="AM202" s="61">
        <f t="shared" si="72"/>
        <v>0.51876688698477824</v>
      </c>
      <c r="AN202" s="62">
        <f t="shared" si="73"/>
        <v>0.50991221300405176</v>
      </c>
      <c r="AO202" s="62">
        <f t="shared" si="74"/>
        <v>0.50127736293440628</v>
      </c>
      <c r="AP202" s="62">
        <f t="shared" si="75"/>
        <v>0.49344529364936573</v>
      </c>
      <c r="AQ202" s="62">
        <f t="shared" si="76"/>
        <v>0.48550175046871302</v>
      </c>
      <c r="AR202" s="62"/>
      <c r="AS202" s="63">
        <f t="shared" si="77"/>
        <v>0.50178070140826303</v>
      </c>
      <c r="AT202" s="61">
        <f t="shared" si="78"/>
        <v>0.43185177758411036</v>
      </c>
      <c r="AU202" s="62">
        <f t="shared" si="79"/>
        <v>0.44044548473247558</v>
      </c>
      <c r="AV202" s="62">
        <f t="shared" si="80"/>
        <v>0.44846722681950968</v>
      </c>
      <c r="AW202" s="62">
        <f t="shared" si="81"/>
        <v>0.45540482921286835</v>
      </c>
      <c r="AX202" s="62">
        <f t="shared" si="82"/>
        <v>0.46345494590839315</v>
      </c>
      <c r="AY202" s="62"/>
      <c r="AZ202" s="63">
        <f t="shared" si="83"/>
        <v>0.44792485285147138</v>
      </c>
      <c r="BA202" s="61">
        <f t="shared" si="84"/>
        <v>3.3268806091782933E-2</v>
      </c>
      <c r="BB202" s="62">
        <f t="shared" si="85"/>
        <v>3.3558597438995905E-2</v>
      </c>
      <c r="BC202" s="62">
        <f t="shared" si="86"/>
        <v>3.4185199546657725E-2</v>
      </c>
      <c r="BD202" s="62">
        <f t="shared" si="87"/>
        <v>3.5082898119234283E-2</v>
      </c>
      <c r="BE202" s="62">
        <f t="shared" si="88"/>
        <v>3.5158634331029712E-2</v>
      </c>
      <c r="BF202" s="62"/>
      <c r="BG202" s="67">
        <f t="shared" si="89"/>
        <v>3.4250827105540116E-2</v>
      </c>
    </row>
    <row r="203" spans="1:59" x14ac:dyDescent="0.35">
      <c r="A203" s="46" t="s">
        <v>267</v>
      </c>
      <c r="B203" s="46" t="s">
        <v>511</v>
      </c>
      <c r="C203" s="47">
        <v>16509</v>
      </c>
      <c r="D203" s="47">
        <v>13855</v>
      </c>
      <c r="E203" s="47">
        <v>1453</v>
      </c>
      <c r="F203" s="47">
        <v>559</v>
      </c>
      <c r="G203" s="47">
        <v>349</v>
      </c>
      <c r="H203" s="47">
        <v>16627</v>
      </c>
      <c r="I203" s="47">
        <v>13845</v>
      </c>
      <c r="J203" s="47">
        <v>1581</v>
      </c>
      <c r="K203" s="47">
        <v>559</v>
      </c>
      <c r="L203" s="47">
        <v>349</v>
      </c>
      <c r="M203" s="47">
        <v>16843</v>
      </c>
      <c r="N203" s="47">
        <v>13849</v>
      </c>
      <c r="O203" s="47">
        <v>1790</v>
      </c>
      <c r="P203" s="47">
        <v>552</v>
      </c>
      <c r="Q203" s="47">
        <v>353</v>
      </c>
      <c r="R203" s="47">
        <v>17241</v>
      </c>
      <c r="S203" s="47">
        <v>13851</v>
      </c>
      <c r="T203" s="47">
        <v>2177</v>
      </c>
      <c r="U203" s="47">
        <v>552</v>
      </c>
      <c r="V203" s="47">
        <v>353</v>
      </c>
      <c r="W203" s="47">
        <v>17267</v>
      </c>
      <c r="X203" s="47">
        <v>13826</v>
      </c>
      <c r="Y203" s="47">
        <v>2222</v>
      </c>
      <c r="Z203" s="47">
        <v>551</v>
      </c>
      <c r="AA203" s="47">
        <v>359</v>
      </c>
      <c r="AB203" s="47">
        <v>17417</v>
      </c>
      <c r="AC203" s="47">
        <v>13800</v>
      </c>
      <c r="AD203" s="47">
        <v>2372</v>
      </c>
      <c r="AE203" s="47">
        <v>575</v>
      </c>
      <c r="AF203" s="47">
        <v>361</v>
      </c>
      <c r="AG203" s="125">
        <v>17392</v>
      </c>
      <c r="AH203" s="125">
        <v>13772</v>
      </c>
      <c r="AI203" s="125">
        <v>2372</v>
      </c>
      <c r="AJ203" s="125">
        <v>575</v>
      </c>
      <c r="AK203" s="125">
        <v>361</v>
      </c>
      <c r="AM203" s="61">
        <f t="shared" si="72"/>
        <v>0.83268178264268955</v>
      </c>
      <c r="AN203" s="62">
        <f t="shared" si="73"/>
        <v>0.82224069346315976</v>
      </c>
      <c r="AO203" s="62">
        <f t="shared" si="74"/>
        <v>0.80337567426483381</v>
      </c>
      <c r="AP203" s="62">
        <f t="shared" si="75"/>
        <v>0.80071813285457805</v>
      </c>
      <c r="AQ203" s="62">
        <f t="shared" si="76"/>
        <v>0.79232933340988687</v>
      </c>
      <c r="AR203" s="62"/>
      <c r="AS203" s="63">
        <f t="shared" si="77"/>
        <v>0.81026912332702961</v>
      </c>
      <c r="AT203" s="61">
        <f t="shared" si="78"/>
        <v>9.5086305406868341E-2</v>
      </c>
      <c r="AU203" s="62">
        <f t="shared" si="79"/>
        <v>0.10627560410853173</v>
      </c>
      <c r="AV203" s="62">
        <f t="shared" si="80"/>
        <v>0.12626877791311408</v>
      </c>
      <c r="AW203" s="62">
        <f t="shared" si="81"/>
        <v>0.12868477442520415</v>
      </c>
      <c r="AX203" s="62">
        <f t="shared" si="82"/>
        <v>0.13618878107596027</v>
      </c>
      <c r="AY203" s="62"/>
      <c r="AZ203" s="63">
        <f t="shared" si="83"/>
        <v>0.11850084858593571</v>
      </c>
      <c r="BA203" s="61">
        <f t="shared" si="84"/>
        <v>5.4609971732723882E-2</v>
      </c>
      <c r="BB203" s="62">
        <f t="shared" si="85"/>
        <v>5.3731520512972746E-2</v>
      </c>
      <c r="BC203" s="62">
        <f t="shared" si="86"/>
        <v>5.2491154805405719E-2</v>
      </c>
      <c r="BD203" s="62">
        <f t="shared" si="87"/>
        <v>5.2701685295650662E-2</v>
      </c>
      <c r="BE203" s="62">
        <f t="shared" si="88"/>
        <v>5.3740598266061895E-2</v>
      </c>
      <c r="BF203" s="62"/>
      <c r="BG203" s="67">
        <f t="shared" si="89"/>
        <v>5.3454986122562984E-2</v>
      </c>
    </row>
    <row r="204" spans="1:59" x14ac:dyDescent="0.35">
      <c r="A204" s="46" t="s">
        <v>267</v>
      </c>
      <c r="B204" s="46" t="s">
        <v>507</v>
      </c>
      <c r="C204" s="47">
        <v>33151</v>
      </c>
      <c r="D204" s="47">
        <v>27933</v>
      </c>
      <c r="E204" s="47">
        <v>2703</v>
      </c>
      <c r="F204" s="47">
        <v>823</v>
      </c>
      <c r="G204" s="47">
        <v>1235</v>
      </c>
      <c r="H204" s="47">
        <v>33618</v>
      </c>
      <c r="I204" s="47">
        <v>27956</v>
      </c>
      <c r="J204" s="47">
        <v>3110</v>
      </c>
      <c r="K204" s="47">
        <v>824</v>
      </c>
      <c r="L204" s="47">
        <v>1266</v>
      </c>
      <c r="M204" s="47">
        <v>33687</v>
      </c>
      <c r="N204" s="47">
        <v>27886</v>
      </c>
      <c r="O204" s="47">
        <v>3227</v>
      </c>
      <c r="P204" s="47">
        <v>850</v>
      </c>
      <c r="Q204" s="47">
        <v>1267</v>
      </c>
      <c r="R204" s="47">
        <v>34150</v>
      </c>
      <c r="S204" s="47">
        <v>28032</v>
      </c>
      <c r="T204" s="47">
        <v>3582</v>
      </c>
      <c r="U204" s="47">
        <v>831</v>
      </c>
      <c r="V204" s="47">
        <v>1239</v>
      </c>
      <c r="W204" s="47">
        <v>34227</v>
      </c>
      <c r="X204" s="47">
        <v>28094</v>
      </c>
      <c r="Y204" s="47">
        <v>3585</v>
      </c>
      <c r="Z204" s="47">
        <v>839</v>
      </c>
      <c r="AA204" s="47">
        <v>1237</v>
      </c>
      <c r="AB204" s="47">
        <v>34814</v>
      </c>
      <c r="AC204" s="47">
        <v>28242</v>
      </c>
      <c r="AD204" s="47">
        <v>3953</v>
      </c>
      <c r="AE204" s="47">
        <v>875</v>
      </c>
      <c r="AF204" s="47">
        <v>1280</v>
      </c>
      <c r="AG204" s="125">
        <v>34812</v>
      </c>
      <c r="AH204" s="125">
        <v>28224</v>
      </c>
      <c r="AI204" s="125">
        <v>3953</v>
      </c>
      <c r="AJ204" s="125">
        <v>893</v>
      </c>
      <c r="AK204" s="125">
        <v>1281</v>
      </c>
      <c r="AM204" s="61">
        <f t="shared" si="72"/>
        <v>0.83157832113748587</v>
      </c>
      <c r="AN204" s="62">
        <f t="shared" si="73"/>
        <v>0.82779707305488759</v>
      </c>
      <c r="AO204" s="62">
        <f t="shared" si="74"/>
        <v>0.8208491947291362</v>
      </c>
      <c r="AP204" s="62">
        <f t="shared" si="75"/>
        <v>0.82081397726940719</v>
      </c>
      <c r="AQ204" s="62">
        <f t="shared" si="76"/>
        <v>0.81122536910438325</v>
      </c>
      <c r="AR204" s="62"/>
      <c r="AS204" s="63">
        <f t="shared" si="77"/>
        <v>0.82245278705905989</v>
      </c>
      <c r="AT204" s="61">
        <f t="shared" si="78"/>
        <v>9.2509964899756089E-2</v>
      </c>
      <c r="AU204" s="62">
        <f t="shared" si="79"/>
        <v>9.579362959004957E-2</v>
      </c>
      <c r="AV204" s="62">
        <f t="shared" si="80"/>
        <v>0.10489019033674964</v>
      </c>
      <c r="AW204" s="62">
        <f t="shared" si="81"/>
        <v>0.10474187045315102</v>
      </c>
      <c r="AX204" s="62">
        <f t="shared" si="82"/>
        <v>0.11354627448727524</v>
      </c>
      <c r="AY204" s="62"/>
      <c r="AZ204" s="63">
        <f t="shared" si="83"/>
        <v>0.10229638595339632</v>
      </c>
      <c r="BA204" s="61">
        <f t="shared" si="84"/>
        <v>6.2169076090189776E-2</v>
      </c>
      <c r="BB204" s="62">
        <f t="shared" si="85"/>
        <v>6.2843233294742784E-2</v>
      </c>
      <c r="BC204" s="62">
        <f t="shared" si="86"/>
        <v>6.0614934114202053E-2</v>
      </c>
      <c r="BD204" s="62">
        <f t="shared" si="87"/>
        <v>6.0653869751950217E-2</v>
      </c>
      <c r="BE204" s="62">
        <f t="shared" si="88"/>
        <v>6.190038490262538E-2</v>
      </c>
      <c r="BF204" s="62"/>
      <c r="BG204" s="67">
        <f t="shared" si="89"/>
        <v>6.163629963074204E-2</v>
      </c>
    </row>
    <row r="205" spans="1:59" x14ac:dyDescent="0.35">
      <c r="A205" s="46" t="s">
        <v>267</v>
      </c>
      <c r="B205" s="46" t="s">
        <v>505</v>
      </c>
      <c r="C205" s="47">
        <v>13271</v>
      </c>
      <c r="D205" s="47">
        <v>11584</v>
      </c>
      <c r="E205" s="47">
        <v>1016</v>
      </c>
      <c r="F205" s="47">
        <v>298</v>
      </c>
      <c r="G205" s="47">
        <v>183</v>
      </c>
      <c r="H205" s="47">
        <v>13361</v>
      </c>
      <c r="I205" s="47">
        <v>11599</v>
      </c>
      <c r="J205" s="47">
        <v>1040</v>
      </c>
      <c r="K205" s="47">
        <v>342</v>
      </c>
      <c r="L205" s="47">
        <v>191</v>
      </c>
      <c r="M205" s="47">
        <v>13484</v>
      </c>
      <c r="N205" s="47">
        <v>11595</v>
      </c>
      <c r="O205" s="47">
        <v>1162</v>
      </c>
      <c r="P205" s="47">
        <v>342</v>
      </c>
      <c r="Q205" s="47">
        <v>191</v>
      </c>
      <c r="R205" s="47">
        <v>13488</v>
      </c>
      <c r="S205" s="47">
        <v>11511</v>
      </c>
      <c r="T205" s="47">
        <v>1234</v>
      </c>
      <c r="U205" s="47">
        <v>354</v>
      </c>
      <c r="V205" s="47">
        <v>191</v>
      </c>
      <c r="W205" s="47">
        <v>13545</v>
      </c>
      <c r="X205" s="47">
        <v>11478</v>
      </c>
      <c r="Y205" s="47">
        <v>1234</v>
      </c>
      <c r="Z205" s="47">
        <v>441</v>
      </c>
      <c r="AA205" s="47">
        <v>191</v>
      </c>
      <c r="AB205" s="47">
        <v>13591</v>
      </c>
      <c r="AC205" s="47">
        <v>11524</v>
      </c>
      <c r="AD205" s="47">
        <v>1234</v>
      </c>
      <c r="AE205" s="47">
        <v>441</v>
      </c>
      <c r="AF205" s="47">
        <v>191</v>
      </c>
      <c r="AG205" s="125">
        <v>13630</v>
      </c>
      <c r="AH205" s="125">
        <v>11558</v>
      </c>
      <c r="AI205" s="125">
        <v>1234</v>
      </c>
      <c r="AJ205" s="125">
        <v>441</v>
      </c>
      <c r="AK205" s="125">
        <v>197</v>
      </c>
      <c r="AM205" s="61">
        <f t="shared" si="72"/>
        <v>0.86812364343986226</v>
      </c>
      <c r="AN205" s="62">
        <f t="shared" si="73"/>
        <v>0.85990803915752001</v>
      </c>
      <c r="AO205" s="62">
        <f t="shared" si="74"/>
        <v>0.85342526690391463</v>
      </c>
      <c r="AP205" s="62">
        <f t="shared" si="75"/>
        <v>0.84739756367663344</v>
      </c>
      <c r="AQ205" s="62">
        <f t="shared" si="76"/>
        <v>0.84791406077551323</v>
      </c>
      <c r="AR205" s="62"/>
      <c r="AS205" s="63">
        <f t="shared" si="77"/>
        <v>0.85535371479068867</v>
      </c>
      <c r="AT205" s="61">
        <f t="shared" si="78"/>
        <v>7.7838485143327599E-2</v>
      </c>
      <c r="AU205" s="62">
        <f t="shared" si="79"/>
        <v>8.6176208840106794E-2</v>
      </c>
      <c r="AV205" s="62">
        <f t="shared" si="80"/>
        <v>9.1488730723606165E-2</v>
      </c>
      <c r="AW205" s="62">
        <f t="shared" si="81"/>
        <v>9.1103728313030638E-2</v>
      </c>
      <c r="AX205" s="62">
        <f t="shared" si="82"/>
        <v>9.079537929512177E-2</v>
      </c>
      <c r="AY205" s="62"/>
      <c r="AZ205" s="63">
        <f t="shared" si="83"/>
        <v>8.7480506463038593E-2</v>
      </c>
      <c r="BA205" s="61">
        <f t="shared" si="84"/>
        <v>3.989222363595539E-2</v>
      </c>
      <c r="BB205" s="62">
        <f t="shared" si="85"/>
        <v>3.9528329872441412E-2</v>
      </c>
      <c r="BC205" s="62">
        <f t="shared" si="86"/>
        <v>4.0406287069988139E-2</v>
      </c>
      <c r="BD205" s="62">
        <f t="shared" si="87"/>
        <v>4.6659283868586192E-2</v>
      </c>
      <c r="BE205" s="62">
        <f t="shared" si="88"/>
        <v>4.6501361194908393E-2</v>
      </c>
      <c r="BF205" s="62"/>
      <c r="BG205" s="67">
        <f t="shared" si="89"/>
        <v>4.2597497128375905E-2</v>
      </c>
    </row>
    <row r="206" spans="1:59" x14ac:dyDescent="0.35">
      <c r="A206" s="46" t="s">
        <v>267</v>
      </c>
      <c r="B206" s="46" t="s">
        <v>503</v>
      </c>
      <c r="C206" s="47">
        <v>59981</v>
      </c>
      <c r="D206" s="47">
        <v>13936</v>
      </c>
      <c r="E206" s="47">
        <v>41344</v>
      </c>
      <c r="F206" s="47">
        <v>2981</v>
      </c>
      <c r="G206" s="47">
        <v>792</v>
      </c>
      <c r="H206" s="47">
        <v>60122</v>
      </c>
      <c r="I206" s="47">
        <v>13892</v>
      </c>
      <c r="J206" s="47">
        <v>41502</v>
      </c>
      <c r="K206" s="47">
        <v>2981</v>
      </c>
      <c r="L206" s="47">
        <v>808</v>
      </c>
      <c r="M206" s="47">
        <v>60427</v>
      </c>
      <c r="N206" s="47">
        <v>13743</v>
      </c>
      <c r="O206" s="47">
        <v>41920</v>
      </c>
      <c r="P206" s="47">
        <v>2981</v>
      </c>
      <c r="Q206" s="47">
        <v>826</v>
      </c>
      <c r="R206" s="47">
        <v>60548</v>
      </c>
      <c r="S206" s="47">
        <v>13809</v>
      </c>
      <c r="T206" s="47">
        <v>41969</v>
      </c>
      <c r="U206" s="47">
        <v>2980</v>
      </c>
      <c r="V206" s="47">
        <v>828</v>
      </c>
      <c r="W206" s="47">
        <v>64442</v>
      </c>
      <c r="X206" s="47">
        <v>13763</v>
      </c>
      <c r="Y206" s="47">
        <v>45850</v>
      </c>
      <c r="Z206" s="47">
        <v>2995</v>
      </c>
      <c r="AA206" s="47">
        <v>859</v>
      </c>
      <c r="AB206" s="47">
        <v>66448</v>
      </c>
      <c r="AC206" s="47">
        <v>13716</v>
      </c>
      <c r="AD206" s="47">
        <v>47884</v>
      </c>
      <c r="AE206" s="47">
        <v>2995</v>
      </c>
      <c r="AF206" s="47">
        <v>870</v>
      </c>
      <c r="AG206" s="125">
        <v>69835</v>
      </c>
      <c r="AH206" s="125">
        <v>13645</v>
      </c>
      <c r="AI206" s="125">
        <v>51276</v>
      </c>
      <c r="AJ206" s="125">
        <v>3051</v>
      </c>
      <c r="AK206" s="125">
        <v>871</v>
      </c>
      <c r="AM206" s="61">
        <f t="shared" si="72"/>
        <v>0.23106350420811017</v>
      </c>
      <c r="AN206" s="62">
        <f t="shared" si="73"/>
        <v>0.22743144620782102</v>
      </c>
      <c r="AO206" s="62">
        <f t="shared" si="74"/>
        <v>0.22806698817467133</v>
      </c>
      <c r="AP206" s="62">
        <f t="shared" si="75"/>
        <v>0.21357189410632818</v>
      </c>
      <c r="AQ206" s="62">
        <f t="shared" si="76"/>
        <v>0.20641704791716831</v>
      </c>
      <c r="AR206" s="62"/>
      <c r="AS206" s="63">
        <f t="shared" si="77"/>
        <v>0.22131017612281978</v>
      </c>
      <c r="AT206" s="61">
        <f t="shared" si="78"/>
        <v>0.69029639732543824</v>
      </c>
      <c r="AU206" s="62">
        <f t="shared" si="79"/>
        <v>0.69372962417462392</v>
      </c>
      <c r="AV206" s="62">
        <f t="shared" si="80"/>
        <v>0.69315254013344785</v>
      </c>
      <c r="AW206" s="62">
        <f t="shared" si="81"/>
        <v>0.71149250488811644</v>
      </c>
      <c r="AX206" s="62">
        <f t="shared" si="82"/>
        <v>0.72062364555742842</v>
      </c>
      <c r="AY206" s="62"/>
      <c r="AZ206" s="63">
        <f t="shared" si="83"/>
        <v>0.70185894241581104</v>
      </c>
      <c r="BA206" s="61">
        <f t="shared" si="84"/>
        <v>6.3021855560360607E-2</v>
      </c>
      <c r="BB206" s="62">
        <f t="shared" si="85"/>
        <v>6.3001638340476937E-2</v>
      </c>
      <c r="BC206" s="62">
        <f t="shared" si="86"/>
        <v>6.2892250776243636E-2</v>
      </c>
      <c r="BD206" s="62">
        <f t="shared" si="87"/>
        <v>5.9805716768567087E-2</v>
      </c>
      <c r="BE206" s="62">
        <f t="shared" si="88"/>
        <v>5.8165783770768122E-2</v>
      </c>
      <c r="BF206" s="62"/>
      <c r="BG206" s="67">
        <f t="shared" si="89"/>
        <v>6.137744904328328E-2</v>
      </c>
    </row>
    <row r="207" spans="1:59" x14ac:dyDescent="0.35">
      <c r="A207" s="46" t="s">
        <v>267</v>
      </c>
      <c r="B207" s="46" t="s">
        <v>506</v>
      </c>
      <c r="C207" s="47">
        <v>11483</v>
      </c>
      <c r="D207" s="47">
        <v>9905</v>
      </c>
      <c r="E207" s="47">
        <v>979</v>
      </c>
      <c r="F207" s="47">
        <v>308</v>
      </c>
      <c r="G207" s="47">
        <v>102</v>
      </c>
      <c r="H207" s="47">
        <v>11526</v>
      </c>
      <c r="I207" s="47">
        <v>9962</v>
      </c>
      <c r="J207" s="47">
        <v>997</v>
      </c>
      <c r="K207" s="47">
        <v>253</v>
      </c>
      <c r="L207" s="47">
        <v>119</v>
      </c>
      <c r="M207" s="47">
        <v>11661</v>
      </c>
      <c r="N207" s="47">
        <v>10026</v>
      </c>
      <c r="O207" s="47">
        <v>1051</v>
      </c>
      <c r="P207" s="47">
        <v>253</v>
      </c>
      <c r="Q207" s="47">
        <v>131</v>
      </c>
      <c r="R207" s="47">
        <v>11687</v>
      </c>
      <c r="S207" s="47">
        <v>10028</v>
      </c>
      <c r="T207" s="47">
        <v>1078</v>
      </c>
      <c r="U207" s="47">
        <v>252</v>
      </c>
      <c r="V207" s="47">
        <v>131</v>
      </c>
      <c r="W207" s="47">
        <v>11948</v>
      </c>
      <c r="X207" s="47">
        <v>10068</v>
      </c>
      <c r="Y207" s="47">
        <v>1289</v>
      </c>
      <c r="Z207" s="47">
        <v>252</v>
      </c>
      <c r="AA207" s="47">
        <v>135</v>
      </c>
      <c r="AB207" s="47">
        <v>12046</v>
      </c>
      <c r="AC207" s="47">
        <v>10111</v>
      </c>
      <c r="AD207" s="47">
        <v>1338</v>
      </c>
      <c r="AE207" s="47">
        <v>252</v>
      </c>
      <c r="AF207" s="47">
        <v>135</v>
      </c>
      <c r="AG207" s="125">
        <v>12078</v>
      </c>
      <c r="AH207" s="125">
        <v>10142</v>
      </c>
      <c r="AI207" s="125">
        <v>1338</v>
      </c>
      <c r="AJ207" s="125">
        <v>252</v>
      </c>
      <c r="AK207" s="125">
        <v>135</v>
      </c>
      <c r="AM207" s="61">
        <f t="shared" si="72"/>
        <v>0.86430678466076694</v>
      </c>
      <c r="AN207" s="62">
        <f t="shared" si="73"/>
        <v>0.85978904039104709</v>
      </c>
      <c r="AO207" s="62">
        <f t="shared" si="74"/>
        <v>0.85804740309745875</v>
      </c>
      <c r="AP207" s="62">
        <f t="shared" si="75"/>
        <v>0.84265148978908599</v>
      </c>
      <c r="AQ207" s="62">
        <f t="shared" si="76"/>
        <v>0.83936576456915157</v>
      </c>
      <c r="AR207" s="62"/>
      <c r="AS207" s="63">
        <f t="shared" si="77"/>
        <v>0.85283209650150216</v>
      </c>
      <c r="AT207" s="61">
        <f t="shared" si="78"/>
        <v>8.650008676036787E-2</v>
      </c>
      <c r="AU207" s="62">
        <f t="shared" si="79"/>
        <v>9.0129491467284106E-2</v>
      </c>
      <c r="AV207" s="62">
        <f t="shared" si="80"/>
        <v>9.2239240181398133E-2</v>
      </c>
      <c r="AW207" s="62">
        <f t="shared" si="81"/>
        <v>0.10788416471375963</v>
      </c>
      <c r="AX207" s="62">
        <f t="shared" si="82"/>
        <v>0.11107421550722231</v>
      </c>
      <c r="AY207" s="62"/>
      <c r="AZ207" s="63">
        <f t="shared" si="83"/>
        <v>9.7565439726006398E-2</v>
      </c>
      <c r="BA207" s="61">
        <f t="shared" si="84"/>
        <v>3.2274856845393024E-2</v>
      </c>
      <c r="BB207" s="62">
        <f t="shared" si="85"/>
        <v>3.2930280421919221E-2</v>
      </c>
      <c r="BC207" s="62">
        <f t="shared" si="86"/>
        <v>3.2771455463335333E-2</v>
      </c>
      <c r="BD207" s="62">
        <f t="shared" si="87"/>
        <v>3.2390358218948777E-2</v>
      </c>
      <c r="BE207" s="62">
        <f t="shared" si="88"/>
        <v>3.2126847086169683E-2</v>
      </c>
      <c r="BF207" s="62"/>
      <c r="BG207" s="67">
        <f t="shared" si="89"/>
        <v>3.2498759607153205E-2</v>
      </c>
    </row>
    <row r="208" spans="1:59" x14ac:dyDescent="0.35">
      <c r="A208" s="46" t="s">
        <v>267</v>
      </c>
      <c r="B208" s="46" t="s">
        <v>502</v>
      </c>
      <c r="C208" s="47">
        <v>48326</v>
      </c>
      <c r="D208" s="47">
        <v>24589</v>
      </c>
      <c r="E208" s="47">
        <v>22308</v>
      </c>
      <c r="F208" s="47">
        <v>479</v>
      </c>
      <c r="G208" s="47">
        <v>522</v>
      </c>
      <c r="H208" s="47">
        <v>52942</v>
      </c>
      <c r="I208" s="47">
        <v>24531</v>
      </c>
      <c r="J208" s="47">
        <v>26977</v>
      </c>
      <c r="K208" s="47">
        <v>479</v>
      </c>
      <c r="L208" s="47">
        <v>522</v>
      </c>
      <c r="M208" s="47">
        <v>53024</v>
      </c>
      <c r="N208" s="47">
        <v>24423</v>
      </c>
      <c r="O208" s="47">
        <v>27149</v>
      </c>
      <c r="P208" s="47">
        <v>479</v>
      </c>
      <c r="Q208" s="47">
        <v>522</v>
      </c>
      <c r="R208" s="47">
        <v>54524</v>
      </c>
      <c r="S208" s="47">
        <v>24431</v>
      </c>
      <c r="T208" s="47">
        <v>28627</v>
      </c>
      <c r="U208" s="47">
        <v>479</v>
      </c>
      <c r="V208" s="47">
        <v>522</v>
      </c>
      <c r="W208" s="47">
        <v>54339</v>
      </c>
      <c r="X208" s="47">
        <v>24253</v>
      </c>
      <c r="Y208" s="47">
        <v>28626</v>
      </c>
      <c r="Z208" s="47">
        <v>478</v>
      </c>
      <c r="AA208" s="47">
        <v>512</v>
      </c>
      <c r="AB208" s="47">
        <v>54445</v>
      </c>
      <c r="AC208" s="47">
        <v>24161</v>
      </c>
      <c r="AD208" s="47">
        <v>28827</v>
      </c>
      <c r="AE208" s="47">
        <v>461</v>
      </c>
      <c r="AF208" s="47">
        <v>517</v>
      </c>
      <c r="AG208" s="125">
        <v>55771</v>
      </c>
      <c r="AH208" s="125">
        <v>24102</v>
      </c>
      <c r="AI208" s="125">
        <v>30207</v>
      </c>
      <c r="AJ208" s="125">
        <v>461</v>
      </c>
      <c r="AK208" s="125">
        <v>517</v>
      </c>
      <c r="AM208" s="61">
        <f t="shared" si="72"/>
        <v>0.46335612557138001</v>
      </c>
      <c r="AN208" s="62">
        <f t="shared" si="73"/>
        <v>0.46060274592637296</v>
      </c>
      <c r="AO208" s="62">
        <f t="shared" si="74"/>
        <v>0.44807791064485364</v>
      </c>
      <c r="AP208" s="62">
        <f t="shared" si="75"/>
        <v>0.4463276836158192</v>
      </c>
      <c r="AQ208" s="62">
        <f t="shared" si="76"/>
        <v>0.44376894113325377</v>
      </c>
      <c r="AR208" s="62"/>
      <c r="AS208" s="63">
        <f t="shared" si="77"/>
        <v>0.45242668137833586</v>
      </c>
      <c r="AT208" s="61">
        <f t="shared" si="78"/>
        <v>0.50955762910354729</v>
      </c>
      <c r="AU208" s="62">
        <f t="shared" si="79"/>
        <v>0.51201342788171389</v>
      </c>
      <c r="AV208" s="62">
        <f t="shared" si="80"/>
        <v>0.52503484703983572</v>
      </c>
      <c r="AW208" s="62">
        <f t="shared" si="81"/>
        <v>0.52680395296196103</v>
      </c>
      <c r="AX208" s="62">
        <f t="shared" si="82"/>
        <v>0.52947010744788314</v>
      </c>
      <c r="AY208" s="62"/>
      <c r="AZ208" s="63">
        <f t="shared" si="83"/>
        <v>0.5205759928869883</v>
      </c>
      <c r="BA208" s="61">
        <f t="shared" si="84"/>
        <v>1.8907483661365267E-2</v>
      </c>
      <c r="BB208" s="62">
        <f t="shared" si="85"/>
        <v>1.8878243814121908E-2</v>
      </c>
      <c r="BC208" s="62">
        <f t="shared" si="86"/>
        <v>1.8358887829212824E-2</v>
      </c>
      <c r="BD208" s="62">
        <f t="shared" si="87"/>
        <v>1.8218958758902445E-2</v>
      </c>
      <c r="BE208" s="62">
        <f t="shared" si="88"/>
        <v>1.7963082009367252E-2</v>
      </c>
      <c r="BF208" s="62"/>
      <c r="BG208" s="67">
        <f t="shared" si="89"/>
        <v>1.8465331214593938E-2</v>
      </c>
    </row>
    <row r="209" spans="1:59" x14ac:dyDescent="0.35">
      <c r="A209" s="46" t="s">
        <v>267</v>
      </c>
      <c r="B209" s="46" t="s">
        <v>504</v>
      </c>
      <c r="C209" s="47">
        <v>17996</v>
      </c>
      <c r="D209" s="47">
        <v>15479</v>
      </c>
      <c r="E209" s="47">
        <v>1797</v>
      </c>
      <c r="F209" s="47">
        <v>147</v>
      </c>
      <c r="G209" s="47">
        <v>271</v>
      </c>
      <c r="H209" s="47">
        <v>18144</v>
      </c>
      <c r="I209" s="47">
        <v>15569</v>
      </c>
      <c r="J209" s="47">
        <v>1826</v>
      </c>
      <c r="K209" s="47">
        <v>169</v>
      </c>
      <c r="L209" s="47">
        <v>271</v>
      </c>
      <c r="M209" s="47">
        <v>18299</v>
      </c>
      <c r="N209" s="47">
        <v>15667</v>
      </c>
      <c r="O209" s="47">
        <v>1854</v>
      </c>
      <c r="P209" s="47">
        <v>191</v>
      </c>
      <c r="Q209" s="47">
        <v>272</v>
      </c>
      <c r="R209" s="47">
        <v>18485</v>
      </c>
      <c r="S209" s="47">
        <v>15754</v>
      </c>
      <c r="T209" s="47">
        <v>1854</v>
      </c>
      <c r="U209" s="47">
        <v>267</v>
      </c>
      <c r="V209" s="47">
        <v>276</v>
      </c>
      <c r="W209" s="47">
        <v>19420</v>
      </c>
      <c r="X209" s="47">
        <v>15952</v>
      </c>
      <c r="Y209" s="47">
        <v>2504</v>
      </c>
      <c r="Z209" s="47">
        <v>306</v>
      </c>
      <c r="AA209" s="47">
        <v>312</v>
      </c>
      <c r="AB209" s="47">
        <v>19612</v>
      </c>
      <c r="AC209" s="47">
        <v>16080</v>
      </c>
      <c r="AD209" s="47">
        <v>2504</v>
      </c>
      <c r="AE209" s="47">
        <v>325</v>
      </c>
      <c r="AF209" s="47">
        <v>352</v>
      </c>
      <c r="AG209" s="125">
        <v>19834</v>
      </c>
      <c r="AH209" s="125">
        <v>16200</v>
      </c>
      <c r="AI209" s="125">
        <v>2504</v>
      </c>
      <c r="AJ209" s="125">
        <v>369</v>
      </c>
      <c r="AK209" s="125">
        <v>408</v>
      </c>
      <c r="AM209" s="61">
        <f t="shared" si="72"/>
        <v>0.85807980599647271</v>
      </c>
      <c r="AN209" s="62">
        <f t="shared" si="73"/>
        <v>0.8561670036614023</v>
      </c>
      <c r="AO209" s="62">
        <f t="shared" si="74"/>
        <v>0.85225858804436028</v>
      </c>
      <c r="AP209" s="62">
        <f t="shared" si="75"/>
        <v>0.8214212152420185</v>
      </c>
      <c r="AQ209" s="62">
        <f t="shared" si="76"/>
        <v>0.81990617988986336</v>
      </c>
      <c r="AR209" s="62"/>
      <c r="AS209" s="63">
        <f t="shared" si="77"/>
        <v>0.8415665585668235</v>
      </c>
      <c r="AT209" s="61">
        <f t="shared" si="78"/>
        <v>0.10063932980599648</v>
      </c>
      <c r="AU209" s="62">
        <f t="shared" si="79"/>
        <v>0.1013170118585715</v>
      </c>
      <c r="AV209" s="62">
        <f t="shared" si="80"/>
        <v>0.10029753854476603</v>
      </c>
      <c r="AW209" s="62">
        <f t="shared" si="81"/>
        <v>0.12893923789907313</v>
      </c>
      <c r="AX209" s="62">
        <f t="shared" si="82"/>
        <v>0.12767693249031206</v>
      </c>
      <c r="AY209" s="62"/>
      <c r="AZ209" s="63">
        <f t="shared" si="83"/>
        <v>0.11177401011974383</v>
      </c>
      <c r="BA209" s="61">
        <f t="shared" si="84"/>
        <v>2.4250440917107582E-2</v>
      </c>
      <c r="BB209" s="62">
        <f t="shared" si="85"/>
        <v>2.5301929067162141E-2</v>
      </c>
      <c r="BC209" s="62">
        <f t="shared" si="86"/>
        <v>2.9375169055991343E-2</v>
      </c>
      <c r="BD209" s="62">
        <f t="shared" si="87"/>
        <v>3.1822863027806382E-2</v>
      </c>
      <c r="BE209" s="62">
        <f t="shared" si="88"/>
        <v>3.4519681827452582E-2</v>
      </c>
      <c r="BF209" s="62"/>
      <c r="BG209" s="67">
        <f t="shared" si="89"/>
        <v>2.9054016779104002E-2</v>
      </c>
    </row>
    <row r="210" spans="1:59" x14ac:dyDescent="0.35">
      <c r="A210" s="46" t="s">
        <v>267</v>
      </c>
      <c r="B210" s="46" t="s">
        <v>499</v>
      </c>
      <c r="C210" s="47">
        <v>88762</v>
      </c>
      <c r="D210" s="47">
        <v>21553</v>
      </c>
      <c r="E210" s="47">
        <v>62309</v>
      </c>
      <c r="F210" s="47">
        <v>1485</v>
      </c>
      <c r="G210" s="47">
        <v>1803</v>
      </c>
      <c r="H210" s="47">
        <v>90101</v>
      </c>
      <c r="I210" s="47">
        <v>21494</v>
      </c>
      <c r="J210" s="47">
        <v>63695</v>
      </c>
      <c r="K210" s="47">
        <v>1486</v>
      </c>
      <c r="L210" s="47">
        <v>1804</v>
      </c>
      <c r="M210" s="47">
        <v>91490</v>
      </c>
      <c r="N210" s="47">
        <v>21405</v>
      </c>
      <c r="O210" s="47">
        <v>65121</v>
      </c>
      <c r="P210" s="47">
        <v>1506</v>
      </c>
      <c r="Q210" s="47">
        <v>1812</v>
      </c>
      <c r="R210" s="47">
        <v>94332</v>
      </c>
      <c r="S210" s="47">
        <v>21281</v>
      </c>
      <c r="T210" s="47">
        <v>67995</v>
      </c>
      <c r="U210" s="47">
        <v>1597</v>
      </c>
      <c r="V210" s="47">
        <v>1820</v>
      </c>
      <c r="W210" s="47">
        <v>95419</v>
      </c>
      <c r="X210" s="47">
        <v>21086</v>
      </c>
      <c r="Y210" s="47">
        <v>69230</v>
      </c>
      <c r="Z210" s="47">
        <v>1656</v>
      </c>
      <c r="AA210" s="47">
        <v>1811</v>
      </c>
      <c r="AB210" s="47">
        <v>97311</v>
      </c>
      <c r="AC210" s="47">
        <v>20991</v>
      </c>
      <c r="AD210" s="47">
        <v>71014</v>
      </c>
      <c r="AE210" s="47">
        <v>1842</v>
      </c>
      <c r="AF210" s="47">
        <v>1829</v>
      </c>
      <c r="AG210" s="125">
        <v>97657</v>
      </c>
      <c r="AH210" s="125">
        <v>20894</v>
      </c>
      <c r="AI210" s="125">
        <v>71417</v>
      </c>
      <c r="AJ210" s="125">
        <v>1881</v>
      </c>
      <c r="AK210" s="125">
        <v>1828</v>
      </c>
      <c r="AM210" s="61">
        <f t="shared" si="72"/>
        <v>0.238554511048712</v>
      </c>
      <c r="AN210" s="62">
        <f t="shared" si="73"/>
        <v>0.23395999562793748</v>
      </c>
      <c r="AO210" s="62">
        <f t="shared" si="74"/>
        <v>0.22559682822372049</v>
      </c>
      <c r="AP210" s="62">
        <f t="shared" si="75"/>
        <v>0.2209832423311919</v>
      </c>
      <c r="AQ210" s="62">
        <f t="shared" si="76"/>
        <v>0.21571045411104603</v>
      </c>
      <c r="AR210" s="62"/>
      <c r="AS210" s="63">
        <f t="shared" si="77"/>
        <v>0.22696100626852159</v>
      </c>
      <c r="AT210" s="61">
        <f t="shared" si="78"/>
        <v>0.70692889091131061</v>
      </c>
      <c r="AU210" s="62">
        <f t="shared" si="79"/>
        <v>0.7117827084927314</v>
      </c>
      <c r="AV210" s="62">
        <f t="shared" si="80"/>
        <v>0.72080524106347788</v>
      </c>
      <c r="AW210" s="62">
        <f t="shared" si="81"/>
        <v>0.72553684276716379</v>
      </c>
      <c r="AX210" s="62">
        <f t="shared" si="82"/>
        <v>0.72976333610794253</v>
      </c>
      <c r="AY210" s="62"/>
      <c r="AZ210" s="63">
        <f t="shared" si="83"/>
        <v>0.7189634038685252</v>
      </c>
      <c r="BA210" s="61">
        <f t="shared" si="84"/>
        <v>3.6514578084593956E-2</v>
      </c>
      <c r="BB210" s="62">
        <f t="shared" si="85"/>
        <v>3.6266258607498089E-2</v>
      </c>
      <c r="BC210" s="62">
        <f t="shared" si="86"/>
        <v>3.6223126828647756E-2</v>
      </c>
      <c r="BD210" s="62">
        <f t="shared" si="87"/>
        <v>3.6334482650205932E-2</v>
      </c>
      <c r="BE210" s="62">
        <f t="shared" si="88"/>
        <v>3.772440936790291E-2</v>
      </c>
      <c r="BF210" s="62"/>
      <c r="BG210" s="67">
        <f t="shared" si="89"/>
        <v>3.6612571107769727E-2</v>
      </c>
    </row>
    <row r="211" spans="1:59" x14ac:dyDescent="0.35">
      <c r="A211" s="46" t="s">
        <v>267</v>
      </c>
      <c r="B211" s="46" t="s">
        <v>514</v>
      </c>
      <c r="C211" s="47">
        <v>32111</v>
      </c>
      <c r="D211" s="47">
        <v>18448</v>
      </c>
      <c r="E211" s="47">
        <v>12509</v>
      </c>
      <c r="F211" s="47">
        <v>436</v>
      </c>
      <c r="G211" s="47">
        <v>285</v>
      </c>
      <c r="H211" s="47">
        <v>32343</v>
      </c>
      <c r="I211" s="47">
        <v>18476</v>
      </c>
      <c r="J211" s="47">
        <v>12649</v>
      </c>
      <c r="K211" s="47">
        <v>477</v>
      </c>
      <c r="L211" s="47">
        <v>309</v>
      </c>
      <c r="M211" s="47">
        <v>32404</v>
      </c>
      <c r="N211" s="47">
        <v>18447</v>
      </c>
      <c r="O211" s="47">
        <v>12737</v>
      </c>
      <c r="P211" s="47">
        <v>477</v>
      </c>
      <c r="Q211" s="47">
        <v>309</v>
      </c>
      <c r="R211" s="47">
        <v>35403</v>
      </c>
      <c r="S211" s="47">
        <v>18525</v>
      </c>
      <c r="T211" s="47">
        <v>15656</v>
      </c>
      <c r="U211" s="47">
        <v>477</v>
      </c>
      <c r="V211" s="47">
        <v>309</v>
      </c>
      <c r="W211" s="47">
        <v>36527</v>
      </c>
      <c r="X211" s="47">
        <v>18355</v>
      </c>
      <c r="Y211" s="47">
        <v>16796</v>
      </c>
      <c r="Z211" s="47">
        <v>622</v>
      </c>
      <c r="AA211" s="47">
        <v>309</v>
      </c>
      <c r="AB211" s="47">
        <v>36512</v>
      </c>
      <c r="AC211" s="47">
        <v>18348</v>
      </c>
      <c r="AD211" s="47">
        <v>16796</v>
      </c>
      <c r="AE211" s="47">
        <v>623</v>
      </c>
      <c r="AF211" s="47">
        <v>309</v>
      </c>
      <c r="AG211" s="125">
        <v>36456</v>
      </c>
      <c r="AH211" s="125">
        <v>18281</v>
      </c>
      <c r="AI211" s="125">
        <v>16796</v>
      </c>
      <c r="AJ211" s="125">
        <v>624</v>
      </c>
      <c r="AK211" s="125">
        <v>321</v>
      </c>
      <c r="AM211" s="61">
        <f t="shared" si="72"/>
        <v>0.5712518937637201</v>
      </c>
      <c r="AN211" s="62">
        <f t="shared" si="73"/>
        <v>0.56928157017652137</v>
      </c>
      <c r="AO211" s="62">
        <f t="shared" si="74"/>
        <v>0.52326074061520211</v>
      </c>
      <c r="AP211" s="62">
        <f t="shared" si="75"/>
        <v>0.50250499630410383</v>
      </c>
      <c r="AQ211" s="62">
        <f t="shared" si="76"/>
        <v>0.50251971954425945</v>
      </c>
      <c r="AR211" s="62"/>
      <c r="AS211" s="63">
        <f t="shared" si="77"/>
        <v>0.53376378408076131</v>
      </c>
      <c r="AT211" s="61">
        <f t="shared" si="78"/>
        <v>0.39108926197322452</v>
      </c>
      <c r="AU211" s="62">
        <f t="shared" si="79"/>
        <v>0.39306875694358723</v>
      </c>
      <c r="AV211" s="62">
        <f t="shared" si="80"/>
        <v>0.44222241053018108</v>
      </c>
      <c r="AW211" s="62">
        <f t="shared" si="81"/>
        <v>0.45982423960358093</v>
      </c>
      <c r="AX211" s="62">
        <f t="shared" si="82"/>
        <v>0.46001314636283963</v>
      </c>
      <c r="AY211" s="62"/>
      <c r="AZ211" s="63">
        <f t="shared" si="83"/>
        <v>0.42924356308268263</v>
      </c>
      <c r="BA211" s="61">
        <f t="shared" si="84"/>
        <v>2.430201280029682E-2</v>
      </c>
      <c r="BB211" s="62">
        <f t="shared" si="85"/>
        <v>2.4256264658684114E-2</v>
      </c>
      <c r="BC211" s="62">
        <f t="shared" si="86"/>
        <v>2.2201508346750276E-2</v>
      </c>
      <c r="BD211" s="62">
        <f t="shared" si="87"/>
        <v>2.5487995181646454E-2</v>
      </c>
      <c r="BE211" s="62">
        <f t="shared" si="88"/>
        <v>2.5525854513584575E-2</v>
      </c>
      <c r="BF211" s="62"/>
      <c r="BG211" s="67">
        <f t="shared" si="89"/>
        <v>2.4354727100192448E-2</v>
      </c>
    </row>
    <row r="212" spans="1:59" x14ac:dyDescent="0.35">
      <c r="A212" s="46" t="s">
        <v>267</v>
      </c>
      <c r="B212" s="46" t="s">
        <v>508</v>
      </c>
      <c r="C212" s="47">
        <v>19896</v>
      </c>
      <c r="D212" s="47">
        <v>16687</v>
      </c>
      <c r="E212" s="47">
        <v>2447</v>
      </c>
      <c r="F212" s="47">
        <v>453</v>
      </c>
      <c r="G212" s="47">
        <v>115</v>
      </c>
      <c r="H212" s="47">
        <v>19800</v>
      </c>
      <c r="I212" s="47">
        <v>16552</v>
      </c>
      <c r="J212" s="47">
        <v>2447</v>
      </c>
      <c r="K212" s="47">
        <v>489</v>
      </c>
      <c r="L212" s="47">
        <v>115</v>
      </c>
      <c r="M212" s="47">
        <v>19491</v>
      </c>
      <c r="N212" s="47">
        <v>16246</v>
      </c>
      <c r="O212" s="47">
        <v>2447</v>
      </c>
      <c r="P212" s="47">
        <v>497</v>
      </c>
      <c r="Q212" s="47">
        <v>115</v>
      </c>
      <c r="R212" s="47">
        <v>19464</v>
      </c>
      <c r="S212" s="47">
        <v>16215</v>
      </c>
      <c r="T212" s="47">
        <v>2447</v>
      </c>
      <c r="U212" s="47">
        <v>497</v>
      </c>
      <c r="V212" s="47">
        <v>115</v>
      </c>
      <c r="W212" s="47">
        <v>19658</v>
      </c>
      <c r="X212" s="47">
        <v>16253</v>
      </c>
      <c r="Y212" s="47">
        <v>2592</v>
      </c>
      <c r="Z212" s="47">
        <v>498</v>
      </c>
      <c r="AA212" s="47">
        <v>115</v>
      </c>
      <c r="AB212" s="47">
        <v>19716</v>
      </c>
      <c r="AC212" s="47">
        <v>16305</v>
      </c>
      <c r="AD212" s="47">
        <v>2592</v>
      </c>
      <c r="AE212" s="47">
        <v>498</v>
      </c>
      <c r="AF212" s="47">
        <v>115</v>
      </c>
      <c r="AG212" s="125">
        <v>19828</v>
      </c>
      <c r="AH212" s="125">
        <v>16366</v>
      </c>
      <c r="AI212" s="125">
        <v>2592</v>
      </c>
      <c r="AJ212" s="125">
        <v>548</v>
      </c>
      <c r="AK212" s="125">
        <v>115</v>
      </c>
      <c r="AM212" s="61">
        <f t="shared" si="72"/>
        <v>0.83595959595959601</v>
      </c>
      <c r="AN212" s="62">
        <f t="shared" si="73"/>
        <v>0.83351290339130879</v>
      </c>
      <c r="AO212" s="62">
        <f t="shared" si="74"/>
        <v>0.83307644882860665</v>
      </c>
      <c r="AP212" s="62">
        <f t="shared" si="75"/>
        <v>0.82678807610133276</v>
      </c>
      <c r="AQ212" s="62">
        <f t="shared" si="76"/>
        <v>0.82699330493000611</v>
      </c>
      <c r="AR212" s="62"/>
      <c r="AS212" s="63">
        <f t="shared" si="77"/>
        <v>0.83126606584217022</v>
      </c>
      <c r="AT212" s="61">
        <f t="shared" si="78"/>
        <v>0.12358585858585859</v>
      </c>
      <c r="AU212" s="62">
        <f t="shared" si="79"/>
        <v>0.1255451233902827</v>
      </c>
      <c r="AV212" s="62">
        <f t="shared" si="80"/>
        <v>0.12571927661323468</v>
      </c>
      <c r="AW212" s="62">
        <f t="shared" si="81"/>
        <v>0.13185471563739953</v>
      </c>
      <c r="AX212" s="62">
        <f t="shared" si="82"/>
        <v>0.13146682897139378</v>
      </c>
      <c r="AY212" s="62"/>
      <c r="AZ212" s="63">
        <f t="shared" si="83"/>
        <v>0.12763436063963388</v>
      </c>
      <c r="BA212" s="61">
        <f t="shared" si="84"/>
        <v>3.0505050505050504E-2</v>
      </c>
      <c r="BB212" s="62">
        <f t="shared" si="85"/>
        <v>3.1399107280283209E-2</v>
      </c>
      <c r="BC212" s="62">
        <f t="shared" si="86"/>
        <v>3.1442663378545004E-2</v>
      </c>
      <c r="BD212" s="62">
        <f t="shared" si="87"/>
        <v>3.1183233289246107E-2</v>
      </c>
      <c r="BE212" s="62">
        <f t="shared" si="88"/>
        <v>3.1091499289916818E-2</v>
      </c>
      <c r="BF212" s="62"/>
      <c r="BG212" s="67">
        <f t="shared" si="89"/>
        <v>3.1124310748608323E-2</v>
      </c>
    </row>
    <row r="213" spans="1:59" x14ac:dyDescent="0.35">
      <c r="A213" s="46" t="s">
        <v>267</v>
      </c>
      <c r="B213" s="46" t="s">
        <v>501</v>
      </c>
      <c r="C213" s="47">
        <v>105665</v>
      </c>
      <c r="D213" s="47">
        <v>32463</v>
      </c>
      <c r="E213" s="47">
        <v>68531</v>
      </c>
      <c r="F213" s="47">
        <v>1410</v>
      </c>
      <c r="G213" s="47">
        <v>1486</v>
      </c>
      <c r="H213" s="47">
        <v>108721</v>
      </c>
      <c r="I213" s="47">
        <v>32392</v>
      </c>
      <c r="J213" s="47">
        <v>71612</v>
      </c>
      <c r="K213" s="47">
        <v>1415</v>
      </c>
      <c r="L213" s="47">
        <v>1519</v>
      </c>
      <c r="M213" s="47">
        <v>111831</v>
      </c>
      <c r="N213" s="47">
        <v>32301</v>
      </c>
      <c r="O213" s="47">
        <v>74653</v>
      </c>
      <c r="P213" s="47">
        <v>1541</v>
      </c>
      <c r="Q213" s="47">
        <v>1532</v>
      </c>
      <c r="R213" s="47">
        <v>113964</v>
      </c>
      <c r="S213" s="47">
        <v>32228</v>
      </c>
      <c r="T213" s="47">
        <v>76707</v>
      </c>
      <c r="U213" s="47">
        <v>1672</v>
      </c>
      <c r="V213" s="47">
        <v>1541</v>
      </c>
      <c r="W213" s="47">
        <v>115059</v>
      </c>
      <c r="X213" s="47">
        <v>32028</v>
      </c>
      <c r="Y213" s="47">
        <v>77933</v>
      </c>
      <c r="Z213" s="47">
        <v>1720</v>
      </c>
      <c r="AA213" s="47">
        <v>1548</v>
      </c>
      <c r="AB213" s="47">
        <v>116723</v>
      </c>
      <c r="AC213" s="47">
        <v>31939</v>
      </c>
      <c r="AD213" s="47">
        <v>79692</v>
      </c>
      <c r="AE213" s="47">
        <v>1723</v>
      </c>
      <c r="AF213" s="47">
        <v>1543</v>
      </c>
      <c r="AG213" s="125">
        <v>119910</v>
      </c>
      <c r="AH213" s="125">
        <v>31890</v>
      </c>
      <c r="AI213" s="125">
        <v>82914</v>
      </c>
      <c r="AJ213" s="125">
        <v>1726</v>
      </c>
      <c r="AK213" s="125">
        <v>1538</v>
      </c>
      <c r="AM213" s="61">
        <f t="shared" si="72"/>
        <v>0.29793692110999714</v>
      </c>
      <c r="AN213" s="62">
        <f t="shared" si="73"/>
        <v>0.28883762105319633</v>
      </c>
      <c r="AO213" s="62">
        <f t="shared" si="74"/>
        <v>0.28279105682496225</v>
      </c>
      <c r="AP213" s="62">
        <f t="shared" si="75"/>
        <v>0.27836153625531251</v>
      </c>
      <c r="AQ213" s="62">
        <f t="shared" si="76"/>
        <v>0.27363073258912124</v>
      </c>
      <c r="AR213" s="62"/>
      <c r="AS213" s="63">
        <f t="shared" si="77"/>
        <v>0.28431157356651787</v>
      </c>
      <c r="AT213" s="61">
        <f t="shared" si="78"/>
        <v>0.65867679657103961</v>
      </c>
      <c r="AU213" s="62">
        <f t="shared" si="79"/>
        <v>0.66755193103879962</v>
      </c>
      <c r="AV213" s="62">
        <f t="shared" si="80"/>
        <v>0.67308097293882274</v>
      </c>
      <c r="AW213" s="62">
        <f t="shared" si="81"/>
        <v>0.67733076074014198</v>
      </c>
      <c r="AX213" s="62">
        <f t="shared" si="82"/>
        <v>0.68274461759893079</v>
      </c>
      <c r="AY213" s="62"/>
      <c r="AZ213" s="63">
        <f t="shared" si="83"/>
        <v>0.67187701577754688</v>
      </c>
      <c r="BA213" s="61">
        <f t="shared" si="84"/>
        <v>2.6986506746626688E-2</v>
      </c>
      <c r="BB213" s="62">
        <f t="shared" si="85"/>
        <v>2.7478963793581387E-2</v>
      </c>
      <c r="BC213" s="62">
        <f t="shared" si="86"/>
        <v>2.8193113614825734E-2</v>
      </c>
      <c r="BD213" s="62">
        <f t="shared" si="87"/>
        <v>2.8402819423078596E-2</v>
      </c>
      <c r="BE213" s="62">
        <f t="shared" si="88"/>
        <v>2.7980774997215629E-2</v>
      </c>
      <c r="BF213" s="62"/>
      <c r="BG213" s="67">
        <f t="shared" si="89"/>
        <v>2.7808435715065603E-2</v>
      </c>
    </row>
    <row r="214" spans="1:59" x14ac:dyDescent="0.35">
      <c r="A214" s="46" t="s">
        <v>267</v>
      </c>
      <c r="B214" s="46" t="s">
        <v>520</v>
      </c>
      <c r="C214" s="47">
        <v>17101</v>
      </c>
      <c r="D214" s="47">
        <v>16707</v>
      </c>
      <c r="E214" s="47">
        <v>20</v>
      </c>
      <c r="F214" s="47">
        <v>72</v>
      </c>
      <c r="G214" s="47">
        <v>53</v>
      </c>
      <c r="H214" s="47">
        <v>16961</v>
      </c>
      <c r="I214" s="47">
        <v>16566</v>
      </c>
      <c r="J214" s="47">
        <v>20</v>
      </c>
      <c r="K214" s="47">
        <v>72</v>
      </c>
      <c r="L214" s="47">
        <v>54</v>
      </c>
      <c r="M214" s="47">
        <v>16618</v>
      </c>
      <c r="N214" s="47">
        <v>16197</v>
      </c>
      <c r="O214" s="47">
        <v>20</v>
      </c>
      <c r="P214" s="47">
        <v>100</v>
      </c>
      <c r="Q214" s="47">
        <v>62</v>
      </c>
      <c r="R214" s="47">
        <v>16705</v>
      </c>
      <c r="S214" s="47">
        <v>16275</v>
      </c>
      <c r="T214" s="47">
        <v>20</v>
      </c>
      <c r="U214" s="47">
        <v>100</v>
      </c>
      <c r="V214" s="47">
        <v>62</v>
      </c>
      <c r="W214" s="47">
        <v>16578</v>
      </c>
      <c r="X214" s="47">
        <v>16133</v>
      </c>
      <c r="Y214" s="47">
        <v>39</v>
      </c>
      <c r="Z214" s="47">
        <v>100</v>
      </c>
      <c r="AA214" s="47">
        <v>62</v>
      </c>
      <c r="AB214" s="47">
        <v>16541</v>
      </c>
      <c r="AC214" s="47">
        <v>16069</v>
      </c>
      <c r="AD214" s="47">
        <v>39</v>
      </c>
      <c r="AE214" s="47">
        <v>100</v>
      </c>
      <c r="AF214" s="47">
        <v>79</v>
      </c>
      <c r="AG214" s="125">
        <v>16661</v>
      </c>
      <c r="AH214" s="125">
        <v>16111</v>
      </c>
      <c r="AI214" s="125">
        <v>110</v>
      </c>
      <c r="AJ214" s="125">
        <v>100</v>
      </c>
      <c r="AK214" s="125">
        <v>79</v>
      </c>
      <c r="AM214" s="61">
        <f t="shared" si="72"/>
        <v>0.97671127881610753</v>
      </c>
      <c r="AN214" s="62">
        <f t="shared" si="73"/>
        <v>0.97466602479239384</v>
      </c>
      <c r="AO214" s="62">
        <f t="shared" si="74"/>
        <v>0.97425920383118825</v>
      </c>
      <c r="AP214" s="62">
        <f t="shared" si="75"/>
        <v>0.97315719628423214</v>
      </c>
      <c r="AQ214" s="62">
        <f t="shared" si="76"/>
        <v>0.97146484493077812</v>
      </c>
      <c r="AR214" s="62"/>
      <c r="AS214" s="63">
        <f t="shared" si="77"/>
        <v>0.97405170973094002</v>
      </c>
      <c r="AT214" s="61">
        <f t="shared" si="78"/>
        <v>1.1791757561464536E-3</v>
      </c>
      <c r="AU214" s="62">
        <f t="shared" si="79"/>
        <v>1.2035142616440004E-3</v>
      </c>
      <c r="AV214" s="62">
        <f t="shared" si="80"/>
        <v>1.1972463334331039E-3</v>
      </c>
      <c r="AW214" s="62">
        <f t="shared" si="81"/>
        <v>2.3525153818313429E-3</v>
      </c>
      <c r="AX214" s="62">
        <f t="shared" si="82"/>
        <v>2.3577776434314732E-3</v>
      </c>
      <c r="AY214" s="62"/>
      <c r="AZ214" s="63">
        <f t="shared" si="83"/>
        <v>1.6580458752972747E-3</v>
      </c>
      <c r="BA214" s="61">
        <f t="shared" si="84"/>
        <v>7.4288072637226582E-3</v>
      </c>
      <c r="BB214" s="62">
        <f t="shared" si="85"/>
        <v>9.7484655193164037E-3</v>
      </c>
      <c r="BC214" s="62">
        <f t="shared" si="86"/>
        <v>9.6976953008081415E-3</v>
      </c>
      <c r="BD214" s="62">
        <f t="shared" si="87"/>
        <v>9.7719869706840382E-3</v>
      </c>
      <c r="BE214" s="62">
        <f t="shared" si="88"/>
        <v>1.0821594824980352E-2</v>
      </c>
      <c r="BF214" s="62"/>
      <c r="BG214" s="67">
        <f t="shared" si="89"/>
        <v>9.4937099759023185E-3</v>
      </c>
    </row>
    <row r="215" spans="1:59" x14ac:dyDescent="0.35">
      <c r="A215" s="46" t="s">
        <v>267</v>
      </c>
      <c r="B215" s="46" t="s">
        <v>500</v>
      </c>
      <c r="C215" s="47">
        <v>110027</v>
      </c>
      <c r="D215" s="47">
        <v>38080</v>
      </c>
      <c r="E215" s="47">
        <v>66752</v>
      </c>
      <c r="F215" s="47">
        <v>1240</v>
      </c>
      <c r="G215" s="47">
        <v>1466</v>
      </c>
      <c r="H215" s="47">
        <v>110826</v>
      </c>
      <c r="I215" s="47">
        <v>38211</v>
      </c>
      <c r="J215" s="47">
        <v>67380</v>
      </c>
      <c r="K215" s="47">
        <v>1237</v>
      </c>
      <c r="L215" s="47">
        <v>1491</v>
      </c>
      <c r="M215" s="47">
        <v>112752</v>
      </c>
      <c r="N215" s="47">
        <v>38168</v>
      </c>
      <c r="O215" s="47">
        <v>69258</v>
      </c>
      <c r="P215" s="47">
        <v>1235</v>
      </c>
      <c r="Q215" s="47">
        <v>1546</v>
      </c>
      <c r="R215" s="47">
        <v>113941</v>
      </c>
      <c r="S215" s="47">
        <v>38184</v>
      </c>
      <c r="T215" s="47">
        <v>69791</v>
      </c>
      <c r="U215" s="47">
        <v>1678</v>
      </c>
      <c r="V215" s="47">
        <v>1689</v>
      </c>
      <c r="W215" s="47">
        <v>113866</v>
      </c>
      <c r="X215" s="47">
        <v>37962</v>
      </c>
      <c r="Y215" s="47">
        <v>69555</v>
      </c>
      <c r="Z215" s="47">
        <v>2012</v>
      </c>
      <c r="AA215" s="47">
        <v>1726</v>
      </c>
      <c r="AB215" s="47">
        <v>118605</v>
      </c>
      <c r="AC215" s="47">
        <v>37912</v>
      </c>
      <c r="AD215" s="47">
        <v>74312</v>
      </c>
      <c r="AE215" s="47">
        <v>1985</v>
      </c>
      <c r="AF215" s="47">
        <v>1764</v>
      </c>
      <c r="AG215" s="125">
        <v>119721</v>
      </c>
      <c r="AH215" s="125">
        <v>37955</v>
      </c>
      <c r="AI215" s="125">
        <v>75194</v>
      </c>
      <c r="AJ215" s="125">
        <v>2145</v>
      </c>
      <c r="AK215" s="125">
        <v>1778</v>
      </c>
      <c r="AM215" s="61">
        <f t="shared" si="72"/>
        <v>0.34478371501272265</v>
      </c>
      <c r="AN215" s="62">
        <f t="shared" si="73"/>
        <v>0.33851284234425999</v>
      </c>
      <c r="AO215" s="62">
        <f t="shared" si="74"/>
        <v>0.33512080813754486</v>
      </c>
      <c r="AP215" s="62">
        <f t="shared" si="75"/>
        <v>0.33339188168548994</v>
      </c>
      <c r="AQ215" s="62">
        <f t="shared" si="76"/>
        <v>0.31964925593356097</v>
      </c>
      <c r="AR215" s="62"/>
      <c r="AS215" s="63">
        <f t="shared" si="77"/>
        <v>0.33429170062271563</v>
      </c>
      <c r="AT215" s="61">
        <f t="shared" si="78"/>
        <v>0.60798007687726707</v>
      </c>
      <c r="AU215" s="62">
        <f t="shared" si="79"/>
        <v>0.61425074499787147</v>
      </c>
      <c r="AV215" s="62">
        <f t="shared" si="80"/>
        <v>0.61251875970897218</v>
      </c>
      <c r="AW215" s="62">
        <f t="shared" si="81"/>
        <v>0.61084959513814485</v>
      </c>
      <c r="AX215" s="62">
        <f t="shared" si="82"/>
        <v>0.62655031406770367</v>
      </c>
      <c r="AY215" s="62"/>
      <c r="AZ215" s="63">
        <f t="shared" si="83"/>
        <v>0.61442989815799187</v>
      </c>
      <c r="BA215" s="61">
        <f t="shared" si="84"/>
        <v>2.4615162506992944E-2</v>
      </c>
      <c r="BB215" s="62">
        <f t="shared" si="85"/>
        <v>2.4664750957854406E-2</v>
      </c>
      <c r="BC215" s="62">
        <f t="shared" si="86"/>
        <v>2.9550381337709868E-2</v>
      </c>
      <c r="BD215" s="62">
        <f t="shared" si="87"/>
        <v>3.2828061054221626E-2</v>
      </c>
      <c r="BE215" s="62">
        <f t="shared" si="88"/>
        <v>3.1609122718266512E-2</v>
      </c>
      <c r="BF215" s="62"/>
      <c r="BG215" s="67">
        <f t="shared" si="89"/>
        <v>2.865349571500907E-2</v>
      </c>
    </row>
    <row r="216" spans="1:59" x14ac:dyDescent="0.35">
      <c r="A216" s="46" t="s">
        <v>267</v>
      </c>
      <c r="B216" s="46" t="s">
        <v>516</v>
      </c>
      <c r="C216" s="47">
        <v>22799</v>
      </c>
      <c r="D216" s="47">
        <v>15884</v>
      </c>
      <c r="E216" s="47">
        <v>5435</v>
      </c>
      <c r="F216" s="47">
        <v>833</v>
      </c>
      <c r="G216" s="47">
        <v>291</v>
      </c>
      <c r="H216" s="47">
        <v>22959</v>
      </c>
      <c r="I216" s="47">
        <v>15774</v>
      </c>
      <c r="J216" s="47">
        <v>5681</v>
      </c>
      <c r="K216" s="47">
        <v>833</v>
      </c>
      <c r="L216" s="47">
        <v>309</v>
      </c>
      <c r="M216" s="47">
        <v>23125</v>
      </c>
      <c r="N216" s="47">
        <v>15599</v>
      </c>
      <c r="O216" s="47">
        <v>5947</v>
      </c>
      <c r="P216" s="47">
        <v>905</v>
      </c>
      <c r="Q216" s="47">
        <v>309</v>
      </c>
      <c r="R216" s="47">
        <v>23083</v>
      </c>
      <c r="S216" s="47">
        <v>15455</v>
      </c>
      <c r="T216" s="47">
        <v>6024</v>
      </c>
      <c r="U216" s="47">
        <v>921</v>
      </c>
      <c r="V216" s="47">
        <v>309</v>
      </c>
      <c r="W216" s="47">
        <v>22587</v>
      </c>
      <c r="X216" s="47">
        <v>15364</v>
      </c>
      <c r="Y216" s="47">
        <v>5481</v>
      </c>
      <c r="Z216" s="47">
        <v>1049</v>
      </c>
      <c r="AA216" s="47">
        <v>310</v>
      </c>
      <c r="AB216" s="47">
        <v>23531</v>
      </c>
      <c r="AC216" s="47">
        <v>15229</v>
      </c>
      <c r="AD216" s="47">
        <v>6533</v>
      </c>
      <c r="AE216" s="47">
        <v>1065</v>
      </c>
      <c r="AF216" s="47">
        <v>326</v>
      </c>
      <c r="AG216" s="125">
        <v>23476</v>
      </c>
      <c r="AH216" s="125">
        <v>15126</v>
      </c>
      <c r="AI216" s="125">
        <v>6578</v>
      </c>
      <c r="AJ216" s="125">
        <v>1065</v>
      </c>
      <c r="AK216" s="125">
        <v>328</v>
      </c>
      <c r="AM216" s="61">
        <f t="shared" si="72"/>
        <v>0.68705082973997122</v>
      </c>
      <c r="AN216" s="62">
        <f t="shared" si="73"/>
        <v>0.67455135135135136</v>
      </c>
      <c r="AO216" s="62">
        <f t="shared" si="74"/>
        <v>0.66954035437334836</v>
      </c>
      <c r="AP216" s="62">
        <f t="shared" si="75"/>
        <v>0.68021428255191041</v>
      </c>
      <c r="AQ216" s="62">
        <f t="shared" si="76"/>
        <v>0.647188814755004</v>
      </c>
      <c r="AR216" s="62"/>
      <c r="AS216" s="63">
        <f t="shared" si="77"/>
        <v>0.67170912655431692</v>
      </c>
      <c r="AT216" s="61">
        <f t="shared" si="78"/>
        <v>0.24744109063983624</v>
      </c>
      <c r="AU216" s="62">
        <f t="shared" si="79"/>
        <v>0.25716756756756759</v>
      </c>
      <c r="AV216" s="62">
        <f t="shared" si="80"/>
        <v>0.26097127756357491</v>
      </c>
      <c r="AW216" s="62">
        <f t="shared" si="81"/>
        <v>0.24266170806215964</v>
      </c>
      <c r="AX216" s="62">
        <f t="shared" si="82"/>
        <v>0.27763375972121884</v>
      </c>
      <c r="AY216" s="62"/>
      <c r="AZ216" s="63">
        <f t="shared" si="83"/>
        <v>0.25717508071087142</v>
      </c>
      <c r="BA216" s="61">
        <f t="shared" si="84"/>
        <v>4.9740842371183411E-2</v>
      </c>
      <c r="BB216" s="62">
        <f t="shared" si="85"/>
        <v>5.2497297297297296E-2</v>
      </c>
      <c r="BC216" s="62">
        <f t="shared" si="86"/>
        <v>5.328596802841918E-2</v>
      </c>
      <c r="BD216" s="62">
        <f t="shared" si="87"/>
        <v>6.0167352902111837E-2</v>
      </c>
      <c r="BE216" s="62">
        <f t="shared" si="88"/>
        <v>5.9113509838085929E-2</v>
      </c>
      <c r="BF216" s="62"/>
      <c r="BG216" s="67">
        <f t="shared" si="89"/>
        <v>5.4960994087419536E-2</v>
      </c>
    </row>
    <row r="217" spans="1:59" x14ac:dyDescent="0.35">
      <c r="A217" s="46" t="s">
        <v>267</v>
      </c>
      <c r="B217" s="46" t="s">
        <v>513</v>
      </c>
      <c r="C217" s="47">
        <v>25665</v>
      </c>
      <c r="D217" s="47">
        <v>15336</v>
      </c>
      <c r="E217" s="47">
        <v>9089</v>
      </c>
      <c r="F217" s="47">
        <v>560</v>
      </c>
      <c r="G217" s="47">
        <v>390</v>
      </c>
      <c r="H217" s="47">
        <v>25695</v>
      </c>
      <c r="I217" s="47">
        <v>15347</v>
      </c>
      <c r="J217" s="47">
        <v>9109</v>
      </c>
      <c r="K217" s="47">
        <v>560</v>
      </c>
      <c r="L217" s="47">
        <v>391</v>
      </c>
      <c r="M217" s="47">
        <v>27037</v>
      </c>
      <c r="N217" s="47">
        <v>15280</v>
      </c>
      <c r="O217" s="47">
        <v>10482</v>
      </c>
      <c r="P217" s="47">
        <v>592</v>
      </c>
      <c r="Q217" s="47">
        <v>391</v>
      </c>
      <c r="R217" s="47">
        <v>27410</v>
      </c>
      <c r="S217" s="47">
        <v>15341</v>
      </c>
      <c r="T217" s="47">
        <v>10760</v>
      </c>
      <c r="U217" s="47">
        <v>624</v>
      </c>
      <c r="V217" s="47">
        <v>391</v>
      </c>
      <c r="W217" s="47">
        <v>27074</v>
      </c>
      <c r="X217" s="47">
        <v>15039</v>
      </c>
      <c r="Y217" s="47">
        <v>10725</v>
      </c>
      <c r="Z217" s="47">
        <v>620</v>
      </c>
      <c r="AA217" s="47">
        <v>391</v>
      </c>
      <c r="AB217" s="47">
        <v>27075</v>
      </c>
      <c r="AC217" s="47">
        <v>15051</v>
      </c>
      <c r="AD217" s="47">
        <v>10709</v>
      </c>
      <c r="AE217" s="47">
        <v>620</v>
      </c>
      <c r="AF217" s="47">
        <v>391</v>
      </c>
      <c r="AG217" s="125">
        <v>28273</v>
      </c>
      <c r="AH217" s="125">
        <v>15091</v>
      </c>
      <c r="AI217" s="125">
        <v>11865</v>
      </c>
      <c r="AJ217" s="125">
        <v>622</v>
      </c>
      <c r="AK217" s="125">
        <v>390</v>
      </c>
      <c r="AM217" s="61">
        <f t="shared" si="72"/>
        <v>0.59727573457871186</v>
      </c>
      <c r="AN217" s="62">
        <f t="shared" si="73"/>
        <v>0.56515145911158782</v>
      </c>
      <c r="AO217" s="62">
        <f t="shared" si="74"/>
        <v>0.55968624589565852</v>
      </c>
      <c r="AP217" s="62">
        <f t="shared" si="75"/>
        <v>0.5554775799660191</v>
      </c>
      <c r="AQ217" s="62">
        <f t="shared" si="76"/>
        <v>0.55590027700831024</v>
      </c>
      <c r="AR217" s="62"/>
      <c r="AS217" s="63">
        <f t="shared" si="77"/>
        <v>0.56669825931205753</v>
      </c>
      <c r="AT217" s="61">
        <f t="shared" si="78"/>
        <v>0.35450476746448728</v>
      </c>
      <c r="AU217" s="62">
        <f t="shared" si="79"/>
        <v>0.38769094204238636</v>
      </c>
      <c r="AV217" s="62">
        <f t="shared" si="80"/>
        <v>0.39255746078073694</v>
      </c>
      <c r="AW217" s="62">
        <f t="shared" si="81"/>
        <v>0.39613651473738642</v>
      </c>
      <c r="AX217" s="62">
        <f t="shared" si="82"/>
        <v>0.3955309325946445</v>
      </c>
      <c r="AY217" s="62"/>
      <c r="AZ217" s="63">
        <f t="shared" si="83"/>
        <v>0.38528412352392827</v>
      </c>
      <c r="BA217" s="61">
        <f t="shared" si="84"/>
        <v>3.7011091652072385E-2</v>
      </c>
      <c r="BB217" s="62">
        <f t="shared" si="85"/>
        <v>3.6357584051485002E-2</v>
      </c>
      <c r="BC217" s="62">
        <f t="shared" si="86"/>
        <v>3.7030280919372494E-2</v>
      </c>
      <c r="BD217" s="62">
        <f t="shared" si="87"/>
        <v>3.7342099431188595E-2</v>
      </c>
      <c r="BE217" s="62">
        <f t="shared" si="88"/>
        <v>3.7340720221606651E-2</v>
      </c>
      <c r="BF217" s="62"/>
      <c r="BG217" s="67">
        <f t="shared" si="89"/>
        <v>3.7016355255145024E-2</v>
      </c>
    </row>
    <row r="218" spans="1:59" x14ac:dyDescent="0.35">
      <c r="A218" s="46" t="s">
        <v>267</v>
      </c>
      <c r="B218" s="46" t="s">
        <v>518</v>
      </c>
      <c r="C218" s="47">
        <v>21443</v>
      </c>
      <c r="D218" s="47">
        <v>18066</v>
      </c>
      <c r="E218" s="47">
        <v>1942</v>
      </c>
      <c r="F218" s="47">
        <v>591</v>
      </c>
      <c r="G218" s="47">
        <v>345</v>
      </c>
      <c r="H218" s="47">
        <v>21381</v>
      </c>
      <c r="I218" s="47">
        <v>17998</v>
      </c>
      <c r="J218" s="47">
        <v>1942</v>
      </c>
      <c r="K218" s="47">
        <v>599</v>
      </c>
      <c r="L218" s="47">
        <v>345</v>
      </c>
      <c r="M218" s="47">
        <v>21446</v>
      </c>
      <c r="N218" s="47">
        <v>17984</v>
      </c>
      <c r="O218" s="47">
        <v>1997</v>
      </c>
      <c r="P218" s="47">
        <v>615</v>
      </c>
      <c r="Q218" s="47">
        <v>344</v>
      </c>
      <c r="R218" s="47">
        <v>22096</v>
      </c>
      <c r="S218" s="47">
        <v>18176</v>
      </c>
      <c r="T218" s="47">
        <v>2425</v>
      </c>
      <c r="U218" s="47">
        <v>615</v>
      </c>
      <c r="V218" s="47">
        <v>358</v>
      </c>
      <c r="W218" s="47">
        <v>22087</v>
      </c>
      <c r="X218" s="47">
        <v>18037</v>
      </c>
      <c r="Y218" s="47">
        <v>2522</v>
      </c>
      <c r="Z218" s="47">
        <v>629</v>
      </c>
      <c r="AA218" s="47">
        <v>376</v>
      </c>
      <c r="AB218" s="47">
        <v>22236</v>
      </c>
      <c r="AC218" s="47">
        <v>18122</v>
      </c>
      <c r="AD218" s="47">
        <v>2523</v>
      </c>
      <c r="AE218" s="47">
        <v>673</v>
      </c>
      <c r="AF218" s="47">
        <v>389</v>
      </c>
      <c r="AG218" s="125">
        <v>22254</v>
      </c>
      <c r="AH218" s="125">
        <v>18091</v>
      </c>
      <c r="AI218" s="125">
        <v>2523</v>
      </c>
      <c r="AJ218" s="125">
        <v>713</v>
      </c>
      <c r="AK218" s="125">
        <v>393</v>
      </c>
      <c r="AM218" s="61">
        <f t="shared" si="72"/>
        <v>0.84177540807258777</v>
      </c>
      <c r="AN218" s="62">
        <f t="shared" si="73"/>
        <v>0.83857129534645158</v>
      </c>
      <c r="AO218" s="62">
        <f t="shared" si="74"/>
        <v>0.82259232440260677</v>
      </c>
      <c r="AP218" s="62">
        <f t="shared" si="75"/>
        <v>0.81663421922397794</v>
      </c>
      <c r="AQ218" s="62">
        <f t="shared" si="76"/>
        <v>0.81498470948012236</v>
      </c>
      <c r="AR218" s="62"/>
      <c r="AS218" s="63">
        <f t="shared" si="77"/>
        <v>0.82691159130514935</v>
      </c>
      <c r="AT218" s="61">
        <f t="shared" si="78"/>
        <v>9.0828305504887519E-2</v>
      </c>
      <c r="AU218" s="62">
        <f t="shared" si="79"/>
        <v>9.3117597687214393E-2</v>
      </c>
      <c r="AV218" s="62">
        <f t="shared" si="80"/>
        <v>0.10974837074583635</v>
      </c>
      <c r="AW218" s="62">
        <f t="shared" si="81"/>
        <v>0.11418481459682166</v>
      </c>
      <c r="AX218" s="62">
        <f t="shared" si="82"/>
        <v>0.11346465191581219</v>
      </c>
      <c r="AY218" s="62"/>
      <c r="AZ218" s="63">
        <f t="shared" si="83"/>
        <v>0.10426874809011441</v>
      </c>
      <c r="BA218" s="61">
        <f t="shared" si="84"/>
        <v>4.4151349328843369E-2</v>
      </c>
      <c r="BB218" s="62">
        <f t="shared" si="85"/>
        <v>4.4716963536323789E-2</v>
      </c>
      <c r="BC218" s="62">
        <f t="shared" si="86"/>
        <v>4.4035119478638668E-2</v>
      </c>
      <c r="BD218" s="62">
        <f t="shared" si="87"/>
        <v>4.5501878933309189E-2</v>
      </c>
      <c r="BE218" s="62">
        <f t="shared" si="88"/>
        <v>4.7760388559093363E-2</v>
      </c>
      <c r="BF218" s="62"/>
      <c r="BG218" s="67">
        <f t="shared" si="89"/>
        <v>4.5233139967241674E-2</v>
      </c>
    </row>
    <row r="219" spans="1:59" x14ac:dyDescent="0.35">
      <c r="A219" s="46" t="s">
        <v>267</v>
      </c>
      <c r="B219" s="46" t="s">
        <v>517</v>
      </c>
      <c r="C219" s="47">
        <v>18231</v>
      </c>
      <c r="D219" s="47">
        <v>13725</v>
      </c>
      <c r="E219" s="47">
        <v>3735</v>
      </c>
      <c r="F219" s="47">
        <v>459</v>
      </c>
      <c r="G219" s="47">
        <v>63</v>
      </c>
      <c r="H219" s="47">
        <v>18267</v>
      </c>
      <c r="I219" s="47">
        <v>13746</v>
      </c>
      <c r="J219" s="47">
        <v>3732</v>
      </c>
      <c r="K219" s="47">
        <v>483</v>
      </c>
      <c r="L219" s="47">
        <v>53</v>
      </c>
      <c r="M219" s="47">
        <v>18754</v>
      </c>
      <c r="N219" s="47">
        <v>13799</v>
      </c>
      <c r="O219" s="47">
        <v>4136</v>
      </c>
      <c r="P219" s="47">
        <v>499</v>
      </c>
      <c r="Q219" s="47">
        <v>58</v>
      </c>
      <c r="R219" s="47">
        <v>18761</v>
      </c>
      <c r="S219" s="47">
        <v>13791</v>
      </c>
      <c r="T219" s="47">
        <v>4133</v>
      </c>
      <c r="U219" s="47">
        <v>499</v>
      </c>
      <c r="V219" s="47">
        <v>66</v>
      </c>
      <c r="W219" s="47">
        <v>19363</v>
      </c>
      <c r="X219" s="47">
        <v>13790</v>
      </c>
      <c r="Y219" s="47">
        <v>4684</v>
      </c>
      <c r="Z219" s="47">
        <v>531</v>
      </c>
      <c r="AA219" s="47">
        <v>77</v>
      </c>
      <c r="AB219" s="47">
        <v>19289</v>
      </c>
      <c r="AC219" s="47">
        <v>13784</v>
      </c>
      <c r="AD219" s="47">
        <v>4592</v>
      </c>
      <c r="AE219" s="47">
        <v>531</v>
      </c>
      <c r="AF219" s="47">
        <v>94</v>
      </c>
      <c r="AG219" s="125">
        <v>19385</v>
      </c>
      <c r="AH219" s="125">
        <v>13794</v>
      </c>
      <c r="AI219" s="125">
        <v>4676</v>
      </c>
      <c r="AJ219" s="125">
        <v>531</v>
      </c>
      <c r="AK219" s="125">
        <v>94</v>
      </c>
      <c r="AM219" s="61">
        <f t="shared" si="72"/>
        <v>0.75250451634094273</v>
      </c>
      <c r="AN219" s="62">
        <f t="shared" si="73"/>
        <v>0.73578969819771778</v>
      </c>
      <c r="AO219" s="62">
        <f t="shared" si="74"/>
        <v>0.73508874793454504</v>
      </c>
      <c r="AP219" s="62">
        <f t="shared" si="75"/>
        <v>0.71218302948923207</v>
      </c>
      <c r="AQ219" s="62">
        <f t="shared" si="76"/>
        <v>0.71460417854735858</v>
      </c>
      <c r="AR219" s="62"/>
      <c r="AS219" s="63">
        <f t="shared" si="77"/>
        <v>0.73003403410195922</v>
      </c>
      <c r="AT219" s="61">
        <f t="shared" si="78"/>
        <v>0.20430284118902939</v>
      </c>
      <c r="AU219" s="62">
        <f t="shared" si="79"/>
        <v>0.22053961821478085</v>
      </c>
      <c r="AV219" s="62">
        <f t="shared" si="80"/>
        <v>0.22029742551036724</v>
      </c>
      <c r="AW219" s="62">
        <f t="shared" si="81"/>
        <v>0.24190466353354337</v>
      </c>
      <c r="AX219" s="62">
        <f t="shared" si="82"/>
        <v>0.238063144797553</v>
      </c>
      <c r="AY219" s="62"/>
      <c r="AZ219" s="63">
        <f t="shared" si="83"/>
        <v>0.22502153864905478</v>
      </c>
      <c r="BA219" s="61">
        <f t="shared" si="84"/>
        <v>2.9342530245798436E-2</v>
      </c>
      <c r="BB219" s="62">
        <f t="shared" si="85"/>
        <v>2.9700330596139489E-2</v>
      </c>
      <c r="BC219" s="62">
        <f t="shared" si="86"/>
        <v>3.0115665476253932E-2</v>
      </c>
      <c r="BD219" s="62">
        <f t="shared" si="87"/>
        <v>3.1400092960801526E-2</v>
      </c>
      <c r="BE219" s="62">
        <f t="shared" si="88"/>
        <v>3.2401887085903885E-2</v>
      </c>
      <c r="BF219" s="62"/>
      <c r="BG219" s="67">
        <f t="shared" si="89"/>
        <v>3.0592101272979455E-2</v>
      </c>
    </row>
    <row r="220" spans="1:59" x14ac:dyDescent="0.35">
      <c r="A220" s="46" t="s">
        <v>267</v>
      </c>
      <c r="B220" s="46" t="s">
        <v>510</v>
      </c>
      <c r="C220" s="47">
        <v>17146</v>
      </c>
      <c r="D220" s="47">
        <v>14050</v>
      </c>
      <c r="E220" s="47">
        <v>1921</v>
      </c>
      <c r="F220" s="47">
        <v>727</v>
      </c>
      <c r="G220" s="47">
        <v>159</v>
      </c>
      <c r="H220" s="47">
        <v>17525</v>
      </c>
      <c r="I220" s="47">
        <v>14066</v>
      </c>
      <c r="J220" s="47">
        <v>2284</v>
      </c>
      <c r="K220" s="47">
        <v>727</v>
      </c>
      <c r="L220" s="47">
        <v>157</v>
      </c>
      <c r="M220" s="47">
        <v>17596</v>
      </c>
      <c r="N220" s="47">
        <v>13893</v>
      </c>
      <c r="O220" s="47">
        <v>2532</v>
      </c>
      <c r="P220" s="47">
        <v>727</v>
      </c>
      <c r="Q220" s="47">
        <v>156</v>
      </c>
      <c r="R220" s="47">
        <v>17679</v>
      </c>
      <c r="S220" s="47">
        <v>13965</v>
      </c>
      <c r="T220" s="47">
        <v>2532</v>
      </c>
      <c r="U220" s="47">
        <v>727</v>
      </c>
      <c r="V220" s="47">
        <v>156</v>
      </c>
      <c r="W220" s="47">
        <v>17642</v>
      </c>
      <c r="X220" s="47">
        <v>13925</v>
      </c>
      <c r="Y220" s="47">
        <v>2531</v>
      </c>
      <c r="Z220" s="47">
        <v>724</v>
      </c>
      <c r="AA220" s="47">
        <v>153</v>
      </c>
      <c r="AB220" s="47">
        <v>17640</v>
      </c>
      <c r="AC220" s="47">
        <v>13919</v>
      </c>
      <c r="AD220" s="47">
        <v>2531</v>
      </c>
      <c r="AE220" s="47">
        <v>725</v>
      </c>
      <c r="AF220" s="47">
        <v>156</v>
      </c>
      <c r="AG220" s="125">
        <v>17652</v>
      </c>
      <c r="AH220" s="125">
        <v>13930</v>
      </c>
      <c r="AI220" s="125">
        <v>2531</v>
      </c>
      <c r="AJ220" s="125">
        <v>725</v>
      </c>
      <c r="AK220" s="125">
        <v>156</v>
      </c>
      <c r="AM220" s="61">
        <f t="shared" si="72"/>
        <v>0.80262482168330951</v>
      </c>
      <c r="AN220" s="62">
        <f t="shared" si="73"/>
        <v>0.78955444419186183</v>
      </c>
      <c r="AO220" s="62">
        <f t="shared" si="74"/>
        <v>0.78992024435771258</v>
      </c>
      <c r="AP220" s="62">
        <f t="shared" si="75"/>
        <v>0.78930960208593126</v>
      </c>
      <c r="AQ220" s="62">
        <f t="shared" si="76"/>
        <v>0.78905895691609973</v>
      </c>
      <c r="AR220" s="62"/>
      <c r="AS220" s="63">
        <f t="shared" si="77"/>
        <v>0.79209361384698307</v>
      </c>
      <c r="AT220" s="61">
        <f t="shared" si="78"/>
        <v>0.1303281027104137</v>
      </c>
      <c r="AU220" s="62">
        <f t="shared" si="79"/>
        <v>0.1438963400772903</v>
      </c>
      <c r="AV220" s="62">
        <f t="shared" si="80"/>
        <v>0.14322077040556594</v>
      </c>
      <c r="AW220" s="62">
        <f t="shared" si="81"/>
        <v>0.14346445981181272</v>
      </c>
      <c r="AX220" s="62">
        <f t="shared" si="82"/>
        <v>0.14348072562358277</v>
      </c>
      <c r="AY220" s="62"/>
      <c r="AZ220" s="63">
        <f t="shared" si="83"/>
        <v>0.1408780797257331</v>
      </c>
      <c r="BA220" s="61">
        <f t="shared" si="84"/>
        <v>5.0442225392296716E-2</v>
      </c>
      <c r="BB220" s="62">
        <f t="shared" si="85"/>
        <v>5.0181859513525801E-2</v>
      </c>
      <c r="BC220" s="62">
        <f t="shared" si="86"/>
        <v>4.9946263928955258E-2</v>
      </c>
      <c r="BD220" s="62">
        <f t="shared" si="87"/>
        <v>4.9710917129577148E-2</v>
      </c>
      <c r="BE220" s="62">
        <f t="shared" si="88"/>
        <v>4.9943310657596371E-2</v>
      </c>
      <c r="BF220" s="62"/>
      <c r="BG220" s="67">
        <f t="shared" si="89"/>
        <v>5.004491532439026E-2</v>
      </c>
    </row>
    <row r="221" spans="1:59" x14ac:dyDescent="0.35">
      <c r="A221" s="46" t="s">
        <v>267</v>
      </c>
      <c r="B221" s="46" t="s">
        <v>519</v>
      </c>
      <c r="C221" s="47">
        <v>13917</v>
      </c>
      <c r="D221" s="47">
        <v>12405</v>
      </c>
      <c r="E221" s="47">
        <v>794</v>
      </c>
      <c r="F221" s="47">
        <v>312</v>
      </c>
      <c r="G221" s="47">
        <v>200</v>
      </c>
      <c r="H221" s="47">
        <v>14033</v>
      </c>
      <c r="I221" s="47">
        <v>12378</v>
      </c>
      <c r="J221" s="47">
        <v>931</v>
      </c>
      <c r="K221" s="47">
        <v>313</v>
      </c>
      <c r="L221" s="47">
        <v>202</v>
      </c>
      <c r="M221" s="47">
        <v>13965</v>
      </c>
      <c r="N221" s="47">
        <v>12272</v>
      </c>
      <c r="O221" s="47">
        <v>950</v>
      </c>
      <c r="P221" s="47">
        <v>337</v>
      </c>
      <c r="Q221" s="47">
        <v>201</v>
      </c>
      <c r="R221" s="47">
        <v>14327</v>
      </c>
      <c r="S221" s="47">
        <v>12241</v>
      </c>
      <c r="T221" s="47">
        <v>1338</v>
      </c>
      <c r="U221" s="47">
        <v>337</v>
      </c>
      <c r="V221" s="47">
        <v>201</v>
      </c>
      <c r="W221" s="47">
        <v>14341</v>
      </c>
      <c r="X221" s="47">
        <v>12167</v>
      </c>
      <c r="Y221" s="47">
        <v>1417</v>
      </c>
      <c r="Z221" s="47">
        <v>337</v>
      </c>
      <c r="AA221" s="47">
        <v>202</v>
      </c>
      <c r="AB221" s="47">
        <v>14243</v>
      </c>
      <c r="AC221" s="47">
        <v>12069</v>
      </c>
      <c r="AD221" s="47">
        <v>1417</v>
      </c>
      <c r="AE221" s="47">
        <v>337</v>
      </c>
      <c r="AF221" s="47">
        <v>202</v>
      </c>
      <c r="AG221" s="125">
        <v>14276</v>
      </c>
      <c r="AH221" s="125">
        <v>12024</v>
      </c>
      <c r="AI221" s="125">
        <v>1417</v>
      </c>
      <c r="AJ221" s="125">
        <v>408</v>
      </c>
      <c r="AK221" s="125">
        <v>206</v>
      </c>
      <c r="AM221" s="61">
        <f t="shared" si="72"/>
        <v>0.88206370697641279</v>
      </c>
      <c r="AN221" s="62">
        <f t="shared" si="73"/>
        <v>0.87876834944504112</v>
      </c>
      <c r="AO221" s="62">
        <f t="shared" si="74"/>
        <v>0.85440078174076917</v>
      </c>
      <c r="AP221" s="62">
        <f t="shared" si="75"/>
        <v>0.84840666620179905</v>
      </c>
      <c r="AQ221" s="62">
        <f t="shared" si="76"/>
        <v>0.84736361721547426</v>
      </c>
      <c r="AR221" s="62"/>
      <c r="AS221" s="63">
        <f t="shared" si="77"/>
        <v>0.86220062431589928</v>
      </c>
      <c r="AT221" s="61">
        <f t="shared" si="78"/>
        <v>6.6343618613268721E-2</v>
      </c>
      <c r="AU221" s="62">
        <f t="shared" si="79"/>
        <v>6.8027210884353748E-2</v>
      </c>
      <c r="AV221" s="62">
        <f t="shared" si="80"/>
        <v>9.3390102603475952E-2</v>
      </c>
      <c r="AW221" s="62">
        <f t="shared" si="81"/>
        <v>9.8807614531762081E-2</v>
      </c>
      <c r="AX221" s="62">
        <f t="shared" si="82"/>
        <v>9.9487467527908449E-2</v>
      </c>
      <c r="AY221" s="62"/>
      <c r="AZ221" s="63">
        <f t="shared" si="83"/>
        <v>8.521120283215379E-2</v>
      </c>
      <c r="BA221" s="61">
        <f t="shared" si="84"/>
        <v>3.6699209007339841E-2</v>
      </c>
      <c r="BB221" s="62">
        <f t="shared" si="85"/>
        <v>3.852488363766559E-2</v>
      </c>
      <c r="BC221" s="62">
        <f t="shared" si="86"/>
        <v>3.7551476233684648E-2</v>
      </c>
      <c r="BD221" s="62">
        <f t="shared" si="87"/>
        <v>3.7584547800013947E-2</v>
      </c>
      <c r="BE221" s="62">
        <f t="shared" si="88"/>
        <v>3.7843151021554451E-2</v>
      </c>
      <c r="BF221" s="62"/>
      <c r="BG221" s="67">
        <f t="shared" si="89"/>
        <v>3.7640653540051694E-2</v>
      </c>
    </row>
    <row r="222" spans="1:59" x14ac:dyDescent="0.35">
      <c r="A222" s="46" t="s">
        <v>267</v>
      </c>
      <c r="B222" s="46" t="s">
        <v>515</v>
      </c>
      <c r="C222" s="47">
        <v>14522</v>
      </c>
      <c r="D222" s="47">
        <v>13289</v>
      </c>
      <c r="E222" s="47">
        <v>737</v>
      </c>
      <c r="F222" s="47">
        <v>203</v>
      </c>
      <c r="G222" s="47">
        <v>88</v>
      </c>
      <c r="H222" s="47">
        <v>14661</v>
      </c>
      <c r="I222" s="47">
        <v>13258</v>
      </c>
      <c r="J222" s="47">
        <v>889</v>
      </c>
      <c r="K222" s="47">
        <v>203</v>
      </c>
      <c r="L222" s="47">
        <v>104</v>
      </c>
      <c r="M222" s="47">
        <v>14693</v>
      </c>
      <c r="N222" s="47">
        <v>13256</v>
      </c>
      <c r="O222" s="47">
        <v>889</v>
      </c>
      <c r="P222" s="47">
        <v>232</v>
      </c>
      <c r="Q222" s="47">
        <v>104</v>
      </c>
      <c r="R222" s="47">
        <v>14777</v>
      </c>
      <c r="S222" s="47">
        <v>13238</v>
      </c>
      <c r="T222" s="47">
        <v>968</v>
      </c>
      <c r="U222" s="47">
        <v>240</v>
      </c>
      <c r="V222" s="47">
        <v>112</v>
      </c>
      <c r="W222" s="47">
        <v>14913</v>
      </c>
      <c r="X222" s="47">
        <v>13196</v>
      </c>
      <c r="Y222" s="47">
        <v>1124</v>
      </c>
      <c r="Z222" s="47">
        <v>256</v>
      </c>
      <c r="AA222" s="47">
        <v>117</v>
      </c>
      <c r="AB222" s="47">
        <v>15072</v>
      </c>
      <c r="AC222" s="47">
        <v>13100</v>
      </c>
      <c r="AD222" s="47">
        <v>1383</v>
      </c>
      <c r="AE222" s="47">
        <v>256</v>
      </c>
      <c r="AF222" s="47">
        <v>117</v>
      </c>
      <c r="AG222" s="125">
        <v>14987</v>
      </c>
      <c r="AH222" s="125">
        <v>13012</v>
      </c>
      <c r="AI222" s="125">
        <v>1383</v>
      </c>
      <c r="AJ222" s="125">
        <v>256</v>
      </c>
      <c r="AK222" s="125">
        <v>117</v>
      </c>
      <c r="AM222" s="61">
        <f t="shared" si="72"/>
        <v>0.90430393561148625</v>
      </c>
      <c r="AN222" s="62">
        <f t="shared" si="73"/>
        <v>0.90219832573334235</v>
      </c>
      <c r="AO222" s="62">
        <f t="shared" si="74"/>
        <v>0.89585166136563577</v>
      </c>
      <c r="AP222" s="62">
        <f t="shared" si="75"/>
        <v>0.88486555354388785</v>
      </c>
      <c r="AQ222" s="62">
        <f t="shared" si="76"/>
        <v>0.86916135881104029</v>
      </c>
      <c r="AR222" s="62"/>
      <c r="AS222" s="63">
        <f t="shared" si="77"/>
        <v>0.89127616701307844</v>
      </c>
      <c r="AT222" s="61">
        <f t="shared" si="78"/>
        <v>6.0637064320305571E-2</v>
      </c>
      <c r="AU222" s="62">
        <f t="shared" si="79"/>
        <v>6.0505002382086705E-2</v>
      </c>
      <c r="AV222" s="62">
        <f t="shared" si="80"/>
        <v>6.5507207146240781E-2</v>
      </c>
      <c r="AW222" s="62">
        <f t="shared" si="81"/>
        <v>7.5370482129685515E-2</v>
      </c>
      <c r="AX222" s="62">
        <f t="shared" si="82"/>
        <v>9.1759554140127389E-2</v>
      </c>
      <c r="AY222" s="62"/>
      <c r="AZ222" s="63">
        <f t="shared" si="83"/>
        <v>7.0755862023689192E-2</v>
      </c>
      <c r="BA222" s="61">
        <f t="shared" si="84"/>
        <v>2.0939908601050407E-2</v>
      </c>
      <c r="BB222" s="62">
        <f t="shared" si="85"/>
        <v>2.2868032396379228E-2</v>
      </c>
      <c r="BC222" s="62">
        <f t="shared" si="86"/>
        <v>2.382080259863301E-2</v>
      </c>
      <c r="BD222" s="62">
        <f t="shared" si="87"/>
        <v>2.5011734728089586E-2</v>
      </c>
      <c r="BE222" s="62">
        <f t="shared" si="88"/>
        <v>2.4747876857749471E-2</v>
      </c>
      <c r="BF222" s="62"/>
      <c r="BG222" s="67">
        <f t="shared" si="89"/>
        <v>2.3477671036380342E-2</v>
      </c>
    </row>
    <row r="223" spans="1:59" x14ac:dyDescent="0.35">
      <c r="A223" s="46" t="s">
        <v>267</v>
      </c>
      <c r="B223" s="46" t="s">
        <v>512</v>
      </c>
      <c r="C223" s="47">
        <v>30305</v>
      </c>
      <c r="D223" s="47">
        <v>24624</v>
      </c>
      <c r="E223" s="47">
        <v>4513</v>
      </c>
      <c r="F223" s="47">
        <v>437</v>
      </c>
      <c r="G223" s="47">
        <v>187</v>
      </c>
      <c r="H223" s="47">
        <v>30404</v>
      </c>
      <c r="I223" s="47">
        <v>24585</v>
      </c>
      <c r="J223" s="47">
        <v>4621</v>
      </c>
      <c r="K223" s="47">
        <v>449</v>
      </c>
      <c r="L223" s="47">
        <v>207</v>
      </c>
      <c r="M223" s="47">
        <v>31247</v>
      </c>
      <c r="N223" s="47">
        <v>24345</v>
      </c>
      <c r="O223" s="47">
        <v>5709</v>
      </c>
      <c r="P223" s="47">
        <v>449</v>
      </c>
      <c r="Q223" s="47">
        <v>207</v>
      </c>
      <c r="R223" s="47">
        <v>31350</v>
      </c>
      <c r="S223" s="47">
        <v>24321</v>
      </c>
      <c r="T223" s="47">
        <v>5802</v>
      </c>
      <c r="U223" s="47">
        <v>473</v>
      </c>
      <c r="V223" s="47">
        <v>207</v>
      </c>
      <c r="W223" s="47">
        <v>31310</v>
      </c>
      <c r="X223" s="47">
        <v>24280</v>
      </c>
      <c r="Y223" s="47">
        <v>5798</v>
      </c>
      <c r="Z223" s="47">
        <v>469</v>
      </c>
      <c r="AA223" s="47">
        <v>207</v>
      </c>
      <c r="AB223" s="47">
        <v>31325</v>
      </c>
      <c r="AC223" s="47">
        <v>24240</v>
      </c>
      <c r="AD223" s="47">
        <v>5858</v>
      </c>
      <c r="AE223" s="47">
        <v>469</v>
      </c>
      <c r="AF223" s="47">
        <v>207</v>
      </c>
      <c r="AG223" s="125">
        <v>31272</v>
      </c>
      <c r="AH223" s="125">
        <v>24190</v>
      </c>
      <c r="AI223" s="125">
        <v>5857</v>
      </c>
      <c r="AJ223" s="125">
        <v>469</v>
      </c>
      <c r="AK223" s="125">
        <v>207</v>
      </c>
      <c r="AM223" s="61">
        <f t="shared" si="72"/>
        <v>0.80861070911722144</v>
      </c>
      <c r="AN223" s="62">
        <f t="shared" si="73"/>
        <v>0.77911479502032199</v>
      </c>
      <c r="AO223" s="62">
        <f t="shared" si="74"/>
        <v>0.77578947368421047</v>
      </c>
      <c r="AP223" s="62">
        <f t="shared" si="75"/>
        <v>0.77547109549664639</v>
      </c>
      <c r="AQ223" s="62">
        <f t="shared" si="76"/>
        <v>0.77382282521947321</v>
      </c>
      <c r="AR223" s="62"/>
      <c r="AS223" s="63">
        <f t="shared" si="77"/>
        <v>0.78256177970757468</v>
      </c>
      <c r="AT223" s="61">
        <f t="shared" si="78"/>
        <v>0.15198658071306406</v>
      </c>
      <c r="AU223" s="62">
        <f t="shared" si="79"/>
        <v>0.18270553973181425</v>
      </c>
      <c r="AV223" s="62">
        <f t="shared" si="80"/>
        <v>0.18507177033492822</v>
      </c>
      <c r="AW223" s="62">
        <f t="shared" si="81"/>
        <v>0.18518045352922388</v>
      </c>
      <c r="AX223" s="62">
        <f t="shared" si="82"/>
        <v>0.18700718276137271</v>
      </c>
      <c r="AY223" s="62"/>
      <c r="AZ223" s="63">
        <f t="shared" si="83"/>
        <v>0.17839030541408063</v>
      </c>
      <c r="BA223" s="61">
        <f t="shared" si="84"/>
        <v>2.1576108406788582E-2</v>
      </c>
      <c r="BB223" s="62">
        <f t="shared" si="85"/>
        <v>2.0994015425480846E-2</v>
      </c>
      <c r="BC223" s="62">
        <f t="shared" si="86"/>
        <v>2.1690590111642743E-2</v>
      </c>
      <c r="BD223" s="62">
        <f t="shared" si="87"/>
        <v>2.1590546151389334E-2</v>
      </c>
      <c r="BE223" s="62">
        <f t="shared" si="88"/>
        <v>2.158020750199521E-2</v>
      </c>
      <c r="BF223" s="62"/>
      <c r="BG223" s="67">
        <f t="shared" si="89"/>
        <v>2.1486293519459344E-2</v>
      </c>
    </row>
    <row r="224" spans="1:59" x14ac:dyDescent="0.35">
      <c r="A224" s="46" t="s">
        <v>267</v>
      </c>
      <c r="B224" s="46" t="s">
        <v>509</v>
      </c>
      <c r="C224" s="47">
        <v>27924</v>
      </c>
      <c r="D224" s="47">
        <v>15378</v>
      </c>
      <c r="E224" s="47">
        <v>11923</v>
      </c>
      <c r="F224" s="47">
        <v>291</v>
      </c>
      <c r="G224" s="47">
        <v>55</v>
      </c>
      <c r="H224" s="47">
        <v>27949</v>
      </c>
      <c r="I224" s="47">
        <v>15386</v>
      </c>
      <c r="J224" s="47">
        <v>11941</v>
      </c>
      <c r="K224" s="47">
        <v>291</v>
      </c>
      <c r="L224" s="47">
        <v>55</v>
      </c>
      <c r="M224" s="47">
        <v>27942</v>
      </c>
      <c r="N224" s="47">
        <v>15336</v>
      </c>
      <c r="O224" s="47">
        <v>11959</v>
      </c>
      <c r="P224" s="47">
        <v>291</v>
      </c>
      <c r="Q224" s="47">
        <v>79</v>
      </c>
      <c r="R224" s="47">
        <v>28628</v>
      </c>
      <c r="S224" s="47">
        <v>15394</v>
      </c>
      <c r="T224" s="47">
        <v>12571</v>
      </c>
      <c r="U224" s="47">
        <v>291</v>
      </c>
      <c r="V224" s="47">
        <v>79</v>
      </c>
      <c r="W224" s="47">
        <v>29866</v>
      </c>
      <c r="X224" s="47">
        <v>15371</v>
      </c>
      <c r="Y224" s="47">
        <v>13814</v>
      </c>
      <c r="Z224" s="47">
        <v>299</v>
      </c>
      <c r="AA224" s="47">
        <v>76</v>
      </c>
      <c r="AB224" s="47">
        <v>29873</v>
      </c>
      <c r="AC224" s="47">
        <v>15373</v>
      </c>
      <c r="AD224" s="47">
        <v>13814</v>
      </c>
      <c r="AE224" s="47">
        <v>299</v>
      </c>
      <c r="AF224" s="47">
        <v>76</v>
      </c>
      <c r="AG224" s="125">
        <v>29844</v>
      </c>
      <c r="AH224" s="125">
        <v>15343</v>
      </c>
      <c r="AI224" s="125">
        <v>13814</v>
      </c>
      <c r="AJ224" s="125">
        <v>299</v>
      </c>
      <c r="AK224" s="125">
        <v>76</v>
      </c>
      <c r="AM224" s="61">
        <f t="shared" si="72"/>
        <v>0.55050270134888546</v>
      </c>
      <c r="AN224" s="62">
        <f t="shared" si="73"/>
        <v>0.54885119175434827</v>
      </c>
      <c r="AO224" s="62">
        <f t="shared" si="74"/>
        <v>0.53772530389828144</v>
      </c>
      <c r="AP224" s="62">
        <f t="shared" si="75"/>
        <v>0.51466550592647153</v>
      </c>
      <c r="AQ224" s="62">
        <f t="shared" si="76"/>
        <v>0.51461185686071031</v>
      </c>
      <c r="AR224" s="62"/>
      <c r="AS224" s="63">
        <f t="shared" si="77"/>
        <v>0.53327131195773947</v>
      </c>
      <c r="AT224" s="61">
        <f t="shared" si="78"/>
        <v>0.42724247736949444</v>
      </c>
      <c r="AU224" s="62">
        <f t="shared" si="79"/>
        <v>0.42799370123827929</v>
      </c>
      <c r="AV224" s="62">
        <f t="shared" si="80"/>
        <v>0.43911555120860696</v>
      </c>
      <c r="AW224" s="62">
        <f t="shared" si="81"/>
        <v>0.46253264581798703</v>
      </c>
      <c r="AX224" s="62">
        <f t="shared" si="82"/>
        <v>0.46242426271214809</v>
      </c>
      <c r="AY224" s="62"/>
      <c r="AZ224" s="63">
        <f t="shared" si="83"/>
        <v>0.44386172766930321</v>
      </c>
      <c r="BA224" s="61">
        <f t="shared" si="84"/>
        <v>1.2379691581094136E-2</v>
      </c>
      <c r="BB224" s="62">
        <f t="shared" si="85"/>
        <v>1.3241714981032137E-2</v>
      </c>
      <c r="BC224" s="62">
        <f t="shared" si="86"/>
        <v>1.2924409668855667E-2</v>
      </c>
      <c r="BD224" s="62">
        <f t="shared" si="87"/>
        <v>1.2556083841157169E-2</v>
      </c>
      <c r="BE224" s="62">
        <f t="shared" si="88"/>
        <v>1.2553141632912664E-2</v>
      </c>
      <c r="BF224" s="62"/>
      <c r="BG224" s="67">
        <f t="shared" si="89"/>
        <v>1.2731008341010352E-2</v>
      </c>
    </row>
    <row r="225" spans="1:59" x14ac:dyDescent="0.35">
      <c r="A225" s="46" t="s">
        <v>268</v>
      </c>
      <c r="B225" s="46" t="s">
        <v>268</v>
      </c>
      <c r="C225" s="47">
        <v>698264</v>
      </c>
      <c r="D225" s="47">
        <v>283061</v>
      </c>
      <c r="E225" s="47">
        <v>374491</v>
      </c>
      <c r="F225" s="47">
        <v>15602</v>
      </c>
      <c r="G225" s="47">
        <v>14517</v>
      </c>
      <c r="H225" s="47">
        <v>712850</v>
      </c>
      <c r="I225" s="47">
        <v>282342</v>
      </c>
      <c r="J225" s="47">
        <v>389225</v>
      </c>
      <c r="K225" s="47">
        <v>15941</v>
      </c>
      <c r="L225" s="47">
        <v>14723</v>
      </c>
      <c r="M225" s="47">
        <v>724524</v>
      </c>
      <c r="N225" s="47">
        <v>281271</v>
      </c>
      <c r="O225" s="47">
        <v>401005</v>
      </c>
      <c r="P225" s="47">
        <v>16556</v>
      </c>
      <c r="Q225" s="47">
        <v>14999</v>
      </c>
      <c r="R225" s="47">
        <v>741221</v>
      </c>
      <c r="S225" s="47">
        <v>280952</v>
      </c>
      <c r="T225" s="47">
        <v>416861</v>
      </c>
      <c r="U225" s="47">
        <v>17450</v>
      </c>
      <c r="V225" s="47">
        <v>15130</v>
      </c>
      <c r="W225" s="47">
        <v>747880</v>
      </c>
      <c r="X225" s="47">
        <v>279616</v>
      </c>
      <c r="Y225" s="47">
        <v>424658</v>
      </c>
      <c r="Z225" s="47">
        <v>17604</v>
      </c>
      <c r="AA225" s="47">
        <v>15142</v>
      </c>
      <c r="AB225" s="47">
        <v>755382</v>
      </c>
      <c r="AC225" s="47">
        <v>279159</v>
      </c>
      <c r="AD225" s="47">
        <v>432466</v>
      </c>
      <c r="AE225" s="47">
        <v>17774</v>
      </c>
      <c r="AF225" s="47">
        <v>15122</v>
      </c>
      <c r="AG225" s="125">
        <v>765051</v>
      </c>
      <c r="AH225" s="125">
        <v>277377</v>
      </c>
      <c r="AI225" s="125">
        <v>443907</v>
      </c>
      <c r="AJ225" s="125">
        <v>17901</v>
      </c>
      <c r="AK225" s="125">
        <v>15106</v>
      </c>
      <c r="AM225" s="61">
        <f t="shared" si="72"/>
        <v>0.39607491057024619</v>
      </c>
      <c r="AN225" s="62">
        <f t="shared" si="73"/>
        <v>0.38821488315086872</v>
      </c>
      <c r="AO225" s="62">
        <f t="shared" si="74"/>
        <v>0.37903944977273984</v>
      </c>
      <c r="AP225" s="62">
        <f t="shared" si="75"/>
        <v>0.37387816227202225</v>
      </c>
      <c r="AQ225" s="62">
        <f t="shared" si="76"/>
        <v>0.36956003717324482</v>
      </c>
      <c r="AR225" s="62"/>
      <c r="AS225" s="63">
        <f t="shared" si="77"/>
        <v>0.38135348858782436</v>
      </c>
      <c r="AT225" s="61">
        <f t="shared" si="78"/>
        <v>0.54601248509504108</v>
      </c>
      <c r="AU225" s="62">
        <f t="shared" si="79"/>
        <v>0.55347372895859903</v>
      </c>
      <c r="AV225" s="62">
        <f t="shared" si="80"/>
        <v>0.56239771943860195</v>
      </c>
      <c r="AW225" s="62">
        <f t="shared" si="81"/>
        <v>0.56781569235706264</v>
      </c>
      <c r="AX225" s="62">
        <f t="shared" si="82"/>
        <v>0.57251298018750774</v>
      </c>
      <c r="AY225" s="62"/>
      <c r="AZ225" s="63">
        <f t="shared" si="83"/>
        <v>0.56044252120736249</v>
      </c>
      <c r="BA225" s="61">
        <f t="shared" si="84"/>
        <v>4.3016062285193238E-2</v>
      </c>
      <c r="BB225" s="62">
        <f t="shared" si="85"/>
        <v>4.3552732552682862E-2</v>
      </c>
      <c r="BC225" s="62">
        <f t="shared" si="86"/>
        <v>4.3954502098564399E-2</v>
      </c>
      <c r="BD225" s="62">
        <f t="shared" si="87"/>
        <v>4.3785099213777615E-2</v>
      </c>
      <c r="BE225" s="62">
        <f t="shared" si="88"/>
        <v>4.3548826951132012E-2</v>
      </c>
      <c r="BF225" s="62"/>
      <c r="BG225" s="67">
        <f t="shared" si="89"/>
        <v>4.3571444620270024E-2</v>
      </c>
    </row>
    <row r="226" spans="1:59" x14ac:dyDescent="0.35">
      <c r="A226" s="46" t="s">
        <v>268</v>
      </c>
      <c r="B226" s="46" t="s">
        <v>497</v>
      </c>
      <c r="C226" s="47">
        <v>24649</v>
      </c>
      <c r="D226" s="47">
        <v>19486</v>
      </c>
      <c r="E226" s="47">
        <v>3761</v>
      </c>
      <c r="F226" s="47">
        <v>702</v>
      </c>
      <c r="G226" s="47">
        <v>343</v>
      </c>
      <c r="H226" s="47">
        <v>24875</v>
      </c>
      <c r="I226" s="47">
        <v>19552</v>
      </c>
      <c r="J226" s="47">
        <v>3761</v>
      </c>
      <c r="K226" s="47">
        <v>841</v>
      </c>
      <c r="L226" s="47">
        <v>356</v>
      </c>
      <c r="M226" s="47">
        <v>25219</v>
      </c>
      <c r="N226" s="47">
        <v>19632</v>
      </c>
      <c r="O226" s="47">
        <v>3823</v>
      </c>
      <c r="P226" s="47">
        <v>1005</v>
      </c>
      <c r="Q226" s="47">
        <v>384</v>
      </c>
      <c r="R226" s="47">
        <v>25269</v>
      </c>
      <c r="S226" s="47">
        <v>19577</v>
      </c>
      <c r="T226" s="47">
        <v>3631</v>
      </c>
      <c r="U226" s="47">
        <v>1299</v>
      </c>
      <c r="V226" s="47">
        <v>384</v>
      </c>
      <c r="W226" s="47">
        <v>25261</v>
      </c>
      <c r="X226" s="47">
        <v>19448</v>
      </c>
      <c r="Y226" s="47">
        <v>3742</v>
      </c>
      <c r="Z226" s="47">
        <v>1300</v>
      </c>
      <c r="AA226" s="47">
        <v>384</v>
      </c>
      <c r="AB226" s="47">
        <v>25472</v>
      </c>
      <c r="AC226" s="47">
        <v>19499</v>
      </c>
      <c r="AD226" s="47">
        <v>3900</v>
      </c>
      <c r="AE226" s="47">
        <v>1299</v>
      </c>
      <c r="AF226" s="47">
        <v>384</v>
      </c>
      <c r="AG226" s="125">
        <v>25738</v>
      </c>
      <c r="AH226" s="125">
        <v>19479</v>
      </c>
      <c r="AI226" s="125">
        <v>4185</v>
      </c>
      <c r="AJ226" s="125">
        <v>1300</v>
      </c>
      <c r="AK226" s="125">
        <v>384</v>
      </c>
      <c r="AM226" s="61">
        <f t="shared" si="72"/>
        <v>0.78601005025125625</v>
      </c>
      <c r="AN226" s="62">
        <f t="shared" si="73"/>
        <v>0.77846068440461558</v>
      </c>
      <c r="AO226" s="62">
        <f t="shared" si="74"/>
        <v>0.7747437571728204</v>
      </c>
      <c r="AP226" s="62">
        <f t="shared" si="75"/>
        <v>0.76988242745734536</v>
      </c>
      <c r="AQ226" s="62">
        <f t="shared" si="76"/>
        <v>0.76550722361809043</v>
      </c>
      <c r="AR226" s="62"/>
      <c r="AS226" s="63">
        <f t="shared" si="77"/>
        <v>0.77492082858082567</v>
      </c>
      <c r="AT226" s="61">
        <f t="shared" si="78"/>
        <v>0.15119597989949748</v>
      </c>
      <c r="AU226" s="62">
        <f t="shared" si="79"/>
        <v>0.15159205361037312</v>
      </c>
      <c r="AV226" s="62">
        <f t="shared" si="80"/>
        <v>0.14369385412956587</v>
      </c>
      <c r="AW226" s="62">
        <f t="shared" si="81"/>
        <v>0.1481334864019635</v>
      </c>
      <c r="AX226" s="62">
        <f t="shared" si="82"/>
        <v>0.15310929648241206</v>
      </c>
      <c r="AY226" s="62"/>
      <c r="AZ226" s="63">
        <f t="shared" si="83"/>
        <v>0.14954493410476241</v>
      </c>
      <c r="BA226" s="61">
        <f t="shared" si="84"/>
        <v>4.8120603015075376E-2</v>
      </c>
      <c r="BB226" s="62">
        <f t="shared" si="85"/>
        <v>5.5077520916769103E-2</v>
      </c>
      <c r="BC226" s="62">
        <f t="shared" si="86"/>
        <v>6.6603347975780602E-2</v>
      </c>
      <c r="BD226" s="62">
        <f t="shared" si="87"/>
        <v>6.6664027552353428E-2</v>
      </c>
      <c r="BE226" s="62">
        <f t="shared" si="88"/>
        <v>6.6072550251256287E-2</v>
      </c>
      <c r="BF226" s="62"/>
      <c r="BG226" s="67">
        <f t="shared" si="89"/>
        <v>6.0507609942246951E-2</v>
      </c>
    </row>
    <row r="227" spans="1:59" x14ac:dyDescent="0.35">
      <c r="A227" s="46" t="s">
        <v>268</v>
      </c>
      <c r="B227" s="46" t="s">
        <v>486</v>
      </c>
      <c r="C227" s="47">
        <v>109423</v>
      </c>
      <c r="D227" s="47">
        <v>29727</v>
      </c>
      <c r="E227" s="47">
        <v>72305</v>
      </c>
      <c r="F227" s="47">
        <v>4263</v>
      </c>
      <c r="G227" s="47">
        <v>1288</v>
      </c>
      <c r="H227" s="47">
        <v>112370</v>
      </c>
      <c r="I227" s="47">
        <v>29338</v>
      </c>
      <c r="J227" s="47">
        <v>75568</v>
      </c>
      <c r="K227" s="47">
        <v>4264</v>
      </c>
      <c r="L227" s="47">
        <v>1376</v>
      </c>
      <c r="M227" s="47">
        <v>113112</v>
      </c>
      <c r="N227" s="47">
        <v>29119</v>
      </c>
      <c r="O227" s="47">
        <v>76460</v>
      </c>
      <c r="P227" s="47">
        <v>4306</v>
      </c>
      <c r="Q227" s="47">
        <v>1404</v>
      </c>
      <c r="R227" s="47">
        <v>116663</v>
      </c>
      <c r="S227" s="47">
        <v>29065</v>
      </c>
      <c r="T227" s="47">
        <v>80048</v>
      </c>
      <c r="U227" s="47">
        <v>4310</v>
      </c>
      <c r="V227" s="47">
        <v>1403</v>
      </c>
      <c r="W227" s="47">
        <v>117489</v>
      </c>
      <c r="X227" s="47">
        <v>28928</v>
      </c>
      <c r="Y227" s="47">
        <v>81018</v>
      </c>
      <c r="Z227" s="47">
        <v>4305</v>
      </c>
      <c r="AA227" s="47">
        <v>1409</v>
      </c>
      <c r="AB227" s="47">
        <v>119129</v>
      </c>
      <c r="AC227" s="47">
        <v>28812</v>
      </c>
      <c r="AD227" s="47">
        <v>82793</v>
      </c>
      <c r="AE227" s="47">
        <v>4295</v>
      </c>
      <c r="AF227" s="47">
        <v>1410</v>
      </c>
      <c r="AG227" s="125">
        <v>120261</v>
      </c>
      <c r="AH227" s="125">
        <v>28751</v>
      </c>
      <c r="AI227" s="125">
        <v>83988</v>
      </c>
      <c r="AJ227" s="125">
        <v>4295</v>
      </c>
      <c r="AK227" s="125">
        <v>1416</v>
      </c>
      <c r="AM227" s="61">
        <f t="shared" si="72"/>
        <v>0.26108391919551482</v>
      </c>
      <c r="AN227" s="62">
        <f t="shared" si="73"/>
        <v>0.25743510856496216</v>
      </c>
      <c r="AO227" s="62">
        <f t="shared" si="74"/>
        <v>0.24913640142975921</v>
      </c>
      <c r="AP227" s="62">
        <f t="shared" si="75"/>
        <v>0.2462187949510167</v>
      </c>
      <c r="AQ227" s="62">
        <f t="shared" si="76"/>
        <v>0.24185546760234702</v>
      </c>
      <c r="AR227" s="62"/>
      <c r="AS227" s="63">
        <f t="shared" si="77"/>
        <v>0.25114593834871995</v>
      </c>
      <c r="AT227" s="61">
        <f t="shared" si="78"/>
        <v>0.67249265818278903</v>
      </c>
      <c r="AU227" s="62">
        <f t="shared" si="79"/>
        <v>0.67596718296909253</v>
      </c>
      <c r="AV227" s="62">
        <f t="shared" si="80"/>
        <v>0.68614727891448013</v>
      </c>
      <c r="AW227" s="62">
        <f t="shared" si="81"/>
        <v>0.68957944999106302</v>
      </c>
      <c r="AX227" s="62">
        <f t="shared" si="82"/>
        <v>0.69498610749691514</v>
      </c>
      <c r="AY227" s="62"/>
      <c r="AZ227" s="63">
        <f t="shared" si="83"/>
        <v>0.68383453551086792</v>
      </c>
      <c r="BA227" s="61">
        <f t="shared" si="84"/>
        <v>5.0191332206104833E-2</v>
      </c>
      <c r="BB227" s="62">
        <f t="shared" si="85"/>
        <v>5.0480939246057004E-2</v>
      </c>
      <c r="BC227" s="62">
        <f t="shared" si="86"/>
        <v>4.8970110489186806E-2</v>
      </c>
      <c r="BD227" s="62">
        <f t="shared" si="87"/>
        <v>4.8634340236107208E-2</v>
      </c>
      <c r="BE227" s="62">
        <f t="shared" si="88"/>
        <v>4.7889262899881643E-2</v>
      </c>
      <c r="BF227" s="62"/>
      <c r="BG227" s="67">
        <f t="shared" si="89"/>
        <v>4.9233197015467502E-2</v>
      </c>
    </row>
    <row r="228" spans="1:59" x14ac:dyDescent="0.35">
      <c r="A228" s="46" t="s">
        <v>268</v>
      </c>
      <c r="B228" s="46" t="s">
        <v>490</v>
      </c>
      <c r="C228" s="47">
        <v>37723</v>
      </c>
      <c r="D228" s="47">
        <v>24813</v>
      </c>
      <c r="E228" s="47">
        <v>11226</v>
      </c>
      <c r="F228" s="47">
        <v>1015</v>
      </c>
      <c r="G228" s="47">
        <v>224</v>
      </c>
      <c r="H228" s="47">
        <v>37623</v>
      </c>
      <c r="I228" s="47">
        <v>24710</v>
      </c>
      <c r="J228" s="47">
        <v>11226</v>
      </c>
      <c r="K228" s="47">
        <v>1015</v>
      </c>
      <c r="L228" s="47">
        <v>224</v>
      </c>
      <c r="M228" s="47">
        <v>37759</v>
      </c>
      <c r="N228" s="47">
        <v>24574</v>
      </c>
      <c r="O228" s="47">
        <v>11474</v>
      </c>
      <c r="P228" s="47">
        <v>1015</v>
      </c>
      <c r="Q228" s="47">
        <v>242</v>
      </c>
      <c r="R228" s="47">
        <v>37736</v>
      </c>
      <c r="S228" s="47">
        <v>24534</v>
      </c>
      <c r="T228" s="47">
        <v>11475</v>
      </c>
      <c r="U228" s="47">
        <v>1015</v>
      </c>
      <c r="V228" s="47">
        <v>250</v>
      </c>
      <c r="W228" s="47">
        <v>38501</v>
      </c>
      <c r="X228" s="47">
        <v>24412</v>
      </c>
      <c r="Y228" s="47">
        <v>12349</v>
      </c>
      <c r="Z228" s="47">
        <v>1023</v>
      </c>
      <c r="AA228" s="47">
        <v>250</v>
      </c>
      <c r="AB228" s="47">
        <v>38430</v>
      </c>
      <c r="AC228" s="47">
        <v>24268</v>
      </c>
      <c r="AD228" s="47">
        <v>12421</v>
      </c>
      <c r="AE228" s="47">
        <v>1023</v>
      </c>
      <c r="AF228" s="47">
        <v>250</v>
      </c>
      <c r="AG228" s="125">
        <v>38544</v>
      </c>
      <c r="AH228" s="125">
        <v>23990</v>
      </c>
      <c r="AI228" s="125">
        <v>12811</v>
      </c>
      <c r="AJ228" s="125">
        <v>1023</v>
      </c>
      <c r="AK228" s="125">
        <v>250</v>
      </c>
      <c r="AM228" s="61">
        <f t="shared" si="72"/>
        <v>0.65677909789224675</v>
      </c>
      <c r="AN228" s="62">
        <f t="shared" si="73"/>
        <v>0.65081172700548218</v>
      </c>
      <c r="AO228" s="62">
        <f t="shared" si="74"/>
        <v>0.65014839940640234</v>
      </c>
      <c r="AP228" s="62">
        <f t="shared" si="75"/>
        <v>0.63406145294927407</v>
      </c>
      <c r="AQ228" s="62">
        <f t="shared" si="76"/>
        <v>0.63148581837106432</v>
      </c>
      <c r="AR228" s="62"/>
      <c r="AS228" s="63">
        <f t="shared" si="77"/>
        <v>0.644657299124894</v>
      </c>
      <c r="AT228" s="61">
        <f t="shared" si="78"/>
        <v>0.29838130930547802</v>
      </c>
      <c r="AU228" s="62">
        <f t="shared" si="79"/>
        <v>0.30387457294949549</v>
      </c>
      <c r="AV228" s="62">
        <f t="shared" si="80"/>
        <v>0.3040862836548654</v>
      </c>
      <c r="AW228" s="62">
        <f t="shared" si="81"/>
        <v>0.3207449157164749</v>
      </c>
      <c r="AX228" s="62">
        <f t="shared" si="82"/>
        <v>0.32321103304709864</v>
      </c>
      <c r="AY228" s="62"/>
      <c r="AZ228" s="63">
        <f t="shared" si="83"/>
        <v>0.31005962293468248</v>
      </c>
      <c r="BA228" s="61">
        <f t="shared" si="84"/>
        <v>3.2931983095446933E-2</v>
      </c>
      <c r="BB228" s="62">
        <f t="shared" si="85"/>
        <v>3.329007653804391E-2</v>
      </c>
      <c r="BC228" s="62">
        <f t="shared" si="86"/>
        <v>3.352236591053636E-2</v>
      </c>
      <c r="BD228" s="62">
        <f t="shared" si="87"/>
        <v>3.3064076257759541E-2</v>
      </c>
      <c r="BE228" s="62">
        <f t="shared" si="88"/>
        <v>3.3125162633359358E-2</v>
      </c>
      <c r="BF228" s="62"/>
      <c r="BG228" s="67">
        <f t="shared" si="89"/>
        <v>3.3186732887029217E-2</v>
      </c>
    </row>
    <row r="229" spans="1:59" x14ac:dyDescent="0.35">
      <c r="A229" s="46" t="s">
        <v>268</v>
      </c>
      <c r="B229" s="46" t="s">
        <v>489</v>
      </c>
      <c r="C229" s="47">
        <v>33573</v>
      </c>
      <c r="D229" s="47">
        <v>20356</v>
      </c>
      <c r="E229" s="47">
        <v>12207</v>
      </c>
      <c r="F229" s="47">
        <v>187</v>
      </c>
      <c r="G229" s="47">
        <v>231</v>
      </c>
      <c r="H229" s="47">
        <v>33703</v>
      </c>
      <c r="I229" s="47">
        <v>20438</v>
      </c>
      <c r="J229" s="47">
        <v>12253</v>
      </c>
      <c r="K229" s="47">
        <v>187</v>
      </c>
      <c r="L229" s="47">
        <v>227</v>
      </c>
      <c r="M229" s="47">
        <v>33980</v>
      </c>
      <c r="N229" s="47">
        <v>20530</v>
      </c>
      <c r="O229" s="47">
        <v>12251</v>
      </c>
      <c r="P229" s="47">
        <v>296</v>
      </c>
      <c r="Q229" s="47">
        <v>311</v>
      </c>
      <c r="R229" s="47">
        <v>34965</v>
      </c>
      <c r="S229" s="47">
        <v>20539</v>
      </c>
      <c r="T229" s="47">
        <v>13051</v>
      </c>
      <c r="U229" s="47">
        <v>448</v>
      </c>
      <c r="V229" s="47">
        <v>312</v>
      </c>
      <c r="W229" s="47">
        <v>35018</v>
      </c>
      <c r="X229" s="47">
        <v>20586</v>
      </c>
      <c r="Y229" s="47">
        <v>13051</v>
      </c>
      <c r="Z229" s="47">
        <v>447</v>
      </c>
      <c r="AA229" s="47">
        <v>314</v>
      </c>
      <c r="AB229" s="47">
        <v>35053</v>
      </c>
      <c r="AC229" s="47">
        <v>20587</v>
      </c>
      <c r="AD229" s="47">
        <v>13051</v>
      </c>
      <c r="AE229" s="47">
        <v>469</v>
      </c>
      <c r="AF229" s="47">
        <v>314</v>
      </c>
      <c r="AG229" s="125">
        <v>35621</v>
      </c>
      <c r="AH229" s="125">
        <v>20587</v>
      </c>
      <c r="AI229" s="125">
        <v>13620</v>
      </c>
      <c r="AJ229" s="125">
        <v>469</v>
      </c>
      <c r="AK229" s="125">
        <v>312</v>
      </c>
      <c r="AM229" s="61">
        <f t="shared" si="72"/>
        <v>0.60641485921134619</v>
      </c>
      <c r="AN229" s="62">
        <f t="shared" si="73"/>
        <v>0.60417892878163626</v>
      </c>
      <c r="AO229" s="62">
        <f t="shared" si="74"/>
        <v>0.58741598741598744</v>
      </c>
      <c r="AP229" s="62">
        <f t="shared" si="75"/>
        <v>0.58786909589354042</v>
      </c>
      <c r="AQ229" s="62">
        <f t="shared" si="76"/>
        <v>0.5873106438821214</v>
      </c>
      <c r="AR229" s="62"/>
      <c r="AS229" s="63">
        <f t="shared" si="77"/>
        <v>0.59463790303692632</v>
      </c>
      <c r="AT229" s="61">
        <f t="shared" si="78"/>
        <v>0.36355814022490579</v>
      </c>
      <c r="AU229" s="62">
        <f t="shared" si="79"/>
        <v>0.36053560918187166</v>
      </c>
      <c r="AV229" s="62">
        <f t="shared" si="80"/>
        <v>0.37325897325897328</v>
      </c>
      <c r="AW229" s="62">
        <f t="shared" si="81"/>
        <v>0.37269404306356729</v>
      </c>
      <c r="AX229" s="62">
        <f t="shared" si="82"/>
        <v>0.37232191253245084</v>
      </c>
      <c r="AY229" s="62"/>
      <c r="AZ229" s="63">
        <f t="shared" si="83"/>
        <v>0.36847373565235375</v>
      </c>
      <c r="BA229" s="61">
        <f t="shared" si="84"/>
        <v>1.2283772957896923E-2</v>
      </c>
      <c r="BB229" s="62">
        <f t="shared" si="85"/>
        <v>1.7863449087698647E-2</v>
      </c>
      <c r="BC229" s="62">
        <f t="shared" si="86"/>
        <v>2.1736021736021734E-2</v>
      </c>
      <c r="BD229" s="62">
        <f t="shared" si="87"/>
        <v>2.173168084984865E-2</v>
      </c>
      <c r="BE229" s="62">
        <f t="shared" si="88"/>
        <v>2.2337603058226116E-2</v>
      </c>
      <c r="BF229" s="62"/>
      <c r="BG229" s="67">
        <f t="shared" si="89"/>
        <v>1.9190505537938416E-2</v>
      </c>
    </row>
    <row r="230" spans="1:59" x14ac:dyDescent="0.35">
      <c r="A230" s="46" t="s">
        <v>268</v>
      </c>
      <c r="B230" s="46" t="s">
        <v>493</v>
      </c>
      <c r="C230" s="47">
        <v>10875</v>
      </c>
      <c r="D230" s="47">
        <v>8872</v>
      </c>
      <c r="E230" s="47">
        <v>1405</v>
      </c>
      <c r="F230" s="47">
        <v>189</v>
      </c>
      <c r="G230" s="47">
        <v>235</v>
      </c>
      <c r="H230" s="47">
        <v>10895</v>
      </c>
      <c r="I230" s="47">
        <v>8903</v>
      </c>
      <c r="J230" s="47">
        <v>1392</v>
      </c>
      <c r="K230" s="47">
        <v>189</v>
      </c>
      <c r="L230" s="47">
        <v>237</v>
      </c>
      <c r="M230" s="47">
        <v>10940</v>
      </c>
      <c r="N230" s="47">
        <v>8946</v>
      </c>
      <c r="O230" s="47">
        <v>1392</v>
      </c>
      <c r="P230" s="47">
        <v>190</v>
      </c>
      <c r="Q230" s="47">
        <v>238</v>
      </c>
      <c r="R230" s="47">
        <v>11195</v>
      </c>
      <c r="S230" s="47">
        <v>8983</v>
      </c>
      <c r="T230" s="47">
        <v>1603</v>
      </c>
      <c r="U230" s="47">
        <v>190</v>
      </c>
      <c r="V230" s="47">
        <v>239</v>
      </c>
      <c r="W230" s="47">
        <v>11255</v>
      </c>
      <c r="X230" s="47">
        <v>8966</v>
      </c>
      <c r="Y230" s="47">
        <v>1660</v>
      </c>
      <c r="Z230" s="47">
        <v>191</v>
      </c>
      <c r="AA230" s="47">
        <v>257</v>
      </c>
      <c r="AB230" s="47">
        <v>11219</v>
      </c>
      <c r="AC230" s="47">
        <v>8925</v>
      </c>
      <c r="AD230" s="47">
        <v>1660</v>
      </c>
      <c r="AE230" s="47">
        <v>191</v>
      </c>
      <c r="AF230" s="47">
        <v>258</v>
      </c>
      <c r="AG230" s="125">
        <v>11379</v>
      </c>
      <c r="AH230" s="125">
        <v>8963</v>
      </c>
      <c r="AI230" s="125">
        <v>1779</v>
      </c>
      <c r="AJ230" s="125">
        <v>191</v>
      </c>
      <c r="AK230" s="125">
        <v>259</v>
      </c>
      <c r="AM230" s="61">
        <f t="shared" si="72"/>
        <v>0.81716383662230385</v>
      </c>
      <c r="AN230" s="62">
        <f t="shared" si="73"/>
        <v>0.81773308957952473</v>
      </c>
      <c r="AO230" s="62">
        <f t="shared" si="74"/>
        <v>0.80241179097811521</v>
      </c>
      <c r="AP230" s="62">
        <f t="shared" si="75"/>
        <v>0.79662372278987115</v>
      </c>
      <c r="AQ230" s="62">
        <f t="shared" si="76"/>
        <v>0.79552544790088242</v>
      </c>
      <c r="AR230" s="62"/>
      <c r="AS230" s="63">
        <f t="shared" si="77"/>
        <v>0.80589157757413932</v>
      </c>
      <c r="AT230" s="61">
        <f t="shared" si="78"/>
        <v>0.12776502983019733</v>
      </c>
      <c r="AU230" s="62">
        <f t="shared" si="79"/>
        <v>0.12723948811700184</v>
      </c>
      <c r="AV230" s="62">
        <f t="shared" si="80"/>
        <v>0.14318892362661903</v>
      </c>
      <c r="AW230" s="62">
        <f t="shared" si="81"/>
        <v>0.14749000444247001</v>
      </c>
      <c r="AX230" s="62">
        <f t="shared" si="82"/>
        <v>0.14796327658436581</v>
      </c>
      <c r="AY230" s="62"/>
      <c r="AZ230" s="63">
        <f t="shared" si="83"/>
        <v>0.1387293445201308</v>
      </c>
      <c r="BA230" s="61">
        <f t="shared" si="84"/>
        <v>3.9100504818724187E-2</v>
      </c>
      <c r="BB230" s="62">
        <f t="shared" si="85"/>
        <v>3.9122486288848263E-2</v>
      </c>
      <c r="BC230" s="62">
        <f t="shared" si="86"/>
        <v>3.8320678874497541E-2</v>
      </c>
      <c r="BD230" s="62">
        <f t="shared" si="87"/>
        <v>3.9804531319413597E-2</v>
      </c>
      <c r="BE230" s="62">
        <f t="shared" si="88"/>
        <v>4.0021392280951959E-2</v>
      </c>
      <c r="BF230" s="62"/>
      <c r="BG230" s="67">
        <f t="shared" si="89"/>
        <v>3.9273918716487111E-2</v>
      </c>
    </row>
    <row r="231" spans="1:59" x14ac:dyDescent="0.35">
      <c r="A231" s="46" t="s">
        <v>268</v>
      </c>
      <c r="B231" s="46" t="s">
        <v>498</v>
      </c>
      <c r="C231" s="47">
        <v>23673</v>
      </c>
      <c r="D231" s="47">
        <v>17723</v>
      </c>
      <c r="E231" s="47">
        <v>4679</v>
      </c>
      <c r="F231" s="47">
        <v>349</v>
      </c>
      <c r="G231" s="47">
        <v>435</v>
      </c>
      <c r="H231" s="47">
        <v>23598</v>
      </c>
      <c r="I231" s="47">
        <v>17646</v>
      </c>
      <c r="J231" s="47">
        <v>4679</v>
      </c>
      <c r="K231" s="47">
        <v>350</v>
      </c>
      <c r="L231" s="47">
        <v>442</v>
      </c>
      <c r="M231" s="47">
        <v>23755</v>
      </c>
      <c r="N231" s="47">
        <v>17544</v>
      </c>
      <c r="O231" s="47">
        <v>4924</v>
      </c>
      <c r="P231" s="47">
        <v>350</v>
      </c>
      <c r="Q231" s="47">
        <v>448</v>
      </c>
      <c r="R231" s="47">
        <v>24541</v>
      </c>
      <c r="S231" s="47">
        <v>17469</v>
      </c>
      <c r="T231" s="47">
        <v>5747</v>
      </c>
      <c r="U231" s="47">
        <v>350</v>
      </c>
      <c r="V231" s="47">
        <v>477</v>
      </c>
      <c r="W231" s="47">
        <v>24443</v>
      </c>
      <c r="X231" s="47">
        <v>17364</v>
      </c>
      <c r="Y231" s="47">
        <v>5747</v>
      </c>
      <c r="Z231" s="47">
        <v>369</v>
      </c>
      <c r="AA231" s="47">
        <v>464</v>
      </c>
      <c r="AB231" s="47">
        <v>24630</v>
      </c>
      <c r="AC231" s="47">
        <v>17273</v>
      </c>
      <c r="AD231" s="47">
        <v>6013</v>
      </c>
      <c r="AE231" s="47">
        <v>369</v>
      </c>
      <c r="AF231" s="47">
        <v>477</v>
      </c>
      <c r="AG231" s="125">
        <v>24580</v>
      </c>
      <c r="AH231" s="125">
        <v>17162</v>
      </c>
      <c r="AI231" s="125">
        <v>6077</v>
      </c>
      <c r="AJ231" s="125">
        <v>369</v>
      </c>
      <c r="AK231" s="125">
        <v>477</v>
      </c>
      <c r="AM231" s="61">
        <f t="shared" si="72"/>
        <v>0.74777523518942279</v>
      </c>
      <c r="AN231" s="62">
        <f t="shared" si="73"/>
        <v>0.73853925489370664</v>
      </c>
      <c r="AO231" s="62">
        <f t="shared" si="74"/>
        <v>0.7118291838148405</v>
      </c>
      <c r="AP231" s="62">
        <f t="shared" si="75"/>
        <v>0.71038743198461729</v>
      </c>
      <c r="AQ231" s="62">
        <f t="shared" si="76"/>
        <v>0.70129922858302884</v>
      </c>
      <c r="AR231" s="62"/>
      <c r="AS231" s="63">
        <f t="shared" si="77"/>
        <v>0.72196606689312315</v>
      </c>
      <c r="AT231" s="61">
        <f t="shared" si="78"/>
        <v>0.19827951521315365</v>
      </c>
      <c r="AU231" s="62">
        <f t="shared" si="79"/>
        <v>0.20728267733108818</v>
      </c>
      <c r="AV231" s="62">
        <f t="shared" si="80"/>
        <v>0.23417953628621491</v>
      </c>
      <c r="AW231" s="62">
        <f t="shared" si="81"/>
        <v>0.23511843881683916</v>
      </c>
      <c r="AX231" s="62">
        <f t="shared" si="82"/>
        <v>0.24413317092976045</v>
      </c>
      <c r="AY231" s="62"/>
      <c r="AZ231" s="63">
        <f t="shared" si="83"/>
        <v>0.22379866771541126</v>
      </c>
      <c r="BA231" s="61">
        <f t="shared" si="84"/>
        <v>3.3562166285278416E-2</v>
      </c>
      <c r="BB231" s="62">
        <f t="shared" si="85"/>
        <v>3.3592927804672698E-2</v>
      </c>
      <c r="BC231" s="62">
        <f t="shared" si="86"/>
        <v>3.3698708284096004E-2</v>
      </c>
      <c r="BD231" s="62">
        <f t="shared" si="87"/>
        <v>3.4079286503293379E-2</v>
      </c>
      <c r="BE231" s="62">
        <f t="shared" si="88"/>
        <v>3.4348355663824603E-2</v>
      </c>
      <c r="BF231" s="62"/>
      <c r="BG231" s="67">
        <f t="shared" si="89"/>
        <v>3.3856288908233022E-2</v>
      </c>
    </row>
    <row r="232" spans="1:59" x14ac:dyDescent="0.35">
      <c r="A232" s="46" t="s">
        <v>268</v>
      </c>
      <c r="B232" s="46" t="s">
        <v>496</v>
      </c>
      <c r="C232" s="47">
        <v>12596</v>
      </c>
      <c r="D232" s="47">
        <v>10873</v>
      </c>
      <c r="E232" s="47">
        <v>1162</v>
      </c>
      <c r="F232" s="47">
        <v>236</v>
      </c>
      <c r="G232" s="47">
        <v>159</v>
      </c>
      <c r="H232" s="47">
        <v>12817</v>
      </c>
      <c r="I232" s="47">
        <v>10895</v>
      </c>
      <c r="J232" s="47">
        <v>1328</v>
      </c>
      <c r="K232" s="47">
        <v>265</v>
      </c>
      <c r="L232" s="47">
        <v>159</v>
      </c>
      <c r="M232" s="47">
        <v>12943</v>
      </c>
      <c r="N232" s="47">
        <v>10916</v>
      </c>
      <c r="O232" s="47">
        <v>1403</v>
      </c>
      <c r="P232" s="47">
        <v>295</v>
      </c>
      <c r="Q232" s="47">
        <v>159</v>
      </c>
      <c r="R232" s="47">
        <v>13135</v>
      </c>
      <c r="S232" s="47">
        <v>10980</v>
      </c>
      <c r="T232" s="47">
        <v>1529</v>
      </c>
      <c r="U232" s="47">
        <v>295</v>
      </c>
      <c r="V232" s="47">
        <v>159</v>
      </c>
      <c r="W232" s="47">
        <v>12907</v>
      </c>
      <c r="X232" s="47">
        <v>10752</v>
      </c>
      <c r="Y232" s="47">
        <v>1529</v>
      </c>
      <c r="Z232" s="47">
        <v>296</v>
      </c>
      <c r="AA232" s="47">
        <v>159</v>
      </c>
      <c r="AB232" s="47">
        <v>13000</v>
      </c>
      <c r="AC232" s="47">
        <v>10830</v>
      </c>
      <c r="AD232" s="47">
        <v>1529</v>
      </c>
      <c r="AE232" s="47">
        <v>311</v>
      </c>
      <c r="AF232" s="47">
        <v>159</v>
      </c>
      <c r="AG232" s="125">
        <v>13244</v>
      </c>
      <c r="AH232" s="125">
        <v>10695</v>
      </c>
      <c r="AI232" s="125">
        <v>1907</v>
      </c>
      <c r="AJ232" s="125">
        <v>311</v>
      </c>
      <c r="AK232" s="125">
        <v>159</v>
      </c>
      <c r="AM232" s="61">
        <f t="shared" si="72"/>
        <v>0.85004291175782165</v>
      </c>
      <c r="AN232" s="62">
        <f t="shared" si="73"/>
        <v>0.84339024955574438</v>
      </c>
      <c r="AO232" s="62">
        <f t="shared" si="74"/>
        <v>0.83593452607537111</v>
      </c>
      <c r="AP232" s="62">
        <f t="shared" si="75"/>
        <v>0.83303633687146506</v>
      </c>
      <c r="AQ232" s="62">
        <f t="shared" si="76"/>
        <v>0.83307692307692305</v>
      </c>
      <c r="AR232" s="62"/>
      <c r="AS232" s="63">
        <f t="shared" si="77"/>
        <v>0.839096189467465</v>
      </c>
      <c r="AT232" s="61">
        <f t="shared" si="78"/>
        <v>0.10361238979480378</v>
      </c>
      <c r="AU232" s="62">
        <f t="shared" si="79"/>
        <v>0.10839836204898401</v>
      </c>
      <c r="AV232" s="62">
        <f t="shared" si="80"/>
        <v>0.11640654739246288</v>
      </c>
      <c r="AW232" s="62">
        <f t="shared" si="81"/>
        <v>0.11846284961648718</v>
      </c>
      <c r="AX232" s="62">
        <f t="shared" si="82"/>
        <v>0.11761538461538462</v>
      </c>
      <c r="AY232" s="62"/>
      <c r="AZ232" s="63">
        <f t="shared" si="83"/>
        <v>0.1128991066936245</v>
      </c>
      <c r="BA232" s="61">
        <f t="shared" si="84"/>
        <v>3.3081064211593979E-2</v>
      </c>
      <c r="BB232" s="62">
        <f t="shared" si="85"/>
        <v>3.5076875531175153E-2</v>
      </c>
      <c r="BC232" s="62">
        <f t="shared" si="86"/>
        <v>3.4564141606395128E-2</v>
      </c>
      <c r="BD232" s="62">
        <f t="shared" si="87"/>
        <v>3.5252188734795076E-2</v>
      </c>
      <c r="BE232" s="62">
        <f t="shared" si="88"/>
        <v>3.6153846153846154E-2</v>
      </c>
      <c r="BF232" s="62"/>
      <c r="BG232" s="67">
        <f t="shared" si="89"/>
        <v>3.4825623247561097E-2</v>
      </c>
    </row>
    <row r="233" spans="1:59" x14ac:dyDescent="0.35">
      <c r="A233" s="46" t="s">
        <v>268</v>
      </c>
      <c r="B233" s="46" t="s">
        <v>491</v>
      </c>
      <c r="C233" s="47">
        <v>37053</v>
      </c>
      <c r="D233" s="47">
        <v>19431</v>
      </c>
      <c r="E233" s="47">
        <v>16529</v>
      </c>
      <c r="F233" s="47">
        <v>268</v>
      </c>
      <c r="G233" s="47">
        <v>455</v>
      </c>
      <c r="H233" s="47">
        <v>37427</v>
      </c>
      <c r="I233" s="47">
        <v>19468</v>
      </c>
      <c r="J233" s="47">
        <v>16852</v>
      </c>
      <c r="K233" s="47">
        <v>280</v>
      </c>
      <c r="L233" s="47">
        <v>451</v>
      </c>
      <c r="M233" s="47">
        <v>37782</v>
      </c>
      <c r="N233" s="47">
        <v>19470</v>
      </c>
      <c r="O233" s="47">
        <v>17143</v>
      </c>
      <c r="P233" s="47">
        <v>304</v>
      </c>
      <c r="Q233" s="47">
        <v>480</v>
      </c>
      <c r="R233" s="47">
        <v>38905</v>
      </c>
      <c r="S233" s="47">
        <v>19448</v>
      </c>
      <c r="T233" s="47">
        <v>18233</v>
      </c>
      <c r="U233" s="47">
        <v>306</v>
      </c>
      <c r="V233" s="47">
        <v>520</v>
      </c>
      <c r="W233" s="47">
        <v>39362</v>
      </c>
      <c r="X233" s="47">
        <v>19512</v>
      </c>
      <c r="Y233" s="47">
        <v>18598</v>
      </c>
      <c r="Z233" s="47">
        <v>334</v>
      </c>
      <c r="AA233" s="47">
        <v>520</v>
      </c>
      <c r="AB233" s="47">
        <v>40787</v>
      </c>
      <c r="AC233" s="47">
        <v>19650</v>
      </c>
      <c r="AD233" s="47">
        <v>19869</v>
      </c>
      <c r="AE233" s="47">
        <v>335</v>
      </c>
      <c r="AF233" s="47">
        <v>520</v>
      </c>
      <c r="AG233" s="125">
        <v>45423</v>
      </c>
      <c r="AH233" s="125">
        <v>19538</v>
      </c>
      <c r="AI233" s="125">
        <v>24617</v>
      </c>
      <c r="AJ233" s="125">
        <v>337</v>
      </c>
      <c r="AK233" s="125">
        <v>520</v>
      </c>
      <c r="AM233" s="61">
        <f t="shared" si="72"/>
        <v>0.52015924332700991</v>
      </c>
      <c r="AN233" s="62">
        <f t="shared" si="73"/>
        <v>0.5153247578211847</v>
      </c>
      <c r="AO233" s="62">
        <f t="shared" si="74"/>
        <v>0.49988433363320911</v>
      </c>
      <c r="AP233" s="62">
        <f t="shared" si="75"/>
        <v>0.49570651897769424</v>
      </c>
      <c r="AQ233" s="62">
        <f t="shared" si="76"/>
        <v>0.48177115257312381</v>
      </c>
      <c r="AR233" s="62"/>
      <c r="AS233" s="63">
        <f t="shared" si="77"/>
        <v>0.50256920126644433</v>
      </c>
      <c r="AT233" s="61">
        <f t="shared" si="78"/>
        <v>0.45026317898843082</v>
      </c>
      <c r="AU233" s="62">
        <f t="shared" si="79"/>
        <v>0.4537345826054735</v>
      </c>
      <c r="AV233" s="62">
        <f t="shared" si="80"/>
        <v>0.46865441459966584</v>
      </c>
      <c r="AW233" s="62">
        <f t="shared" si="81"/>
        <v>0.47248615415883338</v>
      </c>
      <c r="AX233" s="62">
        <f t="shared" si="82"/>
        <v>0.48714051045676321</v>
      </c>
      <c r="AY233" s="62"/>
      <c r="AZ233" s="63">
        <f t="shared" si="83"/>
        <v>0.46645576816183337</v>
      </c>
      <c r="BA233" s="61">
        <f t="shared" si="84"/>
        <v>1.9531354369839955E-2</v>
      </c>
      <c r="BB233" s="62">
        <f t="shared" si="85"/>
        <v>2.0750621989307078E-2</v>
      </c>
      <c r="BC233" s="62">
        <f t="shared" si="86"/>
        <v>2.1231204215396478E-2</v>
      </c>
      <c r="BD233" s="62">
        <f t="shared" si="87"/>
        <v>2.1696052029876532E-2</v>
      </c>
      <c r="BE233" s="62">
        <f t="shared" si="88"/>
        <v>2.0962561600509966E-2</v>
      </c>
      <c r="BF233" s="62"/>
      <c r="BG233" s="67">
        <f t="shared" si="89"/>
        <v>2.0834358840986E-2</v>
      </c>
    </row>
    <row r="234" spans="1:59" x14ac:dyDescent="0.35">
      <c r="A234" s="46" t="s">
        <v>268</v>
      </c>
      <c r="B234" s="46" t="s">
        <v>487</v>
      </c>
      <c r="C234" s="47">
        <v>114302</v>
      </c>
      <c r="D234" s="47">
        <v>35360</v>
      </c>
      <c r="E234" s="47">
        <v>71371</v>
      </c>
      <c r="F234" s="47">
        <v>2242</v>
      </c>
      <c r="G234" s="47">
        <v>3301</v>
      </c>
      <c r="H234" s="47">
        <v>115281</v>
      </c>
      <c r="I234" s="47">
        <v>35201</v>
      </c>
      <c r="J234" s="47">
        <v>72426</v>
      </c>
      <c r="K234" s="47">
        <v>2264</v>
      </c>
      <c r="L234" s="47">
        <v>3360</v>
      </c>
      <c r="M234" s="47">
        <v>116378</v>
      </c>
      <c r="N234" s="47">
        <v>34988</v>
      </c>
      <c r="O234" s="47">
        <v>73483</v>
      </c>
      <c r="P234" s="47">
        <v>2453</v>
      </c>
      <c r="Q234" s="47">
        <v>3402</v>
      </c>
      <c r="R234" s="47">
        <v>117355</v>
      </c>
      <c r="S234" s="47">
        <v>34873</v>
      </c>
      <c r="T234" s="47">
        <v>74406</v>
      </c>
      <c r="U234" s="47">
        <v>2611</v>
      </c>
      <c r="V234" s="47">
        <v>3420</v>
      </c>
      <c r="W234" s="47">
        <v>118515</v>
      </c>
      <c r="X234" s="47">
        <v>34462</v>
      </c>
      <c r="Y234" s="47">
        <v>75940</v>
      </c>
      <c r="Z234" s="47">
        <v>2661</v>
      </c>
      <c r="AA234" s="47">
        <v>3412</v>
      </c>
      <c r="AB234" s="47">
        <v>118949</v>
      </c>
      <c r="AC234" s="47">
        <v>34236</v>
      </c>
      <c r="AD234" s="47">
        <v>76428</v>
      </c>
      <c r="AE234" s="47">
        <v>2867</v>
      </c>
      <c r="AF234" s="47">
        <v>3399</v>
      </c>
      <c r="AG234" s="125">
        <v>120486</v>
      </c>
      <c r="AH234" s="125">
        <v>34122</v>
      </c>
      <c r="AI234" s="125">
        <v>77983</v>
      </c>
      <c r="AJ234" s="125">
        <v>2992</v>
      </c>
      <c r="AK234" s="125">
        <v>3398</v>
      </c>
      <c r="AM234" s="61">
        <f t="shared" si="72"/>
        <v>0.30534953721775487</v>
      </c>
      <c r="AN234" s="62">
        <f t="shared" si="73"/>
        <v>0.30064101462475723</v>
      </c>
      <c r="AO234" s="62">
        <f t="shared" si="74"/>
        <v>0.29715819521963271</v>
      </c>
      <c r="AP234" s="62">
        <f t="shared" si="75"/>
        <v>0.29078175758342828</v>
      </c>
      <c r="AQ234" s="62">
        <f t="shared" si="76"/>
        <v>0.28782083077621501</v>
      </c>
      <c r="AR234" s="62"/>
      <c r="AS234" s="63">
        <f t="shared" si="77"/>
        <v>0.29635026708435763</v>
      </c>
      <c r="AT234" s="61">
        <f t="shared" si="78"/>
        <v>0.62825617404429179</v>
      </c>
      <c r="AU234" s="62">
        <f t="shared" si="79"/>
        <v>0.63141659076457746</v>
      </c>
      <c r="AV234" s="62">
        <f t="shared" si="80"/>
        <v>0.63402496698052913</v>
      </c>
      <c r="AW234" s="62">
        <f t="shared" si="81"/>
        <v>0.64076277264481285</v>
      </c>
      <c r="AX234" s="62">
        <f t="shared" si="82"/>
        <v>0.64252746975594588</v>
      </c>
      <c r="AY234" s="62"/>
      <c r="AZ234" s="63">
        <f t="shared" si="83"/>
        <v>0.63539759483803138</v>
      </c>
      <c r="BA234" s="61">
        <f t="shared" si="84"/>
        <v>4.8785142391200631E-2</v>
      </c>
      <c r="BB234" s="62">
        <f t="shared" si="85"/>
        <v>5.031019608517074E-2</v>
      </c>
      <c r="BC234" s="62">
        <f t="shared" si="86"/>
        <v>5.1391078352008859E-2</v>
      </c>
      <c r="BD234" s="62">
        <f t="shared" si="87"/>
        <v>5.124245876049445E-2</v>
      </c>
      <c r="BE234" s="62">
        <f t="shared" si="88"/>
        <v>5.2678038487082697E-2</v>
      </c>
      <c r="BF234" s="62"/>
      <c r="BG234" s="67">
        <f t="shared" si="89"/>
        <v>5.0881382815191466E-2</v>
      </c>
    </row>
    <row r="235" spans="1:59" x14ac:dyDescent="0.35">
      <c r="A235" s="46" t="s">
        <v>268</v>
      </c>
      <c r="B235" s="46" t="s">
        <v>495</v>
      </c>
      <c r="C235" s="47">
        <v>12571</v>
      </c>
      <c r="D235" s="47">
        <v>10752</v>
      </c>
      <c r="E235" s="47">
        <v>1326</v>
      </c>
      <c r="F235" s="47">
        <v>175</v>
      </c>
      <c r="G235" s="47">
        <v>187</v>
      </c>
      <c r="H235" s="47">
        <v>12679</v>
      </c>
      <c r="I235" s="47">
        <v>10632</v>
      </c>
      <c r="J235" s="47">
        <v>1556</v>
      </c>
      <c r="K235" s="47">
        <v>175</v>
      </c>
      <c r="L235" s="47">
        <v>187</v>
      </c>
      <c r="M235" s="47">
        <v>12843</v>
      </c>
      <c r="N235" s="47">
        <v>10620</v>
      </c>
      <c r="O235" s="47">
        <v>1723</v>
      </c>
      <c r="P235" s="47">
        <v>175</v>
      </c>
      <c r="Q235" s="47">
        <v>193</v>
      </c>
      <c r="R235" s="47">
        <v>12830</v>
      </c>
      <c r="S235" s="47">
        <v>10592</v>
      </c>
      <c r="T235" s="47">
        <v>1744</v>
      </c>
      <c r="U235" s="47">
        <v>175</v>
      </c>
      <c r="V235" s="47">
        <v>184</v>
      </c>
      <c r="W235" s="47">
        <v>12938</v>
      </c>
      <c r="X235" s="47">
        <v>10573</v>
      </c>
      <c r="Y235" s="47">
        <v>1854</v>
      </c>
      <c r="Z235" s="47">
        <v>183</v>
      </c>
      <c r="AA235" s="47">
        <v>192</v>
      </c>
      <c r="AB235" s="47">
        <v>12889</v>
      </c>
      <c r="AC235" s="47">
        <v>10532</v>
      </c>
      <c r="AD235" s="47">
        <v>1852</v>
      </c>
      <c r="AE235" s="47">
        <v>183</v>
      </c>
      <c r="AF235" s="47">
        <v>192</v>
      </c>
      <c r="AG235" s="125">
        <v>12874</v>
      </c>
      <c r="AH235" s="125">
        <v>10515</v>
      </c>
      <c r="AI235" s="125">
        <v>1852</v>
      </c>
      <c r="AJ235" s="125">
        <v>183</v>
      </c>
      <c r="AK235" s="125">
        <v>192</v>
      </c>
      <c r="AM235" s="61">
        <f t="shared" si="72"/>
        <v>0.83855193627257674</v>
      </c>
      <c r="AN235" s="62">
        <f t="shared" si="73"/>
        <v>0.82690960056061669</v>
      </c>
      <c r="AO235" s="62">
        <f t="shared" si="74"/>
        <v>0.82556508183943877</v>
      </c>
      <c r="AP235" s="62">
        <f t="shared" si="75"/>
        <v>0.81720513216880508</v>
      </c>
      <c r="AQ235" s="62">
        <f t="shared" si="76"/>
        <v>0.81713088680269996</v>
      </c>
      <c r="AR235" s="62"/>
      <c r="AS235" s="63">
        <f t="shared" si="77"/>
        <v>0.82507252752882754</v>
      </c>
      <c r="AT235" s="61">
        <f t="shared" si="78"/>
        <v>0.12272261219339065</v>
      </c>
      <c r="AU235" s="62">
        <f t="shared" si="79"/>
        <v>0.13415868566534297</v>
      </c>
      <c r="AV235" s="62">
        <f t="shared" si="80"/>
        <v>0.13593141075604054</v>
      </c>
      <c r="AW235" s="62">
        <f t="shared" si="81"/>
        <v>0.14329880970783737</v>
      </c>
      <c r="AX235" s="62">
        <f t="shared" si="82"/>
        <v>0.14368841647916827</v>
      </c>
      <c r="AY235" s="62"/>
      <c r="AZ235" s="63">
        <f t="shared" si="83"/>
        <v>0.13595998696035597</v>
      </c>
      <c r="BA235" s="61">
        <f t="shared" si="84"/>
        <v>2.8551147566842811E-2</v>
      </c>
      <c r="BB235" s="62">
        <f t="shared" si="85"/>
        <v>2.8653741337693685E-2</v>
      </c>
      <c r="BC235" s="62">
        <f t="shared" si="86"/>
        <v>2.7981293842556508E-2</v>
      </c>
      <c r="BD235" s="62">
        <f t="shared" si="87"/>
        <v>2.8984387076827947E-2</v>
      </c>
      <c r="BE235" s="62">
        <f t="shared" si="88"/>
        <v>2.9094576770889904E-2</v>
      </c>
      <c r="BF235" s="62"/>
      <c r="BG235" s="67">
        <f t="shared" si="89"/>
        <v>2.8653029318962169E-2</v>
      </c>
    </row>
    <row r="236" spans="1:59" x14ac:dyDescent="0.35">
      <c r="A236" s="46" t="s">
        <v>268</v>
      </c>
      <c r="B236" s="46" t="s">
        <v>494</v>
      </c>
      <c r="C236" s="47">
        <v>9370</v>
      </c>
      <c r="D236" s="47">
        <v>8126</v>
      </c>
      <c r="E236" s="47">
        <v>614</v>
      </c>
      <c r="F236" s="47">
        <v>322</v>
      </c>
      <c r="G236" s="47">
        <v>133</v>
      </c>
      <c r="H236" s="47">
        <v>9468</v>
      </c>
      <c r="I236" s="47">
        <v>8136</v>
      </c>
      <c r="J236" s="47">
        <v>704</v>
      </c>
      <c r="K236" s="47">
        <v>322</v>
      </c>
      <c r="L236" s="47">
        <v>133</v>
      </c>
      <c r="M236" s="47">
        <v>9531</v>
      </c>
      <c r="N236" s="47">
        <v>8086</v>
      </c>
      <c r="O236" s="47">
        <v>804</v>
      </c>
      <c r="P236" s="47">
        <v>334</v>
      </c>
      <c r="Q236" s="47">
        <v>133</v>
      </c>
      <c r="R236" s="47">
        <v>9555</v>
      </c>
      <c r="S236" s="47">
        <v>8105</v>
      </c>
      <c r="T236" s="47">
        <v>804</v>
      </c>
      <c r="U236" s="47">
        <v>334</v>
      </c>
      <c r="V236" s="47">
        <v>133</v>
      </c>
      <c r="W236" s="47">
        <v>9577</v>
      </c>
      <c r="X236" s="47">
        <v>8124</v>
      </c>
      <c r="Y236" s="47">
        <v>804</v>
      </c>
      <c r="Z236" s="47">
        <v>334</v>
      </c>
      <c r="AA236" s="47">
        <v>133</v>
      </c>
      <c r="AB236" s="47">
        <v>9595</v>
      </c>
      <c r="AC236" s="47">
        <v>8145</v>
      </c>
      <c r="AD236" s="47">
        <v>804</v>
      </c>
      <c r="AE236" s="47">
        <v>334</v>
      </c>
      <c r="AF236" s="47">
        <v>133</v>
      </c>
      <c r="AG236" s="125">
        <v>9623</v>
      </c>
      <c r="AH236" s="125">
        <v>8169</v>
      </c>
      <c r="AI236" s="125">
        <v>805</v>
      </c>
      <c r="AJ236" s="125">
        <v>334</v>
      </c>
      <c r="AK236" s="125">
        <v>133</v>
      </c>
      <c r="AM236" s="61">
        <f t="shared" si="72"/>
        <v>0.85931558935361219</v>
      </c>
      <c r="AN236" s="62">
        <f t="shared" si="73"/>
        <v>0.8483894659532053</v>
      </c>
      <c r="AO236" s="62">
        <f t="shared" si="74"/>
        <v>0.84824699110413393</v>
      </c>
      <c r="AP236" s="62">
        <f t="shared" si="75"/>
        <v>0.84828234311370998</v>
      </c>
      <c r="AQ236" s="62">
        <f t="shared" si="76"/>
        <v>0.84887962480458568</v>
      </c>
      <c r="AR236" s="62"/>
      <c r="AS236" s="63">
        <f t="shared" si="77"/>
        <v>0.85062280286584946</v>
      </c>
      <c r="AT236" s="61">
        <f t="shared" si="78"/>
        <v>7.4355724545838608E-2</v>
      </c>
      <c r="AU236" s="62">
        <f t="shared" si="79"/>
        <v>8.435631098520617E-2</v>
      </c>
      <c r="AV236" s="62">
        <f t="shared" si="80"/>
        <v>8.4144427001569863E-2</v>
      </c>
      <c r="AW236" s="62">
        <f t="shared" si="81"/>
        <v>8.3951132922627125E-2</v>
      </c>
      <c r="AX236" s="62">
        <f t="shared" si="82"/>
        <v>8.3793642522146952E-2</v>
      </c>
      <c r="AY236" s="62"/>
      <c r="AZ236" s="63">
        <f t="shared" si="83"/>
        <v>8.2120247595477744E-2</v>
      </c>
      <c r="BA236" s="61">
        <f t="shared" si="84"/>
        <v>4.8056611744824673E-2</v>
      </c>
      <c r="BB236" s="62">
        <f t="shared" si="85"/>
        <v>4.8998006505088655E-2</v>
      </c>
      <c r="BC236" s="62">
        <f t="shared" si="86"/>
        <v>4.8874934589220306E-2</v>
      </c>
      <c r="BD236" s="62">
        <f t="shared" si="87"/>
        <v>4.8762660540879188E-2</v>
      </c>
      <c r="BE236" s="62">
        <f t="shared" si="88"/>
        <v>4.8671182907764461E-2</v>
      </c>
      <c r="BF236" s="62"/>
      <c r="BG236" s="67">
        <f t="shared" si="89"/>
        <v>4.8672679257555453E-2</v>
      </c>
    </row>
    <row r="237" spans="1:59" x14ac:dyDescent="0.35">
      <c r="A237" s="46" t="s">
        <v>268</v>
      </c>
      <c r="B237" s="46" t="s">
        <v>868</v>
      </c>
      <c r="C237" s="47">
        <v>215040</v>
      </c>
      <c r="D237" s="47">
        <v>42110</v>
      </c>
      <c r="E237" s="47">
        <v>158235</v>
      </c>
      <c r="F237" s="47">
        <v>4687</v>
      </c>
      <c r="G237" s="47">
        <v>7074</v>
      </c>
      <c r="H237" s="47">
        <v>224576</v>
      </c>
      <c r="I237" s="47">
        <v>42055</v>
      </c>
      <c r="J237" s="47">
        <v>167709</v>
      </c>
      <c r="K237" s="47">
        <v>4752</v>
      </c>
      <c r="L237" s="47">
        <v>7107</v>
      </c>
      <c r="M237" s="47">
        <v>232631</v>
      </c>
      <c r="N237" s="47">
        <v>41547</v>
      </c>
      <c r="O237" s="47">
        <v>176302</v>
      </c>
      <c r="P237" s="47">
        <v>4716</v>
      </c>
      <c r="Q237" s="47">
        <v>7102</v>
      </c>
      <c r="R237" s="47">
        <v>240012</v>
      </c>
      <c r="S237" s="47">
        <v>41425</v>
      </c>
      <c r="T237" s="47">
        <v>183486</v>
      </c>
      <c r="U237" s="47">
        <v>5000</v>
      </c>
      <c r="V237" s="47">
        <v>7108</v>
      </c>
      <c r="W237" s="47">
        <v>243306</v>
      </c>
      <c r="X237" s="47">
        <v>41386</v>
      </c>
      <c r="Y237" s="47">
        <v>186771</v>
      </c>
      <c r="Z237" s="47">
        <v>5046</v>
      </c>
      <c r="AA237" s="47">
        <v>7097</v>
      </c>
      <c r="AB237" s="47">
        <v>246860</v>
      </c>
      <c r="AC237" s="47">
        <v>41276</v>
      </c>
      <c r="AD237" s="47">
        <v>190534</v>
      </c>
      <c r="AE237" s="47">
        <v>4983</v>
      </c>
      <c r="AF237" s="47">
        <v>7051</v>
      </c>
      <c r="AG237" s="125">
        <v>247429</v>
      </c>
      <c r="AH237" s="125">
        <v>40311</v>
      </c>
      <c r="AI237" s="125">
        <v>192187</v>
      </c>
      <c r="AJ237" s="125">
        <v>4950</v>
      </c>
      <c r="AK237" s="125">
        <v>7031</v>
      </c>
      <c r="AM237" s="61">
        <f t="shared" si="72"/>
        <v>0.18726399971501853</v>
      </c>
      <c r="AN237" s="62">
        <f t="shared" si="73"/>
        <v>0.17859614582751224</v>
      </c>
      <c r="AO237" s="62">
        <f t="shared" si="74"/>
        <v>0.17259553688982218</v>
      </c>
      <c r="AP237" s="62">
        <f t="shared" si="75"/>
        <v>0.17009855901621826</v>
      </c>
      <c r="AQ237" s="62">
        <f t="shared" si="76"/>
        <v>0.16720408328607309</v>
      </c>
      <c r="AR237" s="62"/>
      <c r="AS237" s="63">
        <f t="shared" si="77"/>
        <v>0.17515166494692885</v>
      </c>
      <c r="AT237" s="61">
        <f t="shared" si="78"/>
        <v>0.74678059988600742</v>
      </c>
      <c r="AU237" s="62">
        <f t="shared" si="79"/>
        <v>0.75786116209791476</v>
      </c>
      <c r="AV237" s="62">
        <f t="shared" si="80"/>
        <v>0.76448677566121692</v>
      </c>
      <c r="AW237" s="62">
        <f t="shared" si="81"/>
        <v>0.76763828265640799</v>
      </c>
      <c r="AX237" s="62">
        <f t="shared" si="82"/>
        <v>0.77183018715061169</v>
      </c>
      <c r="AY237" s="62"/>
      <c r="AZ237" s="63">
        <f t="shared" si="83"/>
        <v>0.76171940149043171</v>
      </c>
      <c r="BA237" s="61">
        <f t="shared" si="84"/>
        <v>5.2806176973496724E-2</v>
      </c>
      <c r="BB237" s="62">
        <f t="shared" si="85"/>
        <v>5.0801483895095666E-2</v>
      </c>
      <c r="BC237" s="62">
        <f t="shared" si="86"/>
        <v>5.0447477626118696E-2</v>
      </c>
      <c r="BD237" s="62">
        <f t="shared" si="87"/>
        <v>4.990834586898802E-2</v>
      </c>
      <c r="BE237" s="62">
        <f t="shared" si="88"/>
        <v>4.8748278376407682E-2</v>
      </c>
      <c r="BF237" s="62"/>
      <c r="BG237" s="67">
        <f t="shared" si="89"/>
        <v>5.0542352548021349E-2</v>
      </c>
    </row>
    <row r="238" spans="1:59" x14ac:dyDescent="0.35">
      <c r="A238" s="46" t="s">
        <v>268</v>
      </c>
      <c r="B238" s="46" t="s">
        <v>869</v>
      </c>
      <c r="C238" s="47">
        <v>96957</v>
      </c>
      <c r="D238" s="47">
        <v>20578</v>
      </c>
      <c r="E238" s="47">
        <v>67945</v>
      </c>
      <c r="F238" s="47">
        <v>2499</v>
      </c>
      <c r="G238" s="47">
        <v>4530</v>
      </c>
      <c r="H238" s="47">
        <v>105923</v>
      </c>
      <c r="I238" s="47">
        <v>20634</v>
      </c>
      <c r="J238" s="47">
        <v>76842</v>
      </c>
      <c r="K238" s="47">
        <v>2498</v>
      </c>
      <c r="L238" s="47">
        <v>4530</v>
      </c>
      <c r="M238" s="47">
        <v>113090</v>
      </c>
      <c r="N238" s="47">
        <v>20716</v>
      </c>
      <c r="O238" s="47">
        <v>83890</v>
      </c>
      <c r="P238" s="47">
        <v>2511</v>
      </c>
      <c r="Q238" s="47">
        <v>4526</v>
      </c>
      <c r="R238" s="47">
        <v>115577</v>
      </c>
      <c r="S238" s="47">
        <v>20608</v>
      </c>
      <c r="T238" s="47">
        <v>86258</v>
      </c>
      <c r="U238" s="47">
        <v>2729</v>
      </c>
      <c r="V238" s="47">
        <v>4509</v>
      </c>
      <c r="W238" s="47">
        <v>118571</v>
      </c>
      <c r="X238" s="47">
        <v>20618</v>
      </c>
      <c r="Y238" s="47">
        <v>89218</v>
      </c>
      <c r="Z238" s="47">
        <v>2749</v>
      </c>
      <c r="AA238" s="47">
        <v>4516</v>
      </c>
      <c r="AB238" s="47">
        <v>120082</v>
      </c>
      <c r="AC238" s="47">
        <v>20681</v>
      </c>
      <c r="AD238" s="47">
        <v>90653</v>
      </c>
      <c r="AE238" s="47">
        <v>2765</v>
      </c>
      <c r="AF238" s="47">
        <v>4509</v>
      </c>
      <c r="AG238" s="125">
        <v>120639</v>
      </c>
      <c r="AH238" s="125">
        <v>20449</v>
      </c>
      <c r="AI238" s="125">
        <v>91515</v>
      </c>
      <c r="AJ238" s="125">
        <v>2732</v>
      </c>
      <c r="AK238" s="125">
        <v>4490</v>
      </c>
      <c r="AM238" s="61">
        <f t="shared" si="72"/>
        <v>0.19480188438771562</v>
      </c>
      <c r="AN238" s="62">
        <f t="shared" si="73"/>
        <v>0.18318153682907418</v>
      </c>
      <c r="AO238" s="62">
        <f t="shared" si="74"/>
        <v>0.17830537217612502</v>
      </c>
      <c r="AP238" s="62">
        <f t="shared" si="75"/>
        <v>0.17388737549653793</v>
      </c>
      <c r="AQ238" s="62">
        <f t="shared" si="76"/>
        <v>0.17222398028014191</v>
      </c>
      <c r="AR238" s="62"/>
      <c r="AS238" s="63">
        <f t="shared" si="77"/>
        <v>0.18048002983391895</v>
      </c>
      <c r="AT238" s="61">
        <f t="shared" si="78"/>
        <v>0.72545150722694784</v>
      </c>
      <c r="AU238" s="62">
        <f t="shared" si="79"/>
        <v>0.74179856751260054</v>
      </c>
      <c r="AV238" s="62">
        <f t="shared" si="80"/>
        <v>0.74632496084861177</v>
      </c>
      <c r="AW238" s="62">
        <f t="shared" si="81"/>
        <v>0.75244368353138624</v>
      </c>
      <c r="AX238" s="62">
        <f t="shared" si="82"/>
        <v>0.75492580070285309</v>
      </c>
      <c r="AY238" s="62"/>
      <c r="AZ238" s="63">
        <f t="shared" si="83"/>
        <v>0.74418890396447979</v>
      </c>
      <c r="BA238" s="61">
        <f t="shared" si="84"/>
        <v>6.6350084495340952E-2</v>
      </c>
      <c r="BB238" s="62">
        <f t="shared" si="85"/>
        <v>6.2224776726501015E-2</v>
      </c>
      <c r="BC238" s="62">
        <f t="shared" si="86"/>
        <v>6.2624916722185203E-2</v>
      </c>
      <c r="BD238" s="62">
        <f t="shared" si="87"/>
        <v>6.1271305799900484E-2</v>
      </c>
      <c r="BE238" s="62">
        <f t="shared" si="88"/>
        <v>6.0575273563065239E-2</v>
      </c>
      <c r="BF238" s="62"/>
      <c r="BG238" s="67">
        <f t="shared" si="89"/>
        <v>6.260927146139858E-2</v>
      </c>
    </row>
    <row r="239" spans="1:59" x14ac:dyDescent="0.35">
      <c r="A239" s="46" t="s">
        <v>268</v>
      </c>
      <c r="B239" s="46" t="s">
        <v>870</v>
      </c>
      <c r="C239" s="47">
        <v>118083</v>
      </c>
      <c r="D239" s="47">
        <v>21532</v>
      </c>
      <c r="E239" s="47">
        <v>90290</v>
      </c>
      <c r="F239" s="47">
        <v>2188</v>
      </c>
      <c r="G239" s="47">
        <v>2544</v>
      </c>
      <c r="H239" s="47">
        <v>118653</v>
      </c>
      <c r="I239" s="47">
        <v>21421</v>
      </c>
      <c r="J239" s="47">
        <v>90867</v>
      </c>
      <c r="K239" s="47">
        <v>2254</v>
      </c>
      <c r="L239" s="47">
        <v>2577</v>
      </c>
      <c r="M239" s="47">
        <v>119541</v>
      </c>
      <c r="N239" s="47">
        <v>20831</v>
      </c>
      <c r="O239" s="47">
        <v>92412</v>
      </c>
      <c r="P239" s="47">
        <v>2205</v>
      </c>
      <c r="Q239" s="47">
        <v>2576</v>
      </c>
      <c r="R239" s="47">
        <v>124435</v>
      </c>
      <c r="S239" s="47">
        <v>20817</v>
      </c>
      <c r="T239" s="47">
        <v>97228</v>
      </c>
      <c r="U239" s="47">
        <v>2271</v>
      </c>
      <c r="V239" s="47">
        <v>2599</v>
      </c>
      <c r="W239" s="47">
        <v>124735</v>
      </c>
      <c r="X239" s="47">
        <v>20768</v>
      </c>
      <c r="Y239" s="47">
        <v>97553</v>
      </c>
      <c r="Z239" s="47">
        <v>2297</v>
      </c>
      <c r="AA239" s="47">
        <v>2581</v>
      </c>
      <c r="AB239" s="47">
        <v>126778</v>
      </c>
      <c r="AC239" s="47">
        <v>20595</v>
      </c>
      <c r="AD239" s="47">
        <v>99881</v>
      </c>
      <c r="AE239" s="47">
        <v>2218</v>
      </c>
      <c r="AF239" s="47">
        <v>2542</v>
      </c>
      <c r="AG239" s="125">
        <v>126790</v>
      </c>
      <c r="AH239" s="125">
        <v>19862</v>
      </c>
      <c r="AI239" s="125">
        <v>100672</v>
      </c>
      <c r="AJ239" s="125">
        <v>2218</v>
      </c>
      <c r="AK239" s="125">
        <v>2541</v>
      </c>
      <c r="AM239" s="61">
        <f t="shared" si="72"/>
        <v>0.18053483687728081</v>
      </c>
      <c r="AN239" s="62">
        <f t="shared" si="73"/>
        <v>0.17425820429810693</v>
      </c>
      <c r="AO239" s="62">
        <f t="shared" si="74"/>
        <v>0.16729216056575721</v>
      </c>
      <c r="AP239" s="62">
        <f t="shared" si="75"/>
        <v>0.16649697358399806</v>
      </c>
      <c r="AQ239" s="62">
        <f t="shared" si="76"/>
        <v>0.16244932086008612</v>
      </c>
      <c r="AR239" s="62"/>
      <c r="AS239" s="63">
        <f t="shared" si="77"/>
        <v>0.17020629923704583</v>
      </c>
      <c r="AT239" s="61">
        <f t="shared" si="78"/>
        <v>0.76582134459305706</v>
      </c>
      <c r="AU239" s="62">
        <f t="shared" si="79"/>
        <v>0.77305694280623383</v>
      </c>
      <c r="AV239" s="62">
        <f t="shared" si="80"/>
        <v>0.78135572789006313</v>
      </c>
      <c r="AW239" s="62">
        <f t="shared" si="81"/>
        <v>0.78208201386940313</v>
      </c>
      <c r="AX239" s="62">
        <f t="shared" si="82"/>
        <v>0.78784173910299893</v>
      </c>
      <c r="AY239" s="62"/>
      <c r="AZ239" s="63">
        <f t="shared" si="83"/>
        <v>0.77803155365235122</v>
      </c>
      <c r="BA239" s="61">
        <f t="shared" si="84"/>
        <v>4.0715363286221169E-2</v>
      </c>
      <c r="BB239" s="62">
        <f t="shared" si="85"/>
        <v>3.9994646188337056E-2</v>
      </c>
      <c r="BC239" s="62">
        <f t="shared" si="86"/>
        <v>3.9136898782496883E-2</v>
      </c>
      <c r="BD239" s="62">
        <f t="shared" si="87"/>
        <v>3.9106906642081211E-2</v>
      </c>
      <c r="BE239" s="62">
        <f t="shared" si="88"/>
        <v>3.7545946457587277E-2</v>
      </c>
      <c r="BF239" s="62"/>
      <c r="BG239" s="67">
        <f t="shared" si="89"/>
        <v>3.9299952271344717E-2</v>
      </c>
    </row>
    <row r="240" spans="1:59" x14ac:dyDescent="0.35">
      <c r="A240" s="46" t="s">
        <v>268</v>
      </c>
      <c r="B240" s="46" t="s">
        <v>488</v>
      </c>
      <c r="C240" s="47">
        <v>47016</v>
      </c>
      <c r="D240" s="47">
        <v>26551</v>
      </c>
      <c r="E240" s="47">
        <v>18727</v>
      </c>
      <c r="F240" s="47">
        <v>558</v>
      </c>
      <c r="G240" s="47">
        <v>426</v>
      </c>
      <c r="H240" s="47">
        <v>46980</v>
      </c>
      <c r="I240" s="47">
        <v>26424</v>
      </c>
      <c r="J240" s="47">
        <v>18801</v>
      </c>
      <c r="K240" s="47">
        <v>558</v>
      </c>
      <c r="L240" s="47">
        <v>438</v>
      </c>
      <c r="M240" s="47">
        <v>46927</v>
      </c>
      <c r="N240" s="47">
        <v>26241</v>
      </c>
      <c r="O240" s="47">
        <v>18852</v>
      </c>
      <c r="P240" s="47">
        <v>582</v>
      </c>
      <c r="Q240" s="47">
        <v>477</v>
      </c>
      <c r="R240" s="47">
        <v>48152</v>
      </c>
      <c r="S240" s="47">
        <v>26229</v>
      </c>
      <c r="T240" s="47">
        <v>20033</v>
      </c>
      <c r="U240" s="47">
        <v>582</v>
      </c>
      <c r="V240" s="47">
        <v>515</v>
      </c>
      <c r="W240" s="47">
        <v>48382</v>
      </c>
      <c r="X240" s="47">
        <v>25950</v>
      </c>
      <c r="Y240" s="47">
        <v>20524</v>
      </c>
      <c r="Z240" s="47">
        <v>580</v>
      </c>
      <c r="AA240" s="47">
        <v>525</v>
      </c>
      <c r="AB240" s="47">
        <v>48397</v>
      </c>
      <c r="AC240" s="47">
        <v>25930</v>
      </c>
      <c r="AD240" s="47">
        <v>20541</v>
      </c>
      <c r="AE240" s="47">
        <v>580</v>
      </c>
      <c r="AF240" s="47">
        <v>549</v>
      </c>
      <c r="AG240" s="125">
        <v>48801</v>
      </c>
      <c r="AH240" s="125">
        <v>25853</v>
      </c>
      <c r="AI240" s="125">
        <v>21025</v>
      </c>
      <c r="AJ240" s="125">
        <v>580</v>
      </c>
      <c r="AK240" s="125">
        <v>549</v>
      </c>
      <c r="AM240" s="61">
        <f t="shared" si="72"/>
        <v>0.56245210727969353</v>
      </c>
      <c r="AN240" s="62">
        <f t="shared" si="73"/>
        <v>0.55918767447311779</v>
      </c>
      <c r="AO240" s="62">
        <f t="shared" si="74"/>
        <v>0.54471257684000662</v>
      </c>
      <c r="AP240" s="62">
        <f t="shared" si="75"/>
        <v>0.53635649621760162</v>
      </c>
      <c r="AQ240" s="62">
        <f t="shared" si="76"/>
        <v>0.53577701097175445</v>
      </c>
      <c r="AR240" s="62"/>
      <c r="AS240" s="63">
        <f t="shared" si="77"/>
        <v>0.54769717315643485</v>
      </c>
      <c r="AT240" s="61">
        <f t="shared" si="78"/>
        <v>0.40019157088122603</v>
      </c>
      <c r="AU240" s="62">
        <f t="shared" si="79"/>
        <v>0.40173034713491168</v>
      </c>
      <c r="AV240" s="62">
        <f t="shared" si="80"/>
        <v>0.41603671706263501</v>
      </c>
      <c r="AW240" s="62">
        <f t="shared" si="81"/>
        <v>0.4242073498408499</v>
      </c>
      <c r="AX240" s="62">
        <f t="shared" si="82"/>
        <v>0.42442713391325909</v>
      </c>
      <c r="AY240" s="62"/>
      <c r="AZ240" s="63">
        <f t="shared" si="83"/>
        <v>0.4133186237665763</v>
      </c>
      <c r="BA240" s="61">
        <f t="shared" si="84"/>
        <v>2.120051085568327E-2</v>
      </c>
      <c r="BB240" s="62">
        <f t="shared" si="85"/>
        <v>2.2566965712702707E-2</v>
      </c>
      <c r="BC240" s="62">
        <f t="shared" si="86"/>
        <v>2.2782023591958796E-2</v>
      </c>
      <c r="BD240" s="62">
        <f t="shared" si="87"/>
        <v>2.2839072382290933E-2</v>
      </c>
      <c r="BE240" s="62">
        <f t="shared" si="88"/>
        <v>2.3327892224724672E-2</v>
      </c>
      <c r="BF240" s="62"/>
      <c r="BG240" s="67">
        <f t="shared" si="89"/>
        <v>2.2543292953472079E-2</v>
      </c>
    </row>
    <row r="241" spans="1:59" x14ac:dyDescent="0.35">
      <c r="A241" s="46" t="s">
        <v>268</v>
      </c>
      <c r="B241" s="46" t="s">
        <v>492</v>
      </c>
      <c r="C241" s="47">
        <v>10400</v>
      </c>
      <c r="D241" s="47">
        <v>8881</v>
      </c>
      <c r="E241" s="47">
        <v>944</v>
      </c>
      <c r="F241" s="47">
        <v>409</v>
      </c>
      <c r="G241" s="47">
        <v>26</v>
      </c>
      <c r="H241" s="47">
        <v>10558</v>
      </c>
      <c r="I241" s="47">
        <v>8944</v>
      </c>
      <c r="J241" s="47">
        <v>970</v>
      </c>
      <c r="K241" s="47">
        <v>479</v>
      </c>
      <c r="L241" s="47">
        <v>26</v>
      </c>
      <c r="M241" s="47">
        <v>10724</v>
      </c>
      <c r="N241" s="47">
        <v>9058</v>
      </c>
      <c r="O241" s="47">
        <v>971</v>
      </c>
      <c r="P241" s="47">
        <v>535</v>
      </c>
      <c r="Q241" s="47">
        <v>26</v>
      </c>
      <c r="R241" s="47">
        <v>10908</v>
      </c>
      <c r="S241" s="47">
        <v>9133</v>
      </c>
      <c r="T241" s="47">
        <v>1071</v>
      </c>
      <c r="U241" s="47">
        <v>535</v>
      </c>
      <c r="V241" s="47">
        <v>26</v>
      </c>
      <c r="W241" s="47">
        <v>10926</v>
      </c>
      <c r="X241" s="47">
        <v>9153</v>
      </c>
      <c r="Y241" s="47">
        <v>1071</v>
      </c>
      <c r="Z241" s="47">
        <v>535</v>
      </c>
      <c r="AA241" s="47">
        <v>26</v>
      </c>
      <c r="AB241" s="47">
        <v>10972</v>
      </c>
      <c r="AC241" s="47">
        <v>9196</v>
      </c>
      <c r="AD241" s="47">
        <v>1071</v>
      </c>
      <c r="AE241" s="47">
        <v>535</v>
      </c>
      <c r="AF241" s="47">
        <v>26</v>
      </c>
      <c r="AG241" s="125">
        <v>11048</v>
      </c>
      <c r="AH241" s="125">
        <v>9242</v>
      </c>
      <c r="AI241" s="125">
        <v>1071</v>
      </c>
      <c r="AJ241" s="125">
        <v>567</v>
      </c>
      <c r="AK241" s="125">
        <v>26</v>
      </c>
      <c r="AM241" s="61">
        <f t="shared" si="72"/>
        <v>0.84713013828376582</v>
      </c>
      <c r="AN241" s="62">
        <f t="shared" si="73"/>
        <v>0.84464751958224538</v>
      </c>
      <c r="AO241" s="62">
        <f t="shared" si="74"/>
        <v>0.83727539420608732</v>
      </c>
      <c r="AP241" s="62">
        <f t="shared" si="75"/>
        <v>0.83772652388797364</v>
      </c>
      <c r="AQ241" s="62">
        <f t="shared" si="76"/>
        <v>0.83813343055049216</v>
      </c>
      <c r="AR241" s="62"/>
      <c r="AS241" s="63">
        <f t="shared" si="77"/>
        <v>0.84098260130211278</v>
      </c>
      <c r="AT241" s="61">
        <f t="shared" si="78"/>
        <v>9.1873460882742938E-2</v>
      </c>
      <c r="AU241" s="62">
        <f t="shared" si="79"/>
        <v>9.0544572920552027E-2</v>
      </c>
      <c r="AV241" s="62">
        <f t="shared" si="80"/>
        <v>9.818481848184818E-2</v>
      </c>
      <c r="AW241" s="62">
        <f t="shared" si="81"/>
        <v>9.8023064250411865E-2</v>
      </c>
      <c r="AX241" s="62">
        <f t="shared" si="82"/>
        <v>9.7612103536274156E-2</v>
      </c>
      <c r="AY241" s="62"/>
      <c r="AZ241" s="63">
        <f t="shared" si="83"/>
        <v>9.5247604014365828E-2</v>
      </c>
      <c r="BA241" s="61">
        <f t="shared" si="84"/>
        <v>4.7831028603902252E-2</v>
      </c>
      <c r="BB241" s="62">
        <f t="shared" si="85"/>
        <v>5.2312569936590822E-2</v>
      </c>
      <c r="BC241" s="62">
        <f t="shared" si="86"/>
        <v>5.1430143014301433E-2</v>
      </c>
      <c r="BD241" s="62">
        <f t="shared" si="87"/>
        <v>5.1345414607358593E-2</v>
      </c>
      <c r="BE241" s="62">
        <f t="shared" si="88"/>
        <v>5.1130149471381697E-2</v>
      </c>
      <c r="BF241" s="62"/>
      <c r="BG241" s="67">
        <f t="shared" si="89"/>
        <v>5.0809861126706955E-2</v>
      </c>
    </row>
    <row r="242" spans="1:59" x14ac:dyDescent="0.35">
      <c r="A242" s="46" t="s">
        <v>871</v>
      </c>
      <c r="B242" s="46" t="s">
        <v>349</v>
      </c>
      <c r="C242" s="47">
        <v>221140</v>
      </c>
      <c r="D242" s="47">
        <v>90125</v>
      </c>
      <c r="E242" s="47">
        <v>70112</v>
      </c>
      <c r="F242" s="47">
        <v>24447</v>
      </c>
      <c r="G242" s="47">
        <v>31327</v>
      </c>
      <c r="H242" s="47">
        <v>233068</v>
      </c>
      <c r="I242" s="47">
        <v>92719</v>
      </c>
      <c r="J242" s="47">
        <v>74199</v>
      </c>
      <c r="K242" s="47">
        <v>26946</v>
      </c>
      <c r="L242" s="47">
        <v>33840</v>
      </c>
      <c r="M242" s="47">
        <v>241788</v>
      </c>
      <c r="N242" s="47">
        <v>94686</v>
      </c>
      <c r="O242" s="47">
        <v>76495</v>
      </c>
      <c r="P242" s="47">
        <v>29521</v>
      </c>
      <c r="Q242" s="47">
        <v>35372</v>
      </c>
      <c r="R242" s="47">
        <v>246451</v>
      </c>
      <c r="S242" s="47">
        <v>95879</v>
      </c>
      <c r="T242" s="47">
        <v>78136</v>
      </c>
      <c r="U242" s="47">
        <v>30645</v>
      </c>
      <c r="V242" s="47">
        <v>35875</v>
      </c>
      <c r="W242" s="47">
        <v>249629</v>
      </c>
      <c r="X242" s="47">
        <v>96811</v>
      </c>
      <c r="Y242" s="47">
        <v>79366</v>
      </c>
      <c r="Z242" s="47">
        <v>31100</v>
      </c>
      <c r="AA242" s="47">
        <v>36240</v>
      </c>
      <c r="AB242" s="47">
        <v>252863</v>
      </c>
      <c r="AC242" s="47">
        <v>97895</v>
      </c>
      <c r="AD242" s="47">
        <v>80045</v>
      </c>
      <c r="AE242" s="47">
        <v>31919</v>
      </c>
      <c r="AF242" s="47">
        <v>36792</v>
      </c>
      <c r="AG242" s="125">
        <v>257878</v>
      </c>
      <c r="AH242" s="125">
        <v>99416</v>
      </c>
      <c r="AI242" s="125">
        <v>81519</v>
      </c>
      <c r="AJ242" s="125">
        <v>33050</v>
      </c>
      <c r="AK242" s="125">
        <v>37574</v>
      </c>
      <c r="AM242" s="61">
        <f t="shared" si="72"/>
        <v>0.39781952048329244</v>
      </c>
      <c r="AN242" s="62">
        <f t="shared" si="73"/>
        <v>0.39160752394659787</v>
      </c>
      <c r="AO242" s="62">
        <f t="shared" si="74"/>
        <v>0.38903879472998687</v>
      </c>
      <c r="AP242" s="62">
        <f t="shared" si="75"/>
        <v>0.38781952417387405</v>
      </c>
      <c r="AQ242" s="62">
        <f t="shared" si="76"/>
        <v>0.38714639943368545</v>
      </c>
      <c r="AR242" s="62"/>
      <c r="AS242" s="63">
        <f t="shared" si="77"/>
        <v>0.39068635255348733</v>
      </c>
      <c r="AT242" s="61">
        <f t="shared" si="78"/>
        <v>0.31835773250725108</v>
      </c>
      <c r="AU242" s="62">
        <f t="shared" si="79"/>
        <v>0.31637219382268766</v>
      </c>
      <c r="AV242" s="62">
        <f t="shared" si="80"/>
        <v>0.31704476751970978</v>
      </c>
      <c r="AW242" s="62">
        <f t="shared" si="81"/>
        <v>0.31793581675206006</v>
      </c>
      <c r="AX242" s="62">
        <f t="shared" si="82"/>
        <v>0.31655481426701415</v>
      </c>
      <c r="AY242" s="62"/>
      <c r="AZ242" s="63">
        <f t="shared" si="83"/>
        <v>0.3172530649737445</v>
      </c>
      <c r="BA242" s="61">
        <f t="shared" si="84"/>
        <v>0.26080800453086656</v>
      </c>
      <c r="BB242" s="62">
        <f t="shared" si="85"/>
        <v>0.26838800933048784</v>
      </c>
      <c r="BC242" s="62">
        <f t="shared" si="86"/>
        <v>0.26991166601068772</v>
      </c>
      <c r="BD242" s="62">
        <f t="shared" si="87"/>
        <v>0.26976032432129282</v>
      </c>
      <c r="BE242" s="62">
        <f t="shared" si="88"/>
        <v>0.27173212371916811</v>
      </c>
      <c r="BF242" s="62"/>
      <c r="BG242" s="67">
        <f t="shared" si="89"/>
        <v>0.26812002558250059</v>
      </c>
    </row>
    <row r="243" spans="1:59" x14ac:dyDescent="0.35">
      <c r="A243" s="46" t="s">
        <v>871</v>
      </c>
      <c r="B243" s="46" t="s">
        <v>560</v>
      </c>
      <c r="C243" s="47">
        <v>64421</v>
      </c>
      <c r="D243" s="47">
        <v>32689</v>
      </c>
      <c r="E243" s="47">
        <v>16391</v>
      </c>
      <c r="F243" s="47">
        <v>8429</v>
      </c>
      <c r="G243" s="47">
        <v>5263</v>
      </c>
      <c r="H243" s="47">
        <v>67848</v>
      </c>
      <c r="I243" s="47">
        <v>33440</v>
      </c>
      <c r="J243" s="47">
        <v>17439</v>
      </c>
      <c r="K243" s="47">
        <v>9305</v>
      </c>
      <c r="L243" s="47">
        <v>5947</v>
      </c>
      <c r="M243" s="47">
        <v>71357</v>
      </c>
      <c r="N243" s="47">
        <v>34108</v>
      </c>
      <c r="O243" s="47">
        <v>18251</v>
      </c>
      <c r="P243" s="47">
        <v>10641</v>
      </c>
      <c r="Q243" s="47">
        <v>6543</v>
      </c>
      <c r="R243" s="47">
        <v>72684</v>
      </c>
      <c r="S243" s="47">
        <v>34589</v>
      </c>
      <c r="T243" s="47">
        <v>18443</v>
      </c>
      <c r="U243" s="47">
        <v>11025</v>
      </c>
      <c r="V243" s="47">
        <v>6740</v>
      </c>
      <c r="W243" s="47">
        <v>74077</v>
      </c>
      <c r="X243" s="47">
        <v>34799</v>
      </c>
      <c r="Y243" s="47">
        <v>19250</v>
      </c>
      <c r="Z243" s="47">
        <v>11216</v>
      </c>
      <c r="AA243" s="47">
        <v>6856</v>
      </c>
      <c r="AB243" s="47">
        <v>75092</v>
      </c>
      <c r="AC243" s="47">
        <v>35184</v>
      </c>
      <c r="AD243" s="47">
        <v>19554</v>
      </c>
      <c r="AE243" s="47">
        <v>11394</v>
      </c>
      <c r="AF243" s="47">
        <v>6972</v>
      </c>
      <c r="AG243" s="125">
        <v>76590</v>
      </c>
      <c r="AH243" s="125">
        <v>35659</v>
      </c>
      <c r="AI243" s="125">
        <v>20084</v>
      </c>
      <c r="AJ243" s="125">
        <v>11690</v>
      </c>
      <c r="AK243" s="125">
        <v>7132</v>
      </c>
      <c r="AM243" s="61">
        <f t="shared" si="72"/>
        <v>0.49286640726329445</v>
      </c>
      <c r="AN243" s="62">
        <f t="shared" si="73"/>
        <v>0.47799094692882266</v>
      </c>
      <c r="AO243" s="62">
        <f t="shared" si="74"/>
        <v>0.47588189973033956</v>
      </c>
      <c r="AP243" s="62">
        <f t="shared" si="75"/>
        <v>0.46976794416620543</v>
      </c>
      <c r="AQ243" s="62">
        <f t="shared" si="76"/>
        <v>0.46854525115857881</v>
      </c>
      <c r="AR243" s="62"/>
      <c r="AS243" s="63">
        <f t="shared" si="77"/>
        <v>0.47701048984944822</v>
      </c>
      <c r="AT243" s="61">
        <f t="shared" si="78"/>
        <v>0.25703042094092676</v>
      </c>
      <c r="AU243" s="62">
        <f t="shared" si="79"/>
        <v>0.25577028182238604</v>
      </c>
      <c r="AV243" s="62">
        <f t="shared" si="80"/>
        <v>0.2537422266248418</v>
      </c>
      <c r="AW243" s="62">
        <f t="shared" si="81"/>
        <v>0.25986473534295396</v>
      </c>
      <c r="AX243" s="62">
        <f t="shared" si="82"/>
        <v>0.26040057529430566</v>
      </c>
      <c r="AY243" s="62"/>
      <c r="AZ243" s="63">
        <f t="shared" si="83"/>
        <v>0.25736164800508288</v>
      </c>
      <c r="BA243" s="61">
        <f t="shared" si="84"/>
        <v>0.22479660417403607</v>
      </c>
      <c r="BB243" s="62">
        <f t="shared" si="85"/>
        <v>0.2408172989335314</v>
      </c>
      <c r="BC243" s="62">
        <f t="shared" si="86"/>
        <v>0.24441417643497881</v>
      </c>
      <c r="BD243" s="62">
        <f t="shared" si="87"/>
        <v>0.24396236348664227</v>
      </c>
      <c r="BE243" s="62">
        <f t="shared" si="88"/>
        <v>0.24457998188888297</v>
      </c>
      <c r="BF243" s="62"/>
      <c r="BG243" s="67">
        <f t="shared" si="89"/>
        <v>0.2397140849836143</v>
      </c>
    </row>
    <row r="244" spans="1:59" x14ac:dyDescent="0.35">
      <c r="A244" s="46" t="s">
        <v>871</v>
      </c>
      <c r="B244" s="46" t="s">
        <v>559</v>
      </c>
      <c r="C244" s="47">
        <v>156719</v>
      </c>
      <c r="D244" s="47">
        <v>57436</v>
      </c>
      <c r="E244" s="47">
        <v>53721</v>
      </c>
      <c r="F244" s="47">
        <v>16018</v>
      </c>
      <c r="G244" s="47">
        <v>26064</v>
      </c>
      <c r="H244" s="47">
        <v>165220</v>
      </c>
      <c r="I244" s="47">
        <v>59279</v>
      </c>
      <c r="J244" s="47">
        <v>56760</v>
      </c>
      <c r="K244" s="47">
        <v>17641</v>
      </c>
      <c r="L244" s="47">
        <v>27893</v>
      </c>
      <c r="M244" s="47">
        <v>170431</v>
      </c>
      <c r="N244" s="47">
        <v>60578</v>
      </c>
      <c r="O244" s="47">
        <v>58244</v>
      </c>
      <c r="P244" s="47">
        <v>18880</v>
      </c>
      <c r="Q244" s="47">
        <v>28829</v>
      </c>
      <c r="R244" s="47">
        <v>173767</v>
      </c>
      <c r="S244" s="47">
        <v>61290</v>
      </c>
      <c r="T244" s="47">
        <v>59693</v>
      </c>
      <c r="U244" s="47">
        <v>19620</v>
      </c>
      <c r="V244" s="47">
        <v>29135</v>
      </c>
      <c r="W244" s="47">
        <v>175552</v>
      </c>
      <c r="X244" s="47">
        <v>62012</v>
      </c>
      <c r="Y244" s="47">
        <v>60116</v>
      </c>
      <c r="Z244" s="47">
        <v>19884</v>
      </c>
      <c r="AA244" s="47">
        <v>29384</v>
      </c>
      <c r="AB244" s="47">
        <v>177771</v>
      </c>
      <c r="AC244" s="47">
        <v>62711</v>
      </c>
      <c r="AD244" s="47">
        <v>60491</v>
      </c>
      <c r="AE244" s="47">
        <v>20525</v>
      </c>
      <c r="AF244" s="47">
        <v>29820</v>
      </c>
      <c r="AG244" s="125">
        <v>181288</v>
      </c>
      <c r="AH244" s="125">
        <v>63757</v>
      </c>
      <c r="AI244" s="125">
        <v>61435</v>
      </c>
      <c r="AJ244" s="125">
        <v>21360</v>
      </c>
      <c r="AK244" s="125">
        <v>30442</v>
      </c>
      <c r="AM244" s="61">
        <f t="shared" si="72"/>
        <v>0.35878828229027965</v>
      </c>
      <c r="AN244" s="62">
        <f t="shared" si="73"/>
        <v>0.35544003144967756</v>
      </c>
      <c r="AO244" s="62">
        <f t="shared" si="74"/>
        <v>0.35271369132228791</v>
      </c>
      <c r="AP244" s="62">
        <f t="shared" si="75"/>
        <v>0.35324006562158222</v>
      </c>
      <c r="AQ244" s="62">
        <f t="shared" si="76"/>
        <v>0.35276282408266812</v>
      </c>
      <c r="AR244" s="62"/>
      <c r="AS244" s="63">
        <f t="shared" si="77"/>
        <v>0.35458897895329911</v>
      </c>
      <c r="AT244" s="61">
        <f t="shared" si="78"/>
        <v>0.34354194407456723</v>
      </c>
      <c r="AU244" s="62">
        <f t="shared" si="79"/>
        <v>0.34174533975626498</v>
      </c>
      <c r="AV244" s="62">
        <f t="shared" si="80"/>
        <v>0.3435232236270408</v>
      </c>
      <c r="AW244" s="62">
        <f t="shared" si="81"/>
        <v>0.34243984688297485</v>
      </c>
      <c r="AX244" s="62">
        <f t="shared" si="82"/>
        <v>0.34027484797857921</v>
      </c>
      <c r="AY244" s="62"/>
      <c r="AZ244" s="63">
        <f t="shared" si="83"/>
        <v>0.34230504046388538</v>
      </c>
      <c r="BA244" s="61">
        <f t="shared" si="84"/>
        <v>0.27559617479724002</v>
      </c>
      <c r="BB244" s="62">
        <f t="shared" si="85"/>
        <v>0.27993146786676132</v>
      </c>
      <c r="BC244" s="62">
        <f t="shared" si="86"/>
        <v>0.28057686442189828</v>
      </c>
      <c r="BD244" s="62">
        <f t="shared" si="87"/>
        <v>0.28064619030258842</v>
      </c>
      <c r="BE244" s="62">
        <f t="shared" si="88"/>
        <v>0.28320142205421583</v>
      </c>
      <c r="BF244" s="62"/>
      <c r="BG244" s="67">
        <f t="shared" si="89"/>
        <v>0.27999042388854078</v>
      </c>
    </row>
    <row r="245" spans="1:59" x14ac:dyDescent="0.35">
      <c r="A245" s="46" t="s">
        <v>269</v>
      </c>
      <c r="B245" s="46" t="s">
        <v>269</v>
      </c>
      <c r="C245" s="47">
        <v>805555</v>
      </c>
      <c r="D245" s="47">
        <v>307083</v>
      </c>
      <c r="E245" s="47">
        <v>426251</v>
      </c>
      <c r="F245" s="47">
        <v>21552</v>
      </c>
      <c r="G245" s="47">
        <v>39808</v>
      </c>
      <c r="H245" s="47">
        <v>835752</v>
      </c>
      <c r="I245" s="47">
        <v>307981</v>
      </c>
      <c r="J245" s="47">
        <v>453830</v>
      </c>
      <c r="K245" s="47">
        <v>22457</v>
      </c>
      <c r="L245" s="47">
        <v>40507</v>
      </c>
      <c r="M245" s="47">
        <v>850525</v>
      </c>
      <c r="N245" s="47">
        <v>307197</v>
      </c>
      <c r="O245" s="47">
        <v>467790</v>
      </c>
      <c r="P245" s="47">
        <v>23186</v>
      </c>
      <c r="Q245" s="47">
        <v>41242</v>
      </c>
      <c r="R245" s="47">
        <v>865008</v>
      </c>
      <c r="S245" s="47">
        <v>307155</v>
      </c>
      <c r="T245" s="47">
        <v>481332</v>
      </c>
      <c r="U245" s="47">
        <v>23565</v>
      </c>
      <c r="V245" s="47">
        <v>41652</v>
      </c>
      <c r="W245" s="47">
        <v>874666</v>
      </c>
      <c r="X245" s="47">
        <v>307062</v>
      </c>
      <c r="Y245" s="47">
        <v>490513</v>
      </c>
      <c r="Z245" s="47">
        <v>23750</v>
      </c>
      <c r="AA245" s="47">
        <v>41978</v>
      </c>
      <c r="AB245" s="47">
        <v>894935</v>
      </c>
      <c r="AC245" s="47">
        <v>307013</v>
      </c>
      <c r="AD245" s="47">
        <v>510531</v>
      </c>
      <c r="AE245" s="47">
        <v>23929</v>
      </c>
      <c r="AF245" s="47">
        <v>42135</v>
      </c>
      <c r="AG245" s="125">
        <v>925749</v>
      </c>
      <c r="AH245" s="125">
        <v>307467</v>
      </c>
      <c r="AI245" s="125">
        <v>540689</v>
      </c>
      <c r="AJ245" s="125">
        <v>24023</v>
      </c>
      <c r="AK245" s="125">
        <v>42183</v>
      </c>
      <c r="AM245" s="61">
        <f t="shared" si="72"/>
        <v>0.36850764341575015</v>
      </c>
      <c r="AN245" s="62">
        <f t="shared" si="73"/>
        <v>0.36118515034831428</v>
      </c>
      <c r="AO245" s="62">
        <f t="shared" si="74"/>
        <v>0.35508920148715389</v>
      </c>
      <c r="AP245" s="62">
        <f t="shared" si="75"/>
        <v>0.35106200538262605</v>
      </c>
      <c r="AQ245" s="62">
        <f t="shared" si="76"/>
        <v>0.34305619961226236</v>
      </c>
      <c r="AR245" s="62"/>
      <c r="AS245" s="63">
        <f t="shared" si="77"/>
        <v>0.35578004004922137</v>
      </c>
      <c r="AT245" s="61">
        <f t="shared" si="78"/>
        <v>0.54301993892925171</v>
      </c>
      <c r="AU245" s="62">
        <f t="shared" si="79"/>
        <v>0.55000146968049146</v>
      </c>
      <c r="AV245" s="62">
        <f t="shared" si="80"/>
        <v>0.55644803285056321</v>
      </c>
      <c r="AW245" s="62">
        <f t="shared" si="81"/>
        <v>0.56080035121977989</v>
      </c>
      <c r="AX245" s="62">
        <f t="shared" si="82"/>
        <v>0.57046712889762941</v>
      </c>
      <c r="AY245" s="62"/>
      <c r="AZ245" s="63">
        <f t="shared" si="83"/>
        <v>0.55614738431554311</v>
      </c>
      <c r="BA245" s="61">
        <f t="shared" si="84"/>
        <v>7.533813858656635E-2</v>
      </c>
      <c r="BB245" s="62">
        <f t="shared" si="85"/>
        <v>7.57508597630875E-2</v>
      </c>
      <c r="BC245" s="62">
        <f t="shared" si="86"/>
        <v>7.5394678430719717E-2</v>
      </c>
      <c r="BD245" s="62">
        <f t="shared" si="87"/>
        <v>7.5146398739633191E-2</v>
      </c>
      <c r="BE245" s="62">
        <f t="shared" si="88"/>
        <v>7.3819886360461939E-2</v>
      </c>
      <c r="BF245" s="62"/>
      <c r="BG245" s="67">
        <f t="shared" si="89"/>
        <v>7.5089992376093734E-2</v>
      </c>
    </row>
    <row r="246" spans="1:59" x14ac:dyDescent="0.35">
      <c r="A246" s="46" t="s">
        <v>269</v>
      </c>
      <c r="B246" s="46" t="s">
        <v>477</v>
      </c>
      <c r="C246" s="47">
        <v>16277</v>
      </c>
      <c r="D246" s="47">
        <v>1411</v>
      </c>
      <c r="E246" s="47">
        <v>14184</v>
      </c>
      <c r="F246" s="47">
        <v>260</v>
      </c>
      <c r="G246" s="47">
        <v>380</v>
      </c>
      <c r="H246" s="47">
        <v>16174</v>
      </c>
      <c r="I246" s="47">
        <v>1425</v>
      </c>
      <c r="J246" s="47">
        <v>14064</v>
      </c>
      <c r="K246" s="47">
        <v>260</v>
      </c>
      <c r="L246" s="47">
        <v>380</v>
      </c>
      <c r="M246" s="47">
        <v>16225</v>
      </c>
      <c r="N246" s="47">
        <v>1437</v>
      </c>
      <c r="O246" s="47">
        <v>14099</v>
      </c>
      <c r="P246" s="47">
        <v>260</v>
      </c>
      <c r="Q246" s="47">
        <v>380</v>
      </c>
      <c r="R246" s="47">
        <v>17152</v>
      </c>
      <c r="S246" s="47">
        <v>1444</v>
      </c>
      <c r="T246" s="47">
        <v>14868</v>
      </c>
      <c r="U246" s="47">
        <v>372</v>
      </c>
      <c r="V246" s="47">
        <v>421</v>
      </c>
      <c r="W246" s="47">
        <v>17156</v>
      </c>
      <c r="X246" s="47">
        <v>1460</v>
      </c>
      <c r="Y246" s="47">
        <v>14850</v>
      </c>
      <c r="Z246" s="47">
        <v>372</v>
      </c>
      <c r="AA246" s="47">
        <v>421</v>
      </c>
      <c r="AB246" s="47">
        <v>18660</v>
      </c>
      <c r="AC246" s="47">
        <v>1496</v>
      </c>
      <c r="AD246" s="47">
        <v>16320</v>
      </c>
      <c r="AE246" s="47">
        <v>372</v>
      </c>
      <c r="AF246" s="47">
        <v>421</v>
      </c>
      <c r="AG246" s="125">
        <v>20206</v>
      </c>
      <c r="AH246" s="125">
        <v>1509</v>
      </c>
      <c r="AI246" s="125">
        <v>17785</v>
      </c>
      <c r="AJ246" s="125">
        <v>440</v>
      </c>
      <c r="AK246" s="125">
        <v>421</v>
      </c>
      <c r="AM246" s="61">
        <f t="shared" si="72"/>
        <v>8.8104365030295534E-2</v>
      </c>
      <c r="AN246" s="62">
        <f t="shared" si="73"/>
        <v>8.8567026194144832E-2</v>
      </c>
      <c r="AO246" s="62">
        <f t="shared" si="74"/>
        <v>8.4188432835820892E-2</v>
      </c>
      <c r="AP246" s="62">
        <f t="shared" si="75"/>
        <v>8.5101422242947075E-2</v>
      </c>
      <c r="AQ246" s="62">
        <f t="shared" si="76"/>
        <v>8.0171489817792069E-2</v>
      </c>
      <c r="AR246" s="62"/>
      <c r="AS246" s="63">
        <f t="shared" si="77"/>
        <v>8.5226547224200089E-2</v>
      </c>
      <c r="AT246" s="61">
        <f t="shared" si="78"/>
        <v>0.8695437121305799</v>
      </c>
      <c r="AU246" s="62">
        <f t="shared" si="79"/>
        <v>0.86896764252696457</v>
      </c>
      <c r="AV246" s="62">
        <f t="shared" si="80"/>
        <v>0.8668376865671642</v>
      </c>
      <c r="AW246" s="62">
        <f t="shared" si="81"/>
        <v>0.86558638377244113</v>
      </c>
      <c r="AX246" s="62">
        <f t="shared" si="82"/>
        <v>0.87459807073954987</v>
      </c>
      <c r="AY246" s="62"/>
      <c r="AZ246" s="63">
        <f t="shared" si="83"/>
        <v>0.86910669914734007</v>
      </c>
      <c r="BA246" s="61">
        <f t="shared" si="84"/>
        <v>3.9569679732904664E-2</v>
      </c>
      <c r="BB246" s="62">
        <f t="shared" si="85"/>
        <v>3.9445300462249616E-2</v>
      </c>
      <c r="BC246" s="62">
        <f t="shared" si="86"/>
        <v>4.6233675373134331E-2</v>
      </c>
      <c r="BD246" s="62">
        <f t="shared" si="87"/>
        <v>4.6222895779902073E-2</v>
      </c>
      <c r="BE246" s="62">
        <f t="shared" si="88"/>
        <v>4.2497320471596996E-2</v>
      </c>
      <c r="BF246" s="62"/>
      <c r="BG246" s="67">
        <f t="shared" si="89"/>
        <v>4.2793774363957537E-2</v>
      </c>
    </row>
    <row r="247" spans="1:59" x14ac:dyDescent="0.35">
      <c r="A247" s="46" t="s">
        <v>269</v>
      </c>
      <c r="B247" s="46" t="s">
        <v>472</v>
      </c>
      <c r="C247" s="47">
        <v>42343</v>
      </c>
      <c r="D247" s="47">
        <v>23938</v>
      </c>
      <c r="E247" s="47">
        <v>15254</v>
      </c>
      <c r="F247" s="47">
        <v>1187</v>
      </c>
      <c r="G247" s="47">
        <v>1264</v>
      </c>
      <c r="H247" s="47">
        <v>43883</v>
      </c>
      <c r="I247" s="47">
        <v>23934</v>
      </c>
      <c r="J247" s="47">
        <v>16776</v>
      </c>
      <c r="K247" s="47">
        <v>1199</v>
      </c>
      <c r="L247" s="47">
        <v>1264</v>
      </c>
      <c r="M247" s="47">
        <v>45271</v>
      </c>
      <c r="N247" s="47">
        <v>23830</v>
      </c>
      <c r="O247" s="47">
        <v>18074</v>
      </c>
      <c r="P247" s="47">
        <v>1335</v>
      </c>
      <c r="Q247" s="47">
        <v>1304</v>
      </c>
      <c r="R247" s="47">
        <v>45266</v>
      </c>
      <c r="S247" s="47">
        <v>23748</v>
      </c>
      <c r="T247" s="47">
        <v>18072</v>
      </c>
      <c r="U247" s="47">
        <v>1335</v>
      </c>
      <c r="V247" s="47">
        <v>1362</v>
      </c>
      <c r="W247" s="47">
        <v>45172</v>
      </c>
      <c r="X247" s="47">
        <v>23644</v>
      </c>
      <c r="Y247" s="47">
        <v>18072</v>
      </c>
      <c r="Z247" s="47">
        <v>1335</v>
      </c>
      <c r="AA247" s="47">
        <v>1363</v>
      </c>
      <c r="AB247" s="47">
        <v>46008</v>
      </c>
      <c r="AC247" s="47">
        <v>23695</v>
      </c>
      <c r="AD247" s="47">
        <v>18894</v>
      </c>
      <c r="AE247" s="47">
        <v>1299</v>
      </c>
      <c r="AF247" s="47">
        <v>1362</v>
      </c>
      <c r="AG247" s="125">
        <v>46548</v>
      </c>
      <c r="AH247" s="125">
        <v>23698</v>
      </c>
      <c r="AI247" s="125">
        <v>19425</v>
      </c>
      <c r="AJ247" s="125">
        <v>1299</v>
      </c>
      <c r="AK247" s="125">
        <v>1363</v>
      </c>
      <c r="AM247" s="61">
        <f t="shared" si="72"/>
        <v>0.54540482647038713</v>
      </c>
      <c r="AN247" s="62">
        <f t="shared" si="73"/>
        <v>0.52638554483002364</v>
      </c>
      <c r="AO247" s="62">
        <f t="shared" si="74"/>
        <v>0.52463217425882558</v>
      </c>
      <c r="AP247" s="62">
        <f t="shared" si="75"/>
        <v>0.52342158859470467</v>
      </c>
      <c r="AQ247" s="62">
        <f t="shared" si="76"/>
        <v>0.51501912710832898</v>
      </c>
      <c r="AR247" s="62"/>
      <c r="AS247" s="63">
        <f t="shared" si="77"/>
        <v>0.52697265225245393</v>
      </c>
      <c r="AT247" s="61">
        <f t="shared" si="78"/>
        <v>0.38228926919308159</v>
      </c>
      <c r="AU247" s="62">
        <f t="shared" si="79"/>
        <v>0.39924013165160921</v>
      </c>
      <c r="AV247" s="62">
        <f t="shared" si="80"/>
        <v>0.39924004771793398</v>
      </c>
      <c r="AW247" s="62">
        <f t="shared" si="81"/>
        <v>0.40007084034357565</v>
      </c>
      <c r="AX247" s="62">
        <f t="shared" si="82"/>
        <v>0.41066770996348462</v>
      </c>
      <c r="AY247" s="62"/>
      <c r="AZ247" s="63">
        <f t="shared" si="83"/>
        <v>0.39830159977393703</v>
      </c>
      <c r="BA247" s="61">
        <f t="shared" si="84"/>
        <v>5.6126518241688128E-2</v>
      </c>
      <c r="BB247" s="62">
        <f t="shared" si="85"/>
        <v>5.8293388703585074E-2</v>
      </c>
      <c r="BC247" s="62">
        <f t="shared" si="86"/>
        <v>5.9581142579419433E-2</v>
      </c>
      <c r="BD247" s="62">
        <f t="shared" si="87"/>
        <v>5.9727264677233688E-2</v>
      </c>
      <c r="BE247" s="62">
        <f t="shared" si="88"/>
        <v>5.7837767344809596E-2</v>
      </c>
      <c r="BF247" s="62"/>
      <c r="BG247" s="67">
        <f t="shared" si="89"/>
        <v>5.8313216309347181E-2</v>
      </c>
    </row>
    <row r="248" spans="1:59" x14ac:dyDescent="0.35">
      <c r="A248" s="46" t="s">
        <v>269</v>
      </c>
      <c r="B248" s="46" t="s">
        <v>479</v>
      </c>
      <c r="C248" s="47">
        <v>22946</v>
      </c>
      <c r="D248" s="47">
        <v>16029</v>
      </c>
      <c r="E248" s="47">
        <v>4913</v>
      </c>
      <c r="F248" s="47">
        <v>588</v>
      </c>
      <c r="G248" s="47">
        <v>1046</v>
      </c>
      <c r="H248" s="47">
        <v>22957</v>
      </c>
      <c r="I248" s="47">
        <v>16039</v>
      </c>
      <c r="J248" s="47">
        <v>4909</v>
      </c>
      <c r="K248" s="47">
        <v>588</v>
      </c>
      <c r="L248" s="47">
        <v>1046</v>
      </c>
      <c r="M248" s="47">
        <v>23104</v>
      </c>
      <c r="N248" s="47">
        <v>16070</v>
      </c>
      <c r="O248" s="47">
        <v>4946</v>
      </c>
      <c r="P248" s="47">
        <v>609</v>
      </c>
      <c r="Q248" s="47">
        <v>1101</v>
      </c>
      <c r="R248" s="47">
        <v>23266</v>
      </c>
      <c r="S248" s="47">
        <v>16124</v>
      </c>
      <c r="T248" s="47">
        <v>5020</v>
      </c>
      <c r="U248" s="47">
        <v>609</v>
      </c>
      <c r="V248" s="47">
        <v>1117</v>
      </c>
      <c r="W248" s="47">
        <v>23307</v>
      </c>
      <c r="X248" s="47">
        <v>16060</v>
      </c>
      <c r="Y248" s="47">
        <v>5101</v>
      </c>
      <c r="Z248" s="47">
        <v>610</v>
      </c>
      <c r="AA248" s="47">
        <v>1133</v>
      </c>
      <c r="AB248" s="47">
        <v>23736</v>
      </c>
      <c r="AC248" s="47">
        <v>15995</v>
      </c>
      <c r="AD248" s="47">
        <v>5580</v>
      </c>
      <c r="AE248" s="47">
        <v>610</v>
      </c>
      <c r="AF248" s="47">
        <v>1148</v>
      </c>
      <c r="AG248" s="125">
        <v>24396</v>
      </c>
      <c r="AH248" s="125">
        <v>16015</v>
      </c>
      <c r="AI248" s="125">
        <v>6177</v>
      </c>
      <c r="AJ248" s="125">
        <v>610</v>
      </c>
      <c r="AK248" s="125">
        <v>1189</v>
      </c>
      <c r="AM248" s="61">
        <f t="shared" si="72"/>
        <v>0.69865400531428323</v>
      </c>
      <c r="AN248" s="62">
        <f t="shared" si="73"/>
        <v>0.69555055401662047</v>
      </c>
      <c r="AO248" s="62">
        <f t="shared" si="74"/>
        <v>0.69302845353735065</v>
      </c>
      <c r="AP248" s="62">
        <f t="shared" si="75"/>
        <v>0.68906337151928609</v>
      </c>
      <c r="AQ248" s="62">
        <f t="shared" si="76"/>
        <v>0.67387091338051908</v>
      </c>
      <c r="AR248" s="62"/>
      <c r="AS248" s="63">
        <f t="shared" si="77"/>
        <v>0.69003345955361195</v>
      </c>
      <c r="AT248" s="61">
        <f t="shared" si="78"/>
        <v>0.21383456026484296</v>
      </c>
      <c r="AU248" s="62">
        <f t="shared" si="79"/>
        <v>0.21407548476454294</v>
      </c>
      <c r="AV248" s="62">
        <f t="shared" si="80"/>
        <v>0.21576549471331558</v>
      </c>
      <c r="AW248" s="62">
        <f t="shared" si="81"/>
        <v>0.21886128630883425</v>
      </c>
      <c r="AX248" s="62">
        <f t="shared" si="82"/>
        <v>0.23508594539939331</v>
      </c>
      <c r="AY248" s="62"/>
      <c r="AZ248" s="63">
        <f t="shared" si="83"/>
        <v>0.2195245542901858</v>
      </c>
      <c r="BA248" s="61">
        <f t="shared" si="84"/>
        <v>7.1176547458291592E-2</v>
      </c>
      <c r="BB248" s="62">
        <f t="shared" si="85"/>
        <v>7.4013157894736836E-2</v>
      </c>
      <c r="BC248" s="62">
        <f t="shared" si="86"/>
        <v>7.4185506748044361E-2</v>
      </c>
      <c r="BD248" s="62">
        <f t="shared" si="87"/>
        <v>7.4784399536619903E-2</v>
      </c>
      <c r="BE248" s="62">
        <f t="shared" si="88"/>
        <v>7.4064711830131441E-2</v>
      </c>
      <c r="BF248" s="62"/>
      <c r="BG248" s="67">
        <f t="shared" si="89"/>
        <v>7.3644864693564835E-2</v>
      </c>
    </row>
    <row r="249" spans="1:59" x14ac:dyDescent="0.35">
      <c r="A249" s="46" t="s">
        <v>269</v>
      </c>
      <c r="B249" s="46" t="s">
        <v>476</v>
      </c>
      <c r="C249" s="47">
        <v>47771</v>
      </c>
      <c r="D249" s="47">
        <v>28352</v>
      </c>
      <c r="E249" s="47">
        <v>16205</v>
      </c>
      <c r="F249" s="47">
        <v>1235</v>
      </c>
      <c r="G249" s="47">
        <v>1279</v>
      </c>
      <c r="H249" s="47">
        <v>48060</v>
      </c>
      <c r="I249" s="47">
        <v>28210</v>
      </c>
      <c r="J249" s="47">
        <v>16625</v>
      </c>
      <c r="K249" s="47">
        <v>1234</v>
      </c>
      <c r="L249" s="47">
        <v>1279</v>
      </c>
      <c r="M249" s="47">
        <v>48874</v>
      </c>
      <c r="N249" s="47">
        <v>28050</v>
      </c>
      <c r="O249" s="47">
        <v>17565</v>
      </c>
      <c r="P249" s="47">
        <v>1234</v>
      </c>
      <c r="Q249" s="47">
        <v>1296</v>
      </c>
      <c r="R249" s="47">
        <v>48936</v>
      </c>
      <c r="S249" s="47">
        <v>27923</v>
      </c>
      <c r="T249" s="47">
        <v>17761</v>
      </c>
      <c r="U249" s="47">
        <v>1234</v>
      </c>
      <c r="V249" s="47">
        <v>1288</v>
      </c>
      <c r="W249" s="47">
        <v>48915</v>
      </c>
      <c r="X249" s="47">
        <v>27785</v>
      </c>
      <c r="Y249" s="47">
        <v>17826</v>
      </c>
      <c r="Z249" s="47">
        <v>1258</v>
      </c>
      <c r="AA249" s="47">
        <v>1316</v>
      </c>
      <c r="AB249" s="47">
        <v>48963</v>
      </c>
      <c r="AC249" s="47">
        <v>27631</v>
      </c>
      <c r="AD249" s="47">
        <v>17982</v>
      </c>
      <c r="AE249" s="47">
        <v>1304</v>
      </c>
      <c r="AF249" s="47">
        <v>1320</v>
      </c>
      <c r="AG249" s="125">
        <v>48888</v>
      </c>
      <c r="AH249" s="125">
        <v>27597</v>
      </c>
      <c r="AI249" s="125">
        <v>17940</v>
      </c>
      <c r="AJ249" s="125">
        <v>1303</v>
      </c>
      <c r="AK249" s="125">
        <v>1315</v>
      </c>
      <c r="AM249" s="61">
        <f t="shared" si="72"/>
        <v>0.58697461506450266</v>
      </c>
      <c r="AN249" s="62">
        <f t="shared" si="73"/>
        <v>0.57392478618488363</v>
      </c>
      <c r="AO249" s="62">
        <f t="shared" si="74"/>
        <v>0.57060241948667645</v>
      </c>
      <c r="AP249" s="62">
        <f t="shared" si="75"/>
        <v>0.56802616784217519</v>
      </c>
      <c r="AQ249" s="62">
        <f t="shared" si="76"/>
        <v>0.56432408144925761</v>
      </c>
      <c r="AR249" s="62"/>
      <c r="AS249" s="63">
        <f t="shared" si="77"/>
        <v>0.57277041400549922</v>
      </c>
      <c r="AT249" s="61">
        <f t="shared" si="78"/>
        <v>0.3459217644610903</v>
      </c>
      <c r="AU249" s="62">
        <f t="shared" si="79"/>
        <v>0.35939354257887629</v>
      </c>
      <c r="AV249" s="62">
        <f t="shared" si="80"/>
        <v>0.36294343632499593</v>
      </c>
      <c r="AW249" s="62">
        <f t="shared" si="81"/>
        <v>0.36442808954308492</v>
      </c>
      <c r="AX249" s="62">
        <f t="shared" si="82"/>
        <v>0.36725690827767904</v>
      </c>
      <c r="AY249" s="62"/>
      <c r="AZ249" s="63">
        <f t="shared" si="83"/>
        <v>0.35998874823714533</v>
      </c>
      <c r="BA249" s="61">
        <f t="shared" si="84"/>
        <v>5.2288805659592173E-2</v>
      </c>
      <c r="BB249" s="62">
        <f t="shared" si="85"/>
        <v>5.1765765028440477E-2</v>
      </c>
      <c r="BC249" s="62">
        <f t="shared" si="86"/>
        <v>5.1536700997220859E-2</v>
      </c>
      <c r="BD249" s="62">
        <f t="shared" si="87"/>
        <v>5.2621895124195031E-2</v>
      </c>
      <c r="BE249" s="62">
        <f t="shared" si="88"/>
        <v>5.3591487449706925E-2</v>
      </c>
      <c r="BF249" s="62"/>
      <c r="BG249" s="67">
        <f t="shared" si="89"/>
        <v>5.2360930851831092E-2</v>
      </c>
    </row>
    <row r="250" spans="1:59" x14ac:dyDescent="0.35">
      <c r="A250" s="46" t="s">
        <v>269</v>
      </c>
      <c r="B250" s="46" t="s">
        <v>478</v>
      </c>
      <c r="C250" s="47">
        <v>60720</v>
      </c>
      <c r="D250" s="47">
        <v>23197</v>
      </c>
      <c r="E250" s="47">
        <v>30595</v>
      </c>
      <c r="F250" s="47">
        <v>2280</v>
      </c>
      <c r="G250" s="47">
        <v>3853</v>
      </c>
      <c r="H250" s="47">
        <v>63534</v>
      </c>
      <c r="I250" s="47">
        <v>23062</v>
      </c>
      <c r="J250" s="47">
        <v>33414</v>
      </c>
      <c r="K250" s="47">
        <v>2276</v>
      </c>
      <c r="L250" s="47">
        <v>3988</v>
      </c>
      <c r="M250" s="47">
        <v>63441</v>
      </c>
      <c r="N250" s="47">
        <v>22898</v>
      </c>
      <c r="O250" s="47">
        <v>33414</v>
      </c>
      <c r="P250" s="47">
        <v>2279</v>
      </c>
      <c r="Q250" s="47">
        <v>4064</v>
      </c>
      <c r="R250" s="47">
        <v>64504</v>
      </c>
      <c r="S250" s="47">
        <v>22973</v>
      </c>
      <c r="T250" s="47">
        <v>34313</v>
      </c>
      <c r="U250" s="47">
        <v>2324</v>
      </c>
      <c r="V250" s="47">
        <v>4098</v>
      </c>
      <c r="W250" s="47">
        <v>66931</v>
      </c>
      <c r="X250" s="47">
        <v>23018</v>
      </c>
      <c r="Y250" s="47">
        <v>36628</v>
      </c>
      <c r="Z250" s="47">
        <v>2297</v>
      </c>
      <c r="AA250" s="47">
        <v>4193</v>
      </c>
      <c r="AB250" s="47">
        <v>70195</v>
      </c>
      <c r="AC250" s="47">
        <v>23113</v>
      </c>
      <c r="AD250" s="47">
        <v>39790</v>
      </c>
      <c r="AE250" s="47">
        <v>2298</v>
      </c>
      <c r="AF250" s="47">
        <v>4205</v>
      </c>
      <c r="AG250" s="125">
        <v>73627</v>
      </c>
      <c r="AH250" s="125">
        <v>23185</v>
      </c>
      <c r="AI250" s="125">
        <v>43120</v>
      </c>
      <c r="AJ250" s="125">
        <v>2323</v>
      </c>
      <c r="AK250" s="125">
        <v>4207</v>
      </c>
      <c r="AM250" s="61">
        <f t="shared" si="72"/>
        <v>0.3629867472534391</v>
      </c>
      <c r="AN250" s="62">
        <f t="shared" si="73"/>
        <v>0.36093378099336393</v>
      </c>
      <c r="AO250" s="62">
        <f t="shared" si="74"/>
        <v>0.356148455909711</v>
      </c>
      <c r="AP250" s="62">
        <f t="shared" si="75"/>
        <v>0.34390641108006753</v>
      </c>
      <c r="AQ250" s="62">
        <f t="shared" si="76"/>
        <v>0.3292684664149868</v>
      </c>
      <c r="AR250" s="62"/>
      <c r="AS250" s="63">
        <f t="shared" si="77"/>
        <v>0.35064877233031366</v>
      </c>
      <c r="AT250" s="61">
        <f t="shared" si="78"/>
        <v>0.52592312777410521</v>
      </c>
      <c r="AU250" s="62">
        <f t="shared" si="79"/>
        <v>0.52669409372487819</v>
      </c>
      <c r="AV250" s="62">
        <f t="shared" si="80"/>
        <v>0.53195150688329407</v>
      </c>
      <c r="AW250" s="62">
        <f t="shared" si="81"/>
        <v>0.5472501531427888</v>
      </c>
      <c r="AX250" s="62">
        <f t="shared" si="82"/>
        <v>0.56684949070446611</v>
      </c>
      <c r="AY250" s="62"/>
      <c r="AZ250" s="63">
        <f t="shared" si="83"/>
        <v>0.53973367444590648</v>
      </c>
      <c r="BA250" s="61">
        <f t="shared" si="84"/>
        <v>9.8592879403154213E-2</v>
      </c>
      <c r="BB250" s="62">
        <f t="shared" si="85"/>
        <v>9.9982661055153604E-2</v>
      </c>
      <c r="BC250" s="62">
        <f t="shared" si="86"/>
        <v>9.9559717226838651E-2</v>
      </c>
      <c r="BD250" s="62">
        <f t="shared" si="87"/>
        <v>9.696553166694058E-2</v>
      </c>
      <c r="BE250" s="62">
        <f t="shared" si="88"/>
        <v>9.2641926063109906E-2</v>
      </c>
      <c r="BF250" s="62"/>
      <c r="BG250" s="67">
        <f t="shared" si="89"/>
        <v>9.7548543083039382E-2</v>
      </c>
    </row>
    <row r="251" spans="1:59" x14ac:dyDescent="0.35">
      <c r="A251" s="46" t="s">
        <v>269</v>
      </c>
      <c r="B251" s="46" t="s">
        <v>473</v>
      </c>
      <c r="C251" s="47">
        <v>42559</v>
      </c>
      <c r="D251" s="47">
        <v>22806</v>
      </c>
      <c r="E251" s="47">
        <v>16475</v>
      </c>
      <c r="F251" s="47">
        <v>1424</v>
      </c>
      <c r="G251" s="47">
        <v>1039</v>
      </c>
      <c r="H251" s="47">
        <v>42545</v>
      </c>
      <c r="I251" s="47">
        <v>22886</v>
      </c>
      <c r="J251" s="47">
        <v>16354</v>
      </c>
      <c r="K251" s="47">
        <v>1442</v>
      </c>
      <c r="L251" s="47">
        <v>1031</v>
      </c>
      <c r="M251" s="47">
        <v>43005</v>
      </c>
      <c r="N251" s="47">
        <v>22697</v>
      </c>
      <c r="O251" s="47">
        <v>16818</v>
      </c>
      <c r="P251" s="47">
        <v>1615</v>
      </c>
      <c r="Q251" s="47">
        <v>1032</v>
      </c>
      <c r="R251" s="47">
        <v>44089</v>
      </c>
      <c r="S251" s="47">
        <v>22542</v>
      </c>
      <c r="T251" s="47">
        <v>18034</v>
      </c>
      <c r="U251" s="47">
        <v>1615</v>
      </c>
      <c r="V251" s="47">
        <v>1043</v>
      </c>
      <c r="W251" s="47">
        <v>44017</v>
      </c>
      <c r="X251" s="47">
        <v>22459</v>
      </c>
      <c r="Y251" s="47">
        <v>18033</v>
      </c>
      <c r="Z251" s="47">
        <v>1616</v>
      </c>
      <c r="AA251" s="47">
        <v>1039</v>
      </c>
      <c r="AB251" s="47">
        <v>45496</v>
      </c>
      <c r="AC251" s="47">
        <v>22463</v>
      </c>
      <c r="AD251" s="47">
        <v>19444</v>
      </c>
      <c r="AE251" s="47">
        <v>1617</v>
      </c>
      <c r="AF251" s="47">
        <v>1100</v>
      </c>
      <c r="AG251" s="125">
        <v>46025</v>
      </c>
      <c r="AH251" s="125">
        <v>22559</v>
      </c>
      <c r="AI251" s="125">
        <v>19863</v>
      </c>
      <c r="AJ251" s="125">
        <v>1625</v>
      </c>
      <c r="AK251" s="125">
        <v>1100</v>
      </c>
      <c r="AM251" s="61">
        <f t="shared" si="72"/>
        <v>0.53792455047596666</v>
      </c>
      <c r="AN251" s="62">
        <f t="shared" si="73"/>
        <v>0.52777584001860245</v>
      </c>
      <c r="AO251" s="62">
        <f t="shared" si="74"/>
        <v>0.51128399373993516</v>
      </c>
      <c r="AP251" s="62">
        <f t="shared" si="75"/>
        <v>0.51023468205466072</v>
      </c>
      <c r="AQ251" s="62">
        <f t="shared" si="76"/>
        <v>0.49373571302971692</v>
      </c>
      <c r="AR251" s="62"/>
      <c r="AS251" s="63">
        <f t="shared" si="77"/>
        <v>0.51619095586377639</v>
      </c>
      <c r="AT251" s="61">
        <f t="shared" si="78"/>
        <v>0.38439299565166296</v>
      </c>
      <c r="AU251" s="62">
        <f t="shared" si="79"/>
        <v>0.39107080572026509</v>
      </c>
      <c r="AV251" s="62">
        <f t="shared" si="80"/>
        <v>0.40903626754972894</v>
      </c>
      <c r="AW251" s="62">
        <f t="shared" si="81"/>
        <v>0.40968262262307747</v>
      </c>
      <c r="AX251" s="62">
        <f t="shared" si="82"/>
        <v>0.42737823105327943</v>
      </c>
      <c r="AY251" s="62"/>
      <c r="AZ251" s="63">
        <f t="shared" si="83"/>
        <v>0.40431218451960282</v>
      </c>
      <c r="BA251" s="61">
        <f t="shared" si="84"/>
        <v>5.8126689387707133E-2</v>
      </c>
      <c r="BB251" s="62">
        <f t="shared" si="85"/>
        <v>6.1550982443901871E-2</v>
      </c>
      <c r="BC251" s="62">
        <f t="shared" si="86"/>
        <v>6.0287146453763978E-2</v>
      </c>
      <c r="BD251" s="62">
        <f t="shared" si="87"/>
        <v>6.0317604561873822E-2</v>
      </c>
      <c r="BE251" s="62">
        <f t="shared" si="88"/>
        <v>5.9719535783365571E-2</v>
      </c>
      <c r="BF251" s="62"/>
      <c r="BG251" s="67">
        <f t="shared" si="89"/>
        <v>6.0000391726122468E-2</v>
      </c>
    </row>
    <row r="252" spans="1:59" x14ac:dyDescent="0.35">
      <c r="A252" s="46" t="s">
        <v>269</v>
      </c>
      <c r="B252" s="46" t="s">
        <v>480</v>
      </c>
      <c r="C252" s="47">
        <v>28922</v>
      </c>
      <c r="D252" s="47">
        <v>22652</v>
      </c>
      <c r="E252" s="47">
        <v>3951</v>
      </c>
      <c r="F252" s="47">
        <v>909</v>
      </c>
      <c r="G252" s="47">
        <v>898</v>
      </c>
      <c r="H252" s="47">
        <v>29848</v>
      </c>
      <c r="I252" s="47">
        <v>22551</v>
      </c>
      <c r="J252" s="47">
        <v>4978</v>
      </c>
      <c r="K252" s="47">
        <v>910</v>
      </c>
      <c r="L252" s="47">
        <v>898</v>
      </c>
      <c r="M252" s="47">
        <v>29614</v>
      </c>
      <c r="N252" s="47">
        <v>22323</v>
      </c>
      <c r="O252" s="47">
        <v>4978</v>
      </c>
      <c r="P252" s="47">
        <v>915</v>
      </c>
      <c r="Q252" s="47">
        <v>897</v>
      </c>
      <c r="R252" s="47">
        <v>29661</v>
      </c>
      <c r="S252" s="47">
        <v>22345</v>
      </c>
      <c r="T252" s="47">
        <v>4978</v>
      </c>
      <c r="U252" s="47">
        <v>935</v>
      </c>
      <c r="V252" s="47">
        <v>897</v>
      </c>
      <c r="W252" s="47">
        <v>29582</v>
      </c>
      <c r="X252" s="47">
        <v>22250</v>
      </c>
      <c r="Y252" s="47">
        <v>4978</v>
      </c>
      <c r="Z252" s="47">
        <v>937</v>
      </c>
      <c r="AA252" s="47">
        <v>897</v>
      </c>
      <c r="AB252" s="47">
        <v>29500</v>
      </c>
      <c r="AC252" s="47">
        <v>22161</v>
      </c>
      <c r="AD252" s="47">
        <v>4978</v>
      </c>
      <c r="AE252" s="47">
        <v>942</v>
      </c>
      <c r="AF252" s="47">
        <v>899</v>
      </c>
      <c r="AG252" s="125">
        <v>29447</v>
      </c>
      <c r="AH252" s="125">
        <v>22072</v>
      </c>
      <c r="AI252" s="125">
        <v>4978</v>
      </c>
      <c r="AJ252" s="125">
        <v>944</v>
      </c>
      <c r="AK252" s="125">
        <v>931</v>
      </c>
      <c r="AM252" s="61">
        <f t="shared" si="72"/>
        <v>0.75552800857678903</v>
      </c>
      <c r="AN252" s="62">
        <f t="shared" si="73"/>
        <v>0.75379887890862429</v>
      </c>
      <c r="AO252" s="62">
        <f t="shared" si="74"/>
        <v>0.75334614476922557</v>
      </c>
      <c r="AP252" s="62">
        <f t="shared" si="75"/>
        <v>0.75214657562030962</v>
      </c>
      <c r="AQ252" s="62">
        <f t="shared" si="76"/>
        <v>0.75122033898305085</v>
      </c>
      <c r="AR252" s="62"/>
      <c r="AS252" s="63">
        <f t="shared" si="77"/>
        <v>0.75320798937159994</v>
      </c>
      <c r="AT252" s="61">
        <f t="shared" si="78"/>
        <v>0.1667783436076119</v>
      </c>
      <c r="AU252" s="62">
        <f t="shared" si="79"/>
        <v>0.16809617073006011</v>
      </c>
      <c r="AV252" s="62">
        <f t="shared" si="80"/>
        <v>0.16782981018846296</v>
      </c>
      <c r="AW252" s="62">
        <f t="shared" si="81"/>
        <v>0.16827800689608546</v>
      </c>
      <c r="AX252" s="62">
        <f t="shared" si="82"/>
        <v>0.16874576271186439</v>
      </c>
      <c r="AY252" s="62"/>
      <c r="AZ252" s="63">
        <f t="shared" si="83"/>
        <v>0.16794561882681697</v>
      </c>
      <c r="BA252" s="61">
        <f t="shared" si="84"/>
        <v>6.0573572768694718E-2</v>
      </c>
      <c r="BB252" s="62">
        <f t="shared" si="85"/>
        <v>6.1187276288242047E-2</v>
      </c>
      <c r="BC252" s="62">
        <f t="shared" si="86"/>
        <v>6.1764606722632412E-2</v>
      </c>
      <c r="BD252" s="62">
        <f t="shared" si="87"/>
        <v>6.1997160435399906E-2</v>
      </c>
      <c r="BE252" s="62">
        <f t="shared" si="88"/>
        <v>6.2406779661016952E-2</v>
      </c>
      <c r="BF252" s="62"/>
      <c r="BG252" s="67">
        <f t="shared" si="89"/>
        <v>6.1585879175197214E-2</v>
      </c>
    </row>
    <row r="253" spans="1:59" x14ac:dyDescent="0.35">
      <c r="A253" s="46" t="s">
        <v>269</v>
      </c>
      <c r="B253" s="46" t="s">
        <v>475</v>
      </c>
      <c r="C253" s="47">
        <v>65936</v>
      </c>
      <c r="D253" s="47">
        <v>23168</v>
      </c>
      <c r="E253" s="47">
        <v>35375</v>
      </c>
      <c r="F253" s="47">
        <v>2097</v>
      </c>
      <c r="G253" s="47">
        <v>4529</v>
      </c>
      <c r="H253" s="47">
        <v>71380</v>
      </c>
      <c r="I253" s="47">
        <v>23252</v>
      </c>
      <c r="J253" s="47">
        <v>40666</v>
      </c>
      <c r="K253" s="47">
        <v>2097</v>
      </c>
      <c r="L253" s="47">
        <v>4584</v>
      </c>
      <c r="M253" s="47">
        <v>72837</v>
      </c>
      <c r="N253" s="47">
        <v>23230</v>
      </c>
      <c r="O253" s="47">
        <v>42033</v>
      </c>
      <c r="P253" s="47">
        <v>2097</v>
      </c>
      <c r="Q253" s="47">
        <v>4662</v>
      </c>
      <c r="R253" s="47">
        <v>73069</v>
      </c>
      <c r="S253" s="47">
        <v>23270</v>
      </c>
      <c r="T253" s="47">
        <v>42092</v>
      </c>
      <c r="U253" s="47">
        <v>2097</v>
      </c>
      <c r="V253" s="47">
        <v>4779</v>
      </c>
      <c r="W253" s="47">
        <v>75088</v>
      </c>
      <c r="X253" s="47">
        <v>23264</v>
      </c>
      <c r="Y253" s="47">
        <v>44139</v>
      </c>
      <c r="Z253" s="47">
        <v>2065</v>
      </c>
      <c r="AA253" s="47">
        <v>4783</v>
      </c>
      <c r="AB253" s="47">
        <v>76189</v>
      </c>
      <c r="AC253" s="47">
        <v>23351</v>
      </c>
      <c r="AD253" s="47">
        <v>45034</v>
      </c>
      <c r="AE253" s="47">
        <v>2104</v>
      </c>
      <c r="AF253" s="47">
        <v>4854</v>
      </c>
      <c r="AG253" s="125">
        <v>77313</v>
      </c>
      <c r="AH253" s="125">
        <v>23521</v>
      </c>
      <c r="AI253" s="125">
        <v>45954</v>
      </c>
      <c r="AJ253" s="125">
        <v>2125</v>
      </c>
      <c r="AK253" s="125">
        <v>4856</v>
      </c>
      <c r="AM253" s="61">
        <f t="shared" si="72"/>
        <v>0.32574950966657329</v>
      </c>
      <c r="AN253" s="62">
        <f t="shared" si="73"/>
        <v>0.31893131238244299</v>
      </c>
      <c r="AO253" s="62">
        <f t="shared" si="74"/>
        <v>0.31846610737795783</v>
      </c>
      <c r="AP253" s="62">
        <f t="shared" si="75"/>
        <v>0.30982314084807161</v>
      </c>
      <c r="AQ253" s="62">
        <f t="shared" si="76"/>
        <v>0.3064878132013808</v>
      </c>
      <c r="AR253" s="62"/>
      <c r="AS253" s="63">
        <f t="shared" si="77"/>
        <v>0.31589157669528534</v>
      </c>
      <c r="AT253" s="61">
        <f t="shared" si="78"/>
        <v>0.56971140375455309</v>
      </c>
      <c r="AU253" s="62">
        <f t="shared" si="79"/>
        <v>0.57708307590922192</v>
      </c>
      <c r="AV253" s="62">
        <f t="shared" si="80"/>
        <v>0.57605824631512681</v>
      </c>
      <c r="AW253" s="62">
        <f t="shared" si="81"/>
        <v>0.58783027913914343</v>
      </c>
      <c r="AX253" s="62">
        <f t="shared" si="82"/>
        <v>0.59108270222735571</v>
      </c>
      <c r="AY253" s="62"/>
      <c r="AZ253" s="63">
        <f t="shared" si="83"/>
        <v>0.58035314146908024</v>
      </c>
      <c r="BA253" s="61">
        <f t="shared" si="84"/>
        <v>9.359764639955169E-2</v>
      </c>
      <c r="BB253" s="62">
        <f t="shared" si="85"/>
        <v>9.2796243667366857E-2</v>
      </c>
      <c r="BC253" s="62">
        <f t="shared" si="86"/>
        <v>9.4102834307298586E-2</v>
      </c>
      <c r="BD253" s="62">
        <f t="shared" si="87"/>
        <v>9.1199659066695082E-2</v>
      </c>
      <c r="BE253" s="62">
        <f t="shared" si="88"/>
        <v>9.1325519431938992E-2</v>
      </c>
      <c r="BF253" s="62"/>
      <c r="BG253" s="67">
        <f t="shared" si="89"/>
        <v>9.2604380574570239E-2</v>
      </c>
    </row>
    <row r="254" spans="1:59" x14ac:dyDescent="0.35">
      <c r="A254" s="46" t="s">
        <v>269</v>
      </c>
      <c r="B254" s="46" t="s">
        <v>481</v>
      </c>
      <c r="C254" s="47">
        <v>24767</v>
      </c>
      <c r="D254" s="47">
        <v>18542</v>
      </c>
      <c r="E254" s="47">
        <v>3546</v>
      </c>
      <c r="F254" s="47">
        <v>1234</v>
      </c>
      <c r="G254" s="47">
        <v>1009</v>
      </c>
      <c r="H254" s="47">
        <v>24799</v>
      </c>
      <c r="I254" s="47">
        <v>18519</v>
      </c>
      <c r="J254" s="47">
        <v>3548</v>
      </c>
      <c r="K254" s="47">
        <v>1248</v>
      </c>
      <c r="L254" s="47">
        <v>1045</v>
      </c>
      <c r="M254" s="47">
        <v>24917</v>
      </c>
      <c r="N254" s="47">
        <v>18489</v>
      </c>
      <c r="O254" s="47">
        <v>3699</v>
      </c>
      <c r="P254" s="47">
        <v>1246</v>
      </c>
      <c r="Q254" s="47">
        <v>1048</v>
      </c>
      <c r="R254" s="47">
        <v>25647</v>
      </c>
      <c r="S254" s="47">
        <v>18421</v>
      </c>
      <c r="T254" s="47">
        <v>4480</v>
      </c>
      <c r="U254" s="47">
        <v>1245</v>
      </c>
      <c r="V254" s="47">
        <v>1057</v>
      </c>
      <c r="W254" s="47">
        <v>26078</v>
      </c>
      <c r="X254" s="47">
        <v>18327</v>
      </c>
      <c r="Y254" s="47">
        <v>4973</v>
      </c>
      <c r="Z254" s="47">
        <v>1256</v>
      </c>
      <c r="AA254" s="47">
        <v>1064</v>
      </c>
      <c r="AB254" s="47">
        <v>26095</v>
      </c>
      <c r="AC254" s="47">
        <v>18309</v>
      </c>
      <c r="AD254" s="47">
        <v>4973</v>
      </c>
      <c r="AE254" s="47">
        <v>1280</v>
      </c>
      <c r="AF254" s="47">
        <v>1073</v>
      </c>
      <c r="AG254" s="125">
        <v>26229</v>
      </c>
      <c r="AH254" s="125">
        <v>18294</v>
      </c>
      <c r="AI254" s="125">
        <v>5098</v>
      </c>
      <c r="AJ254" s="125">
        <v>1284</v>
      </c>
      <c r="AK254" s="125">
        <v>1091</v>
      </c>
      <c r="AM254" s="61">
        <f t="shared" si="72"/>
        <v>0.74676398241864594</v>
      </c>
      <c r="AN254" s="62">
        <f t="shared" si="73"/>
        <v>0.74202351808002565</v>
      </c>
      <c r="AO254" s="62">
        <f t="shared" si="74"/>
        <v>0.71825164736616365</v>
      </c>
      <c r="AP254" s="62">
        <f t="shared" si="75"/>
        <v>0.70277628652504032</v>
      </c>
      <c r="AQ254" s="62">
        <f t="shared" si="76"/>
        <v>0.70162866449511396</v>
      </c>
      <c r="AR254" s="62"/>
      <c r="AS254" s="63">
        <f t="shared" si="77"/>
        <v>0.72228881977699788</v>
      </c>
      <c r="AT254" s="61">
        <f t="shared" si="78"/>
        <v>0.14307028509214081</v>
      </c>
      <c r="AU254" s="62">
        <f t="shared" si="79"/>
        <v>0.14845286350684272</v>
      </c>
      <c r="AV254" s="62">
        <f t="shared" si="80"/>
        <v>0.17467929972316451</v>
      </c>
      <c r="AW254" s="62">
        <f t="shared" si="81"/>
        <v>0.19069713935117724</v>
      </c>
      <c r="AX254" s="62">
        <f t="shared" si="82"/>
        <v>0.1905729066871048</v>
      </c>
      <c r="AY254" s="62"/>
      <c r="AZ254" s="63">
        <f t="shared" si="83"/>
        <v>0.16949449887208604</v>
      </c>
      <c r="BA254" s="61">
        <f t="shared" si="84"/>
        <v>9.2463405782491223E-2</v>
      </c>
      <c r="BB254" s="62">
        <f t="shared" si="85"/>
        <v>9.2065657984508567E-2</v>
      </c>
      <c r="BC254" s="62">
        <f t="shared" si="86"/>
        <v>8.9757086598822478E-2</v>
      </c>
      <c r="BD254" s="62">
        <f t="shared" si="87"/>
        <v>8.8963877597975305E-2</v>
      </c>
      <c r="BE254" s="62">
        <f t="shared" si="88"/>
        <v>9.0170530753017814E-2</v>
      </c>
      <c r="BF254" s="62"/>
      <c r="BG254" s="67">
        <f t="shared" si="89"/>
        <v>9.0684111743363077E-2</v>
      </c>
    </row>
    <row r="255" spans="1:59" x14ac:dyDescent="0.35">
      <c r="A255" s="46" t="s">
        <v>269</v>
      </c>
      <c r="B255" s="46" t="s">
        <v>474</v>
      </c>
      <c r="C255" s="47">
        <v>116558</v>
      </c>
      <c r="D255" s="47">
        <v>23571</v>
      </c>
      <c r="E255" s="47">
        <v>85250</v>
      </c>
      <c r="F255" s="47">
        <v>1747</v>
      </c>
      <c r="G255" s="47">
        <v>5000</v>
      </c>
      <c r="H255" s="47">
        <v>120706</v>
      </c>
      <c r="I255" s="47">
        <v>24375</v>
      </c>
      <c r="J255" s="47">
        <v>88306</v>
      </c>
      <c r="K255" s="47">
        <v>1928</v>
      </c>
      <c r="L255" s="47">
        <v>5085</v>
      </c>
      <c r="M255" s="47">
        <v>123673</v>
      </c>
      <c r="N255" s="47">
        <v>24661</v>
      </c>
      <c r="O255" s="47">
        <v>90957</v>
      </c>
      <c r="P255" s="47">
        <v>1943</v>
      </c>
      <c r="Q255" s="47">
        <v>5095</v>
      </c>
      <c r="R255" s="47">
        <v>126319</v>
      </c>
      <c r="S255" s="47">
        <v>24934</v>
      </c>
      <c r="T255" s="47">
        <v>93267</v>
      </c>
      <c r="U255" s="47">
        <v>1980</v>
      </c>
      <c r="V255" s="47">
        <v>5079</v>
      </c>
      <c r="W255" s="47">
        <v>130041</v>
      </c>
      <c r="X255" s="47">
        <v>25225</v>
      </c>
      <c r="Y255" s="47">
        <v>96575</v>
      </c>
      <c r="Z255" s="47">
        <v>2088</v>
      </c>
      <c r="AA255" s="47">
        <v>5082</v>
      </c>
      <c r="AB255" s="47">
        <v>136936</v>
      </c>
      <c r="AC255" s="47">
        <v>25506</v>
      </c>
      <c r="AD255" s="47">
        <v>103206</v>
      </c>
      <c r="AE255" s="47">
        <v>2088</v>
      </c>
      <c r="AF255" s="47">
        <v>5059</v>
      </c>
      <c r="AG255" s="125">
        <v>147875</v>
      </c>
      <c r="AH255" s="125">
        <v>25677</v>
      </c>
      <c r="AI255" s="125">
        <v>113880</v>
      </c>
      <c r="AJ255" s="125">
        <v>2117</v>
      </c>
      <c r="AK255" s="125">
        <v>5108</v>
      </c>
      <c r="AM255" s="61">
        <f t="shared" si="72"/>
        <v>0.2019369376832966</v>
      </c>
      <c r="AN255" s="62">
        <f t="shared" si="73"/>
        <v>0.19940488222975103</v>
      </c>
      <c r="AO255" s="62">
        <f t="shared" si="74"/>
        <v>0.19738914969244531</v>
      </c>
      <c r="AP255" s="62">
        <f t="shared" si="75"/>
        <v>0.19397728408732631</v>
      </c>
      <c r="AQ255" s="62">
        <f t="shared" si="76"/>
        <v>0.1862621954781796</v>
      </c>
      <c r="AR255" s="62"/>
      <c r="AS255" s="63">
        <f t="shared" si="77"/>
        <v>0.19579408983419977</v>
      </c>
      <c r="AT255" s="61">
        <f t="shared" si="78"/>
        <v>0.7315792089871257</v>
      </c>
      <c r="AU255" s="62">
        <f t="shared" si="79"/>
        <v>0.73546368245292015</v>
      </c>
      <c r="AV255" s="62">
        <f t="shared" si="80"/>
        <v>0.73834498373166346</v>
      </c>
      <c r="AW255" s="62">
        <f t="shared" si="81"/>
        <v>0.74265039487546236</v>
      </c>
      <c r="AX255" s="62">
        <f t="shared" si="82"/>
        <v>0.75368055149851021</v>
      </c>
      <c r="AY255" s="62"/>
      <c r="AZ255" s="63">
        <f t="shared" si="83"/>
        <v>0.7403437643091364</v>
      </c>
      <c r="BA255" s="61">
        <f t="shared" si="84"/>
        <v>5.8099845906582938E-2</v>
      </c>
      <c r="BB255" s="62">
        <f t="shared" si="85"/>
        <v>5.6908136780057086E-2</v>
      </c>
      <c r="BC255" s="62">
        <f t="shared" si="86"/>
        <v>5.5882329657454537E-2</v>
      </c>
      <c r="BD255" s="62">
        <f t="shared" si="87"/>
        <v>5.5136456963573027E-2</v>
      </c>
      <c r="BE255" s="62">
        <f t="shared" si="88"/>
        <v>5.2192264999707895E-2</v>
      </c>
      <c r="BF255" s="62"/>
      <c r="BG255" s="67">
        <f t="shared" si="89"/>
        <v>5.5643806861475097E-2</v>
      </c>
    </row>
    <row r="256" spans="1:59" x14ac:dyDescent="0.35">
      <c r="A256" s="46" t="s">
        <v>269</v>
      </c>
      <c r="B256" s="46" t="s">
        <v>484</v>
      </c>
      <c r="C256" s="47">
        <v>34356</v>
      </c>
      <c r="D256" s="47">
        <v>20852</v>
      </c>
      <c r="E256" s="47">
        <v>9388</v>
      </c>
      <c r="F256" s="47">
        <v>1300</v>
      </c>
      <c r="G256" s="47">
        <v>2301</v>
      </c>
      <c r="H256" s="47">
        <v>35389</v>
      </c>
      <c r="I256" s="47">
        <v>20764</v>
      </c>
      <c r="J256" s="47">
        <v>10467</v>
      </c>
      <c r="K256" s="47">
        <v>1300</v>
      </c>
      <c r="L256" s="47">
        <v>2333</v>
      </c>
      <c r="M256" s="47">
        <v>35439</v>
      </c>
      <c r="N256" s="47">
        <v>20642</v>
      </c>
      <c r="O256" s="47">
        <v>10484</v>
      </c>
      <c r="P256" s="47">
        <v>1393</v>
      </c>
      <c r="Q256" s="47">
        <v>2394</v>
      </c>
      <c r="R256" s="47">
        <v>36369</v>
      </c>
      <c r="S256" s="47">
        <v>20694</v>
      </c>
      <c r="T256" s="47">
        <v>11337</v>
      </c>
      <c r="U256" s="47">
        <v>1393</v>
      </c>
      <c r="V256" s="47">
        <v>2396</v>
      </c>
      <c r="W256" s="47">
        <v>36286</v>
      </c>
      <c r="X256" s="47">
        <v>20597</v>
      </c>
      <c r="Y256" s="47">
        <v>11337</v>
      </c>
      <c r="Z256" s="47">
        <v>1392</v>
      </c>
      <c r="AA256" s="47">
        <v>2412</v>
      </c>
      <c r="AB256" s="47">
        <v>37686</v>
      </c>
      <c r="AC256" s="47">
        <v>20498</v>
      </c>
      <c r="AD256" s="47">
        <v>12856</v>
      </c>
      <c r="AE256" s="47">
        <v>1393</v>
      </c>
      <c r="AF256" s="47">
        <v>2401</v>
      </c>
      <c r="AG256" s="125">
        <v>38636</v>
      </c>
      <c r="AH256" s="125">
        <v>20455</v>
      </c>
      <c r="AI256" s="125">
        <v>13921</v>
      </c>
      <c r="AJ256" s="125">
        <v>1350</v>
      </c>
      <c r="AK256" s="125">
        <v>2371</v>
      </c>
      <c r="AM256" s="61">
        <f t="shared" si="72"/>
        <v>0.58673599140976007</v>
      </c>
      <c r="AN256" s="62">
        <f t="shared" si="73"/>
        <v>0.58246564519314881</v>
      </c>
      <c r="AO256" s="62">
        <f t="shared" si="74"/>
        <v>0.56900107234182962</v>
      </c>
      <c r="AP256" s="62">
        <f t="shared" si="75"/>
        <v>0.56762938874497049</v>
      </c>
      <c r="AQ256" s="62">
        <f t="shared" si="76"/>
        <v>0.54391551239186964</v>
      </c>
      <c r="AR256" s="62"/>
      <c r="AS256" s="63">
        <f t="shared" si="77"/>
        <v>0.56994952201631566</v>
      </c>
      <c r="AT256" s="61">
        <f t="shared" si="78"/>
        <v>0.29576987199412247</v>
      </c>
      <c r="AU256" s="62">
        <f t="shared" si="79"/>
        <v>0.29583227517706484</v>
      </c>
      <c r="AV256" s="62">
        <f t="shared" si="80"/>
        <v>0.31172152107564133</v>
      </c>
      <c r="AW256" s="62">
        <f t="shared" si="81"/>
        <v>0.31243454775946644</v>
      </c>
      <c r="AX256" s="62">
        <f t="shared" si="82"/>
        <v>0.34113463885793133</v>
      </c>
      <c r="AY256" s="62"/>
      <c r="AZ256" s="63">
        <f t="shared" si="83"/>
        <v>0.31137857097284527</v>
      </c>
      <c r="BA256" s="61">
        <f t="shared" si="84"/>
        <v>0.1026590183390319</v>
      </c>
      <c r="BB256" s="62">
        <f t="shared" si="85"/>
        <v>0.1068596743700443</v>
      </c>
      <c r="BC256" s="62">
        <f t="shared" si="86"/>
        <v>0.10418213313536254</v>
      </c>
      <c r="BD256" s="62">
        <f t="shared" si="87"/>
        <v>0.10483382020614011</v>
      </c>
      <c r="BE256" s="62">
        <f t="shared" si="88"/>
        <v>0.10067399034124078</v>
      </c>
      <c r="BF256" s="62"/>
      <c r="BG256" s="67">
        <f t="shared" si="89"/>
        <v>0.10384172727836391</v>
      </c>
    </row>
    <row r="257" spans="1:59" x14ac:dyDescent="0.35">
      <c r="A257" s="46" t="s">
        <v>269</v>
      </c>
      <c r="B257" s="46" t="s">
        <v>872</v>
      </c>
      <c r="C257" s="47">
        <v>218368</v>
      </c>
      <c r="D257" s="47">
        <v>34176</v>
      </c>
      <c r="E257" s="47">
        <v>163426</v>
      </c>
      <c r="F257" s="47">
        <v>5208</v>
      </c>
      <c r="G257" s="47">
        <v>12851</v>
      </c>
      <c r="H257" s="47">
        <v>231474</v>
      </c>
      <c r="I257" s="47">
        <v>34284</v>
      </c>
      <c r="J257" s="47">
        <v>175564</v>
      </c>
      <c r="K257" s="47">
        <v>5868</v>
      </c>
      <c r="L257" s="47">
        <v>13023</v>
      </c>
      <c r="M257" s="47">
        <v>238264</v>
      </c>
      <c r="N257" s="47">
        <v>33997</v>
      </c>
      <c r="O257" s="47">
        <v>182037</v>
      </c>
      <c r="P257" s="47">
        <v>6131</v>
      </c>
      <c r="Q257" s="47">
        <v>13331</v>
      </c>
      <c r="R257" s="47">
        <v>244364</v>
      </c>
      <c r="S257" s="47">
        <v>33828</v>
      </c>
      <c r="T257" s="47">
        <v>188202</v>
      </c>
      <c r="U257" s="47">
        <v>6225</v>
      </c>
      <c r="V257" s="47">
        <v>13332</v>
      </c>
      <c r="W257" s="47">
        <v>245351</v>
      </c>
      <c r="X257" s="47">
        <v>33872</v>
      </c>
      <c r="Y257" s="47">
        <v>189023</v>
      </c>
      <c r="Z257" s="47">
        <v>6294</v>
      </c>
      <c r="AA257" s="47">
        <v>13417</v>
      </c>
      <c r="AB257" s="47">
        <v>248378</v>
      </c>
      <c r="AC257" s="47">
        <v>33427</v>
      </c>
      <c r="AD257" s="47">
        <v>192378</v>
      </c>
      <c r="AE257" s="47">
        <v>6458</v>
      </c>
      <c r="AF257" s="47">
        <v>13401</v>
      </c>
      <c r="AG257" s="125">
        <v>254120</v>
      </c>
      <c r="AH257" s="125">
        <v>33259</v>
      </c>
      <c r="AI257" s="125">
        <v>198370</v>
      </c>
      <c r="AJ257" s="125">
        <v>6439</v>
      </c>
      <c r="AK257" s="125">
        <v>13337</v>
      </c>
      <c r="AM257" s="61">
        <f t="shared" si="72"/>
        <v>0.14811166696907643</v>
      </c>
      <c r="AN257" s="62">
        <f t="shared" si="73"/>
        <v>0.14268626397609374</v>
      </c>
      <c r="AO257" s="62">
        <f t="shared" si="74"/>
        <v>0.13843282971305101</v>
      </c>
      <c r="AP257" s="62">
        <f t="shared" si="75"/>
        <v>0.13805527591083794</v>
      </c>
      <c r="AQ257" s="62">
        <f t="shared" si="76"/>
        <v>0.13458116258283745</v>
      </c>
      <c r="AR257" s="62"/>
      <c r="AS257" s="63">
        <f t="shared" si="77"/>
        <v>0.14037343983037931</v>
      </c>
      <c r="AT257" s="61">
        <f t="shared" si="78"/>
        <v>0.75846099345930862</v>
      </c>
      <c r="AU257" s="62">
        <f t="shared" si="79"/>
        <v>0.76401386697109086</v>
      </c>
      <c r="AV257" s="62">
        <f t="shared" si="80"/>
        <v>0.77017072891260574</v>
      </c>
      <c r="AW257" s="62">
        <f t="shared" si="81"/>
        <v>0.77041870626164144</v>
      </c>
      <c r="AX257" s="62">
        <f t="shared" si="82"/>
        <v>0.77453719733631798</v>
      </c>
      <c r="AY257" s="62"/>
      <c r="AZ257" s="63">
        <f t="shared" si="83"/>
        <v>0.76752029858819293</v>
      </c>
      <c r="BA257" s="61">
        <f t="shared" si="84"/>
        <v>8.161175769200861E-2</v>
      </c>
      <c r="BB257" s="62">
        <f t="shared" si="85"/>
        <v>8.1682503441560625E-2</v>
      </c>
      <c r="BC257" s="62">
        <f t="shared" si="86"/>
        <v>8.0032246975822952E-2</v>
      </c>
      <c r="BD257" s="62">
        <f t="shared" si="87"/>
        <v>8.0337964793296135E-2</v>
      </c>
      <c r="BE257" s="62">
        <f t="shared" si="88"/>
        <v>7.9954746394608214E-2</v>
      </c>
      <c r="BF257" s="62"/>
      <c r="BG257" s="67">
        <f t="shared" si="89"/>
        <v>8.0723843859459299E-2</v>
      </c>
    </row>
    <row r="258" spans="1:59" x14ac:dyDescent="0.35">
      <c r="A258" s="46" t="s">
        <v>269</v>
      </c>
      <c r="B258" s="46" t="s">
        <v>873</v>
      </c>
      <c r="C258" s="47">
        <v>89919</v>
      </c>
      <c r="D258" s="47">
        <v>20157</v>
      </c>
      <c r="E258" s="47">
        <v>58993</v>
      </c>
      <c r="F258" s="47">
        <v>3122</v>
      </c>
      <c r="G258" s="47">
        <v>6256</v>
      </c>
      <c r="H258" s="47">
        <v>94903</v>
      </c>
      <c r="I258" s="47">
        <v>20180</v>
      </c>
      <c r="J258" s="47">
        <v>63171</v>
      </c>
      <c r="K258" s="47">
        <v>3746</v>
      </c>
      <c r="L258" s="47">
        <v>6397</v>
      </c>
      <c r="M258" s="47">
        <v>98376</v>
      </c>
      <c r="N258" s="47">
        <v>19901</v>
      </c>
      <c r="O258" s="47">
        <v>66670</v>
      </c>
      <c r="P258" s="47">
        <v>3927</v>
      </c>
      <c r="Q258" s="47">
        <v>6442</v>
      </c>
      <c r="R258" s="47">
        <v>99254</v>
      </c>
      <c r="S258" s="47">
        <v>19796</v>
      </c>
      <c r="T258" s="47">
        <v>67597</v>
      </c>
      <c r="U258" s="47">
        <v>3977</v>
      </c>
      <c r="V258" s="47">
        <v>6431</v>
      </c>
      <c r="W258" s="47">
        <v>99153</v>
      </c>
      <c r="X258" s="47">
        <v>19805</v>
      </c>
      <c r="Y258" s="47">
        <v>67430</v>
      </c>
      <c r="Z258" s="47">
        <v>3986</v>
      </c>
      <c r="AA258" s="47">
        <v>6494</v>
      </c>
      <c r="AB258" s="47">
        <v>100707</v>
      </c>
      <c r="AC258" s="47">
        <v>19479</v>
      </c>
      <c r="AD258" s="47">
        <v>69213</v>
      </c>
      <c r="AE258" s="47">
        <v>4102</v>
      </c>
      <c r="AF258" s="47">
        <v>6492</v>
      </c>
      <c r="AG258" s="125">
        <v>104572</v>
      </c>
      <c r="AH258" s="125">
        <v>19324</v>
      </c>
      <c r="AI258" s="125">
        <v>73328</v>
      </c>
      <c r="AJ258" s="125">
        <v>4059</v>
      </c>
      <c r="AK258" s="125">
        <v>6445</v>
      </c>
      <c r="AM258" s="61">
        <f t="shared" si="72"/>
        <v>0.21263816739196864</v>
      </c>
      <c r="AN258" s="62">
        <f t="shared" si="73"/>
        <v>0.20229527527039115</v>
      </c>
      <c r="AO258" s="62">
        <f t="shared" si="74"/>
        <v>0.19944788119370505</v>
      </c>
      <c r="AP258" s="62">
        <f t="shared" si="75"/>
        <v>0.19974181315744355</v>
      </c>
      <c r="AQ258" s="62">
        <f t="shared" si="76"/>
        <v>0.19342250290446544</v>
      </c>
      <c r="AR258" s="62"/>
      <c r="AS258" s="63">
        <f t="shared" si="77"/>
        <v>0.20150912798359477</v>
      </c>
      <c r="AT258" s="61">
        <f t="shared" si="78"/>
        <v>0.66563754570456146</v>
      </c>
      <c r="AU258" s="62">
        <f t="shared" si="79"/>
        <v>0.67770594453931854</v>
      </c>
      <c r="AV258" s="62">
        <f t="shared" si="80"/>
        <v>0.68105063775767227</v>
      </c>
      <c r="AW258" s="62">
        <f t="shared" si="81"/>
        <v>0.68006010912428272</v>
      </c>
      <c r="AX258" s="62">
        <f t="shared" si="82"/>
        <v>0.68727099407191161</v>
      </c>
      <c r="AY258" s="62"/>
      <c r="AZ258" s="63">
        <f t="shared" si="83"/>
        <v>0.67834504623954939</v>
      </c>
      <c r="BA258" s="61">
        <f t="shared" si="84"/>
        <v>0.10687754865494241</v>
      </c>
      <c r="BB258" s="62">
        <f t="shared" si="85"/>
        <v>0.10540172399772302</v>
      </c>
      <c r="BC258" s="62">
        <f t="shared" si="86"/>
        <v>0.10486227255324722</v>
      </c>
      <c r="BD258" s="62">
        <f t="shared" si="87"/>
        <v>0.10569523867154801</v>
      </c>
      <c r="BE258" s="62">
        <f t="shared" si="88"/>
        <v>0.10519626242465767</v>
      </c>
      <c r="BF258" s="62"/>
      <c r="BG258" s="67">
        <f t="shared" si="89"/>
        <v>0.10560660926042367</v>
      </c>
    </row>
    <row r="259" spans="1:59" x14ac:dyDescent="0.35">
      <c r="A259" s="46" t="s">
        <v>269</v>
      </c>
      <c r="B259" s="46" t="s">
        <v>874</v>
      </c>
      <c r="C259" s="47">
        <v>128449</v>
      </c>
      <c r="D259" s="47">
        <v>14019</v>
      </c>
      <c r="E259" s="47">
        <v>104433</v>
      </c>
      <c r="F259" s="47">
        <v>2086</v>
      </c>
      <c r="G259" s="47">
        <v>6595</v>
      </c>
      <c r="H259" s="47">
        <v>136571</v>
      </c>
      <c r="I259" s="47">
        <v>14104</v>
      </c>
      <c r="J259" s="47">
        <v>112393</v>
      </c>
      <c r="K259" s="47">
        <v>2122</v>
      </c>
      <c r="L259" s="47">
        <v>6626</v>
      </c>
      <c r="M259" s="47">
        <v>139888</v>
      </c>
      <c r="N259" s="47">
        <v>14096</v>
      </c>
      <c r="O259" s="47">
        <v>115367</v>
      </c>
      <c r="P259" s="47">
        <v>2204</v>
      </c>
      <c r="Q259" s="47">
        <v>6889</v>
      </c>
      <c r="R259" s="47">
        <v>145110</v>
      </c>
      <c r="S259" s="47">
        <v>14032</v>
      </c>
      <c r="T259" s="47">
        <v>120605</v>
      </c>
      <c r="U259" s="47">
        <v>2248</v>
      </c>
      <c r="V259" s="47">
        <v>6901</v>
      </c>
      <c r="W259" s="47">
        <v>146198</v>
      </c>
      <c r="X259" s="47">
        <v>14067</v>
      </c>
      <c r="Y259" s="47">
        <v>121593</v>
      </c>
      <c r="Z259" s="47">
        <v>2308</v>
      </c>
      <c r="AA259" s="47">
        <v>6923</v>
      </c>
      <c r="AB259" s="47">
        <v>147671</v>
      </c>
      <c r="AC259" s="47">
        <v>13948</v>
      </c>
      <c r="AD259" s="47">
        <v>123165</v>
      </c>
      <c r="AE259" s="47">
        <v>2356</v>
      </c>
      <c r="AF259" s="47">
        <v>6909</v>
      </c>
      <c r="AG259" s="125">
        <v>149548</v>
      </c>
      <c r="AH259" s="125">
        <v>13935</v>
      </c>
      <c r="AI259" s="125">
        <v>125042</v>
      </c>
      <c r="AJ259" s="125">
        <v>2380</v>
      </c>
      <c r="AK259" s="125">
        <v>6892</v>
      </c>
      <c r="AM259" s="61">
        <f t="shared" si="72"/>
        <v>0.1032722906034224</v>
      </c>
      <c r="AN259" s="62">
        <f t="shared" si="73"/>
        <v>0.10076632734759236</v>
      </c>
      <c r="AO259" s="62">
        <f t="shared" si="74"/>
        <v>9.6699055888636212E-2</v>
      </c>
      <c r="AP259" s="62">
        <f t="shared" si="75"/>
        <v>9.6218826522934647E-2</v>
      </c>
      <c r="AQ259" s="62">
        <f t="shared" si="76"/>
        <v>9.445321017667653E-2</v>
      </c>
      <c r="AR259" s="62"/>
      <c r="AS259" s="63">
        <f t="shared" si="77"/>
        <v>9.8281942107852419E-2</v>
      </c>
      <c r="AT259" s="61">
        <f t="shared" si="78"/>
        <v>0.82296387959376438</v>
      </c>
      <c r="AU259" s="62">
        <f t="shared" si="79"/>
        <v>0.82470976781425143</v>
      </c>
      <c r="AV259" s="62">
        <f t="shared" si="80"/>
        <v>0.83112810970987527</v>
      </c>
      <c r="AW259" s="62">
        <f t="shared" si="81"/>
        <v>0.83170084406079425</v>
      </c>
      <c r="AX259" s="62">
        <f t="shared" si="82"/>
        <v>0.83405001659093525</v>
      </c>
      <c r="AY259" s="62"/>
      <c r="AZ259" s="63">
        <f t="shared" si="83"/>
        <v>0.82891052355392403</v>
      </c>
      <c r="BA259" s="61">
        <f t="shared" si="84"/>
        <v>6.4054594313580487E-2</v>
      </c>
      <c r="BB259" s="62">
        <f t="shared" si="85"/>
        <v>6.5002001601281029E-2</v>
      </c>
      <c r="BC259" s="62">
        <f t="shared" si="86"/>
        <v>6.3048721659430776E-2</v>
      </c>
      <c r="BD259" s="62">
        <f t="shared" si="87"/>
        <v>6.3140398637464262E-2</v>
      </c>
      <c r="BE259" s="62">
        <f t="shared" si="88"/>
        <v>6.2740822504080015E-2</v>
      </c>
      <c r="BF259" s="62"/>
      <c r="BG259" s="67">
        <f t="shared" si="89"/>
        <v>6.3597307743167311E-2</v>
      </c>
    </row>
    <row r="260" spans="1:59" x14ac:dyDescent="0.35">
      <c r="A260" s="46" t="s">
        <v>269</v>
      </c>
      <c r="B260" s="46" t="s">
        <v>482</v>
      </c>
      <c r="C260" s="47">
        <v>13959</v>
      </c>
      <c r="D260" s="47">
        <v>11451</v>
      </c>
      <c r="E260" s="47">
        <v>1617</v>
      </c>
      <c r="F260" s="47">
        <v>245</v>
      </c>
      <c r="G260" s="47">
        <v>468</v>
      </c>
      <c r="H260" s="47">
        <v>14016</v>
      </c>
      <c r="I260" s="47">
        <v>11472</v>
      </c>
      <c r="J260" s="47">
        <v>1617</v>
      </c>
      <c r="K260" s="47">
        <v>269</v>
      </c>
      <c r="L260" s="47">
        <v>478</v>
      </c>
      <c r="M260" s="47">
        <v>13995</v>
      </c>
      <c r="N260" s="47">
        <v>11397</v>
      </c>
      <c r="O260" s="47">
        <v>1650</v>
      </c>
      <c r="P260" s="47">
        <v>295</v>
      </c>
      <c r="Q260" s="47">
        <v>477</v>
      </c>
      <c r="R260" s="47">
        <v>14062</v>
      </c>
      <c r="S260" s="47">
        <v>11426</v>
      </c>
      <c r="T260" s="47">
        <v>1675</v>
      </c>
      <c r="U260" s="47">
        <v>295</v>
      </c>
      <c r="V260" s="47">
        <v>491</v>
      </c>
      <c r="W260" s="47">
        <v>14181</v>
      </c>
      <c r="X260" s="47">
        <v>11469</v>
      </c>
      <c r="Y260" s="47">
        <v>1739</v>
      </c>
      <c r="Z260" s="47">
        <v>300</v>
      </c>
      <c r="AA260" s="47">
        <v>490</v>
      </c>
      <c r="AB260" s="47">
        <v>14236</v>
      </c>
      <c r="AC260" s="47">
        <v>11472</v>
      </c>
      <c r="AD260" s="47">
        <v>1777</v>
      </c>
      <c r="AE260" s="47">
        <v>308</v>
      </c>
      <c r="AF260" s="47">
        <v>490</v>
      </c>
      <c r="AG260" s="125">
        <v>14325</v>
      </c>
      <c r="AH260" s="125">
        <v>11504</v>
      </c>
      <c r="AI260" s="125">
        <v>1831</v>
      </c>
      <c r="AJ260" s="125">
        <v>308</v>
      </c>
      <c r="AK260" s="125">
        <v>490</v>
      </c>
      <c r="AM260" s="61">
        <f t="shared" ref="AM260:AM280" si="90">I260/H260</f>
        <v>0.81849315068493156</v>
      </c>
      <c r="AN260" s="62">
        <f t="shared" ref="AN260:AN280" si="91">N260/M260</f>
        <v>0.81436227224008573</v>
      </c>
      <c r="AO260" s="62">
        <f t="shared" ref="AO260:AO280" si="92">S260/R260</f>
        <v>0.81254444602474751</v>
      </c>
      <c r="AP260" s="62">
        <f t="shared" ref="AP260:AP280" si="93">X260/W260</f>
        <v>0.80875819758832246</v>
      </c>
      <c r="AQ260" s="62">
        <f t="shared" ref="AQ260:AQ280" si="94">AC260/AB260</f>
        <v>0.80584433829727453</v>
      </c>
      <c r="AR260" s="62"/>
      <c r="AS260" s="63">
        <f t="shared" ref="AS260:AS280" si="95">AVERAGE(AM260:AQ260)</f>
        <v>0.81200048096707234</v>
      </c>
      <c r="AT260" s="61">
        <f t="shared" ref="AT260:AT280" si="96">J260/H260</f>
        <v>0.1153681506849315</v>
      </c>
      <c r="AU260" s="62">
        <f t="shared" ref="AU260:AU280" si="97">O260/M260</f>
        <v>0.11789924973204716</v>
      </c>
      <c r="AV260" s="62">
        <f t="shared" ref="AV260:AV280" si="98">T260/R260</f>
        <v>0.11911534632342484</v>
      </c>
      <c r="AW260" s="62">
        <f t="shared" ref="AW260:AW280" si="99">Y260/W260</f>
        <v>0.12262886961427262</v>
      </c>
      <c r="AX260" s="62">
        <f t="shared" ref="AX260:AX280" si="100">AD260/AB260</f>
        <v>0.12482438887327901</v>
      </c>
      <c r="AY260" s="62"/>
      <c r="AZ260" s="63">
        <f t="shared" ref="AZ260:AZ280" si="101">AVERAGE(AT260:AX260)</f>
        <v>0.11996720104559103</v>
      </c>
      <c r="BA260" s="61">
        <f t="shared" ref="BA260:BA280" si="102">SUM(K260:L260)/H260</f>
        <v>5.3296232876712327E-2</v>
      </c>
      <c r="BB260" s="62">
        <f t="shared" ref="BB260:BB280" si="103">SUM(P260:Q260)/M260</f>
        <v>5.5162558056448735E-2</v>
      </c>
      <c r="BC260" s="62">
        <f t="shared" ref="BC260:BC280" si="104">SUM(U260:V260)/R260</f>
        <v>5.5895320722514581E-2</v>
      </c>
      <c r="BD260" s="62">
        <f t="shared" ref="BD260:BD280" si="105">SUM(Z260:AA260)/W260</f>
        <v>5.5708342147944435E-2</v>
      </c>
      <c r="BE260" s="62">
        <f t="shared" ref="BE260:BE280" si="106">SUM(AE260:AF260)/AB260</f>
        <v>5.6055071649339705E-2</v>
      </c>
      <c r="BF260" s="62"/>
      <c r="BG260" s="67">
        <f t="shared" ref="BG260:BG280" si="107">AVERAGE(BA260:BE260)</f>
        <v>5.522350509059195E-2</v>
      </c>
    </row>
    <row r="261" spans="1:59" x14ac:dyDescent="0.35">
      <c r="A261" s="46" t="s">
        <v>269</v>
      </c>
      <c r="B261" s="46" t="s">
        <v>485</v>
      </c>
      <c r="C261" s="47">
        <v>26569</v>
      </c>
      <c r="D261" s="47">
        <v>16707</v>
      </c>
      <c r="E261" s="47">
        <v>6428</v>
      </c>
      <c r="F261" s="47">
        <v>1016</v>
      </c>
      <c r="G261" s="47">
        <v>1864</v>
      </c>
      <c r="H261" s="47">
        <v>27478</v>
      </c>
      <c r="I261" s="47">
        <v>16996</v>
      </c>
      <c r="J261" s="47">
        <v>6857</v>
      </c>
      <c r="K261" s="47">
        <v>1016</v>
      </c>
      <c r="L261" s="47">
        <v>2044</v>
      </c>
      <c r="M261" s="47">
        <v>28249</v>
      </c>
      <c r="N261" s="47">
        <v>17205</v>
      </c>
      <c r="O261" s="47">
        <v>7350</v>
      </c>
      <c r="P261" s="47">
        <v>1011</v>
      </c>
      <c r="Q261" s="47">
        <v>2107</v>
      </c>
      <c r="R261" s="47">
        <v>28832</v>
      </c>
      <c r="S261" s="47">
        <v>17409</v>
      </c>
      <c r="T261" s="47">
        <v>7543</v>
      </c>
      <c r="U261" s="47">
        <v>1078</v>
      </c>
      <c r="V261" s="47">
        <v>2203</v>
      </c>
      <c r="W261" s="47">
        <v>29132</v>
      </c>
      <c r="X261" s="47">
        <v>17632</v>
      </c>
      <c r="Y261" s="47">
        <v>7543</v>
      </c>
      <c r="Z261" s="47">
        <v>1078</v>
      </c>
      <c r="AA261" s="47">
        <v>2274</v>
      </c>
      <c r="AB261" s="47">
        <v>29396</v>
      </c>
      <c r="AC261" s="47">
        <v>17946</v>
      </c>
      <c r="AD261" s="47">
        <v>7548</v>
      </c>
      <c r="AE261" s="47">
        <v>1004</v>
      </c>
      <c r="AF261" s="47">
        <v>2292</v>
      </c>
      <c r="AG261" s="125">
        <v>30378</v>
      </c>
      <c r="AH261" s="125">
        <v>18183</v>
      </c>
      <c r="AI261" s="125">
        <v>8290</v>
      </c>
      <c r="AJ261" s="125">
        <v>1004</v>
      </c>
      <c r="AK261" s="125">
        <v>2291</v>
      </c>
      <c r="AM261" s="61">
        <f t="shared" si="90"/>
        <v>0.61853118858723344</v>
      </c>
      <c r="AN261" s="62">
        <f t="shared" si="91"/>
        <v>0.60904810789762465</v>
      </c>
      <c r="AO261" s="62">
        <f t="shared" si="92"/>
        <v>0.603808268590455</v>
      </c>
      <c r="AP261" s="62">
        <f t="shared" si="93"/>
        <v>0.60524509130852666</v>
      </c>
      <c r="AQ261" s="62">
        <f t="shared" si="94"/>
        <v>0.6104912232956865</v>
      </c>
      <c r="AR261" s="62"/>
      <c r="AS261" s="63">
        <f t="shared" si="95"/>
        <v>0.60942477593590527</v>
      </c>
      <c r="AT261" s="61">
        <f t="shared" si="96"/>
        <v>0.24954509061794891</v>
      </c>
      <c r="AU261" s="62">
        <f t="shared" si="97"/>
        <v>0.2601862012814613</v>
      </c>
      <c r="AV261" s="62">
        <f t="shared" si="98"/>
        <v>0.26161903440621531</v>
      </c>
      <c r="AW261" s="62">
        <f t="shared" si="99"/>
        <v>0.25892489358780724</v>
      </c>
      <c r="AX261" s="62">
        <f t="shared" si="100"/>
        <v>0.25676962852088719</v>
      </c>
      <c r="AY261" s="62"/>
      <c r="AZ261" s="63">
        <f t="shared" si="101"/>
        <v>0.25740896968286398</v>
      </c>
      <c r="BA261" s="61">
        <f t="shared" si="102"/>
        <v>0.11136181672610816</v>
      </c>
      <c r="BB261" s="62">
        <f t="shared" si="103"/>
        <v>0.11037558851640766</v>
      </c>
      <c r="BC261" s="62">
        <f t="shared" si="104"/>
        <v>0.11379716981132075</v>
      </c>
      <c r="BD261" s="62">
        <f t="shared" si="105"/>
        <v>0.11506247425511465</v>
      </c>
      <c r="BE261" s="62">
        <f t="shared" si="106"/>
        <v>0.11212409851680501</v>
      </c>
      <c r="BF261" s="62"/>
      <c r="BG261" s="67">
        <f t="shared" si="107"/>
        <v>0.11254422956515127</v>
      </c>
    </row>
    <row r="262" spans="1:59" x14ac:dyDescent="0.35">
      <c r="A262" s="46" t="s">
        <v>269</v>
      </c>
      <c r="B262" s="46" t="s">
        <v>483</v>
      </c>
      <c r="C262" s="47">
        <v>43504</v>
      </c>
      <c r="D262" s="47">
        <v>20231</v>
      </c>
      <c r="E262" s="47">
        <v>19644</v>
      </c>
      <c r="F262" s="47">
        <v>822</v>
      </c>
      <c r="G262" s="47">
        <v>2027</v>
      </c>
      <c r="H262" s="47">
        <v>43509</v>
      </c>
      <c r="I262" s="47">
        <v>20212</v>
      </c>
      <c r="J262" s="47">
        <v>19685</v>
      </c>
      <c r="K262" s="47">
        <v>822</v>
      </c>
      <c r="L262" s="47">
        <v>2029</v>
      </c>
      <c r="M262" s="47">
        <v>43617</v>
      </c>
      <c r="N262" s="47">
        <v>20271</v>
      </c>
      <c r="O262" s="47">
        <v>19686</v>
      </c>
      <c r="P262" s="47">
        <v>823</v>
      </c>
      <c r="Q262" s="47">
        <v>2054</v>
      </c>
      <c r="R262" s="47">
        <v>43472</v>
      </c>
      <c r="S262" s="47">
        <v>20074</v>
      </c>
      <c r="T262" s="47">
        <v>19690</v>
      </c>
      <c r="U262" s="47">
        <v>828</v>
      </c>
      <c r="V262" s="47">
        <v>2089</v>
      </c>
      <c r="W262" s="47">
        <v>43429</v>
      </c>
      <c r="X262" s="47">
        <v>20000</v>
      </c>
      <c r="Y262" s="47">
        <v>19696</v>
      </c>
      <c r="Z262" s="47">
        <v>852</v>
      </c>
      <c r="AA262" s="47">
        <v>2094</v>
      </c>
      <c r="AB262" s="47">
        <v>43461</v>
      </c>
      <c r="AC262" s="47">
        <v>19950</v>
      </c>
      <c r="AD262" s="47">
        <v>19771</v>
      </c>
      <c r="AE262" s="47">
        <v>852</v>
      </c>
      <c r="AF262" s="47">
        <v>2110</v>
      </c>
      <c r="AG262" s="125">
        <v>47736</v>
      </c>
      <c r="AH262" s="125">
        <v>19939</v>
      </c>
      <c r="AI262" s="125">
        <v>24057</v>
      </c>
      <c r="AJ262" s="125">
        <v>852</v>
      </c>
      <c r="AK262" s="125">
        <v>2113</v>
      </c>
      <c r="AM262" s="61">
        <f t="shared" si="90"/>
        <v>0.46454756487163573</v>
      </c>
      <c r="AN262" s="62">
        <f t="shared" si="91"/>
        <v>0.46474998280486968</v>
      </c>
      <c r="AO262" s="62">
        <f t="shared" si="92"/>
        <v>0.4617684946632315</v>
      </c>
      <c r="AP262" s="62">
        <f t="shared" si="93"/>
        <v>0.46052177116673193</v>
      </c>
      <c r="AQ262" s="62">
        <f t="shared" si="94"/>
        <v>0.45903223579761165</v>
      </c>
      <c r="AR262" s="62"/>
      <c r="AS262" s="63">
        <f t="shared" si="95"/>
        <v>0.46212400986081609</v>
      </c>
      <c r="AT262" s="61">
        <f t="shared" si="96"/>
        <v>0.45243512836424649</v>
      </c>
      <c r="AU262" s="62">
        <f t="shared" si="97"/>
        <v>0.45133778114038103</v>
      </c>
      <c r="AV262" s="62">
        <f t="shared" si="98"/>
        <v>0.45293522267206476</v>
      </c>
      <c r="AW262" s="62">
        <f t="shared" si="99"/>
        <v>0.45352184024499759</v>
      </c>
      <c r="AX262" s="62">
        <f t="shared" si="100"/>
        <v>0.45491360069947767</v>
      </c>
      <c r="AY262" s="62"/>
      <c r="AZ262" s="63">
        <f t="shared" si="101"/>
        <v>0.4530287146242335</v>
      </c>
      <c r="BA262" s="61">
        <f t="shared" si="102"/>
        <v>6.5526672642441788E-2</v>
      </c>
      <c r="BB262" s="62">
        <f t="shared" si="103"/>
        <v>6.5960519980741456E-2</v>
      </c>
      <c r="BC262" s="62">
        <f t="shared" si="104"/>
        <v>6.7100662495399338E-2</v>
      </c>
      <c r="BD262" s="62">
        <f t="shared" si="105"/>
        <v>6.7834856892859605E-2</v>
      </c>
      <c r="BE262" s="62">
        <f t="shared" si="106"/>
        <v>6.8153056763535128E-2</v>
      </c>
      <c r="BF262" s="62"/>
      <c r="BG262" s="67">
        <f t="shared" si="107"/>
        <v>6.691515375499546E-2</v>
      </c>
    </row>
    <row r="263" spans="1:59" x14ac:dyDescent="0.35">
      <c r="A263" s="46" t="s">
        <v>270</v>
      </c>
      <c r="B263" s="46" t="s">
        <v>270</v>
      </c>
      <c r="C263" s="47">
        <v>581855</v>
      </c>
      <c r="D263" s="47">
        <v>208789</v>
      </c>
      <c r="E263" s="47">
        <v>327319</v>
      </c>
      <c r="F263" s="47">
        <v>16124</v>
      </c>
      <c r="G263" s="47">
        <v>20014</v>
      </c>
      <c r="H263" s="47">
        <v>607686</v>
      </c>
      <c r="I263" s="47">
        <v>209827</v>
      </c>
      <c r="J263" s="47">
        <v>351577</v>
      </c>
      <c r="K263" s="47">
        <v>16286</v>
      </c>
      <c r="L263" s="47">
        <v>20306</v>
      </c>
      <c r="M263" s="47">
        <v>625957</v>
      </c>
      <c r="N263" s="47">
        <v>209753</v>
      </c>
      <c r="O263" s="47">
        <v>369668</v>
      </c>
      <c r="P263" s="47">
        <v>16203</v>
      </c>
      <c r="Q263" s="47">
        <v>20539</v>
      </c>
      <c r="R263" s="47">
        <v>640256</v>
      </c>
      <c r="S263" s="47">
        <v>210192</v>
      </c>
      <c r="T263" s="47">
        <v>383130</v>
      </c>
      <c r="U263" s="47">
        <v>16234</v>
      </c>
      <c r="V263" s="47">
        <v>20754</v>
      </c>
      <c r="W263" s="47">
        <v>650224</v>
      </c>
      <c r="X263" s="47">
        <v>210381</v>
      </c>
      <c r="Y263" s="47">
        <v>392988</v>
      </c>
      <c r="Z263" s="47">
        <v>15969</v>
      </c>
      <c r="AA263" s="47">
        <v>20876</v>
      </c>
      <c r="AB263" s="47">
        <v>659293</v>
      </c>
      <c r="AC263" s="47">
        <v>211378</v>
      </c>
      <c r="AD263" s="47">
        <v>400844</v>
      </c>
      <c r="AE263" s="47">
        <v>16052</v>
      </c>
      <c r="AF263" s="47">
        <v>20996</v>
      </c>
      <c r="AG263" s="125">
        <v>673539</v>
      </c>
      <c r="AH263" s="125">
        <v>211977</v>
      </c>
      <c r="AI263" s="125">
        <v>414551</v>
      </c>
      <c r="AJ263" s="125">
        <v>15970</v>
      </c>
      <c r="AK263" s="125">
        <v>20950</v>
      </c>
      <c r="AM263" s="61">
        <f t="shared" si="90"/>
        <v>0.34528852071629096</v>
      </c>
      <c r="AN263" s="62">
        <f t="shared" si="91"/>
        <v>0.33509170757735757</v>
      </c>
      <c r="AO263" s="62">
        <f t="shared" si="92"/>
        <v>0.32829368252698921</v>
      </c>
      <c r="AP263" s="62">
        <f t="shared" si="93"/>
        <v>0.32355157607224588</v>
      </c>
      <c r="AQ263" s="62">
        <f t="shared" si="94"/>
        <v>0.32061314165325583</v>
      </c>
      <c r="AR263" s="62"/>
      <c r="AS263" s="63">
        <f t="shared" si="95"/>
        <v>0.33056772570922788</v>
      </c>
      <c r="AT263" s="61">
        <f t="shared" si="96"/>
        <v>0.57855043558679975</v>
      </c>
      <c r="AU263" s="62">
        <f t="shared" si="97"/>
        <v>0.59056452759534606</v>
      </c>
      <c r="AV263" s="62">
        <f t="shared" si="98"/>
        <v>0.59840126449420228</v>
      </c>
      <c r="AW263" s="62">
        <f t="shared" si="99"/>
        <v>0.6043886414527917</v>
      </c>
      <c r="AX263" s="62">
        <f t="shared" si="100"/>
        <v>0.60799068092638631</v>
      </c>
      <c r="AY263" s="62"/>
      <c r="AZ263" s="63">
        <f t="shared" si="101"/>
        <v>0.59597911001110526</v>
      </c>
      <c r="BA263" s="61">
        <f t="shared" si="102"/>
        <v>6.021530856396231E-2</v>
      </c>
      <c r="BB263" s="62">
        <f t="shared" si="103"/>
        <v>5.8697322659543708E-2</v>
      </c>
      <c r="BC263" s="62">
        <f t="shared" si="104"/>
        <v>5.7770641743302681E-2</v>
      </c>
      <c r="BD263" s="62">
        <f t="shared" si="105"/>
        <v>5.6665087723615247E-2</v>
      </c>
      <c r="BE263" s="62">
        <f t="shared" si="106"/>
        <v>5.6193528522220017E-2</v>
      </c>
      <c r="BF263" s="62"/>
      <c r="BG263" s="67">
        <f t="shared" si="107"/>
        <v>5.7908377842528794E-2</v>
      </c>
    </row>
    <row r="264" spans="1:59" x14ac:dyDescent="0.35">
      <c r="A264" s="46" t="s">
        <v>270</v>
      </c>
      <c r="B264" s="46" t="s">
        <v>468</v>
      </c>
      <c r="C264" s="47">
        <v>16157</v>
      </c>
      <c r="D264" s="47">
        <v>13936</v>
      </c>
      <c r="E264" s="47">
        <v>1117</v>
      </c>
      <c r="F264" s="47">
        <v>263</v>
      </c>
      <c r="G264" s="47">
        <v>528</v>
      </c>
      <c r="H264" s="47">
        <v>16380</v>
      </c>
      <c r="I264" s="47">
        <v>14153</v>
      </c>
      <c r="J264" s="47">
        <v>1183</v>
      </c>
      <c r="K264" s="47">
        <v>263</v>
      </c>
      <c r="L264" s="47">
        <v>467</v>
      </c>
      <c r="M264" s="47">
        <v>16836</v>
      </c>
      <c r="N264" s="47">
        <v>14214</v>
      </c>
      <c r="O264" s="47">
        <v>1557</v>
      </c>
      <c r="P264" s="47">
        <v>275</v>
      </c>
      <c r="Q264" s="47">
        <v>475</v>
      </c>
      <c r="R264" s="47">
        <v>17021</v>
      </c>
      <c r="S264" s="47">
        <v>14354</v>
      </c>
      <c r="T264" s="47">
        <v>1547</v>
      </c>
      <c r="U264" s="47">
        <v>304</v>
      </c>
      <c r="V264" s="47">
        <v>499</v>
      </c>
      <c r="W264" s="47">
        <v>17208</v>
      </c>
      <c r="X264" s="47">
        <v>14569</v>
      </c>
      <c r="Y264" s="47">
        <v>1527</v>
      </c>
      <c r="Z264" s="47">
        <v>280</v>
      </c>
      <c r="AA264" s="47">
        <v>515</v>
      </c>
      <c r="AB264" s="47">
        <v>17343</v>
      </c>
      <c r="AC264" s="47">
        <v>14717</v>
      </c>
      <c r="AD264" s="47">
        <v>1516</v>
      </c>
      <c r="AE264" s="47">
        <v>280</v>
      </c>
      <c r="AF264" s="47">
        <v>515</v>
      </c>
      <c r="AG264" s="125">
        <v>17424</v>
      </c>
      <c r="AH264" s="125">
        <v>14801</v>
      </c>
      <c r="AI264" s="125">
        <v>1508</v>
      </c>
      <c r="AJ264" s="125">
        <v>280</v>
      </c>
      <c r="AK264" s="125">
        <v>515</v>
      </c>
      <c r="AM264" s="61">
        <f t="shared" si="90"/>
        <v>0.86404151404151408</v>
      </c>
      <c r="AN264" s="62">
        <f t="shared" si="91"/>
        <v>0.84426229508196726</v>
      </c>
      <c r="AO264" s="62">
        <f t="shared" si="92"/>
        <v>0.84331120380706182</v>
      </c>
      <c r="AP264" s="62">
        <f t="shared" si="93"/>
        <v>0.84664109716410973</v>
      </c>
      <c r="AQ264" s="62">
        <f t="shared" si="94"/>
        <v>0.84858444329124139</v>
      </c>
      <c r="AR264" s="62"/>
      <c r="AS264" s="63">
        <f t="shared" si="95"/>
        <v>0.84936811067717888</v>
      </c>
      <c r="AT264" s="61">
        <f t="shared" si="96"/>
        <v>7.2222222222222215E-2</v>
      </c>
      <c r="AU264" s="62">
        <f t="shared" si="97"/>
        <v>9.2480399144689945E-2</v>
      </c>
      <c r="AV264" s="62">
        <f t="shared" si="98"/>
        <v>9.0887726925562545E-2</v>
      </c>
      <c r="AW264" s="62">
        <f t="shared" si="99"/>
        <v>8.873779637377964E-2</v>
      </c>
      <c r="AX264" s="62">
        <f t="shared" si="100"/>
        <v>8.7412789021507231E-2</v>
      </c>
      <c r="AY264" s="62"/>
      <c r="AZ264" s="63">
        <f t="shared" si="101"/>
        <v>8.6348186737552318E-2</v>
      </c>
      <c r="BA264" s="61">
        <f t="shared" si="102"/>
        <v>4.4566544566544568E-2</v>
      </c>
      <c r="BB264" s="62">
        <f t="shared" si="103"/>
        <v>4.4547398431931576E-2</v>
      </c>
      <c r="BC264" s="62">
        <f t="shared" si="104"/>
        <v>4.7177016626520178E-2</v>
      </c>
      <c r="BD264" s="62">
        <f t="shared" si="105"/>
        <v>4.6199442119944215E-2</v>
      </c>
      <c r="BE264" s="62">
        <f t="shared" si="106"/>
        <v>4.5839820100328665E-2</v>
      </c>
      <c r="BF264" s="62"/>
      <c r="BG264" s="67">
        <f t="shared" si="107"/>
        <v>4.5666044369053839E-2</v>
      </c>
    </row>
    <row r="265" spans="1:59" x14ac:dyDescent="0.35">
      <c r="A265" s="46" t="s">
        <v>270</v>
      </c>
      <c r="B265" s="46" t="s">
        <v>470</v>
      </c>
      <c r="C265" s="47">
        <v>13247</v>
      </c>
      <c r="D265" s="47">
        <v>9335</v>
      </c>
      <c r="E265" s="47">
        <v>2292</v>
      </c>
      <c r="F265" s="47">
        <v>1021</v>
      </c>
      <c r="G265" s="47">
        <v>288</v>
      </c>
      <c r="H265" s="47">
        <v>13840</v>
      </c>
      <c r="I265" s="47">
        <v>9425</v>
      </c>
      <c r="J265" s="47">
        <v>2778</v>
      </c>
      <c r="K265" s="47">
        <v>1021</v>
      </c>
      <c r="L265" s="47">
        <v>304</v>
      </c>
      <c r="M265" s="47">
        <v>13854</v>
      </c>
      <c r="N265" s="47">
        <v>9408</v>
      </c>
      <c r="O265" s="47">
        <v>2779</v>
      </c>
      <c r="P265" s="47">
        <v>1028</v>
      </c>
      <c r="Q265" s="47">
        <v>313</v>
      </c>
      <c r="R265" s="47">
        <v>13898</v>
      </c>
      <c r="S265" s="47">
        <v>9450</v>
      </c>
      <c r="T265" s="47">
        <v>2779</v>
      </c>
      <c r="U265" s="47">
        <v>1028</v>
      </c>
      <c r="V265" s="47">
        <v>313</v>
      </c>
      <c r="W265" s="47">
        <v>13885</v>
      </c>
      <c r="X265" s="47">
        <v>9493</v>
      </c>
      <c r="Y265" s="47">
        <v>2779</v>
      </c>
      <c r="Z265" s="47">
        <v>973</v>
      </c>
      <c r="AA265" s="47">
        <v>313</v>
      </c>
      <c r="AB265" s="47">
        <v>13916</v>
      </c>
      <c r="AC265" s="47">
        <v>9523</v>
      </c>
      <c r="AD265" s="47">
        <v>2780</v>
      </c>
      <c r="AE265" s="47">
        <v>973</v>
      </c>
      <c r="AF265" s="47">
        <v>313</v>
      </c>
      <c r="AG265" s="125">
        <v>14395</v>
      </c>
      <c r="AH265" s="125">
        <v>9604</v>
      </c>
      <c r="AI265" s="125">
        <v>3176</v>
      </c>
      <c r="AJ265" s="125">
        <v>973</v>
      </c>
      <c r="AK265" s="125">
        <v>313</v>
      </c>
      <c r="AM265" s="61">
        <f t="shared" si="90"/>
        <v>0.68099710982658956</v>
      </c>
      <c r="AN265" s="62">
        <f t="shared" si="91"/>
        <v>0.67908185361628415</v>
      </c>
      <c r="AO265" s="62">
        <f t="shared" si="92"/>
        <v>0.67995395020866312</v>
      </c>
      <c r="AP265" s="62">
        <f t="shared" si="93"/>
        <v>0.68368743248109476</v>
      </c>
      <c r="AQ265" s="62">
        <f t="shared" si="94"/>
        <v>0.6843202069560218</v>
      </c>
      <c r="AR265" s="62"/>
      <c r="AS265" s="63">
        <f t="shared" si="95"/>
        <v>0.68160811061773063</v>
      </c>
      <c r="AT265" s="61">
        <f t="shared" si="96"/>
        <v>0.20072254335260115</v>
      </c>
      <c r="AU265" s="62">
        <f t="shared" si="97"/>
        <v>0.20059188681969106</v>
      </c>
      <c r="AV265" s="62">
        <f t="shared" si="98"/>
        <v>0.19995682832062167</v>
      </c>
      <c r="AW265" s="62">
        <f t="shared" si="99"/>
        <v>0.20014404033129277</v>
      </c>
      <c r="AX265" s="62">
        <f t="shared" si="100"/>
        <v>0.19977004886461627</v>
      </c>
      <c r="AY265" s="62"/>
      <c r="AZ265" s="63">
        <f t="shared" si="101"/>
        <v>0.20023706953776457</v>
      </c>
      <c r="BA265" s="61">
        <f t="shared" si="102"/>
        <v>9.5736994219653176E-2</v>
      </c>
      <c r="BB265" s="62">
        <f t="shared" si="103"/>
        <v>9.6795149415331308E-2</v>
      </c>
      <c r="BC265" s="62">
        <f t="shared" si="104"/>
        <v>9.6488703410562676E-2</v>
      </c>
      <c r="BD265" s="62">
        <f t="shared" si="105"/>
        <v>9.2617933021245949E-2</v>
      </c>
      <c r="BE265" s="62">
        <f t="shared" si="106"/>
        <v>9.2411612532336873E-2</v>
      </c>
      <c r="BF265" s="62"/>
      <c r="BG265" s="67">
        <f t="shared" si="107"/>
        <v>9.4810078519826008E-2</v>
      </c>
    </row>
    <row r="266" spans="1:59" x14ac:dyDescent="0.35">
      <c r="A266" s="46" t="s">
        <v>270</v>
      </c>
      <c r="B266" s="46" t="s">
        <v>464</v>
      </c>
      <c r="C266" s="47">
        <v>14900</v>
      </c>
      <c r="D266" s="47">
        <v>11660</v>
      </c>
      <c r="E266" s="47">
        <v>2380</v>
      </c>
      <c r="F266" s="47">
        <v>305</v>
      </c>
      <c r="G266" s="47">
        <v>294</v>
      </c>
      <c r="H266" s="47">
        <v>15088</v>
      </c>
      <c r="I266" s="47">
        <v>11753</v>
      </c>
      <c r="J266" s="47">
        <v>2475</v>
      </c>
      <c r="K266" s="47">
        <v>305</v>
      </c>
      <c r="L266" s="47">
        <v>295</v>
      </c>
      <c r="M266" s="47">
        <v>15657</v>
      </c>
      <c r="N266" s="47">
        <v>11795</v>
      </c>
      <c r="O266" s="47">
        <v>2998</v>
      </c>
      <c r="P266" s="47">
        <v>305</v>
      </c>
      <c r="Q266" s="47">
        <v>292</v>
      </c>
      <c r="R266" s="47">
        <v>15702</v>
      </c>
      <c r="S266" s="47">
        <v>11823</v>
      </c>
      <c r="T266" s="47">
        <v>2998</v>
      </c>
      <c r="U266" s="47">
        <v>305</v>
      </c>
      <c r="V266" s="47">
        <v>292</v>
      </c>
      <c r="W266" s="47">
        <v>15881</v>
      </c>
      <c r="X266" s="47">
        <v>11796</v>
      </c>
      <c r="Y266" s="47">
        <v>3198</v>
      </c>
      <c r="Z266" s="47">
        <v>305</v>
      </c>
      <c r="AA266" s="47">
        <v>294</v>
      </c>
      <c r="AB266" s="47">
        <v>15938</v>
      </c>
      <c r="AC266" s="47">
        <v>11844</v>
      </c>
      <c r="AD266" s="47">
        <v>3198</v>
      </c>
      <c r="AE266" s="47">
        <v>305</v>
      </c>
      <c r="AF266" s="47">
        <v>294</v>
      </c>
      <c r="AG266" s="125">
        <v>16001</v>
      </c>
      <c r="AH266" s="125">
        <v>11827</v>
      </c>
      <c r="AI266" s="125">
        <v>3257</v>
      </c>
      <c r="AJ266" s="125">
        <v>324</v>
      </c>
      <c r="AK266" s="125">
        <v>294</v>
      </c>
      <c r="AM266" s="61">
        <f t="shared" si="90"/>
        <v>0.77896341463414631</v>
      </c>
      <c r="AN266" s="62">
        <f t="shared" si="91"/>
        <v>0.75333716548508656</v>
      </c>
      <c r="AO266" s="62">
        <f t="shared" si="92"/>
        <v>0.75296140619029428</v>
      </c>
      <c r="AP266" s="62">
        <f t="shared" si="93"/>
        <v>0.7427743844846042</v>
      </c>
      <c r="AQ266" s="62">
        <f t="shared" si="94"/>
        <v>0.74312962730581</v>
      </c>
      <c r="AR266" s="62"/>
      <c r="AS266" s="63">
        <f t="shared" si="95"/>
        <v>0.75423319961998836</v>
      </c>
      <c r="AT266" s="61">
        <f t="shared" si="96"/>
        <v>0.16403764581124072</v>
      </c>
      <c r="AU266" s="62">
        <f t="shared" si="97"/>
        <v>0.19147984926869771</v>
      </c>
      <c r="AV266" s="62">
        <f t="shared" si="98"/>
        <v>0.19093109158069035</v>
      </c>
      <c r="AW266" s="62">
        <f t="shared" si="99"/>
        <v>0.20137270952710787</v>
      </c>
      <c r="AX266" s="62">
        <f t="shared" si="100"/>
        <v>0.20065252854812399</v>
      </c>
      <c r="AY266" s="62"/>
      <c r="AZ266" s="63">
        <f t="shared" si="101"/>
        <v>0.18969476494717213</v>
      </c>
      <c r="BA266" s="61">
        <f t="shared" si="102"/>
        <v>3.9766702014846236E-2</v>
      </c>
      <c r="BB266" s="62">
        <f t="shared" si="103"/>
        <v>3.8129909944433799E-2</v>
      </c>
      <c r="BC266" s="62">
        <f t="shared" si="104"/>
        <v>3.8020634314100112E-2</v>
      </c>
      <c r="BD266" s="62">
        <f t="shared" si="105"/>
        <v>3.7718027832000504E-2</v>
      </c>
      <c r="BE266" s="62">
        <f t="shared" si="106"/>
        <v>3.7583134646756181E-2</v>
      </c>
      <c r="BF266" s="62"/>
      <c r="BG266" s="67">
        <f t="shared" si="107"/>
        <v>3.8243681750427375E-2</v>
      </c>
    </row>
    <row r="267" spans="1:59" x14ac:dyDescent="0.35">
      <c r="A267" s="46" t="s">
        <v>270</v>
      </c>
      <c r="B267" s="46" t="s">
        <v>466</v>
      </c>
      <c r="C267" s="47">
        <v>20925</v>
      </c>
      <c r="D267" s="47">
        <v>15217</v>
      </c>
      <c r="E267" s="47">
        <v>3796</v>
      </c>
      <c r="F267" s="47">
        <v>911</v>
      </c>
      <c r="G267" s="47">
        <v>676</v>
      </c>
      <c r="H267" s="47">
        <v>20972</v>
      </c>
      <c r="I267" s="47">
        <v>15265</v>
      </c>
      <c r="J267" s="47">
        <v>3791</v>
      </c>
      <c r="K267" s="47">
        <v>911</v>
      </c>
      <c r="L267" s="47">
        <v>676</v>
      </c>
      <c r="M267" s="47">
        <v>21104</v>
      </c>
      <c r="N267" s="47">
        <v>15198</v>
      </c>
      <c r="O267" s="47">
        <v>3990</v>
      </c>
      <c r="P267" s="47">
        <v>911</v>
      </c>
      <c r="Q267" s="47">
        <v>676</v>
      </c>
      <c r="R267" s="47">
        <v>21218</v>
      </c>
      <c r="S267" s="47">
        <v>15255</v>
      </c>
      <c r="T267" s="47">
        <v>4024</v>
      </c>
      <c r="U267" s="47">
        <v>926</v>
      </c>
      <c r="V267" s="47">
        <v>678</v>
      </c>
      <c r="W267" s="47">
        <v>21504</v>
      </c>
      <c r="X267" s="47">
        <v>15203</v>
      </c>
      <c r="Y267" s="47">
        <v>4352</v>
      </c>
      <c r="Z267" s="47">
        <v>926</v>
      </c>
      <c r="AA267" s="47">
        <v>680</v>
      </c>
      <c r="AB267" s="47">
        <v>21473</v>
      </c>
      <c r="AC267" s="47">
        <v>15167</v>
      </c>
      <c r="AD267" s="47">
        <v>4360</v>
      </c>
      <c r="AE267" s="47">
        <v>926</v>
      </c>
      <c r="AF267" s="47">
        <v>680</v>
      </c>
      <c r="AG267" s="125">
        <v>21731</v>
      </c>
      <c r="AH267" s="125">
        <v>15222</v>
      </c>
      <c r="AI267" s="125">
        <v>4559</v>
      </c>
      <c r="AJ267" s="125">
        <v>926</v>
      </c>
      <c r="AK267" s="125">
        <v>680</v>
      </c>
      <c r="AM267" s="61">
        <f t="shared" si="90"/>
        <v>0.72787526225443444</v>
      </c>
      <c r="AN267" s="62">
        <f t="shared" si="91"/>
        <v>0.72014783927217585</v>
      </c>
      <c r="AO267" s="62">
        <f t="shared" si="92"/>
        <v>0.71896502969177112</v>
      </c>
      <c r="AP267" s="62">
        <f t="shared" si="93"/>
        <v>0.70698474702380953</v>
      </c>
      <c r="AQ267" s="62">
        <f t="shared" si="94"/>
        <v>0.70632887812601874</v>
      </c>
      <c r="AR267" s="62"/>
      <c r="AS267" s="63">
        <f t="shared" si="95"/>
        <v>0.71606035127364198</v>
      </c>
      <c r="AT267" s="61">
        <f t="shared" si="96"/>
        <v>0.18076482929620447</v>
      </c>
      <c r="AU267" s="62">
        <f t="shared" si="97"/>
        <v>0.1890636846095527</v>
      </c>
      <c r="AV267" s="62">
        <f t="shared" si="98"/>
        <v>0.18965029691771138</v>
      </c>
      <c r="AW267" s="62">
        <f t="shared" si="99"/>
        <v>0.20238095238095238</v>
      </c>
      <c r="AX267" s="62">
        <f t="shared" si="100"/>
        <v>0.20304568527918782</v>
      </c>
      <c r="AY267" s="62"/>
      <c r="AZ267" s="63">
        <f t="shared" si="101"/>
        <v>0.19298108969672173</v>
      </c>
      <c r="BA267" s="61">
        <f t="shared" si="102"/>
        <v>7.5672325004768268E-2</v>
      </c>
      <c r="BB267" s="62">
        <f t="shared" si="103"/>
        <v>7.519901440485216E-2</v>
      </c>
      <c r="BC267" s="62">
        <f t="shared" si="104"/>
        <v>7.5596191912527103E-2</v>
      </c>
      <c r="BD267" s="62">
        <f t="shared" si="105"/>
        <v>7.4683779761904767E-2</v>
      </c>
      <c r="BE267" s="62">
        <f t="shared" si="106"/>
        <v>7.4791598751921012E-2</v>
      </c>
      <c r="BF267" s="62"/>
      <c r="BG267" s="67">
        <f t="shared" si="107"/>
        <v>7.5188581967194662E-2</v>
      </c>
    </row>
    <row r="268" spans="1:59" x14ac:dyDescent="0.35">
      <c r="A268" s="46" t="s">
        <v>270</v>
      </c>
      <c r="B268" s="46" t="s">
        <v>465</v>
      </c>
      <c r="C268" s="47">
        <v>21248</v>
      </c>
      <c r="D268" s="47">
        <v>13985</v>
      </c>
      <c r="E268" s="47">
        <v>5261</v>
      </c>
      <c r="F268" s="47">
        <v>516</v>
      </c>
      <c r="G268" s="47">
        <v>1079</v>
      </c>
      <c r="H268" s="47">
        <v>21611</v>
      </c>
      <c r="I268" s="47">
        <v>14051</v>
      </c>
      <c r="J268" s="47">
        <v>5559</v>
      </c>
      <c r="K268" s="47">
        <v>516</v>
      </c>
      <c r="L268" s="47">
        <v>1079</v>
      </c>
      <c r="M268" s="47">
        <v>21576</v>
      </c>
      <c r="N268" s="47">
        <v>14012</v>
      </c>
      <c r="O268" s="47">
        <v>5560</v>
      </c>
      <c r="P268" s="47">
        <v>516</v>
      </c>
      <c r="Q268" s="47">
        <v>1080</v>
      </c>
      <c r="R268" s="47">
        <v>21677</v>
      </c>
      <c r="S268" s="47">
        <v>14046</v>
      </c>
      <c r="T268" s="47">
        <v>5560</v>
      </c>
      <c r="U268" s="47">
        <v>536</v>
      </c>
      <c r="V268" s="47">
        <v>1112</v>
      </c>
      <c r="W268" s="47">
        <v>22330</v>
      </c>
      <c r="X268" s="47">
        <v>14081</v>
      </c>
      <c r="Y268" s="47">
        <v>6169</v>
      </c>
      <c r="Z268" s="47">
        <v>536</v>
      </c>
      <c r="AA268" s="47">
        <v>1110</v>
      </c>
      <c r="AB268" s="47">
        <v>22460</v>
      </c>
      <c r="AC268" s="47">
        <v>14163</v>
      </c>
      <c r="AD268" s="47">
        <v>6223</v>
      </c>
      <c r="AE268" s="47">
        <v>536</v>
      </c>
      <c r="AF268" s="47">
        <v>1111</v>
      </c>
      <c r="AG268" s="125">
        <v>22557</v>
      </c>
      <c r="AH268" s="125">
        <v>14232</v>
      </c>
      <c r="AI268" s="125">
        <v>6250</v>
      </c>
      <c r="AJ268" s="125">
        <v>536</v>
      </c>
      <c r="AK268" s="125">
        <v>1111</v>
      </c>
      <c r="AM268" s="61">
        <f t="shared" si="90"/>
        <v>0.6501781500161955</v>
      </c>
      <c r="AN268" s="62">
        <f t="shared" si="91"/>
        <v>0.64942528735632188</v>
      </c>
      <c r="AO268" s="62">
        <f t="shared" si="92"/>
        <v>0.64796789223601048</v>
      </c>
      <c r="AP268" s="62">
        <f t="shared" si="93"/>
        <v>0.63058665472458575</v>
      </c>
      <c r="AQ268" s="62">
        <f t="shared" si="94"/>
        <v>0.63058771148708814</v>
      </c>
      <c r="AR268" s="62"/>
      <c r="AS268" s="63">
        <f t="shared" si="95"/>
        <v>0.64174913916404042</v>
      </c>
      <c r="AT268" s="61">
        <f t="shared" si="96"/>
        <v>0.25723011429364673</v>
      </c>
      <c r="AU268" s="62">
        <f t="shared" si="97"/>
        <v>0.25769373377827215</v>
      </c>
      <c r="AV268" s="62">
        <f t="shared" si="98"/>
        <v>0.25649305715735571</v>
      </c>
      <c r="AW268" s="62">
        <f t="shared" si="99"/>
        <v>0.27626511419614869</v>
      </c>
      <c r="AX268" s="62">
        <f t="shared" si="100"/>
        <v>0.27707034728406055</v>
      </c>
      <c r="AY268" s="62"/>
      <c r="AZ268" s="63">
        <f t="shared" si="101"/>
        <v>0.26495047334189675</v>
      </c>
      <c r="BA268" s="61">
        <f t="shared" si="102"/>
        <v>7.3805006709546067E-2</v>
      </c>
      <c r="BB268" s="62">
        <f t="shared" si="103"/>
        <v>7.3971078976640708E-2</v>
      </c>
      <c r="BC268" s="62">
        <f t="shared" si="104"/>
        <v>7.6025280250957242E-2</v>
      </c>
      <c r="BD268" s="62">
        <f t="shared" si="105"/>
        <v>7.3712494402149581E-2</v>
      </c>
      <c r="BE268" s="62">
        <f t="shared" si="106"/>
        <v>7.333036509349955E-2</v>
      </c>
      <c r="BF268" s="62"/>
      <c r="BG268" s="67">
        <f t="shared" si="107"/>
        <v>7.4168845086558632E-2</v>
      </c>
    </row>
    <row r="269" spans="1:59" x14ac:dyDescent="0.35">
      <c r="A269" s="46" t="s">
        <v>270</v>
      </c>
      <c r="B269" s="46" t="s">
        <v>469</v>
      </c>
      <c r="C269" s="47">
        <v>41087</v>
      </c>
      <c r="D269" s="47">
        <v>15904</v>
      </c>
      <c r="E269" s="47">
        <v>21637</v>
      </c>
      <c r="F269" s="47">
        <v>1047</v>
      </c>
      <c r="G269" s="47">
        <v>1988</v>
      </c>
      <c r="H269" s="47">
        <v>41973</v>
      </c>
      <c r="I269" s="47">
        <v>16061</v>
      </c>
      <c r="J269" s="47">
        <v>22264</v>
      </c>
      <c r="K269" s="47">
        <v>1047</v>
      </c>
      <c r="L269" s="47">
        <v>2079</v>
      </c>
      <c r="M269" s="47">
        <v>42864</v>
      </c>
      <c r="N269" s="47">
        <v>16185</v>
      </c>
      <c r="O269" s="47">
        <v>22923</v>
      </c>
      <c r="P269" s="47">
        <v>1047</v>
      </c>
      <c r="Q269" s="47">
        <v>2179</v>
      </c>
      <c r="R269" s="47">
        <v>42939</v>
      </c>
      <c r="S269" s="47">
        <v>16216</v>
      </c>
      <c r="T269" s="47">
        <v>22841</v>
      </c>
      <c r="U269" s="47">
        <v>1095</v>
      </c>
      <c r="V269" s="47">
        <v>2244</v>
      </c>
      <c r="W269" s="47">
        <v>43294</v>
      </c>
      <c r="X269" s="47">
        <v>16326</v>
      </c>
      <c r="Y269" s="47">
        <v>23028</v>
      </c>
      <c r="Z269" s="47">
        <v>1119</v>
      </c>
      <c r="AA269" s="47">
        <v>2261</v>
      </c>
      <c r="AB269" s="47">
        <v>43827</v>
      </c>
      <c r="AC269" s="47">
        <v>16411</v>
      </c>
      <c r="AD269" s="47">
        <v>23438</v>
      </c>
      <c r="AE269" s="47">
        <v>1119</v>
      </c>
      <c r="AF269" s="47">
        <v>2286</v>
      </c>
      <c r="AG269" s="125">
        <v>44476</v>
      </c>
      <c r="AH269" s="125">
        <v>16553</v>
      </c>
      <c r="AI269" s="125">
        <v>23939</v>
      </c>
      <c r="AJ269" s="125">
        <v>1119</v>
      </c>
      <c r="AK269" s="125">
        <v>2286</v>
      </c>
      <c r="AM269" s="61">
        <f t="shared" si="90"/>
        <v>0.382650751673695</v>
      </c>
      <c r="AN269" s="62">
        <f t="shared" si="91"/>
        <v>0.37758958566629341</v>
      </c>
      <c r="AO269" s="62">
        <f t="shared" si="92"/>
        <v>0.37765201797899345</v>
      </c>
      <c r="AP269" s="62">
        <f t="shared" si="93"/>
        <v>0.37709613341340603</v>
      </c>
      <c r="AQ269" s="62">
        <f t="shared" si="94"/>
        <v>0.37444954023775301</v>
      </c>
      <c r="AR269" s="62"/>
      <c r="AS269" s="63">
        <f t="shared" si="95"/>
        <v>0.37788760579402819</v>
      </c>
      <c r="AT269" s="61">
        <f t="shared" si="96"/>
        <v>0.53043623281633434</v>
      </c>
      <c r="AU269" s="62">
        <f t="shared" si="97"/>
        <v>0.53478443449048152</v>
      </c>
      <c r="AV269" s="62">
        <f t="shared" si="98"/>
        <v>0.53194066000605511</v>
      </c>
      <c r="AW269" s="62">
        <f t="shared" si="99"/>
        <v>0.53189818450593618</v>
      </c>
      <c r="AX269" s="62">
        <f t="shared" si="100"/>
        <v>0.53478449357701874</v>
      </c>
      <c r="AY269" s="62"/>
      <c r="AZ269" s="63">
        <f t="shared" si="101"/>
        <v>0.53276880107916524</v>
      </c>
      <c r="BA269" s="61">
        <f t="shared" si="102"/>
        <v>7.4476449145879489E-2</v>
      </c>
      <c r="BB269" s="62">
        <f t="shared" si="103"/>
        <v>7.5261291526689061E-2</v>
      </c>
      <c r="BC269" s="62">
        <f t="shared" si="104"/>
        <v>7.7761475581639067E-2</v>
      </c>
      <c r="BD269" s="62">
        <f t="shared" si="105"/>
        <v>7.807086432300088E-2</v>
      </c>
      <c r="BE269" s="62">
        <f t="shared" si="106"/>
        <v>7.7691833801081522E-2</v>
      </c>
      <c r="BF269" s="62"/>
      <c r="BG269" s="67">
        <f t="shared" si="107"/>
        <v>7.6652382875658009E-2</v>
      </c>
    </row>
    <row r="270" spans="1:59" x14ac:dyDescent="0.35">
      <c r="A270" s="46" t="s">
        <v>270</v>
      </c>
      <c r="B270" s="46" t="s">
        <v>462</v>
      </c>
      <c r="C270" s="47">
        <v>54173</v>
      </c>
      <c r="D270" s="47">
        <v>20602</v>
      </c>
      <c r="E270" s="47">
        <v>29458</v>
      </c>
      <c r="F270" s="47">
        <v>1867</v>
      </c>
      <c r="G270" s="47">
        <v>978</v>
      </c>
      <c r="H270" s="47">
        <v>56261</v>
      </c>
      <c r="I270" s="47">
        <v>20782</v>
      </c>
      <c r="J270" s="47">
        <v>31327</v>
      </c>
      <c r="K270" s="47">
        <v>1869</v>
      </c>
      <c r="L270" s="47">
        <v>994</v>
      </c>
      <c r="M270" s="47">
        <v>57548</v>
      </c>
      <c r="N270" s="47">
        <v>20907</v>
      </c>
      <c r="O270" s="47">
        <v>32464</v>
      </c>
      <c r="P270" s="47">
        <v>1867</v>
      </c>
      <c r="Q270" s="47">
        <v>992</v>
      </c>
      <c r="R270" s="47">
        <v>57840</v>
      </c>
      <c r="S270" s="47">
        <v>21044</v>
      </c>
      <c r="T270" s="47">
        <v>32595</v>
      </c>
      <c r="U270" s="47">
        <v>1867</v>
      </c>
      <c r="V270" s="47">
        <v>996</v>
      </c>
      <c r="W270" s="47">
        <v>58119</v>
      </c>
      <c r="X270" s="47">
        <v>21212</v>
      </c>
      <c r="Y270" s="47">
        <v>32676</v>
      </c>
      <c r="Z270" s="47">
        <v>1883</v>
      </c>
      <c r="AA270" s="47">
        <v>995</v>
      </c>
      <c r="AB270" s="47">
        <v>58306</v>
      </c>
      <c r="AC270" s="47">
        <v>21379</v>
      </c>
      <c r="AD270" s="47">
        <v>32675</v>
      </c>
      <c r="AE270" s="47">
        <v>1898</v>
      </c>
      <c r="AF270" s="47">
        <v>995</v>
      </c>
      <c r="AG270" s="125">
        <v>58425</v>
      </c>
      <c r="AH270" s="125">
        <v>21467</v>
      </c>
      <c r="AI270" s="125">
        <v>32675</v>
      </c>
      <c r="AJ270" s="125">
        <v>1898</v>
      </c>
      <c r="AK270" s="125">
        <v>1011</v>
      </c>
      <c r="AM270" s="61">
        <f t="shared" si="90"/>
        <v>0.3693855423828229</v>
      </c>
      <c r="AN270" s="62">
        <f t="shared" si="91"/>
        <v>0.36329672621116288</v>
      </c>
      <c r="AO270" s="62">
        <f t="shared" si="92"/>
        <v>0.36383125864453664</v>
      </c>
      <c r="AP270" s="62">
        <f t="shared" si="93"/>
        <v>0.36497530927923744</v>
      </c>
      <c r="AQ270" s="62">
        <f t="shared" si="94"/>
        <v>0.36666895345247486</v>
      </c>
      <c r="AR270" s="62"/>
      <c r="AS270" s="63">
        <f t="shared" si="95"/>
        <v>0.3656315579940469</v>
      </c>
      <c r="AT270" s="61">
        <f t="shared" si="96"/>
        <v>0.55681555606903543</v>
      </c>
      <c r="AU270" s="62">
        <f t="shared" si="97"/>
        <v>0.56412038645999862</v>
      </c>
      <c r="AV270" s="62">
        <f t="shared" si="98"/>
        <v>0.56353734439834025</v>
      </c>
      <c r="AW270" s="62">
        <f t="shared" si="99"/>
        <v>0.56222577814484076</v>
      </c>
      <c r="AX270" s="62">
        <f t="shared" si="100"/>
        <v>0.56040544712379514</v>
      </c>
      <c r="AY270" s="62"/>
      <c r="AZ270" s="63">
        <f t="shared" si="101"/>
        <v>0.56142090243920206</v>
      </c>
      <c r="BA270" s="61">
        <f t="shared" si="102"/>
        <v>5.0887826380618902E-2</v>
      </c>
      <c r="BB270" s="62">
        <f t="shared" si="103"/>
        <v>4.9680266907624941E-2</v>
      </c>
      <c r="BC270" s="62">
        <f t="shared" si="104"/>
        <v>4.9498616874135544E-2</v>
      </c>
      <c r="BD270" s="62">
        <f t="shared" si="105"/>
        <v>4.9519090142638382E-2</v>
      </c>
      <c r="BE270" s="62">
        <f t="shared" si="106"/>
        <v>4.9617535073577336E-2</v>
      </c>
      <c r="BF270" s="62"/>
      <c r="BG270" s="67">
        <f t="shared" si="107"/>
        <v>4.984066707571902E-2</v>
      </c>
    </row>
    <row r="271" spans="1:59" x14ac:dyDescent="0.35">
      <c r="A271" s="46" t="s">
        <v>270</v>
      </c>
      <c r="B271" s="46" t="s">
        <v>471</v>
      </c>
      <c r="C271" s="47">
        <v>14363</v>
      </c>
      <c r="D271" s="47">
        <v>4042</v>
      </c>
      <c r="E271" s="47">
        <v>9390</v>
      </c>
      <c r="F271" s="47">
        <v>455</v>
      </c>
      <c r="G271" s="47">
        <v>220</v>
      </c>
      <c r="H271" s="47">
        <v>14501</v>
      </c>
      <c r="I271" s="47">
        <v>4082</v>
      </c>
      <c r="J271" s="47">
        <v>9477</v>
      </c>
      <c r="K271" s="47">
        <v>456</v>
      </c>
      <c r="L271" s="47">
        <v>226</v>
      </c>
      <c r="M271" s="47">
        <v>15249</v>
      </c>
      <c r="N271" s="47">
        <v>4081</v>
      </c>
      <c r="O271" s="47">
        <v>10221</v>
      </c>
      <c r="P271" s="47">
        <v>456</v>
      </c>
      <c r="Q271" s="47">
        <v>228</v>
      </c>
      <c r="R271" s="47">
        <v>15303</v>
      </c>
      <c r="S271" s="47">
        <v>4079</v>
      </c>
      <c r="T271" s="47">
        <v>10244</v>
      </c>
      <c r="U271" s="47">
        <v>456</v>
      </c>
      <c r="V271" s="47">
        <v>257</v>
      </c>
      <c r="W271" s="47">
        <v>15326</v>
      </c>
      <c r="X271" s="47">
        <v>4084</v>
      </c>
      <c r="Y271" s="47">
        <v>10240</v>
      </c>
      <c r="Z271" s="47">
        <v>456</v>
      </c>
      <c r="AA271" s="47">
        <v>273</v>
      </c>
      <c r="AB271" s="47">
        <v>16754</v>
      </c>
      <c r="AC271" s="47">
        <v>4118</v>
      </c>
      <c r="AD271" s="47">
        <v>11614</v>
      </c>
      <c r="AE271" s="47">
        <v>472</v>
      </c>
      <c r="AF271" s="47">
        <v>276</v>
      </c>
      <c r="AG271" s="125">
        <v>17073</v>
      </c>
      <c r="AH271" s="125">
        <v>4109</v>
      </c>
      <c r="AI271" s="125">
        <v>11941</v>
      </c>
      <c r="AJ271" s="125">
        <v>472</v>
      </c>
      <c r="AK271" s="125">
        <v>276</v>
      </c>
      <c r="AM271" s="61">
        <f t="shared" si="90"/>
        <v>0.28149782773601822</v>
      </c>
      <c r="AN271" s="62">
        <f t="shared" si="91"/>
        <v>0.26762410649878682</v>
      </c>
      <c r="AO271" s="62">
        <f t="shared" si="92"/>
        <v>0.26654904267137164</v>
      </c>
      <c r="AP271" s="62">
        <f t="shared" si="93"/>
        <v>0.26647527078167821</v>
      </c>
      <c r="AQ271" s="62">
        <f t="shared" si="94"/>
        <v>0.24579204965978274</v>
      </c>
      <c r="AR271" s="62"/>
      <c r="AS271" s="63">
        <f t="shared" si="95"/>
        <v>0.26558765946952756</v>
      </c>
      <c r="AT271" s="61">
        <f t="shared" si="96"/>
        <v>0.65354113509413148</v>
      </c>
      <c r="AU271" s="62">
        <f t="shared" si="97"/>
        <v>0.67027346055479042</v>
      </c>
      <c r="AV271" s="62">
        <f t="shared" si="98"/>
        <v>0.66941122655688423</v>
      </c>
      <c r="AW271" s="62">
        <f t="shared" si="99"/>
        <v>0.66814563486885037</v>
      </c>
      <c r="AX271" s="62">
        <f t="shared" si="100"/>
        <v>0.69320759221678407</v>
      </c>
      <c r="AY271" s="62"/>
      <c r="AZ271" s="63">
        <f t="shared" si="101"/>
        <v>0.67091580985828814</v>
      </c>
      <c r="BA271" s="61">
        <f t="shared" si="102"/>
        <v>4.703123922488104E-2</v>
      </c>
      <c r="BB271" s="62">
        <f t="shared" si="103"/>
        <v>4.4855400354121583E-2</v>
      </c>
      <c r="BC271" s="62">
        <f t="shared" si="104"/>
        <v>4.6592171469646476E-2</v>
      </c>
      <c r="BD271" s="62">
        <f t="shared" si="105"/>
        <v>4.7566227326112487E-2</v>
      </c>
      <c r="BE271" s="62">
        <f t="shared" si="106"/>
        <v>4.46460546735108E-2</v>
      </c>
      <c r="BF271" s="62"/>
      <c r="BG271" s="67">
        <f t="shared" si="107"/>
        <v>4.6138218609654474E-2</v>
      </c>
    </row>
    <row r="272" spans="1:59" x14ac:dyDescent="0.35">
      <c r="A272" s="46" t="s">
        <v>270</v>
      </c>
      <c r="B272" s="46" t="s">
        <v>467</v>
      </c>
      <c r="C272" s="47">
        <v>32239</v>
      </c>
      <c r="D272" s="47">
        <v>10865</v>
      </c>
      <c r="E272" s="47">
        <v>16295</v>
      </c>
      <c r="F272" s="47">
        <v>1601</v>
      </c>
      <c r="G272" s="47">
        <v>3072</v>
      </c>
      <c r="H272" s="47">
        <v>35314</v>
      </c>
      <c r="I272" s="47">
        <v>10988</v>
      </c>
      <c r="J272" s="47">
        <v>19059</v>
      </c>
      <c r="K272" s="47">
        <v>1651</v>
      </c>
      <c r="L272" s="47">
        <v>3201</v>
      </c>
      <c r="M272" s="47">
        <v>36556</v>
      </c>
      <c r="N272" s="47">
        <v>10681</v>
      </c>
      <c r="O272" s="47">
        <v>20616</v>
      </c>
      <c r="P272" s="47">
        <v>1651</v>
      </c>
      <c r="Q272" s="47">
        <v>3181</v>
      </c>
      <c r="R272" s="47">
        <v>38332</v>
      </c>
      <c r="S272" s="47">
        <v>11022</v>
      </c>
      <c r="T272" s="47">
        <v>22036</v>
      </c>
      <c r="U272" s="47">
        <v>1652</v>
      </c>
      <c r="V272" s="47">
        <v>3182</v>
      </c>
      <c r="W272" s="47">
        <v>39670</v>
      </c>
      <c r="X272" s="47">
        <v>11009</v>
      </c>
      <c r="Y272" s="47">
        <v>23365</v>
      </c>
      <c r="Z272" s="47">
        <v>1652</v>
      </c>
      <c r="AA272" s="47">
        <v>3194</v>
      </c>
      <c r="AB272" s="47">
        <v>40226</v>
      </c>
      <c r="AC272" s="47">
        <v>11078</v>
      </c>
      <c r="AD272" s="47">
        <v>23850</v>
      </c>
      <c r="AE272" s="47">
        <v>1652</v>
      </c>
      <c r="AF272" s="47">
        <v>3196</v>
      </c>
      <c r="AG272" s="125">
        <v>40625</v>
      </c>
      <c r="AH272" s="125">
        <v>11070</v>
      </c>
      <c r="AI272" s="125">
        <v>24248</v>
      </c>
      <c r="AJ272" s="125">
        <v>1652</v>
      </c>
      <c r="AK272" s="125">
        <v>3197</v>
      </c>
      <c r="AM272" s="61">
        <f t="shared" si="90"/>
        <v>0.31115138471994108</v>
      </c>
      <c r="AN272" s="62">
        <f t="shared" si="91"/>
        <v>0.29218185797133167</v>
      </c>
      <c r="AO272" s="62">
        <f t="shared" si="92"/>
        <v>0.28754043618908481</v>
      </c>
      <c r="AP272" s="62">
        <f t="shared" si="93"/>
        <v>0.27751449458028737</v>
      </c>
      <c r="AQ272" s="62">
        <f t="shared" si="94"/>
        <v>0.27539402376572364</v>
      </c>
      <c r="AR272" s="62"/>
      <c r="AS272" s="63">
        <f t="shared" si="95"/>
        <v>0.28875643944527374</v>
      </c>
      <c r="AT272" s="61">
        <f t="shared" si="96"/>
        <v>0.53970096845443738</v>
      </c>
      <c r="AU272" s="62">
        <f t="shared" si="97"/>
        <v>0.56395666921982712</v>
      </c>
      <c r="AV272" s="62">
        <f t="shared" si="98"/>
        <v>0.57487216946676412</v>
      </c>
      <c r="AW272" s="62">
        <f t="shared" si="99"/>
        <v>0.58898411898159819</v>
      </c>
      <c r="AX272" s="62">
        <f t="shared" si="100"/>
        <v>0.59290011435390044</v>
      </c>
      <c r="AY272" s="62"/>
      <c r="AZ272" s="63">
        <f t="shared" si="101"/>
        <v>0.57208280809530554</v>
      </c>
      <c r="BA272" s="61">
        <f t="shared" si="102"/>
        <v>0.13739593362405844</v>
      </c>
      <c r="BB272" s="62">
        <f t="shared" si="103"/>
        <v>0.13218076375971113</v>
      </c>
      <c r="BC272" s="62">
        <f t="shared" si="104"/>
        <v>0.12610873421684232</v>
      </c>
      <c r="BD272" s="62">
        <f t="shared" si="105"/>
        <v>0.12215780186538946</v>
      </c>
      <c r="BE272" s="62">
        <f t="shared" si="106"/>
        <v>0.12051906726992492</v>
      </c>
      <c r="BF272" s="62"/>
      <c r="BG272" s="67">
        <f t="shared" si="107"/>
        <v>0.12767246014718525</v>
      </c>
    </row>
    <row r="273" spans="1:59" x14ac:dyDescent="0.35">
      <c r="A273" s="46" t="s">
        <v>270</v>
      </c>
      <c r="B273" s="46" t="s">
        <v>875</v>
      </c>
      <c r="C273" s="47">
        <v>271778</v>
      </c>
      <c r="D273" s="47">
        <v>63485</v>
      </c>
      <c r="E273" s="47">
        <v>192887</v>
      </c>
      <c r="F273" s="47">
        <v>5353</v>
      </c>
      <c r="G273" s="47">
        <v>6024</v>
      </c>
      <c r="H273" s="47">
        <v>283664</v>
      </c>
      <c r="I273" s="47">
        <v>63404</v>
      </c>
      <c r="J273" s="47">
        <v>204683</v>
      </c>
      <c r="K273" s="47">
        <v>5437</v>
      </c>
      <c r="L273" s="47">
        <v>6104</v>
      </c>
      <c r="M273" s="47">
        <v>292599</v>
      </c>
      <c r="N273" s="47">
        <v>63292</v>
      </c>
      <c r="O273" s="47">
        <v>213931</v>
      </c>
      <c r="P273" s="47">
        <v>5119</v>
      </c>
      <c r="Q273" s="47">
        <v>6220</v>
      </c>
      <c r="R273" s="47">
        <v>302927</v>
      </c>
      <c r="S273" s="47">
        <v>62840</v>
      </c>
      <c r="T273" s="47">
        <v>224774</v>
      </c>
      <c r="U273" s="47">
        <v>5037</v>
      </c>
      <c r="V273" s="47">
        <v>6218</v>
      </c>
      <c r="W273" s="47">
        <v>308987</v>
      </c>
      <c r="X273" s="47">
        <v>62567</v>
      </c>
      <c r="Y273" s="47">
        <v>231341</v>
      </c>
      <c r="Z273" s="47">
        <v>4812</v>
      </c>
      <c r="AA273" s="47">
        <v>6229</v>
      </c>
      <c r="AB273" s="47">
        <v>314788</v>
      </c>
      <c r="AC273" s="47">
        <v>62800</v>
      </c>
      <c r="AD273" s="47">
        <v>236890</v>
      </c>
      <c r="AE273" s="47">
        <v>4812</v>
      </c>
      <c r="AF273" s="47">
        <v>6264</v>
      </c>
      <c r="AG273" s="125">
        <v>324726</v>
      </c>
      <c r="AH273" s="125">
        <v>62757</v>
      </c>
      <c r="AI273" s="125">
        <v>247052</v>
      </c>
      <c r="AJ273" s="125">
        <v>4709</v>
      </c>
      <c r="AK273" s="125">
        <v>6173</v>
      </c>
      <c r="AM273" s="61">
        <f t="shared" si="90"/>
        <v>0.22351796491623893</v>
      </c>
      <c r="AN273" s="62">
        <f t="shared" si="91"/>
        <v>0.21630969347126955</v>
      </c>
      <c r="AO273" s="62">
        <f t="shared" si="92"/>
        <v>0.20744271722230109</v>
      </c>
      <c r="AP273" s="62">
        <f t="shared" si="93"/>
        <v>0.2024907196742905</v>
      </c>
      <c r="AQ273" s="62">
        <f t="shared" si="94"/>
        <v>0.1994993455913186</v>
      </c>
      <c r="AR273" s="62"/>
      <c r="AS273" s="63">
        <f t="shared" si="95"/>
        <v>0.20985208817508375</v>
      </c>
      <c r="AT273" s="61">
        <f t="shared" si="96"/>
        <v>0.72156847537932201</v>
      </c>
      <c r="AU273" s="62">
        <f t="shared" si="97"/>
        <v>0.73114057122546561</v>
      </c>
      <c r="AV273" s="62">
        <f t="shared" si="98"/>
        <v>0.74200715023751596</v>
      </c>
      <c r="AW273" s="62">
        <f t="shared" si="99"/>
        <v>0.74870787444131959</v>
      </c>
      <c r="AX273" s="62">
        <f t="shared" si="100"/>
        <v>0.75253821619629724</v>
      </c>
      <c r="AY273" s="62"/>
      <c r="AZ273" s="63">
        <f t="shared" si="101"/>
        <v>0.73919245749598406</v>
      </c>
      <c r="BA273" s="61">
        <f t="shared" si="102"/>
        <v>4.0685458852727167E-2</v>
      </c>
      <c r="BB273" s="62">
        <f t="shared" si="103"/>
        <v>3.8752695668816367E-2</v>
      </c>
      <c r="BC273" s="62">
        <f t="shared" si="104"/>
        <v>3.7154165855140017E-2</v>
      </c>
      <c r="BD273" s="62">
        <f t="shared" si="105"/>
        <v>3.5732894911436407E-2</v>
      </c>
      <c r="BE273" s="62">
        <f t="shared" si="106"/>
        <v>3.5185585219258679E-2</v>
      </c>
      <c r="BF273" s="62"/>
      <c r="BG273" s="67">
        <f t="shared" si="107"/>
        <v>3.750216010147573E-2</v>
      </c>
    </row>
    <row r="274" spans="1:59" x14ac:dyDescent="0.35">
      <c r="A274" s="46" t="s">
        <v>270</v>
      </c>
      <c r="B274" s="46" t="s">
        <v>876</v>
      </c>
      <c r="C274" s="47">
        <v>56210</v>
      </c>
      <c r="D274" s="47">
        <v>17044</v>
      </c>
      <c r="E274" s="47">
        <v>35102</v>
      </c>
      <c r="F274" s="47">
        <v>1386</v>
      </c>
      <c r="G274" s="47">
        <v>1741</v>
      </c>
      <c r="H274" s="47">
        <v>60650</v>
      </c>
      <c r="I274" s="47">
        <v>16637</v>
      </c>
      <c r="J274" s="47">
        <v>39884</v>
      </c>
      <c r="K274" s="47">
        <v>1414</v>
      </c>
      <c r="L274" s="47">
        <v>1783</v>
      </c>
      <c r="M274" s="47">
        <v>61993</v>
      </c>
      <c r="N274" s="47">
        <v>16445</v>
      </c>
      <c r="O274" s="47">
        <v>41446</v>
      </c>
      <c r="P274" s="47">
        <v>1382</v>
      </c>
      <c r="Q274" s="47">
        <v>1788</v>
      </c>
      <c r="R274" s="47">
        <v>70670</v>
      </c>
      <c r="S274" s="47">
        <v>16438</v>
      </c>
      <c r="T274" s="47">
        <v>50126</v>
      </c>
      <c r="U274" s="47">
        <v>1382</v>
      </c>
      <c r="V274" s="47">
        <v>1783</v>
      </c>
      <c r="W274" s="47">
        <v>72934</v>
      </c>
      <c r="X274" s="47">
        <v>16372</v>
      </c>
      <c r="Y274" s="47">
        <v>52471</v>
      </c>
      <c r="Z274" s="47">
        <v>1383</v>
      </c>
      <c r="AA274" s="47">
        <v>1783</v>
      </c>
      <c r="AB274" s="47">
        <v>75363</v>
      </c>
      <c r="AC274" s="47">
        <v>16436</v>
      </c>
      <c r="AD274" s="47">
        <v>54821</v>
      </c>
      <c r="AE274" s="47">
        <v>1383</v>
      </c>
      <c r="AF274" s="47">
        <v>1799</v>
      </c>
      <c r="AG274" s="125">
        <v>78024</v>
      </c>
      <c r="AH274" s="125">
        <v>16511</v>
      </c>
      <c r="AI274" s="125">
        <v>57403</v>
      </c>
      <c r="AJ274" s="125">
        <v>1370</v>
      </c>
      <c r="AK274" s="125">
        <v>1805</v>
      </c>
      <c r="AM274" s="61">
        <f t="shared" si="90"/>
        <v>0.27431162407254739</v>
      </c>
      <c r="AN274" s="62">
        <f t="shared" si="91"/>
        <v>0.26527188553546366</v>
      </c>
      <c r="AO274" s="62">
        <f t="shared" si="92"/>
        <v>0.23260223574359701</v>
      </c>
      <c r="AP274" s="62">
        <f t="shared" si="93"/>
        <v>0.22447692434255628</v>
      </c>
      <c r="AQ274" s="62">
        <f t="shared" si="94"/>
        <v>0.21809110571500603</v>
      </c>
      <c r="AR274" s="62"/>
      <c r="AS274" s="63">
        <f t="shared" si="95"/>
        <v>0.24295075508183409</v>
      </c>
      <c r="AT274" s="61">
        <f t="shared" si="96"/>
        <v>0.6576092333058533</v>
      </c>
      <c r="AU274" s="62">
        <f t="shared" si="97"/>
        <v>0.66855935347539241</v>
      </c>
      <c r="AV274" s="62">
        <f t="shared" si="98"/>
        <v>0.70929673128626003</v>
      </c>
      <c r="AW274" s="62">
        <f t="shared" si="99"/>
        <v>0.71943126662461954</v>
      </c>
      <c r="AX274" s="62">
        <f t="shared" si="100"/>
        <v>0.72742592518875315</v>
      </c>
      <c r="AY274" s="62"/>
      <c r="AZ274" s="63">
        <f t="shared" si="101"/>
        <v>0.69646450197617571</v>
      </c>
      <c r="BA274" s="61">
        <f t="shared" si="102"/>
        <v>5.2712283594394067E-2</v>
      </c>
      <c r="BB274" s="62">
        <f t="shared" si="103"/>
        <v>5.1134805542561258E-2</v>
      </c>
      <c r="BC274" s="62">
        <f t="shared" si="104"/>
        <v>4.478562331965473E-2</v>
      </c>
      <c r="BD274" s="62">
        <f t="shared" si="105"/>
        <v>4.3409109605945101E-2</v>
      </c>
      <c r="BE274" s="62">
        <f t="shared" si="106"/>
        <v>4.2222310682961138E-2</v>
      </c>
      <c r="BF274" s="62"/>
      <c r="BG274" s="67">
        <f t="shared" si="107"/>
        <v>4.6852826549103263E-2</v>
      </c>
    </row>
    <row r="275" spans="1:59" x14ac:dyDescent="0.35">
      <c r="A275" s="46" t="s">
        <v>270</v>
      </c>
      <c r="B275" s="46" t="s">
        <v>877</v>
      </c>
      <c r="C275" s="47">
        <v>72242</v>
      </c>
      <c r="D275" s="47">
        <v>14085</v>
      </c>
      <c r="E275" s="47">
        <v>54635</v>
      </c>
      <c r="F275" s="47">
        <v>1209</v>
      </c>
      <c r="G275" s="47">
        <v>1177</v>
      </c>
      <c r="H275" s="47">
        <v>72244</v>
      </c>
      <c r="I275" s="47">
        <v>14044</v>
      </c>
      <c r="J275" s="47">
        <v>54636</v>
      </c>
      <c r="K275" s="47">
        <v>1241</v>
      </c>
      <c r="L275" s="47">
        <v>1187</v>
      </c>
      <c r="M275" s="47">
        <v>72227</v>
      </c>
      <c r="N275" s="47">
        <v>14031</v>
      </c>
      <c r="O275" s="47">
        <v>54620</v>
      </c>
      <c r="P275" s="47">
        <v>1242</v>
      </c>
      <c r="Q275" s="47">
        <v>1195</v>
      </c>
      <c r="R275" s="47">
        <v>72483</v>
      </c>
      <c r="S275" s="47">
        <v>14017</v>
      </c>
      <c r="T275" s="47">
        <v>54900</v>
      </c>
      <c r="U275" s="47">
        <v>1239</v>
      </c>
      <c r="V275" s="47">
        <v>1188</v>
      </c>
      <c r="W275" s="47">
        <v>73608</v>
      </c>
      <c r="X275" s="47">
        <v>14021</v>
      </c>
      <c r="Y275" s="47">
        <v>56012</v>
      </c>
      <c r="Z275" s="47">
        <v>1237</v>
      </c>
      <c r="AA275" s="47">
        <v>1201</v>
      </c>
      <c r="AB275" s="47">
        <v>75341</v>
      </c>
      <c r="AC275" s="47">
        <v>13965</v>
      </c>
      <c r="AD275" s="47">
        <v>57808</v>
      </c>
      <c r="AE275" s="47">
        <v>1238</v>
      </c>
      <c r="AF275" s="47">
        <v>1203</v>
      </c>
      <c r="AG275" s="125">
        <v>74920</v>
      </c>
      <c r="AH275" s="125">
        <v>13546</v>
      </c>
      <c r="AI275" s="125">
        <v>58013</v>
      </c>
      <c r="AJ275" s="125">
        <v>1098</v>
      </c>
      <c r="AK275" s="125">
        <v>1149</v>
      </c>
      <c r="AM275" s="61">
        <f t="shared" si="90"/>
        <v>0.19439676651348209</v>
      </c>
      <c r="AN275" s="62">
        <f t="shared" si="91"/>
        <v>0.19426253340163652</v>
      </c>
      <c r="AO275" s="62">
        <f t="shared" si="92"/>
        <v>0.19338327607852876</v>
      </c>
      <c r="AP275" s="62">
        <f t="shared" si="93"/>
        <v>0.19048201282469296</v>
      </c>
      <c r="AQ275" s="62">
        <f t="shared" si="94"/>
        <v>0.18535724240453405</v>
      </c>
      <c r="AR275" s="62"/>
      <c r="AS275" s="63">
        <f t="shared" si="95"/>
        <v>0.19157636624457486</v>
      </c>
      <c r="AT275" s="61">
        <f t="shared" si="96"/>
        <v>0.75627041692043628</v>
      </c>
      <c r="AU275" s="62">
        <f t="shared" si="97"/>
        <v>0.75622689575920365</v>
      </c>
      <c r="AV275" s="62">
        <f t="shared" si="98"/>
        <v>0.75741898100244198</v>
      </c>
      <c r="AW275" s="62">
        <f t="shared" si="99"/>
        <v>0.76094989675035318</v>
      </c>
      <c r="AX275" s="62">
        <f t="shared" si="100"/>
        <v>0.76728474535777336</v>
      </c>
      <c r="AY275" s="62"/>
      <c r="AZ275" s="63">
        <f t="shared" si="101"/>
        <v>0.75963018715804176</v>
      </c>
      <c r="BA275" s="61">
        <f t="shared" si="102"/>
        <v>3.3608327335142019E-2</v>
      </c>
      <c r="BB275" s="62">
        <f t="shared" si="103"/>
        <v>3.3740844836418517E-2</v>
      </c>
      <c r="BC275" s="62">
        <f t="shared" si="104"/>
        <v>3.3483713422457678E-2</v>
      </c>
      <c r="BD275" s="62">
        <f t="shared" si="105"/>
        <v>3.3121399847842625E-2</v>
      </c>
      <c r="BE275" s="62">
        <f t="shared" si="106"/>
        <v>3.2399357587502155E-2</v>
      </c>
      <c r="BF275" s="62"/>
      <c r="BG275" s="67">
        <f t="shared" si="107"/>
        <v>3.3270728605872595E-2</v>
      </c>
    </row>
    <row r="276" spans="1:59" x14ac:dyDescent="0.35">
      <c r="A276" s="46" t="s">
        <v>270</v>
      </c>
      <c r="B276" s="46" t="s">
        <v>878</v>
      </c>
      <c r="C276" s="47">
        <v>63947</v>
      </c>
      <c r="D276" s="47">
        <v>14765</v>
      </c>
      <c r="E276" s="47">
        <v>45594</v>
      </c>
      <c r="F276" s="47">
        <v>1436</v>
      </c>
      <c r="G276" s="47">
        <v>1101</v>
      </c>
      <c r="H276" s="47">
        <v>68865</v>
      </c>
      <c r="I276" s="47">
        <v>14850</v>
      </c>
      <c r="J276" s="47">
        <v>50385</v>
      </c>
      <c r="K276" s="47">
        <v>1460</v>
      </c>
      <c r="L276" s="47">
        <v>1110</v>
      </c>
      <c r="M276" s="47">
        <v>68536</v>
      </c>
      <c r="N276" s="47">
        <v>14886</v>
      </c>
      <c r="O276" s="47">
        <v>50252</v>
      </c>
      <c r="P276" s="47">
        <v>1174</v>
      </c>
      <c r="Q276" s="47">
        <v>1179</v>
      </c>
      <c r="R276" s="47">
        <v>68648</v>
      </c>
      <c r="S276" s="47">
        <v>14653</v>
      </c>
      <c r="T276" s="47">
        <v>50395</v>
      </c>
      <c r="U276" s="47">
        <v>1364</v>
      </c>
      <c r="V276" s="47">
        <v>1182</v>
      </c>
      <c r="W276" s="47">
        <v>69491</v>
      </c>
      <c r="X276" s="47">
        <v>14815</v>
      </c>
      <c r="Y276" s="47">
        <v>51264</v>
      </c>
      <c r="Z276" s="47">
        <v>1160</v>
      </c>
      <c r="AA276" s="47">
        <v>1191</v>
      </c>
      <c r="AB276" s="47">
        <v>69639</v>
      </c>
      <c r="AC276" s="47">
        <v>14862</v>
      </c>
      <c r="AD276" s="47">
        <v>51337</v>
      </c>
      <c r="AE276" s="47">
        <v>1167</v>
      </c>
      <c r="AF276" s="47">
        <v>1219</v>
      </c>
      <c r="AG276" s="125">
        <v>70633</v>
      </c>
      <c r="AH276" s="125">
        <v>14926</v>
      </c>
      <c r="AI276" s="125">
        <v>52266</v>
      </c>
      <c r="AJ276" s="125">
        <v>1167</v>
      </c>
      <c r="AK276" s="125">
        <v>1219</v>
      </c>
      <c r="AM276" s="61">
        <f t="shared" si="90"/>
        <v>0.21563929427140058</v>
      </c>
      <c r="AN276" s="62">
        <f t="shared" si="91"/>
        <v>0.21719971985525854</v>
      </c>
      <c r="AO276" s="62">
        <f t="shared" si="92"/>
        <v>0.21345122946043585</v>
      </c>
      <c r="AP276" s="62">
        <f t="shared" si="93"/>
        <v>0.21319307536227713</v>
      </c>
      <c r="AQ276" s="62">
        <f t="shared" si="94"/>
        <v>0.21341489682505493</v>
      </c>
      <c r="AR276" s="62"/>
      <c r="AS276" s="63">
        <f t="shared" si="95"/>
        <v>0.21457964315488542</v>
      </c>
      <c r="AT276" s="61">
        <f t="shared" si="96"/>
        <v>0.73164887824003488</v>
      </c>
      <c r="AU276" s="62">
        <f t="shared" si="97"/>
        <v>0.73322049725691607</v>
      </c>
      <c r="AV276" s="62">
        <f t="shared" si="98"/>
        <v>0.73410733014800145</v>
      </c>
      <c r="AW276" s="62">
        <f t="shared" si="99"/>
        <v>0.73770704119957975</v>
      </c>
      <c r="AX276" s="62">
        <f t="shared" si="100"/>
        <v>0.73718749551257201</v>
      </c>
      <c r="AY276" s="62"/>
      <c r="AZ276" s="63">
        <f t="shared" si="101"/>
        <v>0.73477424847142081</v>
      </c>
      <c r="BA276" s="61">
        <f t="shared" si="102"/>
        <v>3.7319393015319828E-2</v>
      </c>
      <c r="BB276" s="62">
        <f t="shared" si="103"/>
        <v>3.4332321699544761E-2</v>
      </c>
      <c r="BC276" s="62">
        <f t="shared" si="104"/>
        <v>3.7087752010255215E-2</v>
      </c>
      <c r="BD276" s="62">
        <f t="shared" si="105"/>
        <v>3.3831719215437969E-2</v>
      </c>
      <c r="BE276" s="62">
        <f t="shared" si="106"/>
        <v>3.4262410430936689E-2</v>
      </c>
      <c r="BF276" s="62"/>
      <c r="BG276" s="67">
        <f t="shared" si="107"/>
        <v>3.5366719274298894E-2</v>
      </c>
    </row>
    <row r="277" spans="1:59" x14ac:dyDescent="0.35">
      <c r="A277" s="46" t="s">
        <v>270</v>
      </c>
      <c r="B277" s="48" t="s">
        <v>879</v>
      </c>
      <c r="C277" s="47">
        <v>79379</v>
      </c>
      <c r="D277" s="47">
        <v>17591</v>
      </c>
      <c r="E277" s="47">
        <v>57556</v>
      </c>
      <c r="F277" s="47">
        <v>1322</v>
      </c>
      <c r="G277" s="47">
        <v>2005</v>
      </c>
      <c r="H277" s="47">
        <v>81905</v>
      </c>
      <c r="I277" s="47">
        <v>17873</v>
      </c>
      <c r="J277" s="47">
        <v>59778</v>
      </c>
      <c r="K277" s="47">
        <v>1322</v>
      </c>
      <c r="L277" s="47">
        <v>2024</v>
      </c>
      <c r="M277" s="47">
        <v>89843</v>
      </c>
      <c r="N277" s="47">
        <v>17930</v>
      </c>
      <c r="O277" s="47">
        <v>67613</v>
      </c>
      <c r="P277" s="47">
        <v>1321</v>
      </c>
      <c r="Q277" s="47">
        <v>2058</v>
      </c>
      <c r="R277" s="47">
        <v>91126</v>
      </c>
      <c r="S277" s="47">
        <v>17732</v>
      </c>
      <c r="T277" s="47">
        <v>69353</v>
      </c>
      <c r="U277" s="47">
        <v>1052</v>
      </c>
      <c r="V277" s="47">
        <v>2065</v>
      </c>
      <c r="W277" s="47">
        <v>92954</v>
      </c>
      <c r="X277" s="47">
        <v>17359</v>
      </c>
      <c r="Y277" s="47">
        <v>71594</v>
      </c>
      <c r="Z277" s="47">
        <v>1032</v>
      </c>
      <c r="AA277" s="47">
        <v>2054</v>
      </c>
      <c r="AB277" s="47">
        <v>94445</v>
      </c>
      <c r="AC277" s="47">
        <v>17537</v>
      </c>
      <c r="AD277" s="47">
        <v>72924</v>
      </c>
      <c r="AE277" s="47">
        <v>1024</v>
      </c>
      <c r="AF277" s="47">
        <v>2043</v>
      </c>
      <c r="AG277" s="125">
        <v>101149</v>
      </c>
      <c r="AH277" s="125">
        <v>17774</v>
      </c>
      <c r="AI277" s="125">
        <v>79370</v>
      </c>
      <c r="AJ277" s="125">
        <v>1074</v>
      </c>
      <c r="AK277" s="125">
        <v>2000</v>
      </c>
      <c r="AM277" s="61">
        <f t="shared" si="90"/>
        <v>0.21821622611562175</v>
      </c>
      <c r="AN277" s="62">
        <f t="shared" si="91"/>
        <v>0.19957036163084491</v>
      </c>
      <c r="AO277" s="62">
        <f t="shared" si="92"/>
        <v>0.19458771371507583</v>
      </c>
      <c r="AP277" s="62">
        <f t="shared" si="93"/>
        <v>0.1867482840975106</v>
      </c>
      <c r="AQ277" s="62">
        <f t="shared" si="94"/>
        <v>0.18568479008947006</v>
      </c>
      <c r="AR277" s="62"/>
      <c r="AS277" s="63">
        <f t="shared" si="95"/>
        <v>0.19696147512970463</v>
      </c>
      <c r="AT277" s="61">
        <f t="shared" si="96"/>
        <v>0.72984555277455587</v>
      </c>
      <c r="AU277" s="62">
        <f t="shared" si="97"/>
        <v>0.75256836926638693</v>
      </c>
      <c r="AV277" s="62">
        <f t="shared" si="98"/>
        <v>0.76106709391392136</v>
      </c>
      <c r="AW277" s="62">
        <f t="shared" si="99"/>
        <v>0.77020892054134305</v>
      </c>
      <c r="AX277" s="62">
        <f t="shared" si="100"/>
        <v>0.77213192863571389</v>
      </c>
      <c r="AY277" s="62"/>
      <c r="AZ277" s="63">
        <f t="shared" si="101"/>
        <v>0.75716437302638417</v>
      </c>
      <c r="BA277" s="61">
        <f t="shared" si="102"/>
        <v>4.0852206824980163E-2</v>
      </c>
      <c r="BB277" s="62">
        <f t="shared" si="103"/>
        <v>3.761005309261712E-2</v>
      </c>
      <c r="BC277" s="62">
        <f t="shared" si="104"/>
        <v>3.4205385949125387E-2</v>
      </c>
      <c r="BD277" s="62">
        <f t="shared" si="105"/>
        <v>3.3199216816920195E-2</v>
      </c>
      <c r="BE277" s="62">
        <f t="shared" si="106"/>
        <v>3.2473926623961036E-2</v>
      </c>
      <c r="BF277" s="62"/>
      <c r="BG277" s="67">
        <f t="shared" si="107"/>
        <v>3.5668157861520784E-2</v>
      </c>
    </row>
    <row r="278" spans="1:59" x14ac:dyDescent="0.35">
      <c r="A278" s="46" t="s">
        <v>270</v>
      </c>
      <c r="B278" s="46" t="s">
        <v>461</v>
      </c>
      <c r="C278" s="47">
        <v>81738</v>
      </c>
      <c r="D278" s="47">
        <v>29758</v>
      </c>
      <c r="E278" s="47">
        <v>42806</v>
      </c>
      <c r="F278" s="47">
        <v>2785</v>
      </c>
      <c r="G278" s="47">
        <v>4867</v>
      </c>
      <c r="H278" s="47">
        <v>88082</v>
      </c>
      <c r="I278" s="47">
        <v>29863</v>
      </c>
      <c r="J278" s="47">
        <v>48981</v>
      </c>
      <c r="K278" s="47">
        <v>2810</v>
      </c>
      <c r="L278" s="47">
        <v>4881</v>
      </c>
      <c r="M278" s="47">
        <v>92114</v>
      </c>
      <c r="N278" s="47">
        <v>29980</v>
      </c>
      <c r="O278" s="47">
        <v>52629</v>
      </c>
      <c r="P278" s="47">
        <v>3028</v>
      </c>
      <c r="Q278" s="47">
        <v>4903</v>
      </c>
      <c r="R278" s="47">
        <v>93399</v>
      </c>
      <c r="S278" s="47">
        <v>30063</v>
      </c>
      <c r="T278" s="47">
        <v>53732</v>
      </c>
      <c r="U278" s="47">
        <v>3028</v>
      </c>
      <c r="V278" s="47">
        <v>4963</v>
      </c>
      <c r="W278" s="47">
        <v>94020</v>
      </c>
      <c r="X278" s="47">
        <v>30041</v>
      </c>
      <c r="Y278" s="47">
        <v>54313</v>
      </c>
      <c r="Z278" s="47">
        <v>3027</v>
      </c>
      <c r="AA278" s="47">
        <v>5012</v>
      </c>
      <c r="AB278" s="47">
        <v>94262</v>
      </c>
      <c r="AC278" s="47">
        <v>30178</v>
      </c>
      <c r="AD278" s="47">
        <v>54300</v>
      </c>
      <c r="AE278" s="47">
        <v>3079</v>
      </c>
      <c r="AF278" s="47">
        <v>5066</v>
      </c>
      <c r="AG278" s="125">
        <v>96106</v>
      </c>
      <c r="AH278" s="125">
        <v>30335</v>
      </c>
      <c r="AI278" s="125">
        <v>55946</v>
      </c>
      <c r="AJ278" s="125">
        <v>3081</v>
      </c>
      <c r="AK278" s="125">
        <v>5094</v>
      </c>
      <c r="AM278" s="61">
        <f t="shared" si="90"/>
        <v>0.33903635248972547</v>
      </c>
      <c r="AN278" s="62">
        <f t="shared" si="91"/>
        <v>0.32546627005666889</v>
      </c>
      <c r="AO278" s="62">
        <f t="shared" si="92"/>
        <v>0.32187710789194746</v>
      </c>
      <c r="AP278" s="62">
        <f t="shared" si="93"/>
        <v>0.31951712401616678</v>
      </c>
      <c r="AQ278" s="62">
        <f t="shared" si="94"/>
        <v>0.32015021960068746</v>
      </c>
      <c r="AR278" s="62"/>
      <c r="AS278" s="63">
        <f t="shared" si="95"/>
        <v>0.32520941481103921</v>
      </c>
      <c r="AT278" s="61">
        <f t="shared" si="96"/>
        <v>0.55608410344905879</v>
      </c>
      <c r="AU278" s="62">
        <f t="shared" si="97"/>
        <v>0.57134637514384345</v>
      </c>
      <c r="AV278" s="62">
        <f t="shared" si="98"/>
        <v>0.57529523870705257</v>
      </c>
      <c r="AW278" s="62">
        <f t="shared" si="99"/>
        <v>0.57767496277387786</v>
      </c>
      <c r="AX278" s="62">
        <f t="shared" si="100"/>
        <v>0.57605397721245044</v>
      </c>
      <c r="AY278" s="62"/>
      <c r="AZ278" s="63">
        <f t="shared" si="101"/>
        <v>0.57129093145725662</v>
      </c>
      <c r="BA278" s="61">
        <f t="shared" si="102"/>
        <v>8.7316364296905161E-2</v>
      </c>
      <c r="BB278" s="62">
        <f t="shared" si="103"/>
        <v>8.6099832815858604E-2</v>
      </c>
      <c r="BC278" s="62">
        <f t="shared" si="104"/>
        <v>8.5557661216929523E-2</v>
      </c>
      <c r="BD278" s="62">
        <f t="shared" si="105"/>
        <v>8.5503084450116992E-2</v>
      </c>
      <c r="BE278" s="62">
        <f t="shared" si="106"/>
        <v>8.6408096581867558E-2</v>
      </c>
      <c r="BF278" s="62"/>
      <c r="BG278" s="67">
        <f t="shared" si="107"/>
        <v>8.6177007872335565E-2</v>
      </c>
    </row>
    <row r="279" spans="1:59" x14ac:dyDescent="0.35">
      <c r="A279" s="46" t="s">
        <v>348</v>
      </c>
      <c r="B279" s="46" t="s">
        <v>348</v>
      </c>
      <c r="C279" s="47">
        <v>104448</v>
      </c>
      <c r="D279" s="47">
        <v>15990</v>
      </c>
      <c r="E279" s="47">
        <v>85256</v>
      </c>
      <c r="F279" s="47">
        <v>1006</v>
      </c>
      <c r="G279" s="47">
        <v>1506</v>
      </c>
      <c r="H279" s="47">
        <v>118959</v>
      </c>
      <c r="I279" s="47">
        <v>16099</v>
      </c>
      <c r="J279" s="47">
        <v>99512</v>
      </c>
      <c r="K279" s="47">
        <v>1113</v>
      </c>
      <c r="L279" s="47">
        <v>1531</v>
      </c>
      <c r="M279" s="47">
        <v>132257</v>
      </c>
      <c r="N279" s="47">
        <v>16168</v>
      </c>
      <c r="O279" s="47">
        <v>112722</v>
      </c>
      <c r="P279" s="47">
        <v>1113</v>
      </c>
      <c r="Q279" s="47">
        <v>1547</v>
      </c>
      <c r="R279" s="47">
        <v>136887</v>
      </c>
      <c r="S279" s="47">
        <v>16178</v>
      </c>
      <c r="T279" s="47">
        <v>117312</v>
      </c>
      <c r="U279" s="47">
        <v>1142</v>
      </c>
      <c r="V279" s="47">
        <v>1547</v>
      </c>
      <c r="W279" s="47">
        <v>143798</v>
      </c>
      <c r="X279" s="47">
        <v>16015</v>
      </c>
      <c r="Y279" s="47">
        <v>124375</v>
      </c>
      <c r="Z279" s="47">
        <v>1143</v>
      </c>
      <c r="AA279" s="47">
        <v>1553</v>
      </c>
      <c r="AB279" s="47">
        <v>150278</v>
      </c>
      <c r="AC279" s="47">
        <v>16091</v>
      </c>
      <c r="AD279" s="47">
        <v>130572</v>
      </c>
      <c r="AE279" s="47">
        <v>1270</v>
      </c>
      <c r="AF279" s="47">
        <v>1633</v>
      </c>
      <c r="AG279" s="125">
        <v>153545</v>
      </c>
      <c r="AH279" s="125">
        <v>16144</v>
      </c>
      <c r="AI279" s="125">
        <v>133671</v>
      </c>
      <c r="AJ279" s="125">
        <v>1354</v>
      </c>
      <c r="AK279" s="125">
        <v>1664</v>
      </c>
      <c r="AM279" s="61">
        <f t="shared" si="90"/>
        <v>0.13533234139493439</v>
      </c>
      <c r="AN279" s="62">
        <f t="shared" si="91"/>
        <v>0.12224683759649772</v>
      </c>
      <c r="AO279" s="62">
        <f t="shared" si="92"/>
        <v>0.11818507235895301</v>
      </c>
      <c r="AP279" s="62">
        <f t="shared" si="93"/>
        <v>0.11137150725323022</v>
      </c>
      <c r="AQ279" s="62">
        <f t="shared" si="94"/>
        <v>0.10707488787447264</v>
      </c>
      <c r="AR279" s="62"/>
      <c r="AS279" s="63">
        <f t="shared" si="95"/>
        <v>0.11884212929561759</v>
      </c>
      <c r="AT279" s="61">
        <f t="shared" si="96"/>
        <v>0.83652350809942921</v>
      </c>
      <c r="AU279" s="62">
        <f t="shared" si="97"/>
        <v>0.85229515261952105</v>
      </c>
      <c r="AV279" s="62">
        <f t="shared" si="98"/>
        <v>0.85699883845799818</v>
      </c>
      <c r="AW279" s="62">
        <f t="shared" si="99"/>
        <v>0.86492858036968523</v>
      </c>
      <c r="AX279" s="62">
        <f t="shared" si="100"/>
        <v>0.86886969483224419</v>
      </c>
      <c r="AY279" s="62"/>
      <c r="AZ279" s="63">
        <f t="shared" si="101"/>
        <v>0.85592315487577542</v>
      </c>
      <c r="BA279" s="61">
        <f t="shared" si="102"/>
        <v>2.2226145142444035E-2</v>
      </c>
      <c r="BB279" s="62">
        <f t="shared" si="103"/>
        <v>2.011235700189782E-2</v>
      </c>
      <c r="BC279" s="62">
        <f t="shared" si="104"/>
        <v>1.9643939892027732E-2</v>
      </c>
      <c r="BD279" s="62">
        <f t="shared" si="105"/>
        <v>1.8748522232576253E-2</v>
      </c>
      <c r="BE279" s="62">
        <f t="shared" si="106"/>
        <v>1.9317531508271337E-2</v>
      </c>
      <c r="BF279" s="62"/>
      <c r="BG279" s="67">
        <f t="shared" si="107"/>
        <v>2.0009699155443435E-2</v>
      </c>
    </row>
    <row r="280" spans="1:59" ht="18" thickBot="1" x14ac:dyDescent="0.4">
      <c r="A280" s="46" t="s">
        <v>348</v>
      </c>
      <c r="B280" s="46" t="s">
        <v>412</v>
      </c>
      <c r="C280" s="47">
        <v>104448</v>
      </c>
      <c r="D280" s="47">
        <v>15990</v>
      </c>
      <c r="E280" s="47">
        <v>85256</v>
      </c>
      <c r="F280" s="47">
        <v>1006</v>
      </c>
      <c r="G280" s="47">
        <v>1506</v>
      </c>
      <c r="H280" s="47">
        <v>118959</v>
      </c>
      <c r="I280" s="47">
        <v>16099</v>
      </c>
      <c r="J280" s="47">
        <v>99512</v>
      </c>
      <c r="K280" s="47">
        <v>1113</v>
      </c>
      <c r="L280" s="47">
        <v>1531</v>
      </c>
      <c r="M280" s="47">
        <v>132257</v>
      </c>
      <c r="N280" s="47">
        <v>16168</v>
      </c>
      <c r="O280" s="47">
        <v>112722</v>
      </c>
      <c r="P280" s="47">
        <v>1113</v>
      </c>
      <c r="Q280" s="47">
        <v>1547</v>
      </c>
      <c r="R280" s="47">
        <v>136887</v>
      </c>
      <c r="S280" s="47">
        <v>16178</v>
      </c>
      <c r="T280" s="47">
        <v>117312</v>
      </c>
      <c r="U280" s="47">
        <v>1142</v>
      </c>
      <c r="V280" s="47">
        <v>1547</v>
      </c>
      <c r="W280" s="47">
        <v>143798</v>
      </c>
      <c r="X280" s="47">
        <v>16015</v>
      </c>
      <c r="Y280" s="47">
        <v>124375</v>
      </c>
      <c r="Z280" s="47">
        <v>1143</v>
      </c>
      <c r="AA280" s="47">
        <v>1553</v>
      </c>
      <c r="AB280" s="47">
        <v>150278</v>
      </c>
      <c r="AC280" s="47">
        <v>16091</v>
      </c>
      <c r="AD280" s="47">
        <v>130572</v>
      </c>
      <c r="AE280" s="47">
        <v>1270</v>
      </c>
      <c r="AF280" s="47">
        <v>1633</v>
      </c>
      <c r="AG280" s="125">
        <v>153545</v>
      </c>
      <c r="AH280" s="125">
        <v>16144</v>
      </c>
      <c r="AI280" s="125">
        <v>133671</v>
      </c>
      <c r="AJ280" s="125">
        <v>1354</v>
      </c>
      <c r="AK280" s="125">
        <v>1664</v>
      </c>
      <c r="AM280" s="64">
        <f t="shared" si="90"/>
        <v>0.13533234139493439</v>
      </c>
      <c r="AN280" s="65">
        <f t="shared" si="91"/>
        <v>0.12224683759649772</v>
      </c>
      <c r="AO280" s="65">
        <f t="shared" si="92"/>
        <v>0.11818507235895301</v>
      </c>
      <c r="AP280" s="65">
        <f t="shared" si="93"/>
        <v>0.11137150725323022</v>
      </c>
      <c r="AQ280" s="65">
        <f t="shared" si="94"/>
        <v>0.10707488787447264</v>
      </c>
      <c r="AR280" s="65"/>
      <c r="AS280" s="66">
        <f t="shared" si="95"/>
        <v>0.11884212929561759</v>
      </c>
      <c r="AT280" s="64">
        <f t="shared" si="96"/>
        <v>0.83652350809942921</v>
      </c>
      <c r="AU280" s="65">
        <f t="shared" si="97"/>
        <v>0.85229515261952105</v>
      </c>
      <c r="AV280" s="65">
        <f t="shared" si="98"/>
        <v>0.85699883845799818</v>
      </c>
      <c r="AW280" s="65">
        <f t="shared" si="99"/>
        <v>0.86492858036968523</v>
      </c>
      <c r="AX280" s="65">
        <f t="shared" si="100"/>
        <v>0.86886969483224419</v>
      </c>
      <c r="AY280" s="65"/>
      <c r="AZ280" s="66">
        <f t="shared" si="101"/>
        <v>0.85592315487577542</v>
      </c>
      <c r="BA280" s="64">
        <f t="shared" si="102"/>
        <v>2.2226145142444035E-2</v>
      </c>
      <c r="BB280" s="65">
        <f t="shared" si="103"/>
        <v>2.011235700189782E-2</v>
      </c>
      <c r="BC280" s="65">
        <f t="shared" si="104"/>
        <v>1.9643939892027732E-2</v>
      </c>
      <c r="BD280" s="65">
        <f t="shared" si="105"/>
        <v>1.8748522232576253E-2</v>
      </c>
      <c r="BE280" s="65">
        <f t="shared" si="106"/>
        <v>1.9317531508271337E-2</v>
      </c>
      <c r="BF280" s="65"/>
      <c r="BG280" s="68">
        <f t="shared" si="107"/>
        <v>2.0009699155443435E-2</v>
      </c>
    </row>
  </sheetData>
  <mergeCells count="12">
    <mergeCell ref="R1:V1"/>
    <mergeCell ref="A1:A2"/>
    <mergeCell ref="B1:B2"/>
    <mergeCell ref="C1:G1"/>
    <mergeCell ref="H1:L1"/>
    <mergeCell ref="M1:Q1"/>
    <mergeCell ref="W1:AA1"/>
    <mergeCell ref="AB1:AF1"/>
    <mergeCell ref="AM1:AS1"/>
    <mergeCell ref="AT1:AZ1"/>
    <mergeCell ref="BA1:BG1"/>
    <mergeCell ref="AG1:AK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5FA-A7F1-4CB9-A35A-6BBD8CD6DF35}">
  <dimension ref="A1:K279"/>
  <sheetViews>
    <sheetView workbookViewId="0">
      <selection activeCell="J6" sqref="F6:J6"/>
    </sheetView>
  </sheetViews>
  <sheetFormatPr defaultRowHeight="17.399999999999999" x14ac:dyDescent="0.4"/>
  <cols>
    <col min="1" max="1" width="12.19921875" style="40" customWidth="1"/>
    <col min="2" max="2" width="15.3984375" style="40" customWidth="1"/>
    <col min="3" max="11" width="8.69921875" style="40"/>
  </cols>
  <sheetData>
    <row r="1" spans="1:11" x14ac:dyDescent="0.4">
      <c r="A1" s="37" t="s">
        <v>0</v>
      </c>
      <c r="B1" s="37" t="s">
        <v>108</v>
      </c>
      <c r="C1" s="37" t="s">
        <v>635</v>
      </c>
      <c r="D1" s="37" t="s">
        <v>636</v>
      </c>
      <c r="E1" s="37" t="s">
        <v>637</v>
      </c>
      <c r="F1" s="37" t="s">
        <v>638</v>
      </c>
      <c r="G1" s="37" t="s">
        <v>639</v>
      </c>
      <c r="H1" s="37" t="s">
        <v>640</v>
      </c>
      <c r="I1" s="37" t="s">
        <v>641</v>
      </c>
      <c r="J1" s="37" t="s">
        <v>642</v>
      </c>
      <c r="K1" s="37" t="s">
        <v>956</v>
      </c>
    </row>
    <row r="2" spans="1:11" x14ac:dyDescent="0.4">
      <c r="A2" s="37" t="s">
        <v>88</v>
      </c>
      <c r="B2" s="37" t="s">
        <v>88</v>
      </c>
      <c r="C2" s="37"/>
      <c r="D2" s="37">
        <v>180</v>
      </c>
      <c r="E2" s="37"/>
      <c r="F2" s="37"/>
      <c r="G2" s="37"/>
      <c r="H2" s="37"/>
      <c r="I2" s="37">
        <v>42</v>
      </c>
      <c r="J2" s="37"/>
      <c r="K2" s="37"/>
    </row>
    <row r="3" spans="1:11" x14ac:dyDescent="0.4">
      <c r="A3" s="37" t="s">
        <v>88</v>
      </c>
      <c r="B3" s="37" t="s">
        <v>104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4">
      <c r="A4" s="37" t="s">
        <v>88</v>
      </c>
      <c r="B4" s="37" t="s">
        <v>99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4">
      <c r="A5" s="37" t="s">
        <v>88</v>
      </c>
      <c r="B5" s="37" t="s">
        <v>96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4">
      <c r="A6" s="37" t="s">
        <v>88</v>
      </c>
      <c r="B6" s="37" t="s">
        <v>100</v>
      </c>
      <c r="C6" s="37"/>
      <c r="D6" s="37"/>
      <c r="E6" s="37"/>
      <c r="F6" s="37"/>
      <c r="G6" s="37"/>
      <c r="H6" s="37"/>
      <c r="I6" s="37">
        <v>42</v>
      </c>
      <c r="J6" s="37"/>
      <c r="K6" s="37"/>
    </row>
    <row r="7" spans="1:11" x14ac:dyDescent="0.4">
      <c r="A7" s="37" t="s">
        <v>88</v>
      </c>
      <c r="B7" s="37" t="s">
        <v>97</v>
      </c>
      <c r="C7" s="37"/>
      <c r="D7" s="37"/>
      <c r="E7" s="37"/>
      <c r="F7" s="37"/>
      <c r="G7" s="37"/>
      <c r="H7" s="37"/>
      <c r="I7" s="37"/>
      <c r="J7" s="37"/>
      <c r="K7" s="37"/>
    </row>
    <row r="8" spans="1:11" x14ac:dyDescent="0.4">
      <c r="A8" s="37" t="s">
        <v>88</v>
      </c>
      <c r="B8" s="37" t="s">
        <v>102</v>
      </c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4">
      <c r="A9" s="37" t="s">
        <v>88</v>
      </c>
      <c r="B9" s="37" t="s">
        <v>93</v>
      </c>
      <c r="C9" s="37"/>
      <c r="D9" s="37"/>
      <c r="E9" s="37"/>
      <c r="F9" s="37"/>
      <c r="G9" s="37"/>
      <c r="H9" s="37"/>
      <c r="I9" s="37"/>
      <c r="J9" s="37"/>
      <c r="K9" s="37"/>
    </row>
    <row r="10" spans="1:11" x14ac:dyDescent="0.4">
      <c r="A10" s="37" t="s">
        <v>88</v>
      </c>
      <c r="B10" s="37" t="s">
        <v>105</v>
      </c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4">
      <c r="A11" s="37" t="s">
        <v>88</v>
      </c>
      <c r="B11" s="37" t="s">
        <v>90</v>
      </c>
      <c r="C11" s="37"/>
      <c r="D11" s="37"/>
      <c r="E11" s="37"/>
      <c r="F11" s="37"/>
      <c r="G11" s="37"/>
      <c r="H11" s="37"/>
      <c r="I11" s="37"/>
      <c r="J11" s="37"/>
      <c r="K11" s="37"/>
    </row>
    <row r="12" spans="1:11" x14ac:dyDescent="0.4">
      <c r="A12" s="37" t="s">
        <v>88</v>
      </c>
      <c r="B12" s="37" t="s">
        <v>98</v>
      </c>
      <c r="C12" s="37"/>
      <c r="D12" s="37"/>
      <c r="E12" s="37"/>
      <c r="F12" s="37"/>
      <c r="G12" s="37"/>
      <c r="H12" s="37"/>
      <c r="I12" s="37"/>
      <c r="J12" s="37"/>
      <c r="K12" s="37"/>
    </row>
    <row r="13" spans="1:11" x14ac:dyDescent="0.4">
      <c r="A13" s="37" t="s">
        <v>88</v>
      </c>
      <c r="B13" s="37" t="s">
        <v>94</v>
      </c>
      <c r="C13" s="37"/>
      <c r="D13" s="37"/>
      <c r="E13" s="37"/>
      <c r="F13" s="37"/>
      <c r="G13" s="37"/>
      <c r="H13" s="37"/>
      <c r="I13" s="37"/>
      <c r="J13" s="37"/>
      <c r="K13" s="37"/>
    </row>
    <row r="14" spans="1:11" x14ac:dyDescent="0.4">
      <c r="A14" s="37" t="s">
        <v>88</v>
      </c>
      <c r="B14" s="37" t="s">
        <v>107</v>
      </c>
      <c r="C14" s="37"/>
      <c r="D14" s="37"/>
      <c r="E14" s="37"/>
      <c r="F14" s="37"/>
      <c r="G14" s="37"/>
      <c r="H14" s="37"/>
      <c r="I14" s="37"/>
      <c r="J14" s="37"/>
      <c r="K14" s="37"/>
    </row>
    <row r="15" spans="1:11" x14ac:dyDescent="0.4">
      <c r="A15" s="37" t="s">
        <v>88</v>
      </c>
      <c r="B15" s="37" t="s">
        <v>101</v>
      </c>
      <c r="C15" s="37"/>
      <c r="D15" s="37">
        <v>180</v>
      </c>
      <c r="E15" s="37"/>
      <c r="F15" s="37"/>
      <c r="G15" s="37"/>
      <c r="H15" s="37"/>
      <c r="I15" s="37"/>
      <c r="J15" s="37"/>
      <c r="K15" s="37"/>
    </row>
    <row r="16" spans="1:11" x14ac:dyDescent="0.4">
      <c r="A16" s="37" t="s">
        <v>88</v>
      </c>
      <c r="B16" s="37" t="s">
        <v>95</v>
      </c>
      <c r="C16" s="37"/>
      <c r="D16" s="37"/>
      <c r="E16" s="37"/>
      <c r="F16" s="37"/>
      <c r="G16" s="37"/>
      <c r="H16" s="37"/>
      <c r="I16" s="37"/>
      <c r="J16" s="37"/>
      <c r="K16" s="37"/>
    </row>
    <row r="17" spans="1:11" x14ac:dyDescent="0.4">
      <c r="A17" s="37" t="s">
        <v>88</v>
      </c>
      <c r="B17" s="37" t="s">
        <v>91</v>
      </c>
      <c r="C17" s="37"/>
      <c r="D17" s="37"/>
      <c r="E17" s="37"/>
      <c r="F17" s="37"/>
      <c r="G17" s="37"/>
      <c r="H17" s="37"/>
      <c r="I17" s="37"/>
      <c r="J17" s="37"/>
      <c r="K17" s="37"/>
    </row>
    <row r="18" spans="1:11" x14ac:dyDescent="0.4">
      <c r="A18" s="37" t="s">
        <v>88</v>
      </c>
      <c r="B18" s="37" t="s">
        <v>106</v>
      </c>
      <c r="C18" s="37"/>
      <c r="D18" s="37"/>
      <c r="E18" s="37"/>
      <c r="F18" s="37"/>
      <c r="G18" s="37"/>
      <c r="H18" s="37"/>
      <c r="I18" s="37"/>
      <c r="J18" s="37"/>
      <c r="K18" s="37"/>
    </row>
    <row r="19" spans="1:11" x14ac:dyDescent="0.4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  <c r="J19" s="37"/>
      <c r="K19" s="37"/>
    </row>
    <row r="20" spans="1:11" x14ac:dyDescent="0.4">
      <c r="A20" s="37" t="s">
        <v>88</v>
      </c>
      <c r="B20" s="37" t="s">
        <v>103</v>
      </c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4">
      <c r="A21" s="37" t="s">
        <v>109</v>
      </c>
      <c r="B21" s="37" t="s">
        <v>109</v>
      </c>
      <c r="C21" s="38">
        <v>3486</v>
      </c>
      <c r="D21" s="38">
        <v>2038</v>
      </c>
      <c r="E21" s="38">
        <v>3179</v>
      </c>
      <c r="F21" s="38">
        <v>2408</v>
      </c>
      <c r="G21" s="38">
        <v>1257</v>
      </c>
      <c r="H21" s="38">
        <v>3615</v>
      </c>
      <c r="I21" s="38">
        <v>7083</v>
      </c>
      <c r="J21" s="38">
        <v>6140</v>
      </c>
      <c r="K21" s="38"/>
    </row>
    <row r="22" spans="1:11" x14ac:dyDescent="0.4">
      <c r="A22" s="37" t="s">
        <v>109</v>
      </c>
      <c r="B22" s="37" t="s">
        <v>131</v>
      </c>
      <c r="C22" s="37"/>
      <c r="D22" s="37"/>
      <c r="E22" s="37"/>
      <c r="F22" s="37"/>
      <c r="G22" s="37"/>
      <c r="H22" s="37"/>
      <c r="I22" s="37"/>
      <c r="J22" s="37"/>
      <c r="K22" s="37"/>
    </row>
    <row r="23" spans="1:11" x14ac:dyDescent="0.4">
      <c r="A23" s="37" t="s">
        <v>109</v>
      </c>
      <c r="B23" s="37" t="s">
        <v>118</v>
      </c>
      <c r="C23" s="37"/>
      <c r="D23" s="37"/>
      <c r="E23" s="37"/>
      <c r="F23" s="37">
        <v>255</v>
      </c>
      <c r="G23" s="37"/>
      <c r="H23" s="37"/>
      <c r="I23" s="37"/>
      <c r="J23" s="37">
        <v>110</v>
      </c>
      <c r="K23" s="37"/>
    </row>
    <row r="24" spans="1:11" x14ac:dyDescent="0.4">
      <c r="A24" s="37" t="s">
        <v>109</v>
      </c>
      <c r="B24" s="37" t="s">
        <v>597</v>
      </c>
      <c r="C24" s="37"/>
      <c r="D24" s="37"/>
      <c r="E24" s="37"/>
      <c r="F24" s="37">
        <v>255</v>
      </c>
      <c r="G24" s="37"/>
      <c r="H24" s="37"/>
      <c r="I24" s="37"/>
      <c r="J24" s="37">
        <v>110</v>
      </c>
      <c r="K24" s="37"/>
    </row>
    <row r="25" spans="1:11" x14ac:dyDescent="0.4">
      <c r="A25" s="37" t="s">
        <v>109</v>
      </c>
      <c r="B25" s="37" t="s">
        <v>599</v>
      </c>
      <c r="C25" s="37"/>
      <c r="D25" s="37"/>
      <c r="E25" s="37"/>
      <c r="F25" s="37"/>
      <c r="G25" s="37"/>
      <c r="H25" s="37"/>
      <c r="I25" s="37"/>
      <c r="J25" s="37"/>
      <c r="K25" s="37"/>
    </row>
    <row r="26" spans="1:11" x14ac:dyDescent="0.4">
      <c r="A26" s="37" t="s">
        <v>109</v>
      </c>
      <c r="B26" s="37" t="s">
        <v>601</v>
      </c>
      <c r="C26" s="37"/>
      <c r="D26" s="37"/>
      <c r="E26" s="37"/>
      <c r="F26" s="37"/>
      <c r="G26" s="37"/>
      <c r="H26" s="37"/>
      <c r="I26" s="37"/>
      <c r="J26" s="37"/>
      <c r="K26" s="37"/>
    </row>
    <row r="27" spans="1:11" x14ac:dyDescent="0.4">
      <c r="A27" s="37" t="s">
        <v>109</v>
      </c>
      <c r="B27" s="37" t="s">
        <v>150</v>
      </c>
      <c r="C27" s="37"/>
      <c r="D27" s="37">
        <v>722</v>
      </c>
      <c r="E27" s="38">
        <v>2102</v>
      </c>
      <c r="F27" s="37">
        <v>250</v>
      </c>
      <c r="G27" s="37"/>
      <c r="H27" s="37"/>
      <c r="I27" s="37"/>
      <c r="J27" s="37">
        <v>1110</v>
      </c>
      <c r="K27" s="37"/>
    </row>
    <row r="28" spans="1:11" x14ac:dyDescent="0.4">
      <c r="A28" s="37" t="s">
        <v>109</v>
      </c>
      <c r="B28" s="37" t="s">
        <v>129</v>
      </c>
      <c r="C28" s="37"/>
      <c r="D28" s="37">
        <v>470</v>
      </c>
      <c r="E28" s="37">
        <v>599</v>
      </c>
      <c r="F28" s="37"/>
      <c r="G28" s="37"/>
      <c r="H28" s="37"/>
      <c r="I28" s="38">
        <v>3206</v>
      </c>
      <c r="J28" s="37"/>
      <c r="K28" s="37"/>
    </row>
    <row r="29" spans="1:11" x14ac:dyDescent="0.4">
      <c r="A29" s="37" t="s">
        <v>109</v>
      </c>
      <c r="B29" s="37" t="s">
        <v>111</v>
      </c>
      <c r="C29" s="37"/>
      <c r="D29" s="37"/>
      <c r="E29" s="37"/>
      <c r="F29" s="37"/>
      <c r="G29" s="37"/>
      <c r="H29" s="37"/>
      <c r="I29" s="37"/>
      <c r="J29" s="37"/>
      <c r="K29" s="37"/>
    </row>
    <row r="30" spans="1:11" x14ac:dyDescent="0.4">
      <c r="A30" s="37" t="s">
        <v>109</v>
      </c>
      <c r="B30" s="37" t="s">
        <v>139</v>
      </c>
      <c r="C30" s="37"/>
      <c r="D30" s="37"/>
      <c r="E30" s="37"/>
      <c r="F30" s="37"/>
      <c r="G30" s="37"/>
      <c r="H30" s="37"/>
      <c r="I30" s="37">
        <v>19</v>
      </c>
      <c r="J30" s="37"/>
      <c r="K30" s="37"/>
    </row>
    <row r="31" spans="1:11" x14ac:dyDescent="0.4">
      <c r="A31" s="37" t="s">
        <v>109</v>
      </c>
      <c r="B31" s="37" t="s">
        <v>151</v>
      </c>
      <c r="C31" s="37"/>
      <c r="D31" s="37"/>
      <c r="E31" s="37">
        <v>120</v>
      </c>
      <c r="F31" s="37"/>
      <c r="G31" s="37"/>
      <c r="H31" s="37"/>
      <c r="I31" s="37"/>
      <c r="J31" s="37"/>
      <c r="K31" s="37"/>
    </row>
    <row r="32" spans="1:11" x14ac:dyDescent="0.4">
      <c r="A32" s="37" t="s">
        <v>109</v>
      </c>
      <c r="B32" s="37" t="s">
        <v>156</v>
      </c>
      <c r="C32" s="37"/>
      <c r="D32" s="37"/>
      <c r="E32" s="37"/>
      <c r="F32" s="37"/>
      <c r="G32" s="37"/>
      <c r="H32" s="37"/>
      <c r="I32" s="37">
        <v>902</v>
      </c>
      <c r="J32" s="37"/>
      <c r="K32" s="37"/>
    </row>
    <row r="33" spans="1:11" x14ac:dyDescent="0.4">
      <c r="A33" s="37" t="s">
        <v>109</v>
      </c>
      <c r="B33" s="37" t="s">
        <v>155</v>
      </c>
      <c r="C33" s="37"/>
      <c r="D33" s="37"/>
      <c r="E33" s="37"/>
      <c r="F33" s="37"/>
      <c r="G33" s="37">
        <v>900</v>
      </c>
      <c r="H33" s="37"/>
      <c r="I33" s="37">
        <v>850</v>
      </c>
      <c r="J33" s="37"/>
      <c r="K33" s="37"/>
    </row>
    <row r="34" spans="1:11" x14ac:dyDescent="0.4">
      <c r="A34" s="37" t="s">
        <v>109</v>
      </c>
      <c r="B34" s="37" t="s">
        <v>128</v>
      </c>
      <c r="C34" s="37"/>
      <c r="D34" s="37"/>
      <c r="E34" s="37"/>
      <c r="F34" s="37"/>
      <c r="G34" s="37"/>
      <c r="H34" s="37">
        <v>300</v>
      </c>
      <c r="I34" s="37"/>
      <c r="J34" s="37"/>
      <c r="K34" s="37"/>
    </row>
    <row r="35" spans="1:11" x14ac:dyDescent="0.4">
      <c r="A35" s="37" t="s">
        <v>109</v>
      </c>
      <c r="B35" s="37" t="s">
        <v>134</v>
      </c>
      <c r="C35" s="37"/>
      <c r="D35" s="37"/>
      <c r="E35" s="37"/>
      <c r="F35" s="37"/>
      <c r="G35" s="37"/>
      <c r="H35" s="37"/>
      <c r="I35" s="37"/>
      <c r="J35" s="37">
        <v>748</v>
      </c>
      <c r="K35" s="37"/>
    </row>
    <row r="36" spans="1:11" x14ac:dyDescent="0.4">
      <c r="A36" s="37" t="s">
        <v>109</v>
      </c>
      <c r="B36" s="37" t="s">
        <v>122</v>
      </c>
      <c r="C36" s="38">
        <v>2406</v>
      </c>
      <c r="D36" s="37"/>
      <c r="E36" s="37"/>
      <c r="F36" s="37"/>
      <c r="G36" s="37">
        <v>16</v>
      </c>
      <c r="H36" s="37"/>
      <c r="I36" s="37">
        <v>18</v>
      </c>
      <c r="J36" s="37"/>
      <c r="K36" s="37"/>
    </row>
    <row r="37" spans="1:11" x14ac:dyDescent="0.4">
      <c r="A37" s="37" t="s">
        <v>109</v>
      </c>
      <c r="B37" s="37" t="s">
        <v>585</v>
      </c>
      <c r="C37" s="38"/>
      <c r="D37" s="37"/>
      <c r="E37" s="37"/>
      <c r="F37" s="37"/>
      <c r="G37" s="37"/>
      <c r="H37" s="37"/>
      <c r="I37" s="37">
        <v>18</v>
      </c>
      <c r="J37" s="37"/>
      <c r="K37" s="37"/>
    </row>
    <row r="38" spans="1:11" x14ac:dyDescent="0.4">
      <c r="A38" s="37" t="s">
        <v>109</v>
      </c>
      <c r="B38" s="37" t="s">
        <v>581</v>
      </c>
      <c r="C38" s="38">
        <v>2406</v>
      </c>
      <c r="D38" s="37"/>
      <c r="E38" s="37"/>
      <c r="F38" s="37"/>
      <c r="G38" s="37">
        <v>16</v>
      </c>
      <c r="H38" s="37"/>
      <c r="I38" s="37"/>
      <c r="J38" s="37"/>
      <c r="K38" s="37"/>
    </row>
    <row r="39" spans="1:11" x14ac:dyDescent="0.4">
      <c r="A39" s="37" t="s">
        <v>109</v>
      </c>
      <c r="B39" s="37" t="s">
        <v>583</v>
      </c>
      <c r="C39" s="38"/>
      <c r="D39" s="37"/>
      <c r="E39" s="37"/>
      <c r="F39" s="37"/>
      <c r="G39" s="37"/>
      <c r="H39" s="37"/>
      <c r="I39" s="37"/>
      <c r="J39" s="37"/>
      <c r="K39" s="37"/>
    </row>
    <row r="40" spans="1:11" x14ac:dyDescent="0.4">
      <c r="A40" s="37" t="s">
        <v>109</v>
      </c>
      <c r="B40" s="37" t="s">
        <v>140</v>
      </c>
      <c r="C40" s="37"/>
      <c r="D40" s="37"/>
      <c r="E40" s="37">
        <v>138</v>
      </c>
      <c r="F40" s="37">
        <v>541</v>
      </c>
      <c r="G40" s="37"/>
      <c r="H40" s="38">
        <v>1006</v>
      </c>
      <c r="I40" s="37">
        <v>60</v>
      </c>
      <c r="J40" s="37">
        <v>65</v>
      </c>
      <c r="K40" s="37"/>
    </row>
    <row r="41" spans="1:11" x14ac:dyDescent="0.4">
      <c r="A41" s="37" t="s">
        <v>109</v>
      </c>
      <c r="B41" s="37" t="s">
        <v>576</v>
      </c>
      <c r="C41" s="37"/>
      <c r="D41" s="37"/>
      <c r="E41" s="37"/>
      <c r="F41" s="37"/>
      <c r="G41" s="37"/>
      <c r="H41" s="38"/>
      <c r="I41" s="37"/>
      <c r="J41" s="37"/>
      <c r="K41" s="37"/>
    </row>
    <row r="42" spans="1:11" x14ac:dyDescent="0.4">
      <c r="A42" s="37" t="s">
        <v>109</v>
      </c>
      <c r="B42" s="37" t="s">
        <v>572</v>
      </c>
      <c r="C42" s="37"/>
      <c r="D42" s="37"/>
      <c r="E42" s="37"/>
      <c r="F42" s="37"/>
      <c r="G42" s="37"/>
      <c r="H42" s="38"/>
      <c r="I42" s="37"/>
      <c r="J42" s="37"/>
      <c r="K42" s="37"/>
    </row>
    <row r="43" spans="1:11" x14ac:dyDescent="0.4">
      <c r="A43" s="37" t="s">
        <v>109</v>
      </c>
      <c r="B43" s="37" t="s">
        <v>579</v>
      </c>
      <c r="C43" s="37"/>
      <c r="D43" s="37"/>
      <c r="E43" s="37"/>
      <c r="F43" s="37">
        <v>541</v>
      </c>
      <c r="G43" s="37"/>
      <c r="H43" s="38"/>
      <c r="I43" s="37"/>
      <c r="J43" s="37"/>
      <c r="K43" s="37"/>
    </row>
    <row r="44" spans="1:11" x14ac:dyDescent="0.4">
      <c r="A44" s="37" t="s">
        <v>109</v>
      </c>
      <c r="B44" s="37" t="s">
        <v>574</v>
      </c>
      <c r="C44" s="37"/>
      <c r="D44" s="37"/>
      <c r="E44" s="37">
        <v>138</v>
      </c>
      <c r="F44" s="37"/>
      <c r="G44" s="37"/>
      <c r="H44" s="38">
        <v>1006</v>
      </c>
      <c r="I44" s="37">
        <v>60</v>
      </c>
      <c r="J44" s="37">
        <v>65</v>
      </c>
      <c r="K44" s="37"/>
    </row>
    <row r="45" spans="1:11" x14ac:dyDescent="0.4">
      <c r="A45" s="37" t="s">
        <v>109</v>
      </c>
      <c r="B45" s="37" t="s">
        <v>127</v>
      </c>
      <c r="C45" s="37"/>
      <c r="D45" s="37"/>
      <c r="E45" s="37"/>
      <c r="F45" s="37">
        <v>19</v>
      </c>
      <c r="G45" s="37"/>
      <c r="H45" s="37"/>
      <c r="I45" s="37">
        <v>185</v>
      </c>
      <c r="J45" s="37"/>
      <c r="K45" s="37"/>
    </row>
    <row r="46" spans="1:11" x14ac:dyDescent="0.4">
      <c r="A46" s="37" t="s">
        <v>109</v>
      </c>
      <c r="B46" s="37" t="s">
        <v>115</v>
      </c>
      <c r="C46" s="38">
        <v>1080</v>
      </c>
      <c r="D46" s="37">
        <v>480</v>
      </c>
      <c r="E46" s="37"/>
      <c r="F46" s="37"/>
      <c r="G46" s="37"/>
      <c r="H46" s="37"/>
      <c r="I46" s="37"/>
      <c r="J46" s="37"/>
      <c r="K46" s="37"/>
    </row>
    <row r="47" spans="1:11" x14ac:dyDescent="0.4">
      <c r="A47" s="37" t="s">
        <v>109</v>
      </c>
      <c r="B47" s="37" t="s">
        <v>594</v>
      </c>
      <c r="C47" s="38">
        <v>1080</v>
      </c>
      <c r="D47" s="37">
        <v>480</v>
      </c>
      <c r="E47" s="37"/>
      <c r="F47" s="37"/>
      <c r="G47" s="37"/>
      <c r="H47" s="37"/>
      <c r="I47" s="37"/>
      <c r="J47" s="37"/>
      <c r="K47" s="37"/>
    </row>
    <row r="48" spans="1:11" x14ac:dyDescent="0.4">
      <c r="A48" s="37" t="s">
        <v>109</v>
      </c>
      <c r="B48" s="37" t="s">
        <v>592</v>
      </c>
      <c r="C48" s="38"/>
      <c r="D48" s="37"/>
      <c r="E48" s="37"/>
      <c r="F48" s="37"/>
      <c r="G48" s="37"/>
      <c r="H48" s="37"/>
      <c r="I48" s="37"/>
      <c r="J48" s="37"/>
      <c r="K48" s="37"/>
    </row>
    <row r="49" spans="1:11" x14ac:dyDescent="0.4">
      <c r="A49" s="37" t="s">
        <v>109</v>
      </c>
      <c r="B49" s="37" t="s">
        <v>132</v>
      </c>
      <c r="C49" s="37"/>
      <c r="D49" s="37"/>
      <c r="E49" s="37"/>
      <c r="F49" s="37"/>
      <c r="G49" s="37"/>
      <c r="H49" s="37"/>
      <c r="I49" s="37"/>
      <c r="J49" s="37"/>
      <c r="K49" s="37"/>
    </row>
    <row r="50" spans="1:11" x14ac:dyDescent="0.4">
      <c r="A50" s="37" t="s">
        <v>109</v>
      </c>
      <c r="B50" s="37" t="s">
        <v>152</v>
      </c>
      <c r="C50" s="37"/>
      <c r="D50" s="37"/>
      <c r="E50" s="37">
        <v>220</v>
      </c>
      <c r="F50" s="37">
        <v>180</v>
      </c>
      <c r="G50" s="37">
        <v>341</v>
      </c>
      <c r="H50" s="38">
        <v>2273</v>
      </c>
      <c r="I50" s="38">
        <v>1808</v>
      </c>
      <c r="J50" s="37">
        <v>2643</v>
      </c>
      <c r="K50" s="37"/>
    </row>
    <row r="51" spans="1:11" x14ac:dyDescent="0.4">
      <c r="A51" s="37" t="s">
        <v>109</v>
      </c>
      <c r="B51" s="37" t="s">
        <v>589</v>
      </c>
      <c r="C51" s="37"/>
      <c r="D51" s="37"/>
      <c r="E51" s="37">
        <v>220</v>
      </c>
      <c r="F51" s="37"/>
      <c r="G51" s="37">
        <v>168</v>
      </c>
      <c r="H51" s="37">
        <v>333</v>
      </c>
      <c r="I51" s="38">
        <v>1316</v>
      </c>
      <c r="J51" s="37">
        <v>2278</v>
      </c>
      <c r="K51" s="37"/>
    </row>
    <row r="52" spans="1:11" x14ac:dyDescent="0.4">
      <c r="A52" s="37" t="s">
        <v>109</v>
      </c>
      <c r="B52" s="37" t="s">
        <v>587</v>
      </c>
      <c r="C52" s="37"/>
      <c r="D52" s="37"/>
      <c r="E52" s="37"/>
      <c r="F52" s="37">
        <v>180</v>
      </c>
      <c r="G52" s="37">
        <v>173</v>
      </c>
      <c r="H52" s="38">
        <v>1940</v>
      </c>
      <c r="I52" s="37">
        <v>492</v>
      </c>
      <c r="J52" s="37">
        <v>365</v>
      </c>
      <c r="K52" s="37"/>
    </row>
    <row r="53" spans="1:11" x14ac:dyDescent="0.4">
      <c r="A53" s="37" t="s">
        <v>109</v>
      </c>
      <c r="B53" s="37" t="s">
        <v>136</v>
      </c>
      <c r="C53" s="37"/>
      <c r="D53" s="37"/>
      <c r="E53" s="37"/>
      <c r="F53" s="37"/>
      <c r="G53" s="37"/>
      <c r="H53" s="37"/>
      <c r="I53" s="37"/>
      <c r="J53" s="37"/>
      <c r="K53" s="37"/>
    </row>
    <row r="54" spans="1:11" x14ac:dyDescent="0.4">
      <c r="A54" s="37" t="s">
        <v>109</v>
      </c>
      <c r="B54" s="37" t="s">
        <v>110</v>
      </c>
      <c r="C54" s="37"/>
      <c r="D54" s="37"/>
      <c r="E54" s="37"/>
      <c r="F54" s="37"/>
      <c r="G54" s="37"/>
      <c r="H54" s="37"/>
      <c r="I54" s="37"/>
      <c r="J54" s="37"/>
      <c r="K54" s="37"/>
    </row>
    <row r="55" spans="1:11" x14ac:dyDescent="0.4">
      <c r="A55" s="37" t="s">
        <v>109</v>
      </c>
      <c r="B55" s="37" t="s">
        <v>112</v>
      </c>
      <c r="C55" s="37"/>
      <c r="D55" s="37"/>
      <c r="E55" s="37"/>
      <c r="F55" s="37"/>
      <c r="G55" s="37"/>
      <c r="H55" s="37"/>
      <c r="I55" s="37"/>
      <c r="J55" s="37"/>
      <c r="K55" s="37"/>
    </row>
    <row r="56" spans="1:11" x14ac:dyDescent="0.4">
      <c r="A56" s="37" t="s">
        <v>109</v>
      </c>
      <c r="B56" s="37" t="s">
        <v>113</v>
      </c>
      <c r="C56" s="37"/>
      <c r="D56" s="37"/>
      <c r="E56" s="37"/>
      <c r="F56" s="37"/>
      <c r="G56" s="37"/>
      <c r="H56" s="37"/>
      <c r="I56" s="37"/>
      <c r="J56" s="37"/>
      <c r="K56" s="37"/>
    </row>
    <row r="57" spans="1:11" x14ac:dyDescent="0.4">
      <c r="A57" s="37" t="s">
        <v>109</v>
      </c>
      <c r="B57" s="37" t="s">
        <v>135</v>
      </c>
      <c r="C57" s="37"/>
      <c r="D57" s="37"/>
      <c r="E57" s="37"/>
      <c r="F57" s="37"/>
      <c r="G57" s="37"/>
      <c r="H57" s="37"/>
      <c r="I57" s="37"/>
      <c r="J57" s="37"/>
      <c r="K57" s="37"/>
    </row>
    <row r="58" spans="1:11" x14ac:dyDescent="0.4">
      <c r="A58" s="37" t="s">
        <v>109</v>
      </c>
      <c r="B58" s="37" t="s">
        <v>145</v>
      </c>
      <c r="C58" s="37"/>
      <c r="D58" s="37"/>
      <c r="E58" s="37"/>
      <c r="F58" s="37"/>
      <c r="G58" s="37"/>
      <c r="H58" s="37"/>
      <c r="I58" s="37"/>
      <c r="J58" s="37"/>
      <c r="K58" s="37"/>
    </row>
    <row r="59" spans="1:11" x14ac:dyDescent="0.4">
      <c r="A59" s="37" t="s">
        <v>109</v>
      </c>
      <c r="B59" s="37" t="s">
        <v>606</v>
      </c>
      <c r="C59" s="37"/>
      <c r="D59" s="37"/>
      <c r="E59" s="37"/>
      <c r="F59" s="37"/>
      <c r="G59" s="37"/>
      <c r="H59" s="37"/>
      <c r="I59" s="37"/>
      <c r="J59" s="37"/>
      <c r="K59" s="37"/>
    </row>
    <row r="60" spans="1:11" x14ac:dyDescent="0.4">
      <c r="A60" s="37" t="s">
        <v>109</v>
      </c>
      <c r="B60" s="37" t="s">
        <v>608</v>
      </c>
      <c r="C60" s="37"/>
      <c r="D60" s="37"/>
      <c r="E60" s="37"/>
      <c r="F60" s="37"/>
      <c r="G60" s="37"/>
      <c r="H60" s="37"/>
      <c r="I60" s="37"/>
      <c r="J60" s="37"/>
      <c r="K60" s="37"/>
    </row>
    <row r="61" spans="1:11" x14ac:dyDescent="0.4">
      <c r="A61" s="37" t="s">
        <v>109</v>
      </c>
      <c r="B61" s="37" t="s">
        <v>604</v>
      </c>
      <c r="C61" s="37"/>
      <c r="D61" s="37"/>
      <c r="E61" s="37"/>
      <c r="F61" s="37"/>
      <c r="G61" s="37"/>
      <c r="H61" s="37"/>
      <c r="I61" s="37"/>
      <c r="J61" s="37"/>
      <c r="K61" s="37"/>
    </row>
    <row r="62" spans="1:11" x14ac:dyDescent="0.4">
      <c r="A62" s="37" t="s">
        <v>109</v>
      </c>
      <c r="B62" s="37" t="s">
        <v>130</v>
      </c>
      <c r="C62" s="37"/>
      <c r="D62" s="37">
        <v>366</v>
      </c>
      <c r="E62" s="37"/>
      <c r="F62" s="37"/>
      <c r="G62" s="37"/>
      <c r="H62" s="37">
        <v>36</v>
      </c>
      <c r="I62" s="37">
        <v>35</v>
      </c>
      <c r="J62" s="37"/>
      <c r="K62" s="37"/>
    </row>
    <row r="63" spans="1:11" x14ac:dyDescent="0.4">
      <c r="A63" s="37" t="s">
        <v>109</v>
      </c>
      <c r="B63" s="37" t="s">
        <v>157</v>
      </c>
      <c r="C63" s="37"/>
      <c r="D63" s="37"/>
      <c r="E63" s="37"/>
      <c r="F63" s="37"/>
      <c r="G63" s="37"/>
      <c r="H63" s="37"/>
      <c r="I63" s="37"/>
      <c r="J63" s="37"/>
      <c r="K63" s="37"/>
    </row>
    <row r="64" spans="1:11" x14ac:dyDescent="0.4">
      <c r="A64" s="37" t="s">
        <v>109</v>
      </c>
      <c r="B64" s="37" t="s">
        <v>126</v>
      </c>
      <c r="C64" s="37"/>
      <c r="D64" s="37"/>
      <c r="E64" s="37"/>
      <c r="F64" s="37"/>
      <c r="G64" s="37"/>
      <c r="H64" s="37"/>
      <c r="I64" s="37"/>
      <c r="J64" s="37"/>
      <c r="K64" s="37"/>
    </row>
    <row r="65" spans="1:11" x14ac:dyDescent="0.4">
      <c r="A65" s="37" t="s">
        <v>109</v>
      </c>
      <c r="B65" s="37" t="s">
        <v>149</v>
      </c>
      <c r="C65" s="37"/>
      <c r="D65" s="37"/>
      <c r="E65" s="37"/>
      <c r="F65" s="37"/>
      <c r="G65" s="37"/>
      <c r="H65" s="37"/>
      <c r="I65" s="37"/>
      <c r="J65" s="37"/>
      <c r="K65" s="37"/>
    </row>
    <row r="66" spans="1:11" x14ac:dyDescent="0.4">
      <c r="A66" s="37" t="s">
        <v>109</v>
      </c>
      <c r="B66" s="37" t="s">
        <v>114</v>
      </c>
      <c r="C66" s="37"/>
      <c r="D66" s="37"/>
      <c r="E66" s="37"/>
      <c r="F66" s="37">
        <v>527</v>
      </c>
      <c r="G66" s="37"/>
      <c r="H66" s="37"/>
      <c r="I66" s="37"/>
      <c r="J66" s="37"/>
      <c r="K66" s="37">
        <v>1374</v>
      </c>
    </row>
    <row r="67" spans="1:11" x14ac:dyDescent="0.4">
      <c r="A67" s="37" t="s">
        <v>109</v>
      </c>
      <c r="B67" s="37" t="s">
        <v>133</v>
      </c>
      <c r="C67" s="37"/>
      <c r="D67" s="37"/>
      <c r="E67" s="37"/>
      <c r="F67" s="37"/>
      <c r="G67" s="37"/>
      <c r="H67" s="37"/>
      <c r="I67" s="37"/>
      <c r="J67" s="37"/>
      <c r="K67" s="37"/>
    </row>
    <row r="68" spans="1:11" x14ac:dyDescent="0.4">
      <c r="A68" s="37" t="s">
        <v>109</v>
      </c>
      <c r="B68" s="37" t="s">
        <v>138</v>
      </c>
      <c r="C68" s="37"/>
      <c r="D68" s="37"/>
      <c r="E68" s="37"/>
      <c r="F68" s="37"/>
      <c r="G68" s="37"/>
      <c r="H68" s="37"/>
      <c r="I68" s="37"/>
      <c r="J68" s="37">
        <v>90</v>
      </c>
      <c r="K68" s="37">
        <v>90</v>
      </c>
    </row>
    <row r="69" spans="1:11" x14ac:dyDescent="0.4">
      <c r="A69" s="37" t="s">
        <v>109</v>
      </c>
      <c r="B69" s="37" t="s">
        <v>137</v>
      </c>
      <c r="C69" s="37"/>
      <c r="D69" s="37"/>
      <c r="E69" s="37"/>
      <c r="F69" s="37">
        <v>636</v>
      </c>
      <c r="G69" s="37"/>
      <c r="H69" s="37"/>
      <c r="I69" s="37"/>
      <c r="J69" s="37"/>
      <c r="K69" s="37"/>
    </row>
    <row r="70" spans="1:11" x14ac:dyDescent="0.4">
      <c r="A70" s="37" t="s">
        <v>158</v>
      </c>
      <c r="B70" s="37" t="s">
        <v>158</v>
      </c>
      <c r="C70" s="37">
        <v>430</v>
      </c>
      <c r="D70" s="37">
        <v>560</v>
      </c>
      <c r="E70" s="37"/>
      <c r="F70" s="37">
        <v>630</v>
      </c>
      <c r="G70" s="38">
        <v>1376</v>
      </c>
      <c r="H70" s="37">
        <v>960</v>
      </c>
      <c r="I70" s="38">
        <v>2922</v>
      </c>
      <c r="J70" s="37"/>
      <c r="K70" s="37"/>
    </row>
    <row r="71" spans="1:11" x14ac:dyDescent="0.4">
      <c r="A71" s="37" t="s">
        <v>158</v>
      </c>
      <c r="B71" s="37" t="s">
        <v>177</v>
      </c>
      <c r="C71" s="37"/>
      <c r="D71" s="37">
        <v>560</v>
      </c>
      <c r="E71" s="37"/>
      <c r="F71" s="37"/>
      <c r="G71" s="37"/>
      <c r="H71" s="37"/>
      <c r="I71" s="37">
        <v>299</v>
      </c>
      <c r="J71" s="37"/>
      <c r="K71" s="37"/>
    </row>
    <row r="72" spans="1:11" x14ac:dyDescent="0.4">
      <c r="A72" s="37" t="s">
        <v>158</v>
      </c>
      <c r="B72" s="37" t="s">
        <v>176</v>
      </c>
      <c r="C72" s="37"/>
      <c r="D72" s="37"/>
      <c r="E72" s="37"/>
      <c r="F72" s="37"/>
      <c r="G72" s="37"/>
      <c r="H72" s="37"/>
      <c r="I72" s="37"/>
      <c r="J72" s="37"/>
      <c r="K72" s="37"/>
    </row>
    <row r="73" spans="1:11" x14ac:dyDescent="0.4">
      <c r="A73" s="37" t="s">
        <v>158</v>
      </c>
      <c r="B73" s="37" t="s">
        <v>99</v>
      </c>
      <c r="C73" s="37"/>
      <c r="D73" s="37"/>
      <c r="E73" s="37"/>
      <c r="F73" s="37"/>
      <c r="G73" s="37"/>
      <c r="H73" s="37"/>
      <c r="I73" s="37">
        <v>300</v>
      </c>
      <c r="J73" s="37"/>
      <c r="K73" s="37"/>
    </row>
    <row r="74" spans="1:11" x14ac:dyDescent="0.4">
      <c r="A74" s="37" t="s">
        <v>158</v>
      </c>
      <c r="B74" s="37" t="s">
        <v>169</v>
      </c>
      <c r="C74" s="37"/>
      <c r="D74" s="37"/>
      <c r="E74" s="37"/>
      <c r="F74" s="37"/>
      <c r="G74" s="37"/>
      <c r="H74" s="37"/>
      <c r="I74" s="37">
        <v>108</v>
      </c>
      <c r="J74" s="37"/>
      <c r="K74" s="37"/>
    </row>
    <row r="75" spans="1:11" x14ac:dyDescent="0.4">
      <c r="A75" s="37" t="s">
        <v>158</v>
      </c>
      <c r="B75" s="37" t="s">
        <v>167</v>
      </c>
      <c r="C75" s="37"/>
      <c r="D75" s="37"/>
      <c r="E75" s="37"/>
      <c r="F75" s="37"/>
      <c r="G75" s="37"/>
      <c r="H75" s="37"/>
      <c r="I75" s="37"/>
      <c r="J75" s="37"/>
      <c r="K75" s="37"/>
    </row>
    <row r="76" spans="1:11" x14ac:dyDescent="0.4">
      <c r="A76" s="37" t="s">
        <v>158</v>
      </c>
      <c r="B76" s="37" t="s">
        <v>159</v>
      </c>
      <c r="C76" s="37"/>
      <c r="D76" s="37"/>
      <c r="E76" s="37"/>
      <c r="F76" s="37"/>
      <c r="G76" s="37"/>
      <c r="H76" s="37"/>
      <c r="I76" s="37"/>
      <c r="J76" s="37"/>
      <c r="K76" s="37"/>
    </row>
    <row r="77" spans="1:11" x14ac:dyDescent="0.4">
      <c r="A77" s="37" t="s">
        <v>158</v>
      </c>
      <c r="B77" s="37" t="s">
        <v>179</v>
      </c>
      <c r="C77" s="37">
        <v>430</v>
      </c>
      <c r="D77" s="37"/>
      <c r="E77" s="37"/>
      <c r="F77" s="37"/>
      <c r="G77" s="37"/>
      <c r="H77" s="37"/>
      <c r="I77" s="38">
        <v>1295</v>
      </c>
      <c r="J77" s="37"/>
      <c r="K77" s="37"/>
    </row>
    <row r="78" spans="1:11" x14ac:dyDescent="0.4">
      <c r="A78" s="37" t="s">
        <v>158</v>
      </c>
      <c r="B78" s="37" t="s">
        <v>180</v>
      </c>
      <c r="C78" s="37"/>
      <c r="D78" s="37"/>
      <c r="E78" s="37"/>
      <c r="F78" s="37"/>
      <c r="G78" s="37"/>
      <c r="H78" s="37"/>
      <c r="I78" s="37"/>
      <c r="J78" s="37"/>
      <c r="K78" s="37"/>
    </row>
    <row r="79" spans="1:11" x14ac:dyDescent="0.4">
      <c r="A79" s="37" t="s">
        <v>158</v>
      </c>
      <c r="B79" s="37" t="s">
        <v>168</v>
      </c>
      <c r="C79" s="37"/>
      <c r="D79" s="37"/>
      <c r="E79" s="37"/>
      <c r="F79" s="37">
        <v>630</v>
      </c>
      <c r="G79" s="37">
        <v>766</v>
      </c>
      <c r="H79" s="37"/>
      <c r="I79" s="37">
        <v>405</v>
      </c>
      <c r="J79" s="37"/>
      <c r="K79" s="37"/>
    </row>
    <row r="80" spans="1:11" x14ac:dyDescent="0.4">
      <c r="A80" s="37" t="s">
        <v>158</v>
      </c>
      <c r="B80" s="37" t="s">
        <v>174</v>
      </c>
      <c r="C80" s="37"/>
      <c r="D80" s="37"/>
      <c r="E80" s="37"/>
      <c r="F80" s="37"/>
      <c r="G80" s="37"/>
      <c r="H80" s="37"/>
      <c r="I80" s="127"/>
      <c r="J80" s="127"/>
      <c r="K80" s="127"/>
    </row>
    <row r="81" spans="1:11" x14ac:dyDescent="0.4">
      <c r="A81" s="37" t="s">
        <v>158</v>
      </c>
      <c r="B81" s="37" t="s">
        <v>178</v>
      </c>
      <c r="C81" s="37"/>
      <c r="D81" s="37"/>
      <c r="E81" s="37"/>
      <c r="F81" s="37"/>
      <c r="G81" s="37"/>
      <c r="H81" s="37"/>
      <c r="I81" s="127"/>
      <c r="J81" s="127"/>
      <c r="K81" s="127"/>
    </row>
    <row r="82" spans="1:11" x14ac:dyDescent="0.4">
      <c r="A82" s="37" t="s">
        <v>158</v>
      </c>
      <c r="B82" s="37" t="s">
        <v>166</v>
      </c>
      <c r="C82" s="37"/>
      <c r="D82" s="37"/>
      <c r="E82" s="37"/>
      <c r="F82" s="37"/>
      <c r="G82" s="37"/>
      <c r="H82" s="37"/>
      <c r="I82" s="127"/>
      <c r="J82" s="127"/>
      <c r="K82" s="127"/>
    </row>
    <row r="83" spans="1:11" x14ac:dyDescent="0.4">
      <c r="A83" s="37" t="s">
        <v>158</v>
      </c>
      <c r="B83" s="37" t="s">
        <v>160</v>
      </c>
      <c r="C83" s="37"/>
      <c r="D83" s="37"/>
      <c r="E83" s="37"/>
      <c r="F83" s="37"/>
      <c r="G83" s="37">
        <v>610</v>
      </c>
      <c r="H83" s="37">
        <v>960</v>
      </c>
      <c r="I83" s="127">
        <v>515</v>
      </c>
      <c r="J83" s="127"/>
      <c r="K83" s="127"/>
    </row>
    <row r="84" spans="1:11" x14ac:dyDescent="0.35">
      <c r="A84" s="37" t="s">
        <v>158</v>
      </c>
      <c r="B84" s="39" t="s">
        <v>626</v>
      </c>
      <c r="C84" s="37"/>
      <c r="D84" s="37"/>
      <c r="E84" s="37"/>
      <c r="F84" s="37"/>
      <c r="G84" s="37"/>
      <c r="H84" s="37"/>
      <c r="I84" s="127"/>
      <c r="J84" s="127"/>
      <c r="K84" s="127"/>
    </row>
    <row r="85" spans="1:11" x14ac:dyDescent="0.35">
      <c r="A85" s="37" t="s">
        <v>158</v>
      </c>
      <c r="B85" s="39" t="s">
        <v>628</v>
      </c>
      <c r="C85" s="37"/>
      <c r="D85" s="37"/>
      <c r="E85" s="37"/>
      <c r="F85" s="37"/>
      <c r="G85" s="37">
        <v>70</v>
      </c>
      <c r="H85" s="37"/>
      <c r="I85" s="127"/>
      <c r="J85" s="127"/>
      <c r="K85" s="127"/>
    </row>
    <row r="86" spans="1:11" x14ac:dyDescent="0.35">
      <c r="A86" s="37" t="s">
        <v>158</v>
      </c>
      <c r="B86" s="39" t="s">
        <v>624</v>
      </c>
      <c r="C86" s="37"/>
      <c r="D86" s="37"/>
      <c r="E86" s="37"/>
      <c r="F86" s="37"/>
      <c r="G86" s="37">
        <v>540</v>
      </c>
      <c r="H86" s="37">
        <v>960</v>
      </c>
      <c r="I86" s="127"/>
      <c r="J86" s="127"/>
      <c r="K86" s="127"/>
    </row>
    <row r="87" spans="1:11" x14ac:dyDescent="0.35">
      <c r="A87" s="37" t="s">
        <v>158</v>
      </c>
      <c r="B87" s="39" t="s">
        <v>622</v>
      </c>
      <c r="C87" s="37"/>
      <c r="D87" s="37"/>
      <c r="E87" s="37"/>
      <c r="F87" s="37"/>
      <c r="G87" s="37"/>
      <c r="H87" s="37"/>
      <c r="I87" s="127">
        <v>515</v>
      </c>
      <c r="J87" s="127"/>
      <c r="K87" s="127"/>
    </row>
    <row r="88" spans="1:11" x14ac:dyDescent="0.35">
      <c r="A88" s="37" t="s">
        <v>158</v>
      </c>
      <c r="B88" s="39" t="s">
        <v>630</v>
      </c>
      <c r="C88" s="37"/>
      <c r="D88" s="37"/>
      <c r="E88" s="37"/>
      <c r="F88" s="37"/>
      <c r="G88" s="37"/>
      <c r="H88" s="37"/>
      <c r="I88" s="127"/>
      <c r="J88" s="127"/>
      <c r="K88" s="127"/>
    </row>
    <row r="89" spans="1:11" x14ac:dyDescent="0.4">
      <c r="A89" s="37" t="s">
        <v>158</v>
      </c>
      <c r="B89" s="37" t="s">
        <v>175</v>
      </c>
      <c r="C89" s="37"/>
      <c r="D89" s="37"/>
      <c r="E89" s="37"/>
      <c r="F89" s="37"/>
      <c r="G89" s="37"/>
      <c r="H89" s="37"/>
      <c r="I89" s="127"/>
      <c r="J89" s="127"/>
      <c r="K89" s="127"/>
    </row>
    <row r="90" spans="1:11" x14ac:dyDescent="0.4">
      <c r="A90" s="37" t="s">
        <v>158</v>
      </c>
      <c r="B90" s="37" t="s">
        <v>170</v>
      </c>
      <c r="C90" s="37"/>
      <c r="D90" s="37"/>
      <c r="E90" s="37"/>
      <c r="F90" s="37"/>
      <c r="G90" s="37"/>
      <c r="H90" s="37"/>
      <c r="I90" s="127"/>
      <c r="J90" s="127"/>
      <c r="K90" s="127"/>
    </row>
    <row r="91" spans="1:11" x14ac:dyDescent="0.4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127"/>
      <c r="J91" s="127"/>
      <c r="K91" s="127"/>
    </row>
    <row r="92" spans="1:11" x14ac:dyDescent="0.4">
      <c r="A92" s="37" t="s">
        <v>158</v>
      </c>
      <c r="B92" s="37" t="s">
        <v>173</v>
      </c>
      <c r="C92" s="37"/>
      <c r="D92" s="37"/>
      <c r="E92" s="37"/>
      <c r="F92" s="37"/>
      <c r="G92" s="37"/>
      <c r="H92" s="37"/>
      <c r="I92" s="127"/>
      <c r="J92" s="127"/>
      <c r="K92" s="127"/>
    </row>
    <row r="93" spans="1:11" x14ac:dyDescent="0.4">
      <c r="A93" s="37" t="s">
        <v>158</v>
      </c>
      <c r="B93" s="37" t="s">
        <v>172</v>
      </c>
      <c r="C93" s="37"/>
      <c r="D93" s="37"/>
      <c r="E93" s="37"/>
      <c r="F93" s="37"/>
      <c r="G93" s="37"/>
      <c r="H93" s="37"/>
      <c r="I93" s="127"/>
      <c r="J93" s="127"/>
      <c r="K93" s="127"/>
    </row>
    <row r="94" spans="1:11" x14ac:dyDescent="0.4">
      <c r="A94" s="37" t="s">
        <v>181</v>
      </c>
      <c r="B94" s="37" t="s">
        <v>181</v>
      </c>
      <c r="C94" s="37">
        <v>670</v>
      </c>
      <c r="D94" s="37"/>
      <c r="E94" s="37">
        <v>500</v>
      </c>
      <c r="F94" s="37">
        <v>590</v>
      </c>
      <c r="G94" s="37">
        <v>90</v>
      </c>
      <c r="H94" s="37">
        <v>420</v>
      </c>
      <c r="I94" s="127">
        <v>909</v>
      </c>
      <c r="J94" s="127"/>
      <c r="K94" s="127"/>
    </row>
    <row r="95" spans="1:11" x14ac:dyDescent="0.4">
      <c r="A95" s="37" t="s">
        <v>181</v>
      </c>
      <c r="B95" s="37" t="s">
        <v>190</v>
      </c>
      <c r="C95" s="37"/>
      <c r="D95" s="37"/>
      <c r="E95" s="37"/>
      <c r="F95" s="37"/>
      <c r="G95" s="37"/>
      <c r="H95" s="37"/>
      <c r="I95" s="127"/>
      <c r="J95" s="127"/>
      <c r="K95" s="127"/>
    </row>
    <row r="96" spans="1:11" x14ac:dyDescent="0.4">
      <c r="A96" s="37" t="s">
        <v>181</v>
      </c>
      <c r="B96" s="37" t="s">
        <v>193</v>
      </c>
      <c r="C96" s="37"/>
      <c r="D96" s="37"/>
      <c r="E96" s="37"/>
      <c r="F96" s="37"/>
      <c r="G96" s="37"/>
      <c r="H96" s="37"/>
      <c r="I96" s="127">
        <v>381</v>
      </c>
      <c r="J96" s="127"/>
      <c r="K96" s="127"/>
    </row>
    <row r="97" spans="1:11" x14ac:dyDescent="0.4">
      <c r="A97" s="37" t="s">
        <v>181</v>
      </c>
      <c r="B97" s="37" t="s">
        <v>198</v>
      </c>
      <c r="C97" s="37"/>
      <c r="D97" s="37"/>
      <c r="E97" s="37"/>
      <c r="F97" s="37"/>
      <c r="G97" s="37"/>
      <c r="H97" s="37"/>
      <c r="I97" s="127"/>
      <c r="J97" s="127"/>
      <c r="K97" s="127"/>
    </row>
    <row r="98" spans="1:11" x14ac:dyDescent="0.4">
      <c r="A98" s="37" t="s">
        <v>181</v>
      </c>
      <c r="B98" s="37" t="s">
        <v>189</v>
      </c>
      <c r="C98" s="37"/>
      <c r="D98" s="37"/>
      <c r="E98" s="37">
        <v>500</v>
      </c>
      <c r="F98" s="37"/>
      <c r="G98" s="37"/>
      <c r="H98" s="37">
        <v>420</v>
      </c>
      <c r="I98" s="127">
        <v>280</v>
      </c>
      <c r="J98" s="127"/>
      <c r="K98" s="127"/>
    </row>
    <row r="99" spans="1:11" x14ac:dyDescent="0.4">
      <c r="A99" s="37" t="s">
        <v>181</v>
      </c>
      <c r="B99" s="37" t="s">
        <v>197</v>
      </c>
      <c r="C99" s="37"/>
      <c r="D99" s="37"/>
      <c r="E99" s="37"/>
      <c r="F99" s="37"/>
      <c r="G99" s="37"/>
      <c r="H99" s="37"/>
      <c r="I99" s="127"/>
      <c r="J99" s="127"/>
      <c r="K99" s="127"/>
    </row>
    <row r="100" spans="1:11" x14ac:dyDescent="0.4">
      <c r="A100" s="37" t="s">
        <v>181</v>
      </c>
      <c r="B100" s="37" t="s">
        <v>205</v>
      </c>
      <c r="C100" s="37"/>
      <c r="D100" s="37"/>
      <c r="E100" s="37"/>
      <c r="F100" s="37"/>
      <c r="G100" s="37"/>
      <c r="H100" s="37"/>
      <c r="I100" s="127"/>
      <c r="J100" s="127"/>
      <c r="K100" s="127"/>
    </row>
    <row r="101" spans="1:11" x14ac:dyDescent="0.4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127"/>
      <c r="J101" s="127"/>
      <c r="K101" s="127"/>
    </row>
    <row r="102" spans="1:11" x14ac:dyDescent="0.4">
      <c r="A102" s="37" t="s">
        <v>181</v>
      </c>
      <c r="B102" s="37" t="s">
        <v>194</v>
      </c>
      <c r="C102" s="37"/>
      <c r="D102" s="37"/>
      <c r="E102" s="37"/>
      <c r="F102" s="37"/>
      <c r="G102" s="37"/>
      <c r="H102" s="37"/>
      <c r="I102" s="127"/>
      <c r="J102" s="127"/>
      <c r="K102" s="127"/>
    </row>
    <row r="103" spans="1:11" x14ac:dyDescent="0.4">
      <c r="A103" s="37" t="s">
        <v>181</v>
      </c>
      <c r="B103" s="37" t="s">
        <v>188</v>
      </c>
      <c r="C103" s="37"/>
      <c r="D103" s="37"/>
      <c r="E103" s="37"/>
      <c r="F103" s="37"/>
      <c r="G103" s="37"/>
      <c r="H103" s="37"/>
      <c r="I103" s="127"/>
      <c r="J103" s="127"/>
      <c r="K103" s="127"/>
    </row>
    <row r="104" spans="1:11" x14ac:dyDescent="0.4">
      <c r="A104" s="37" t="s">
        <v>181</v>
      </c>
      <c r="B104" s="37" t="s">
        <v>199</v>
      </c>
      <c r="C104" s="37"/>
      <c r="D104" s="37"/>
      <c r="E104" s="37"/>
      <c r="F104" s="37"/>
      <c r="G104" s="37"/>
      <c r="H104" s="37"/>
      <c r="I104" s="127"/>
      <c r="J104" s="127"/>
      <c r="K104" s="127"/>
    </row>
    <row r="105" spans="1:11" x14ac:dyDescent="0.4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37"/>
      <c r="I105" s="127"/>
      <c r="J105" s="127"/>
      <c r="K105" s="127"/>
    </row>
    <row r="106" spans="1:11" x14ac:dyDescent="0.4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127"/>
      <c r="J106" s="127"/>
      <c r="K106" s="127"/>
    </row>
    <row r="107" spans="1:11" x14ac:dyDescent="0.4">
      <c r="A107" s="37" t="s">
        <v>181</v>
      </c>
      <c r="B107" s="37" t="s">
        <v>196</v>
      </c>
      <c r="C107" s="37"/>
      <c r="D107" s="37"/>
      <c r="E107" s="37"/>
      <c r="F107" s="37"/>
      <c r="G107" s="37"/>
      <c r="H107" s="37"/>
      <c r="I107" s="127"/>
      <c r="J107" s="127"/>
      <c r="K107" s="127"/>
    </row>
    <row r="108" spans="1:11" x14ac:dyDescent="0.4">
      <c r="A108" s="37" t="s">
        <v>181</v>
      </c>
      <c r="B108" s="37" t="s">
        <v>195</v>
      </c>
      <c r="C108" s="37"/>
      <c r="D108" s="37"/>
      <c r="E108" s="37"/>
      <c r="F108" s="37"/>
      <c r="G108" s="37"/>
      <c r="H108" s="37"/>
      <c r="I108" s="127"/>
      <c r="J108" s="127"/>
      <c r="K108" s="127"/>
    </row>
    <row r="109" spans="1:11" x14ac:dyDescent="0.4">
      <c r="A109" s="37" t="s">
        <v>181</v>
      </c>
      <c r="B109" s="37" t="s">
        <v>191</v>
      </c>
      <c r="C109" s="37"/>
      <c r="D109" s="37"/>
      <c r="E109" s="37"/>
      <c r="F109" s="37"/>
      <c r="G109" s="37"/>
      <c r="H109" s="37"/>
      <c r="I109" s="127"/>
      <c r="J109" s="127"/>
      <c r="K109" s="127"/>
    </row>
    <row r="110" spans="1:11" x14ac:dyDescent="0.4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127"/>
      <c r="J110" s="127"/>
      <c r="K110" s="127"/>
    </row>
    <row r="111" spans="1:11" x14ac:dyDescent="0.4">
      <c r="A111" s="37" t="s">
        <v>181</v>
      </c>
      <c r="B111" s="37" t="s">
        <v>201</v>
      </c>
      <c r="C111" s="37"/>
      <c r="D111" s="37"/>
      <c r="E111" s="37"/>
      <c r="F111" s="37"/>
      <c r="G111" s="37"/>
      <c r="H111" s="37"/>
      <c r="I111" s="127"/>
      <c r="J111" s="127"/>
      <c r="K111" s="127"/>
    </row>
    <row r="112" spans="1:11" x14ac:dyDescent="0.4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127"/>
      <c r="J112" s="127"/>
      <c r="K112" s="127"/>
    </row>
    <row r="113" spans="1:11" x14ac:dyDescent="0.4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127"/>
      <c r="J113" s="127"/>
      <c r="K113" s="127"/>
    </row>
    <row r="114" spans="1:11" x14ac:dyDescent="0.4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127"/>
      <c r="J114" s="127"/>
      <c r="K114" s="127"/>
    </row>
    <row r="115" spans="1:11" x14ac:dyDescent="0.4">
      <c r="A115" s="37" t="s">
        <v>181</v>
      </c>
      <c r="B115" s="37" t="s">
        <v>202</v>
      </c>
      <c r="C115" s="37"/>
      <c r="D115" s="37"/>
      <c r="E115" s="37"/>
      <c r="F115" s="37"/>
      <c r="G115" s="37"/>
      <c r="H115" s="37"/>
      <c r="I115" s="127"/>
      <c r="J115" s="127"/>
      <c r="K115" s="127"/>
    </row>
    <row r="116" spans="1:11" x14ac:dyDescent="0.4">
      <c r="A116" s="37" t="s">
        <v>181</v>
      </c>
      <c r="B116" s="37" t="s">
        <v>184</v>
      </c>
      <c r="C116" s="37">
        <v>670</v>
      </c>
      <c r="D116" s="37"/>
      <c r="E116" s="37"/>
      <c r="F116" s="37">
        <v>590</v>
      </c>
      <c r="G116" s="37">
        <v>90</v>
      </c>
      <c r="H116" s="37"/>
      <c r="I116" s="127">
        <v>248</v>
      </c>
      <c r="J116" s="127"/>
      <c r="K116" s="127"/>
    </row>
    <row r="117" spans="1:11" x14ac:dyDescent="0.35">
      <c r="A117" s="37" t="s">
        <v>181</v>
      </c>
      <c r="B117" s="39" t="s">
        <v>632</v>
      </c>
      <c r="C117" s="37"/>
      <c r="D117" s="37"/>
      <c r="E117" s="37"/>
      <c r="F117" s="37"/>
      <c r="G117" s="37"/>
      <c r="H117" s="37"/>
      <c r="I117" s="127">
        <v>48</v>
      </c>
      <c r="J117" s="127"/>
      <c r="K117" s="127"/>
    </row>
    <row r="118" spans="1:11" x14ac:dyDescent="0.35">
      <c r="A118" s="37" t="s">
        <v>181</v>
      </c>
      <c r="B118" s="39" t="s">
        <v>619</v>
      </c>
      <c r="C118" s="37">
        <v>670</v>
      </c>
      <c r="D118" s="37"/>
      <c r="E118" s="37"/>
      <c r="F118" s="37">
        <v>590</v>
      </c>
      <c r="G118" s="37">
        <v>90</v>
      </c>
      <c r="H118" s="37"/>
      <c r="I118" s="127">
        <v>200</v>
      </c>
      <c r="J118" s="127"/>
      <c r="K118" s="127"/>
    </row>
    <row r="119" spans="1:11" x14ac:dyDescent="0.4">
      <c r="A119" s="37" t="s">
        <v>206</v>
      </c>
      <c r="B119" s="37" t="s">
        <v>206</v>
      </c>
      <c r="C119" s="37">
        <v>952</v>
      </c>
      <c r="D119" s="37"/>
      <c r="E119" s="38">
        <v>1118</v>
      </c>
      <c r="F119" s="37"/>
      <c r="G119" s="37">
        <v>172</v>
      </c>
      <c r="H119" s="37"/>
      <c r="I119" s="128">
        <v>1178</v>
      </c>
      <c r="J119" s="128">
        <v>2020</v>
      </c>
      <c r="K119" s="128"/>
    </row>
    <row r="120" spans="1:11" x14ac:dyDescent="0.4">
      <c r="A120" s="37" t="s">
        <v>206</v>
      </c>
      <c r="B120" s="37" t="s">
        <v>210</v>
      </c>
      <c r="C120" s="37">
        <v>952</v>
      </c>
      <c r="D120" s="37"/>
      <c r="E120" s="37"/>
      <c r="F120" s="37"/>
      <c r="G120" s="37"/>
      <c r="H120" s="37"/>
      <c r="I120" s="127"/>
      <c r="J120" s="127"/>
      <c r="K120" s="127"/>
    </row>
    <row r="121" spans="1:11" x14ac:dyDescent="0.4">
      <c r="A121" s="37" t="s">
        <v>206</v>
      </c>
      <c r="B121" s="37" t="s">
        <v>209</v>
      </c>
      <c r="C121" s="37"/>
      <c r="D121" s="37"/>
      <c r="E121" s="37"/>
      <c r="F121" s="37"/>
      <c r="G121" s="37"/>
      <c r="H121" s="37"/>
      <c r="I121" s="128">
        <v>1178</v>
      </c>
      <c r="J121" s="127"/>
      <c r="K121" s="127"/>
    </row>
    <row r="122" spans="1:11" x14ac:dyDescent="0.4">
      <c r="A122" s="37" t="s">
        <v>206</v>
      </c>
      <c r="B122" s="37" t="s">
        <v>211</v>
      </c>
      <c r="C122" s="37"/>
      <c r="D122" s="37"/>
      <c r="E122" s="37"/>
      <c r="F122" s="37"/>
      <c r="G122" s="37"/>
      <c r="H122" s="37"/>
      <c r="I122" s="127"/>
      <c r="J122" s="127"/>
      <c r="K122" s="127"/>
    </row>
    <row r="123" spans="1:11" x14ac:dyDescent="0.4">
      <c r="A123" s="37" t="s">
        <v>206</v>
      </c>
      <c r="B123" s="37" t="s">
        <v>208</v>
      </c>
      <c r="C123" s="37"/>
      <c r="D123" s="37"/>
      <c r="E123" s="37"/>
      <c r="F123" s="37"/>
      <c r="G123" s="37">
        <v>172</v>
      </c>
      <c r="H123" s="37"/>
      <c r="I123" s="127"/>
      <c r="J123" s="128">
        <v>2020</v>
      </c>
      <c r="K123" s="128"/>
    </row>
    <row r="124" spans="1:11" x14ac:dyDescent="0.4">
      <c r="A124" s="37" t="s">
        <v>206</v>
      </c>
      <c r="B124" s="37" t="s">
        <v>207</v>
      </c>
      <c r="C124" s="37"/>
      <c r="D124" s="37"/>
      <c r="E124" s="38">
        <v>1118</v>
      </c>
      <c r="F124" s="37"/>
      <c r="G124" s="37"/>
      <c r="H124" s="37"/>
      <c r="I124" s="127"/>
      <c r="J124" s="127"/>
      <c r="K124" s="127"/>
    </row>
    <row r="125" spans="1:11" x14ac:dyDescent="0.4">
      <c r="A125" s="37" t="s">
        <v>212</v>
      </c>
      <c r="B125" s="37" t="s">
        <v>212</v>
      </c>
      <c r="C125" s="37">
        <v>268</v>
      </c>
      <c r="D125" s="38">
        <v>1165</v>
      </c>
      <c r="E125" s="37">
        <v>672</v>
      </c>
      <c r="F125" s="38">
        <v>1128</v>
      </c>
      <c r="G125" s="37">
        <v>794</v>
      </c>
      <c r="H125" s="37">
        <v>200</v>
      </c>
      <c r="I125" s="127">
        <v>482</v>
      </c>
      <c r="J125" s="127">
        <v>50</v>
      </c>
      <c r="K125" s="127"/>
    </row>
    <row r="126" spans="1:11" x14ac:dyDescent="0.4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127"/>
      <c r="J126" s="127"/>
      <c r="K126" s="127"/>
    </row>
    <row r="127" spans="1:11" x14ac:dyDescent="0.4">
      <c r="A127" s="37" t="s">
        <v>212</v>
      </c>
      <c r="B127" s="37" t="s">
        <v>209</v>
      </c>
      <c r="C127" s="37"/>
      <c r="D127" s="37"/>
      <c r="E127" s="37"/>
      <c r="F127" s="37"/>
      <c r="G127" s="37"/>
      <c r="H127" s="37"/>
      <c r="I127" s="127">
        <v>23</v>
      </c>
      <c r="J127" s="127"/>
      <c r="K127" s="127"/>
    </row>
    <row r="128" spans="1:11" x14ac:dyDescent="0.4">
      <c r="A128" s="37" t="s">
        <v>212</v>
      </c>
      <c r="B128" s="37" t="s">
        <v>214</v>
      </c>
      <c r="C128" s="37"/>
      <c r="D128" s="37">
        <v>425</v>
      </c>
      <c r="E128" s="37">
        <v>580</v>
      </c>
      <c r="F128" s="37"/>
      <c r="G128" s="37">
        <v>670</v>
      </c>
      <c r="H128" s="37"/>
      <c r="I128" s="127">
        <v>50</v>
      </c>
      <c r="J128" s="127"/>
      <c r="K128" s="127"/>
    </row>
    <row r="129" spans="1:11" x14ac:dyDescent="0.4">
      <c r="A129" s="37" t="s">
        <v>212</v>
      </c>
      <c r="B129" s="37" t="s">
        <v>215</v>
      </c>
      <c r="C129" s="37"/>
      <c r="D129" s="37"/>
      <c r="E129" s="37"/>
      <c r="F129" s="37"/>
      <c r="G129" s="37"/>
      <c r="H129" s="37"/>
      <c r="I129" s="127"/>
      <c r="J129" s="127"/>
      <c r="K129" s="127"/>
    </row>
    <row r="130" spans="1:11" x14ac:dyDescent="0.4">
      <c r="A130" s="37" t="s">
        <v>212</v>
      </c>
      <c r="B130" s="37" t="s">
        <v>211</v>
      </c>
      <c r="C130" s="37"/>
      <c r="D130" s="37"/>
      <c r="E130" s="37"/>
      <c r="F130" s="37"/>
      <c r="G130" s="37">
        <v>124</v>
      </c>
      <c r="H130" s="37"/>
      <c r="I130" s="127">
        <v>292</v>
      </c>
      <c r="J130" s="127"/>
      <c r="K130" s="127"/>
    </row>
    <row r="131" spans="1:11" x14ac:dyDescent="0.4">
      <c r="A131" s="37" t="s">
        <v>212</v>
      </c>
      <c r="B131" s="37" t="s">
        <v>208</v>
      </c>
      <c r="C131" s="37">
        <v>268</v>
      </c>
      <c r="D131" s="37">
        <v>740</v>
      </c>
      <c r="E131" s="37"/>
      <c r="F131" s="37"/>
      <c r="G131" s="37"/>
      <c r="H131" s="37">
        <v>200</v>
      </c>
      <c r="I131" s="127">
        <v>57</v>
      </c>
      <c r="J131" s="127"/>
      <c r="K131" s="127"/>
    </row>
    <row r="132" spans="1:11" x14ac:dyDescent="0.4">
      <c r="A132" s="37" t="s">
        <v>212</v>
      </c>
      <c r="B132" s="37" t="s">
        <v>207</v>
      </c>
      <c r="C132" s="37"/>
      <c r="D132" s="37"/>
      <c r="E132" s="37"/>
      <c r="F132" s="37">
        <v>180</v>
      </c>
      <c r="G132" s="37"/>
      <c r="H132" s="37"/>
      <c r="I132" s="127"/>
      <c r="J132" s="127"/>
      <c r="K132" s="127"/>
    </row>
    <row r="133" spans="1:11" x14ac:dyDescent="0.4">
      <c r="A133" s="37" t="s">
        <v>212</v>
      </c>
      <c r="B133" s="37" t="s">
        <v>213</v>
      </c>
      <c r="C133" s="37"/>
      <c r="D133" s="37"/>
      <c r="E133" s="37">
        <v>92</v>
      </c>
      <c r="F133" s="37">
        <v>860</v>
      </c>
      <c r="G133" s="37"/>
      <c r="H133" s="37"/>
      <c r="I133" s="127">
        <v>60</v>
      </c>
      <c r="J133" s="127"/>
      <c r="K133" s="127"/>
    </row>
    <row r="134" spans="1:11" x14ac:dyDescent="0.4">
      <c r="A134" s="37" t="s">
        <v>212</v>
      </c>
      <c r="B134" s="37" t="s">
        <v>216</v>
      </c>
      <c r="C134" s="37"/>
      <c r="D134" s="37"/>
      <c r="E134" s="37"/>
      <c r="F134" s="37">
        <v>88</v>
      </c>
      <c r="G134" s="37"/>
      <c r="H134" s="37"/>
      <c r="I134" s="127"/>
      <c r="J134" s="127">
        <v>50</v>
      </c>
      <c r="K134" s="127"/>
    </row>
    <row r="135" spans="1:11" x14ac:dyDescent="0.4">
      <c r="A135" s="37" t="s">
        <v>218</v>
      </c>
      <c r="B135" s="37" t="s">
        <v>218</v>
      </c>
      <c r="C135" s="37"/>
      <c r="D135" s="38">
        <v>2770</v>
      </c>
      <c r="E135" s="37"/>
      <c r="F135" s="37">
        <v>856</v>
      </c>
      <c r="G135" s="37">
        <v>570</v>
      </c>
      <c r="H135" s="37">
        <v>500</v>
      </c>
      <c r="I135" s="127">
        <v>260</v>
      </c>
      <c r="J135" s="127"/>
      <c r="K135" s="127"/>
    </row>
    <row r="136" spans="1:11" x14ac:dyDescent="0.4">
      <c r="A136" s="37" t="s">
        <v>218</v>
      </c>
      <c r="B136" s="37" t="s">
        <v>220</v>
      </c>
      <c r="C136" s="37"/>
      <c r="D136" s="38">
        <v>1100</v>
      </c>
      <c r="E136" s="37"/>
      <c r="F136" s="37"/>
      <c r="G136" s="37">
        <v>570</v>
      </c>
      <c r="H136" s="37"/>
      <c r="I136" s="127"/>
      <c r="J136" s="127"/>
      <c r="K136" s="127"/>
    </row>
    <row r="137" spans="1:11" x14ac:dyDescent="0.4">
      <c r="A137" s="37" t="s">
        <v>218</v>
      </c>
      <c r="B137" s="37" t="s">
        <v>211</v>
      </c>
      <c r="C137" s="37"/>
      <c r="D137" s="38">
        <v>1130</v>
      </c>
      <c r="E137" s="37"/>
      <c r="F137" s="37">
        <v>598</v>
      </c>
      <c r="G137" s="37"/>
      <c r="H137" s="37"/>
      <c r="I137" s="127">
        <v>200</v>
      </c>
      <c r="J137" s="127"/>
      <c r="K137" s="127"/>
    </row>
    <row r="138" spans="1:11" x14ac:dyDescent="0.4">
      <c r="A138" s="37" t="s">
        <v>218</v>
      </c>
      <c r="B138" s="37" t="s">
        <v>207</v>
      </c>
      <c r="C138" s="37"/>
      <c r="D138" s="37">
        <v>540</v>
      </c>
      <c r="E138" s="37"/>
      <c r="F138" s="37"/>
      <c r="G138" s="37"/>
      <c r="H138" s="37"/>
      <c r="I138" s="127">
        <v>60</v>
      </c>
      <c r="J138" s="127"/>
      <c r="K138" s="127"/>
    </row>
    <row r="139" spans="1:11" x14ac:dyDescent="0.4">
      <c r="A139" s="37" t="s">
        <v>218</v>
      </c>
      <c r="B139" s="37" t="s">
        <v>219</v>
      </c>
      <c r="C139" s="37"/>
      <c r="D139" s="37"/>
      <c r="E139" s="37"/>
      <c r="F139" s="37">
        <v>258</v>
      </c>
      <c r="G139" s="37"/>
      <c r="H139" s="37"/>
      <c r="I139" s="127"/>
      <c r="J139" s="127"/>
      <c r="K139" s="127"/>
    </row>
    <row r="140" spans="1:11" x14ac:dyDescent="0.4">
      <c r="A140" s="37" t="s">
        <v>218</v>
      </c>
      <c r="B140" s="37" t="s">
        <v>216</v>
      </c>
      <c r="C140" s="37"/>
      <c r="D140" s="37"/>
      <c r="E140" s="37"/>
      <c r="F140" s="37"/>
      <c r="G140" s="37"/>
      <c r="H140" s="37">
        <v>500</v>
      </c>
      <c r="I140" s="127"/>
      <c r="J140" s="127"/>
      <c r="K140" s="127"/>
    </row>
    <row r="141" spans="1:11" x14ac:dyDescent="0.4">
      <c r="A141" s="37" t="s">
        <v>221</v>
      </c>
      <c r="B141" s="37" t="s">
        <v>221</v>
      </c>
      <c r="C141" s="37"/>
      <c r="D141" s="37">
        <v>790</v>
      </c>
      <c r="E141" s="37"/>
      <c r="F141" s="37">
        <v>199</v>
      </c>
      <c r="G141" s="37">
        <v>296</v>
      </c>
      <c r="H141" s="37">
        <v>244</v>
      </c>
      <c r="I141" s="128">
        <v>2857</v>
      </c>
      <c r="J141" s="127">
        <v>293</v>
      </c>
      <c r="K141" s="127">
        <v>310</v>
      </c>
    </row>
    <row r="142" spans="1:11" x14ac:dyDescent="0.4">
      <c r="A142" s="37" t="s">
        <v>221</v>
      </c>
      <c r="B142" s="37" t="s">
        <v>223</v>
      </c>
      <c r="C142" s="37"/>
      <c r="D142" s="37"/>
      <c r="E142" s="37"/>
      <c r="F142" s="37"/>
      <c r="G142" s="37"/>
      <c r="H142" s="37"/>
      <c r="I142" s="127"/>
      <c r="J142" s="127"/>
      <c r="K142" s="127"/>
    </row>
    <row r="143" spans="1:11" x14ac:dyDescent="0.4">
      <c r="A143" s="37" t="s">
        <v>221</v>
      </c>
      <c r="B143" s="37" t="s">
        <v>226</v>
      </c>
      <c r="C143" s="37"/>
      <c r="D143" s="37"/>
      <c r="E143" s="37"/>
      <c r="F143" s="37"/>
      <c r="G143" s="37"/>
      <c r="H143" s="37"/>
      <c r="I143" s="127"/>
      <c r="J143" s="127">
        <v>293</v>
      </c>
      <c r="K143" s="127"/>
    </row>
    <row r="144" spans="1:11" x14ac:dyDescent="0.4">
      <c r="A144" s="37" t="s">
        <v>221</v>
      </c>
      <c r="B144" s="37" t="s">
        <v>227</v>
      </c>
      <c r="C144" s="37"/>
      <c r="D144" s="37"/>
      <c r="E144" s="37"/>
      <c r="F144" s="37"/>
      <c r="G144" s="37"/>
      <c r="H144" s="37"/>
      <c r="I144" s="127"/>
      <c r="J144" s="127"/>
      <c r="K144" s="127"/>
    </row>
    <row r="145" spans="1:11" x14ac:dyDescent="0.4">
      <c r="A145" s="37" t="s">
        <v>221</v>
      </c>
      <c r="B145" s="37" t="s">
        <v>209</v>
      </c>
      <c r="C145" s="37"/>
      <c r="D145" s="37"/>
      <c r="E145" s="37"/>
      <c r="F145" s="37"/>
      <c r="G145" s="37"/>
      <c r="H145" s="37"/>
      <c r="I145" s="128">
        <v>1035</v>
      </c>
      <c r="J145" s="127"/>
      <c r="K145" s="127"/>
    </row>
    <row r="146" spans="1:11" x14ac:dyDescent="0.4">
      <c r="A146" s="37" t="s">
        <v>221</v>
      </c>
      <c r="B146" s="37" t="s">
        <v>211</v>
      </c>
      <c r="C146" s="37"/>
      <c r="D146" s="37"/>
      <c r="E146" s="37"/>
      <c r="F146" s="37"/>
      <c r="G146" s="37"/>
      <c r="H146" s="37"/>
      <c r="I146" s="127"/>
      <c r="J146" s="127"/>
      <c r="K146" s="127"/>
    </row>
    <row r="147" spans="1:11" x14ac:dyDescent="0.4">
      <c r="A147" s="37" t="s">
        <v>221</v>
      </c>
      <c r="B147" s="37" t="s">
        <v>225</v>
      </c>
      <c r="C147" s="37"/>
      <c r="D147" s="37"/>
      <c r="E147" s="37"/>
      <c r="F147" s="37"/>
      <c r="G147" s="37"/>
      <c r="H147" s="37"/>
      <c r="I147" s="127">
        <v>19</v>
      </c>
      <c r="J147" s="127"/>
      <c r="K147" s="127"/>
    </row>
    <row r="148" spans="1:11" x14ac:dyDescent="0.4">
      <c r="A148" s="37" t="s">
        <v>221</v>
      </c>
      <c r="B148" s="37" t="s">
        <v>224</v>
      </c>
      <c r="C148" s="37"/>
      <c r="D148" s="37"/>
      <c r="E148" s="37"/>
      <c r="F148" s="37"/>
      <c r="G148" s="37">
        <v>50</v>
      </c>
      <c r="H148" s="37"/>
      <c r="I148" s="127">
        <v>125</v>
      </c>
      <c r="J148" s="127"/>
      <c r="K148" s="127"/>
    </row>
    <row r="149" spans="1:11" x14ac:dyDescent="0.4">
      <c r="A149" s="37" t="s">
        <v>221</v>
      </c>
      <c r="B149" s="37" t="s">
        <v>208</v>
      </c>
      <c r="C149" s="37"/>
      <c r="D149" s="37"/>
      <c r="E149" s="37"/>
      <c r="F149" s="37"/>
      <c r="G149" s="37">
        <v>120</v>
      </c>
      <c r="H149" s="37"/>
      <c r="I149" s="127">
        <v>812</v>
      </c>
      <c r="J149" s="127"/>
      <c r="K149" s="127">
        <v>310</v>
      </c>
    </row>
    <row r="150" spans="1:11" x14ac:dyDescent="0.4">
      <c r="A150" s="37" t="s">
        <v>221</v>
      </c>
      <c r="B150" s="37" t="s">
        <v>231</v>
      </c>
      <c r="C150" s="37"/>
      <c r="D150" s="37"/>
      <c r="E150" s="37"/>
      <c r="F150" s="37"/>
      <c r="G150" s="37"/>
      <c r="H150" s="37"/>
      <c r="I150" s="127">
        <v>19</v>
      </c>
      <c r="J150" s="127"/>
      <c r="K150" s="127"/>
    </row>
    <row r="151" spans="1:11" x14ac:dyDescent="0.4">
      <c r="A151" s="37" t="s">
        <v>221</v>
      </c>
      <c r="B151" s="37" t="s">
        <v>232</v>
      </c>
      <c r="C151" s="37"/>
      <c r="D151" s="37"/>
      <c r="E151" s="37"/>
      <c r="F151" s="37"/>
      <c r="G151" s="37"/>
      <c r="H151" s="37"/>
      <c r="I151" s="127"/>
      <c r="J151" s="127"/>
      <c r="K151" s="127"/>
    </row>
    <row r="152" spans="1:11" x14ac:dyDescent="0.4">
      <c r="A152" s="37" t="s">
        <v>221</v>
      </c>
      <c r="B152" s="37" t="s">
        <v>207</v>
      </c>
      <c r="C152" s="37"/>
      <c r="D152" s="37"/>
      <c r="E152" s="37"/>
      <c r="F152" s="37">
        <v>34</v>
      </c>
      <c r="G152" s="37"/>
      <c r="H152" s="37"/>
      <c r="I152" s="127">
        <v>14</v>
      </c>
      <c r="J152" s="127"/>
      <c r="K152" s="127"/>
    </row>
    <row r="153" spans="1:11" x14ac:dyDescent="0.4">
      <c r="A153" s="37" t="s">
        <v>221</v>
      </c>
      <c r="B153" s="37" t="s">
        <v>229</v>
      </c>
      <c r="C153" s="37"/>
      <c r="D153" s="37">
        <v>790</v>
      </c>
      <c r="E153" s="37"/>
      <c r="F153" s="37">
        <v>49</v>
      </c>
      <c r="G153" s="37">
        <v>89</v>
      </c>
      <c r="H153" s="37"/>
      <c r="I153" s="127">
        <v>798</v>
      </c>
      <c r="J153" s="127"/>
      <c r="K153" s="127"/>
    </row>
    <row r="154" spans="1:11" x14ac:dyDescent="0.4">
      <c r="A154" s="37" t="s">
        <v>221</v>
      </c>
      <c r="B154" s="37" t="s">
        <v>222</v>
      </c>
      <c r="C154" s="37"/>
      <c r="D154" s="37"/>
      <c r="E154" s="37"/>
      <c r="F154" s="37">
        <v>116</v>
      </c>
      <c r="G154" s="37">
        <v>37</v>
      </c>
      <c r="H154" s="37">
        <v>184</v>
      </c>
      <c r="I154" s="127"/>
      <c r="J154" s="127"/>
      <c r="K154" s="127"/>
    </row>
    <row r="155" spans="1:11" x14ac:dyDescent="0.4">
      <c r="A155" s="37" t="s">
        <v>221</v>
      </c>
      <c r="B155" s="37" t="s">
        <v>230</v>
      </c>
      <c r="C155" s="37"/>
      <c r="D155" s="37"/>
      <c r="E155" s="37"/>
      <c r="F155" s="37"/>
      <c r="G155" s="37"/>
      <c r="H155" s="37"/>
      <c r="I155" s="127">
        <v>35</v>
      </c>
      <c r="J155" s="127"/>
      <c r="K155" s="127"/>
    </row>
    <row r="156" spans="1:11" x14ac:dyDescent="0.4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127"/>
      <c r="J156" s="127"/>
      <c r="K156" s="127"/>
    </row>
    <row r="157" spans="1:11" x14ac:dyDescent="0.4">
      <c r="A157" s="37" t="s">
        <v>221</v>
      </c>
      <c r="B157" s="37" t="s">
        <v>228</v>
      </c>
      <c r="C157" s="37"/>
      <c r="D157" s="37"/>
      <c r="E157" s="37"/>
      <c r="F157" s="37"/>
      <c r="G157" s="37"/>
      <c r="H157" s="37">
        <v>60</v>
      </c>
      <c r="I157" s="127"/>
      <c r="J157" s="127"/>
      <c r="K157" s="127"/>
    </row>
    <row r="158" spans="1:11" x14ac:dyDescent="0.4">
      <c r="A158" s="37" t="s">
        <v>233</v>
      </c>
      <c r="B158" s="37" t="s">
        <v>233</v>
      </c>
      <c r="C158" s="38">
        <v>2770</v>
      </c>
      <c r="D158" s="38">
        <v>2626</v>
      </c>
      <c r="E158" s="38">
        <v>2312</v>
      </c>
      <c r="F158" s="38">
        <v>8561</v>
      </c>
      <c r="G158" s="38">
        <v>2358</v>
      </c>
      <c r="H158" s="38">
        <v>1156</v>
      </c>
      <c r="I158" s="128">
        <v>7440</v>
      </c>
      <c r="J158" s="129">
        <v>8963</v>
      </c>
      <c r="K158" s="128"/>
    </row>
    <row r="159" spans="1:11" x14ac:dyDescent="0.4">
      <c r="A159" s="37" t="s">
        <v>233</v>
      </c>
      <c r="B159" s="37" t="s">
        <v>243</v>
      </c>
      <c r="C159" s="38">
        <v>1970</v>
      </c>
      <c r="D159" s="37"/>
      <c r="E159" s="37">
        <v>742</v>
      </c>
      <c r="F159" s="38">
        <v>7915</v>
      </c>
      <c r="G159" s="37"/>
      <c r="H159" s="37"/>
      <c r="I159" s="127">
        <v>19</v>
      </c>
      <c r="J159" s="127">
        <v>386</v>
      </c>
      <c r="K159" s="127"/>
    </row>
    <row r="160" spans="1:11" x14ac:dyDescent="0.4">
      <c r="A160" s="37" t="s">
        <v>233</v>
      </c>
      <c r="B160" s="37" t="s">
        <v>244</v>
      </c>
      <c r="C160" s="37">
        <v>240</v>
      </c>
      <c r="D160" s="37"/>
      <c r="E160" s="37"/>
      <c r="F160" s="37">
        <v>38</v>
      </c>
      <c r="G160" s="37"/>
      <c r="H160" s="37"/>
      <c r="I160" s="128">
        <v>6920</v>
      </c>
      <c r="J160" s="127">
        <v>423</v>
      </c>
      <c r="K160" s="127"/>
    </row>
    <row r="161" spans="1:11" x14ac:dyDescent="0.4">
      <c r="A161" s="37" t="s">
        <v>233</v>
      </c>
      <c r="B161" s="37" t="s">
        <v>256</v>
      </c>
      <c r="C161" s="37"/>
      <c r="D161" s="37"/>
      <c r="E161" s="37"/>
      <c r="F161" s="37"/>
      <c r="G161" s="37"/>
      <c r="H161" s="37"/>
      <c r="I161" s="127">
        <v>35</v>
      </c>
      <c r="J161" s="127"/>
      <c r="K161" s="127"/>
    </row>
    <row r="162" spans="1:11" x14ac:dyDescent="0.4">
      <c r="A162" s="37" t="s">
        <v>233</v>
      </c>
      <c r="B162" s="37" t="s">
        <v>223</v>
      </c>
      <c r="C162" s="37"/>
      <c r="D162" s="37"/>
      <c r="E162" s="37"/>
      <c r="F162" s="37"/>
      <c r="G162" s="37">
        <v>14</v>
      </c>
      <c r="H162" s="37"/>
      <c r="I162" s="127">
        <v>10</v>
      </c>
      <c r="J162" s="127">
        <v>805</v>
      </c>
      <c r="K162" s="127"/>
    </row>
    <row r="163" spans="1:11" x14ac:dyDescent="0.4">
      <c r="A163" s="37" t="s">
        <v>233</v>
      </c>
      <c r="B163" s="37" t="s">
        <v>255</v>
      </c>
      <c r="C163" s="37"/>
      <c r="D163" s="37"/>
      <c r="E163" s="37"/>
      <c r="F163" s="37"/>
      <c r="G163" s="37"/>
      <c r="H163" s="37">
        <v>876</v>
      </c>
      <c r="I163" s="127">
        <v>58</v>
      </c>
      <c r="J163" s="127"/>
      <c r="K163" s="127"/>
    </row>
    <row r="164" spans="1:11" x14ac:dyDescent="0.4">
      <c r="A164" s="37" t="s">
        <v>233</v>
      </c>
      <c r="B164" s="37" t="s">
        <v>237</v>
      </c>
      <c r="C164" s="37"/>
      <c r="D164" s="37"/>
      <c r="E164" s="37"/>
      <c r="F164" s="37"/>
      <c r="G164" s="37">
        <v>112</v>
      </c>
      <c r="H164" s="37"/>
      <c r="I164" s="127"/>
      <c r="J164" s="127">
        <v>551</v>
      </c>
      <c r="K164" s="127"/>
    </row>
    <row r="165" spans="1:11" x14ac:dyDescent="0.4">
      <c r="A165" s="37" t="s">
        <v>233</v>
      </c>
      <c r="B165" s="37" t="s">
        <v>234</v>
      </c>
      <c r="C165" s="37"/>
      <c r="D165" s="37"/>
      <c r="E165" s="37"/>
      <c r="F165" s="37"/>
      <c r="G165" s="37"/>
      <c r="H165" s="37"/>
      <c r="I165" s="127">
        <v>40</v>
      </c>
      <c r="J165" s="127">
        <v>205</v>
      </c>
      <c r="K165" s="127"/>
    </row>
    <row r="166" spans="1:11" x14ac:dyDescent="0.4">
      <c r="A166" s="37" t="s">
        <v>233</v>
      </c>
      <c r="B166" s="37" t="s">
        <v>254</v>
      </c>
      <c r="C166" s="37"/>
      <c r="D166" s="37"/>
      <c r="E166" s="37"/>
      <c r="F166" s="37"/>
      <c r="G166" s="37"/>
      <c r="H166" s="37"/>
      <c r="I166" s="127"/>
      <c r="J166" s="127"/>
      <c r="K166" s="127"/>
    </row>
    <row r="167" spans="1:11" x14ac:dyDescent="0.4">
      <c r="A167" s="37" t="s">
        <v>233</v>
      </c>
      <c r="B167" s="37" t="s">
        <v>235</v>
      </c>
      <c r="C167" s="37"/>
      <c r="D167" s="37">
        <v>830</v>
      </c>
      <c r="E167" s="37">
        <v>632</v>
      </c>
      <c r="F167" s="37"/>
      <c r="G167" s="37"/>
      <c r="H167" s="37"/>
      <c r="I167" s="127"/>
      <c r="J167" s="127"/>
      <c r="K167" s="127"/>
    </row>
    <row r="168" spans="1:11" x14ac:dyDescent="0.4">
      <c r="A168" s="37" t="s">
        <v>233</v>
      </c>
      <c r="B168" s="37" t="s">
        <v>252</v>
      </c>
      <c r="C168" s="37"/>
      <c r="D168" s="37"/>
      <c r="E168" s="37"/>
      <c r="F168" s="37"/>
      <c r="G168" s="37"/>
      <c r="H168" s="37"/>
      <c r="I168" s="127"/>
      <c r="J168" s="127">
        <v>288</v>
      </c>
      <c r="K168" s="127"/>
    </row>
    <row r="169" spans="1:11" x14ac:dyDescent="0.4">
      <c r="A169" s="37" t="s">
        <v>233</v>
      </c>
      <c r="B169" s="37" t="s">
        <v>246</v>
      </c>
      <c r="C169" s="37"/>
      <c r="D169" s="37"/>
      <c r="E169" s="37"/>
      <c r="F169" s="37"/>
      <c r="G169" s="37"/>
      <c r="H169" s="37"/>
      <c r="I169" s="127"/>
      <c r="J169" s="127">
        <v>293</v>
      </c>
      <c r="K169" s="127"/>
    </row>
    <row r="170" spans="1:11" x14ac:dyDescent="0.4">
      <c r="A170" s="37" t="s">
        <v>233</v>
      </c>
      <c r="B170" s="37" t="s">
        <v>240</v>
      </c>
      <c r="C170" s="37"/>
      <c r="D170" s="37"/>
      <c r="E170" s="37"/>
      <c r="F170" s="37"/>
      <c r="G170" s="37"/>
      <c r="H170" s="37"/>
      <c r="I170" s="127"/>
      <c r="J170" s="127">
        <v>272</v>
      </c>
      <c r="K170" s="127"/>
    </row>
    <row r="171" spans="1:11" x14ac:dyDescent="0.4">
      <c r="A171" s="37" t="s">
        <v>233</v>
      </c>
      <c r="B171" s="37" t="s">
        <v>242</v>
      </c>
      <c r="C171" s="37"/>
      <c r="D171" s="37"/>
      <c r="E171" s="37"/>
      <c r="F171" s="37">
        <v>113</v>
      </c>
      <c r="G171" s="37"/>
      <c r="H171" s="37"/>
      <c r="I171" s="127"/>
      <c r="J171" s="127">
        <v>656</v>
      </c>
      <c r="K171" s="127"/>
    </row>
    <row r="172" spans="1:11" x14ac:dyDescent="0.4">
      <c r="A172" s="37" t="s">
        <v>233</v>
      </c>
      <c r="B172" s="37" t="s">
        <v>238</v>
      </c>
      <c r="C172" s="37"/>
      <c r="D172" s="37"/>
      <c r="E172" s="37"/>
      <c r="F172" s="37"/>
      <c r="G172" s="37"/>
      <c r="H172" s="37"/>
      <c r="I172" s="127"/>
      <c r="J172" s="127">
        <v>124</v>
      </c>
      <c r="K172" s="127"/>
    </row>
    <row r="173" spans="1:11" x14ac:dyDescent="0.4">
      <c r="A173" s="37" t="s">
        <v>233</v>
      </c>
      <c r="B173" s="37" t="s">
        <v>236</v>
      </c>
      <c r="C173" s="37">
        <v>560</v>
      </c>
      <c r="D173" s="38">
        <v>1210</v>
      </c>
      <c r="E173" s="37">
        <v>938</v>
      </c>
      <c r="F173" s="37">
        <v>358</v>
      </c>
      <c r="G173" s="38">
        <v>2196</v>
      </c>
      <c r="H173" s="37"/>
      <c r="I173" s="127"/>
      <c r="J173" s="129">
        <v>3397</v>
      </c>
      <c r="K173" s="128"/>
    </row>
    <row r="174" spans="1:11" x14ac:dyDescent="0.4">
      <c r="A174" s="37" t="s">
        <v>233</v>
      </c>
      <c r="B174" s="37" t="s">
        <v>248</v>
      </c>
      <c r="C174" s="37"/>
      <c r="D174" s="37"/>
      <c r="E174" s="37"/>
      <c r="F174" s="37"/>
      <c r="G174" s="37"/>
      <c r="H174" s="37"/>
      <c r="I174" s="127"/>
      <c r="J174" s="127">
        <v>170</v>
      </c>
      <c r="K174" s="127"/>
    </row>
    <row r="175" spans="1:11" x14ac:dyDescent="0.4">
      <c r="A175" s="37" t="s">
        <v>233</v>
      </c>
      <c r="B175" s="37" t="s">
        <v>251</v>
      </c>
      <c r="C175" s="37"/>
      <c r="D175" s="37"/>
      <c r="E175" s="37"/>
      <c r="F175" s="37"/>
      <c r="G175" s="37">
        <v>18</v>
      </c>
      <c r="H175" s="37"/>
      <c r="I175" s="127">
        <v>104</v>
      </c>
      <c r="J175" s="127"/>
      <c r="K175" s="127"/>
    </row>
    <row r="176" spans="1:11" x14ac:dyDescent="0.4">
      <c r="A176" s="37" t="s">
        <v>233</v>
      </c>
      <c r="B176" s="37" t="s">
        <v>249</v>
      </c>
      <c r="C176" s="37"/>
      <c r="D176" s="37"/>
      <c r="E176" s="37"/>
      <c r="F176" s="37">
        <v>90</v>
      </c>
      <c r="G176" s="37"/>
      <c r="H176" s="37">
        <v>210</v>
      </c>
      <c r="I176" s="127"/>
      <c r="J176" s="127">
        <v>18</v>
      </c>
      <c r="K176" s="127"/>
    </row>
    <row r="177" spans="1:11" x14ac:dyDescent="0.4">
      <c r="A177" s="37" t="s">
        <v>233</v>
      </c>
      <c r="B177" s="37" t="s">
        <v>253</v>
      </c>
      <c r="C177" s="37"/>
      <c r="D177" s="37"/>
      <c r="E177" s="37"/>
      <c r="F177" s="37"/>
      <c r="G177" s="37">
        <v>18</v>
      </c>
      <c r="H177" s="37"/>
      <c r="I177" s="127">
        <v>137</v>
      </c>
      <c r="J177" s="127"/>
      <c r="K177" s="127"/>
    </row>
    <row r="178" spans="1:11" x14ac:dyDescent="0.4">
      <c r="A178" s="37" t="s">
        <v>233</v>
      </c>
      <c r="B178" s="37" t="s">
        <v>250</v>
      </c>
      <c r="C178" s="37"/>
      <c r="D178" s="37">
        <v>544</v>
      </c>
      <c r="E178" s="37"/>
      <c r="F178" s="37"/>
      <c r="G178" s="37"/>
      <c r="H178" s="37"/>
      <c r="I178" s="127"/>
      <c r="J178" s="127">
        <v>621</v>
      </c>
      <c r="K178" s="127"/>
    </row>
    <row r="179" spans="1:11" x14ac:dyDescent="0.4">
      <c r="A179" s="37" t="s">
        <v>233</v>
      </c>
      <c r="B179" s="37" t="s">
        <v>245</v>
      </c>
      <c r="C179" s="37"/>
      <c r="D179" s="37"/>
      <c r="E179" s="37"/>
      <c r="F179" s="37"/>
      <c r="G179" s="37"/>
      <c r="H179" s="37"/>
      <c r="I179" s="127">
        <v>48</v>
      </c>
      <c r="J179" s="127"/>
      <c r="K179" s="127"/>
    </row>
    <row r="180" spans="1:11" x14ac:dyDescent="0.4">
      <c r="A180" s="37" t="s">
        <v>233</v>
      </c>
      <c r="B180" s="37" t="s">
        <v>239</v>
      </c>
      <c r="C180" s="37"/>
      <c r="D180" s="37"/>
      <c r="E180" s="37"/>
      <c r="F180" s="37">
        <v>47</v>
      </c>
      <c r="G180" s="37"/>
      <c r="H180" s="37">
        <v>70</v>
      </c>
      <c r="I180" s="127"/>
      <c r="J180" s="127">
        <v>502</v>
      </c>
      <c r="K180" s="127"/>
    </row>
    <row r="181" spans="1:11" x14ac:dyDescent="0.4">
      <c r="A181" s="37" t="s">
        <v>233</v>
      </c>
      <c r="B181" s="37" t="s">
        <v>247</v>
      </c>
      <c r="C181" s="37"/>
      <c r="D181" s="37">
        <v>42</v>
      </c>
      <c r="E181" s="37"/>
      <c r="F181" s="37"/>
      <c r="G181" s="37"/>
      <c r="H181" s="37"/>
      <c r="I181" s="127"/>
      <c r="J181" s="127"/>
      <c r="K181" s="127"/>
    </row>
    <row r="182" spans="1:11" x14ac:dyDescent="0.4">
      <c r="A182" s="37" t="s">
        <v>233</v>
      </c>
      <c r="B182" s="37" t="s">
        <v>216</v>
      </c>
      <c r="C182" s="37"/>
      <c r="D182" s="37"/>
      <c r="E182" s="37"/>
      <c r="F182" s="37"/>
      <c r="G182" s="37"/>
      <c r="H182" s="37"/>
      <c r="I182" s="127">
        <v>69</v>
      </c>
      <c r="J182" s="127"/>
      <c r="K182" s="127"/>
    </row>
    <row r="183" spans="1:11" x14ac:dyDescent="0.4">
      <c r="A183" s="37" t="s">
        <v>233</v>
      </c>
      <c r="B183" s="37" t="s">
        <v>241</v>
      </c>
      <c r="C183" s="37"/>
      <c r="D183" s="37"/>
      <c r="E183" s="37"/>
      <c r="F183" s="37"/>
      <c r="G183" s="37"/>
      <c r="H183" s="37"/>
      <c r="I183" s="127"/>
      <c r="J183" s="127">
        <v>252</v>
      </c>
      <c r="K183" s="127"/>
    </row>
    <row r="184" spans="1:11" x14ac:dyDescent="0.4">
      <c r="A184" s="37" t="s">
        <v>257</v>
      </c>
      <c r="B184" s="37" t="s">
        <v>257</v>
      </c>
      <c r="C184" s="37"/>
      <c r="D184" s="37"/>
      <c r="E184" s="37"/>
      <c r="F184" s="37"/>
      <c r="G184" s="37">
        <v>295</v>
      </c>
      <c r="H184" s="37">
        <v>721</v>
      </c>
      <c r="I184" s="127">
        <v>147</v>
      </c>
      <c r="J184" s="127"/>
      <c r="K184" s="127"/>
    </row>
    <row r="185" spans="1:11" x14ac:dyDescent="0.4">
      <c r="A185" s="37" t="s">
        <v>257</v>
      </c>
      <c r="B185" s="37" t="s">
        <v>209</v>
      </c>
      <c r="C185" s="37"/>
      <c r="D185" s="37"/>
      <c r="E185" s="37"/>
      <c r="F185" s="37"/>
      <c r="G185" s="37"/>
      <c r="H185" s="37">
        <v>550</v>
      </c>
      <c r="I185" s="127">
        <v>52</v>
      </c>
      <c r="J185" s="127"/>
      <c r="K185" s="127"/>
    </row>
    <row r="186" spans="1:11" x14ac:dyDescent="0.4">
      <c r="A186" s="37" t="s">
        <v>257</v>
      </c>
      <c r="B186" s="37" t="s">
        <v>211</v>
      </c>
      <c r="C186" s="37"/>
      <c r="D186" s="37"/>
      <c r="E186" s="37"/>
      <c r="F186" s="37"/>
      <c r="G186" s="37"/>
      <c r="H186" s="37"/>
      <c r="I186" s="127"/>
      <c r="J186" s="127"/>
      <c r="K186" s="127"/>
    </row>
    <row r="187" spans="1:11" x14ac:dyDescent="0.4">
      <c r="A187" s="37" t="s">
        <v>257</v>
      </c>
      <c r="B187" s="37" t="s">
        <v>208</v>
      </c>
      <c r="C187" s="37"/>
      <c r="D187" s="37"/>
      <c r="E187" s="37"/>
      <c r="F187" s="37"/>
      <c r="G187" s="37"/>
      <c r="H187" s="37"/>
      <c r="I187" s="127"/>
      <c r="J187" s="127"/>
      <c r="K187" s="127"/>
    </row>
    <row r="188" spans="1:11" x14ac:dyDescent="0.4">
      <c r="A188" s="37" t="s">
        <v>257</v>
      </c>
      <c r="B188" s="37" t="s">
        <v>258</v>
      </c>
      <c r="C188" s="37"/>
      <c r="D188" s="37"/>
      <c r="E188" s="37"/>
      <c r="F188" s="37"/>
      <c r="G188" s="37"/>
      <c r="H188" s="37"/>
      <c r="I188" s="127"/>
      <c r="J188" s="127"/>
      <c r="K188" s="127"/>
    </row>
    <row r="189" spans="1:11" x14ac:dyDescent="0.4">
      <c r="A189" s="37" t="s">
        <v>257</v>
      </c>
      <c r="B189" s="37" t="s">
        <v>216</v>
      </c>
      <c r="C189" s="37"/>
      <c r="D189" s="37"/>
      <c r="E189" s="37"/>
      <c r="F189" s="37"/>
      <c r="G189" s="37">
        <v>295</v>
      </c>
      <c r="H189" s="37">
        <v>171</v>
      </c>
      <c r="I189" s="127">
        <v>95</v>
      </c>
      <c r="J189" s="127"/>
      <c r="K189" s="127"/>
    </row>
    <row r="190" spans="1:11" x14ac:dyDescent="0.4">
      <c r="A190" s="37" t="s">
        <v>259</v>
      </c>
      <c r="B190" s="37" t="s">
        <v>259</v>
      </c>
      <c r="C190" s="37">
        <v>230</v>
      </c>
      <c r="D190" s="37">
        <v>220</v>
      </c>
      <c r="E190" s="38">
        <v>1020</v>
      </c>
      <c r="F190" s="37">
        <v>785</v>
      </c>
      <c r="G190" s="37">
        <v>965</v>
      </c>
      <c r="H190" s="37">
        <v>748</v>
      </c>
      <c r="I190" s="128">
        <v>1445</v>
      </c>
      <c r="J190" s="129">
        <v>88</v>
      </c>
      <c r="K190" s="127">
        <v>110</v>
      </c>
    </row>
    <row r="191" spans="1:11" x14ac:dyDescent="0.4">
      <c r="A191" s="37" t="s">
        <v>259</v>
      </c>
      <c r="B191" s="37" t="s">
        <v>265</v>
      </c>
      <c r="C191" s="37"/>
      <c r="D191" s="37"/>
      <c r="E191" s="37"/>
      <c r="F191" s="37"/>
      <c r="G191" s="37"/>
      <c r="H191" s="37"/>
      <c r="I191" s="127"/>
      <c r="J191" s="127"/>
      <c r="K191" s="127"/>
    </row>
    <row r="192" spans="1:11" x14ac:dyDescent="0.4">
      <c r="A192" s="37" t="s">
        <v>259</v>
      </c>
      <c r="B192" s="37" t="s">
        <v>263</v>
      </c>
      <c r="C192" s="37"/>
      <c r="D192" s="37">
        <v>220</v>
      </c>
      <c r="E192" s="37">
        <v>350</v>
      </c>
      <c r="F192" s="37">
        <v>135</v>
      </c>
      <c r="G192" s="37">
        <v>300</v>
      </c>
      <c r="H192" s="37"/>
      <c r="I192" s="127">
        <v>125</v>
      </c>
      <c r="J192" s="127">
        <v>48</v>
      </c>
      <c r="K192" s="127"/>
    </row>
    <row r="193" spans="1:11" x14ac:dyDescent="0.4">
      <c r="A193" s="37" t="s">
        <v>259</v>
      </c>
      <c r="B193" s="37" t="s">
        <v>262</v>
      </c>
      <c r="C193" s="37"/>
      <c r="D193" s="37"/>
      <c r="E193" s="37"/>
      <c r="F193" s="37"/>
      <c r="G193" s="37"/>
      <c r="H193" s="37">
        <v>122</v>
      </c>
      <c r="I193" s="127">
        <v>270</v>
      </c>
      <c r="J193" s="127"/>
      <c r="K193" s="127"/>
    </row>
    <row r="194" spans="1:11" x14ac:dyDescent="0.4">
      <c r="A194" s="37" t="s">
        <v>259</v>
      </c>
      <c r="B194" s="37" t="s">
        <v>211</v>
      </c>
      <c r="C194" s="37"/>
      <c r="D194" s="37"/>
      <c r="E194" s="37"/>
      <c r="F194" s="37"/>
      <c r="G194" s="37"/>
      <c r="H194" s="37"/>
      <c r="I194" s="127"/>
      <c r="J194" s="127"/>
      <c r="K194" s="127"/>
    </row>
    <row r="195" spans="1:11" x14ac:dyDescent="0.4">
      <c r="A195" s="37" t="s">
        <v>259</v>
      </c>
      <c r="B195" s="37" t="s">
        <v>266</v>
      </c>
      <c r="C195" s="37"/>
      <c r="D195" s="37"/>
      <c r="E195" s="37">
        <v>570</v>
      </c>
      <c r="F195" s="37"/>
      <c r="G195" s="37">
        <v>320</v>
      </c>
      <c r="H195" s="37">
        <v>306</v>
      </c>
      <c r="I195" s="127">
        <v>181</v>
      </c>
      <c r="J195" s="129"/>
      <c r="K195" s="127">
        <v>110</v>
      </c>
    </row>
    <row r="196" spans="1:11" x14ac:dyDescent="0.4">
      <c r="A196" s="37" t="s">
        <v>259</v>
      </c>
      <c r="B196" s="37" t="s">
        <v>260</v>
      </c>
      <c r="C196" s="37">
        <v>230</v>
      </c>
      <c r="D196" s="37"/>
      <c r="E196" s="37">
        <v>100</v>
      </c>
      <c r="F196" s="37">
        <v>650</v>
      </c>
      <c r="G196" s="37">
        <v>185</v>
      </c>
      <c r="H196" s="37"/>
      <c r="I196" s="127">
        <v>104</v>
      </c>
      <c r="J196" s="127">
        <v>40</v>
      </c>
      <c r="K196" s="127"/>
    </row>
    <row r="197" spans="1:11" x14ac:dyDescent="0.4">
      <c r="A197" s="37" t="s">
        <v>259</v>
      </c>
      <c r="B197" s="37" t="s">
        <v>207</v>
      </c>
      <c r="C197" s="37"/>
      <c r="D197" s="37"/>
      <c r="E197" s="37"/>
      <c r="F197" s="37"/>
      <c r="G197" s="37"/>
      <c r="H197" s="37">
        <v>320</v>
      </c>
      <c r="I197" s="127">
        <v>765</v>
      </c>
      <c r="J197" s="127"/>
      <c r="K197" s="127"/>
    </row>
    <row r="198" spans="1:11" x14ac:dyDescent="0.4">
      <c r="A198" s="37" t="s">
        <v>259</v>
      </c>
      <c r="B198" s="37" t="s">
        <v>261</v>
      </c>
      <c r="C198" s="37"/>
      <c r="D198" s="37"/>
      <c r="E198" s="37"/>
      <c r="F198" s="37"/>
      <c r="G198" s="37">
        <v>160</v>
      </c>
      <c r="H198" s="37"/>
      <c r="I198" s="127"/>
      <c r="J198" s="129"/>
      <c r="K198" s="127"/>
    </row>
    <row r="199" spans="1:11" x14ac:dyDescent="0.4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127"/>
      <c r="J199" s="127"/>
      <c r="K199" s="127"/>
    </row>
    <row r="200" spans="1:11" x14ac:dyDescent="0.4">
      <c r="A200" s="37" t="s">
        <v>259</v>
      </c>
      <c r="B200" s="37" t="s">
        <v>216</v>
      </c>
      <c r="C200" s="37"/>
      <c r="D200" s="37"/>
      <c r="E200" s="37"/>
      <c r="F200" s="37"/>
      <c r="G200" s="37"/>
      <c r="H200" s="37"/>
      <c r="I200" s="127"/>
      <c r="J200" s="127"/>
      <c r="K200" s="127"/>
    </row>
    <row r="201" spans="1:11" x14ac:dyDescent="0.4">
      <c r="A201" s="37" t="s">
        <v>267</v>
      </c>
      <c r="B201" s="37" t="s">
        <v>267</v>
      </c>
      <c r="C201" s="37"/>
      <c r="D201" s="37"/>
      <c r="E201" s="37"/>
      <c r="F201" s="37"/>
      <c r="G201" s="37"/>
      <c r="H201" s="37">
        <v>530</v>
      </c>
      <c r="I201" s="127"/>
      <c r="J201" s="127"/>
      <c r="K201" s="127"/>
    </row>
    <row r="202" spans="1:11" x14ac:dyDescent="0.4">
      <c r="A202" s="37" t="s">
        <v>267</v>
      </c>
      <c r="B202" s="37" t="s">
        <v>273</v>
      </c>
      <c r="C202" s="37"/>
      <c r="D202" s="37"/>
      <c r="E202" s="37"/>
      <c r="F202" s="37"/>
      <c r="G202" s="37"/>
      <c r="H202" s="37"/>
      <c r="I202" s="127"/>
      <c r="J202" s="127"/>
      <c r="K202" s="127"/>
    </row>
    <row r="203" spans="1:11" x14ac:dyDescent="0.4">
      <c r="A203" s="37" t="s">
        <v>267</v>
      </c>
      <c r="B203" s="37" t="s">
        <v>289</v>
      </c>
      <c r="C203" s="37"/>
      <c r="D203" s="37"/>
      <c r="E203" s="37"/>
      <c r="F203" s="37"/>
      <c r="G203" s="37"/>
      <c r="H203" s="37"/>
      <c r="I203" s="127"/>
      <c r="J203" s="127"/>
      <c r="K203" s="127"/>
    </row>
    <row r="204" spans="1:11" x14ac:dyDescent="0.4">
      <c r="A204" s="37" t="s">
        <v>267</v>
      </c>
      <c r="B204" s="37" t="s">
        <v>287</v>
      </c>
      <c r="C204" s="37"/>
      <c r="D204" s="37"/>
      <c r="E204" s="37"/>
      <c r="F204" s="37"/>
      <c r="G204" s="37"/>
      <c r="H204" s="37"/>
      <c r="I204" s="127"/>
      <c r="J204" s="127"/>
      <c r="K204" s="127"/>
    </row>
    <row r="205" spans="1:11" x14ac:dyDescent="0.4">
      <c r="A205" s="37" t="s">
        <v>267</v>
      </c>
      <c r="B205" s="37" t="s">
        <v>290</v>
      </c>
      <c r="C205" s="37"/>
      <c r="D205" s="37"/>
      <c r="E205" s="37"/>
      <c r="F205" s="37"/>
      <c r="G205" s="37"/>
      <c r="H205" s="37"/>
      <c r="I205" s="127"/>
      <c r="J205" s="127"/>
      <c r="K205" s="127"/>
    </row>
    <row r="206" spans="1:11" x14ac:dyDescent="0.4">
      <c r="A206" s="37" t="s">
        <v>267</v>
      </c>
      <c r="B206" s="37" t="s">
        <v>292</v>
      </c>
      <c r="C206" s="37"/>
      <c r="D206" s="37"/>
      <c r="E206" s="37"/>
      <c r="F206" s="37"/>
      <c r="G206" s="37"/>
      <c r="H206" s="37"/>
      <c r="I206" s="127"/>
      <c r="J206" s="127"/>
      <c r="K206" s="127"/>
    </row>
    <row r="207" spans="1:11" x14ac:dyDescent="0.4">
      <c r="A207" s="37" t="s">
        <v>267</v>
      </c>
      <c r="B207" s="37" t="s">
        <v>291</v>
      </c>
      <c r="C207" s="37"/>
      <c r="D207" s="37"/>
      <c r="E207" s="37"/>
      <c r="F207" s="37"/>
      <c r="G207" s="37"/>
      <c r="H207" s="37"/>
      <c r="I207" s="127"/>
      <c r="J207" s="127"/>
      <c r="K207" s="127"/>
    </row>
    <row r="208" spans="1:11" x14ac:dyDescent="0.4">
      <c r="A208" s="37" t="s">
        <v>267</v>
      </c>
      <c r="B208" s="37" t="s">
        <v>279</v>
      </c>
      <c r="C208" s="37"/>
      <c r="D208" s="37"/>
      <c r="E208" s="37"/>
      <c r="F208" s="37"/>
      <c r="G208" s="37"/>
      <c r="H208" s="37"/>
      <c r="I208" s="127"/>
      <c r="J208" s="127"/>
      <c r="K208" s="127"/>
    </row>
    <row r="209" spans="1:11" x14ac:dyDescent="0.4">
      <c r="A209" s="37" t="s">
        <v>267</v>
      </c>
      <c r="B209" s="37" t="s">
        <v>282</v>
      </c>
      <c r="C209" s="37"/>
      <c r="D209" s="37"/>
      <c r="E209" s="37"/>
      <c r="F209" s="37"/>
      <c r="G209" s="37"/>
      <c r="H209" s="37"/>
      <c r="I209" s="127"/>
      <c r="J209" s="127"/>
      <c r="K209" s="127"/>
    </row>
    <row r="210" spans="1:11" x14ac:dyDescent="0.4">
      <c r="A210" s="37" t="s">
        <v>267</v>
      </c>
      <c r="B210" s="37" t="s">
        <v>281</v>
      </c>
      <c r="C210" s="37"/>
      <c r="D210" s="37"/>
      <c r="E210" s="37"/>
      <c r="F210" s="37"/>
      <c r="G210" s="37"/>
      <c r="H210" s="37"/>
      <c r="I210" s="127"/>
      <c r="J210" s="127"/>
      <c r="K210" s="127"/>
    </row>
    <row r="211" spans="1:11" x14ac:dyDescent="0.4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127"/>
      <c r="J211" s="127"/>
      <c r="K211" s="127"/>
    </row>
    <row r="212" spans="1:11" x14ac:dyDescent="0.4">
      <c r="A212" s="37" t="s">
        <v>267</v>
      </c>
      <c r="B212" s="37" t="s">
        <v>294</v>
      </c>
      <c r="C212" s="37"/>
      <c r="D212" s="37"/>
      <c r="E212" s="37"/>
      <c r="F212" s="37"/>
      <c r="G212" s="37"/>
      <c r="H212" s="37"/>
      <c r="I212" s="127"/>
      <c r="J212" s="127"/>
      <c r="K212" s="127"/>
    </row>
    <row r="213" spans="1:11" x14ac:dyDescent="0.4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127"/>
      <c r="J213" s="127"/>
      <c r="K213" s="127"/>
    </row>
    <row r="214" spans="1:11" x14ac:dyDescent="0.4">
      <c r="A214" s="37" t="s">
        <v>267</v>
      </c>
      <c r="B214" s="37" t="s">
        <v>276</v>
      </c>
      <c r="C214" s="37"/>
      <c r="D214" s="37"/>
      <c r="E214" s="37"/>
      <c r="F214" s="37"/>
      <c r="G214" s="37"/>
      <c r="H214" s="37">
        <v>530</v>
      </c>
      <c r="I214" s="127"/>
      <c r="J214" s="127"/>
      <c r="K214" s="127"/>
    </row>
    <row r="215" spans="1:11" x14ac:dyDescent="0.4">
      <c r="A215" s="37" t="s">
        <v>267</v>
      </c>
      <c r="B215" s="37" t="s">
        <v>283</v>
      </c>
      <c r="C215" s="37"/>
      <c r="D215" s="37"/>
      <c r="E215" s="37"/>
      <c r="F215" s="37"/>
      <c r="G215" s="37"/>
      <c r="H215" s="37"/>
      <c r="I215" s="127"/>
      <c r="J215" s="127"/>
      <c r="K215" s="127"/>
    </row>
    <row r="216" spans="1:11" x14ac:dyDescent="0.4">
      <c r="A216" s="37" t="s">
        <v>267</v>
      </c>
      <c r="B216" s="37" t="s">
        <v>285</v>
      </c>
      <c r="C216" s="37"/>
      <c r="D216" s="37"/>
      <c r="E216" s="37"/>
      <c r="F216" s="37"/>
      <c r="G216" s="37"/>
      <c r="H216" s="37"/>
      <c r="I216" s="127"/>
      <c r="J216" s="127"/>
      <c r="K216" s="127"/>
    </row>
    <row r="217" spans="1:11" x14ac:dyDescent="0.4">
      <c r="A217" s="37" t="s">
        <v>267</v>
      </c>
      <c r="B217" s="37" t="s">
        <v>275</v>
      </c>
      <c r="C217" s="37"/>
      <c r="D217" s="37"/>
      <c r="E217" s="37"/>
      <c r="F217" s="37"/>
      <c r="G217" s="37"/>
      <c r="H217" s="37"/>
      <c r="I217" s="127"/>
      <c r="J217" s="127"/>
      <c r="K217" s="127"/>
    </row>
    <row r="218" spans="1:11" x14ac:dyDescent="0.4">
      <c r="A218" s="37" t="s">
        <v>267</v>
      </c>
      <c r="B218" s="37" t="s">
        <v>278</v>
      </c>
      <c r="C218" s="37"/>
      <c r="D218" s="37"/>
      <c r="E218" s="37"/>
      <c r="F218" s="37"/>
      <c r="G218" s="37"/>
      <c r="H218" s="37"/>
      <c r="I218" s="127"/>
      <c r="J218" s="127"/>
      <c r="K218" s="127"/>
    </row>
    <row r="219" spans="1:11" x14ac:dyDescent="0.4">
      <c r="A219" s="37" t="s">
        <v>267</v>
      </c>
      <c r="B219" s="37" t="s">
        <v>274</v>
      </c>
      <c r="C219" s="37"/>
      <c r="D219" s="37"/>
      <c r="E219" s="37"/>
      <c r="F219" s="37"/>
      <c r="G219" s="37"/>
      <c r="H219" s="37"/>
      <c r="I219" s="127"/>
      <c r="J219" s="127"/>
      <c r="K219" s="127"/>
    </row>
    <row r="220" spans="1:11" x14ac:dyDescent="0.4">
      <c r="A220" s="37" t="s">
        <v>267</v>
      </c>
      <c r="B220" s="37" t="s">
        <v>280</v>
      </c>
      <c r="C220" s="37"/>
      <c r="D220" s="37"/>
      <c r="E220" s="37"/>
      <c r="F220" s="37"/>
      <c r="G220" s="37"/>
      <c r="H220" s="37"/>
      <c r="I220" s="127"/>
      <c r="J220" s="127"/>
      <c r="K220" s="127"/>
    </row>
    <row r="221" spans="1:11" x14ac:dyDescent="0.4">
      <c r="A221" s="37" t="s">
        <v>267</v>
      </c>
      <c r="B221" s="37" t="s">
        <v>284</v>
      </c>
      <c r="C221" s="37"/>
      <c r="D221" s="37"/>
      <c r="E221" s="37"/>
      <c r="F221" s="37"/>
      <c r="G221" s="37"/>
      <c r="H221" s="37"/>
      <c r="I221" s="127"/>
      <c r="J221" s="127"/>
      <c r="K221" s="127"/>
    </row>
    <row r="222" spans="1:11" x14ac:dyDescent="0.4">
      <c r="A222" s="37" t="s">
        <v>267</v>
      </c>
      <c r="B222" s="37" t="s">
        <v>277</v>
      </c>
      <c r="C222" s="37"/>
      <c r="D222" s="37"/>
      <c r="E222" s="37"/>
      <c r="F222" s="37"/>
      <c r="G222" s="37"/>
      <c r="H222" s="37"/>
      <c r="I222" s="127"/>
      <c r="J222" s="127"/>
      <c r="K222" s="127"/>
    </row>
    <row r="223" spans="1:11" x14ac:dyDescent="0.4">
      <c r="A223" s="37" t="s">
        <v>267</v>
      </c>
      <c r="B223" s="37" t="s">
        <v>286</v>
      </c>
      <c r="C223" s="37"/>
      <c r="D223" s="37"/>
      <c r="E223" s="37"/>
      <c r="F223" s="37"/>
      <c r="G223" s="37"/>
      <c r="H223" s="37"/>
      <c r="I223" s="127"/>
      <c r="J223" s="127"/>
      <c r="K223" s="127"/>
    </row>
    <row r="224" spans="1:11" x14ac:dyDescent="0.4">
      <c r="A224" s="37" t="s">
        <v>268</v>
      </c>
      <c r="B224" s="37" t="s">
        <v>268</v>
      </c>
      <c r="C224" s="37"/>
      <c r="D224" s="37">
        <v>200</v>
      </c>
      <c r="E224" s="37">
        <v>710</v>
      </c>
      <c r="F224" s="37">
        <v>780</v>
      </c>
      <c r="G224" s="37"/>
      <c r="H224" s="37">
        <v>480</v>
      </c>
      <c r="I224" s="127">
        <v>430</v>
      </c>
      <c r="J224" s="127"/>
      <c r="K224" s="127"/>
    </row>
    <row r="225" spans="1:11" x14ac:dyDescent="0.4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/>
      <c r="I225" s="127"/>
      <c r="J225" s="127"/>
      <c r="K225" s="127"/>
    </row>
    <row r="226" spans="1:11" x14ac:dyDescent="0.4">
      <c r="A226" s="37" t="s">
        <v>268</v>
      </c>
      <c r="B226" s="37" t="s">
        <v>308</v>
      </c>
      <c r="C226" s="37"/>
      <c r="D226" s="37"/>
      <c r="E226" s="37"/>
      <c r="F226" s="37">
        <v>780</v>
      </c>
      <c r="G226" s="37"/>
      <c r="H226" s="37"/>
      <c r="I226" s="127">
        <v>100</v>
      </c>
      <c r="J226" s="127"/>
      <c r="K226" s="127"/>
    </row>
    <row r="227" spans="1:11" x14ac:dyDescent="0.4">
      <c r="A227" s="37" t="s">
        <v>268</v>
      </c>
      <c r="B227" s="37" t="s">
        <v>305</v>
      </c>
      <c r="C227" s="37"/>
      <c r="D227" s="37"/>
      <c r="E227" s="37"/>
      <c r="F227" s="37"/>
      <c r="G227" s="37"/>
      <c r="H227" s="37"/>
      <c r="I227" s="127"/>
      <c r="J227" s="127"/>
      <c r="K227" s="127"/>
    </row>
    <row r="228" spans="1:11" x14ac:dyDescent="0.4">
      <c r="A228" s="37" t="s">
        <v>268</v>
      </c>
      <c r="B228" s="37" t="s">
        <v>297</v>
      </c>
      <c r="C228" s="37"/>
      <c r="D228" s="37"/>
      <c r="E228" s="37"/>
      <c r="F228" s="37"/>
      <c r="G228" s="37"/>
      <c r="H228" s="37"/>
      <c r="I228" s="127"/>
      <c r="J228" s="127"/>
      <c r="K228" s="127"/>
    </row>
    <row r="229" spans="1:11" x14ac:dyDescent="0.4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/>
      <c r="I229" s="127"/>
      <c r="J229" s="127"/>
      <c r="K229" s="127"/>
    </row>
    <row r="230" spans="1:11" x14ac:dyDescent="0.4">
      <c r="A230" s="37" t="s">
        <v>268</v>
      </c>
      <c r="B230" s="37" t="s">
        <v>302</v>
      </c>
      <c r="C230" s="37"/>
      <c r="D230" s="37"/>
      <c r="E230" s="37"/>
      <c r="F230" s="37"/>
      <c r="G230" s="37"/>
      <c r="H230" s="37"/>
      <c r="I230" s="127"/>
      <c r="J230" s="127"/>
      <c r="K230" s="127"/>
    </row>
    <row r="231" spans="1:11" x14ac:dyDescent="0.4">
      <c r="A231" s="37" t="s">
        <v>268</v>
      </c>
      <c r="B231" s="37" t="s">
        <v>303</v>
      </c>
      <c r="C231" s="37"/>
      <c r="D231" s="37"/>
      <c r="E231" s="37"/>
      <c r="F231" s="37"/>
      <c r="G231" s="37"/>
      <c r="H231" s="37"/>
      <c r="I231" s="127"/>
      <c r="J231" s="127"/>
      <c r="K231" s="127"/>
    </row>
    <row r="232" spans="1:11" x14ac:dyDescent="0.4">
      <c r="A232" s="37" t="s">
        <v>268</v>
      </c>
      <c r="B232" s="37" t="s">
        <v>300</v>
      </c>
      <c r="C232" s="37"/>
      <c r="D232" s="37"/>
      <c r="E232" s="37"/>
      <c r="F232" s="37"/>
      <c r="G232" s="37"/>
      <c r="H232" s="37"/>
      <c r="I232" s="127">
        <v>330</v>
      </c>
      <c r="J232" s="127"/>
      <c r="K232" s="127"/>
    </row>
    <row r="233" spans="1:11" x14ac:dyDescent="0.4">
      <c r="A233" s="37" t="s">
        <v>268</v>
      </c>
      <c r="B233" s="37" t="s">
        <v>298</v>
      </c>
      <c r="C233" s="37"/>
      <c r="D233" s="37"/>
      <c r="E233" s="37"/>
      <c r="F233" s="37"/>
      <c r="G233" s="37"/>
      <c r="H233" s="37"/>
      <c r="I233" s="127"/>
      <c r="J233" s="127"/>
      <c r="K233" s="127"/>
    </row>
    <row r="234" spans="1:11" x14ac:dyDescent="0.4">
      <c r="A234" s="37" t="s">
        <v>268</v>
      </c>
      <c r="B234" s="37" t="s">
        <v>307</v>
      </c>
      <c r="C234" s="37"/>
      <c r="D234" s="37"/>
      <c r="E234" s="37"/>
      <c r="F234" s="37"/>
      <c r="G234" s="37"/>
      <c r="H234" s="37"/>
      <c r="I234" s="127"/>
      <c r="J234" s="127"/>
      <c r="K234" s="127"/>
    </row>
    <row r="235" spans="1:11" x14ac:dyDescent="0.4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37"/>
      <c r="I235" s="127"/>
      <c r="J235" s="127"/>
      <c r="K235" s="127"/>
    </row>
    <row r="236" spans="1:11" x14ac:dyDescent="0.4">
      <c r="A236" s="37" t="s">
        <v>268</v>
      </c>
      <c r="B236" s="37" t="s">
        <v>299</v>
      </c>
      <c r="C236" s="37"/>
      <c r="D236" s="37">
        <v>200</v>
      </c>
      <c r="E236" s="37">
        <v>710</v>
      </c>
      <c r="F236" s="37"/>
      <c r="G236" s="37"/>
      <c r="H236" s="37">
        <v>480</v>
      </c>
      <c r="I236" s="127"/>
      <c r="J236" s="127"/>
      <c r="K236" s="127"/>
    </row>
    <row r="237" spans="1:11" x14ac:dyDescent="0.35">
      <c r="A237" s="37" t="s">
        <v>268</v>
      </c>
      <c r="B237" s="39" t="s">
        <v>616</v>
      </c>
      <c r="C237" s="37"/>
      <c r="D237" s="37"/>
      <c r="E237" s="37">
        <v>710</v>
      </c>
      <c r="F237" s="37"/>
      <c r="G237" s="37"/>
      <c r="H237" s="37"/>
      <c r="I237" s="127"/>
      <c r="J237" s="127"/>
      <c r="K237" s="127"/>
    </row>
    <row r="238" spans="1:11" x14ac:dyDescent="0.35">
      <c r="A238" s="37" t="s">
        <v>268</v>
      </c>
      <c r="B238" s="39" t="s">
        <v>615</v>
      </c>
      <c r="C238" s="37"/>
      <c r="D238" s="37">
        <v>200</v>
      </c>
      <c r="E238" s="37"/>
      <c r="F238" s="37"/>
      <c r="G238" s="37"/>
      <c r="H238" s="37">
        <v>480</v>
      </c>
      <c r="I238" s="127"/>
      <c r="J238" s="127"/>
      <c r="K238" s="127"/>
    </row>
    <row r="239" spans="1:11" x14ac:dyDescent="0.4">
      <c r="A239" s="37" t="s">
        <v>268</v>
      </c>
      <c r="B239" s="37" t="s">
        <v>296</v>
      </c>
      <c r="C239" s="37"/>
      <c r="D239" s="37"/>
      <c r="E239" s="37"/>
      <c r="F239" s="37"/>
      <c r="G239" s="37"/>
      <c r="H239" s="37"/>
      <c r="I239" s="127"/>
      <c r="J239" s="127"/>
      <c r="K239" s="127"/>
    </row>
    <row r="240" spans="1:11" x14ac:dyDescent="0.4">
      <c r="A240" s="37" t="s">
        <v>268</v>
      </c>
      <c r="B240" s="37" t="s">
        <v>304</v>
      </c>
      <c r="C240" s="37"/>
      <c r="D240" s="37"/>
      <c r="E240" s="37"/>
      <c r="F240" s="37"/>
      <c r="G240" s="37"/>
      <c r="H240" s="37"/>
      <c r="I240" s="127"/>
      <c r="J240" s="127"/>
      <c r="K240" s="127"/>
    </row>
    <row r="241" spans="1:11" x14ac:dyDescent="0.4">
      <c r="A241" s="37" t="s">
        <v>271</v>
      </c>
      <c r="B241" s="37" t="s">
        <v>271</v>
      </c>
      <c r="C241" s="37"/>
      <c r="D241" s="37"/>
      <c r="E241" s="37"/>
      <c r="F241" s="37"/>
      <c r="G241" s="37"/>
      <c r="H241" s="37"/>
      <c r="I241" s="127"/>
      <c r="J241" s="127"/>
      <c r="K241" s="127"/>
    </row>
    <row r="242" spans="1:11" x14ac:dyDescent="0.4">
      <c r="A242" s="37" t="s">
        <v>271</v>
      </c>
      <c r="B242" s="37" t="s">
        <v>309</v>
      </c>
      <c r="C242" s="37"/>
      <c r="D242" s="37"/>
      <c r="E242" s="37"/>
      <c r="F242" s="37"/>
      <c r="G242" s="37"/>
      <c r="H242" s="37"/>
      <c r="I242" s="127"/>
      <c r="J242" s="127"/>
      <c r="K242" s="127"/>
    </row>
    <row r="243" spans="1:11" x14ac:dyDescent="0.4">
      <c r="A243" s="37" t="s">
        <v>271</v>
      </c>
      <c r="B243" s="37" t="s">
        <v>310</v>
      </c>
      <c r="C243" s="37"/>
      <c r="D243" s="37"/>
      <c r="E243" s="37"/>
      <c r="F243" s="37"/>
      <c r="G243" s="37"/>
      <c r="H243" s="37"/>
      <c r="I243" s="127"/>
      <c r="J243" s="127"/>
      <c r="K243" s="127"/>
    </row>
    <row r="244" spans="1:11" x14ac:dyDescent="0.4">
      <c r="A244" s="37" t="s">
        <v>269</v>
      </c>
      <c r="B244" s="37" t="s">
        <v>269</v>
      </c>
      <c r="C244" s="37"/>
      <c r="D244" s="37"/>
      <c r="E244" s="37"/>
      <c r="F244" s="37"/>
      <c r="G244" s="37"/>
      <c r="H244" s="37">
        <v>756</v>
      </c>
      <c r="I244" s="127"/>
      <c r="J244" s="127"/>
      <c r="K244" s="127">
        <v>198</v>
      </c>
    </row>
    <row r="245" spans="1:11" x14ac:dyDescent="0.4">
      <c r="A245" s="37" t="s">
        <v>269</v>
      </c>
      <c r="B245" s="37" t="s">
        <v>314</v>
      </c>
      <c r="C245" s="37"/>
      <c r="D245" s="37"/>
      <c r="E245" s="37"/>
      <c r="F245" s="37"/>
      <c r="G245" s="37"/>
      <c r="H245" s="37"/>
      <c r="I245" s="127"/>
      <c r="J245" s="127"/>
      <c r="K245" s="127"/>
    </row>
    <row r="246" spans="1:11" x14ac:dyDescent="0.4">
      <c r="A246" s="37" t="s">
        <v>269</v>
      </c>
      <c r="B246" s="37" t="s">
        <v>319</v>
      </c>
      <c r="C246" s="37"/>
      <c r="D246" s="37"/>
      <c r="E246" s="37"/>
      <c r="F246" s="37"/>
      <c r="G246" s="37"/>
      <c r="H246" s="37"/>
      <c r="I246" s="127"/>
      <c r="J246" s="127"/>
      <c r="K246" s="127"/>
    </row>
    <row r="247" spans="1:11" x14ac:dyDescent="0.4">
      <c r="A247" s="37" t="s">
        <v>269</v>
      </c>
      <c r="B247" s="37" t="s">
        <v>311</v>
      </c>
      <c r="C247" s="37"/>
      <c r="D247" s="37"/>
      <c r="E247" s="37"/>
      <c r="F247" s="37"/>
      <c r="G247" s="37"/>
      <c r="H247" s="37"/>
      <c r="I247" s="127"/>
      <c r="J247" s="127"/>
      <c r="K247" s="127"/>
    </row>
    <row r="248" spans="1:11" x14ac:dyDescent="0.4">
      <c r="A248" s="37" t="s">
        <v>269</v>
      </c>
      <c r="B248" s="37" t="s">
        <v>315</v>
      </c>
      <c r="C248" s="37"/>
      <c r="D248" s="37"/>
      <c r="E248" s="37"/>
      <c r="F248" s="37"/>
      <c r="G248" s="37"/>
      <c r="H248" s="37"/>
      <c r="I248" s="127"/>
      <c r="J248" s="127"/>
      <c r="K248" s="127"/>
    </row>
    <row r="249" spans="1:11" x14ac:dyDescent="0.4">
      <c r="A249" s="37" t="s">
        <v>269</v>
      </c>
      <c r="B249" s="37" t="s">
        <v>325</v>
      </c>
      <c r="C249" s="37"/>
      <c r="D249" s="37"/>
      <c r="E249" s="37"/>
      <c r="F249" s="37"/>
      <c r="G249" s="37"/>
      <c r="H249" s="37"/>
      <c r="I249" s="127"/>
      <c r="J249" s="127"/>
      <c r="K249" s="127"/>
    </row>
    <row r="250" spans="1:11" x14ac:dyDescent="0.4">
      <c r="A250" s="37" t="s">
        <v>269</v>
      </c>
      <c r="B250" s="37" t="s">
        <v>312</v>
      </c>
      <c r="C250" s="37"/>
      <c r="D250" s="37"/>
      <c r="E250" s="37"/>
      <c r="F250" s="37"/>
      <c r="G250" s="37"/>
      <c r="H250" s="37"/>
      <c r="I250" s="127"/>
      <c r="J250" s="127"/>
      <c r="K250" s="127"/>
    </row>
    <row r="251" spans="1:11" x14ac:dyDescent="0.4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127"/>
      <c r="J251" s="127"/>
      <c r="K251" s="127"/>
    </row>
    <row r="252" spans="1:11" x14ac:dyDescent="0.4">
      <c r="A252" s="37" t="s">
        <v>269</v>
      </c>
      <c r="B252" s="37" t="s">
        <v>317</v>
      </c>
      <c r="C252" s="37"/>
      <c r="D252" s="37"/>
      <c r="E252" s="37"/>
      <c r="F252" s="37"/>
      <c r="G252" s="37"/>
      <c r="H252" s="37"/>
      <c r="I252" s="127"/>
      <c r="J252" s="127"/>
      <c r="K252" s="127"/>
    </row>
    <row r="253" spans="1:11" x14ac:dyDescent="0.4">
      <c r="A253" s="37" t="s">
        <v>269</v>
      </c>
      <c r="B253" s="37" t="s">
        <v>316</v>
      </c>
      <c r="C253" s="37"/>
      <c r="D253" s="37"/>
      <c r="E253" s="37"/>
      <c r="F253" s="37"/>
      <c r="G253" s="37"/>
      <c r="H253" s="37"/>
      <c r="I253" s="127"/>
      <c r="J253" s="127"/>
      <c r="K253" s="127"/>
    </row>
    <row r="254" spans="1:11" x14ac:dyDescent="0.4">
      <c r="A254" s="37" t="s">
        <v>269</v>
      </c>
      <c r="B254" s="37" t="s">
        <v>324</v>
      </c>
      <c r="C254" s="37"/>
      <c r="D254" s="37"/>
      <c r="E254" s="37"/>
      <c r="F254" s="37"/>
      <c r="G254" s="37"/>
      <c r="H254" s="37"/>
      <c r="I254" s="127"/>
      <c r="J254" s="127"/>
      <c r="K254" s="127"/>
    </row>
    <row r="255" spans="1:11" x14ac:dyDescent="0.4">
      <c r="A255" s="37" t="s">
        <v>269</v>
      </c>
      <c r="B255" s="37" t="s">
        <v>320</v>
      </c>
      <c r="C255" s="37"/>
      <c r="D255" s="37"/>
      <c r="E255" s="37"/>
      <c r="F255" s="37"/>
      <c r="G255" s="37"/>
      <c r="H255" s="37"/>
      <c r="I255" s="127"/>
      <c r="J255" s="127"/>
      <c r="K255" s="127"/>
    </row>
    <row r="256" spans="1:11" x14ac:dyDescent="0.4">
      <c r="A256" s="37" t="s">
        <v>269</v>
      </c>
      <c r="B256" s="37" t="s">
        <v>313</v>
      </c>
      <c r="C256" s="37"/>
      <c r="D256" s="37"/>
      <c r="E256" s="37"/>
      <c r="F256" s="37"/>
      <c r="G256" s="37"/>
      <c r="H256" s="37">
        <v>756</v>
      </c>
      <c r="I256" s="127"/>
      <c r="J256" s="127"/>
      <c r="K256" s="127">
        <v>198</v>
      </c>
    </row>
    <row r="257" spans="1:11" x14ac:dyDescent="0.35">
      <c r="A257" s="37" t="s">
        <v>269</v>
      </c>
      <c r="B257" s="39" t="s">
        <v>612</v>
      </c>
      <c r="C257" s="37"/>
      <c r="D257" s="37"/>
      <c r="E257" s="37"/>
      <c r="F257" s="37"/>
      <c r="G257" s="37"/>
      <c r="H257" s="37">
        <v>756</v>
      </c>
      <c r="I257" s="127"/>
      <c r="J257" s="127"/>
      <c r="K257" s="127"/>
    </row>
    <row r="258" spans="1:11" x14ac:dyDescent="0.35">
      <c r="A258" s="37" t="s">
        <v>269</v>
      </c>
      <c r="B258" s="39" t="s">
        <v>613</v>
      </c>
      <c r="C258" s="37"/>
      <c r="D258" s="37"/>
      <c r="E258" s="37"/>
      <c r="F258" s="37"/>
      <c r="G258" s="37"/>
      <c r="H258" s="37"/>
      <c r="I258" s="127"/>
      <c r="J258" s="127"/>
      <c r="K258" s="127">
        <v>198</v>
      </c>
    </row>
    <row r="259" spans="1:11" x14ac:dyDescent="0.4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127"/>
      <c r="J259" s="127"/>
      <c r="K259" s="127"/>
    </row>
    <row r="260" spans="1:11" x14ac:dyDescent="0.4">
      <c r="A260" s="37" t="s">
        <v>269</v>
      </c>
      <c r="B260" s="37" t="s">
        <v>322</v>
      </c>
      <c r="C260" s="37"/>
      <c r="D260" s="37"/>
      <c r="E260" s="37"/>
      <c r="F260" s="37"/>
      <c r="G260" s="37"/>
      <c r="H260" s="37"/>
      <c r="I260" s="127"/>
      <c r="J260" s="127"/>
      <c r="K260" s="127"/>
    </row>
    <row r="261" spans="1:11" x14ac:dyDescent="0.4">
      <c r="A261" s="37" t="s">
        <v>269</v>
      </c>
      <c r="B261" s="37" t="s">
        <v>321</v>
      </c>
      <c r="C261" s="37"/>
      <c r="D261" s="37"/>
      <c r="E261" s="37"/>
      <c r="F261" s="37"/>
      <c r="G261" s="37"/>
      <c r="H261" s="37"/>
      <c r="I261" s="127"/>
      <c r="J261" s="127"/>
      <c r="K261" s="127"/>
    </row>
    <row r="262" spans="1:11" x14ac:dyDescent="0.4">
      <c r="A262" s="37" t="s">
        <v>270</v>
      </c>
      <c r="B262" s="37" t="s">
        <v>270</v>
      </c>
      <c r="C262" s="37"/>
      <c r="D262" s="37"/>
      <c r="E262" s="37"/>
      <c r="F262" s="37"/>
      <c r="G262" s="37"/>
      <c r="H262" s="37">
        <v>574</v>
      </c>
      <c r="I262" s="127"/>
      <c r="J262" s="127"/>
      <c r="K262" s="127"/>
    </row>
    <row r="263" spans="1:11" x14ac:dyDescent="0.4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127"/>
      <c r="J263" s="127"/>
      <c r="K263" s="127"/>
    </row>
    <row r="264" spans="1:11" x14ac:dyDescent="0.4">
      <c r="A264" s="37" t="s">
        <v>270</v>
      </c>
      <c r="B264" s="37" t="s">
        <v>328</v>
      </c>
      <c r="C264" s="37"/>
      <c r="D264" s="37"/>
      <c r="E264" s="37"/>
      <c r="F264" s="37"/>
      <c r="G264" s="37"/>
      <c r="H264" s="37"/>
      <c r="I264" s="127"/>
      <c r="J264" s="127"/>
      <c r="K264" s="127"/>
    </row>
    <row r="265" spans="1:11" x14ac:dyDescent="0.4">
      <c r="A265" s="37" t="s">
        <v>270</v>
      </c>
      <c r="B265" s="37" t="s">
        <v>327</v>
      </c>
      <c r="C265" s="37"/>
      <c r="D265" s="37"/>
      <c r="E265" s="37"/>
      <c r="F265" s="37"/>
      <c r="G265" s="37"/>
      <c r="H265" s="37"/>
      <c r="I265" s="127"/>
      <c r="J265" s="127"/>
      <c r="K265" s="127"/>
    </row>
    <row r="266" spans="1:11" x14ac:dyDescent="0.4">
      <c r="A266" s="37" t="s">
        <v>270</v>
      </c>
      <c r="B266" s="37" t="s">
        <v>326</v>
      </c>
      <c r="C266" s="37"/>
      <c r="D266" s="37"/>
      <c r="E266" s="37"/>
      <c r="F266" s="37"/>
      <c r="G266" s="37"/>
      <c r="H266" s="37"/>
      <c r="I266" s="127"/>
      <c r="J266" s="127"/>
      <c r="K266" s="127"/>
    </row>
    <row r="267" spans="1:11" x14ac:dyDescent="0.4">
      <c r="A267" s="37" t="s">
        <v>270</v>
      </c>
      <c r="B267" s="37" t="s">
        <v>332</v>
      </c>
      <c r="C267" s="37"/>
      <c r="D267" s="37"/>
      <c r="E267" s="37"/>
      <c r="F267" s="37"/>
      <c r="G267" s="37"/>
      <c r="H267" s="37"/>
      <c r="I267" s="127"/>
      <c r="J267" s="127"/>
      <c r="K267" s="127"/>
    </row>
    <row r="268" spans="1:11" x14ac:dyDescent="0.4">
      <c r="A268" s="37" t="s">
        <v>270</v>
      </c>
      <c r="B268" s="37" t="s">
        <v>330</v>
      </c>
      <c r="C268" s="37"/>
      <c r="D268" s="37"/>
      <c r="E268" s="37"/>
      <c r="F268" s="37"/>
      <c r="G268" s="37"/>
      <c r="H268" s="37"/>
      <c r="I268" s="127"/>
      <c r="J268" s="127"/>
      <c r="K268" s="127"/>
    </row>
    <row r="269" spans="1:11" x14ac:dyDescent="0.4">
      <c r="A269" s="37" t="s">
        <v>270</v>
      </c>
      <c r="B269" s="37" t="s">
        <v>329</v>
      </c>
      <c r="C269" s="37"/>
      <c r="D269" s="37"/>
      <c r="E269" s="37"/>
      <c r="F269" s="37"/>
      <c r="G269" s="37"/>
      <c r="H269" s="37"/>
      <c r="I269" s="127"/>
      <c r="J269" s="127"/>
      <c r="K269" s="127"/>
    </row>
    <row r="270" spans="1:11" x14ac:dyDescent="0.4">
      <c r="A270" s="37" t="s">
        <v>270</v>
      </c>
      <c r="B270" s="37" t="s">
        <v>334</v>
      </c>
      <c r="C270" s="37"/>
      <c r="D270" s="37"/>
      <c r="E270" s="37"/>
      <c r="F270" s="37"/>
      <c r="G270" s="37"/>
      <c r="H270" s="37"/>
      <c r="I270" s="127"/>
      <c r="J270" s="127"/>
      <c r="K270" s="127"/>
    </row>
    <row r="271" spans="1:11" x14ac:dyDescent="0.4">
      <c r="A271" s="37" t="s">
        <v>270</v>
      </c>
      <c r="B271" s="37" t="s">
        <v>331</v>
      </c>
      <c r="C271" s="37"/>
      <c r="D271" s="37"/>
      <c r="E271" s="37"/>
      <c r="F271" s="37"/>
      <c r="G271" s="37"/>
      <c r="H271" s="37"/>
      <c r="I271" s="127"/>
      <c r="J271" s="127"/>
      <c r="K271" s="127"/>
    </row>
    <row r="272" spans="1:11" x14ac:dyDescent="0.4">
      <c r="A272" s="37" t="s">
        <v>270</v>
      </c>
      <c r="B272" s="37" t="s">
        <v>336</v>
      </c>
      <c r="C272" s="37"/>
      <c r="D272" s="37"/>
      <c r="E272" s="37"/>
      <c r="F272" s="37"/>
      <c r="G272" s="37"/>
      <c r="H272" s="37">
        <v>574</v>
      </c>
      <c r="I272" s="127"/>
      <c r="J272" s="127"/>
      <c r="K272" s="127"/>
    </row>
    <row r="273" spans="1:11" x14ac:dyDescent="0.35">
      <c r="A273" s="37" t="s">
        <v>270</v>
      </c>
      <c r="B273" s="39" t="s">
        <v>561</v>
      </c>
      <c r="C273" s="37"/>
      <c r="D273" s="37"/>
      <c r="E273" s="37"/>
      <c r="F273" s="37"/>
      <c r="G273" s="37"/>
      <c r="H273" s="37"/>
      <c r="I273" s="127"/>
      <c r="J273" s="127"/>
      <c r="K273" s="127"/>
    </row>
    <row r="274" spans="1:11" x14ac:dyDescent="0.35">
      <c r="A274" s="37" t="s">
        <v>270</v>
      </c>
      <c r="B274" s="39" t="s">
        <v>562</v>
      </c>
      <c r="C274" s="37"/>
      <c r="D274" s="37"/>
      <c r="E274" s="37"/>
      <c r="F274" s="37"/>
      <c r="G274" s="37"/>
      <c r="H274" s="37"/>
      <c r="I274" s="127"/>
      <c r="J274" s="127"/>
      <c r="K274" s="127"/>
    </row>
    <row r="275" spans="1:11" x14ac:dyDescent="0.35">
      <c r="A275" s="37" t="s">
        <v>270</v>
      </c>
      <c r="B275" s="39" t="s">
        <v>610</v>
      </c>
      <c r="C275" s="37"/>
      <c r="D275" s="37"/>
      <c r="E275" s="37"/>
      <c r="F275" s="37"/>
      <c r="G275" s="37"/>
      <c r="H275" s="37"/>
      <c r="I275" s="127"/>
      <c r="J275" s="127"/>
      <c r="K275" s="127"/>
    </row>
    <row r="276" spans="1:11" x14ac:dyDescent="0.35">
      <c r="A276" s="37" t="s">
        <v>270</v>
      </c>
      <c r="B276" s="39" t="s">
        <v>563</v>
      </c>
      <c r="C276" s="37"/>
      <c r="D276" s="37"/>
      <c r="E276" s="37"/>
      <c r="F276" s="37"/>
      <c r="G276" s="37"/>
      <c r="H276" s="37">
        <v>574</v>
      </c>
      <c r="I276" s="127"/>
      <c r="J276" s="127"/>
      <c r="K276" s="127"/>
    </row>
    <row r="277" spans="1:11" x14ac:dyDescent="0.4">
      <c r="A277" s="37" t="s">
        <v>270</v>
      </c>
      <c r="B277" s="37" t="s">
        <v>333</v>
      </c>
      <c r="C277" s="37"/>
      <c r="D277" s="37"/>
      <c r="E277" s="37"/>
      <c r="F277" s="37"/>
      <c r="G277" s="37"/>
      <c r="H277" s="37"/>
      <c r="I277" s="127"/>
      <c r="J277" s="127"/>
      <c r="K277" s="127"/>
    </row>
    <row r="278" spans="1:11" x14ac:dyDescent="0.4">
      <c r="A278" s="37" t="s">
        <v>272</v>
      </c>
      <c r="B278" s="37" t="s">
        <v>272</v>
      </c>
      <c r="C278" s="37"/>
      <c r="D278" s="37"/>
      <c r="E278" s="37"/>
      <c r="F278" s="37"/>
      <c r="G278" s="37"/>
      <c r="H278" s="37"/>
      <c r="I278" s="127"/>
      <c r="J278" s="127"/>
      <c r="K278" s="127"/>
    </row>
    <row r="279" spans="1:11" x14ac:dyDescent="0.4">
      <c r="A279" s="37" t="s">
        <v>272</v>
      </c>
      <c r="B279" s="37" t="s">
        <v>337</v>
      </c>
      <c r="C279" s="37"/>
      <c r="D279" s="37"/>
      <c r="E279" s="37"/>
      <c r="F279" s="37"/>
      <c r="G279" s="37"/>
      <c r="H279" s="37"/>
      <c r="I279" s="127"/>
      <c r="J279" s="127"/>
      <c r="K279" s="127"/>
    </row>
  </sheetData>
  <autoFilter ref="A1:J1" xr:uid="{599A35FA-A7F1-4CB9-A35A-6BBD8CD6DF35}">
    <sortState xmlns:xlrd2="http://schemas.microsoft.com/office/spreadsheetml/2017/richdata2" ref="A2:J279">
      <sortCondition ref="A1"/>
    </sortState>
  </autoFilter>
  <sortState xmlns:xlrd2="http://schemas.microsoft.com/office/spreadsheetml/2017/richdata2" ref="B126:J134">
    <sortCondition ref="B126:B134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97A3-6965-4D99-9D39-DD72F8DFC6B9}">
  <dimension ref="A1:K279"/>
  <sheetViews>
    <sheetView workbookViewId="0">
      <selection activeCell="H23" sqref="H23"/>
    </sheetView>
  </sheetViews>
  <sheetFormatPr defaultRowHeight="17.399999999999999" x14ac:dyDescent="0.4"/>
  <cols>
    <col min="3" max="11" width="16" customWidth="1"/>
  </cols>
  <sheetData>
    <row r="1" spans="1:11" x14ac:dyDescent="0.4">
      <c r="A1" s="29" t="s">
        <v>0</v>
      </c>
      <c r="B1" s="29" t="s">
        <v>2</v>
      </c>
      <c r="C1" s="30" t="s">
        <v>643</v>
      </c>
      <c r="D1" s="30" t="s">
        <v>71</v>
      </c>
      <c r="E1" s="30" t="s">
        <v>72</v>
      </c>
      <c r="F1" s="30" t="s">
        <v>73</v>
      </c>
      <c r="G1" s="30" t="s">
        <v>74</v>
      </c>
      <c r="H1" s="30" t="s">
        <v>75</v>
      </c>
      <c r="I1" s="30" t="s">
        <v>76</v>
      </c>
      <c r="J1" s="30" t="s">
        <v>77</v>
      </c>
      <c r="K1" s="30" t="s">
        <v>78</v>
      </c>
    </row>
    <row r="2" spans="1:11" x14ac:dyDescent="0.4">
      <c r="A2" s="29" t="s">
        <v>3</v>
      </c>
      <c r="B2" s="29" t="s">
        <v>3</v>
      </c>
      <c r="C2" s="32">
        <v>1046</v>
      </c>
      <c r="D2" s="32">
        <v>14338</v>
      </c>
      <c r="E2" s="32">
        <v>24767</v>
      </c>
      <c r="F2" s="32">
        <v>55000</v>
      </c>
      <c r="G2" s="32">
        <v>33631</v>
      </c>
      <c r="H2" s="32">
        <v>27522</v>
      </c>
      <c r="I2" s="32">
        <v>26298</v>
      </c>
      <c r="J2" s="32">
        <v>61359</v>
      </c>
      <c r="K2" s="32">
        <v>51842</v>
      </c>
    </row>
    <row r="3" spans="1:11" x14ac:dyDescent="0.4">
      <c r="A3" s="29" t="s">
        <v>3</v>
      </c>
      <c r="B3" s="29" t="s">
        <v>644</v>
      </c>
      <c r="C3" s="31">
        <v>138</v>
      </c>
      <c r="D3" s="32">
        <v>2301</v>
      </c>
      <c r="E3" s="32">
        <v>3703</v>
      </c>
      <c r="F3" s="32">
        <v>7689</v>
      </c>
      <c r="G3" s="32">
        <v>4808</v>
      </c>
      <c r="H3" s="32">
        <v>3845</v>
      </c>
      <c r="I3" s="32">
        <v>3806</v>
      </c>
      <c r="J3" s="32">
        <v>8594</v>
      </c>
      <c r="K3" s="32">
        <v>7429</v>
      </c>
    </row>
    <row r="4" spans="1:11" x14ac:dyDescent="0.4">
      <c r="A4" s="29" t="s">
        <v>3</v>
      </c>
      <c r="B4" s="29" t="s">
        <v>645</v>
      </c>
      <c r="C4" s="31" t="s">
        <v>400</v>
      </c>
      <c r="D4" s="31">
        <v>97</v>
      </c>
      <c r="E4" s="31">
        <v>186</v>
      </c>
      <c r="F4" s="31">
        <v>472</v>
      </c>
      <c r="G4" s="31">
        <v>261</v>
      </c>
      <c r="H4" s="31">
        <v>194</v>
      </c>
      <c r="I4" s="31">
        <v>192</v>
      </c>
      <c r="J4" s="31">
        <v>391</v>
      </c>
      <c r="K4" s="31">
        <v>201</v>
      </c>
    </row>
    <row r="5" spans="1:11" x14ac:dyDescent="0.4">
      <c r="A5" s="29" t="s">
        <v>3</v>
      </c>
      <c r="B5" s="29" t="s">
        <v>646</v>
      </c>
      <c r="C5" s="31">
        <v>61</v>
      </c>
      <c r="D5" s="32">
        <v>1121</v>
      </c>
      <c r="E5" s="32">
        <v>1855</v>
      </c>
      <c r="F5" s="32">
        <v>4174</v>
      </c>
      <c r="G5" s="32">
        <v>2552</v>
      </c>
      <c r="H5" s="32">
        <v>2112</v>
      </c>
      <c r="I5" s="32">
        <v>1961</v>
      </c>
      <c r="J5" s="32">
        <v>4705</v>
      </c>
      <c r="K5" s="32">
        <v>3275</v>
      </c>
    </row>
    <row r="6" spans="1:11" x14ac:dyDescent="0.4">
      <c r="A6" s="29" t="s">
        <v>3</v>
      </c>
      <c r="B6" s="29" t="s">
        <v>647</v>
      </c>
      <c r="C6" s="31">
        <v>38</v>
      </c>
      <c r="D6" s="31">
        <v>559</v>
      </c>
      <c r="E6" s="31">
        <v>975</v>
      </c>
      <c r="F6" s="32">
        <v>2133</v>
      </c>
      <c r="G6" s="32">
        <v>1284</v>
      </c>
      <c r="H6" s="32">
        <v>1058</v>
      </c>
      <c r="I6" s="31">
        <v>952</v>
      </c>
      <c r="J6" s="32">
        <v>2200</v>
      </c>
      <c r="K6" s="32">
        <v>1721</v>
      </c>
    </row>
    <row r="7" spans="1:11" x14ac:dyDescent="0.4">
      <c r="A7" s="29" t="s">
        <v>3</v>
      </c>
      <c r="B7" s="29" t="s">
        <v>648</v>
      </c>
      <c r="C7" s="31">
        <v>73</v>
      </c>
      <c r="D7" s="32">
        <v>1207</v>
      </c>
      <c r="E7" s="32">
        <v>2019</v>
      </c>
      <c r="F7" s="32">
        <v>4341</v>
      </c>
      <c r="G7" s="32">
        <v>2453</v>
      </c>
      <c r="H7" s="32">
        <v>2004</v>
      </c>
      <c r="I7" s="32">
        <v>1854</v>
      </c>
      <c r="J7" s="32">
        <v>3944</v>
      </c>
      <c r="K7" s="32">
        <v>2871</v>
      </c>
    </row>
    <row r="8" spans="1:11" x14ac:dyDescent="0.4">
      <c r="A8" s="29" t="s">
        <v>3</v>
      </c>
      <c r="B8" s="29" t="s">
        <v>649</v>
      </c>
      <c r="C8" s="31" t="s">
        <v>400</v>
      </c>
      <c r="D8" s="31">
        <v>94</v>
      </c>
      <c r="E8" s="31">
        <v>197</v>
      </c>
      <c r="F8" s="31">
        <v>497</v>
      </c>
      <c r="G8" s="31">
        <v>243</v>
      </c>
      <c r="H8" s="31">
        <v>238</v>
      </c>
      <c r="I8" s="31">
        <v>168</v>
      </c>
      <c r="J8" s="31">
        <v>474</v>
      </c>
      <c r="K8" s="31">
        <v>297</v>
      </c>
    </row>
    <row r="9" spans="1:11" x14ac:dyDescent="0.4">
      <c r="A9" s="29" t="s">
        <v>3</v>
      </c>
      <c r="B9" s="29" t="s">
        <v>650</v>
      </c>
      <c r="C9" s="31" t="s">
        <v>400</v>
      </c>
      <c r="D9" s="31">
        <v>175</v>
      </c>
      <c r="E9" s="31">
        <v>338</v>
      </c>
      <c r="F9" s="31">
        <v>694</v>
      </c>
      <c r="G9" s="31">
        <v>393</v>
      </c>
      <c r="H9" s="31">
        <v>307</v>
      </c>
      <c r="I9" s="31">
        <v>251</v>
      </c>
      <c r="J9" s="31">
        <v>563</v>
      </c>
      <c r="K9" s="31">
        <v>359</v>
      </c>
    </row>
    <row r="10" spans="1:11" x14ac:dyDescent="0.4">
      <c r="A10" s="29" t="s">
        <v>3</v>
      </c>
      <c r="B10" s="29" t="s">
        <v>651</v>
      </c>
      <c r="C10" s="31" t="s">
        <v>400</v>
      </c>
      <c r="D10" s="31">
        <v>208</v>
      </c>
      <c r="E10" s="31">
        <v>354</v>
      </c>
      <c r="F10" s="31">
        <v>765</v>
      </c>
      <c r="G10" s="31">
        <v>431</v>
      </c>
      <c r="H10" s="31">
        <v>361</v>
      </c>
      <c r="I10" s="31">
        <v>307</v>
      </c>
      <c r="J10" s="31">
        <v>656</v>
      </c>
      <c r="K10" s="31">
        <v>504</v>
      </c>
    </row>
    <row r="11" spans="1:11" x14ac:dyDescent="0.4">
      <c r="A11" s="29" t="s">
        <v>3</v>
      </c>
      <c r="B11" s="29" t="s">
        <v>652</v>
      </c>
      <c r="C11" s="31">
        <v>307</v>
      </c>
      <c r="D11" s="32">
        <v>3803</v>
      </c>
      <c r="E11" s="32">
        <v>6637</v>
      </c>
      <c r="F11" s="32">
        <v>15263</v>
      </c>
      <c r="G11" s="32">
        <v>9730</v>
      </c>
      <c r="H11" s="32">
        <v>8208</v>
      </c>
      <c r="I11" s="32">
        <v>7971</v>
      </c>
      <c r="J11" s="32">
        <v>19168</v>
      </c>
      <c r="K11" s="32">
        <v>17206</v>
      </c>
    </row>
    <row r="12" spans="1:11" x14ac:dyDescent="0.4">
      <c r="A12" s="29" t="s">
        <v>3</v>
      </c>
      <c r="B12" s="29" t="s">
        <v>653</v>
      </c>
      <c r="C12" s="31" t="s">
        <v>400</v>
      </c>
      <c r="D12" s="31">
        <v>146</v>
      </c>
      <c r="E12" s="31">
        <v>309</v>
      </c>
      <c r="F12" s="31">
        <v>749</v>
      </c>
      <c r="G12" s="31">
        <v>464</v>
      </c>
      <c r="H12" s="31">
        <v>355</v>
      </c>
      <c r="I12" s="31">
        <v>286</v>
      </c>
      <c r="J12" s="31">
        <v>634</v>
      </c>
      <c r="K12" s="31">
        <v>373</v>
      </c>
    </row>
    <row r="13" spans="1:11" x14ac:dyDescent="0.4">
      <c r="A13" s="29" t="s">
        <v>3</v>
      </c>
      <c r="B13" s="29" t="s">
        <v>654</v>
      </c>
      <c r="C13" s="31" t="s">
        <v>400</v>
      </c>
      <c r="D13" s="31">
        <v>304</v>
      </c>
      <c r="E13" s="31">
        <v>457</v>
      </c>
      <c r="F13" s="31">
        <v>865</v>
      </c>
      <c r="G13" s="31">
        <v>532</v>
      </c>
      <c r="H13" s="31">
        <v>378</v>
      </c>
      <c r="I13" s="31">
        <v>372</v>
      </c>
      <c r="J13" s="31">
        <v>799</v>
      </c>
      <c r="K13" s="31">
        <v>461</v>
      </c>
    </row>
    <row r="14" spans="1:11" x14ac:dyDescent="0.4">
      <c r="A14" s="29" t="s">
        <v>3</v>
      </c>
      <c r="B14" s="29" t="s">
        <v>655</v>
      </c>
      <c r="C14" s="31" t="s">
        <v>400</v>
      </c>
      <c r="D14" s="31">
        <v>171</v>
      </c>
      <c r="E14" s="31">
        <v>324</v>
      </c>
      <c r="F14" s="31">
        <v>822</v>
      </c>
      <c r="G14" s="31">
        <v>477</v>
      </c>
      <c r="H14" s="31">
        <v>333</v>
      </c>
      <c r="I14" s="31">
        <v>295</v>
      </c>
      <c r="J14" s="31">
        <v>643</v>
      </c>
      <c r="K14" s="31">
        <v>419</v>
      </c>
    </row>
    <row r="15" spans="1:11" x14ac:dyDescent="0.4">
      <c r="A15" s="29" t="s">
        <v>3</v>
      </c>
      <c r="B15" s="29" t="s">
        <v>656</v>
      </c>
      <c r="C15" s="31">
        <v>215</v>
      </c>
      <c r="D15" s="32">
        <v>2632</v>
      </c>
      <c r="E15" s="32">
        <v>4669</v>
      </c>
      <c r="F15" s="32">
        <v>10917</v>
      </c>
      <c r="G15" s="32">
        <v>6783</v>
      </c>
      <c r="H15" s="32">
        <v>5749</v>
      </c>
      <c r="I15" s="32">
        <v>5766</v>
      </c>
      <c r="J15" s="32">
        <v>13926</v>
      </c>
      <c r="K15" s="32">
        <v>13535</v>
      </c>
    </row>
    <row r="16" spans="1:11" x14ac:dyDescent="0.4">
      <c r="A16" s="29" t="s">
        <v>3</v>
      </c>
      <c r="B16" s="29" t="s">
        <v>657</v>
      </c>
      <c r="C16" s="31">
        <v>34</v>
      </c>
      <c r="D16" s="31">
        <v>594</v>
      </c>
      <c r="E16" s="31">
        <v>919</v>
      </c>
      <c r="F16" s="32">
        <v>1802</v>
      </c>
      <c r="G16" s="32">
        <v>1158</v>
      </c>
      <c r="H16" s="31">
        <v>845</v>
      </c>
      <c r="I16" s="31">
        <v>683</v>
      </c>
      <c r="J16" s="32">
        <v>1635</v>
      </c>
      <c r="K16" s="32">
        <v>1290</v>
      </c>
    </row>
    <row r="17" spans="1:11" x14ac:dyDescent="0.4">
      <c r="A17" s="29" t="s">
        <v>3</v>
      </c>
      <c r="B17" s="29" t="s">
        <v>658</v>
      </c>
      <c r="C17" s="31" t="s">
        <v>400</v>
      </c>
      <c r="D17" s="31">
        <v>225</v>
      </c>
      <c r="E17" s="31">
        <v>406</v>
      </c>
      <c r="F17" s="31">
        <v>747</v>
      </c>
      <c r="G17" s="31">
        <v>406</v>
      </c>
      <c r="H17" s="31">
        <v>261</v>
      </c>
      <c r="I17" s="31">
        <v>263</v>
      </c>
      <c r="J17" s="31">
        <v>499</v>
      </c>
      <c r="K17" s="31">
        <v>319</v>
      </c>
    </row>
    <row r="18" spans="1:11" x14ac:dyDescent="0.4">
      <c r="A18" s="29" t="s">
        <v>3</v>
      </c>
      <c r="B18" s="29" t="s">
        <v>659</v>
      </c>
      <c r="C18" s="31">
        <v>35</v>
      </c>
      <c r="D18" s="31">
        <v>404</v>
      </c>
      <c r="E18" s="31">
        <v>792</v>
      </c>
      <c r="F18" s="32">
        <v>1697</v>
      </c>
      <c r="G18" s="31">
        <v>949</v>
      </c>
      <c r="H18" s="31">
        <v>725</v>
      </c>
      <c r="I18" s="31">
        <v>661</v>
      </c>
      <c r="J18" s="32">
        <v>1408</v>
      </c>
      <c r="K18" s="31">
        <v>892</v>
      </c>
    </row>
    <row r="19" spans="1:11" x14ac:dyDescent="0.4">
      <c r="A19" s="29" t="s">
        <v>3</v>
      </c>
      <c r="B19" s="29" t="s">
        <v>660</v>
      </c>
      <c r="C19" s="31" t="s">
        <v>400</v>
      </c>
      <c r="D19" s="31">
        <v>65</v>
      </c>
      <c r="E19" s="31">
        <v>206</v>
      </c>
      <c r="F19" s="31">
        <v>525</v>
      </c>
      <c r="G19" s="31">
        <v>232</v>
      </c>
      <c r="H19" s="31">
        <v>173</v>
      </c>
      <c r="I19" s="31">
        <v>130</v>
      </c>
      <c r="J19" s="31">
        <v>275</v>
      </c>
      <c r="K19" s="31">
        <v>151</v>
      </c>
    </row>
    <row r="20" spans="1:11" x14ac:dyDescent="0.4">
      <c r="A20" s="29" t="s">
        <v>3</v>
      </c>
      <c r="B20" s="29" t="s">
        <v>661</v>
      </c>
      <c r="C20" s="31" t="s">
        <v>400</v>
      </c>
      <c r="D20" s="31">
        <v>232</v>
      </c>
      <c r="E20" s="31">
        <v>421</v>
      </c>
      <c r="F20" s="31">
        <v>848</v>
      </c>
      <c r="G20" s="31">
        <v>475</v>
      </c>
      <c r="H20" s="31">
        <v>376</v>
      </c>
      <c r="I20" s="31">
        <v>380</v>
      </c>
      <c r="J20" s="31">
        <v>845</v>
      </c>
      <c r="K20" s="31">
        <v>539</v>
      </c>
    </row>
    <row r="21" spans="1:11" x14ac:dyDescent="0.4">
      <c r="A21" s="29" t="s">
        <v>4</v>
      </c>
      <c r="B21" s="29" t="s">
        <v>4</v>
      </c>
      <c r="C21" s="32">
        <v>9111</v>
      </c>
      <c r="D21" s="32">
        <v>118912</v>
      </c>
      <c r="E21" s="32">
        <v>199230</v>
      </c>
      <c r="F21" s="32">
        <v>473180</v>
      </c>
      <c r="G21" s="32">
        <v>330555</v>
      </c>
      <c r="H21" s="32">
        <v>287998</v>
      </c>
      <c r="I21" s="32">
        <v>285329</v>
      </c>
      <c r="J21" s="32">
        <v>739102</v>
      </c>
      <c r="K21" s="32">
        <v>911835</v>
      </c>
    </row>
    <row r="22" spans="1:11" x14ac:dyDescent="0.4">
      <c r="A22" s="29" t="s">
        <v>4</v>
      </c>
      <c r="B22" s="29" t="s">
        <v>769</v>
      </c>
      <c r="C22" s="31">
        <v>34</v>
      </c>
      <c r="D22" s="31">
        <v>447</v>
      </c>
      <c r="E22" s="31">
        <v>746</v>
      </c>
      <c r="F22" s="32">
        <v>1489</v>
      </c>
      <c r="G22" s="31">
        <v>902</v>
      </c>
      <c r="H22" s="31">
        <v>721</v>
      </c>
      <c r="I22" s="31">
        <v>655</v>
      </c>
      <c r="J22" s="32">
        <v>1276</v>
      </c>
      <c r="K22" s="31">
        <v>839</v>
      </c>
    </row>
    <row r="23" spans="1:11" x14ac:dyDescent="0.4">
      <c r="A23" s="29" t="s">
        <v>4</v>
      </c>
      <c r="B23" s="29" t="s">
        <v>118</v>
      </c>
      <c r="C23" s="31">
        <v>680</v>
      </c>
      <c r="D23" s="32">
        <v>8553</v>
      </c>
      <c r="E23" s="32">
        <v>14190</v>
      </c>
      <c r="F23" s="32">
        <v>33572</v>
      </c>
      <c r="G23" s="32">
        <v>23171</v>
      </c>
      <c r="H23" s="32">
        <v>20623</v>
      </c>
      <c r="I23" s="32">
        <v>21130</v>
      </c>
      <c r="J23" s="32">
        <v>55503</v>
      </c>
      <c r="K23" s="32">
        <v>77786</v>
      </c>
    </row>
    <row r="24" spans="1:11" x14ac:dyDescent="0.4">
      <c r="A24" s="29" t="s">
        <v>4</v>
      </c>
      <c r="B24" s="29" t="s">
        <v>596</v>
      </c>
      <c r="C24" s="31">
        <v>339</v>
      </c>
      <c r="D24" s="32">
        <v>4869</v>
      </c>
      <c r="E24" s="32">
        <v>7551</v>
      </c>
      <c r="F24" s="32">
        <v>17004</v>
      </c>
      <c r="G24" s="32">
        <v>11387</v>
      </c>
      <c r="H24" s="32">
        <v>9810</v>
      </c>
      <c r="I24" s="32">
        <v>9805</v>
      </c>
      <c r="J24" s="32">
        <v>24634</v>
      </c>
      <c r="K24" s="32">
        <v>30169</v>
      </c>
    </row>
    <row r="25" spans="1:11" x14ac:dyDescent="0.4">
      <c r="A25" s="29" t="s">
        <v>4</v>
      </c>
      <c r="B25" s="29" t="s">
        <v>598</v>
      </c>
      <c r="C25" s="31">
        <v>134</v>
      </c>
      <c r="D25" s="32">
        <v>1693</v>
      </c>
      <c r="E25" s="32">
        <v>2996</v>
      </c>
      <c r="F25" s="32">
        <v>7387</v>
      </c>
      <c r="G25" s="32">
        <v>5171</v>
      </c>
      <c r="H25" s="32">
        <v>4746</v>
      </c>
      <c r="I25" s="32">
        <v>4990</v>
      </c>
      <c r="J25" s="32">
        <v>13253</v>
      </c>
      <c r="K25" s="32">
        <v>22557</v>
      </c>
    </row>
    <row r="26" spans="1:11" x14ac:dyDescent="0.4">
      <c r="A26" s="29" t="s">
        <v>4</v>
      </c>
      <c r="B26" s="29" t="s">
        <v>600</v>
      </c>
      <c r="C26" s="31">
        <v>207</v>
      </c>
      <c r="D26" s="32">
        <v>1991</v>
      </c>
      <c r="E26" s="32">
        <v>3643</v>
      </c>
      <c r="F26" s="32">
        <v>9181</v>
      </c>
      <c r="G26" s="32">
        <v>6613</v>
      </c>
      <c r="H26" s="32">
        <v>6067</v>
      </c>
      <c r="I26" s="32">
        <v>6335</v>
      </c>
      <c r="J26" s="32">
        <v>17616</v>
      </c>
      <c r="K26" s="32">
        <v>25060</v>
      </c>
    </row>
    <row r="27" spans="1:11" x14ac:dyDescent="0.4">
      <c r="A27" s="29" t="s">
        <v>4</v>
      </c>
      <c r="B27" s="29" t="s">
        <v>150</v>
      </c>
      <c r="C27" s="31" t="s">
        <v>400</v>
      </c>
      <c r="D27" s="31">
        <v>228</v>
      </c>
      <c r="E27" s="31">
        <v>510</v>
      </c>
      <c r="F27" s="32">
        <v>1442</v>
      </c>
      <c r="G27" s="32">
        <v>1262</v>
      </c>
      <c r="H27" s="32">
        <v>1124</v>
      </c>
      <c r="I27" s="32">
        <v>1139</v>
      </c>
      <c r="J27" s="32">
        <v>3460</v>
      </c>
      <c r="K27" s="32">
        <v>9636</v>
      </c>
    </row>
    <row r="28" spans="1:11" x14ac:dyDescent="0.4">
      <c r="A28" s="29" t="s">
        <v>4</v>
      </c>
      <c r="B28" s="29" t="s">
        <v>129</v>
      </c>
      <c r="C28" s="31">
        <v>180</v>
      </c>
      <c r="D28" s="32">
        <v>2983</v>
      </c>
      <c r="E28" s="32">
        <v>4568</v>
      </c>
      <c r="F28" s="32">
        <v>10214</v>
      </c>
      <c r="G28" s="32">
        <v>7326</v>
      </c>
      <c r="H28" s="32">
        <v>6411</v>
      </c>
      <c r="I28" s="32">
        <v>6488</v>
      </c>
      <c r="J28" s="32">
        <v>16664</v>
      </c>
      <c r="K28" s="32">
        <v>22288</v>
      </c>
    </row>
    <row r="29" spans="1:11" x14ac:dyDescent="0.4">
      <c r="A29" s="29" t="s">
        <v>4</v>
      </c>
      <c r="B29" s="29" t="s">
        <v>111</v>
      </c>
      <c r="C29" s="31">
        <v>312</v>
      </c>
      <c r="D29" s="32">
        <v>3663</v>
      </c>
      <c r="E29" s="32">
        <v>6445</v>
      </c>
      <c r="F29" s="32">
        <v>15680</v>
      </c>
      <c r="G29" s="32">
        <v>10836</v>
      </c>
      <c r="H29" s="32">
        <v>9630</v>
      </c>
      <c r="I29" s="32">
        <v>9544</v>
      </c>
      <c r="J29" s="32">
        <v>23409</v>
      </c>
      <c r="K29" s="32">
        <v>19182</v>
      </c>
    </row>
    <row r="30" spans="1:11" x14ac:dyDescent="0.4">
      <c r="A30" s="29" t="s">
        <v>4</v>
      </c>
      <c r="B30" s="29" t="s">
        <v>139</v>
      </c>
      <c r="C30" s="31">
        <v>96</v>
      </c>
      <c r="D30" s="32">
        <v>1407</v>
      </c>
      <c r="E30" s="32">
        <v>2518</v>
      </c>
      <c r="F30" s="32">
        <v>5926</v>
      </c>
      <c r="G30" s="32">
        <v>4117</v>
      </c>
      <c r="H30" s="32">
        <v>3674</v>
      </c>
      <c r="I30" s="32">
        <v>3748</v>
      </c>
      <c r="J30" s="32">
        <v>10111</v>
      </c>
      <c r="K30" s="32">
        <v>12309</v>
      </c>
    </row>
    <row r="31" spans="1:11" x14ac:dyDescent="0.4">
      <c r="A31" s="29" t="s">
        <v>4</v>
      </c>
      <c r="B31" s="29" t="s">
        <v>151</v>
      </c>
      <c r="C31" s="31">
        <v>172</v>
      </c>
      <c r="D31" s="32">
        <v>2834</v>
      </c>
      <c r="E31" s="32">
        <v>4532</v>
      </c>
      <c r="F31" s="32">
        <v>10364</v>
      </c>
      <c r="G31" s="32">
        <v>7080</v>
      </c>
      <c r="H31" s="32">
        <v>6306</v>
      </c>
      <c r="I31" s="32">
        <v>6198</v>
      </c>
      <c r="J31" s="32">
        <v>16195</v>
      </c>
      <c r="K31" s="32">
        <v>18956</v>
      </c>
    </row>
    <row r="32" spans="1:11" x14ac:dyDescent="0.4">
      <c r="A32" s="29" t="s">
        <v>4</v>
      </c>
      <c r="B32" s="29" t="s">
        <v>156</v>
      </c>
      <c r="C32" s="31">
        <v>359</v>
      </c>
      <c r="D32" s="32">
        <v>4055</v>
      </c>
      <c r="E32" s="32">
        <v>6703</v>
      </c>
      <c r="F32" s="32">
        <v>16289</v>
      </c>
      <c r="G32" s="32">
        <v>11784</v>
      </c>
      <c r="H32" s="32">
        <v>10634</v>
      </c>
      <c r="I32" s="32">
        <v>10686</v>
      </c>
      <c r="J32" s="32">
        <v>30024</v>
      </c>
      <c r="K32" s="32">
        <v>34380</v>
      </c>
    </row>
    <row r="33" spans="1:11" x14ac:dyDescent="0.4">
      <c r="A33" s="29" t="s">
        <v>4</v>
      </c>
      <c r="B33" s="29" t="s">
        <v>155</v>
      </c>
      <c r="C33" s="31">
        <v>582</v>
      </c>
      <c r="D33" s="32">
        <v>8032</v>
      </c>
      <c r="E33" s="32">
        <v>12702</v>
      </c>
      <c r="F33" s="32">
        <v>28742</v>
      </c>
      <c r="G33" s="32">
        <v>19275</v>
      </c>
      <c r="H33" s="32">
        <v>17209</v>
      </c>
      <c r="I33" s="32">
        <v>17040</v>
      </c>
      <c r="J33" s="32">
        <v>41685</v>
      </c>
      <c r="K33" s="32">
        <v>42269</v>
      </c>
    </row>
    <row r="34" spans="1:11" x14ac:dyDescent="0.4">
      <c r="A34" s="29" t="s">
        <v>4</v>
      </c>
      <c r="B34" s="29" t="s">
        <v>128</v>
      </c>
      <c r="C34" s="31">
        <v>105</v>
      </c>
      <c r="D34" s="32">
        <v>1544</v>
      </c>
      <c r="E34" s="32">
        <v>2379</v>
      </c>
      <c r="F34" s="32">
        <v>4316</v>
      </c>
      <c r="G34" s="32">
        <v>2409</v>
      </c>
      <c r="H34" s="32">
        <v>2089</v>
      </c>
      <c r="I34" s="32">
        <v>1989</v>
      </c>
      <c r="J34" s="32">
        <v>3959</v>
      </c>
      <c r="K34" s="32">
        <v>2227</v>
      </c>
    </row>
    <row r="35" spans="1:11" x14ac:dyDescent="0.4">
      <c r="A35" s="29" t="s">
        <v>4</v>
      </c>
      <c r="B35" s="29" t="s">
        <v>134</v>
      </c>
      <c r="C35" s="31">
        <v>735</v>
      </c>
      <c r="D35" s="32">
        <v>9995</v>
      </c>
      <c r="E35" s="32">
        <v>15522</v>
      </c>
      <c r="F35" s="32">
        <v>33458</v>
      </c>
      <c r="G35" s="32">
        <v>21716</v>
      </c>
      <c r="H35" s="32">
        <v>18356</v>
      </c>
      <c r="I35" s="32">
        <v>18183</v>
      </c>
      <c r="J35" s="32">
        <v>43002</v>
      </c>
      <c r="K35" s="32">
        <v>42380</v>
      </c>
    </row>
    <row r="36" spans="1:11" x14ac:dyDescent="0.4">
      <c r="A36" s="29" t="s">
        <v>4</v>
      </c>
      <c r="B36" s="29" t="s">
        <v>122</v>
      </c>
      <c r="C36" s="31">
        <v>423</v>
      </c>
      <c r="D36" s="32">
        <v>6515</v>
      </c>
      <c r="E36" s="32">
        <v>10385</v>
      </c>
      <c r="F36" s="32">
        <v>24228</v>
      </c>
      <c r="G36" s="32">
        <v>17532</v>
      </c>
      <c r="H36" s="32">
        <v>14861</v>
      </c>
      <c r="I36" s="32">
        <v>14985</v>
      </c>
      <c r="J36" s="32">
        <v>39646</v>
      </c>
      <c r="K36" s="32">
        <v>81453</v>
      </c>
    </row>
    <row r="37" spans="1:11" x14ac:dyDescent="0.4">
      <c r="A37" s="29" t="s">
        <v>4</v>
      </c>
      <c r="B37" s="29" t="s">
        <v>584</v>
      </c>
      <c r="C37" s="31">
        <v>129</v>
      </c>
      <c r="D37" s="32">
        <v>1893</v>
      </c>
      <c r="E37" s="32">
        <v>3778</v>
      </c>
      <c r="F37" s="32">
        <v>9772</v>
      </c>
      <c r="G37" s="32">
        <v>8054</v>
      </c>
      <c r="H37" s="32">
        <v>6905</v>
      </c>
      <c r="I37" s="32">
        <v>7107</v>
      </c>
      <c r="J37" s="32">
        <v>21175</v>
      </c>
      <c r="K37" s="32">
        <v>59332</v>
      </c>
    </row>
    <row r="38" spans="1:11" x14ac:dyDescent="0.4">
      <c r="A38" s="29" t="s">
        <v>4</v>
      </c>
      <c r="B38" s="29" t="s">
        <v>580</v>
      </c>
      <c r="C38" s="31">
        <v>140</v>
      </c>
      <c r="D38" s="32">
        <v>2115</v>
      </c>
      <c r="E38" s="32">
        <v>3136</v>
      </c>
      <c r="F38" s="32">
        <v>6765</v>
      </c>
      <c r="G38" s="32">
        <v>4367</v>
      </c>
      <c r="H38" s="32">
        <v>3608</v>
      </c>
      <c r="I38" s="32">
        <v>3618</v>
      </c>
      <c r="J38" s="32">
        <v>8634</v>
      </c>
      <c r="K38" s="32">
        <v>12451</v>
      </c>
    </row>
    <row r="39" spans="1:11" x14ac:dyDescent="0.4">
      <c r="A39" s="29" t="s">
        <v>4</v>
      </c>
      <c r="B39" s="29" t="s">
        <v>582</v>
      </c>
      <c r="C39" s="31">
        <v>154</v>
      </c>
      <c r="D39" s="32">
        <v>2507</v>
      </c>
      <c r="E39" s="32">
        <v>3471</v>
      </c>
      <c r="F39" s="32">
        <v>7691</v>
      </c>
      <c r="G39" s="32">
        <v>5111</v>
      </c>
      <c r="H39" s="32">
        <v>4348</v>
      </c>
      <c r="I39" s="32">
        <v>4260</v>
      </c>
      <c r="J39" s="32">
        <v>9837</v>
      </c>
      <c r="K39" s="32">
        <v>9670</v>
      </c>
    </row>
    <row r="40" spans="1:11" x14ac:dyDescent="0.4">
      <c r="A40" s="29" t="s">
        <v>4</v>
      </c>
      <c r="B40" s="29" t="s">
        <v>140</v>
      </c>
      <c r="C40" s="31">
        <v>647</v>
      </c>
      <c r="D40" s="32">
        <v>8616</v>
      </c>
      <c r="E40" s="32">
        <v>14775</v>
      </c>
      <c r="F40" s="32">
        <v>37302</v>
      </c>
      <c r="G40" s="32">
        <v>27134</v>
      </c>
      <c r="H40" s="32">
        <v>23406</v>
      </c>
      <c r="I40" s="32">
        <v>23726</v>
      </c>
      <c r="J40" s="32">
        <v>64318</v>
      </c>
      <c r="K40" s="32">
        <v>94772</v>
      </c>
    </row>
    <row r="41" spans="1:11" x14ac:dyDescent="0.4">
      <c r="A41" s="29" t="s">
        <v>4</v>
      </c>
      <c r="B41" s="29" t="s">
        <v>575</v>
      </c>
      <c r="C41" s="31">
        <v>209</v>
      </c>
      <c r="D41" s="32">
        <v>3045</v>
      </c>
      <c r="E41" s="32">
        <v>5198</v>
      </c>
      <c r="F41" s="32">
        <v>12981</v>
      </c>
      <c r="G41" s="32">
        <v>8916</v>
      </c>
      <c r="H41" s="32">
        <v>8170</v>
      </c>
      <c r="I41" s="32">
        <v>8008</v>
      </c>
      <c r="J41" s="32">
        <v>20999</v>
      </c>
      <c r="K41" s="32">
        <v>22426</v>
      </c>
    </row>
    <row r="42" spans="1:11" x14ac:dyDescent="0.4">
      <c r="A42" s="29" t="s">
        <v>4</v>
      </c>
      <c r="B42" s="29" t="s">
        <v>571</v>
      </c>
      <c r="C42" s="31">
        <v>120</v>
      </c>
      <c r="D42" s="32">
        <v>1482</v>
      </c>
      <c r="E42" s="32">
        <v>2844</v>
      </c>
      <c r="F42" s="32">
        <v>8566</v>
      </c>
      <c r="G42" s="32">
        <v>7359</v>
      </c>
      <c r="H42" s="32">
        <v>6342</v>
      </c>
      <c r="I42" s="32">
        <v>6784</v>
      </c>
      <c r="J42" s="32">
        <v>20064</v>
      </c>
      <c r="K42" s="32">
        <v>43034</v>
      </c>
    </row>
    <row r="43" spans="1:11" x14ac:dyDescent="0.4">
      <c r="A43" s="29" t="s">
        <v>4</v>
      </c>
      <c r="B43" s="29" t="s">
        <v>578</v>
      </c>
      <c r="C43" s="31">
        <v>167</v>
      </c>
      <c r="D43" s="32">
        <v>2330</v>
      </c>
      <c r="E43" s="32">
        <v>3832</v>
      </c>
      <c r="F43" s="32">
        <v>8876</v>
      </c>
      <c r="G43" s="32">
        <v>6183</v>
      </c>
      <c r="H43" s="32">
        <v>5194</v>
      </c>
      <c r="I43" s="32">
        <v>5235</v>
      </c>
      <c r="J43" s="32">
        <v>14118</v>
      </c>
      <c r="K43" s="32">
        <v>18518</v>
      </c>
    </row>
    <row r="44" spans="1:11" x14ac:dyDescent="0.4">
      <c r="A44" s="29" t="s">
        <v>4</v>
      </c>
      <c r="B44" s="29" t="s">
        <v>573</v>
      </c>
      <c r="C44" s="31">
        <v>151</v>
      </c>
      <c r="D44" s="32">
        <v>1759</v>
      </c>
      <c r="E44" s="32">
        <v>2901</v>
      </c>
      <c r="F44" s="32">
        <v>6879</v>
      </c>
      <c r="G44" s="32">
        <v>4676</v>
      </c>
      <c r="H44" s="32">
        <v>3700</v>
      </c>
      <c r="I44" s="32">
        <v>3699</v>
      </c>
      <c r="J44" s="32">
        <v>9137</v>
      </c>
      <c r="K44" s="32">
        <v>10794</v>
      </c>
    </row>
    <row r="45" spans="1:11" x14ac:dyDescent="0.4">
      <c r="A45" s="29" t="s">
        <v>4</v>
      </c>
      <c r="B45" s="29" t="s">
        <v>127</v>
      </c>
      <c r="C45" s="31">
        <v>449</v>
      </c>
      <c r="D45" s="32">
        <v>5423</v>
      </c>
      <c r="E45" s="32">
        <v>9295</v>
      </c>
      <c r="F45" s="32">
        <v>22533</v>
      </c>
      <c r="G45" s="32">
        <v>15970</v>
      </c>
      <c r="H45" s="32">
        <v>14437</v>
      </c>
      <c r="I45" s="32">
        <v>13479</v>
      </c>
      <c r="J45" s="32">
        <v>36240</v>
      </c>
      <c r="K45" s="32">
        <v>29442</v>
      </c>
    </row>
    <row r="46" spans="1:11" x14ac:dyDescent="0.4">
      <c r="A46" s="29" t="s">
        <v>4</v>
      </c>
      <c r="B46" s="29" t="s">
        <v>115</v>
      </c>
      <c r="C46" s="31">
        <v>362</v>
      </c>
      <c r="D46" s="32">
        <v>4799</v>
      </c>
      <c r="E46" s="32">
        <v>8393</v>
      </c>
      <c r="F46" s="32">
        <v>20403</v>
      </c>
      <c r="G46" s="32">
        <v>13605</v>
      </c>
      <c r="H46" s="32">
        <v>12284</v>
      </c>
      <c r="I46" s="32">
        <v>12141</v>
      </c>
      <c r="J46" s="32">
        <v>31238</v>
      </c>
      <c r="K46" s="32">
        <v>29310</v>
      </c>
    </row>
    <row r="47" spans="1:11" x14ac:dyDescent="0.4">
      <c r="A47" s="29" t="s">
        <v>4</v>
      </c>
      <c r="B47" s="29" t="s">
        <v>593</v>
      </c>
      <c r="C47" s="31">
        <v>182</v>
      </c>
      <c r="D47" s="32">
        <v>2543</v>
      </c>
      <c r="E47" s="32">
        <v>4283</v>
      </c>
      <c r="F47" s="32">
        <v>10709</v>
      </c>
      <c r="G47" s="32">
        <v>7502</v>
      </c>
      <c r="H47" s="32">
        <v>6664</v>
      </c>
      <c r="I47" s="32">
        <v>6533</v>
      </c>
      <c r="J47" s="32">
        <v>17216</v>
      </c>
      <c r="K47" s="32">
        <v>15508</v>
      </c>
    </row>
    <row r="48" spans="1:11" x14ac:dyDescent="0.4">
      <c r="A48" s="29" t="s">
        <v>4</v>
      </c>
      <c r="B48" s="29" t="s">
        <v>591</v>
      </c>
      <c r="C48" s="31">
        <v>180</v>
      </c>
      <c r="D48" s="32">
        <v>2256</v>
      </c>
      <c r="E48" s="32">
        <v>4110</v>
      </c>
      <c r="F48" s="32">
        <v>9694</v>
      </c>
      <c r="G48" s="32">
        <v>6103</v>
      </c>
      <c r="H48" s="32">
        <v>5620</v>
      </c>
      <c r="I48" s="32">
        <v>5608</v>
      </c>
      <c r="J48" s="32">
        <v>14022</v>
      </c>
      <c r="K48" s="32">
        <v>13802</v>
      </c>
    </row>
    <row r="49" spans="1:11" x14ac:dyDescent="0.4">
      <c r="A49" s="29" t="s">
        <v>4</v>
      </c>
      <c r="B49" s="29" t="s">
        <v>132</v>
      </c>
      <c r="C49" s="31">
        <v>157</v>
      </c>
      <c r="D49" s="32">
        <v>1727</v>
      </c>
      <c r="E49" s="32">
        <v>3028</v>
      </c>
      <c r="F49" s="32">
        <v>7110</v>
      </c>
      <c r="G49" s="32">
        <v>4948</v>
      </c>
      <c r="H49" s="32">
        <v>4152</v>
      </c>
      <c r="I49" s="32">
        <v>3841</v>
      </c>
      <c r="J49" s="32">
        <v>9544</v>
      </c>
      <c r="K49" s="32">
        <v>6945</v>
      </c>
    </row>
    <row r="50" spans="1:11" x14ac:dyDescent="0.4">
      <c r="A50" s="29" t="s">
        <v>4</v>
      </c>
      <c r="B50" s="29" t="s">
        <v>152</v>
      </c>
      <c r="C50" s="31">
        <v>322</v>
      </c>
      <c r="D50" s="32">
        <v>4783</v>
      </c>
      <c r="E50" s="32">
        <v>7835</v>
      </c>
      <c r="F50" s="32">
        <v>18717</v>
      </c>
      <c r="G50" s="32">
        <v>13438</v>
      </c>
      <c r="H50" s="32">
        <v>11530</v>
      </c>
      <c r="I50" s="32">
        <v>11722</v>
      </c>
      <c r="J50" s="32">
        <v>31146</v>
      </c>
      <c r="K50" s="32">
        <v>43864</v>
      </c>
    </row>
    <row r="51" spans="1:11" x14ac:dyDescent="0.4">
      <c r="A51" s="29" t="s">
        <v>4</v>
      </c>
      <c r="B51" s="29" t="s">
        <v>588</v>
      </c>
      <c r="C51" s="31">
        <v>178</v>
      </c>
      <c r="D51" s="32">
        <v>2374</v>
      </c>
      <c r="E51" s="32">
        <v>4076</v>
      </c>
      <c r="F51" s="32">
        <v>10421</v>
      </c>
      <c r="G51" s="32">
        <v>7802</v>
      </c>
      <c r="H51" s="32">
        <v>6678</v>
      </c>
      <c r="I51" s="32">
        <v>6788</v>
      </c>
      <c r="J51" s="32">
        <v>18733</v>
      </c>
      <c r="K51" s="32">
        <v>30044</v>
      </c>
    </row>
    <row r="52" spans="1:11" x14ac:dyDescent="0.4">
      <c r="A52" s="29" t="s">
        <v>4</v>
      </c>
      <c r="B52" s="29" t="s">
        <v>586</v>
      </c>
      <c r="C52" s="31">
        <v>144</v>
      </c>
      <c r="D52" s="32">
        <v>2409</v>
      </c>
      <c r="E52" s="32">
        <v>3759</v>
      </c>
      <c r="F52" s="32">
        <v>8296</v>
      </c>
      <c r="G52" s="32">
        <v>5636</v>
      </c>
      <c r="H52" s="32">
        <v>4852</v>
      </c>
      <c r="I52" s="32">
        <v>4934</v>
      </c>
      <c r="J52" s="32">
        <v>12413</v>
      </c>
      <c r="K52" s="32">
        <v>13820</v>
      </c>
    </row>
    <row r="53" spans="1:11" x14ac:dyDescent="0.4">
      <c r="A53" s="29" t="s">
        <v>4</v>
      </c>
      <c r="B53" s="29" t="s">
        <v>136</v>
      </c>
      <c r="C53" s="31">
        <v>242</v>
      </c>
      <c r="D53" s="32">
        <v>3537</v>
      </c>
      <c r="E53" s="32">
        <v>5805</v>
      </c>
      <c r="F53" s="32">
        <v>12930</v>
      </c>
      <c r="G53" s="32">
        <v>8695</v>
      </c>
      <c r="H53" s="32">
        <v>7354</v>
      </c>
      <c r="I53" s="32">
        <v>6901</v>
      </c>
      <c r="J53" s="32">
        <v>15765</v>
      </c>
      <c r="K53" s="32">
        <v>10294</v>
      </c>
    </row>
    <row r="54" spans="1:11" x14ac:dyDescent="0.4">
      <c r="A54" s="29" t="s">
        <v>4</v>
      </c>
      <c r="B54" s="29" t="s">
        <v>110</v>
      </c>
      <c r="C54" s="31">
        <v>44</v>
      </c>
      <c r="D54" s="31">
        <v>522</v>
      </c>
      <c r="E54" s="31">
        <v>977</v>
      </c>
      <c r="F54" s="32">
        <v>2451</v>
      </c>
      <c r="G54" s="32">
        <v>1530</v>
      </c>
      <c r="H54" s="32">
        <v>1171</v>
      </c>
      <c r="I54" s="32">
        <v>1035</v>
      </c>
      <c r="J54" s="32">
        <v>2302</v>
      </c>
      <c r="K54" s="32">
        <v>1969</v>
      </c>
    </row>
    <row r="55" spans="1:11" x14ac:dyDescent="0.4">
      <c r="A55" s="29" t="s">
        <v>4</v>
      </c>
      <c r="B55" s="29" t="s">
        <v>112</v>
      </c>
      <c r="C55" s="31">
        <v>59</v>
      </c>
      <c r="D55" s="31">
        <v>767</v>
      </c>
      <c r="E55" s="32">
        <v>1427</v>
      </c>
      <c r="F55" s="32">
        <v>3226</v>
      </c>
      <c r="G55" s="32">
        <v>2086</v>
      </c>
      <c r="H55" s="32">
        <v>1649</v>
      </c>
      <c r="I55" s="32">
        <v>1577</v>
      </c>
      <c r="J55" s="32">
        <v>3434</v>
      </c>
      <c r="K55" s="32">
        <v>2454</v>
      </c>
    </row>
    <row r="56" spans="1:11" x14ac:dyDescent="0.4">
      <c r="A56" s="29" t="s">
        <v>4</v>
      </c>
      <c r="B56" s="29" t="s">
        <v>113</v>
      </c>
      <c r="C56" s="31" t="s">
        <v>400</v>
      </c>
      <c r="D56" s="31">
        <v>302</v>
      </c>
      <c r="E56" s="31">
        <v>588</v>
      </c>
      <c r="F56" s="32">
        <v>1187</v>
      </c>
      <c r="G56" s="31">
        <v>669</v>
      </c>
      <c r="H56" s="31">
        <v>510</v>
      </c>
      <c r="I56" s="31">
        <v>431</v>
      </c>
      <c r="J56" s="31">
        <v>885</v>
      </c>
      <c r="K56" s="31">
        <v>459</v>
      </c>
    </row>
    <row r="57" spans="1:11" x14ac:dyDescent="0.4">
      <c r="A57" s="29" t="s">
        <v>4</v>
      </c>
      <c r="B57" s="29" t="s">
        <v>135</v>
      </c>
      <c r="C57" s="31">
        <v>168</v>
      </c>
      <c r="D57" s="32">
        <v>2109</v>
      </c>
      <c r="E57" s="32">
        <v>3611</v>
      </c>
      <c r="F57" s="32">
        <v>9260</v>
      </c>
      <c r="G57" s="32">
        <v>6709</v>
      </c>
      <c r="H57" s="32">
        <v>6054</v>
      </c>
      <c r="I57" s="32">
        <v>5856</v>
      </c>
      <c r="J57" s="32">
        <v>14868</v>
      </c>
      <c r="K57" s="32">
        <v>13822</v>
      </c>
    </row>
    <row r="58" spans="1:11" x14ac:dyDescent="0.4">
      <c r="A58" s="29" t="s">
        <v>4</v>
      </c>
      <c r="B58" s="29" t="s">
        <v>145</v>
      </c>
      <c r="C58" s="31">
        <v>527</v>
      </c>
      <c r="D58" s="32">
        <v>6756</v>
      </c>
      <c r="E58" s="32">
        <v>12593</v>
      </c>
      <c r="F58" s="32">
        <v>31550</v>
      </c>
      <c r="G58" s="32">
        <v>23429</v>
      </c>
      <c r="H58" s="32">
        <v>20378</v>
      </c>
      <c r="I58" s="32">
        <v>20899</v>
      </c>
      <c r="J58" s="32">
        <v>57998</v>
      </c>
      <c r="K58" s="32">
        <v>100624</v>
      </c>
    </row>
    <row r="59" spans="1:11" x14ac:dyDescent="0.4">
      <c r="A59" s="29" t="s">
        <v>4</v>
      </c>
      <c r="B59" s="29" t="s">
        <v>605</v>
      </c>
      <c r="C59" s="31">
        <v>230</v>
      </c>
      <c r="D59" s="32">
        <v>3046</v>
      </c>
      <c r="E59" s="32">
        <v>5319</v>
      </c>
      <c r="F59" s="32">
        <v>13336</v>
      </c>
      <c r="G59" s="32">
        <v>9824</v>
      </c>
      <c r="H59" s="32">
        <v>8798</v>
      </c>
      <c r="I59" s="32">
        <v>9026</v>
      </c>
      <c r="J59" s="32">
        <v>25180</v>
      </c>
      <c r="K59" s="32">
        <v>41563</v>
      </c>
    </row>
    <row r="60" spans="1:11" x14ac:dyDescent="0.4">
      <c r="A60" s="29" t="s">
        <v>4</v>
      </c>
      <c r="B60" s="29" t="s">
        <v>607</v>
      </c>
      <c r="C60" s="31">
        <v>134</v>
      </c>
      <c r="D60" s="32">
        <v>1402</v>
      </c>
      <c r="E60" s="32">
        <v>3230</v>
      </c>
      <c r="F60" s="32">
        <v>8869</v>
      </c>
      <c r="G60" s="32">
        <v>7240</v>
      </c>
      <c r="H60" s="32">
        <v>6201</v>
      </c>
      <c r="I60" s="32">
        <v>6802</v>
      </c>
      <c r="J60" s="32">
        <v>20314</v>
      </c>
      <c r="K60" s="32">
        <v>48941</v>
      </c>
    </row>
    <row r="61" spans="1:11" x14ac:dyDescent="0.4">
      <c r="A61" s="29" t="s">
        <v>4</v>
      </c>
      <c r="B61" s="29" t="s">
        <v>603</v>
      </c>
      <c r="C61" s="31">
        <v>163</v>
      </c>
      <c r="D61" s="32">
        <v>2308</v>
      </c>
      <c r="E61" s="32">
        <v>4044</v>
      </c>
      <c r="F61" s="32">
        <v>9345</v>
      </c>
      <c r="G61" s="32">
        <v>6365</v>
      </c>
      <c r="H61" s="32">
        <v>5379</v>
      </c>
      <c r="I61" s="32">
        <v>5071</v>
      </c>
      <c r="J61" s="32">
        <v>12504</v>
      </c>
      <c r="K61" s="32">
        <v>10120</v>
      </c>
    </row>
    <row r="62" spans="1:11" x14ac:dyDescent="0.4">
      <c r="A62" s="29" t="s">
        <v>4</v>
      </c>
      <c r="B62" s="29" t="s">
        <v>130</v>
      </c>
      <c r="C62" s="31">
        <v>122</v>
      </c>
      <c r="D62" s="32">
        <v>1398</v>
      </c>
      <c r="E62" s="32">
        <v>2424</v>
      </c>
      <c r="F62" s="32">
        <v>5871</v>
      </c>
      <c r="G62" s="32">
        <v>3944</v>
      </c>
      <c r="H62" s="32">
        <v>3386</v>
      </c>
      <c r="I62" s="32">
        <v>3524</v>
      </c>
      <c r="J62" s="32">
        <v>9298</v>
      </c>
      <c r="K62" s="32">
        <v>12390</v>
      </c>
    </row>
    <row r="63" spans="1:11" x14ac:dyDescent="0.4">
      <c r="A63" s="29" t="s">
        <v>4</v>
      </c>
      <c r="B63" s="29" t="s">
        <v>157</v>
      </c>
      <c r="C63" s="31">
        <v>470</v>
      </c>
      <c r="D63" s="32">
        <v>6310</v>
      </c>
      <c r="E63" s="32">
        <v>9974</v>
      </c>
      <c r="F63" s="32">
        <v>21138</v>
      </c>
      <c r="G63" s="32">
        <v>13511</v>
      </c>
      <c r="H63" s="32">
        <v>11673</v>
      </c>
      <c r="I63" s="32">
        <v>11668</v>
      </c>
      <c r="J63" s="32">
        <v>27413</v>
      </c>
      <c r="K63" s="32">
        <v>21445</v>
      </c>
    </row>
    <row r="64" spans="1:11" x14ac:dyDescent="0.4">
      <c r="A64" s="29" t="s">
        <v>4</v>
      </c>
      <c r="B64" s="29" t="s">
        <v>126</v>
      </c>
      <c r="C64" s="31">
        <v>127</v>
      </c>
      <c r="D64" s="32">
        <v>1506</v>
      </c>
      <c r="E64" s="32">
        <v>2752</v>
      </c>
      <c r="F64" s="32">
        <v>6644</v>
      </c>
      <c r="G64" s="32">
        <v>4458</v>
      </c>
      <c r="H64" s="32">
        <v>3780</v>
      </c>
      <c r="I64" s="32">
        <v>3663</v>
      </c>
      <c r="J64" s="32">
        <v>9279</v>
      </c>
      <c r="K64" s="32">
        <v>10196</v>
      </c>
    </row>
    <row r="65" spans="1:11" x14ac:dyDescent="0.4">
      <c r="A65" s="29" t="s">
        <v>4</v>
      </c>
      <c r="B65" s="29" t="s">
        <v>149</v>
      </c>
      <c r="C65" s="31">
        <v>382</v>
      </c>
      <c r="D65" s="32">
        <v>4953</v>
      </c>
      <c r="E65" s="32">
        <v>8169</v>
      </c>
      <c r="F65" s="32">
        <v>18719</v>
      </c>
      <c r="G65" s="32">
        <v>12933</v>
      </c>
      <c r="H65" s="32">
        <v>11306</v>
      </c>
      <c r="I65" s="32">
        <v>11330</v>
      </c>
      <c r="J65" s="32">
        <v>28428</v>
      </c>
      <c r="K65" s="32">
        <v>28048</v>
      </c>
    </row>
    <row r="66" spans="1:11" x14ac:dyDescent="0.4">
      <c r="A66" s="29" t="s">
        <v>4</v>
      </c>
      <c r="B66" s="29" t="s">
        <v>114</v>
      </c>
      <c r="C66" s="31">
        <v>498</v>
      </c>
      <c r="D66" s="32">
        <v>5072</v>
      </c>
      <c r="E66" s="32">
        <v>9124</v>
      </c>
      <c r="F66" s="32">
        <v>23382</v>
      </c>
      <c r="G66" s="32">
        <v>16677</v>
      </c>
      <c r="H66" s="32">
        <v>13786</v>
      </c>
      <c r="I66" s="32">
        <v>12855</v>
      </c>
      <c r="J66" s="32">
        <v>33137</v>
      </c>
      <c r="K66" s="32">
        <v>32021</v>
      </c>
    </row>
    <row r="67" spans="1:11" x14ac:dyDescent="0.4">
      <c r="A67" s="29" t="s">
        <v>4</v>
      </c>
      <c r="B67" s="29" t="s">
        <v>133</v>
      </c>
      <c r="C67" s="31">
        <v>112</v>
      </c>
      <c r="D67" s="32">
        <v>1450</v>
      </c>
      <c r="E67" s="32">
        <v>2469</v>
      </c>
      <c r="F67" s="32">
        <v>5397</v>
      </c>
      <c r="G67" s="32">
        <v>3103</v>
      </c>
      <c r="H67" s="32">
        <v>2514</v>
      </c>
      <c r="I67" s="32">
        <v>2311</v>
      </c>
      <c r="J67" s="32">
        <v>4815</v>
      </c>
      <c r="K67" s="32">
        <v>2802</v>
      </c>
    </row>
    <row r="68" spans="1:11" x14ac:dyDescent="0.4">
      <c r="A68" s="29" t="s">
        <v>4</v>
      </c>
      <c r="B68" s="29" t="s">
        <v>138</v>
      </c>
      <c r="C68" s="31">
        <v>135</v>
      </c>
      <c r="D68" s="32">
        <v>2605</v>
      </c>
      <c r="E68" s="32">
        <v>3815</v>
      </c>
      <c r="F68" s="32">
        <v>9709</v>
      </c>
      <c r="G68" s="32">
        <v>6863</v>
      </c>
      <c r="H68" s="32">
        <v>6214</v>
      </c>
      <c r="I68" s="32">
        <v>6587</v>
      </c>
      <c r="J68" s="32">
        <v>17921</v>
      </c>
      <c r="K68" s="32">
        <v>26406</v>
      </c>
    </row>
    <row r="69" spans="1:11" x14ac:dyDescent="0.4">
      <c r="A69" s="29" t="s">
        <v>4</v>
      </c>
      <c r="B69" s="29" t="s">
        <v>137</v>
      </c>
      <c r="C69" s="31">
        <v>560</v>
      </c>
      <c r="D69" s="32">
        <v>6021</v>
      </c>
      <c r="E69" s="32">
        <v>10976</v>
      </c>
      <c r="F69" s="32">
        <v>29931</v>
      </c>
      <c r="G69" s="32">
        <v>23443</v>
      </c>
      <c r="H69" s="32">
        <v>20776</v>
      </c>
      <c r="I69" s="32">
        <v>19998</v>
      </c>
      <c r="J69" s="32">
        <v>56139</v>
      </c>
      <c r="K69" s="32">
        <v>80867</v>
      </c>
    </row>
    <row r="70" spans="1:11" x14ac:dyDescent="0.4">
      <c r="A70" s="29" t="s">
        <v>158</v>
      </c>
      <c r="B70" s="29" t="s">
        <v>158</v>
      </c>
      <c r="C70" s="32">
        <v>2041</v>
      </c>
      <c r="D70" s="32">
        <v>27752</v>
      </c>
      <c r="E70" s="32">
        <v>47654</v>
      </c>
      <c r="F70" s="32">
        <v>113680</v>
      </c>
      <c r="G70" s="32">
        <v>75251</v>
      </c>
      <c r="H70" s="32">
        <v>64934</v>
      </c>
      <c r="I70" s="32">
        <v>62606</v>
      </c>
      <c r="J70" s="32">
        <v>158700</v>
      </c>
      <c r="K70" s="32">
        <v>141208</v>
      </c>
    </row>
    <row r="71" spans="1:11" x14ac:dyDescent="0.4">
      <c r="A71" s="29" t="s">
        <v>158</v>
      </c>
      <c r="B71" s="29" t="s">
        <v>177</v>
      </c>
      <c r="C71" s="31">
        <v>152</v>
      </c>
      <c r="D71" s="32">
        <v>1515</v>
      </c>
      <c r="E71" s="32">
        <v>3162</v>
      </c>
      <c r="F71" s="32">
        <v>8870</v>
      </c>
      <c r="G71" s="32">
        <v>6459</v>
      </c>
      <c r="H71" s="32">
        <v>5378</v>
      </c>
      <c r="I71" s="32">
        <v>5234</v>
      </c>
      <c r="J71" s="32">
        <v>13989</v>
      </c>
      <c r="K71" s="32">
        <v>13356</v>
      </c>
    </row>
    <row r="72" spans="1:11" x14ac:dyDescent="0.4">
      <c r="A72" s="29" t="s">
        <v>158</v>
      </c>
      <c r="B72" s="29" t="s">
        <v>176</v>
      </c>
      <c r="C72" s="31" t="s">
        <v>400</v>
      </c>
      <c r="D72" s="31">
        <v>349</v>
      </c>
      <c r="E72" s="31">
        <v>711</v>
      </c>
      <c r="F72" s="32">
        <v>1496</v>
      </c>
      <c r="G72" s="31">
        <v>768</v>
      </c>
      <c r="H72" s="31">
        <v>670</v>
      </c>
      <c r="I72" s="31">
        <v>666</v>
      </c>
      <c r="J72" s="32">
        <v>1361</v>
      </c>
      <c r="K72" s="32">
        <v>1081</v>
      </c>
    </row>
    <row r="73" spans="1:11" x14ac:dyDescent="0.4">
      <c r="A73" s="29" t="s">
        <v>158</v>
      </c>
      <c r="B73" s="29" t="s">
        <v>99</v>
      </c>
      <c r="C73" s="31" t="s">
        <v>400</v>
      </c>
      <c r="D73" s="31">
        <v>279</v>
      </c>
      <c r="E73" s="31">
        <v>439</v>
      </c>
      <c r="F73" s="31">
        <v>967</v>
      </c>
      <c r="G73" s="31">
        <v>608</v>
      </c>
      <c r="H73" s="31">
        <v>460</v>
      </c>
      <c r="I73" s="31">
        <v>427</v>
      </c>
      <c r="J73" s="31">
        <v>976</v>
      </c>
      <c r="K73" s="31">
        <v>625</v>
      </c>
    </row>
    <row r="74" spans="1:11" x14ac:dyDescent="0.4">
      <c r="A74" s="29" t="s">
        <v>158</v>
      </c>
      <c r="B74" s="29" t="s">
        <v>169</v>
      </c>
      <c r="C74" s="31">
        <v>415</v>
      </c>
      <c r="D74" s="32">
        <v>5236</v>
      </c>
      <c r="E74" s="32">
        <v>9001</v>
      </c>
      <c r="F74" s="32">
        <v>21940</v>
      </c>
      <c r="G74" s="32">
        <v>15054</v>
      </c>
      <c r="H74" s="32">
        <v>13455</v>
      </c>
      <c r="I74" s="32">
        <v>13068</v>
      </c>
      <c r="J74" s="32">
        <v>33987</v>
      </c>
      <c r="K74" s="32">
        <v>28143</v>
      </c>
    </row>
    <row r="75" spans="1:11" x14ac:dyDescent="0.4">
      <c r="A75" s="29" t="s">
        <v>158</v>
      </c>
      <c r="B75" s="29" t="s">
        <v>167</v>
      </c>
      <c r="C75" s="31">
        <v>130</v>
      </c>
      <c r="D75" s="31">
        <v>239</v>
      </c>
      <c r="E75" s="31">
        <v>483</v>
      </c>
      <c r="F75" s="31">
        <v>257</v>
      </c>
      <c r="G75" s="31">
        <v>196</v>
      </c>
      <c r="H75" s="31">
        <v>179</v>
      </c>
      <c r="I75" s="31">
        <v>395</v>
      </c>
      <c r="J75" s="31">
        <v>284</v>
      </c>
      <c r="K75" s="32">
        <v>284</v>
      </c>
    </row>
    <row r="76" spans="1:11" x14ac:dyDescent="0.4">
      <c r="A76" s="29" t="s">
        <v>158</v>
      </c>
      <c r="B76" s="29" t="s">
        <v>159</v>
      </c>
      <c r="C76" s="31">
        <v>68</v>
      </c>
      <c r="D76" s="31">
        <v>850</v>
      </c>
      <c r="E76" s="32">
        <v>1311</v>
      </c>
      <c r="F76" s="32">
        <v>3010</v>
      </c>
      <c r="G76" s="32">
        <v>1633</v>
      </c>
      <c r="H76" s="32">
        <v>1373</v>
      </c>
      <c r="I76" s="32">
        <v>1222</v>
      </c>
      <c r="J76" s="32">
        <v>2650</v>
      </c>
      <c r="K76" s="32">
        <v>1835</v>
      </c>
    </row>
    <row r="77" spans="1:11" x14ac:dyDescent="0.4">
      <c r="A77" s="29" t="s">
        <v>158</v>
      </c>
      <c r="B77" s="29" t="s">
        <v>179</v>
      </c>
      <c r="C77" s="31">
        <v>69</v>
      </c>
      <c r="D77" s="31">
        <v>953</v>
      </c>
      <c r="E77" s="32">
        <v>1663</v>
      </c>
      <c r="F77" s="32">
        <v>3881</v>
      </c>
      <c r="G77" s="32">
        <v>2478</v>
      </c>
      <c r="H77" s="32">
        <v>2106</v>
      </c>
      <c r="I77" s="32">
        <v>1911</v>
      </c>
      <c r="J77" s="32">
        <v>4545</v>
      </c>
      <c r="K77" s="32">
        <v>3817</v>
      </c>
    </row>
    <row r="78" spans="1:11" x14ac:dyDescent="0.4">
      <c r="A78" s="29" t="s">
        <v>158</v>
      </c>
      <c r="B78" s="29" t="s">
        <v>180</v>
      </c>
      <c r="C78" s="32" t="s">
        <v>734</v>
      </c>
      <c r="D78" s="32">
        <v>94</v>
      </c>
      <c r="E78" s="32">
        <v>146</v>
      </c>
      <c r="F78" s="32">
        <v>330</v>
      </c>
      <c r="G78" s="32">
        <v>164</v>
      </c>
      <c r="H78" s="32">
        <v>125</v>
      </c>
      <c r="I78" s="32">
        <v>116</v>
      </c>
      <c r="J78" s="32">
        <v>217</v>
      </c>
      <c r="K78" s="32">
        <v>176</v>
      </c>
    </row>
    <row r="79" spans="1:11" x14ac:dyDescent="0.4">
      <c r="A79" s="29" t="s">
        <v>158</v>
      </c>
      <c r="B79" s="29" t="s">
        <v>168</v>
      </c>
      <c r="C79" s="31">
        <v>341</v>
      </c>
      <c r="D79" s="32">
        <v>4788</v>
      </c>
      <c r="E79" s="32">
        <v>7226</v>
      </c>
      <c r="F79" s="32">
        <v>15847</v>
      </c>
      <c r="G79" s="32">
        <v>10895</v>
      </c>
      <c r="H79" s="32">
        <v>9657</v>
      </c>
      <c r="I79" s="32">
        <v>8796</v>
      </c>
      <c r="J79" s="32">
        <v>22092</v>
      </c>
      <c r="K79" s="32">
        <v>16082</v>
      </c>
    </row>
    <row r="80" spans="1:11" x14ac:dyDescent="0.4">
      <c r="A80" s="29" t="s">
        <v>158</v>
      </c>
      <c r="B80" s="29" t="s">
        <v>174</v>
      </c>
      <c r="C80" s="31" t="s">
        <v>400</v>
      </c>
      <c r="D80" s="31">
        <v>74</v>
      </c>
      <c r="E80" s="31">
        <v>158</v>
      </c>
      <c r="F80" s="31">
        <v>300</v>
      </c>
      <c r="G80" s="31">
        <v>175</v>
      </c>
      <c r="H80" s="31">
        <v>154</v>
      </c>
      <c r="I80" s="31">
        <v>122</v>
      </c>
      <c r="J80" s="31">
        <v>295</v>
      </c>
      <c r="K80" s="31">
        <v>226</v>
      </c>
    </row>
    <row r="81" spans="1:11" x14ac:dyDescent="0.4">
      <c r="A81" s="29" t="s">
        <v>158</v>
      </c>
      <c r="B81" s="29" t="s">
        <v>178</v>
      </c>
      <c r="C81" s="31">
        <v>189</v>
      </c>
      <c r="D81" s="32">
        <v>2506</v>
      </c>
      <c r="E81" s="32">
        <v>4709</v>
      </c>
      <c r="F81" s="32">
        <v>11646</v>
      </c>
      <c r="G81" s="32">
        <v>7595</v>
      </c>
      <c r="H81" s="32">
        <v>6120</v>
      </c>
      <c r="I81" s="32">
        <v>6003</v>
      </c>
      <c r="J81" s="32">
        <v>15899</v>
      </c>
      <c r="K81" s="32">
        <v>16569</v>
      </c>
    </row>
    <row r="82" spans="1:11" x14ac:dyDescent="0.4">
      <c r="A82" s="29" t="s">
        <v>158</v>
      </c>
      <c r="B82" s="29" t="s">
        <v>166</v>
      </c>
      <c r="C82" s="31" t="s">
        <v>400</v>
      </c>
      <c r="D82" s="31">
        <v>338</v>
      </c>
      <c r="E82" s="31">
        <v>647</v>
      </c>
      <c r="F82" s="32">
        <v>1220</v>
      </c>
      <c r="G82" s="31">
        <v>730</v>
      </c>
      <c r="H82" s="31">
        <v>594</v>
      </c>
      <c r="I82" s="31">
        <v>507</v>
      </c>
      <c r="J82" s="32">
        <v>1125</v>
      </c>
      <c r="K82" s="31">
        <v>751</v>
      </c>
    </row>
    <row r="83" spans="1:11" x14ac:dyDescent="0.4">
      <c r="A83" s="29" t="s">
        <v>158</v>
      </c>
      <c r="B83" s="29" t="s">
        <v>160</v>
      </c>
      <c r="C83" s="31">
        <v>586</v>
      </c>
      <c r="D83" s="32">
        <v>8519</v>
      </c>
      <c r="E83" s="32">
        <v>14565</v>
      </c>
      <c r="F83" s="32">
        <v>35822</v>
      </c>
      <c r="G83" s="32">
        <v>23664</v>
      </c>
      <c r="H83" s="32">
        <v>20783</v>
      </c>
      <c r="I83" s="32">
        <v>20646</v>
      </c>
      <c r="J83" s="32">
        <v>52630</v>
      </c>
      <c r="K83" s="32">
        <v>52512</v>
      </c>
    </row>
    <row r="84" spans="1:11" x14ac:dyDescent="0.4">
      <c r="A84" s="29" t="s">
        <v>158</v>
      </c>
      <c r="B84" s="29" t="s">
        <v>625</v>
      </c>
      <c r="C84" s="31">
        <v>101</v>
      </c>
      <c r="D84" s="32">
        <v>1688</v>
      </c>
      <c r="E84" s="32">
        <v>2759</v>
      </c>
      <c r="F84" s="32">
        <v>6197</v>
      </c>
      <c r="G84" s="32">
        <v>3975</v>
      </c>
      <c r="H84" s="32">
        <v>3523</v>
      </c>
      <c r="I84" s="32">
        <v>3332</v>
      </c>
      <c r="J84" s="32">
        <v>8073</v>
      </c>
      <c r="K84" s="32">
        <v>6614</v>
      </c>
    </row>
    <row r="85" spans="1:11" x14ac:dyDescent="0.4">
      <c r="A85" s="29" t="s">
        <v>158</v>
      </c>
      <c r="B85" s="29" t="s">
        <v>627</v>
      </c>
      <c r="C85" s="31">
        <v>115</v>
      </c>
      <c r="D85" s="32">
        <v>1956</v>
      </c>
      <c r="E85" s="32">
        <v>3042</v>
      </c>
      <c r="F85" s="32">
        <v>6822</v>
      </c>
      <c r="G85" s="32">
        <v>4428</v>
      </c>
      <c r="H85" s="32">
        <v>3826</v>
      </c>
      <c r="I85" s="32">
        <v>3666</v>
      </c>
      <c r="J85" s="32">
        <v>8824</v>
      </c>
      <c r="K85" s="32">
        <v>7619</v>
      </c>
    </row>
    <row r="86" spans="1:11" x14ac:dyDescent="0.4">
      <c r="A86" s="29" t="s">
        <v>158</v>
      </c>
      <c r="B86" s="29" t="s">
        <v>623</v>
      </c>
      <c r="C86" s="31">
        <v>124</v>
      </c>
      <c r="D86" s="32">
        <v>1584</v>
      </c>
      <c r="E86" s="32">
        <v>3083</v>
      </c>
      <c r="F86" s="32">
        <v>8816</v>
      </c>
      <c r="G86" s="32">
        <v>6132</v>
      </c>
      <c r="H86" s="32">
        <v>5295</v>
      </c>
      <c r="I86" s="32">
        <v>5579</v>
      </c>
      <c r="J86" s="32">
        <v>15658</v>
      </c>
      <c r="K86" s="32">
        <v>19798</v>
      </c>
    </row>
    <row r="87" spans="1:11" x14ac:dyDescent="0.4">
      <c r="A87" s="29" t="s">
        <v>158</v>
      </c>
      <c r="B87" s="29" t="s">
        <v>621</v>
      </c>
      <c r="C87" s="31">
        <v>118</v>
      </c>
      <c r="D87" s="32">
        <v>1496</v>
      </c>
      <c r="E87" s="32">
        <v>2533</v>
      </c>
      <c r="F87" s="32">
        <v>6362</v>
      </c>
      <c r="G87" s="32">
        <v>4064</v>
      </c>
      <c r="H87" s="32">
        <v>3545</v>
      </c>
      <c r="I87" s="32">
        <v>3629</v>
      </c>
      <c r="J87" s="32">
        <v>9031</v>
      </c>
      <c r="K87" s="32">
        <v>9006</v>
      </c>
    </row>
    <row r="88" spans="1:11" x14ac:dyDescent="0.4">
      <c r="A88" s="29" t="s">
        <v>158</v>
      </c>
      <c r="B88" s="29" t="s">
        <v>629</v>
      </c>
      <c r="C88" s="31">
        <v>128</v>
      </c>
      <c r="D88" s="32">
        <v>1795</v>
      </c>
      <c r="E88" s="32">
        <v>3148</v>
      </c>
      <c r="F88" s="32">
        <v>7625</v>
      </c>
      <c r="G88" s="32">
        <v>5065</v>
      </c>
      <c r="H88" s="32">
        <v>4594</v>
      </c>
      <c r="I88" s="32">
        <v>4440</v>
      </c>
      <c r="J88" s="32">
        <v>11044</v>
      </c>
      <c r="K88" s="32">
        <v>9475</v>
      </c>
    </row>
    <row r="89" spans="1:11" x14ac:dyDescent="0.4">
      <c r="A89" s="29" t="s">
        <v>158</v>
      </c>
      <c r="B89" s="29" t="s">
        <v>175</v>
      </c>
      <c r="C89" s="31">
        <v>82</v>
      </c>
      <c r="D89" s="32">
        <v>1313</v>
      </c>
      <c r="E89" s="32">
        <v>2069</v>
      </c>
      <c r="F89" s="32">
        <v>4447</v>
      </c>
      <c r="G89" s="32">
        <v>2742</v>
      </c>
      <c r="H89" s="32">
        <v>2250</v>
      </c>
      <c r="I89" s="32">
        <v>2171</v>
      </c>
      <c r="J89" s="32">
        <v>4898</v>
      </c>
      <c r="K89" s="32">
        <v>3328</v>
      </c>
    </row>
    <row r="90" spans="1:11" x14ac:dyDescent="0.4">
      <c r="A90" s="29" t="s">
        <v>158</v>
      </c>
      <c r="B90" s="29" t="s">
        <v>170</v>
      </c>
      <c r="C90" s="31" t="s">
        <v>400</v>
      </c>
      <c r="D90" s="31">
        <v>109</v>
      </c>
      <c r="E90" s="31">
        <v>254</v>
      </c>
      <c r="F90" s="31">
        <v>492</v>
      </c>
      <c r="G90" s="31">
        <v>271</v>
      </c>
      <c r="H90" s="31">
        <v>225</v>
      </c>
      <c r="I90" s="31">
        <v>208</v>
      </c>
      <c r="J90" s="31">
        <v>416</v>
      </c>
      <c r="K90" s="31">
        <v>309</v>
      </c>
    </row>
    <row r="91" spans="1:11" x14ac:dyDescent="0.4">
      <c r="A91" s="29" t="s">
        <v>158</v>
      </c>
      <c r="B91" s="29" t="s">
        <v>171</v>
      </c>
      <c r="C91" s="31">
        <v>33</v>
      </c>
      <c r="D91" s="31">
        <v>421</v>
      </c>
      <c r="E91" s="31">
        <v>814</v>
      </c>
      <c r="F91" s="32">
        <v>1792</v>
      </c>
      <c r="G91" s="32">
        <v>1113</v>
      </c>
      <c r="H91" s="31">
        <v>893</v>
      </c>
      <c r="I91" s="31">
        <v>881</v>
      </c>
      <c r="J91" s="32">
        <v>2231</v>
      </c>
      <c r="K91" s="32">
        <v>1389</v>
      </c>
    </row>
    <row r="92" spans="1:11" x14ac:dyDescent="0.4">
      <c r="A92" s="29" t="s">
        <v>158</v>
      </c>
      <c r="B92" s="29" t="s">
        <v>173</v>
      </c>
      <c r="C92" s="31" t="s">
        <v>400</v>
      </c>
      <c r="D92" s="31">
        <v>171</v>
      </c>
      <c r="E92" s="31">
        <v>311</v>
      </c>
      <c r="F92" s="31">
        <v>624</v>
      </c>
      <c r="G92" s="31">
        <v>360</v>
      </c>
      <c r="H92" s="31">
        <v>288</v>
      </c>
      <c r="I92" s="31">
        <v>277</v>
      </c>
      <c r="J92" s="31">
        <v>583</v>
      </c>
      <c r="K92" s="31">
        <v>441</v>
      </c>
    </row>
    <row r="93" spans="1:11" x14ac:dyDescent="0.4">
      <c r="A93" s="29" t="s">
        <v>158</v>
      </c>
      <c r="B93" s="29" t="s">
        <v>172</v>
      </c>
      <c r="C93" s="31" t="s">
        <v>400</v>
      </c>
      <c r="D93" s="31">
        <v>107</v>
      </c>
      <c r="E93" s="31">
        <v>229</v>
      </c>
      <c r="F93" s="31">
        <v>513</v>
      </c>
      <c r="G93" s="31">
        <v>285</v>
      </c>
      <c r="H93" s="31">
        <v>207</v>
      </c>
      <c r="I93" s="31">
        <v>172</v>
      </c>
      <c r="J93" s="31">
        <v>411</v>
      </c>
      <c r="K93" s="31">
        <v>284</v>
      </c>
    </row>
    <row r="94" spans="1:11" x14ac:dyDescent="0.4">
      <c r="A94" s="29" t="s">
        <v>181</v>
      </c>
      <c r="B94" s="29" t="s">
        <v>181</v>
      </c>
      <c r="C94" s="32">
        <v>1520</v>
      </c>
      <c r="D94" s="32">
        <v>21784</v>
      </c>
      <c r="E94" s="32">
        <v>36749</v>
      </c>
      <c r="F94" s="32">
        <v>83826</v>
      </c>
      <c r="G94" s="32">
        <v>53266</v>
      </c>
      <c r="H94" s="32">
        <v>45050</v>
      </c>
      <c r="I94" s="32">
        <v>42897</v>
      </c>
      <c r="J94" s="32">
        <v>103349</v>
      </c>
      <c r="K94" s="32">
        <v>88359</v>
      </c>
    </row>
    <row r="95" spans="1:11" x14ac:dyDescent="0.4">
      <c r="A95" s="29" t="s">
        <v>181</v>
      </c>
      <c r="B95" s="29" t="s">
        <v>190</v>
      </c>
      <c r="C95" s="31">
        <v>222</v>
      </c>
      <c r="D95" s="32">
        <v>3126</v>
      </c>
      <c r="E95" s="32">
        <v>5179</v>
      </c>
      <c r="F95" s="32">
        <v>11249</v>
      </c>
      <c r="G95" s="32">
        <v>7103</v>
      </c>
      <c r="H95" s="32">
        <v>6148</v>
      </c>
      <c r="I95" s="32">
        <v>5874</v>
      </c>
      <c r="J95" s="32">
        <v>13905</v>
      </c>
      <c r="K95" s="32">
        <v>9241</v>
      </c>
    </row>
    <row r="96" spans="1:11" x14ac:dyDescent="0.4">
      <c r="A96" s="29" t="s">
        <v>181</v>
      </c>
      <c r="B96" s="29" t="s">
        <v>193</v>
      </c>
      <c r="C96" s="31">
        <v>154</v>
      </c>
      <c r="D96" s="32">
        <v>2347</v>
      </c>
      <c r="E96" s="32">
        <v>3886</v>
      </c>
      <c r="F96" s="32">
        <v>8384</v>
      </c>
      <c r="G96" s="32">
        <v>5330</v>
      </c>
      <c r="H96" s="32">
        <v>4429</v>
      </c>
      <c r="I96" s="32">
        <v>4085</v>
      </c>
      <c r="J96" s="32">
        <v>9582</v>
      </c>
      <c r="K96" s="32">
        <v>8021</v>
      </c>
    </row>
    <row r="97" spans="1:11" x14ac:dyDescent="0.4">
      <c r="A97" s="29" t="s">
        <v>181</v>
      </c>
      <c r="B97" s="29" t="s">
        <v>198</v>
      </c>
      <c r="C97" s="31" t="s">
        <v>400</v>
      </c>
      <c r="D97" s="31">
        <v>244</v>
      </c>
      <c r="E97" s="31">
        <v>342</v>
      </c>
      <c r="F97" s="31">
        <v>662</v>
      </c>
      <c r="G97" s="31">
        <v>366</v>
      </c>
      <c r="H97" s="31">
        <v>292</v>
      </c>
      <c r="I97" s="31">
        <v>279</v>
      </c>
      <c r="J97" s="31">
        <v>509</v>
      </c>
      <c r="K97" s="31">
        <v>259</v>
      </c>
    </row>
    <row r="98" spans="1:11" x14ac:dyDescent="0.4">
      <c r="A98" s="29" t="s">
        <v>181</v>
      </c>
      <c r="B98" s="29" t="s">
        <v>189</v>
      </c>
      <c r="C98" s="31">
        <v>252</v>
      </c>
      <c r="D98" s="32">
        <v>3485</v>
      </c>
      <c r="E98" s="32">
        <v>6028</v>
      </c>
      <c r="F98" s="32">
        <v>15480</v>
      </c>
      <c r="G98" s="32">
        <v>10583</v>
      </c>
      <c r="H98" s="32">
        <v>9325</v>
      </c>
      <c r="I98" s="32">
        <v>9180</v>
      </c>
      <c r="J98" s="32">
        <v>23980</v>
      </c>
      <c r="K98" s="32">
        <v>22214</v>
      </c>
    </row>
    <row r="99" spans="1:11" x14ac:dyDescent="0.4">
      <c r="A99" s="29" t="s">
        <v>181</v>
      </c>
      <c r="B99" s="29" t="s">
        <v>197</v>
      </c>
      <c r="C99" s="31">
        <v>76</v>
      </c>
      <c r="D99" s="32">
        <v>1076</v>
      </c>
      <c r="E99" s="32">
        <v>1768</v>
      </c>
      <c r="F99" s="32">
        <v>4267</v>
      </c>
      <c r="G99" s="32">
        <v>2676</v>
      </c>
      <c r="H99" s="32">
        <v>2214</v>
      </c>
      <c r="I99" s="32">
        <v>2133</v>
      </c>
      <c r="J99" s="32">
        <v>5190</v>
      </c>
      <c r="K99" s="32">
        <v>4418</v>
      </c>
    </row>
    <row r="100" spans="1:11" x14ac:dyDescent="0.4">
      <c r="A100" s="29" t="s">
        <v>181</v>
      </c>
      <c r="B100" s="29" t="s">
        <v>205</v>
      </c>
      <c r="C100" s="31" t="s">
        <v>400</v>
      </c>
      <c r="D100" s="31">
        <v>430</v>
      </c>
      <c r="E100" s="31">
        <v>664</v>
      </c>
      <c r="F100" s="32">
        <v>1515</v>
      </c>
      <c r="G100" s="31">
        <v>802</v>
      </c>
      <c r="H100" s="31">
        <v>653</v>
      </c>
      <c r="I100" s="31">
        <v>618</v>
      </c>
      <c r="J100" s="32">
        <v>1399</v>
      </c>
      <c r="K100" s="32">
        <v>1142</v>
      </c>
    </row>
    <row r="101" spans="1:11" x14ac:dyDescent="0.4">
      <c r="A101" s="29" t="s">
        <v>181</v>
      </c>
      <c r="B101" s="29" t="s">
        <v>204</v>
      </c>
      <c r="C101" s="31" t="s">
        <v>400</v>
      </c>
      <c r="D101" s="31">
        <v>77</v>
      </c>
      <c r="E101" s="31">
        <v>165</v>
      </c>
      <c r="F101" s="31">
        <v>346</v>
      </c>
      <c r="G101" s="31">
        <v>241</v>
      </c>
      <c r="H101" s="31">
        <v>207</v>
      </c>
      <c r="I101" s="31">
        <v>154</v>
      </c>
      <c r="J101" s="31">
        <v>312</v>
      </c>
      <c r="K101" s="31">
        <v>207</v>
      </c>
    </row>
    <row r="102" spans="1:11" x14ac:dyDescent="0.4">
      <c r="A102" s="29" t="s">
        <v>181</v>
      </c>
      <c r="B102" s="29" t="s">
        <v>194</v>
      </c>
      <c r="C102" s="31">
        <v>33</v>
      </c>
      <c r="D102" s="31">
        <v>453</v>
      </c>
      <c r="E102" s="31">
        <v>798</v>
      </c>
      <c r="F102" s="32">
        <v>1792</v>
      </c>
      <c r="G102" s="31">
        <v>994</v>
      </c>
      <c r="H102" s="31">
        <v>818</v>
      </c>
      <c r="I102" s="31">
        <v>694</v>
      </c>
      <c r="J102" s="32">
        <v>1663</v>
      </c>
      <c r="K102" s="32">
        <v>1113</v>
      </c>
    </row>
    <row r="103" spans="1:11" x14ac:dyDescent="0.4">
      <c r="A103" s="29" t="s">
        <v>181</v>
      </c>
      <c r="B103" s="29" t="s">
        <v>188</v>
      </c>
      <c r="C103" s="31" t="s">
        <v>400</v>
      </c>
      <c r="D103" s="31">
        <v>110</v>
      </c>
      <c r="E103" s="31">
        <v>197</v>
      </c>
      <c r="F103" s="31">
        <v>397</v>
      </c>
      <c r="G103" s="31">
        <v>222</v>
      </c>
      <c r="H103" s="31">
        <v>153</v>
      </c>
      <c r="I103" s="31">
        <v>139</v>
      </c>
      <c r="J103" s="31">
        <v>256</v>
      </c>
      <c r="K103" s="31">
        <v>187</v>
      </c>
    </row>
    <row r="104" spans="1:11" x14ac:dyDescent="0.4">
      <c r="A104" s="29" t="s">
        <v>181</v>
      </c>
      <c r="B104" s="29" t="s">
        <v>199</v>
      </c>
      <c r="C104" s="31">
        <v>94</v>
      </c>
      <c r="D104" s="32">
        <v>1300</v>
      </c>
      <c r="E104" s="32">
        <v>2202</v>
      </c>
      <c r="F104" s="32">
        <v>5329</v>
      </c>
      <c r="G104" s="32">
        <v>3100</v>
      </c>
      <c r="H104" s="32">
        <v>2568</v>
      </c>
      <c r="I104" s="32">
        <v>2517</v>
      </c>
      <c r="J104" s="32">
        <v>5942</v>
      </c>
      <c r="K104" s="32">
        <v>4880</v>
      </c>
    </row>
    <row r="105" spans="1:11" x14ac:dyDescent="0.4">
      <c r="A105" s="29" t="s">
        <v>181</v>
      </c>
      <c r="B105" s="29" t="s">
        <v>187</v>
      </c>
      <c r="C105" s="31" t="s">
        <v>400</v>
      </c>
      <c r="D105" s="31">
        <v>172</v>
      </c>
      <c r="E105" s="31">
        <v>205</v>
      </c>
      <c r="F105" s="31">
        <v>400</v>
      </c>
      <c r="G105" s="31">
        <v>204</v>
      </c>
      <c r="H105" s="31">
        <v>148</v>
      </c>
      <c r="I105" s="31">
        <v>144</v>
      </c>
      <c r="J105" s="31">
        <v>292</v>
      </c>
      <c r="K105" s="31">
        <v>201</v>
      </c>
    </row>
    <row r="106" spans="1:11" x14ac:dyDescent="0.4">
      <c r="A106" s="29" t="s">
        <v>181</v>
      </c>
      <c r="B106" s="29" t="s">
        <v>183</v>
      </c>
      <c r="C106" s="31">
        <v>43</v>
      </c>
      <c r="D106" s="31">
        <v>81</v>
      </c>
      <c r="E106" s="31">
        <v>191</v>
      </c>
      <c r="F106" s="31">
        <v>105</v>
      </c>
      <c r="G106" s="31">
        <v>76</v>
      </c>
      <c r="H106" s="31">
        <v>57</v>
      </c>
      <c r="I106" s="31">
        <v>122</v>
      </c>
      <c r="J106" s="31">
        <v>92</v>
      </c>
      <c r="K106" s="31" t="s">
        <v>400</v>
      </c>
    </row>
    <row r="107" spans="1:11" x14ac:dyDescent="0.4">
      <c r="A107" s="29" t="s">
        <v>181</v>
      </c>
      <c r="B107" s="29" t="s">
        <v>196</v>
      </c>
      <c r="C107" s="31">
        <v>65</v>
      </c>
      <c r="D107" s="31">
        <v>780</v>
      </c>
      <c r="E107" s="32">
        <v>1319</v>
      </c>
      <c r="F107" s="32">
        <v>2936</v>
      </c>
      <c r="G107" s="32">
        <v>1687</v>
      </c>
      <c r="H107" s="32">
        <v>1318</v>
      </c>
      <c r="I107" s="32">
        <v>1377</v>
      </c>
      <c r="J107" s="32">
        <v>3238</v>
      </c>
      <c r="K107" s="32">
        <v>2764</v>
      </c>
    </row>
    <row r="108" spans="1:11" x14ac:dyDescent="0.4">
      <c r="A108" s="29" t="s">
        <v>181</v>
      </c>
      <c r="B108" s="29" t="s">
        <v>195</v>
      </c>
      <c r="C108" s="31">
        <v>67</v>
      </c>
      <c r="D108" s="31">
        <v>971</v>
      </c>
      <c r="E108" s="32">
        <v>1598</v>
      </c>
      <c r="F108" s="32">
        <v>3112</v>
      </c>
      <c r="G108" s="32">
        <v>1855</v>
      </c>
      <c r="H108" s="32">
        <v>1457</v>
      </c>
      <c r="I108" s="32">
        <v>1416</v>
      </c>
      <c r="J108" s="32">
        <v>2952</v>
      </c>
      <c r="K108" s="32">
        <v>1676</v>
      </c>
    </row>
    <row r="109" spans="1:11" x14ac:dyDescent="0.4">
      <c r="A109" s="29" t="s">
        <v>181</v>
      </c>
      <c r="B109" s="29" t="s">
        <v>191</v>
      </c>
      <c r="C109" s="31" t="s">
        <v>400</v>
      </c>
      <c r="D109" s="31">
        <v>296</v>
      </c>
      <c r="E109" s="31">
        <v>543</v>
      </c>
      <c r="F109" s="32">
        <v>1458</v>
      </c>
      <c r="G109" s="31">
        <v>917</v>
      </c>
      <c r="H109" s="31">
        <v>840</v>
      </c>
      <c r="I109" s="31">
        <v>807</v>
      </c>
      <c r="J109" s="32">
        <v>1915</v>
      </c>
      <c r="K109" s="32">
        <v>1747</v>
      </c>
    </row>
    <row r="110" spans="1:11" x14ac:dyDescent="0.4">
      <c r="A110" s="29" t="s">
        <v>181</v>
      </c>
      <c r="B110" s="29" t="s">
        <v>203</v>
      </c>
      <c r="C110" s="31" t="s">
        <v>400</v>
      </c>
      <c r="D110" s="31">
        <v>30</v>
      </c>
      <c r="E110" s="31">
        <v>81</v>
      </c>
      <c r="F110" s="31">
        <v>51</v>
      </c>
      <c r="G110" s="31">
        <v>38</v>
      </c>
      <c r="H110" s="31">
        <v>30</v>
      </c>
      <c r="I110" s="31">
        <v>61</v>
      </c>
      <c r="J110" s="31">
        <v>50</v>
      </c>
      <c r="K110" s="31" t="s">
        <v>400</v>
      </c>
    </row>
    <row r="111" spans="1:11" x14ac:dyDescent="0.4">
      <c r="A111" s="29" t="s">
        <v>181</v>
      </c>
      <c r="B111" s="29" t="s">
        <v>201</v>
      </c>
      <c r="C111" s="31" t="s">
        <v>400</v>
      </c>
      <c r="D111" s="31">
        <v>238</v>
      </c>
      <c r="E111" s="31">
        <v>435</v>
      </c>
      <c r="F111" s="32">
        <v>1067</v>
      </c>
      <c r="G111" s="31">
        <v>681</v>
      </c>
      <c r="H111" s="31">
        <v>544</v>
      </c>
      <c r="I111" s="31">
        <v>483</v>
      </c>
      <c r="J111" s="32">
        <v>1114</v>
      </c>
      <c r="K111" s="32">
        <v>1170</v>
      </c>
    </row>
    <row r="112" spans="1:11" x14ac:dyDescent="0.4">
      <c r="A112" s="29" t="s">
        <v>181</v>
      </c>
      <c r="B112" s="29" t="s">
        <v>192</v>
      </c>
      <c r="C112" s="31" t="s">
        <v>400</v>
      </c>
      <c r="D112" s="31">
        <v>173</v>
      </c>
      <c r="E112" s="31">
        <v>293</v>
      </c>
      <c r="F112" s="31">
        <v>578</v>
      </c>
      <c r="G112" s="31">
        <v>317</v>
      </c>
      <c r="H112" s="31">
        <v>194</v>
      </c>
      <c r="I112" s="31">
        <v>175</v>
      </c>
      <c r="J112" s="31">
        <v>395</v>
      </c>
      <c r="K112" s="31">
        <v>266</v>
      </c>
    </row>
    <row r="113" spans="1:11" x14ac:dyDescent="0.4">
      <c r="A113" s="29" t="s">
        <v>181</v>
      </c>
      <c r="B113" s="29" t="s">
        <v>200</v>
      </c>
      <c r="C113" s="31" t="s">
        <v>400</v>
      </c>
      <c r="D113" s="31">
        <v>192</v>
      </c>
      <c r="E113" s="31">
        <v>347</v>
      </c>
      <c r="F113" s="31">
        <v>570</v>
      </c>
      <c r="G113" s="31">
        <v>280</v>
      </c>
      <c r="H113" s="31">
        <v>230</v>
      </c>
      <c r="I113" s="31">
        <v>221</v>
      </c>
      <c r="J113" s="31">
        <v>390</v>
      </c>
      <c r="K113" s="31">
        <v>239</v>
      </c>
    </row>
    <row r="114" spans="1:11" x14ac:dyDescent="0.4">
      <c r="A114" s="29" t="s">
        <v>181</v>
      </c>
      <c r="B114" s="29" t="s">
        <v>182</v>
      </c>
      <c r="C114" s="31">
        <v>81</v>
      </c>
      <c r="D114" s="31">
        <v>140</v>
      </c>
      <c r="E114" s="31">
        <v>326</v>
      </c>
      <c r="F114" s="31">
        <v>237</v>
      </c>
      <c r="G114" s="31">
        <v>174</v>
      </c>
      <c r="H114" s="31">
        <v>106</v>
      </c>
      <c r="I114" s="31">
        <v>246</v>
      </c>
      <c r="J114" s="31">
        <v>153</v>
      </c>
      <c r="K114" s="31" t="s">
        <v>400</v>
      </c>
    </row>
    <row r="115" spans="1:11" x14ac:dyDescent="0.4">
      <c r="A115" s="29" t="s">
        <v>181</v>
      </c>
      <c r="B115" s="29" t="s">
        <v>202</v>
      </c>
      <c r="C115" s="31">
        <v>69</v>
      </c>
      <c r="D115" s="32">
        <v>1054</v>
      </c>
      <c r="E115" s="32">
        <v>1757</v>
      </c>
      <c r="F115" s="32">
        <v>4200</v>
      </c>
      <c r="G115" s="32">
        <v>2747</v>
      </c>
      <c r="H115" s="32">
        <v>2272</v>
      </c>
      <c r="I115" s="32">
        <v>2091</v>
      </c>
      <c r="J115" s="32">
        <v>4853</v>
      </c>
      <c r="K115" s="32">
        <v>3227</v>
      </c>
    </row>
    <row r="116" spans="1:11" x14ac:dyDescent="0.4">
      <c r="A116" s="29" t="s">
        <v>181</v>
      </c>
      <c r="B116" s="29" t="s">
        <v>184</v>
      </c>
      <c r="C116" s="31">
        <v>341</v>
      </c>
      <c r="D116" s="32">
        <v>5124</v>
      </c>
      <c r="E116" s="32">
        <v>8772</v>
      </c>
      <c r="F116" s="32">
        <v>19486</v>
      </c>
      <c r="G116" s="32">
        <v>12768</v>
      </c>
      <c r="H116" s="32">
        <v>10952</v>
      </c>
      <c r="I116" s="32">
        <v>10317</v>
      </c>
      <c r="J116" s="32">
        <v>25033</v>
      </c>
      <c r="K116" s="32">
        <v>25092</v>
      </c>
    </row>
    <row r="117" spans="1:11" x14ac:dyDescent="0.4">
      <c r="A117" s="29" t="s">
        <v>181</v>
      </c>
      <c r="B117" s="29" t="s">
        <v>631</v>
      </c>
      <c r="C117" s="31">
        <v>159</v>
      </c>
      <c r="D117" s="32">
        <v>2215</v>
      </c>
      <c r="E117" s="32">
        <v>4005</v>
      </c>
      <c r="F117" s="32">
        <v>8677</v>
      </c>
      <c r="G117" s="32">
        <v>5800</v>
      </c>
      <c r="H117" s="32">
        <v>4839</v>
      </c>
      <c r="I117" s="32">
        <v>4460</v>
      </c>
      <c r="J117" s="32">
        <v>10444</v>
      </c>
      <c r="K117" s="32">
        <v>11208</v>
      </c>
    </row>
    <row r="118" spans="1:11" x14ac:dyDescent="0.4">
      <c r="A118" s="29" t="s">
        <v>181</v>
      </c>
      <c r="B118" s="29" t="s">
        <v>618</v>
      </c>
      <c r="C118" s="31">
        <v>182</v>
      </c>
      <c r="D118" s="32">
        <v>2909</v>
      </c>
      <c r="E118" s="32">
        <v>4767</v>
      </c>
      <c r="F118" s="32">
        <v>10809</v>
      </c>
      <c r="G118" s="32">
        <v>6968</v>
      </c>
      <c r="H118" s="32">
        <v>6113</v>
      </c>
      <c r="I118" s="32">
        <v>5857</v>
      </c>
      <c r="J118" s="32">
        <v>14589</v>
      </c>
      <c r="K118" s="32">
        <v>13884</v>
      </c>
    </row>
    <row r="119" spans="1:11" x14ac:dyDescent="0.4">
      <c r="A119" s="29" t="s">
        <v>206</v>
      </c>
      <c r="B119" s="29" t="s">
        <v>206</v>
      </c>
      <c r="C119" s="32">
        <v>1128</v>
      </c>
      <c r="D119" s="32">
        <v>17086</v>
      </c>
      <c r="E119" s="32">
        <v>26289</v>
      </c>
      <c r="F119" s="32">
        <v>59850</v>
      </c>
      <c r="G119" s="32">
        <v>39001</v>
      </c>
      <c r="H119" s="32">
        <v>32913</v>
      </c>
      <c r="I119" s="32">
        <v>31798</v>
      </c>
      <c r="J119" s="32">
        <v>78691</v>
      </c>
      <c r="K119" s="32">
        <v>80899</v>
      </c>
    </row>
    <row r="120" spans="1:11" x14ac:dyDescent="0.4">
      <c r="A120" s="29" t="s">
        <v>206</v>
      </c>
      <c r="B120" s="29" t="s">
        <v>210</v>
      </c>
      <c r="C120" s="31">
        <v>331</v>
      </c>
      <c r="D120" s="32">
        <v>4045</v>
      </c>
      <c r="E120" s="32">
        <v>6713</v>
      </c>
      <c r="F120" s="32">
        <v>16258</v>
      </c>
      <c r="G120" s="32">
        <v>11098</v>
      </c>
      <c r="H120" s="32">
        <v>9610</v>
      </c>
      <c r="I120" s="32">
        <v>9598</v>
      </c>
      <c r="J120" s="32">
        <v>25112</v>
      </c>
      <c r="K120" s="32">
        <v>23934</v>
      </c>
    </row>
    <row r="121" spans="1:11" x14ac:dyDescent="0.4">
      <c r="A121" s="29" t="s">
        <v>206</v>
      </c>
      <c r="B121" s="29" t="s">
        <v>209</v>
      </c>
      <c r="C121" s="31">
        <v>149</v>
      </c>
      <c r="D121" s="32">
        <v>2666</v>
      </c>
      <c r="E121" s="32">
        <v>3870</v>
      </c>
      <c r="F121" s="32">
        <v>8603</v>
      </c>
      <c r="G121" s="32">
        <v>5457</v>
      </c>
      <c r="H121" s="32">
        <v>4722</v>
      </c>
      <c r="I121" s="32">
        <v>4415</v>
      </c>
      <c r="J121" s="32">
        <v>10366</v>
      </c>
      <c r="K121" s="32">
        <v>12386</v>
      </c>
    </row>
    <row r="122" spans="1:11" x14ac:dyDescent="0.4">
      <c r="A122" s="29" t="s">
        <v>206</v>
      </c>
      <c r="B122" s="29" t="s">
        <v>211</v>
      </c>
      <c r="C122" s="31">
        <v>61</v>
      </c>
      <c r="D122" s="32">
        <v>1147</v>
      </c>
      <c r="E122" s="32">
        <v>1833</v>
      </c>
      <c r="F122" s="32">
        <v>4002</v>
      </c>
      <c r="G122" s="32">
        <v>2770</v>
      </c>
      <c r="H122" s="32">
        <v>2239</v>
      </c>
      <c r="I122" s="32">
        <v>2164</v>
      </c>
      <c r="J122" s="32">
        <v>5326</v>
      </c>
      <c r="K122" s="32">
        <v>5935</v>
      </c>
    </row>
    <row r="123" spans="1:11" x14ac:dyDescent="0.4">
      <c r="A123" s="29" t="s">
        <v>206</v>
      </c>
      <c r="B123" s="29" t="s">
        <v>208</v>
      </c>
      <c r="C123" s="31">
        <v>346</v>
      </c>
      <c r="D123" s="32">
        <v>5829</v>
      </c>
      <c r="E123" s="32">
        <v>8681</v>
      </c>
      <c r="F123" s="32">
        <v>19234</v>
      </c>
      <c r="G123" s="32">
        <v>12173</v>
      </c>
      <c r="H123" s="32">
        <v>10015</v>
      </c>
      <c r="I123" s="32">
        <v>9497</v>
      </c>
      <c r="J123" s="32">
        <v>22881</v>
      </c>
      <c r="K123" s="32">
        <v>20729</v>
      </c>
    </row>
    <row r="124" spans="1:11" x14ac:dyDescent="0.4">
      <c r="A124" s="29" t="s">
        <v>206</v>
      </c>
      <c r="B124" s="29" t="s">
        <v>207</v>
      </c>
      <c r="C124" s="31">
        <v>241</v>
      </c>
      <c r="D124" s="32">
        <v>3399</v>
      </c>
      <c r="E124" s="32">
        <v>5192</v>
      </c>
      <c r="F124" s="32">
        <v>11753</v>
      </c>
      <c r="G124" s="32">
        <v>7503</v>
      </c>
      <c r="H124" s="32">
        <v>6327</v>
      </c>
      <c r="I124" s="32">
        <v>6124</v>
      </c>
      <c r="J124" s="32">
        <v>15006</v>
      </c>
      <c r="K124" s="32">
        <v>17915</v>
      </c>
    </row>
    <row r="125" spans="1:11" x14ac:dyDescent="0.4">
      <c r="A125" s="29" t="s">
        <v>5</v>
      </c>
      <c r="B125" s="29" t="s">
        <v>5</v>
      </c>
      <c r="C125" s="32">
        <v>1440</v>
      </c>
      <c r="D125" s="32">
        <v>25506</v>
      </c>
      <c r="E125" s="32">
        <v>39387</v>
      </c>
      <c r="F125" s="32">
        <v>88753</v>
      </c>
      <c r="G125" s="32">
        <v>60039</v>
      </c>
      <c r="H125" s="32">
        <v>52705</v>
      </c>
      <c r="I125" s="32">
        <v>50190</v>
      </c>
      <c r="J125" s="32">
        <v>123945</v>
      </c>
      <c r="K125" s="32">
        <v>115808</v>
      </c>
    </row>
    <row r="126" spans="1:11" x14ac:dyDescent="0.4">
      <c r="A126" s="29" t="s">
        <v>5</v>
      </c>
      <c r="B126" s="29" t="s">
        <v>770</v>
      </c>
      <c r="C126" s="31" t="s">
        <v>400</v>
      </c>
      <c r="D126" s="31">
        <v>62</v>
      </c>
      <c r="E126" s="31">
        <v>94</v>
      </c>
      <c r="F126" s="31">
        <v>190</v>
      </c>
      <c r="G126" s="31">
        <v>105</v>
      </c>
      <c r="H126" s="31">
        <v>70</v>
      </c>
      <c r="I126" s="31">
        <v>86</v>
      </c>
      <c r="J126" s="31">
        <v>138</v>
      </c>
      <c r="K126" s="31">
        <v>86</v>
      </c>
    </row>
    <row r="127" spans="1:11" x14ac:dyDescent="0.4">
      <c r="A127" s="29" t="s">
        <v>5</v>
      </c>
      <c r="B127" s="29" t="s">
        <v>209</v>
      </c>
      <c r="C127" s="31">
        <v>78</v>
      </c>
      <c r="D127" s="32">
        <v>1178</v>
      </c>
      <c r="E127" s="32">
        <v>1789</v>
      </c>
      <c r="F127" s="32">
        <v>3779</v>
      </c>
      <c r="G127" s="32">
        <v>2291</v>
      </c>
      <c r="H127" s="32">
        <v>1884</v>
      </c>
      <c r="I127" s="32">
        <v>1745</v>
      </c>
      <c r="J127" s="32">
        <v>3965</v>
      </c>
      <c r="K127" s="32">
        <v>3109</v>
      </c>
    </row>
    <row r="128" spans="1:11" x14ac:dyDescent="0.4">
      <c r="A128" s="29" t="s">
        <v>5</v>
      </c>
      <c r="B128" s="29" t="s">
        <v>214</v>
      </c>
      <c r="C128" s="31">
        <v>293</v>
      </c>
      <c r="D128" s="32">
        <v>6238</v>
      </c>
      <c r="E128" s="32">
        <v>9179</v>
      </c>
      <c r="F128" s="32">
        <v>20390</v>
      </c>
      <c r="G128" s="32">
        <v>13721</v>
      </c>
      <c r="H128" s="32">
        <v>12117</v>
      </c>
      <c r="I128" s="32">
        <v>12036</v>
      </c>
      <c r="J128" s="32">
        <v>30644</v>
      </c>
      <c r="K128" s="32">
        <v>28531</v>
      </c>
    </row>
    <row r="129" spans="1:11" x14ac:dyDescent="0.4">
      <c r="A129" s="29" t="s">
        <v>5</v>
      </c>
      <c r="B129" s="29" t="s">
        <v>215</v>
      </c>
      <c r="C129" s="31">
        <v>213</v>
      </c>
      <c r="D129" s="32">
        <v>2856</v>
      </c>
      <c r="E129" s="32">
        <v>4833</v>
      </c>
      <c r="F129" s="32">
        <v>11689</v>
      </c>
      <c r="G129" s="32">
        <v>8130</v>
      </c>
      <c r="H129" s="32">
        <v>7762</v>
      </c>
      <c r="I129" s="32">
        <v>7013</v>
      </c>
      <c r="J129" s="32">
        <v>17695</v>
      </c>
      <c r="K129" s="32">
        <v>11225</v>
      </c>
    </row>
    <row r="130" spans="1:11" x14ac:dyDescent="0.4">
      <c r="A130" s="29" t="s">
        <v>5</v>
      </c>
      <c r="B130" s="29" t="s">
        <v>211</v>
      </c>
      <c r="C130" s="31">
        <v>238</v>
      </c>
      <c r="D130" s="32">
        <v>4635</v>
      </c>
      <c r="E130" s="32">
        <v>6857</v>
      </c>
      <c r="F130" s="32">
        <v>14248</v>
      </c>
      <c r="G130" s="32">
        <v>9394</v>
      </c>
      <c r="H130" s="32">
        <v>8101</v>
      </c>
      <c r="I130" s="32">
        <v>7482</v>
      </c>
      <c r="J130" s="32">
        <v>17506</v>
      </c>
      <c r="K130" s="32">
        <v>13555</v>
      </c>
    </row>
    <row r="131" spans="1:11" x14ac:dyDescent="0.4">
      <c r="A131" s="29" t="s">
        <v>5</v>
      </c>
      <c r="B131" s="29" t="s">
        <v>208</v>
      </c>
      <c r="C131" s="31">
        <v>274</v>
      </c>
      <c r="D131" s="32">
        <v>4916</v>
      </c>
      <c r="E131" s="32">
        <v>7722</v>
      </c>
      <c r="F131" s="32">
        <v>17640</v>
      </c>
      <c r="G131" s="32">
        <v>11949</v>
      </c>
      <c r="H131" s="32">
        <v>10380</v>
      </c>
      <c r="I131" s="32">
        <v>10020</v>
      </c>
      <c r="J131" s="32">
        <v>24645</v>
      </c>
      <c r="K131" s="32">
        <v>19113</v>
      </c>
    </row>
    <row r="132" spans="1:11" x14ac:dyDescent="0.4">
      <c r="A132" s="29" t="s">
        <v>5</v>
      </c>
      <c r="B132" s="29" t="s">
        <v>207</v>
      </c>
      <c r="C132" s="31">
        <v>83</v>
      </c>
      <c r="D132" s="32">
        <v>1577</v>
      </c>
      <c r="E132" s="32">
        <v>2311</v>
      </c>
      <c r="F132" s="32">
        <v>4580</v>
      </c>
      <c r="G132" s="32">
        <v>2943</v>
      </c>
      <c r="H132" s="32">
        <v>2399</v>
      </c>
      <c r="I132" s="32">
        <v>2316</v>
      </c>
      <c r="J132" s="32">
        <v>4740</v>
      </c>
      <c r="K132" s="32">
        <v>3041</v>
      </c>
    </row>
    <row r="133" spans="1:11" x14ac:dyDescent="0.4">
      <c r="A133" s="29" t="s">
        <v>5</v>
      </c>
      <c r="B133" s="29" t="s">
        <v>213</v>
      </c>
      <c r="C133" s="31">
        <v>199</v>
      </c>
      <c r="D133" s="32">
        <v>3158</v>
      </c>
      <c r="E133" s="32">
        <v>5277</v>
      </c>
      <c r="F133" s="32">
        <v>13001</v>
      </c>
      <c r="G133" s="32">
        <v>9228</v>
      </c>
      <c r="H133" s="32">
        <v>7976</v>
      </c>
      <c r="I133" s="32">
        <v>7715</v>
      </c>
      <c r="J133" s="32">
        <v>19872</v>
      </c>
      <c r="K133" s="32">
        <v>32543</v>
      </c>
    </row>
    <row r="134" spans="1:11" x14ac:dyDescent="0.4">
      <c r="A134" s="29" t="s">
        <v>5</v>
      </c>
      <c r="B134" s="29" t="s">
        <v>216</v>
      </c>
      <c r="C134" s="31">
        <v>58</v>
      </c>
      <c r="D134" s="31">
        <v>886</v>
      </c>
      <c r="E134" s="32">
        <v>1325</v>
      </c>
      <c r="F134" s="32">
        <v>3236</v>
      </c>
      <c r="G134" s="32">
        <v>2278</v>
      </c>
      <c r="H134" s="32">
        <v>2016</v>
      </c>
      <c r="I134" s="32">
        <v>1777</v>
      </c>
      <c r="J134" s="32">
        <v>4740</v>
      </c>
      <c r="K134" s="32">
        <v>4605</v>
      </c>
    </row>
    <row r="135" spans="1:11" x14ac:dyDescent="0.4">
      <c r="A135" s="29" t="s">
        <v>218</v>
      </c>
      <c r="B135" s="29" t="s">
        <v>218</v>
      </c>
      <c r="C135" s="31">
        <v>895</v>
      </c>
      <c r="D135" s="32">
        <v>14668</v>
      </c>
      <c r="E135" s="32">
        <v>22725</v>
      </c>
      <c r="F135" s="32">
        <v>50236</v>
      </c>
      <c r="G135" s="32">
        <v>33184</v>
      </c>
      <c r="H135" s="32">
        <v>29210</v>
      </c>
      <c r="I135" s="32">
        <v>29170</v>
      </c>
      <c r="J135" s="32">
        <v>73678</v>
      </c>
      <c r="K135" s="32">
        <v>84935</v>
      </c>
    </row>
    <row r="136" spans="1:11" x14ac:dyDescent="0.4">
      <c r="A136" s="29" t="s">
        <v>218</v>
      </c>
      <c r="B136" s="29" t="s">
        <v>220</v>
      </c>
      <c r="C136" s="31">
        <v>132</v>
      </c>
      <c r="D136" s="32">
        <v>2397</v>
      </c>
      <c r="E136" s="32">
        <v>3464</v>
      </c>
      <c r="F136" s="32">
        <v>6831</v>
      </c>
      <c r="G136" s="32">
        <v>4324</v>
      </c>
      <c r="H136" s="32">
        <v>3861</v>
      </c>
      <c r="I136" s="32">
        <v>3873</v>
      </c>
      <c r="J136" s="32">
        <v>8899</v>
      </c>
      <c r="K136" s="32">
        <v>7102</v>
      </c>
    </row>
    <row r="137" spans="1:11" x14ac:dyDescent="0.4">
      <c r="A137" s="29" t="s">
        <v>218</v>
      </c>
      <c r="B137" s="29" t="s">
        <v>211</v>
      </c>
      <c r="C137" s="31">
        <v>151</v>
      </c>
      <c r="D137" s="32">
        <v>2936</v>
      </c>
      <c r="E137" s="32">
        <v>3853</v>
      </c>
      <c r="F137" s="32">
        <v>7780</v>
      </c>
      <c r="G137" s="32">
        <v>4884</v>
      </c>
      <c r="H137" s="32">
        <v>4484</v>
      </c>
      <c r="I137" s="32">
        <v>4254</v>
      </c>
      <c r="J137" s="32">
        <v>9878</v>
      </c>
      <c r="K137" s="32">
        <v>7257</v>
      </c>
    </row>
    <row r="138" spans="1:11" x14ac:dyDescent="0.4">
      <c r="A138" s="29" t="s">
        <v>218</v>
      </c>
      <c r="B138" s="29" t="s">
        <v>207</v>
      </c>
      <c r="C138" s="31">
        <v>286</v>
      </c>
      <c r="D138" s="32">
        <v>4280</v>
      </c>
      <c r="E138" s="32">
        <v>7052</v>
      </c>
      <c r="F138" s="32">
        <v>16097</v>
      </c>
      <c r="G138" s="32">
        <v>10604</v>
      </c>
      <c r="H138" s="32">
        <v>9161</v>
      </c>
      <c r="I138" s="32">
        <v>9401</v>
      </c>
      <c r="J138" s="32">
        <v>24363</v>
      </c>
      <c r="K138" s="32">
        <v>28120</v>
      </c>
    </row>
    <row r="139" spans="1:11" x14ac:dyDescent="0.4">
      <c r="A139" s="29" t="s">
        <v>218</v>
      </c>
      <c r="B139" s="29" t="s">
        <v>219</v>
      </c>
      <c r="C139" s="31">
        <v>162</v>
      </c>
      <c r="D139" s="32">
        <v>2278</v>
      </c>
      <c r="E139" s="32">
        <v>4082</v>
      </c>
      <c r="F139" s="32">
        <v>11012</v>
      </c>
      <c r="G139" s="32">
        <v>8149</v>
      </c>
      <c r="H139" s="32">
        <v>7258</v>
      </c>
      <c r="I139" s="32">
        <v>7255</v>
      </c>
      <c r="J139" s="32">
        <v>20453</v>
      </c>
      <c r="K139" s="32">
        <v>32570</v>
      </c>
    </row>
    <row r="140" spans="1:11" x14ac:dyDescent="0.4">
      <c r="A140" s="29" t="s">
        <v>218</v>
      </c>
      <c r="B140" s="29" t="s">
        <v>216</v>
      </c>
      <c r="C140" s="31">
        <v>164</v>
      </c>
      <c r="D140" s="32">
        <v>2777</v>
      </c>
      <c r="E140" s="32">
        <v>4274</v>
      </c>
      <c r="F140" s="32">
        <v>8516</v>
      </c>
      <c r="G140" s="32">
        <v>5223</v>
      </c>
      <c r="H140" s="32">
        <v>4446</v>
      </c>
      <c r="I140" s="32">
        <v>4387</v>
      </c>
      <c r="J140" s="32">
        <v>10085</v>
      </c>
      <c r="K140" s="32">
        <v>9886</v>
      </c>
    </row>
    <row r="141" spans="1:11" x14ac:dyDescent="0.4">
      <c r="A141" s="29" t="s">
        <v>6</v>
      </c>
      <c r="B141" s="29" t="s">
        <v>6</v>
      </c>
      <c r="C141" s="32">
        <v>3027</v>
      </c>
      <c r="D141" s="32">
        <v>45020</v>
      </c>
      <c r="E141" s="32">
        <v>68394</v>
      </c>
      <c r="F141" s="32">
        <v>140343</v>
      </c>
      <c r="G141" s="32">
        <v>89223</v>
      </c>
      <c r="H141" s="32">
        <v>72752</v>
      </c>
      <c r="I141" s="32">
        <v>65766</v>
      </c>
      <c r="J141" s="32">
        <v>150884</v>
      </c>
      <c r="K141" s="32">
        <v>142198</v>
      </c>
    </row>
    <row r="142" spans="1:11" x14ac:dyDescent="0.4">
      <c r="A142" s="29" t="s">
        <v>6</v>
      </c>
      <c r="B142" s="29" t="s">
        <v>687</v>
      </c>
      <c r="C142" s="31">
        <v>81</v>
      </c>
      <c r="D142" s="31">
        <v>801</v>
      </c>
      <c r="E142" s="32">
        <v>1571</v>
      </c>
      <c r="F142" s="32">
        <v>4260</v>
      </c>
      <c r="G142" s="32">
        <v>3391</v>
      </c>
      <c r="H142" s="32">
        <v>3264</v>
      </c>
      <c r="I142" s="32">
        <v>3145</v>
      </c>
      <c r="J142" s="32">
        <v>8869</v>
      </c>
      <c r="K142" s="32">
        <v>9253</v>
      </c>
    </row>
    <row r="143" spans="1:11" x14ac:dyDescent="0.4">
      <c r="A143" s="29" t="s">
        <v>6</v>
      </c>
      <c r="B143" s="29" t="s">
        <v>688</v>
      </c>
      <c r="C143" s="31">
        <v>169</v>
      </c>
      <c r="D143" s="32">
        <v>2733</v>
      </c>
      <c r="E143" s="32">
        <v>4259</v>
      </c>
      <c r="F143" s="32">
        <v>8628</v>
      </c>
      <c r="G143" s="32">
        <v>5152</v>
      </c>
      <c r="H143" s="32">
        <v>4199</v>
      </c>
      <c r="I143" s="32">
        <v>3774</v>
      </c>
      <c r="J143" s="32">
        <v>8418</v>
      </c>
      <c r="K143" s="32">
        <v>8989</v>
      </c>
    </row>
    <row r="144" spans="1:11" x14ac:dyDescent="0.4">
      <c r="A144" s="29" t="s">
        <v>6</v>
      </c>
      <c r="B144" s="29" t="s">
        <v>689</v>
      </c>
      <c r="C144" s="31">
        <v>155</v>
      </c>
      <c r="D144" s="32">
        <v>2286</v>
      </c>
      <c r="E144" s="32">
        <v>3377</v>
      </c>
      <c r="F144" s="32">
        <v>7347</v>
      </c>
      <c r="G144" s="32">
        <v>5049</v>
      </c>
      <c r="H144" s="32">
        <v>4466</v>
      </c>
      <c r="I144" s="32">
        <v>3972</v>
      </c>
      <c r="J144" s="32">
        <v>9788</v>
      </c>
      <c r="K144" s="32">
        <v>8222</v>
      </c>
    </row>
    <row r="145" spans="1:11" x14ac:dyDescent="0.4">
      <c r="A145" s="29" t="s">
        <v>6</v>
      </c>
      <c r="B145" s="29" t="s">
        <v>690</v>
      </c>
      <c r="C145" s="31">
        <v>228</v>
      </c>
      <c r="D145" s="32">
        <v>3474</v>
      </c>
      <c r="E145" s="32">
        <v>5271</v>
      </c>
      <c r="F145" s="32">
        <v>10471</v>
      </c>
      <c r="G145" s="32">
        <v>6656</v>
      </c>
      <c r="H145" s="32">
        <v>5396</v>
      </c>
      <c r="I145" s="32">
        <v>4907</v>
      </c>
      <c r="J145" s="32">
        <v>11313</v>
      </c>
      <c r="K145" s="32">
        <v>12500</v>
      </c>
    </row>
    <row r="146" spans="1:11" x14ac:dyDescent="0.4">
      <c r="A146" s="29" t="s">
        <v>6</v>
      </c>
      <c r="B146" s="29" t="s">
        <v>691</v>
      </c>
      <c r="C146" s="31">
        <v>72</v>
      </c>
      <c r="D146" s="32">
        <v>1016</v>
      </c>
      <c r="E146" s="32">
        <v>1450</v>
      </c>
      <c r="F146" s="32">
        <v>2968</v>
      </c>
      <c r="G146" s="32">
        <v>1826</v>
      </c>
      <c r="H146" s="32">
        <v>1412</v>
      </c>
      <c r="I146" s="32">
        <v>1142</v>
      </c>
      <c r="J146" s="32">
        <v>2525</v>
      </c>
      <c r="K146" s="32">
        <v>1862</v>
      </c>
    </row>
    <row r="147" spans="1:11" x14ac:dyDescent="0.4">
      <c r="A147" s="29" t="s">
        <v>6</v>
      </c>
      <c r="B147" s="29" t="s">
        <v>692</v>
      </c>
      <c r="C147" s="31">
        <v>219</v>
      </c>
      <c r="D147" s="32">
        <v>3122</v>
      </c>
      <c r="E147" s="32">
        <v>4978</v>
      </c>
      <c r="F147" s="32">
        <v>10944</v>
      </c>
      <c r="G147" s="32">
        <v>6957</v>
      </c>
      <c r="H147" s="32">
        <v>5835</v>
      </c>
      <c r="I147" s="32">
        <v>5365</v>
      </c>
      <c r="J147" s="32">
        <v>12748</v>
      </c>
      <c r="K147" s="32">
        <v>14170</v>
      </c>
    </row>
    <row r="148" spans="1:11" x14ac:dyDescent="0.4">
      <c r="A148" s="29" t="s">
        <v>6</v>
      </c>
      <c r="B148" s="29" t="s">
        <v>693</v>
      </c>
      <c r="C148" s="31">
        <v>434</v>
      </c>
      <c r="D148" s="32">
        <v>5695</v>
      </c>
      <c r="E148" s="32">
        <v>8757</v>
      </c>
      <c r="F148" s="32">
        <v>17615</v>
      </c>
      <c r="G148" s="32">
        <v>10813</v>
      </c>
      <c r="H148" s="32">
        <v>8313</v>
      </c>
      <c r="I148" s="32">
        <v>7382</v>
      </c>
      <c r="J148" s="32">
        <v>16316</v>
      </c>
      <c r="K148" s="32">
        <v>12942</v>
      </c>
    </row>
    <row r="149" spans="1:11" x14ac:dyDescent="0.4">
      <c r="A149" s="29" t="s">
        <v>6</v>
      </c>
      <c r="B149" s="29" t="s">
        <v>694</v>
      </c>
      <c r="C149" s="31">
        <v>267</v>
      </c>
      <c r="D149" s="32">
        <v>4785</v>
      </c>
      <c r="E149" s="32">
        <v>6551</v>
      </c>
      <c r="F149" s="32">
        <v>12922</v>
      </c>
      <c r="G149" s="32">
        <v>8308</v>
      </c>
      <c r="H149" s="32">
        <v>6862</v>
      </c>
      <c r="I149" s="32">
        <v>6396</v>
      </c>
      <c r="J149" s="32">
        <v>14804</v>
      </c>
      <c r="K149" s="32">
        <v>12196</v>
      </c>
    </row>
    <row r="150" spans="1:11" x14ac:dyDescent="0.4">
      <c r="A150" s="29" t="s">
        <v>6</v>
      </c>
      <c r="B150" s="29" t="s">
        <v>695</v>
      </c>
      <c r="C150" s="31">
        <v>196</v>
      </c>
      <c r="D150" s="32">
        <v>3562</v>
      </c>
      <c r="E150" s="32">
        <v>5107</v>
      </c>
      <c r="F150" s="32">
        <v>9820</v>
      </c>
      <c r="G150" s="32">
        <v>6164</v>
      </c>
      <c r="H150" s="32">
        <v>4925</v>
      </c>
      <c r="I150" s="32">
        <v>4352</v>
      </c>
      <c r="J150" s="32">
        <v>9155</v>
      </c>
      <c r="K150" s="32">
        <v>5298</v>
      </c>
    </row>
    <row r="151" spans="1:11" x14ac:dyDescent="0.4">
      <c r="A151" s="29" t="s">
        <v>6</v>
      </c>
      <c r="B151" s="29" t="s">
        <v>696</v>
      </c>
      <c r="C151" s="31">
        <v>284</v>
      </c>
      <c r="D151" s="32">
        <v>4603</v>
      </c>
      <c r="E151" s="32">
        <v>6696</v>
      </c>
      <c r="F151" s="32">
        <v>13595</v>
      </c>
      <c r="G151" s="32">
        <v>8424</v>
      </c>
      <c r="H151" s="32">
        <v>7271</v>
      </c>
      <c r="I151" s="32">
        <v>6513</v>
      </c>
      <c r="J151" s="32">
        <v>14387</v>
      </c>
      <c r="K151" s="32">
        <v>9654</v>
      </c>
    </row>
    <row r="152" spans="1:11" x14ac:dyDescent="0.4">
      <c r="A152" s="29" t="s">
        <v>6</v>
      </c>
      <c r="B152" s="29" t="s">
        <v>697</v>
      </c>
      <c r="C152" s="31">
        <v>74</v>
      </c>
      <c r="D152" s="32">
        <v>1261</v>
      </c>
      <c r="E152" s="32">
        <v>1980</v>
      </c>
      <c r="F152" s="32">
        <v>3924</v>
      </c>
      <c r="G152" s="32">
        <v>2390</v>
      </c>
      <c r="H152" s="32">
        <v>1774</v>
      </c>
      <c r="I152" s="32">
        <v>1590</v>
      </c>
      <c r="J152" s="32">
        <v>3454</v>
      </c>
      <c r="K152" s="32">
        <v>2998</v>
      </c>
    </row>
    <row r="153" spans="1:11" x14ac:dyDescent="0.4">
      <c r="A153" s="29" t="s">
        <v>6</v>
      </c>
      <c r="B153" s="29" t="s">
        <v>698</v>
      </c>
      <c r="C153" s="31">
        <v>216</v>
      </c>
      <c r="D153" s="32">
        <v>2593</v>
      </c>
      <c r="E153" s="32">
        <v>4238</v>
      </c>
      <c r="F153" s="32">
        <v>8438</v>
      </c>
      <c r="G153" s="32">
        <v>4930</v>
      </c>
      <c r="H153" s="32">
        <v>3807</v>
      </c>
      <c r="I153" s="32">
        <v>3329</v>
      </c>
      <c r="J153" s="32">
        <v>7322</v>
      </c>
      <c r="K153" s="32">
        <v>7464</v>
      </c>
    </row>
    <row r="154" spans="1:11" x14ac:dyDescent="0.4">
      <c r="A154" s="29" t="s">
        <v>6</v>
      </c>
      <c r="B154" s="29" t="s">
        <v>350</v>
      </c>
      <c r="C154" s="31">
        <v>214</v>
      </c>
      <c r="D154" s="32">
        <v>2668</v>
      </c>
      <c r="E154" s="32">
        <v>4181</v>
      </c>
      <c r="F154" s="32">
        <v>8784</v>
      </c>
      <c r="G154" s="32">
        <v>5735</v>
      </c>
      <c r="H154" s="32">
        <v>4693</v>
      </c>
      <c r="I154" s="32">
        <v>4227</v>
      </c>
      <c r="J154" s="32">
        <v>10166</v>
      </c>
      <c r="K154" s="32">
        <v>10801</v>
      </c>
    </row>
    <row r="155" spans="1:11" x14ac:dyDescent="0.4">
      <c r="A155" s="29" t="s">
        <v>6</v>
      </c>
      <c r="B155" s="29" t="s">
        <v>699</v>
      </c>
      <c r="C155" s="31">
        <v>83</v>
      </c>
      <c r="D155" s="32">
        <v>1755</v>
      </c>
      <c r="E155" s="32">
        <v>2333</v>
      </c>
      <c r="F155" s="32">
        <v>4148</v>
      </c>
      <c r="G155" s="32">
        <v>2539</v>
      </c>
      <c r="H155" s="32">
        <v>1979</v>
      </c>
      <c r="I155" s="32">
        <v>1662</v>
      </c>
      <c r="J155" s="32">
        <v>3301</v>
      </c>
      <c r="K155" s="32">
        <v>2050</v>
      </c>
    </row>
    <row r="156" spans="1:11" x14ac:dyDescent="0.4">
      <c r="A156" s="29" t="s">
        <v>6</v>
      </c>
      <c r="B156" s="29" t="s">
        <v>700</v>
      </c>
      <c r="C156" s="31">
        <v>42</v>
      </c>
      <c r="D156" s="31">
        <v>559</v>
      </c>
      <c r="E156" s="31">
        <v>810</v>
      </c>
      <c r="F156" s="32">
        <v>1490</v>
      </c>
      <c r="G156" s="31">
        <v>801</v>
      </c>
      <c r="H156" s="31">
        <v>528</v>
      </c>
      <c r="I156" s="31">
        <v>412</v>
      </c>
      <c r="J156" s="31">
        <v>761</v>
      </c>
      <c r="K156" s="31">
        <v>427</v>
      </c>
    </row>
    <row r="157" spans="1:11" x14ac:dyDescent="0.4">
      <c r="A157" s="29" t="s">
        <v>6</v>
      </c>
      <c r="B157" s="29" t="s">
        <v>701</v>
      </c>
      <c r="C157" s="31">
        <v>293</v>
      </c>
      <c r="D157" s="32">
        <v>4107</v>
      </c>
      <c r="E157" s="32">
        <v>6835</v>
      </c>
      <c r="F157" s="32">
        <v>14989</v>
      </c>
      <c r="G157" s="32">
        <v>10088</v>
      </c>
      <c r="H157" s="32">
        <v>8028</v>
      </c>
      <c r="I157" s="32">
        <v>7598</v>
      </c>
      <c r="J157" s="32">
        <v>17557</v>
      </c>
      <c r="K157" s="32">
        <v>23372</v>
      </c>
    </row>
    <row r="158" spans="1:11" x14ac:dyDescent="0.4">
      <c r="A158" s="29" t="s">
        <v>7</v>
      </c>
      <c r="B158" s="29" t="s">
        <v>7</v>
      </c>
      <c r="C158" s="32">
        <v>5626</v>
      </c>
      <c r="D158" s="32">
        <v>79284</v>
      </c>
      <c r="E158" s="32">
        <v>128854</v>
      </c>
      <c r="F158" s="32">
        <v>300072</v>
      </c>
      <c r="G158" s="32">
        <v>207234</v>
      </c>
      <c r="H158" s="32">
        <v>170297</v>
      </c>
      <c r="I158" s="32">
        <v>164729</v>
      </c>
      <c r="J158" s="32">
        <v>413807</v>
      </c>
      <c r="K158" s="32">
        <v>696299</v>
      </c>
    </row>
    <row r="159" spans="1:11" x14ac:dyDescent="0.4">
      <c r="A159" s="29" t="s">
        <v>7</v>
      </c>
      <c r="B159" s="29" t="s">
        <v>702</v>
      </c>
      <c r="C159" s="31">
        <v>218</v>
      </c>
      <c r="D159" s="32">
        <v>2736</v>
      </c>
      <c r="E159" s="32">
        <v>4544</v>
      </c>
      <c r="F159" s="32">
        <v>12220</v>
      </c>
      <c r="G159" s="32">
        <v>10250</v>
      </c>
      <c r="H159" s="32">
        <v>8042</v>
      </c>
      <c r="I159" s="32">
        <v>7580</v>
      </c>
      <c r="J159" s="32">
        <v>20884</v>
      </c>
      <c r="K159" s="32">
        <v>69275</v>
      </c>
    </row>
    <row r="160" spans="1:11" x14ac:dyDescent="0.4">
      <c r="A160" s="29" t="s">
        <v>7</v>
      </c>
      <c r="B160" s="29" t="s">
        <v>703</v>
      </c>
      <c r="C160" s="31">
        <v>259</v>
      </c>
      <c r="D160" s="32">
        <v>3899</v>
      </c>
      <c r="E160" s="32">
        <v>6488</v>
      </c>
      <c r="F160" s="32">
        <v>15776</v>
      </c>
      <c r="G160" s="32">
        <v>10803</v>
      </c>
      <c r="H160" s="32">
        <v>8901</v>
      </c>
      <c r="I160" s="32">
        <v>8791</v>
      </c>
      <c r="J160" s="32">
        <v>22345</v>
      </c>
      <c r="K160" s="32">
        <v>35997</v>
      </c>
    </row>
    <row r="161" spans="1:11" x14ac:dyDescent="0.4">
      <c r="A161" s="29" t="s">
        <v>7</v>
      </c>
      <c r="B161" s="29" t="s">
        <v>704</v>
      </c>
      <c r="C161" s="31">
        <v>229</v>
      </c>
      <c r="D161" s="32">
        <v>4225</v>
      </c>
      <c r="E161" s="32">
        <v>5876</v>
      </c>
      <c r="F161" s="32">
        <v>11576</v>
      </c>
      <c r="G161" s="32">
        <v>6875</v>
      </c>
      <c r="H161" s="32">
        <v>5554</v>
      </c>
      <c r="I161" s="32">
        <v>5215</v>
      </c>
      <c r="J161" s="32">
        <v>11332</v>
      </c>
      <c r="K161" s="32">
        <v>10270</v>
      </c>
    </row>
    <row r="162" spans="1:11" x14ac:dyDescent="0.4">
      <c r="A162" s="29" t="s">
        <v>7</v>
      </c>
      <c r="B162" s="29" t="s">
        <v>687</v>
      </c>
      <c r="C162" s="31">
        <v>547</v>
      </c>
      <c r="D162" s="32">
        <v>7794</v>
      </c>
      <c r="E162" s="32">
        <v>11363</v>
      </c>
      <c r="F162" s="32">
        <v>25015</v>
      </c>
      <c r="G162" s="32">
        <v>16261</v>
      </c>
      <c r="H162" s="32">
        <v>13462</v>
      </c>
      <c r="I162" s="32">
        <v>12767</v>
      </c>
      <c r="J162" s="32">
        <v>29652</v>
      </c>
      <c r="K162" s="32">
        <v>37641</v>
      </c>
    </row>
    <row r="163" spans="1:11" x14ac:dyDescent="0.4">
      <c r="A163" s="29" t="s">
        <v>7</v>
      </c>
      <c r="B163" s="29" t="s">
        <v>705</v>
      </c>
      <c r="C163" s="31">
        <v>272</v>
      </c>
      <c r="D163" s="32">
        <v>4225</v>
      </c>
      <c r="E163" s="32">
        <v>6574</v>
      </c>
      <c r="F163" s="32">
        <v>14188</v>
      </c>
      <c r="G163" s="32">
        <v>8996</v>
      </c>
      <c r="H163" s="32">
        <v>7247</v>
      </c>
      <c r="I163" s="32">
        <v>7013</v>
      </c>
      <c r="J163" s="32">
        <v>16092</v>
      </c>
      <c r="K163" s="32">
        <v>19594</v>
      </c>
    </row>
    <row r="164" spans="1:11" x14ac:dyDescent="0.4">
      <c r="A164" s="29" t="s">
        <v>7</v>
      </c>
      <c r="B164" s="29" t="s">
        <v>706</v>
      </c>
      <c r="C164" s="31">
        <v>179</v>
      </c>
      <c r="D164" s="32">
        <v>1876</v>
      </c>
      <c r="E164" s="32">
        <v>3524</v>
      </c>
      <c r="F164" s="32">
        <v>8681</v>
      </c>
      <c r="G164" s="32">
        <v>5647</v>
      </c>
      <c r="H164" s="32">
        <v>4668</v>
      </c>
      <c r="I164" s="32">
        <v>4599</v>
      </c>
      <c r="J164" s="32">
        <v>11458</v>
      </c>
      <c r="K164" s="32">
        <v>19748</v>
      </c>
    </row>
    <row r="165" spans="1:11" x14ac:dyDescent="0.4">
      <c r="A165" s="29" t="s">
        <v>7</v>
      </c>
      <c r="B165" s="29" t="s">
        <v>707</v>
      </c>
      <c r="C165" s="31">
        <v>262</v>
      </c>
      <c r="D165" s="32">
        <v>4064</v>
      </c>
      <c r="E165" s="32">
        <v>6497</v>
      </c>
      <c r="F165" s="32">
        <v>14507</v>
      </c>
      <c r="G165" s="32">
        <v>9884</v>
      </c>
      <c r="H165" s="32">
        <v>8513</v>
      </c>
      <c r="I165" s="32">
        <v>8251</v>
      </c>
      <c r="J165" s="32">
        <v>21392</v>
      </c>
      <c r="K165" s="32">
        <v>25192</v>
      </c>
    </row>
    <row r="166" spans="1:11" x14ac:dyDescent="0.4">
      <c r="A166" s="29" t="s">
        <v>7</v>
      </c>
      <c r="B166" s="29" t="s">
        <v>708</v>
      </c>
      <c r="C166" s="31">
        <v>184</v>
      </c>
      <c r="D166" s="32">
        <v>2588</v>
      </c>
      <c r="E166" s="32">
        <v>4080</v>
      </c>
      <c r="F166" s="32">
        <v>8667</v>
      </c>
      <c r="G166" s="32">
        <v>5470</v>
      </c>
      <c r="H166" s="32">
        <v>4602</v>
      </c>
      <c r="I166" s="32">
        <v>4377</v>
      </c>
      <c r="J166" s="32">
        <v>10156</v>
      </c>
      <c r="K166" s="32">
        <v>9639</v>
      </c>
    </row>
    <row r="167" spans="1:11" x14ac:dyDescent="0.4">
      <c r="A167" s="29" t="s">
        <v>7</v>
      </c>
      <c r="B167" s="29" t="s">
        <v>709</v>
      </c>
      <c r="C167" s="31">
        <v>357</v>
      </c>
      <c r="D167" s="32">
        <v>6681</v>
      </c>
      <c r="E167" s="32">
        <v>9630</v>
      </c>
      <c r="F167" s="32">
        <v>20959</v>
      </c>
      <c r="G167" s="32">
        <v>14545</v>
      </c>
      <c r="H167" s="32">
        <v>12034</v>
      </c>
      <c r="I167" s="32">
        <v>11901</v>
      </c>
      <c r="J167" s="32">
        <v>29552</v>
      </c>
      <c r="K167" s="32">
        <v>36230</v>
      </c>
    </row>
    <row r="168" spans="1:11" x14ac:dyDescent="0.4">
      <c r="A168" s="29" t="s">
        <v>7</v>
      </c>
      <c r="B168" s="29" t="s">
        <v>710</v>
      </c>
      <c r="C168" s="31">
        <v>216</v>
      </c>
      <c r="D168" s="32">
        <v>3567</v>
      </c>
      <c r="E168" s="32">
        <v>5360</v>
      </c>
      <c r="F168" s="32">
        <v>11745</v>
      </c>
      <c r="G168" s="32">
        <v>7660</v>
      </c>
      <c r="H168" s="32">
        <v>6581</v>
      </c>
      <c r="I168" s="32">
        <v>6629</v>
      </c>
      <c r="J168" s="32">
        <v>15189</v>
      </c>
      <c r="K168" s="32">
        <v>15754</v>
      </c>
    </row>
    <row r="169" spans="1:11" x14ac:dyDescent="0.4">
      <c r="A169" s="29" t="s">
        <v>7</v>
      </c>
      <c r="B169" s="29" t="s">
        <v>711</v>
      </c>
      <c r="C169" s="31">
        <v>200</v>
      </c>
      <c r="D169" s="32">
        <v>2966</v>
      </c>
      <c r="E169" s="32">
        <v>4654</v>
      </c>
      <c r="F169" s="32">
        <v>10578</v>
      </c>
      <c r="G169" s="32">
        <v>7019</v>
      </c>
      <c r="H169" s="32">
        <v>5867</v>
      </c>
      <c r="I169" s="32">
        <v>5728</v>
      </c>
      <c r="J169" s="32">
        <v>14514</v>
      </c>
      <c r="K169" s="32">
        <v>19846</v>
      </c>
    </row>
    <row r="170" spans="1:11" x14ac:dyDescent="0.4">
      <c r="A170" s="29" t="s">
        <v>7</v>
      </c>
      <c r="B170" s="29" t="s">
        <v>712</v>
      </c>
      <c r="C170" s="31">
        <v>181</v>
      </c>
      <c r="D170" s="32">
        <v>2644</v>
      </c>
      <c r="E170" s="32">
        <v>4405</v>
      </c>
      <c r="F170" s="32">
        <v>11013</v>
      </c>
      <c r="G170" s="32">
        <v>7781</v>
      </c>
      <c r="H170" s="32">
        <v>6155</v>
      </c>
      <c r="I170" s="32">
        <v>6242</v>
      </c>
      <c r="J170" s="32">
        <v>15952</v>
      </c>
      <c r="K170" s="32">
        <v>29446</v>
      </c>
    </row>
    <row r="171" spans="1:11" x14ac:dyDescent="0.4">
      <c r="A171" s="29" t="s">
        <v>7</v>
      </c>
      <c r="B171" s="29" t="s">
        <v>713</v>
      </c>
      <c r="C171" s="31">
        <v>247</v>
      </c>
      <c r="D171" s="32">
        <v>2698</v>
      </c>
      <c r="E171" s="32">
        <v>4643</v>
      </c>
      <c r="F171" s="32">
        <v>11496</v>
      </c>
      <c r="G171" s="32">
        <v>8093</v>
      </c>
      <c r="H171" s="32">
        <v>6555</v>
      </c>
      <c r="I171" s="32">
        <v>6112</v>
      </c>
      <c r="J171" s="32">
        <v>15470</v>
      </c>
      <c r="K171" s="32">
        <v>30440</v>
      </c>
    </row>
    <row r="172" spans="1:11" x14ac:dyDescent="0.4">
      <c r="A172" s="29" t="s">
        <v>7</v>
      </c>
      <c r="B172" s="29" t="s">
        <v>714</v>
      </c>
      <c r="C172" s="31">
        <v>174</v>
      </c>
      <c r="D172" s="32">
        <v>2559</v>
      </c>
      <c r="E172" s="32">
        <v>4377</v>
      </c>
      <c r="F172" s="32">
        <v>9777</v>
      </c>
      <c r="G172" s="32">
        <v>6640</v>
      </c>
      <c r="H172" s="32">
        <v>5468</v>
      </c>
      <c r="I172" s="32">
        <v>5370</v>
      </c>
      <c r="J172" s="32">
        <v>13649</v>
      </c>
      <c r="K172" s="32">
        <v>22560</v>
      </c>
    </row>
    <row r="173" spans="1:11" x14ac:dyDescent="0.4">
      <c r="A173" s="29" t="s">
        <v>7</v>
      </c>
      <c r="B173" s="29" t="s">
        <v>715</v>
      </c>
      <c r="C173" s="31">
        <v>139</v>
      </c>
      <c r="D173" s="32">
        <v>1702</v>
      </c>
      <c r="E173" s="32">
        <v>3330</v>
      </c>
      <c r="F173" s="32">
        <v>9448</v>
      </c>
      <c r="G173" s="32">
        <v>7968</v>
      </c>
      <c r="H173" s="32">
        <v>6391</v>
      </c>
      <c r="I173" s="32">
        <v>6092</v>
      </c>
      <c r="J173" s="32">
        <v>16774</v>
      </c>
      <c r="K173" s="32">
        <v>53220</v>
      </c>
    </row>
    <row r="174" spans="1:11" x14ac:dyDescent="0.4">
      <c r="A174" s="29" t="s">
        <v>7</v>
      </c>
      <c r="B174" s="29" t="s">
        <v>716</v>
      </c>
      <c r="C174" s="31">
        <v>133</v>
      </c>
      <c r="D174" s="32">
        <v>1801</v>
      </c>
      <c r="E174" s="32">
        <v>3162</v>
      </c>
      <c r="F174" s="32">
        <v>7630</v>
      </c>
      <c r="G174" s="32">
        <v>5746</v>
      </c>
      <c r="H174" s="32">
        <v>4647</v>
      </c>
      <c r="I174" s="32">
        <v>4752</v>
      </c>
      <c r="J174" s="32">
        <v>12447</v>
      </c>
      <c r="K174" s="32">
        <v>25974</v>
      </c>
    </row>
    <row r="175" spans="1:11" x14ac:dyDescent="0.4">
      <c r="A175" s="29" t="s">
        <v>7</v>
      </c>
      <c r="B175" s="29" t="s">
        <v>717</v>
      </c>
      <c r="C175" s="31">
        <v>279</v>
      </c>
      <c r="D175" s="32">
        <v>3482</v>
      </c>
      <c r="E175" s="32">
        <v>5703</v>
      </c>
      <c r="F175" s="32">
        <v>12843</v>
      </c>
      <c r="G175" s="32">
        <v>9023</v>
      </c>
      <c r="H175" s="32">
        <v>7807</v>
      </c>
      <c r="I175" s="32">
        <v>7332</v>
      </c>
      <c r="J175" s="32">
        <v>19290</v>
      </c>
      <c r="K175" s="32">
        <v>28802</v>
      </c>
    </row>
    <row r="176" spans="1:11" x14ac:dyDescent="0.4">
      <c r="A176" s="29" t="s">
        <v>7</v>
      </c>
      <c r="B176" s="29" t="s">
        <v>718</v>
      </c>
      <c r="C176" s="31">
        <v>303</v>
      </c>
      <c r="D176" s="32">
        <v>3404</v>
      </c>
      <c r="E176" s="32">
        <v>6576</v>
      </c>
      <c r="F176" s="32">
        <v>17377</v>
      </c>
      <c r="G176" s="32">
        <v>13068</v>
      </c>
      <c r="H176" s="32">
        <v>10706</v>
      </c>
      <c r="I176" s="32">
        <v>10455</v>
      </c>
      <c r="J176" s="32">
        <v>28621</v>
      </c>
      <c r="K176" s="32">
        <v>64651</v>
      </c>
    </row>
    <row r="177" spans="1:11" x14ac:dyDescent="0.4">
      <c r="A177" s="29" t="s">
        <v>7</v>
      </c>
      <c r="B177" s="29" t="s">
        <v>719</v>
      </c>
      <c r="C177" s="31">
        <v>233</v>
      </c>
      <c r="D177" s="32">
        <v>3739</v>
      </c>
      <c r="E177" s="32">
        <v>5927</v>
      </c>
      <c r="F177" s="32">
        <v>13463</v>
      </c>
      <c r="G177" s="32">
        <v>9516</v>
      </c>
      <c r="H177" s="32">
        <v>8029</v>
      </c>
      <c r="I177" s="32">
        <v>7791</v>
      </c>
      <c r="J177" s="32">
        <v>20293</v>
      </c>
      <c r="K177" s="32">
        <v>38819</v>
      </c>
    </row>
    <row r="178" spans="1:11" x14ac:dyDescent="0.4">
      <c r="A178" s="29" t="s">
        <v>7</v>
      </c>
      <c r="B178" s="29" t="s">
        <v>720</v>
      </c>
      <c r="C178" s="31">
        <v>190</v>
      </c>
      <c r="D178" s="32">
        <v>2178</v>
      </c>
      <c r="E178" s="32">
        <v>4156</v>
      </c>
      <c r="F178" s="32">
        <v>10634</v>
      </c>
      <c r="G178" s="32">
        <v>7551</v>
      </c>
      <c r="H178" s="32">
        <v>6149</v>
      </c>
      <c r="I178" s="32">
        <v>6002</v>
      </c>
      <c r="J178" s="32">
        <v>15725</v>
      </c>
      <c r="K178" s="32">
        <v>30016</v>
      </c>
    </row>
    <row r="179" spans="1:11" x14ac:dyDescent="0.4">
      <c r="A179" s="29" t="s">
        <v>7</v>
      </c>
      <c r="B179" s="29" t="s">
        <v>721</v>
      </c>
      <c r="C179" s="31">
        <v>105</v>
      </c>
      <c r="D179" s="31">
        <v>901</v>
      </c>
      <c r="E179" s="32">
        <v>1871</v>
      </c>
      <c r="F179" s="32">
        <v>5130</v>
      </c>
      <c r="G179" s="32">
        <v>4118</v>
      </c>
      <c r="H179" s="32">
        <v>3100</v>
      </c>
      <c r="I179" s="32">
        <v>2967</v>
      </c>
      <c r="J179" s="32">
        <v>7414</v>
      </c>
      <c r="K179" s="32">
        <v>17895</v>
      </c>
    </row>
    <row r="180" spans="1:11" x14ac:dyDescent="0.4">
      <c r="A180" s="29" t="s">
        <v>7</v>
      </c>
      <c r="B180" s="29" t="s">
        <v>722</v>
      </c>
      <c r="C180" s="31">
        <v>292</v>
      </c>
      <c r="D180" s="32">
        <v>3811</v>
      </c>
      <c r="E180" s="32">
        <v>6503</v>
      </c>
      <c r="F180" s="32">
        <v>15208</v>
      </c>
      <c r="G180" s="32">
        <v>9701</v>
      </c>
      <c r="H180" s="32">
        <v>8143</v>
      </c>
      <c r="I180" s="32">
        <v>7843</v>
      </c>
      <c r="J180" s="32">
        <v>19423</v>
      </c>
      <c r="K180" s="32">
        <v>24017</v>
      </c>
    </row>
    <row r="181" spans="1:11" x14ac:dyDescent="0.4">
      <c r="A181" s="29" t="s">
        <v>7</v>
      </c>
      <c r="B181" s="29" t="s">
        <v>723</v>
      </c>
      <c r="C181" s="31">
        <v>64</v>
      </c>
      <c r="D181" s="31">
        <v>881</v>
      </c>
      <c r="E181" s="32">
        <v>1557</v>
      </c>
      <c r="F181" s="32">
        <v>3708</v>
      </c>
      <c r="G181" s="32">
        <v>2636</v>
      </c>
      <c r="H181" s="32">
        <v>1922</v>
      </c>
      <c r="I181" s="32">
        <v>1867</v>
      </c>
      <c r="J181" s="32">
        <v>4389</v>
      </c>
      <c r="K181" s="32">
        <v>7318</v>
      </c>
    </row>
    <row r="182" spans="1:11" x14ac:dyDescent="0.4">
      <c r="A182" s="29" t="s">
        <v>7</v>
      </c>
      <c r="B182" s="29" t="s">
        <v>700</v>
      </c>
      <c r="C182" s="31">
        <v>70</v>
      </c>
      <c r="D182" s="31">
        <v>906</v>
      </c>
      <c r="E182" s="32">
        <v>1643</v>
      </c>
      <c r="F182" s="32">
        <v>3820</v>
      </c>
      <c r="G182" s="32">
        <v>2789</v>
      </c>
      <c r="H182" s="32">
        <v>2115</v>
      </c>
      <c r="I182" s="32">
        <v>1896</v>
      </c>
      <c r="J182" s="32">
        <v>4897</v>
      </c>
      <c r="K182" s="32">
        <v>7930</v>
      </c>
    </row>
    <row r="183" spans="1:11" x14ac:dyDescent="0.4">
      <c r="A183" s="29" t="s">
        <v>7</v>
      </c>
      <c r="B183" s="29" t="s">
        <v>724</v>
      </c>
      <c r="C183" s="31">
        <v>293</v>
      </c>
      <c r="D183" s="32">
        <v>3957</v>
      </c>
      <c r="E183" s="32">
        <v>6411</v>
      </c>
      <c r="F183" s="32">
        <v>14613</v>
      </c>
      <c r="G183" s="32">
        <v>9194</v>
      </c>
      <c r="H183" s="32">
        <v>7639</v>
      </c>
      <c r="I183" s="32">
        <v>7157</v>
      </c>
      <c r="J183" s="32">
        <v>16897</v>
      </c>
      <c r="K183" s="32">
        <v>16025</v>
      </c>
    </row>
    <row r="184" spans="1:11" x14ac:dyDescent="0.4">
      <c r="A184" s="29" t="s">
        <v>8</v>
      </c>
      <c r="B184" s="29" t="s">
        <v>8</v>
      </c>
      <c r="C184" s="31">
        <v>599</v>
      </c>
      <c r="D184" s="32">
        <v>8362</v>
      </c>
      <c r="E184" s="32">
        <v>14743</v>
      </c>
      <c r="F184" s="32">
        <v>36825</v>
      </c>
      <c r="G184" s="32">
        <v>26588</v>
      </c>
      <c r="H184" s="32">
        <v>23426</v>
      </c>
      <c r="I184" s="32">
        <v>22259</v>
      </c>
      <c r="J184" s="32">
        <v>60299</v>
      </c>
      <c r="K184" s="32">
        <v>72462</v>
      </c>
    </row>
    <row r="185" spans="1:11" x14ac:dyDescent="0.4">
      <c r="A185" s="29" t="s">
        <v>8</v>
      </c>
      <c r="B185" s="29" t="s">
        <v>690</v>
      </c>
      <c r="C185" s="31">
        <v>170</v>
      </c>
      <c r="D185" s="32">
        <v>2296</v>
      </c>
      <c r="E185" s="32">
        <v>4122</v>
      </c>
      <c r="F185" s="32">
        <v>10306</v>
      </c>
      <c r="G185" s="32">
        <v>7341</v>
      </c>
      <c r="H185" s="32">
        <v>6226</v>
      </c>
      <c r="I185" s="32">
        <v>5979</v>
      </c>
      <c r="J185" s="32">
        <v>16060</v>
      </c>
      <c r="K185" s="32">
        <v>23563</v>
      </c>
    </row>
    <row r="186" spans="1:11" x14ac:dyDescent="0.4">
      <c r="A186" s="29" t="s">
        <v>8</v>
      </c>
      <c r="B186" s="29" t="s">
        <v>691</v>
      </c>
      <c r="C186" s="31">
        <v>87</v>
      </c>
      <c r="D186" s="32">
        <v>1302</v>
      </c>
      <c r="E186" s="32">
        <v>2277</v>
      </c>
      <c r="F186" s="32">
        <v>5567</v>
      </c>
      <c r="G186" s="32">
        <v>3941</v>
      </c>
      <c r="H186" s="32">
        <v>3580</v>
      </c>
      <c r="I186" s="32">
        <v>3281</v>
      </c>
      <c r="J186" s="32">
        <v>8401</v>
      </c>
      <c r="K186" s="32">
        <v>8204</v>
      </c>
    </row>
    <row r="187" spans="1:11" x14ac:dyDescent="0.4">
      <c r="A187" s="29" t="s">
        <v>8</v>
      </c>
      <c r="B187" s="29" t="s">
        <v>694</v>
      </c>
      <c r="C187" s="31">
        <v>130</v>
      </c>
      <c r="D187" s="32">
        <v>1488</v>
      </c>
      <c r="E187" s="32">
        <v>2722</v>
      </c>
      <c r="F187" s="32">
        <v>7349</v>
      </c>
      <c r="G187" s="32">
        <v>5798</v>
      </c>
      <c r="H187" s="32">
        <v>5441</v>
      </c>
      <c r="I187" s="32">
        <v>5060</v>
      </c>
      <c r="J187" s="32">
        <v>15342</v>
      </c>
      <c r="K187" s="32">
        <v>17269</v>
      </c>
    </row>
    <row r="188" spans="1:11" x14ac:dyDescent="0.4">
      <c r="A188" s="29" t="s">
        <v>8</v>
      </c>
      <c r="B188" s="29" t="s">
        <v>725</v>
      </c>
      <c r="C188" s="31">
        <v>111</v>
      </c>
      <c r="D188" s="32">
        <v>1663</v>
      </c>
      <c r="E188" s="32">
        <v>2874</v>
      </c>
      <c r="F188" s="32">
        <v>7043</v>
      </c>
      <c r="G188" s="32">
        <v>4858</v>
      </c>
      <c r="H188" s="32">
        <v>4305</v>
      </c>
      <c r="I188" s="32">
        <v>4222</v>
      </c>
      <c r="J188" s="32">
        <v>10660</v>
      </c>
      <c r="K188" s="32">
        <v>10602</v>
      </c>
    </row>
    <row r="189" spans="1:11" x14ac:dyDescent="0.4">
      <c r="A189" s="29" t="s">
        <v>8</v>
      </c>
      <c r="B189" s="29" t="s">
        <v>700</v>
      </c>
      <c r="C189" s="31">
        <v>101</v>
      </c>
      <c r="D189" s="32">
        <v>1613</v>
      </c>
      <c r="E189" s="32">
        <v>2748</v>
      </c>
      <c r="F189" s="32">
        <v>6560</v>
      </c>
      <c r="G189" s="32">
        <v>4650</v>
      </c>
      <c r="H189" s="32">
        <v>3874</v>
      </c>
      <c r="I189" s="32">
        <v>3717</v>
      </c>
      <c r="J189" s="32">
        <v>9836</v>
      </c>
      <c r="K189" s="32">
        <v>12824</v>
      </c>
    </row>
    <row r="190" spans="1:11" x14ac:dyDescent="0.4">
      <c r="A190" s="29" t="s">
        <v>9</v>
      </c>
      <c r="B190" s="29" t="s">
        <v>9</v>
      </c>
      <c r="C190" s="32">
        <v>2942</v>
      </c>
      <c r="D190" s="32">
        <v>39204</v>
      </c>
      <c r="E190" s="32">
        <v>60600</v>
      </c>
      <c r="F190" s="32">
        <v>127772</v>
      </c>
      <c r="G190" s="32">
        <v>84505</v>
      </c>
      <c r="H190" s="32">
        <v>72963</v>
      </c>
      <c r="I190" s="32">
        <v>71581</v>
      </c>
      <c r="J190" s="32">
        <v>170065</v>
      </c>
      <c r="K190" s="32">
        <v>167110</v>
      </c>
    </row>
    <row r="191" spans="1:11" x14ac:dyDescent="0.4">
      <c r="A191" s="29" t="s">
        <v>9</v>
      </c>
      <c r="B191" s="29" t="s">
        <v>726</v>
      </c>
      <c r="C191" s="31" t="s">
        <v>400</v>
      </c>
      <c r="D191" s="31">
        <v>319</v>
      </c>
      <c r="E191" s="31">
        <v>523</v>
      </c>
      <c r="F191" s="32">
        <v>1138</v>
      </c>
      <c r="G191" s="31">
        <v>644</v>
      </c>
      <c r="H191" s="31">
        <v>497</v>
      </c>
      <c r="I191" s="31">
        <v>440</v>
      </c>
      <c r="J191" s="31">
        <v>898</v>
      </c>
      <c r="K191" s="31">
        <v>600</v>
      </c>
    </row>
    <row r="192" spans="1:11" x14ac:dyDescent="0.4">
      <c r="A192" s="29" t="s">
        <v>9</v>
      </c>
      <c r="B192" s="29" t="s">
        <v>727</v>
      </c>
      <c r="C192" s="31">
        <v>348</v>
      </c>
      <c r="D192" s="32">
        <v>4694</v>
      </c>
      <c r="E192" s="32">
        <v>7325</v>
      </c>
      <c r="F192" s="32">
        <v>14668</v>
      </c>
      <c r="G192" s="32">
        <v>9206</v>
      </c>
      <c r="H192" s="32">
        <v>8045</v>
      </c>
      <c r="I192" s="32">
        <v>8099</v>
      </c>
      <c r="J192" s="32">
        <v>17647</v>
      </c>
      <c r="K192" s="32">
        <v>13276</v>
      </c>
    </row>
    <row r="193" spans="1:11" x14ac:dyDescent="0.4">
      <c r="A193" s="29" t="s">
        <v>9</v>
      </c>
      <c r="B193" s="29" t="s">
        <v>728</v>
      </c>
      <c r="C193" s="31">
        <v>556</v>
      </c>
      <c r="D193" s="32">
        <v>8102</v>
      </c>
      <c r="E193" s="32">
        <v>11987</v>
      </c>
      <c r="F193" s="32">
        <v>23809</v>
      </c>
      <c r="G193" s="32">
        <v>14972</v>
      </c>
      <c r="H193" s="32">
        <v>12928</v>
      </c>
      <c r="I193" s="32">
        <v>12481</v>
      </c>
      <c r="J193" s="32">
        <v>28485</v>
      </c>
      <c r="K193" s="32">
        <v>25586</v>
      </c>
    </row>
    <row r="194" spans="1:11" x14ac:dyDescent="0.4">
      <c r="A194" s="29" t="s">
        <v>9</v>
      </c>
      <c r="B194" s="29" t="s">
        <v>691</v>
      </c>
      <c r="C194" s="31">
        <v>49</v>
      </c>
      <c r="D194" s="32">
        <v>1061</v>
      </c>
      <c r="E194" s="32">
        <v>1428</v>
      </c>
      <c r="F194" s="32">
        <v>2847</v>
      </c>
      <c r="G194" s="32">
        <v>1955</v>
      </c>
      <c r="H194" s="32">
        <v>1674</v>
      </c>
      <c r="I194" s="32">
        <v>1594</v>
      </c>
      <c r="J194" s="32">
        <v>3584</v>
      </c>
      <c r="K194" s="32">
        <v>2159</v>
      </c>
    </row>
    <row r="195" spans="1:11" x14ac:dyDescent="0.4">
      <c r="A195" s="29" t="s">
        <v>9</v>
      </c>
      <c r="B195" s="29" t="s">
        <v>729</v>
      </c>
      <c r="C195" s="31">
        <v>466</v>
      </c>
      <c r="D195" s="32">
        <v>6523</v>
      </c>
      <c r="E195" s="32">
        <v>9375</v>
      </c>
      <c r="F195" s="32">
        <v>18410</v>
      </c>
      <c r="G195" s="32">
        <v>11528</v>
      </c>
      <c r="H195" s="32">
        <v>9814</v>
      </c>
      <c r="I195" s="32">
        <v>8854</v>
      </c>
      <c r="J195" s="32">
        <v>19733</v>
      </c>
      <c r="K195" s="32">
        <v>14695</v>
      </c>
    </row>
    <row r="196" spans="1:11" x14ac:dyDescent="0.4">
      <c r="A196" s="29" t="s">
        <v>9</v>
      </c>
      <c r="B196" s="29" t="s">
        <v>730</v>
      </c>
      <c r="C196" s="31">
        <v>555</v>
      </c>
      <c r="D196" s="32">
        <v>7368</v>
      </c>
      <c r="E196" s="32">
        <v>11207</v>
      </c>
      <c r="F196" s="32">
        <v>23378</v>
      </c>
      <c r="G196" s="32">
        <v>14970</v>
      </c>
      <c r="H196" s="32">
        <v>12730</v>
      </c>
      <c r="I196" s="32">
        <v>12437</v>
      </c>
      <c r="J196" s="32">
        <v>28621</v>
      </c>
      <c r="K196" s="32">
        <v>24936</v>
      </c>
    </row>
    <row r="197" spans="1:11" x14ac:dyDescent="0.4">
      <c r="A197" s="29" t="s">
        <v>9</v>
      </c>
      <c r="B197" s="29" t="s">
        <v>697</v>
      </c>
      <c r="C197" s="31">
        <v>579</v>
      </c>
      <c r="D197" s="32">
        <v>6611</v>
      </c>
      <c r="E197" s="32">
        <v>11030</v>
      </c>
      <c r="F197" s="32">
        <v>24559</v>
      </c>
      <c r="G197" s="32">
        <v>16845</v>
      </c>
      <c r="H197" s="32">
        <v>14810</v>
      </c>
      <c r="I197" s="32">
        <v>15009</v>
      </c>
      <c r="J197" s="32">
        <v>38008</v>
      </c>
      <c r="K197" s="32">
        <v>39369</v>
      </c>
    </row>
    <row r="198" spans="1:11" x14ac:dyDescent="0.4">
      <c r="A198" s="29" t="s">
        <v>9</v>
      </c>
      <c r="B198" s="29" t="s">
        <v>731</v>
      </c>
      <c r="C198" s="31">
        <v>213</v>
      </c>
      <c r="D198" s="32">
        <v>2781</v>
      </c>
      <c r="E198" s="32">
        <v>4914</v>
      </c>
      <c r="F198" s="32">
        <v>12458</v>
      </c>
      <c r="G198" s="32">
        <v>9676</v>
      </c>
      <c r="H198" s="32">
        <v>8634</v>
      </c>
      <c r="I198" s="32">
        <v>9021</v>
      </c>
      <c r="J198" s="32">
        <v>24190</v>
      </c>
      <c r="K198" s="32">
        <v>38330</v>
      </c>
    </row>
    <row r="199" spans="1:11" x14ac:dyDescent="0.4">
      <c r="A199" s="29" t="s">
        <v>9</v>
      </c>
      <c r="B199" s="29" t="s">
        <v>732</v>
      </c>
      <c r="C199" s="31" t="s">
        <v>400</v>
      </c>
      <c r="D199" s="31">
        <v>53</v>
      </c>
      <c r="E199" s="31">
        <v>103</v>
      </c>
      <c r="F199" s="31">
        <v>221</v>
      </c>
      <c r="G199" s="31">
        <v>124</v>
      </c>
      <c r="H199" s="31">
        <v>93</v>
      </c>
      <c r="I199" s="31">
        <v>73</v>
      </c>
      <c r="J199" s="31">
        <v>110</v>
      </c>
      <c r="K199" s="31">
        <v>98</v>
      </c>
    </row>
    <row r="200" spans="1:11" x14ac:dyDescent="0.4">
      <c r="A200" s="29" t="s">
        <v>9</v>
      </c>
      <c r="B200" s="29" t="s">
        <v>700</v>
      </c>
      <c r="C200" s="31">
        <v>142</v>
      </c>
      <c r="D200" s="32">
        <v>1692</v>
      </c>
      <c r="E200" s="32">
        <v>2708</v>
      </c>
      <c r="F200" s="32">
        <v>6284</v>
      </c>
      <c r="G200" s="32">
        <v>4585</v>
      </c>
      <c r="H200" s="32">
        <v>3738</v>
      </c>
      <c r="I200" s="32">
        <v>3573</v>
      </c>
      <c r="J200" s="32">
        <v>8789</v>
      </c>
      <c r="K200" s="32">
        <v>8061</v>
      </c>
    </row>
    <row r="201" spans="1:11" x14ac:dyDescent="0.4">
      <c r="A201" s="29" t="s">
        <v>11</v>
      </c>
      <c r="B201" s="29" t="s">
        <v>11</v>
      </c>
      <c r="C201" s="31">
        <v>966</v>
      </c>
      <c r="D201" s="32">
        <v>13182</v>
      </c>
      <c r="E201" s="32">
        <v>23508</v>
      </c>
      <c r="F201" s="32">
        <v>52763</v>
      </c>
      <c r="G201" s="32">
        <v>34816</v>
      </c>
      <c r="H201" s="32">
        <v>28574</v>
      </c>
      <c r="I201" s="32">
        <v>26604</v>
      </c>
      <c r="J201" s="32">
        <v>65141</v>
      </c>
      <c r="K201" s="32">
        <v>60711</v>
      </c>
    </row>
    <row r="202" spans="1:11" x14ac:dyDescent="0.4">
      <c r="A202" s="29" t="s">
        <v>11</v>
      </c>
      <c r="B202" s="29" t="s">
        <v>733</v>
      </c>
      <c r="C202" s="31" t="s">
        <v>734</v>
      </c>
      <c r="D202" s="31">
        <v>111</v>
      </c>
      <c r="E202" s="31">
        <v>167</v>
      </c>
      <c r="F202" s="31">
        <v>414</v>
      </c>
      <c r="G202" s="31">
        <v>213</v>
      </c>
      <c r="H202" s="31">
        <v>172</v>
      </c>
      <c r="I202" s="31">
        <v>157</v>
      </c>
      <c r="J202" s="31">
        <v>327</v>
      </c>
      <c r="K202" s="31">
        <v>271</v>
      </c>
    </row>
    <row r="203" spans="1:11" x14ac:dyDescent="0.4">
      <c r="A203" s="29" t="s">
        <v>11</v>
      </c>
      <c r="B203" s="29" t="s">
        <v>735</v>
      </c>
      <c r="C203" s="31" t="s">
        <v>400</v>
      </c>
      <c r="D203" s="31">
        <v>238</v>
      </c>
      <c r="E203" s="31">
        <v>461</v>
      </c>
      <c r="F203" s="31">
        <v>945</v>
      </c>
      <c r="G203" s="31">
        <v>527</v>
      </c>
      <c r="H203" s="31">
        <v>349</v>
      </c>
      <c r="I203" s="31">
        <v>337</v>
      </c>
      <c r="J203" s="31">
        <v>708</v>
      </c>
      <c r="K203" s="31">
        <v>464</v>
      </c>
    </row>
    <row r="204" spans="1:11" x14ac:dyDescent="0.4">
      <c r="A204" s="29" t="s">
        <v>11</v>
      </c>
      <c r="B204" s="29" t="s">
        <v>736</v>
      </c>
      <c r="C204" s="31">
        <v>50</v>
      </c>
      <c r="D204" s="31">
        <v>140</v>
      </c>
      <c r="E204" s="31">
        <v>292</v>
      </c>
      <c r="F204" s="31">
        <v>159</v>
      </c>
      <c r="G204" s="31">
        <v>152</v>
      </c>
      <c r="H204" s="31">
        <v>126</v>
      </c>
      <c r="I204" s="31">
        <v>231</v>
      </c>
      <c r="J204" s="31">
        <v>155</v>
      </c>
      <c r="K204" s="34"/>
    </row>
    <row r="205" spans="1:11" x14ac:dyDescent="0.4">
      <c r="A205" s="29" t="s">
        <v>11</v>
      </c>
      <c r="B205" s="29" t="s">
        <v>737</v>
      </c>
      <c r="C205" s="31">
        <v>114</v>
      </c>
      <c r="D205" s="32">
        <v>1196</v>
      </c>
      <c r="E205" s="32">
        <v>2539</v>
      </c>
      <c r="F205" s="32">
        <v>6186</v>
      </c>
      <c r="G205" s="32">
        <v>4521</v>
      </c>
      <c r="H205" s="32">
        <v>3827</v>
      </c>
      <c r="I205" s="32">
        <v>3362</v>
      </c>
      <c r="J205" s="32">
        <v>9174</v>
      </c>
      <c r="K205" s="32">
        <v>9466</v>
      </c>
    </row>
    <row r="206" spans="1:11" x14ac:dyDescent="0.4">
      <c r="A206" s="29" t="s">
        <v>11</v>
      </c>
      <c r="B206" s="29" t="s">
        <v>738</v>
      </c>
      <c r="C206" s="31" t="s">
        <v>400</v>
      </c>
      <c r="D206" s="31">
        <v>59</v>
      </c>
      <c r="E206" s="31">
        <v>132</v>
      </c>
      <c r="F206" s="31">
        <v>289</v>
      </c>
      <c r="G206" s="31">
        <v>145</v>
      </c>
      <c r="H206" s="31">
        <v>122</v>
      </c>
      <c r="I206" s="31">
        <v>102</v>
      </c>
      <c r="J206" s="31">
        <v>217</v>
      </c>
      <c r="K206" s="31">
        <v>154</v>
      </c>
    </row>
    <row r="207" spans="1:11" x14ac:dyDescent="0.4">
      <c r="A207" s="29" t="s">
        <v>11</v>
      </c>
      <c r="B207" s="29" t="s">
        <v>739</v>
      </c>
      <c r="C207" s="31">
        <v>82</v>
      </c>
      <c r="D207" s="32">
        <v>1018</v>
      </c>
      <c r="E207" s="32">
        <v>1768</v>
      </c>
      <c r="F207" s="32">
        <v>3947</v>
      </c>
      <c r="G207" s="32">
        <v>2592</v>
      </c>
      <c r="H207" s="32">
        <v>2319</v>
      </c>
      <c r="I207" s="32">
        <v>2096</v>
      </c>
      <c r="J207" s="32">
        <v>4980</v>
      </c>
      <c r="K207" s="32">
        <v>4265</v>
      </c>
    </row>
    <row r="208" spans="1:11" x14ac:dyDescent="0.4">
      <c r="A208" s="29" t="s">
        <v>11</v>
      </c>
      <c r="B208" s="29" t="s">
        <v>740</v>
      </c>
      <c r="C208" s="31" t="s">
        <v>400</v>
      </c>
      <c r="D208" s="31">
        <v>107</v>
      </c>
      <c r="E208" s="31">
        <v>266</v>
      </c>
      <c r="F208" s="31">
        <v>466</v>
      </c>
      <c r="G208" s="31">
        <v>305</v>
      </c>
      <c r="H208" s="31">
        <v>237</v>
      </c>
      <c r="I208" s="31">
        <v>227</v>
      </c>
      <c r="J208" s="31">
        <v>493</v>
      </c>
      <c r="K208" s="31">
        <v>354</v>
      </c>
    </row>
    <row r="209" spans="1:11" x14ac:dyDescent="0.4">
      <c r="A209" s="29" t="s">
        <v>11</v>
      </c>
      <c r="B209" s="29" t="s">
        <v>741</v>
      </c>
      <c r="C209" s="31">
        <v>189</v>
      </c>
      <c r="D209" s="32">
        <v>2800</v>
      </c>
      <c r="E209" s="32">
        <v>4640</v>
      </c>
      <c r="F209" s="32">
        <v>9784</v>
      </c>
      <c r="G209" s="32">
        <v>6171</v>
      </c>
      <c r="H209" s="32">
        <v>4963</v>
      </c>
      <c r="I209" s="32">
        <v>4627</v>
      </c>
      <c r="J209" s="32">
        <v>10652</v>
      </c>
      <c r="K209" s="32">
        <v>8083</v>
      </c>
    </row>
    <row r="210" spans="1:11" x14ac:dyDescent="0.4">
      <c r="A210" s="29" t="s">
        <v>11</v>
      </c>
      <c r="B210" s="29" t="s">
        <v>742</v>
      </c>
      <c r="C210" s="31">
        <v>45</v>
      </c>
      <c r="D210" s="31">
        <v>523</v>
      </c>
      <c r="E210" s="31">
        <v>829</v>
      </c>
      <c r="F210" s="32">
        <v>2357</v>
      </c>
      <c r="G210" s="32">
        <v>1687</v>
      </c>
      <c r="H210" s="32">
        <v>1379</v>
      </c>
      <c r="I210" s="32">
        <v>1357</v>
      </c>
      <c r="J210" s="32">
        <v>3615</v>
      </c>
      <c r="K210" s="32">
        <v>3725</v>
      </c>
    </row>
    <row r="211" spans="1:11" x14ac:dyDescent="0.4">
      <c r="A211" s="29" t="s">
        <v>11</v>
      </c>
      <c r="B211" s="29" t="s">
        <v>743</v>
      </c>
      <c r="C211" s="31" t="s">
        <v>400</v>
      </c>
      <c r="D211" s="31">
        <v>159</v>
      </c>
      <c r="E211" s="31">
        <v>273</v>
      </c>
      <c r="F211" s="31">
        <v>551</v>
      </c>
      <c r="G211" s="31">
        <v>297</v>
      </c>
      <c r="H211" s="31">
        <v>187</v>
      </c>
      <c r="I211" s="31">
        <v>186</v>
      </c>
      <c r="J211" s="31">
        <v>317</v>
      </c>
      <c r="K211" s="31">
        <v>236</v>
      </c>
    </row>
    <row r="212" spans="1:11" x14ac:dyDescent="0.4">
      <c r="A212" s="29" t="s">
        <v>11</v>
      </c>
      <c r="B212" s="29" t="s">
        <v>744</v>
      </c>
      <c r="C212" s="31">
        <v>180</v>
      </c>
      <c r="D212" s="32">
        <v>2283</v>
      </c>
      <c r="E212" s="32">
        <v>4272</v>
      </c>
      <c r="F212" s="32">
        <v>10615</v>
      </c>
      <c r="G212" s="32">
        <v>7309</v>
      </c>
      <c r="H212" s="32">
        <v>6013</v>
      </c>
      <c r="I212" s="32">
        <v>5838</v>
      </c>
      <c r="J212" s="32">
        <v>15464</v>
      </c>
      <c r="K212" s="32">
        <v>15202</v>
      </c>
    </row>
    <row r="213" spans="1:11" x14ac:dyDescent="0.4">
      <c r="A213" s="29" t="s">
        <v>11</v>
      </c>
      <c r="B213" s="29" t="s">
        <v>745</v>
      </c>
      <c r="C213" s="31" t="s">
        <v>400</v>
      </c>
      <c r="D213" s="31" t="s">
        <v>400</v>
      </c>
      <c r="E213" s="31">
        <v>73</v>
      </c>
      <c r="F213" s="31">
        <v>84</v>
      </c>
      <c r="G213" s="31">
        <v>32</v>
      </c>
      <c r="H213" s="31" t="s">
        <v>400</v>
      </c>
      <c r="I213" s="31" t="s">
        <v>400</v>
      </c>
      <c r="J213" s="31" t="s">
        <v>400</v>
      </c>
      <c r="K213" s="31" t="s">
        <v>400</v>
      </c>
    </row>
    <row r="214" spans="1:11" x14ac:dyDescent="0.4">
      <c r="A214" s="29" t="s">
        <v>11</v>
      </c>
      <c r="B214" s="29" t="s">
        <v>746</v>
      </c>
      <c r="C214" s="31">
        <v>147</v>
      </c>
      <c r="D214" s="32">
        <v>2472</v>
      </c>
      <c r="E214" s="32">
        <v>4210</v>
      </c>
      <c r="F214" s="32">
        <v>9097</v>
      </c>
      <c r="G214" s="32">
        <v>6222</v>
      </c>
      <c r="H214" s="32">
        <v>5330</v>
      </c>
      <c r="I214" s="32">
        <v>4879</v>
      </c>
      <c r="J214" s="32">
        <v>12070</v>
      </c>
      <c r="K214" s="32">
        <v>13333</v>
      </c>
    </row>
    <row r="215" spans="1:11" x14ac:dyDescent="0.4">
      <c r="A215" s="29" t="s">
        <v>11</v>
      </c>
      <c r="B215" s="29" t="s">
        <v>747</v>
      </c>
      <c r="C215" s="31" t="s">
        <v>400</v>
      </c>
      <c r="D215" s="31">
        <v>265</v>
      </c>
      <c r="E215" s="31">
        <v>466</v>
      </c>
      <c r="F215" s="31">
        <v>965</v>
      </c>
      <c r="G215" s="31">
        <v>484</v>
      </c>
      <c r="H215" s="31">
        <v>410</v>
      </c>
      <c r="I215" s="31">
        <v>371</v>
      </c>
      <c r="J215" s="31">
        <v>759</v>
      </c>
      <c r="K215" s="31">
        <v>559</v>
      </c>
    </row>
    <row r="216" spans="1:11" x14ac:dyDescent="0.4">
      <c r="A216" s="29" t="s">
        <v>11</v>
      </c>
      <c r="B216" s="29" t="s">
        <v>748</v>
      </c>
      <c r="C216" s="31">
        <v>34</v>
      </c>
      <c r="D216" s="31">
        <v>310</v>
      </c>
      <c r="E216" s="31">
        <v>685</v>
      </c>
      <c r="F216" s="32">
        <v>1565</v>
      </c>
      <c r="G216" s="32">
        <v>1050</v>
      </c>
      <c r="H216" s="31">
        <v>775</v>
      </c>
      <c r="I216" s="31">
        <v>619</v>
      </c>
      <c r="J216" s="32">
        <v>1404</v>
      </c>
      <c r="K216" s="32">
        <v>1065</v>
      </c>
    </row>
    <row r="217" spans="1:11" x14ac:dyDescent="0.4">
      <c r="A217" s="29" t="s">
        <v>11</v>
      </c>
      <c r="B217" s="29" t="s">
        <v>749</v>
      </c>
      <c r="C217" s="31" t="s">
        <v>400</v>
      </c>
      <c r="D217" s="31">
        <v>137</v>
      </c>
      <c r="E217" s="31">
        <v>260</v>
      </c>
      <c r="F217" s="31">
        <v>550</v>
      </c>
      <c r="G217" s="31">
        <v>277</v>
      </c>
      <c r="H217" s="31">
        <v>232</v>
      </c>
      <c r="I217" s="31">
        <v>223</v>
      </c>
      <c r="J217" s="31">
        <v>455</v>
      </c>
      <c r="K217" s="31">
        <v>391</v>
      </c>
    </row>
    <row r="218" spans="1:11" x14ac:dyDescent="0.4">
      <c r="A218" s="29" t="s">
        <v>11</v>
      </c>
      <c r="B218" s="29" t="s">
        <v>750</v>
      </c>
      <c r="C218" s="31" t="s">
        <v>400</v>
      </c>
      <c r="D218" s="31">
        <v>190</v>
      </c>
      <c r="E218" s="31">
        <v>320</v>
      </c>
      <c r="F218" s="31">
        <v>624</v>
      </c>
      <c r="G218" s="31">
        <v>375</v>
      </c>
      <c r="H218" s="31">
        <v>267</v>
      </c>
      <c r="I218" s="31">
        <v>271</v>
      </c>
      <c r="J218" s="31">
        <v>489</v>
      </c>
      <c r="K218" s="31">
        <v>301</v>
      </c>
    </row>
    <row r="219" spans="1:11" x14ac:dyDescent="0.4">
      <c r="A219" s="29" t="s">
        <v>11</v>
      </c>
      <c r="B219" s="29" t="s">
        <v>751</v>
      </c>
      <c r="C219" s="31" t="s">
        <v>400</v>
      </c>
      <c r="D219" s="31">
        <v>132</v>
      </c>
      <c r="E219" s="31">
        <v>246</v>
      </c>
      <c r="F219" s="31">
        <v>512</v>
      </c>
      <c r="G219" s="31">
        <v>311</v>
      </c>
      <c r="H219" s="31">
        <v>231</v>
      </c>
      <c r="I219" s="31">
        <v>228</v>
      </c>
      <c r="J219" s="31">
        <v>427</v>
      </c>
      <c r="K219" s="31">
        <v>352</v>
      </c>
    </row>
    <row r="220" spans="1:11" x14ac:dyDescent="0.4">
      <c r="A220" s="29" t="s">
        <v>11</v>
      </c>
      <c r="B220" s="29" t="s">
        <v>752</v>
      </c>
      <c r="C220" s="31" t="s">
        <v>734</v>
      </c>
      <c r="D220" s="31">
        <v>96</v>
      </c>
      <c r="E220" s="31">
        <v>157</v>
      </c>
      <c r="F220" s="31">
        <v>361</v>
      </c>
      <c r="G220" s="31">
        <v>211</v>
      </c>
      <c r="H220" s="31">
        <v>132</v>
      </c>
      <c r="I220" s="31">
        <v>155</v>
      </c>
      <c r="J220" s="31">
        <v>276</v>
      </c>
      <c r="K220" s="31">
        <v>203</v>
      </c>
    </row>
    <row r="221" spans="1:11" x14ac:dyDescent="0.4">
      <c r="A221" s="29" t="s">
        <v>11</v>
      </c>
      <c r="B221" s="29" t="s">
        <v>753</v>
      </c>
      <c r="C221" s="31" t="s">
        <v>400</v>
      </c>
      <c r="D221" s="31">
        <v>59</v>
      </c>
      <c r="E221" s="31">
        <v>121</v>
      </c>
      <c r="F221" s="31">
        <v>234</v>
      </c>
      <c r="G221" s="31">
        <v>151</v>
      </c>
      <c r="H221" s="31">
        <v>75</v>
      </c>
      <c r="I221" s="31">
        <v>80</v>
      </c>
      <c r="J221" s="31">
        <v>191</v>
      </c>
      <c r="K221" s="31">
        <v>128</v>
      </c>
    </row>
    <row r="222" spans="1:11" x14ac:dyDescent="0.4">
      <c r="A222" s="29" t="s">
        <v>11</v>
      </c>
      <c r="B222" s="29" t="s">
        <v>754</v>
      </c>
      <c r="C222" s="31" t="s">
        <v>400</v>
      </c>
      <c r="D222" s="31">
        <v>59</v>
      </c>
      <c r="E222" s="31">
        <v>121</v>
      </c>
      <c r="F222" s="31">
        <v>234</v>
      </c>
      <c r="G222" s="31">
        <v>151</v>
      </c>
      <c r="H222" s="31">
        <v>75</v>
      </c>
      <c r="I222" s="31">
        <v>80</v>
      </c>
      <c r="J222" s="31">
        <v>191</v>
      </c>
      <c r="K222" s="31">
        <v>128</v>
      </c>
    </row>
    <row r="223" spans="1:11" x14ac:dyDescent="0.4">
      <c r="A223" s="29" t="s">
        <v>11</v>
      </c>
      <c r="B223" s="29" t="s">
        <v>755</v>
      </c>
      <c r="C223" s="31">
        <v>46</v>
      </c>
      <c r="D223" s="31">
        <v>682</v>
      </c>
      <c r="E223" s="32">
        <v>1020</v>
      </c>
      <c r="F223" s="32">
        <v>1975</v>
      </c>
      <c r="G223" s="32">
        <v>1166</v>
      </c>
      <c r="H223" s="31">
        <v>948</v>
      </c>
      <c r="I223" s="31">
        <v>921</v>
      </c>
      <c r="J223" s="32">
        <v>1985</v>
      </c>
      <c r="K223" s="32">
        <v>1384</v>
      </c>
    </row>
    <row r="224" spans="1:11" x14ac:dyDescent="0.4">
      <c r="A224" s="29" t="s">
        <v>12</v>
      </c>
      <c r="B224" s="29" t="s">
        <v>12</v>
      </c>
      <c r="C224" s="32">
        <v>1179</v>
      </c>
      <c r="D224" s="32">
        <v>17516</v>
      </c>
      <c r="E224" s="32">
        <v>28669</v>
      </c>
      <c r="F224" s="32">
        <v>60257</v>
      </c>
      <c r="G224" s="32">
        <v>38289</v>
      </c>
      <c r="H224" s="32">
        <v>31258</v>
      </c>
      <c r="I224" s="32">
        <v>30400</v>
      </c>
      <c r="J224" s="32">
        <v>71783</v>
      </c>
      <c r="K224" s="32">
        <v>65611</v>
      </c>
    </row>
    <row r="225" spans="1:11" x14ac:dyDescent="0.4">
      <c r="A225" s="29" t="s">
        <v>12</v>
      </c>
      <c r="B225" s="29" t="s">
        <v>756</v>
      </c>
      <c r="C225" s="31" t="s">
        <v>400</v>
      </c>
      <c r="D225" s="31">
        <v>174</v>
      </c>
      <c r="E225" s="31">
        <v>372</v>
      </c>
      <c r="F225" s="31">
        <v>856</v>
      </c>
      <c r="G225" s="31">
        <v>459</v>
      </c>
      <c r="H225" s="31">
        <v>328</v>
      </c>
      <c r="I225" s="31">
        <v>300</v>
      </c>
      <c r="J225" s="31">
        <v>731</v>
      </c>
      <c r="K225" s="31">
        <v>516</v>
      </c>
    </row>
    <row r="226" spans="1:11" x14ac:dyDescent="0.4">
      <c r="A226" s="29" t="s">
        <v>12</v>
      </c>
      <c r="B226" s="29" t="s">
        <v>757</v>
      </c>
      <c r="C226" s="31">
        <v>194</v>
      </c>
      <c r="D226" s="32">
        <v>3225</v>
      </c>
      <c r="E226" s="32">
        <v>5158</v>
      </c>
      <c r="F226" s="32">
        <v>10365</v>
      </c>
      <c r="G226" s="32">
        <v>6682</v>
      </c>
      <c r="H226" s="32">
        <v>5627</v>
      </c>
      <c r="I226" s="32">
        <v>5432</v>
      </c>
      <c r="J226" s="32">
        <v>12949</v>
      </c>
      <c r="K226" s="32">
        <v>10946</v>
      </c>
    </row>
    <row r="227" spans="1:11" x14ac:dyDescent="0.4">
      <c r="A227" s="29" t="s">
        <v>12</v>
      </c>
      <c r="B227" s="29" t="s">
        <v>758</v>
      </c>
      <c r="C227" s="31">
        <v>46</v>
      </c>
      <c r="D227" s="31">
        <v>619</v>
      </c>
      <c r="E227" s="32">
        <v>1084</v>
      </c>
      <c r="F227" s="32">
        <v>1942</v>
      </c>
      <c r="G227" s="32">
        <v>1079</v>
      </c>
      <c r="H227" s="31">
        <v>833</v>
      </c>
      <c r="I227" s="31">
        <v>804</v>
      </c>
      <c r="J227" s="32">
        <v>1650</v>
      </c>
      <c r="K227" s="32">
        <v>1065</v>
      </c>
    </row>
    <row r="228" spans="1:11" x14ac:dyDescent="0.4">
      <c r="A228" s="29" t="s">
        <v>12</v>
      </c>
      <c r="B228" s="29" t="s">
        <v>759</v>
      </c>
      <c r="C228" s="31">
        <v>46</v>
      </c>
      <c r="D228" s="31">
        <v>619</v>
      </c>
      <c r="E228" s="32">
        <v>1084</v>
      </c>
      <c r="F228" s="32">
        <v>1942</v>
      </c>
      <c r="G228" s="32">
        <v>1079</v>
      </c>
      <c r="H228" s="31">
        <v>833</v>
      </c>
      <c r="I228" s="31">
        <v>804</v>
      </c>
      <c r="J228" s="32">
        <v>1650</v>
      </c>
      <c r="K228" s="32">
        <v>1065</v>
      </c>
    </row>
    <row r="229" spans="1:11" x14ac:dyDescent="0.4">
      <c r="A229" s="29" t="s">
        <v>12</v>
      </c>
      <c r="B229" s="29" t="s">
        <v>760</v>
      </c>
      <c r="C229" s="31" t="s">
        <v>400</v>
      </c>
      <c r="D229" s="31">
        <v>80</v>
      </c>
      <c r="E229" s="31">
        <v>136</v>
      </c>
      <c r="F229" s="31">
        <v>341</v>
      </c>
      <c r="G229" s="31">
        <v>221</v>
      </c>
      <c r="H229" s="31">
        <v>177</v>
      </c>
      <c r="I229" s="31">
        <v>130</v>
      </c>
      <c r="J229" s="31">
        <v>341</v>
      </c>
      <c r="K229" s="31">
        <v>243</v>
      </c>
    </row>
    <row r="230" spans="1:11" x14ac:dyDescent="0.4">
      <c r="A230" s="29" t="s">
        <v>12</v>
      </c>
      <c r="B230" s="29" t="s">
        <v>761</v>
      </c>
      <c r="C230" s="31" t="s">
        <v>400</v>
      </c>
      <c r="D230" s="31">
        <v>272</v>
      </c>
      <c r="E230" s="31">
        <v>527</v>
      </c>
      <c r="F230" s="32">
        <v>1042</v>
      </c>
      <c r="G230" s="31">
        <v>535</v>
      </c>
      <c r="H230" s="31">
        <v>423</v>
      </c>
      <c r="I230" s="31">
        <v>476</v>
      </c>
      <c r="J230" s="31">
        <v>898</v>
      </c>
      <c r="K230" s="31">
        <v>625</v>
      </c>
    </row>
    <row r="231" spans="1:11" x14ac:dyDescent="0.4">
      <c r="A231" s="29" t="s">
        <v>12</v>
      </c>
      <c r="B231" s="29" t="s">
        <v>762</v>
      </c>
      <c r="C231" s="31" t="s">
        <v>400</v>
      </c>
      <c r="D231" s="31">
        <v>92</v>
      </c>
      <c r="E231" s="31">
        <v>184</v>
      </c>
      <c r="F231" s="31">
        <v>378</v>
      </c>
      <c r="G231" s="31">
        <v>246</v>
      </c>
      <c r="H231" s="31">
        <v>173</v>
      </c>
      <c r="I231" s="31">
        <v>176</v>
      </c>
      <c r="J231" s="31">
        <v>339</v>
      </c>
      <c r="K231" s="31">
        <v>247</v>
      </c>
    </row>
    <row r="232" spans="1:11" x14ac:dyDescent="0.4">
      <c r="A232" s="29" t="s">
        <v>12</v>
      </c>
      <c r="B232" s="29" t="s">
        <v>763</v>
      </c>
      <c r="C232" s="31">
        <v>84</v>
      </c>
      <c r="D232" s="31">
        <v>818</v>
      </c>
      <c r="E232" s="32">
        <v>1594</v>
      </c>
      <c r="F232" s="32">
        <v>3419</v>
      </c>
      <c r="G232" s="32">
        <v>2311</v>
      </c>
      <c r="H232" s="32">
        <v>1699</v>
      </c>
      <c r="I232" s="32">
        <v>1513</v>
      </c>
      <c r="J232" s="32">
        <v>3487</v>
      </c>
      <c r="K232" s="32">
        <v>2469</v>
      </c>
    </row>
    <row r="233" spans="1:11" x14ac:dyDescent="0.4">
      <c r="A233" s="29" t="s">
        <v>12</v>
      </c>
      <c r="B233" s="29" t="s">
        <v>764</v>
      </c>
      <c r="C233" s="31">
        <v>182</v>
      </c>
      <c r="D233" s="32">
        <v>3424</v>
      </c>
      <c r="E233" s="32">
        <v>5298</v>
      </c>
      <c r="F233" s="32">
        <v>10721</v>
      </c>
      <c r="G233" s="32">
        <v>6695</v>
      </c>
      <c r="H233" s="32">
        <v>5382</v>
      </c>
      <c r="I233" s="32">
        <v>5367</v>
      </c>
      <c r="J233" s="32">
        <v>11883</v>
      </c>
      <c r="K233" s="32">
        <v>9613</v>
      </c>
    </row>
    <row r="234" spans="1:11" x14ac:dyDescent="0.4">
      <c r="A234" s="29" t="s">
        <v>12</v>
      </c>
      <c r="B234" s="29" t="s">
        <v>765</v>
      </c>
      <c r="C234" s="31" t="s">
        <v>400</v>
      </c>
      <c r="D234" s="31">
        <v>97</v>
      </c>
      <c r="E234" s="31">
        <v>186</v>
      </c>
      <c r="F234" s="31">
        <v>314</v>
      </c>
      <c r="G234" s="31">
        <v>161</v>
      </c>
      <c r="H234" s="31">
        <v>128</v>
      </c>
      <c r="I234" s="31">
        <v>106</v>
      </c>
      <c r="J234" s="31">
        <v>229</v>
      </c>
      <c r="K234" s="31">
        <v>119</v>
      </c>
    </row>
    <row r="235" spans="1:11" x14ac:dyDescent="0.4">
      <c r="A235" s="29" t="s">
        <v>12</v>
      </c>
      <c r="B235" s="29" t="s">
        <v>766</v>
      </c>
      <c r="C235" s="34"/>
      <c r="D235" s="31">
        <v>45</v>
      </c>
      <c r="E235" s="31">
        <v>131</v>
      </c>
      <c r="F235" s="31">
        <v>239</v>
      </c>
      <c r="G235" s="31">
        <v>128</v>
      </c>
      <c r="H235" s="31">
        <v>90</v>
      </c>
      <c r="I235" s="31">
        <v>85</v>
      </c>
      <c r="J235" s="31">
        <v>204</v>
      </c>
      <c r="K235" s="31">
        <v>84</v>
      </c>
    </row>
    <row r="236" spans="1:11" x14ac:dyDescent="0.4">
      <c r="A236" s="29" t="s">
        <v>12</v>
      </c>
      <c r="B236" s="29" t="s">
        <v>614</v>
      </c>
      <c r="C236" s="31">
        <v>513</v>
      </c>
      <c r="D236" s="32">
        <v>7167</v>
      </c>
      <c r="E236" s="32">
        <v>11428</v>
      </c>
      <c r="F236" s="32">
        <v>25458</v>
      </c>
      <c r="G236" s="32">
        <v>16816</v>
      </c>
      <c r="H236" s="32">
        <v>13921</v>
      </c>
      <c r="I236" s="32">
        <v>13608</v>
      </c>
      <c r="J236" s="32">
        <v>33770</v>
      </c>
      <c r="K236" s="32">
        <v>35974</v>
      </c>
    </row>
    <row r="237" spans="1:11" x14ac:dyDescent="0.4">
      <c r="A237" s="29" t="s">
        <v>12</v>
      </c>
      <c r="B237" s="29" t="s">
        <v>616</v>
      </c>
      <c r="C237" s="31">
        <v>244</v>
      </c>
      <c r="D237" s="32">
        <v>3172</v>
      </c>
      <c r="E237" s="32">
        <v>5242</v>
      </c>
      <c r="F237" s="32">
        <v>12251</v>
      </c>
      <c r="G237" s="32">
        <v>8260</v>
      </c>
      <c r="H237" s="32">
        <v>6956</v>
      </c>
      <c r="I237" s="32">
        <v>6824</v>
      </c>
      <c r="J237" s="32">
        <v>17177</v>
      </c>
      <c r="K237" s="32">
        <v>18529</v>
      </c>
    </row>
    <row r="238" spans="1:11" x14ac:dyDescent="0.4">
      <c r="A238" s="29" t="s">
        <v>12</v>
      </c>
      <c r="B238" s="29" t="s">
        <v>615</v>
      </c>
      <c r="C238" s="31">
        <v>269</v>
      </c>
      <c r="D238" s="32">
        <v>3995</v>
      </c>
      <c r="E238" s="32">
        <v>6186</v>
      </c>
      <c r="F238" s="32">
        <v>13207</v>
      </c>
      <c r="G238" s="32">
        <v>8556</v>
      </c>
      <c r="H238" s="32">
        <v>6965</v>
      </c>
      <c r="I238" s="32">
        <v>6784</v>
      </c>
      <c r="J238" s="32">
        <v>16593</v>
      </c>
      <c r="K238" s="32">
        <v>17445</v>
      </c>
    </row>
    <row r="239" spans="1:11" x14ac:dyDescent="0.4">
      <c r="A239" s="29" t="s">
        <v>12</v>
      </c>
      <c r="B239" s="29" t="s">
        <v>767</v>
      </c>
      <c r="C239" s="31">
        <v>56</v>
      </c>
      <c r="D239" s="31">
        <v>860</v>
      </c>
      <c r="E239" s="32">
        <v>1443</v>
      </c>
      <c r="F239" s="32">
        <v>2955</v>
      </c>
      <c r="G239" s="32">
        <v>1670</v>
      </c>
      <c r="H239" s="32">
        <v>1448</v>
      </c>
      <c r="I239" s="32">
        <v>1392</v>
      </c>
      <c r="J239" s="32">
        <v>2972</v>
      </c>
      <c r="K239" s="32">
        <v>2117</v>
      </c>
    </row>
    <row r="240" spans="1:11" x14ac:dyDescent="0.4">
      <c r="A240" s="29" t="s">
        <v>12</v>
      </c>
      <c r="B240" s="29" t="s">
        <v>768</v>
      </c>
      <c r="C240" s="31" t="s">
        <v>400</v>
      </c>
      <c r="D240" s="31">
        <v>47</v>
      </c>
      <c r="E240" s="31">
        <v>148</v>
      </c>
      <c r="F240" s="31">
        <v>235</v>
      </c>
      <c r="G240" s="31">
        <v>151</v>
      </c>
      <c r="H240" s="31">
        <v>101</v>
      </c>
      <c r="I240" s="31">
        <v>101</v>
      </c>
      <c r="J240" s="31">
        <v>215</v>
      </c>
      <c r="K240" s="31">
        <v>107</v>
      </c>
    </row>
    <row r="241" spans="1:11" x14ac:dyDescent="0.4">
      <c r="A241" s="29" t="s">
        <v>10</v>
      </c>
      <c r="B241" s="29" t="s">
        <v>10</v>
      </c>
      <c r="C241" s="31">
        <v>477</v>
      </c>
      <c r="D241" s="32">
        <v>4872</v>
      </c>
      <c r="E241" s="32">
        <v>9129</v>
      </c>
      <c r="F241" s="32">
        <v>20948</v>
      </c>
      <c r="G241" s="32">
        <v>12651</v>
      </c>
      <c r="H241" s="32">
        <v>9810</v>
      </c>
      <c r="I241" s="32">
        <v>9385</v>
      </c>
      <c r="J241" s="32">
        <v>21824</v>
      </c>
      <c r="K241" s="32">
        <v>18812</v>
      </c>
    </row>
    <row r="242" spans="1:11" x14ac:dyDescent="0.4">
      <c r="A242" s="29" t="s">
        <v>10</v>
      </c>
      <c r="B242" s="29" t="s">
        <v>662</v>
      </c>
      <c r="C242" s="31">
        <v>130</v>
      </c>
      <c r="D242" s="32">
        <v>1177</v>
      </c>
      <c r="E242" s="32">
        <v>2249</v>
      </c>
      <c r="F242" s="32">
        <v>5036</v>
      </c>
      <c r="G242" s="32">
        <v>3089</v>
      </c>
      <c r="H242" s="32">
        <v>2346</v>
      </c>
      <c r="I242" s="32">
        <v>2075</v>
      </c>
      <c r="J242" s="32">
        <v>4541</v>
      </c>
      <c r="K242" s="32">
        <v>3523</v>
      </c>
    </row>
    <row r="243" spans="1:11" x14ac:dyDescent="0.4">
      <c r="A243" s="29" t="s">
        <v>10</v>
      </c>
      <c r="B243" s="29" t="s">
        <v>663</v>
      </c>
      <c r="C243" s="31">
        <v>347</v>
      </c>
      <c r="D243" s="32">
        <v>3695</v>
      </c>
      <c r="E243" s="32">
        <v>6880</v>
      </c>
      <c r="F243" s="32">
        <v>15912</v>
      </c>
      <c r="G243" s="32">
        <v>9562</v>
      </c>
      <c r="H243" s="32">
        <v>7464</v>
      </c>
      <c r="I243" s="32">
        <v>7310</v>
      </c>
      <c r="J243" s="32">
        <v>17283</v>
      </c>
      <c r="K243" s="32">
        <v>15289</v>
      </c>
    </row>
    <row r="244" spans="1:11" x14ac:dyDescent="0.4">
      <c r="A244" s="29" t="s">
        <v>13</v>
      </c>
      <c r="B244" s="29" t="s">
        <v>13</v>
      </c>
      <c r="C244" s="32">
        <v>1440</v>
      </c>
      <c r="D244" s="32">
        <v>17989</v>
      </c>
      <c r="E244" s="32">
        <v>30930</v>
      </c>
      <c r="F244" s="32">
        <v>72539</v>
      </c>
      <c r="G244" s="32">
        <v>48878</v>
      </c>
      <c r="H244" s="32">
        <v>41641</v>
      </c>
      <c r="I244" s="32"/>
      <c r="J244" s="32"/>
      <c r="K244" s="32"/>
    </row>
    <row r="245" spans="1:11" x14ac:dyDescent="0.4">
      <c r="A245" s="29" t="s">
        <v>13</v>
      </c>
      <c r="B245" s="29" t="s">
        <v>674</v>
      </c>
      <c r="C245" s="31">
        <v>39</v>
      </c>
      <c r="D245" s="31">
        <v>591</v>
      </c>
      <c r="E245" s="31">
        <v>853</v>
      </c>
      <c r="F245" s="32">
        <v>2110</v>
      </c>
      <c r="G245" s="32">
        <v>1441</v>
      </c>
      <c r="H245" s="32">
        <v>1278</v>
      </c>
      <c r="I245" s="32">
        <v>1253</v>
      </c>
      <c r="J245" s="32">
        <v>2900</v>
      </c>
      <c r="K245" s="32">
        <v>3360</v>
      </c>
    </row>
    <row r="246" spans="1:11" x14ac:dyDescent="0.4">
      <c r="A246" s="29" t="s">
        <v>13</v>
      </c>
      <c r="B246" s="29" t="s">
        <v>675</v>
      </c>
      <c r="C246" s="31">
        <v>51</v>
      </c>
      <c r="D246" s="31">
        <v>841</v>
      </c>
      <c r="E246" s="32">
        <v>1370</v>
      </c>
      <c r="F246" s="32">
        <v>2865</v>
      </c>
      <c r="G246" s="32">
        <v>1751</v>
      </c>
      <c r="H246" s="32">
        <v>1470</v>
      </c>
      <c r="I246" s="32">
        <v>1301</v>
      </c>
      <c r="J246" s="32">
        <v>2901</v>
      </c>
      <c r="K246" s="32">
        <v>2283</v>
      </c>
    </row>
    <row r="247" spans="1:11" x14ac:dyDescent="0.4">
      <c r="A247" s="29" t="s">
        <v>13</v>
      </c>
      <c r="B247" s="29" t="s">
        <v>676</v>
      </c>
      <c r="C247" s="31" t="s">
        <v>400</v>
      </c>
      <c r="D247" s="31">
        <v>325</v>
      </c>
      <c r="E247" s="31">
        <v>598</v>
      </c>
      <c r="F247" s="32">
        <v>1126</v>
      </c>
      <c r="G247" s="31">
        <v>611</v>
      </c>
      <c r="H247" s="31">
        <v>522</v>
      </c>
      <c r="I247" s="31">
        <v>473</v>
      </c>
      <c r="J247" s="31">
        <v>873</v>
      </c>
      <c r="K247" s="31">
        <v>567</v>
      </c>
    </row>
    <row r="248" spans="1:11" x14ac:dyDescent="0.4">
      <c r="A248" s="29" t="s">
        <v>13</v>
      </c>
      <c r="B248" s="29" t="s">
        <v>677</v>
      </c>
      <c r="C248" s="31">
        <v>51</v>
      </c>
      <c r="D248" s="31">
        <v>949</v>
      </c>
      <c r="E248" s="32">
        <v>1293</v>
      </c>
      <c r="F248" s="32">
        <v>2469</v>
      </c>
      <c r="G248" s="32">
        <v>1469</v>
      </c>
      <c r="H248" s="32">
        <v>1237</v>
      </c>
      <c r="I248" s="32">
        <v>1220</v>
      </c>
      <c r="J248" s="32">
        <v>2627</v>
      </c>
      <c r="K248" s="32">
        <v>2194</v>
      </c>
    </row>
    <row r="249" spans="1:11" x14ac:dyDescent="0.4">
      <c r="A249" s="29" t="s">
        <v>13</v>
      </c>
      <c r="B249" s="29" t="s">
        <v>678</v>
      </c>
      <c r="C249" s="31">
        <v>100</v>
      </c>
      <c r="D249" s="32">
        <v>1155</v>
      </c>
      <c r="E249" s="32">
        <v>2245</v>
      </c>
      <c r="F249" s="32">
        <v>5436</v>
      </c>
      <c r="G249" s="32">
        <v>4022</v>
      </c>
      <c r="H249" s="32">
        <v>3641</v>
      </c>
      <c r="I249" s="32">
        <v>3256</v>
      </c>
      <c r="J249" s="32">
        <v>8433</v>
      </c>
      <c r="K249" s="32">
        <v>8545</v>
      </c>
    </row>
    <row r="250" spans="1:11" x14ac:dyDescent="0.4">
      <c r="A250" s="29" t="s">
        <v>13</v>
      </c>
      <c r="B250" s="29" t="s">
        <v>679</v>
      </c>
      <c r="C250" s="31">
        <v>64</v>
      </c>
      <c r="D250" s="31">
        <v>811</v>
      </c>
      <c r="E250" s="32">
        <v>1312</v>
      </c>
      <c r="F250" s="32">
        <v>2853</v>
      </c>
      <c r="G250" s="32">
        <v>1739</v>
      </c>
      <c r="H250" s="32">
        <v>1454</v>
      </c>
      <c r="I250" s="32">
        <v>1371</v>
      </c>
      <c r="J250" s="32">
        <v>3092</v>
      </c>
      <c r="K250" s="32">
        <v>2462</v>
      </c>
    </row>
    <row r="251" spans="1:11" x14ac:dyDescent="0.4">
      <c r="A251" s="29" t="s">
        <v>13</v>
      </c>
      <c r="B251" s="29" t="s">
        <v>634</v>
      </c>
      <c r="C251" s="31" t="s">
        <v>400</v>
      </c>
      <c r="D251" s="31">
        <v>256</v>
      </c>
      <c r="E251" s="31">
        <v>502</v>
      </c>
      <c r="F251" s="31">
        <v>990</v>
      </c>
      <c r="G251" s="31">
        <v>567</v>
      </c>
      <c r="H251" s="31">
        <v>453</v>
      </c>
      <c r="I251" s="31">
        <v>417</v>
      </c>
      <c r="J251" s="31">
        <v>956</v>
      </c>
      <c r="K251" s="31">
        <v>662</v>
      </c>
    </row>
    <row r="252" spans="1:11" x14ac:dyDescent="0.4">
      <c r="A252" s="29" t="s">
        <v>13</v>
      </c>
      <c r="B252" s="29" t="s">
        <v>680</v>
      </c>
      <c r="C252" s="31">
        <v>116</v>
      </c>
      <c r="D252" s="32">
        <v>1330</v>
      </c>
      <c r="E252" s="32">
        <v>2467</v>
      </c>
      <c r="F252" s="32">
        <v>6165</v>
      </c>
      <c r="G252" s="32">
        <v>4380</v>
      </c>
      <c r="H252" s="32">
        <v>3619</v>
      </c>
      <c r="I252" s="32">
        <v>3220</v>
      </c>
      <c r="J252" s="32">
        <v>8696</v>
      </c>
      <c r="K252" s="32">
        <v>9350</v>
      </c>
    </row>
    <row r="253" spans="1:11" x14ac:dyDescent="0.4">
      <c r="A253" s="29" t="s">
        <v>13</v>
      </c>
      <c r="B253" s="29" t="s">
        <v>681</v>
      </c>
      <c r="C253" s="31" t="s">
        <v>400</v>
      </c>
      <c r="D253" s="31">
        <v>260</v>
      </c>
      <c r="E253" s="31">
        <v>478</v>
      </c>
      <c r="F253" s="31">
        <v>898</v>
      </c>
      <c r="G253" s="31">
        <v>491</v>
      </c>
      <c r="H253" s="31">
        <v>362</v>
      </c>
      <c r="I253" s="31">
        <v>352</v>
      </c>
      <c r="J253" s="31">
        <v>750</v>
      </c>
      <c r="K253" s="31">
        <v>640</v>
      </c>
    </row>
    <row r="254" spans="1:11" x14ac:dyDescent="0.4">
      <c r="A254" s="29" t="s">
        <v>13</v>
      </c>
      <c r="B254" s="29" t="s">
        <v>682</v>
      </c>
      <c r="C254" s="31">
        <v>293</v>
      </c>
      <c r="D254" s="32">
        <v>3289</v>
      </c>
      <c r="E254" s="32">
        <v>5676</v>
      </c>
      <c r="F254" s="32">
        <v>14018</v>
      </c>
      <c r="G254" s="32">
        <v>10178</v>
      </c>
      <c r="H254" s="32">
        <v>8436</v>
      </c>
      <c r="I254" s="32">
        <v>7630</v>
      </c>
      <c r="J254" s="32">
        <v>19888</v>
      </c>
      <c r="K254" s="32">
        <v>21645</v>
      </c>
    </row>
    <row r="255" spans="1:11" x14ac:dyDescent="0.4">
      <c r="A255" s="29" t="s">
        <v>13</v>
      </c>
      <c r="B255" s="29" t="s">
        <v>683</v>
      </c>
      <c r="C255" s="31">
        <v>47</v>
      </c>
      <c r="D255" s="31">
        <v>614</v>
      </c>
      <c r="E255" s="32">
        <v>1112</v>
      </c>
      <c r="F255" s="32">
        <v>2366</v>
      </c>
      <c r="G255" s="32">
        <v>1477</v>
      </c>
      <c r="H255" s="32">
        <v>1101</v>
      </c>
      <c r="I255" s="32">
        <v>1008</v>
      </c>
      <c r="J255" s="32">
        <v>2301</v>
      </c>
      <c r="K255" s="32">
        <v>1579</v>
      </c>
    </row>
    <row r="256" spans="1:11" x14ac:dyDescent="0.4">
      <c r="A256" s="29" t="s">
        <v>13</v>
      </c>
      <c r="B256" s="29" t="s">
        <v>611</v>
      </c>
      <c r="C256" s="31">
        <v>545</v>
      </c>
      <c r="D256" s="32">
        <v>6383</v>
      </c>
      <c r="E256" s="32">
        <v>10789</v>
      </c>
      <c r="F256" s="32">
        <v>25872</v>
      </c>
      <c r="G256" s="32">
        <v>17528</v>
      </c>
      <c r="H256" s="32">
        <v>15478</v>
      </c>
      <c r="I256" s="32">
        <v>14794</v>
      </c>
      <c r="J256" s="32">
        <v>38313</v>
      </c>
      <c r="K256" s="32">
        <v>41323</v>
      </c>
    </row>
    <row r="257" spans="1:11" x14ac:dyDescent="0.4">
      <c r="A257" s="29" t="s">
        <v>13</v>
      </c>
      <c r="B257" s="29" t="s">
        <v>612</v>
      </c>
      <c r="C257" s="31">
        <v>220</v>
      </c>
      <c r="D257" s="32">
        <v>2835</v>
      </c>
      <c r="E257" s="32">
        <v>4667</v>
      </c>
      <c r="F257" s="32">
        <v>10489</v>
      </c>
      <c r="G257" s="32">
        <v>6805</v>
      </c>
      <c r="H257" s="32">
        <v>6107</v>
      </c>
      <c r="I257" s="32">
        <v>5723</v>
      </c>
      <c r="J257" s="32">
        <v>14112</v>
      </c>
      <c r="K257" s="32">
        <v>12630</v>
      </c>
    </row>
    <row r="258" spans="1:11" x14ac:dyDescent="0.4">
      <c r="A258" s="29" t="s">
        <v>13</v>
      </c>
      <c r="B258" s="29" t="s">
        <v>613</v>
      </c>
      <c r="C258" s="31">
        <v>325</v>
      </c>
      <c r="D258" s="32">
        <v>3548</v>
      </c>
      <c r="E258" s="32">
        <v>6122</v>
      </c>
      <c r="F258" s="32">
        <v>15383</v>
      </c>
      <c r="G258" s="32">
        <v>10723</v>
      </c>
      <c r="H258" s="32">
        <v>9371</v>
      </c>
      <c r="I258" s="32">
        <v>9071</v>
      </c>
      <c r="J258" s="32">
        <v>24201</v>
      </c>
      <c r="K258" s="32">
        <v>28693</v>
      </c>
    </row>
    <row r="259" spans="1:11" x14ac:dyDescent="0.4">
      <c r="A259" s="29" t="s">
        <v>13</v>
      </c>
      <c r="B259" s="29" t="s">
        <v>684</v>
      </c>
      <c r="C259" s="31">
        <v>53</v>
      </c>
      <c r="D259" s="31">
        <v>98</v>
      </c>
      <c r="E259" s="31">
        <v>210</v>
      </c>
      <c r="F259" s="31">
        <v>449</v>
      </c>
      <c r="G259" s="31">
        <v>219</v>
      </c>
      <c r="H259" s="31">
        <v>169</v>
      </c>
      <c r="I259" s="31">
        <v>176</v>
      </c>
      <c r="J259" s="31">
        <v>314</v>
      </c>
      <c r="K259" s="31">
        <v>179</v>
      </c>
    </row>
    <row r="260" spans="1:11" x14ac:dyDescent="0.4">
      <c r="A260" s="29" t="s">
        <v>13</v>
      </c>
      <c r="B260" s="29" t="s">
        <v>685</v>
      </c>
      <c r="C260" s="31" t="s">
        <v>400</v>
      </c>
      <c r="D260" s="31">
        <v>378</v>
      </c>
      <c r="E260" s="31">
        <v>686</v>
      </c>
      <c r="F260" s="32">
        <v>1495</v>
      </c>
      <c r="G260" s="31">
        <v>894</v>
      </c>
      <c r="H260" s="31">
        <v>670</v>
      </c>
      <c r="I260" s="31">
        <v>613</v>
      </c>
      <c r="J260" s="32">
        <v>1262</v>
      </c>
      <c r="K260" s="32">
        <v>1053</v>
      </c>
    </row>
    <row r="261" spans="1:11" x14ac:dyDescent="0.4">
      <c r="A261" s="29" t="s">
        <v>13</v>
      </c>
      <c r="B261" s="29" t="s">
        <v>686</v>
      </c>
      <c r="C261" s="31">
        <v>53</v>
      </c>
      <c r="D261" s="31">
        <v>709</v>
      </c>
      <c r="E261" s="32">
        <v>1339</v>
      </c>
      <c r="F261" s="32">
        <v>3427</v>
      </c>
      <c r="G261" s="32">
        <v>2111</v>
      </c>
      <c r="H261" s="32">
        <v>1751</v>
      </c>
      <c r="I261" s="32">
        <v>1611</v>
      </c>
      <c r="J261" s="32">
        <v>3964</v>
      </c>
      <c r="K261" s="32">
        <v>3302</v>
      </c>
    </row>
    <row r="262" spans="1:11" x14ac:dyDescent="0.4">
      <c r="A262" s="29" t="s">
        <v>14</v>
      </c>
      <c r="B262" s="29" t="s">
        <v>14</v>
      </c>
      <c r="C262" s="32">
        <v>1000</v>
      </c>
      <c r="D262" s="32">
        <v>14813</v>
      </c>
      <c r="E262" s="32">
        <v>24756</v>
      </c>
      <c r="F262" s="32">
        <v>56882</v>
      </c>
      <c r="G262" s="32">
        <v>37108</v>
      </c>
      <c r="H262" s="32">
        <v>30926</v>
      </c>
      <c r="I262" s="32">
        <v>29504</v>
      </c>
      <c r="J262" s="32">
        <v>73916</v>
      </c>
      <c r="K262" s="32">
        <v>68882</v>
      </c>
    </row>
    <row r="263" spans="1:11" x14ac:dyDescent="0.4">
      <c r="A263" s="29" t="s">
        <v>14</v>
      </c>
      <c r="B263" s="29" t="s">
        <v>665</v>
      </c>
      <c r="C263" s="31" t="s">
        <v>400</v>
      </c>
      <c r="D263" s="31">
        <v>108</v>
      </c>
      <c r="E263" s="31">
        <v>193</v>
      </c>
      <c r="F263" s="31">
        <v>371</v>
      </c>
      <c r="G263" s="31">
        <v>193</v>
      </c>
      <c r="H263" s="31">
        <v>157</v>
      </c>
      <c r="I263" s="31">
        <v>130</v>
      </c>
      <c r="J263" s="31">
        <v>240</v>
      </c>
      <c r="K263" s="31">
        <v>155</v>
      </c>
    </row>
    <row r="264" spans="1:11" x14ac:dyDescent="0.4">
      <c r="A264" s="29" t="s">
        <v>14</v>
      </c>
      <c r="B264" s="29" t="s">
        <v>666</v>
      </c>
      <c r="C264" s="31" t="s">
        <v>400</v>
      </c>
      <c r="D264" s="31">
        <v>188</v>
      </c>
      <c r="E264" s="31">
        <v>307</v>
      </c>
      <c r="F264" s="31">
        <v>633</v>
      </c>
      <c r="G264" s="31">
        <v>359</v>
      </c>
      <c r="H264" s="31">
        <v>265</v>
      </c>
      <c r="I264" s="31">
        <v>270</v>
      </c>
      <c r="J264" s="31">
        <v>515</v>
      </c>
      <c r="K264" s="31">
        <v>363</v>
      </c>
    </row>
    <row r="265" spans="1:11" x14ac:dyDescent="0.4">
      <c r="A265" s="29" t="s">
        <v>14</v>
      </c>
      <c r="B265" s="29" t="s">
        <v>667</v>
      </c>
      <c r="C265" s="33" t="s">
        <v>400</v>
      </c>
      <c r="D265" s="31">
        <v>159</v>
      </c>
      <c r="E265" s="31">
        <v>275</v>
      </c>
      <c r="F265" s="31">
        <v>620</v>
      </c>
      <c r="G265" s="31">
        <v>321</v>
      </c>
      <c r="H265" s="31">
        <v>291</v>
      </c>
      <c r="I265" s="31">
        <v>203</v>
      </c>
      <c r="J265" s="31">
        <v>453</v>
      </c>
      <c r="K265" s="31">
        <v>328</v>
      </c>
    </row>
    <row r="266" spans="1:11" x14ac:dyDescent="0.4">
      <c r="A266" s="29" t="s">
        <v>14</v>
      </c>
      <c r="B266" s="29" t="s">
        <v>668</v>
      </c>
      <c r="C266" s="31" t="s">
        <v>400</v>
      </c>
      <c r="D266" s="31">
        <v>232</v>
      </c>
      <c r="E266" s="31">
        <v>441</v>
      </c>
      <c r="F266" s="31">
        <v>808</v>
      </c>
      <c r="G266" s="31">
        <v>455</v>
      </c>
      <c r="H266" s="31">
        <v>385</v>
      </c>
      <c r="I266" s="31">
        <v>323</v>
      </c>
      <c r="J266" s="31">
        <v>737</v>
      </c>
      <c r="K266" s="31">
        <v>520</v>
      </c>
    </row>
    <row r="267" spans="1:11" x14ac:dyDescent="0.4">
      <c r="A267" s="29" t="s">
        <v>14</v>
      </c>
      <c r="B267" s="29" t="s">
        <v>669</v>
      </c>
      <c r="C267" s="31" t="s">
        <v>400</v>
      </c>
      <c r="D267" s="31">
        <v>369</v>
      </c>
      <c r="E267" s="31">
        <v>520</v>
      </c>
      <c r="F267" s="32">
        <v>1004</v>
      </c>
      <c r="G267" s="31">
        <v>603</v>
      </c>
      <c r="H267" s="31">
        <v>502</v>
      </c>
      <c r="I267" s="31">
        <v>474</v>
      </c>
      <c r="J267" s="32">
        <v>1100</v>
      </c>
      <c r="K267" s="31">
        <v>593</v>
      </c>
    </row>
    <row r="268" spans="1:11" x14ac:dyDescent="0.4">
      <c r="A268" s="29" t="s">
        <v>14</v>
      </c>
      <c r="B268" s="29" t="s">
        <v>670</v>
      </c>
      <c r="C268" s="31">
        <v>67</v>
      </c>
      <c r="D268" s="32">
        <v>1054</v>
      </c>
      <c r="E268" s="32">
        <v>1762</v>
      </c>
      <c r="F268" s="32">
        <v>3783</v>
      </c>
      <c r="G268" s="32">
        <v>2542</v>
      </c>
      <c r="H268" s="32">
        <v>1876</v>
      </c>
      <c r="I268" s="32">
        <v>1656</v>
      </c>
      <c r="J268" s="32">
        <v>3649</v>
      </c>
      <c r="K268" s="32">
        <v>2238</v>
      </c>
    </row>
    <row r="269" spans="1:11" x14ac:dyDescent="0.4">
      <c r="A269" s="29" t="s">
        <v>14</v>
      </c>
      <c r="B269" s="29" t="s">
        <v>633</v>
      </c>
      <c r="C269" s="31">
        <v>81</v>
      </c>
      <c r="D269" s="32">
        <v>1427</v>
      </c>
      <c r="E269" s="32">
        <v>2248</v>
      </c>
      <c r="F269" s="32">
        <v>4756</v>
      </c>
      <c r="G269" s="32">
        <v>2769</v>
      </c>
      <c r="H269" s="32">
        <v>2312</v>
      </c>
      <c r="I269" s="32">
        <v>2098</v>
      </c>
      <c r="J269" s="32">
        <v>5164</v>
      </c>
      <c r="K269" s="32">
        <v>3965</v>
      </c>
    </row>
    <row r="270" spans="1:11" x14ac:dyDescent="0.4">
      <c r="A270" s="29" t="s">
        <v>14</v>
      </c>
      <c r="B270" s="29" t="s">
        <v>671</v>
      </c>
      <c r="C270" s="31">
        <v>39</v>
      </c>
      <c r="D270" s="31">
        <v>447</v>
      </c>
      <c r="E270" s="31">
        <v>751</v>
      </c>
      <c r="F270" s="32">
        <v>1703</v>
      </c>
      <c r="G270" s="31">
        <v>994</v>
      </c>
      <c r="H270" s="31">
        <v>901</v>
      </c>
      <c r="I270" s="31">
        <v>793</v>
      </c>
      <c r="J270" s="32">
        <v>1927</v>
      </c>
      <c r="K270" s="32">
        <v>1170</v>
      </c>
    </row>
    <row r="271" spans="1:11" x14ac:dyDescent="0.4">
      <c r="A271" s="29" t="s">
        <v>14</v>
      </c>
      <c r="B271" s="29" t="s">
        <v>672</v>
      </c>
      <c r="C271" s="31">
        <v>62</v>
      </c>
      <c r="D271" s="31">
        <v>782</v>
      </c>
      <c r="E271" s="32">
        <v>1415</v>
      </c>
      <c r="F271" s="32">
        <v>3622</v>
      </c>
      <c r="G271" s="32">
        <v>2566</v>
      </c>
      <c r="H271" s="32">
        <v>2041</v>
      </c>
      <c r="I271" s="32">
        <v>1813</v>
      </c>
      <c r="J271" s="32">
        <v>4749</v>
      </c>
      <c r="K271" s="32">
        <v>3049</v>
      </c>
    </row>
    <row r="272" spans="1:11" x14ac:dyDescent="0.4">
      <c r="A272" s="29" t="s">
        <v>14</v>
      </c>
      <c r="B272" s="29" t="s">
        <v>609</v>
      </c>
      <c r="C272" s="31">
        <v>534</v>
      </c>
      <c r="D272" s="32">
        <v>7913</v>
      </c>
      <c r="E272" s="32">
        <v>13185</v>
      </c>
      <c r="F272" s="32">
        <v>31648</v>
      </c>
      <c r="G272" s="32">
        <v>21243</v>
      </c>
      <c r="H272" s="32">
        <v>17860</v>
      </c>
      <c r="I272" s="32">
        <v>17796</v>
      </c>
      <c r="J272" s="32">
        <v>46216</v>
      </c>
      <c r="K272" s="32">
        <v>49613</v>
      </c>
    </row>
    <row r="273" spans="1:11" x14ac:dyDescent="0.4">
      <c r="A273" s="29" t="s">
        <v>14</v>
      </c>
      <c r="B273" s="29" t="s">
        <v>561</v>
      </c>
      <c r="C273" s="31">
        <v>125</v>
      </c>
      <c r="D273" s="32">
        <v>1951</v>
      </c>
      <c r="E273" s="32">
        <v>3244</v>
      </c>
      <c r="F273" s="32">
        <v>7666</v>
      </c>
      <c r="G273" s="32">
        <v>4922</v>
      </c>
      <c r="H273" s="32">
        <v>4192</v>
      </c>
      <c r="I273" s="32">
        <v>4314</v>
      </c>
      <c r="J273" s="32">
        <v>11250</v>
      </c>
      <c r="K273" s="32">
        <v>10574</v>
      </c>
    </row>
    <row r="274" spans="1:11" x14ac:dyDescent="0.4">
      <c r="A274" s="29" t="s">
        <v>14</v>
      </c>
      <c r="B274" s="29" t="s">
        <v>562</v>
      </c>
      <c r="C274" s="31">
        <v>128</v>
      </c>
      <c r="D274" s="32">
        <v>2239</v>
      </c>
      <c r="E274" s="32">
        <v>3530</v>
      </c>
      <c r="F274" s="32">
        <v>7855</v>
      </c>
      <c r="G274" s="32">
        <v>4928</v>
      </c>
      <c r="H274" s="32">
        <v>4007</v>
      </c>
      <c r="I274" s="32">
        <v>4011</v>
      </c>
      <c r="J274" s="32">
        <v>9690</v>
      </c>
      <c r="K274" s="32">
        <v>9960</v>
      </c>
    </row>
    <row r="275" spans="1:11" x14ac:dyDescent="0.4">
      <c r="A275" s="29" t="s">
        <v>14</v>
      </c>
      <c r="B275" s="29" t="s">
        <v>610</v>
      </c>
      <c r="C275" s="31">
        <v>113</v>
      </c>
      <c r="D275" s="32">
        <v>1604</v>
      </c>
      <c r="E275" s="32">
        <v>2846</v>
      </c>
      <c r="F275" s="32">
        <v>6825</v>
      </c>
      <c r="G275" s="32">
        <v>4640</v>
      </c>
      <c r="H275" s="32">
        <v>3987</v>
      </c>
      <c r="I275" s="32">
        <v>3793</v>
      </c>
      <c r="J275" s="32">
        <v>10373</v>
      </c>
      <c r="K275" s="32">
        <v>10351</v>
      </c>
    </row>
    <row r="276" spans="1:11" x14ac:dyDescent="0.4">
      <c r="A276" s="29" t="s">
        <v>14</v>
      </c>
      <c r="B276" s="29" t="s">
        <v>563</v>
      </c>
      <c r="C276" s="31">
        <v>168</v>
      </c>
      <c r="D276" s="32">
        <v>2119</v>
      </c>
      <c r="E276" s="32">
        <v>3565</v>
      </c>
      <c r="F276" s="32">
        <v>9302</v>
      </c>
      <c r="G276" s="32">
        <v>6753</v>
      </c>
      <c r="H276" s="32">
        <v>5674</v>
      </c>
      <c r="I276" s="32">
        <v>5678</v>
      </c>
      <c r="J276" s="32">
        <v>14903</v>
      </c>
      <c r="K276" s="32">
        <v>18728</v>
      </c>
    </row>
    <row r="277" spans="1:11" x14ac:dyDescent="0.4">
      <c r="A277" s="29" t="s">
        <v>14</v>
      </c>
      <c r="B277" s="29" t="s">
        <v>673</v>
      </c>
      <c r="C277" s="31">
        <v>149</v>
      </c>
      <c r="D277" s="32">
        <v>2134</v>
      </c>
      <c r="E277" s="32">
        <v>3659</v>
      </c>
      <c r="F277" s="32">
        <v>7934</v>
      </c>
      <c r="G277" s="32">
        <v>5063</v>
      </c>
      <c r="H277" s="32">
        <v>4336</v>
      </c>
      <c r="I277" s="32">
        <v>3948</v>
      </c>
      <c r="J277" s="32">
        <v>9166</v>
      </c>
      <c r="K277" s="32">
        <v>6888</v>
      </c>
    </row>
    <row r="278" spans="1:11" x14ac:dyDescent="0.4">
      <c r="A278" s="29" t="s">
        <v>664</v>
      </c>
      <c r="B278" s="29" t="s">
        <v>664</v>
      </c>
      <c r="C278" s="31">
        <v>234</v>
      </c>
      <c r="D278" s="32">
        <v>2390</v>
      </c>
      <c r="E278" s="32">
        <v>4563</v>
      </c>
      <c r="F278" s="32">
        <v>12855</v>
      </c>
      <c r="G278" s="32">
        <v>10171</v>
      </c>
      <c r="H278" s="32">
        <v>9042</v>
      </c>
      <c r="I278" s="32">
        <v>8922</v>
      </c>
      <c r="J278" s="32">
        <v>24903</v>
      </c>
      <c r="K278" s="32">
        <v>35240</v>
      </c>
    </row>
    <row r="279" spans="1:11" x14ac:dyDescent="0.4">
      <c r="A279" s="29" t="s">
        <v>664</v>
      </c>
      <c r="B279" s="29" t="s">
        <v>338</v>
      </c>
      <c r="C279" s="31">
        <v>234</v>
      </c>
      <c r="D279" s="32">
        <v>2390</v>
      </c>
      <c r="E279" s="32">
        <v>4563</v>
      </c>
      <c r="F279" s="32">
        <v>12855</v>
      </c>
      <c r="G279" s="32">
        <v>10171</v>
      </c>
      <c r="H279" s="32">
        <v>9042</v>
      </c>
      <c r="I279" s="32">
        <v>8922</v>
      </c>
      <c r="J279" s="32">
        <v>24903</v>
      </c>
      <c r="K279" s="32">
        <v>35240</v>
      </c>
    </row>
  </sheetData>
  <autoFilter ref="A1:K1" xr:uid="{8D2D97A3-6965-4D99-9D39-DD72F8DFC6B9}">
    <sortState xmlns:xlrd2="http://schemas.microsoft.com/office/spreadsheetml/2017/richdata2" ref="A2:K266">
      <sortCondition ref="A1"/>
    </sortState>
  </autoFilter>
  <sortState xmlns:xlrd2="http://schemas.microsoft.com/office/spreadsheetml/2017/richdata2" ref="B23:K69">
    <sortCondition ref="B22:B69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C2E-B5C0-42C6-91F1-3C3675AA267B}">
  <dimension ref="A1:I279"/>
  <sheetViews>
    <sheetView workbookViewId="0">
      <selection activeCell="I2" sqref="I2"/>
    </sheetView>
  </sheetViews>
  <sheetFormatPr defaultRowHeight="17.399999999999999" x14ac:dyDescent="0.4"/>
  <cols>
    <col min="1" max="1" width="11.69921875" customWidth="1"/>
    <col min="2" max="2" width="13.59765625" customWidth="1"/>
    <col min="3" max="9" width="12.19921875" customWidth="1"/>
  </cols>
  <sheetData>
    <row r="1" spans="1:9" x14ac:dyDescent="0.4">
      <c r="A1" s="36" t="s">
        <v>0</v>
      </c>
      <c r="B1" s="36" t="s">
        <v>108</v>
      </c>
      <c r="C1" s="36" t="s">
        <v>636</v>
      </c>
      <c r="D1" s="36" t="s">
        <v>637</v>
      </c>
      <c r="E1" s="36" t="s">
        <v>638</v>
      </c>
      <c r="F1" s="36" t="s">
        <v>639</v>
      </c>
      <c r="G1" s="36" t="s">
        <v>640</v>
      </c>
      <c r="H1" s="36" t="s">
        <v>641</v>
      </c>
      <c r="I1" s="36" t="s">
        <v>959</v>
      </c>
    </row>
    <row r="2" spans="1:9" x14ac:dyDescent="0.4">
      <c r="A2" s="37" t="s">
        <v>88</v>
      </c>
      <c r="B2" s="37" t="s">
        <v>88</v>
      </c>
      <c r="C2" s="37">
        <v>534.70000000000005</v>
      </c>
      <c r="D2" s="37">
        <v>520.9</v>
      </c>
      <c r="E2" s="37">
        <v>585.20000000000005</v>
      </c>
      <c r="F2" s="37">
        <v>722.7</v>
      </c>
      <c r="G2" s="37">
        <v>748.8</v>
      </c>
      <c r="H2" s="37">
        <v>749.4</v>
      </c>
      <c r="I2" s="37">
        <v>755.1</v>
      </c>
    </row>
    <row r="3" spans="1:9" x14ac:dyDescent="0.4">
      <c r="A3" s="37" t="s">
        <v>88</v>
      </c>
      <c r="B3" s="37" t="s">
        <v>104</v>
      </c>
      <c r="C3" s="37">
        <v>539.29999999999995</v>
      </c>
      <c r="D3" s="37">
        <v>550.79999999999995</v>
      </c>
      <c r="E3" s="37">
        <v>633.6</v>
      </c>
      <c r="F3" s="37">
        <v>839.3</v>
      </c>
      <c r="G3" s="37">
        <v>908.3</v>
      </c>
      <c r="H3" s="37">
        <v>845.7</v>
      </c>
      <c r="I3" s="37">
        <v>809.4</v>
      </c>
    </row>
    <row r="4" spans="1:9" x14ac:dyDescent="0.4">
      <c r="A4" s="37" t="s">
        <v>88</v>
      </c>
      <c r="B4" s="37" t="s">
        <v>99</v>
      </c>
      <c r="C4" s="37">
        <v>504.7</v>
      </c>
      <c r="D4" s="37">
        <v>493.1</v>
      </c>
      <c r="E4" s="37">
        <v>533.6</v>
      </c>
      <c r="F4" s="37">
        <v>708.5</v>
      </c>
      <c r="G4" s="37">
        <v>803.5</v>
      </c>
      <c r="H4" s="37">
        <v>755.3</v>
      </c>
      <c r="I4" s="37">
        <v>744.3</v>
      </c>
    </row>
    <row r="5" spans="1:9" x14ac:dyDescent="0.4">
      <c r="A5" s="37" t="s">
        <v>88</v>
      </c>
      <c r="B5" s="37" t="s">
        <v>96</v>
      </c>
      <c r="C5" s="37">
        <v>436.1</v>
      </c>
      <c r="D5" s="37">
        <v>422.8</v>
      </c>
      <c r="E5" s="37">
        <v>457</v>
      </c>
      <c r="F5" s="37">
        <v>512.20000000000005</v>
      </c>
      <c r="G5" s="37">
        <v>558.6</v>
      </c>
      <c r="H5" s="37">
        <v>558.70000000000005</v>
      </c>
      <c r="I5" s="37">
        <v>559.6</v>
      </c>
    </row>
    <row r="6" spans="1:9" x14ac:dyDescent="0.4">
      <c r="A6" s="37" t="s">
        <v>88</v>
      </c>
      <c r="B6" s="37" t="s">
        <v>100</v>
      </c>
      <c r="C6" s="37">
        <v>413.9</v>
      </c>
      <c r="D6" s="37">
        <v>420.7</v>
      </c>
      <c r="E6" s="37">
        <v>418.8</v>
      </c>
      <c r="F6" s="37">
        <v>445.1</v>
      </c>
      <c r="G6" s="37">
        <v>491.2</v>
      </c>
      <c r="H6" s="37">
        <v>529.4</v>
      </c>
      <c r="I6" s="37">
        <v>548.4</v>
      </c>
    </row>
    <row r="7" spans="1:9" x14ac:dyDescent="0.4">
      <c r="A7" s="37" t="s">
        <v>88</v>
      </c>
      <c r="B7" s="37" t="s">
        <v>97</v>
      </c>
      <c r="C7" s="37">
        <v>546.6</v>
      </c>
      <c r="D7" s="37">
        <v>540.79999999999995</v>
      </c>
      <c r="E7" s="37">
        <v>616.70000000000005</v>
      </c>
      <c r="F7" s="37">
        <v>810.3</v>
      </c>
      <c r="G7" s="37">
        <v>862.8</v>
      </c>
      <c r="H7" s="37">
        <v>842.4</v>
      </c>
      <c r="I7" s="37">
        <v>834.4</v>
      </c>
    </row>
    <row r="8" spans="1:9" x14ac:dyDescent="0.4">
      <c r="A8" s="37" t="s">
        <v>88</v>
      </c>
      <c r="B8" s="37" t="s">
        <v>102</v>
      </c>
      <c r="C8" s="37">
        <v>454.8</v>
      </c>
      <c r="D8" s="37">
        <v>500.1</v>
      </c>
      <c r="E8" s="37">
        <v>493.8</v>
      </c>
      <c r="F8" s="37">
        <v>508.1</v>
      </c>
      <c r="G8" s="37">
        <v>539.20000000000005</v>
      </c>
      <c r="H8" s="37">
        <v>544.1</v>
      </c>
      <c r="I8" s="37">
        <v>570</v>
      </c>
    </row>
    <row r="9" spans="1:9" x14ac:dyDescent="0.4">
      <c r="A9" s="37" t="s">
        <v>88</v>
      </c>
      <c r="B9" s="37" t="s">
        <v>93</v>
      </c>
      <c r="C9" s="37">
        <v>482.9</v>
      </c>
      <c r="D9" s="37">
        <v>502.2</v>
      </c>
      <c r="E9" s="37">
        <v>568.6</v>
      </c>
      <c r="F9" s="37">
        <v>664.4</v>
      </c>
      <c r="G9" s="37">
        <v>746.5</v>
      </c>
      <c r="H9" s="37">
        <v>746.9</v>
      </c>
      <c r="I9" s="37">
        <v>732.4</v>
      </c>
    </row>
    <row r="10" spans="1:9" x14ac:dyDescent="0.4">
      <c r="A10" s="37" t="s">
        <v>88</v>
      </c>
      <c r="B10" s="37" t="s">
        <v>105</v>
      </c>
      <c r="C10" s="37">
        <v>420.7</v>
      </c>
      <c r="D10" s="37">
        <v>430.3</v>
      </c>
      <c r="E10" s="37">
        <v>434.6</v>
      </c>
      <c r="F10" s="37">
        <v>449.2</v>
      </c>
      <c r="G10" s="37">
        <v>507.6</v>
      </c>
      <c r="H10" s="37">
        <v>528</v>
      </c>
      <c r="I10" s="37">
        <v>577.29999999999995</v>
      </c>
    </row>
    <row r="11" spans="1:9" x14ac:dyDescent="0.4">
      <c r="A11" s="37" t="s">
        <v>88</v>
      </c>
      <c r="B11" s="37" t="s">
        <v>90</v>
      </c>
      <c r="C11" s="37">
        <v>537.70000000000005</v>
      </c>
      <c r="D11" s="37">
        <v>518.79999999999995</v>
      </c>
      <c r="E11" s="37">
        <v>584.5</v>
      </c>
      <c r="F11" s="37">
        <v>746.5</v>
      </c>
      <c r="G11" s="37">
        <v>724.2</v>
      </c>
      <c r="H11" s="37">
        <v>719.2</v>
      </c>
      <c r="I11" s="37">
        <v>727.7</v>
      </c>
    </row>
    <row r="12" spans="1:9" x14ac:dyDescent="0.4">
      <c r="A12" s="37" t="s">
        <v>88</v>
      </c>
      <c r="B12" s="37" t="s">
        <v>98</v>
      </c>
      <c r="C12" s="37">
        <v>376.5</v>
      </c>
      <c r="D12" s="37">
        <v>362.3</v>
      </c>
      <c r="E12" s="37">
        <v>467.6</v>
      </c>
      <c r="F12" s="37">
        <v>519.1</v>
      </c>
      <c r="G12" s="37">
        <v>542.79999999999995</v>
      </c>
      <c r="H12" s="37">
        <v>607</v>
      </c>
      <c r="I12" s="37">
        <v>626</v>
      </c>
    </row>
    <row r="13" spans="1:9" x14ac:dyDescent="0.4">
      <c r="A13" s="37" t="s">
        <v>88</v>
      </c>
      <c r="B13" s="37" t="s">
        <v>94</v>
      </c>
      <c r="C13" s="37">
        <v>360.2</v>
      </c>
      <c r="D13" s="37">
        <v>367.1</v>
      </c>
      <c r="E13" s="37">
        <v>391.3</v>
      </c>
      <c r="F13" s="37">
        <v>407.6</v>
      </c>
      <c r="G13" s="37">
        <v>408.7</v>
      </c>
      <c r="H13" s="37">
        <v>428.4</v>
      </c>
      <c r="I13" s="37">
        <v>413.3</v>
      </c>
    </row>
    <row r="14" spans="1:9" x14ac:dyDescent="0.4">
      <c r="A14" s="37" t="s">
        <v>88</v>
      </c>
      <c r="B14" s="37" t="s">
        <v>107</v>
      </c>
      <c r="C14" s="37">
        <v>383.7</v>
      </c>
      <c r="D14" s="37">
        <v>395</v>
      </c>
      <c r="E14" s="37">
        <v>402.3</v>
      </c>
      <c r="F14" s="37">
        <v>427.6</v>
      </c>
      <c r="G14" s="37">
        <v>446.3</v>
      </c>
      <c r="H14" s="37">
        <v>457.5</v>
      </c>
      <c r="I14" s="37">
        <v>492.5</v>
      </c>
    </row>
    <row r="15" spans="1:9" x14ac:dyDescent="0.4">
      <c r="A15" s="37" t="s">
        <v>88</v>
      </c>
      <c r="B15" s="37" t="s">
        <v>101</v>
      </c>
      <c r="C15" s="37">
        <v>621.1</v>
      </c>
      <c r="D15" s="37">
        <v>579.79999999999995</v>
      </c>
      <c r="E15" s="37">
        <v>668.3</v>
      </c>
      <c r="F15" s="37">
        <v>799.6</v>
      </c>
      <c r="G15" s="37">
        <v>840.2</v>
      </c>
      <c r="H15" s="37">
        <v>883.5</v>
      </c>
      <c r="I15" s="37">
        <v>915.4</v>
      </c>
    </row>
    <row r="16" spans="1:9" x14ac:dyDescent="0.4">
      <c r="A16" s="37" t="s">
        <v>88</v>
      </c>
      <c r="B16" s="37" t="s">
        <v>95</v>
      </c>
      <c r="C16" s="37">
        <v>381.2</v>
      </c>
      <c r="D16" s="37">
        <v>381.7</v>
      </c>
      <c r="E16" s="37">
        <v>387</v>
      </c>
      <c r="F16" s="37">
        <v>398.3</v>
      </c>
      <c r="G16" s="37">
        <v>409.9</v>
      </c>
      <c r="H16" s="37">
        <v>417.7</v>
      </c>
      <c r="I16" s="37">
        <v>409.7</v>
      </c>
    </row>
    <row r="17" spans="1:9" x14ac:dyDescent="0.4">
      <c r="A17" s="37" t="s">
        <v>88</v>
      </c>
      <c r="B17" s="37" t="s">
        <v>91</v>
      </c>
      <c r="C17" s="37">
        <v>473.7</v>
      </c>
      <c r="D17" s="37">
        <v>479.9</v>
      </c>
      <c r="E17" s="37">
        <v>500.2</v>
      </c>
      <c r="F17" s="37">
        <v>503.7</v>
      </c>
      <c r="G17" s="37">
        <v>558.4</v>
      </c>
      <c r="H17" s="37">
        <v>564.5</v>
      </c>
      <c r="I17" s="37">
        <v>602.5</v>
      </c>
    </row>
    <row r="18" spans="1:9" x14ac:dyDescent="0.4">
      <c r="A18" s="37" t="s">
        <v>88</v>
      </c>
      <c r="B18" s="37" t="s">
        <v>106</v>
      </c>
      <c r="C18" s="37">
        <v>542.70000000000005</v>
      </c>
      <c r="D18" s="37">
        <v>535.70000000000005</v>
      </c>
      <c r="E18" s="37">
        <v>546.5</v>
      </c>
      <c r="F18" s="37">
        <v>595.79999999999995</v>
      </c>
      <c r="G18" s="37">
        <v>642.20000000000005</v>
      </c>
      <c r="H18" s="37">
        <v>616.29999999999995</v>
      </c>
      <c r="I18" s="37">
        <v>627.79999999999995</v>
      </c>
    </row>
    <row r="19" spans="1:9" x14ac:dyDescent="0.4">
      <c r="A19" s="37" t="s">
        <v>88</v>
      </c>
      <c r="B19" s="37" t="s">
        <v>92</v>
      </c>
      <c r="C19" s="37">
        <v>522.5</v>
      </c>
      <c r="D19" s="37">
        <v>540.9</v>
      </c>
      <c r="E19" s="37">
        <v>543.4</v>
      </c>
      <c r="F19" s="37">
        <v>581.29999999999995</v>
      </c>
      <c r="G19" s="37">
        <v>655.1</v>
      </c>
      <c r="H19" s="37">
        <v>751.1</v>
      </c>
      <c r="I19" s="37">
        <v>746.1</v>
      </c>
    </row>
    <row r="20" spans="1:9" x14ac:dyDescent="0.4">
      <c r="A20" s="37" t="s">
        <v>88</v>
      </c>
      <c r="B20" s="37" t="s">
        <v>103</v>
      </c>
      <c r="C20" s="37">
        <v>433.7</v>
      </c>
      <c r="D20" s="37">
        <v>442.6</v>
      </c>
      <c r="E20" s="37">
        <v>444.7</v>
      </c>
      <c r="F20" s="37">
        <v>505.8</v>
      </c>
      <c r="G20" s="37">
        <v>552.79999999999995</v>
      </c>
      <c r="H20" s="37">
        <v>580.4</v>
      </c>
      <c r="I20" s="37">
        <v>622.4</v>
      </c>
    </row>
    <row r="21" spans="1:9" x14ac:dyDescent="0.4">
      <c r="A21" s="37" t="s">
        <v>109</v>
      </c>
      <c r="B21" s="37" t="s">
        <v>109</v>
      </c>
      <c r="C21" s="41">
        <v>1133.9000000000001</v>
      </c>
      <c r="D21" s="41">
        <v>1198.3</v>
      </c>
      <c r="E21" s="41">
        <v>1514.2</v>
      </c>
      <c r="F21" s="41">
        <v>1951.4</v>
      </c>
      <c r="G21" s="41">
        <v>1740.8</v>
      </c>
      <c r="H21" s="41">
        <v>1669.9</v>
      </c>
      <c r="I21" s="41">
        <v>1715.5</v>
      </c>
    </row>
    <row r="22" spans="1:9" x14ac:dyDescent="0.4">
      <c r="A22" s="37" t="s">
        <v>109</v>
      </c>
      <c r="B22" s="37" t="s">
        <v>110</v>
      </c>
      <c r="C22" s="37">
        <v>578.79999999999995</v>
      </c>
      <c r="D22" s="37">
        <v>579.70000000000005</v>
      </c>
      <c r="E22" s="37">
        <v>584.9</v>
      </c>
      <c r="F22" s="37">
        <v>664.4</v>
      </c>
      <c r="G22" s="41">
        <v>668.7</v>
      </c>
      <c r="H22" s="41">
        <v>678.1</v>
      </c>
      <c r="I22" s="37">
        <v>756.9</v>
      </c>
    </row>
    <row r="23" spans="1:9" x14ac:dyDescent="0.4">
      <c r="A23" s="37" t="s">
        <v>109</v>
      </c>
      <c r="B23" s="37" t="s">
        <v>131</v>
      </c>
      <c r="C23" s="37">
        <v>1091.4000000000001</v>
      </c>
      <c r="D23" s="37">
        <v>1107.5</v>
      </c>
      <c r="E23" s="37">
        <v>1455.8</v>
      </c>
      <c r="F23" s="37">
        <v>1847.2</v>
      </c>
      <c r="G23" s="37">
        <v>1667.5</v>
      </c>
      <c r="H23" s="37">
        <v>1537.6</v>
      </c>
      <c r="I23" s="37">
        <v>1546.8</v>
      </c>
    </row>
    <row r="24" spans="1:9" x14ac:dyDescent="0.4">
      <c r="A24" s="37" t="s">
        <v>109</v>
      </c>
      <c r="B24" s="37" t="s">
        <v>118</v>
      </c>
      <c r="C24" s="41">
        <v>1126.3</v>
      </c>
      <c r="D24" s="41">
        <v>1143.3</v>
      </c>
      <c r="E24" s="41">
        <v>1505.9</v>
      </c>
      <c r="F24" s="41">
        <v>1946.3</v>
      </c>
      <c r="G24" s="41">
        <v>1713.8</v>
      </c>
      <c r="H24" s="41">
        <v>1646.2</v>
      </c>
      <c r="I24" s="41">
        <v>1670</v>
      </c>
    </row>
    <row r="25" spans="1:9" x14ac:dyDescent="0.4">
      <c r="A25" s="37" t="s">
        <v>109</v>
      </c>
      <c r="B25" s="37" t="s">
        <v>119</v>
      </c>
      <c r="C25" s="41">
        <v>1132.4000000000001</v>
      </c>
      <c r="D25" s="41">
        <v>1152.3</v>
      </c>
      <c r="E25" s="41">
        <v>1513.8</v>
      </c>
      <c r="F25" s="41">
        <v>1905.9</v>
      </c>
      <c r="G25" s="41">
        <v>1738.4</v>
      </c>
      <c r="H25" s="41">
        <v>1584</v>
      </c>
      <c r="I25" s="41">
        <v>1602.2</v>
      </c>
    </row>
    <row r="26" spans="1:9" x14ac:dyDescent="0.4">
      <c r="A26" s="37" t="s">
        <v>109</v>
      </c>
      <c r="B26" s="37" t="s">
        <v>120</v>
      </c>
      <c r="C26" s="41">
        <v>1027.3</v>
      </c>
      <c r="D26" s="41">
        <v>1040.3</v>
      </c>
      <c r="E26" s="41">
        <v>1361.3</v>
      </c>
      <c r="F26" s="41">
        <v>1697.6</v>
      </c>
      <c r="G26" s="41">
        <v>1565.2</v>
      </c>
      <c r="H26" s="41">
        <v>1378.1</v>
      </c>
      <c r="I26" s="41">
        <v>1362.7</v>
      </c>
    </row>
    <row r="27" spans="1:9" x14ac:dyDescent="0.4">
      <c r="A27" s="37" t="s">
        <v>109</v>
      </c>
      <c r="B27" s="37" t="s">
        <v>121</v>
      </c>
      <c r="C27" s="41">
        <v>3494.4</v>
      </c>
      <c r="D27" s="41">
        <v>4307.2</v>
      </c>
      <c r="E27" s="41">
        <v>4683.8999999999996</v>
      </c>
      <c r="F27" s="41">
        <v>5648.8</v>
      </c>
      <c r="G27" s="41">
        <v>5112.3999999999996</v>
      </c>
      <c r="H27" s="41">
        <v>4990.5</v>
      </c>
      <c r="I27" s="41">
        <v>5735.5</v>
      </c>
    </row>
    <row r="28" spans="1:9" x14ac:dyDescent="0.4">
      <c r="A28" s="37" t="s">
        <v>109</v>
      </c>
      <c r="B28" s="37" t="s">
        <v>150</v>
      </c>
      <c r="C28" s="41">
        <v>1714.8</v>
      </c>
      <c r="D28" s="41">
        <v>1908.7</v>
      </c>
      <c r="E28" s="41">
        <v>2442.3000000000002</v>
      </c>
      <c r="F28" s="41">
        <v>2907.6</v>
      </c>
      <c r="G28" s="41">
        <v>2545.1</v>
      </c>
      <c r="H28" s="41">
        <v>2429</v>
      </c>
      <c r="I28" s="41">
        <v>2459.6999999999998</v>
      </c>
    </row>
    <row r="29" spans="1:9" x14ac:dyDescent="0.4">
      <c r="A29" s="37" t="s">
        <v>109</v>
      </c>
      <c r="B29" s="37" t="s">
        <v>129</v>
      </c>
      <c r="C29" s="41">
        <v>847.2</v>
      </c>
      <c r="D29" s="41">
        <v>888.3</v>
      </c>
      <c r="E29" s="41">
        <v>1148.5999999999999</v>
      </c>
      <c r="F29" s="41">
        <v>1466.1</v>
      </c>
      <c r="G29" s="41">
        <v>1365.1</v>
      </c>
      <c r="H29" s="41">
        <v>1251.7</v>
      </c>
      <c r="I29" s="41">
        <v>1250.8</v>
      </c>
    </row>
    <row r="30" spans="1:9" x14ac:dyDescent="0.4">
      <c r="A30" s="37" t="s">
        <v>109</v>
      </c>
      <c r="B30" s="37" t="s">
        <v>111</v>
      </c>
      <c r="C30" s="37">
        <v>1428.1</v>
      </c>
      <c r="D30" s="37">
        <v>1543</v>
      </c>
      <c r="E30" s="37">
        <v>1973.8</v>
      </c>
      <c r="F30" s="41">
        <v>2347.9</v>
      </c>
      <c r="G30" s="41">
        <v>2280</v>
      </c>
      <c r="H30" s="41">
        <v>2075.6999999999998</v>
      </c>
      <c r="I30" s="41">
        <v>2159</v>
      </c>
    </row>
    <row r="31" spans="1:9" x14ac:dyDescent="0.4">
      <c r="A31" s="37" t="s">
        <v>109</v>
      </c>
      <c r="B31" s="37" t="s">
        <v>139</v>
      </c>
      <c r="C31" s="41">
        <v>1199.7</v>
      </c>
      <c r="D31" s="41">
        <v>1190.2</v>
      </c>
      <c r="E31" s="41">
        <v>1440.5</v>
      </c>
      <c r="F31" s="41">
        <v>1965.9</v>
      </c>
      <c r="G31" s="41">
        <v>1773.4</v>
      </c>
      <c r="H31" s="41">
        <v>1623.7</v>
      </c>
      <c r="I31" s="41">
        <v>1651.7</v>
      </c>
    </row>
    <row r="32" spans="1:9" x14ac:dyDescent="0.4">
      <c r="A32" s="37" t="s">
        <v>109</v>
      </c>
      <c r="B32" s="37" t="s">
        <v>151</v>
      </c>
      <c r="C32" s="41">
        <v>970.2</v>
      </c>
      <c r="D32" s="41">
        <v>985.6</v>
      </c>
      <c r="E32" s="41">
        <v>1337.3</v>
      </c>
      <c r="F32" s="41">
        <v>1636.4</v>
      </c>
      <c r="G32" s="41">
        <v>1401.3</v>
      </c>
      <c r="H32" s="41">
        <v>1331.3</v>
      </c>
      <c r="I32" s="41">
        <v>1349</v>
      </c>
    </row>
    <row r="33" spans="1:9" x14ac:dyDescent="0.4">
      <c r="A33" s="37" t="s">
        <v>109</v>
      </c>
      <c r="B33" s="37" t="s">
        <v>156</v>
      </c>
      <c r="C33" s="37">
        <v>900.8</v>
      </c>
      <c r="D33" s="37">
        <v>986.9</v>
      </c>
      <c r="E33" s="37">
        <v>1296.5999999999999</v>
      </c>
      <c r="F33" s="41">
        <v>1715.8</v>
      </c>
      <c r="G33" s="41">
        <v>1515.6</v>
      </c>
      <c r="H33" s="41">
        <v>1416.8</v>
      </c>
      <c r="I33" s="41">
        <v>1425.9</v>
      </c>
    </row>
    <row r="34" spans="1:9" x14ac:dyDescent="0.4">
      <c r="A34" s="37" t="s">
        <v>109</v>
      </c>
      <c r="B34" s="37" t="s">
        <v>155</v>
      </c>
      <c r="C34" s="37">
        <v>506.5</v>
      </c>
      <c r="D34" s="37">
        <v>493.4</v>
      </c>
      <c r="E34" s="37">
        <v>520</v>
      </c>
      <c r="F34" s="41">
        <v>857.3</v>
      </c>
      <c r="G34" s="41">
        <v>761.2</v>
      </c>
      <c r="H34" s="41">
        <v>631.9</v>
      </c>
      <c r="I34" s="41">
        <v>627.4</v>
      </c>
    </row>
    <row r="35" spans="1:9" x14ac:dyDescent="0.4">
      <c r="A35" s="37" t="s">
        <v>109</v>
      </c>
      <c r="B35" s="37" t="s">
        <v>128</v>
      </c>
      <c r="C35" s="37">
        <v>1172.2</v>
      </c>
      <c r="D35" s="37">
        <v>1261.9000000000001</v>
      </c>
      <c r="E35" s="37">
        <v>1485.2</v>
      </c>
      <c r="F35" s="37">
        <v>1913.9</v>
      </c>
      <c r="G35" s="37">
        <v>1718.5</v>
      </c>
      <c r="H35" s="37">
        <v>1664</v>
      </c>
      <c r="I35" s="37">
        <v>1718.5</v>
      </c>
    </row>
    <row r="36" spans="1:9" x14ac:dyDescent="0.4">
      <c r="A36" s="37" t="s">
        <v>109</v>
      </c>
      <c r="B36" s="37" t="s">
        <v>134</v>
      </c>
      <c r="C36" s="41">
        <v>2310.4</v>
      </c>
      <c r="D36" s="41">
        <v>2537.1</v>
      </c>
      <c r="E36" s="41">
        <v>3150.9</v>
      </c>
      <c r="F36" s="41">
        <v>3643</v>
      </c>
      <c r="G36" s="41">
        <v>3472.6</v>
      </c>
      <c r="H36" s="41">
        <v>3324.2</v>
      </c>
      <c r="I36" s="41">
        <v>3540.6</v>
      </c>
    </row>
    <row r="37" spans="1:9" x14ac:dyDescent="0.4">
      <c r="A37" s="37" t="s">
        <v>109</v>
      </c>
      <c r="B37" s="37" t="s">
        <v>122</v>
      </c>
      <c r="C37" s="41">
        <v>2478</v>
      </c>
      <c r="D37" s="41">
        <v>2695.7</v>
      </c>
      <c r="E37" s="41">
        <v>3343.8</v>
      </c>
      <c r="F37" s="41">
        <v>3861.1</v>
      </c>
      <c r="G37" s="41">
        <v>3734.9</v>
      </c>
      <c r="H37" s="41">
        <v>3576.9</v>
      </c>
      <c r="I37" s="41">
        <v>3826.1</v>
      </c>
    </row>
    <row r="38" spans="1:9" x14ac:dyDescent="0.4">
      <c r="A38" s="37" t="s">
        <v>109</v>
      </c>
      <c r="B38" s="37" t="s">
        <v>123</v>
      </c>
      <c r="C38" s="41">
        <v>2150</v>
      </c>
      <c r="D38" s="41">
        <v>2469.1999999999998</v>
      </c>
      <c r="E38" s="41">
        <v>3001.4</v>
      </c>
      <c r="F38" s="41">
        <v>3465.6</v>
      </c>
      <c r="G38" s="41">
        <v>3056.4</v>
      </c>
      <c r="H38" s="41">
        <v>3041.8</v>
      </c>
      <c r="I38" s="41">
        <v>3248.5</v>
      </c>
    </row>
    <row r="39" spans="1:9" x14ac:dyDescent="0.4">
      <c r="A39" s="37" t="s">
        <v>109</v>
      </c>
      <c r="B39" s="37" t="s">
        <v>125</v>
      </c>
      <c r="C39" s="41">
        <v>1510.3</v>
      </c>
      <c r="D39" s="41">
        <v>1694.7</v>
      </c>
      <c r="E39" s="41">
        <v>2180.9</v>
      </c>
      <c r="F39" s="41">
        <v>2567.6</v>
      </c>
      <c r="G39" s="41">
        <v>2397.6999999999998</v>
      </c>
      <c r="H39" s="41">
        <v>2298.8000000000002</v>
      </c>
      <c r="I39" s="41">
        <v>2430</v>
      </c>
    </row>
    <row r="40" spans="1:9" x14ac:dyDescent="0.4">
      <c r="A40" s="37" t="s">
        <v>109</v>
      </c>
      <c r="B40" s="37" t="s">
        <v>124</v>
      </c>
      <c r="C40" s="41">
        <v>1116.4000000000001</v>
      </c>
      <c r="D40" s="41">
        <v>1223.4000000000001</v>
      </c>
      <c r="E40" s="41">
        <v>1584.4</v>
      </c>
      <c r="F40" s="41">
        <v>2087.5</v>
      </c>
      <c r="G40" s="41">
        <v>1812</v>
      </c>
      <c r="H40" s="41">
        <v>1765.4</v>
      </c>
      <c r="I40" s="41">
        <v>1850</v>
      </c>
    </row>
    <row r="41" spans="1:9" x14ac:dyDescent="0.4">
      <c r="A41" s="37" t="s">
        <v>109</v>
      </c>
      <c r="B41" s="37" t="s">
        <v>140</v>
      </c>
      <c r="C41" s="41">
        <v>948.9</v>
      </c>
      <c r="D41" s="41">
        <v>1007.7</v>
      </c>
      <c r="E41" s="41">
        <v>1247</v>
      </c>
      <c r="F41" s="41">
        <v>1702</v>
      </c>
      <c r="G41" s="41">
        <v>1500.2</v>
      </c>
      <c r="H41" s="41">
        <v>1422.5</v>
      </c>
      <c r="I41" s="41">
        <v>1463</v>
      </c>
    </row>
    <row r="42" spans="1:9" x14ac:dyDescent="0.4">
      <c r="A42" s="37" t="s">
        <v>109</v>
      </c>
      <c r="B42" s="37" t="s">
        <v>143</v>
      </c>
      <c r="C42" s="37">
        <v>1337.2</v>
      </c>
      <c r="D42" s="37">
        <v>1528.4</v>
      </c>
      <c r="E42" s="41">
        <v>2016.7</v>
      </c>
      <c r="F42" s="41">
        <v>2573.1999999999998</v>
      </c>
      <c r="G42" s="41">
        <v>2161.3000000000002</v>
      </c>
      <c r="H42" s="41">
        <v>2153.5</v>
      </c>
      <c r="I42" s="41">
        <v>2248.5</v>
      </c>
    </row>
    <row r="43" spans="1:9" x14ac:dyDescent="0.4">
      <c r="A43" s="37" t="s">
        <v>109</v>
      </c>
      <c r="B43" s="37" t="s">
        <v>141</v>
      </c>
      <c r="C43" s="41">
        <v>1008.1</v>
      </c>
      <c r="D43" s="41">
        <v>1043.5999999999999</v>
      </c>
      <c r="E43" s="41">
        <v>1340.9</v>
      </c>
      <c r="F43" s="41">
        <v>1839.9</v>
      </c>
      <c r="G43" s="41">
        <v>1649.4</v>
      </c>
      <c r="H43" s="41">
        <v>1561.6</v>
      </c>
      <c r="I43" s="41">
        <v>1653.4</v>
      </c>
    </row>
    <row r="44" spans="1:9" x14ac:dyDescent="0.4">
      <c r="A44" s="37" t="s">
        <v>109</v>
      </c>
      <c r="B44" s="37" t="s">
        <v>144</v>
      </c>
      <c r="C44" s="37">
        <v>1069.3</v>
      </c>
      <c r="D44" s="41">
        <v>1134.9000000000001</v>
      </c>
      <c r="E44" s="41">
        <v>1436.2</v>
      </c>
      <c r="F44" s="41">
        <v>1896.2</v>
      </c>
      <c r="G44" s="41">
        <v>1753.2</v>
      </c>
      <c r="H44" s="41">
        <v>1746.4</v>
      </c>
      <c r="I44" s="41">
        <v>1867.5</v>
      </c>
    </row>
    <row r="45" spans="1:9" x14ac:dyDescent="0.4">
      <c r="A45" s="37" t="s">
        <v>109</v>
      </c>
      <c r="B45" s="37" t="s">
        <v>142</v>
      </c>
      <c r="C45" s="37">
        <v>856.3</v>
      </c>
      <c r="D45" s="41">
        <v>908.6</v>
      </c>
      <c r="E45" s="41">
        <v>1066.8</v>
      </c>
      <c r="F45" s="41">
        <v>1636.9</v>
      </c>
      <c r="G45" s="41">
        <v>1381.6</v>
      </c>
      <c r="H45" s="41">
        <v>1365.3</v>
      </c>
      <c r="I45" s="41">
        <v>1390.3</v>
      </c>
    </row>
    <row r="46" spans="1:9" x14ac:dyDescent="0.4">
      <c r="A46" s="37" t="s">
        <v>109</v>
      </c>
      <c r="B46" s="37" t="s">
        <v>127</v>
      </c>
      <c r="C46" s="37">
        <v>882.2</v>
      </c>
      <c r="D46" s="37">
        <v>929.9</v>
      </c>
      <c r="E46" s="37">
        <v>1198.5999999999999</v>
      </c>
      <c r="F46" s="41">
        <v>1707.7</v>
      </c>
      <c r="G46" s="41">
        <v>1564.3</v>
      </c>
      <c r="H46" s="41">
        <v>1505.8</v>
      </c>
      <c r="I46" s="41">
        <v>1532.1</v>
      </c>
    </row>
    <row r="47" spans="1:9" x14ac:dyDescent="0.4">
      <c r="A47" s="37" t="s">
        <v>109</v>
      </c>
      <c r="B47" s="37" t="s">
        <v>115</v>
      </c>
      <c r="C47" s="37">
        <v>945.4</v>
      </c>
      <c r="D47" s="37">
        <v>1015</v>
      </c>
      <c r="E47" s="37">
        <v>1308.5999999999999</v>
      </c>
      <c r="F47" s="41">
        <v>1816.1</v>
      </c>
      <c r="G47" s="41">
        <v>1627.9</v>
      </c>
      <c r="H47" s="41">
        <v>1599.8</v>
      </c>
      <c r="I47" s="41">
        <v>1641.4</v>
      </c>
    </row>
    <row r="48" spans="1:9" x14ac:dyDescent="0.4">
      <c r="A48" s="37" t="s">
        <v>109</v>
      </c>
      <c r="B48" s="37" t="s">
        <v>117</v>
      </c>
      <c r="C48" s="41">
        <v>803.4</v>
      </c>
      <c r="D48" s="37">
        <v>818.4</v>
      </c>
      <c r="E48" s="41">
        <v>1054.9000000000001</v>
      </c>
      <c r="F48" s="41">
        <v>1570.4</v>
      </c>
      <c r="G48" s="41">
        <v>1485.8</v>
      </c>
      <c r="H48" s="41">
        <v>1387.8</v>
      </c>
      <c r="I48" s="41">
        <v>1392.3</v>
      </c>
    </row>
    <row r="49" spans="1:9" x14ac:dyDescent="0.4">
      <c r="A49" s="37" t="s">
        <v>109</v>
      </c>
      <c r="B49" s="37" t="s">
        <v>116</v>
      </c>
      <c r="C49" s="37">
        <v>508.9</v>
      </c>
      <c r="D49" s="37">
        <v>515</v>
      </c>
      <c r="E49" s="37">
        <v>572.29999999999995</v>
      </c>
      <c r="F49" s="41">
        <v>831.8</v>
      </c>
      <c r="G49" s="41">
        <v>790.4</v>
      </c>
      <c r="H49" s="41">
        <v>744</v>
      </c>
      <c r="I49" s="41">
        <v>729.8</v>
      </c>
    </row>
    <row r="50" spans="1:9" x14ac:dyDescent="0.4">
      <c r="A50" s="37" t="s">
        <v>109</v>
      </c>
      <c r="B50" s="37" t="s">
        <v>132</v>
      </c>
      <c r="C50" s="37">
        <v>1565</v>
      </c>
      <c r="D50" s="37">
        <v>1626.1</v>
      </c>
      <c r="E50" s="37">
        <v>2008.3</v>
      </c>
      <c r="F50" s="37">
        <v>2524.1999999999998</v>
      </c>
      <c r="G50" s="37">
        <v>2295.6999999999998</v>
      </c>
      <c r="H50" s="37">
        <v>2136.4</v>
      </c>
      <c r="I50" s="37">
        <v>2218.3000000000002</v>
      </c>
    </row>
    <row r="51" spans="1:9" x14ac:dyDescent="0.4">
      <c r="A51" s="37" t="s">
        <v>109</v>
      </c>
      <c r="B51" s="37" t="s">
        <v>152</v>
      </c>
      <c r="C51" s="41">
        <v>1690.8</v>
      </c>
      <c r="D51" s="41">
        <v>1728.3</v>
      </c>
      <c r="E51" s="41">
        <v>2182.1999999999998</v>
      </c>
      <c r="F51" s="41">
        <v>2757</v>
      </c>
      <c r="G51" s="41">
        <v>2521.1999999999998</v>
      </c>
      <c r="H51" s="41">
        <v>2306.4</v>
      </c>
      <c r="I51" s="41">
        <v>2421.8000000000002</v>
      </c>
    </row>
    <row r="52" spans="1:9" x14ac:dyDescent="0.4">
      <c r="A52" s="37" t="s">
        <v>109</v>
      </c>
      <c r="B52" s="37" t="s">
        <v>154</v>
      </c>
      <c r="C52" s="41">
        <v>1322.9</v>
      </c>
      <c r="D52" s="41">
        <v>1428.9</v>
      </c>
      <c r="E52" s="41">
        <v>1675.3</v>
      </c>
      <c r="F52" s="41">
        <v>2068</v>
      </c>
      <c r="G52" s="41">
        <v>1855.4</v>
      </c>
      <c r="H52" s="41">
        <v>1800.1</v>
      </c>
      <c r="I52" s="41">
        <v>1813.6</v>
      </c>
    </row>
    <row r="53" spans="1:9" x14ac:dyDescent="0.4">
      <c r="A53" s="37" t="s">
        <v>109</v>
      </c>
      <c r="B53" s="37" t="s">
        <v>153</v>
      </c>
      <c r="C53" s="41">
        <v>631.9</v>
      </c>
      <c r="D53" s="41">
        <v>645.79999999999995</v>
      </c>
      <c r="E53" s="41">
        <v>773.2</v>
      </c>
      <c r="F53" s="41">
        <v>1133.3</v>
      </c>
      <c r="G53" s="41">
        <v>959.3</v>
      </c>
      <c r="H53" s="41">
        <v>947.1</v>
      </c>
      <c r="I53" s="41">
        <v>1010.7</v>
      </c>
    </row>
    <row r="54" spans="1:9" x14ac:dyDescent="0.4">
      <c r="A54" s="37" t="s">
        <v>109</v>
      </c>
      <c r="B54" s="37" t="s">
        <v>136</v>
      </c>
      <c r="C54" s="37">
        <v>792.4</v>
      </c>
      <c r="D54" s="37">
        <v>796.8</v>
      </c>
      <c r="E54" s="37">
        <v>842.7</v>
      </c>
      <c r="F54" s="37">
        <v>1019.2</v>
      </c>
      <c r="G54" s="41">
        <v>1019.9</v>
      </c>
      <c r="H54" s="37">
        <v>972.2</v>
      </c>
      <c r="I54" s="37">
        <v>1079.5</v>
      </c>
    </row>
    <row r="55" spans="1:9" x14ac:dyDescent="0.4">
      <c r="A55" s="37" t="s">
        <v>109</v>
      </c>
      <c r="B55" s="37" t="s">
        <v>112</v>
      </c>
      <c r="C55" s="37">
        <v>556.29999999999995</v>
      </c>
      <c r="D55" s="37">
        <v>520.29999999999995</v>
      </c>
      <c r="E55" s="37">
        <v>537.70000000000005</v>
      </c>
      <c r="F55" s="37">
        <v>691.7</v>
      </c>
      <c r="G55" s="37">
        <v>716.7</v>
      </c>
      <c r="H55" s="37">
        <v>690</v>
      </c>
      <c r="I55" s="37">
        <v>751.9</v>
      </c>
    </row>
    <row r="56" spans="1:9" x14ac:dyDescent="0.4">
      <c r="A56" s="37" t="s">
        <v>109</v>
      </c>
      <c r="B56" s="37" t="s">
        <v>113</v>
      </c>
      <c r="C56" s="37">
        <v>418.8</v>
      </c>
      <c r="D56" s="37">
        <v>428.4</v>
      </c>
      <c r="E56" s="37">
        <v>441.6</v>
      </c>
      <c r="F56" s="37">
        <v>506.5</v>
      </c>
      <c r="G56" s="37">
        <v>542.5</v>
      </c>
      <c r="H56" s="37">
        <v>585.79999999999995</v>
      </c>
      <c r="I56" s="37">
        <v>565.70000000000005</v>
      </c>
    </row>
    <row r="57" spans="1:9" x14ac:dyDescent="0.4">
      <c r="A57" s="37" t="s">
        <v>109</v>
      </c>
      <c r="B57" s="37" t="s">
        <v>135</v>
      </c>
      <c r="C57" s="37">
        <v>695.5</v>
      </c>
      <c r="D57" s="37">
        <v>708.8</v>
      </c>
      <c r="E57" s="37">
        <v>898.4</v>
      </c>
      <c r="F57" s="37">
        <v>1363.4</v>
      </c>
      <c r="G57" s="41">
        <v>1156</v>
      </c>
      <c r="H57" s="41">
        <v>1103.4000000000001</v>
      </c>
      <c r="I57" s="41">
        <v>1119.4000000000001</v>
      </c>
    </row>
    <row r="58" spans="1:9" x14ac:dyDescent="0.4">
      <c r="A58" s="37" t="s">
        <v>109</v>
      </c>
      <c r="B58" s="37" t="s">
        <v>145</v>
      </c>
      <c r="C58" s="37">
        <v>1104.5999999999999</v>
      </c>
      <c r="D58" s="41">
        <v>1163.4000000000001</v>
      </c>
      <c r="E58" s="41">
        <v>1587.6</v>
      </c>
      <c r="F58" s="41">
        <v>1963.6</v>
      </c>
      <c r="G58" s="41">
        <v>1764.8</v>
      </c>
      <c r="H58" s="41">
        <v>1676.1</v>
      </c>
      <c r="I58" s="41">
        <v>1705.3</v>
      </c>
    </row>
    <row r="59" spans="1:9" x14ac:dyDescent="0.4">
      <c r="A59" s="37" t="s">
        <v>109</v>
      </c>
      <c r="B59" s="37" t="s">
        <v>148</v>
      </c>
      <c r="C59" s="37">
        <v>986.8</v>
      </c>
      <c r="D59" s="37">
        <v>1035</v>
      </c>
      <c r="E59" s="41">
        <v>1442.3</v>
      </c>
      <c r="F59" s="41">
        <v>1797.4</v>
      </c>
      <c r="G59" s="41">
        <v>1626.2</v>
      </c>
      <c r="H59" s="41">
        <v>1518.9</v>
      </c>
      <c r="I59" s="41">
        <v>1521.3</v>
      </c>
    </row>
    <row r="60" spans="1:9" x14ac:dyDescent="0.4">
      <c r="A60" s="37" t="s">
        <v>109</v>
      </c>
      <c r="B60" s="37" t="s">
        <v>147</v>
      </c>
      <c r="C60" s="41">
        <v>1312.6</v>
      </c>
      <c r="D60" s="41">
        <v>1392.1</v>
      </c>
      <c r="E60" s="41">
        <v>1913.1</v>
      </c>
      <c r="F60" s="41">
        <v>2306.5</v>
      </c>
      <c r="G60" s="41">
        <v>2053.5</v>
      </c>
      <c r="H60" s="41">
        <v>1972.2</v>
      </c>
      <c r="I60" s="41">
        <v>2043.8</v>
      </c>
    </row>
    <row r="61" spans="1:9" x14ac:dyDescent="0.4">
      <c r="A61" s="37" t="s">
        <v>109</v>
      </c>
      <c r="B61" s="37" t="s">
        <v>146</v>
      </c>
      <c r="C61" s="37">
        <v>723</v>
      </c>
      <c r="D61" s="37">
        <v>780.9</v>
      </c>
      <c r="E61" s="37">
        <v>885.4</v>
      </c>
      <c r="F61" s="37">
        <v>1252.3</v>
      </c>
      <c r="G61" s="41">
        <v>1161</v>
      </c>
      <c r="H61" s="41">
        <v>1128.5</v>
      </c>
      <c r="I61" s="41">
        <v>1129</v>
      </c>
    </row>
    <row r="62" spans="1:9" x14ac:dyDescent="0.4">
      <c r="A62" s="37" t="s">
        <v>109</v>
      </c>
      <c r="B62" s="37" t="s">
        <v>130</v>
      </c>
      <c r="C62" s="41">
        <v>1406.2</v>
      </c>
      <c r="D62" s="41">
        <v>1469.6</v>
      </c>
      <c r="E62" s="41">
        <v>1758.4</v>
      </c>
      <c r="F62" s="41">
        <v>2475.1999999999998</v>
      </c>
      <c r="G62" s="41">
        <v>2114.6</v>
      </c>
      <c r="H62" s="41">
        <v>2062.6999999999998</v>
      </c>
      <c r="I62" s="41">
        <v>2091.5</v>
      </c>
    </row>
    <row r="63" spans="1:9" x14ac:dyDescent="0.4">
      <c r="A63" s="37" t="s">
        <v>109</v>
      </c>
      <c r="B63" s="37" t="s">
        <v>157</v>
      </c>
      <c r="C63" s="37">
        <v>840.1</v>
      </c>
      <c r="D63" s="37">
        <v>860.7</v>
      </c>
      <c r="E63" s="37">
        <v>1042.9000000000001</v>
      </c>
      <c r="F63" s="41">
        <v>1436.2</v>
      </c>
      <c r="G63" s="41">
        <v>1277</v>
      </c>
      <c r="H63" s="41">
        <v>1195.2</v>
      </c>
      <c r="I63" s="41">
        <v>1206.5999999999999</v>
      </c>
    </row>
    <row r="64" spans="1:9" x14ac:dyDescent="0.4">
      <c r="A64" s="37" t="s">
        <v>109</v>
      </c>
      <c r="B64" s="37" t="s">
        <v>126</v>
      </c>
      <c r="C64" s="37">
        <v>677.8</v>
      </c>
      <c r="D64" s="37">
        <v>684.3</v>
      </c>
      <c r="E64" s="37">
        <v>706</v>
      </c>
      <c r="F64" s="37">
        <v>940.7</v>
      </c>
      <c r="G64" s="37">
        <v>969</v>
      </c>
      <c r="H64" s="37">
        <v>899.5</v>
      </c>
      <c r="I64" s="37">
        <v>870.3</v>
      </c>
    </row>
    <row r="65" spans="1:9" x14ac:dyDescent="0.4">
      <c r="A65" s="37" t="s">
        <v>109</v>
      </c>
      <c r="B65" s="37" t="s">
        <v>149</v>
      </c>
      <c r="C65" s="37">
        <v>768.1</v>
      </c>
      <c r="D65" s="37">
        <v>782.4</v>
      </c>
      <c r="E65" s="37">
        <v>1038.3</v>
      </c>
      <c r="F65" s="41">
        <v>1294</v>
      </c>
      <c r="G65" s="41">
        <v>1154.9000000000001</v>
      </c>
      <c r="H65" s="41">
        <v>1126.5</v>
      </c>
      <c r="I65" s="41">
        <v>1129.8</v>
      </c>
    </row>
    <row r="66" spans="1:9" x14ac:dyDescent="0.4">
      <c r="A66" s="37" t="s">
        <v>109</v>
      </c>
      <c r="B66" s="37" t="s">
        <v>114</v>
      </c>
      <c r="C66" s="37">
        <v>666.3</v>
      </c>
      <c r="D66" s="37">
        <v>673.6</v>
      </c>
      <c r="E66" s="37">
        <v>780</v>
      </c>
      <c r="F66" s="37">
        <v>1182.7</v>
      </c>
      <c r="G66" s="41">
        <v>1110.3</v>
      </c>
      <c r="H66" s="41">
        <v>1102.7</v>
      </c>
      <c r="I66" s="41">
        <v>1056.8</v>
      </c>
    </row>
    <row r="67" spans="1:9" x14ac:dyDescent="0.4">
      <c r="A67" s="37" t="s">
        <v>109</v>
      </c>
      <c r="B67" s="37" t="s">
        <v>133</v>
      </c>
      <c r="C67" s="37">
        <v>518.6</v>
      </c>
      <c r="D67" s="37">
        <v>514.1</v>
      </c>
      <c r="E67" s="37">
        <v>531.70000000000005</v>
      </c>
      <c r="F67" s="37">
        <v>731.9</v>
      </c>
      <c r="G67" s="37">
        <v>719.2</v>
      </c>
      <c r="H67" s="37">
        <v>664.9</v>
      </c>
      <c r="I67" s="37">
        <v>661.2</v>
      </c>
    </row>
    <row r="68" spans="1:9" x14ac:dyDescent="0.4">
      <c r="A68" s="37" t="s">
        <v>109</v>
      </c>
      <c r="B68" s="37" t="s">
        <v>138</v>
      </c>
      <c r="C68" s="41">
        <v>1946.5</v>
      </c>
      <c r="D68" s="41">
        <v>2100.3000000000002</v>
      </c>
      <c r="E68" s="41">
        <v>2640.1</v>
      </c>
      <c r="F68" s="41">
        <v>2988</v>
      </c>
      <c r="G68" s="41">
        <v>2621.1</v>
      </c>
      <c r="H68" s="41">
        <v>2638.5</v>
      </c>
      <c r="I68" s="41">
        <v>2804.3</v>
      </c>
    </row>
    <row r="69" spans="1:9" x14ac:dyDescent="0.4">
      <c r="A69" s="37" t="s">
        <v>109</v>
      </c>
      <c r="B69" s="37" t="s">
        <v>137</v>
      </c>
      <c r="C69" s="37">
        <v>1026.4000000000001</v>
      </c>
      <c r="D69" s="41">
        <v>1108.2</v>
      </c>
      <c r="E69" s="41">
        <v>1452.2</v>
      </c>
      <c r="F69" s="41">
        <v>1995.4</v>
      </c>
      <c r="G69" s="41">
        <v>1607.5</v>
      </c>
      <c r="H69" s="41">
        <v>1660.1</v>
      </c>
      <c r="I69" s="41">
        <v>1702.9</v>
      </c>
    </row>
    <row r="70" spans="1:9" x14ac:dyDescent="0.4">
      <c r="A70" s="37" t="s">
        <v>158</v>
      </c>
      <c r="B70" s="37" t="s">
        <v>158</v>
      </c>
      <c r="C70" s="37">
        <v>626</v>
      </c>
      <c r="D70" s="37">
        <v>633.9</v>
      </c>
      <c r="E70" s="37">
        <v>728.5</v>
      </c>
      <c r="F70" s="37">
        <v>864</v>
      </c>
      <c r="G70" s="37">
        <v>826.2</v>
      </c>
      <c r="H70" s="37">
        <v>803.9</v>
      </c>
      <c r="I70" s="37">
        <v>798.2</v>
      </c>
    </row>
    <row r="71" spans="1:9" x14ac:dyDescent="0.4">
      <c r="A71" s="37" t="s">
        <v>158</v>
      </c>
      <c r="B71" s="37" t="s">
        <v>159</v>
      </c>
      <c r="C71" s="37">
        <v>566.4</v>
      </c>
      <c r="D71" s="37">
        <v>575.6</v>
      </c>
      <c r="E71" s="37">
        <v>566.5</v>
      </c>
      <c r="F71" s="37">
        <v>640.29999999999995</v>
      </c>
      <c r="G71" s="37">
        <v>616.1</v>
      </c>
      <c r="H71" s="37">
        <v>550.4</v>
      </c>
      <c r="I71" s="37">
        <v>522.70000000000005</v>
      </c>
    </row>
    <row r="72" spans="1:9" x14ac:dyDescent="0.4">
      <c r="A72" s="37" t="s">
        <v>158</v>
      </c>
      <c r="B72" s="37" t="s">
        <v>177</v>
      </c>
      <c r="C72" s="37">
        <v>517.29999999999995</v>
      </c>
      <c r="D72" s="37">
        <v>555.6</v>
      </c>
      <c r="E72" s="37">
        <v>605.6</v>
      </c>
      <c r="F72" s="37">
        <v>697.5</v>
      </c>
      <c r="G72" s="37">
        <v>711.2</v>
      </c>
      <c r="H72" s="37">
        <v>678.9</v>
      </c>
      <c r="I72" s="37">
        <v>649.20000000000005</v>
      </c>
    </row>
    <row r="73" spans="1:9" x14ac:dyDescent="0.4">
      <c r="A73" s="37" t="s">
        <v>158</v>
      </c>
      <c r="B73" s="37" t="s">
        <v>176</v>
      </c>
      <c r="C73" s="37">
        <v>470.7</v>
      </c>
      <c r="D73" s="37">
        <v>458.1</v>
      </c>
      <c r="E73" s="37">
        <v>465.4</v>
      </c>
      <c r="F73" s="37">
        <v>495.4</v>
      </c>
      <c r="G73" s="37">
        <v>492.6</v>
      </c>
      <c r="H73" s="37">
        <v>505.9</v>
      </c>
      <c r="I73" s="37">
        <v>508.4</v>
      </c>
    </row>
    <row r="74" spans="1:9" x14ac:dyDescent="0.4">
      <c r="A74" s="37" t="s">
        <v>158</v>
      </c>
      <c r="B74" s="37" t="s">
        <v>99</v>
      </c>
      <c r="C74" s="37">
        <v>601.5</v>
      </c>
      <c r="D74" s="37">
        <v>618.6</v>
      </c>
      <c r="E74" s="37">
        <v>702</v>
      </c>
      <c r="F74" s="37">
        <v>829.9</v>
      </c>
      <c r="G74" s="37">
        <v>775.5</v>
      </c>
      <c r="H74" s="37">
        <v>750.5</v>
      </c>
      <c r="I74" s="37">
        <v>741.2</v>
      </c>
    </row>
    <row r="75" spans="1:9" x14ac:dyDescent="0.4">
      <c r="A75" s="37" t="s">
        <v>158</v>
      </c>
      <c r="B75" s="37" t="s">
        <v>169</v>
      </c>
      <c r="C75" s="37">
        <v>394.5</v>
      </c>
      <c r="D75" s="37">
        <v>442.7</v>
      </c>
      <c r="E75" s="37">
        <v>515.5</v>
      </c>
      <c r="F75" s="37">
        <v>482.8</v>
      </c>
      <c r="G75" s="37">
        <v>505.9</v>
      </c>
      <c r="H75" s="37">
        <v>504.4</v>
      </c>
      <c r="I75" s="37">
        <v>515</v>
      </c>
    </row>
    <row r="76" spans="1:9" x14ac:dyDescent="0.4">
      <c r="A76" s="37" t="s">
        <v>158</v>
      </c>
      <c r="B76" s="37" t="s">
        <v>167</v>
      </c>
      <c r="C76" s="37">
        <v>511.6</v>
      </c>
      <c r="D76" s="37">
        <v>498.3</v>
      </c>
      <c r="E76" s="37">
        <v>524.70000000000005</v>
      </c>
      <c r="F76" s="37">
        <v>583.5</v>
      </c>
      <c r="G76" s="37">
        <v>609.70000000000005</v>
      </c>
      <c r="H76" s="37">
        <v>622.29999999999995</v>
      </c>
      <c r="I76" s="37">
        <v>651.70000000000005</v>
      </c>
    </row>
    <row r="77" spans="1:9" x14ac:dyDescent="0.4">
      <c r="A77" s="37" t="s">
        <v>158</v>
      </c>
      <c r="B77" s="37" t="s">
        <v>179</v>
      </c>
      <c r="C77" s="37">
        <v>457.5</v>
      </c>
      <c r="D77" s="37">
        <v>424.7</v>
      </c>
      <c r="E77" s="37">
        <v>460.8</v>
      </c>
      <c r="F77" s="37">
        <v>489.6</v>
      </c>
      <c r="G77" s="37">
        <v>517.29999999999995</v>
      </c>
      <c r="H77" s="37">
        <v>513.79999999999995</v>
      </c>
      <c r="I77" s="37">
        <v>528.79999999999995</v>
      </c>
    </row>
    <row r="78" spans="1:9" x14ac:dyDescent="0.4">
      <c r="A78" s="37" t="s">
        <v>158</v>
      </c>
      <c r="B78" s="37" t="s">
        <v>180</v>
      </c>
      <c r="C78" s="37">
        <v>504.5</v>
      </c>
      <c r="D78" s="37">
        <v>480.6</v>
      </c>
      <c r="E78" s="37">
        <v>515.4</v>
      </c>
      <c r="F78" s="37">
        <v>583.5</v>
      </c>
      <c r="G78" s="37">
        <v>555.29999999999995</v>
      </c>
      <c r="H78" s="37">
        <v>609.70000000000005</v>
      </c>
      <c r="I78" s="37">
        <v>625.4</v>
      </c>
    </row>
    <row r="79" spans="1:9" x14ac:dyDescent="0.4">
      <c r="A79" s="37" t="s">
        <v>158</v>
      </c>
      <c r="B79" s="37" t="s">
        <v>168</v>
      </c>
      <c r="C79" s="37">
        <v>637.29999999999995</v>
      </c>
      <c r="D79" s="37">
        <v>624.20000000000005</v>
      </c>
      <c r="E79" s="37">
        <v>714.2</v>
      </c>
      <c r="F79" s="37">
        <v>860.9</v>
      </c>
      <c r="G79" s="37">
        <v>819.4</v>
      </c>
      <c r="H79" s="37">
        <v>783.6</v>
      </c>
      <c r="I79" s="37">
        <v>776</v>
      </c>
    </row>
    <row r="80" spans="1:9" x14ac:dyDescent="0.4">
      <c r="A80" s="37" t="s">
        <v>158</v>
      </c>
      <c r="B80" s="37" t="s">
        <v>174</v>
      </c>
      <c r="C80" s="37">
        <v>356.3</v>
      </c>
      <c r="D80" s="37">
        <v>503.2</v>
      </c>
      <c r="E80" s="37">
        <v>519.20000000000005</v>
      </c>
      <c r="F80" s="37">
        <v>557.4</v>
      </c>
      <c r="G80" s="37">
        <v>583.6</v>
      </c>
      <c r="H80" s="37">
        <v>650.5</v>
      </c>
      <c r="I80" s="37">
        <v>643.20000000000005</v>
      </c>
    </row>
    <row r="81" spans="1:9" x14ac:dyDescent="0.4">
      <c r="A81" s="37" t="s">
        <v>158</v>
      </c>
      <c r="B81" s="37" t="s">
        <v>178</v>
      </c>
      <c r="C81" s="37">
        <v>648.9</v>
      </c>
      <c r="D81" s="37">
        <v>637.70000000000005</v>
      </c>
      <c r="E81" s="37">
        <v>730</v>
      </c>
      <c r="F81" s="37">
        <v>883.9</v>
      </c>
      <c r="G81" s="37">
        <v>872.1</v>
      </c>
      <c r="H81" s="37">
        <v>870.2</v>
      </c>
      <c r="I81" s="37">
        <v>911.6</v>
      </c>
    </row>
    <row r="82" spans="1:9" x14ac:dyDescent="0.4">
      <c r="A82" s="37" t="s">
        <v>158</v>
      </c>
      <c r="B82" s="37" t="s">
        <v>166</v>
      </c>
      <c r="C82" s="37">
        <v>436.4</v>
      </c>
      <c r="D82" s="37">
        <v>428.8</v>
      </c>
      <c r="E82" s="37">
        <v>437.9</v>
      </c>
      <c r="F82" s="37">
        <v>453.8</v>
      </c>
      <c r="G82" s="37">
        <v>472.3</v>
      </c>
      <c r="H82" s="37">
        <v>464</v>
      </c>
      <c r="I82" s="37">
        <v>480.2</v>
      </c>
    </row>
    <row r="83" spans="1:9" x14ac:dyDescent="0.4">
      <c r="A83" s="37" t="s">
        <v>158</v>
      </c>
      <c r="B83" s="37" t="s">
        <v>160</v>
      </c>
      <c r="C83" s="37">
        <v>693.5</v>
      </c>
      <c r="D83" s="37">
        <v>714.3</v>
      </c>
      <c r="E83" s="37">
        <v>869.7</v>
      </c>
      <c r="F83" s="37">
        <v>1048.4000000000001</v>
      </c>
      <c r="G83" s="41">
        <v>990.3</v>
      </c>
      <c r="H83" s="37">
        <v>976</v>
      </c>
      <c r="I83" s="37">
        <v>962.6</v>
      </c>
    </row>
    <row r="84" spans="1:9" x14ac:dyDescent="0.4">
      <c r="A84" s="37" t="s">
        <v>158</v>
      </c>
      <c r="B84" s="37" t="s">
        <v>163</v>
      </c>
      <c r="C84" s="37">
        <v>576.9</v>
      </c>
      <c r="D84" s="37">
        <v>547.4</v>
      </c>
      <c r="E84" s="37">
        <v>593.4</v>
      </c>
      <c r="F84" s="37">
        <v>748.6</v>
      </c>
      <c r="G84" s="37">
        <v>782.6</v>
      </c>
      <c r="H84" s="37">
        <v>757.7</v>
      </c>
      <c r="I84" s="37">
        <v>740.3</v>
      </c>
    </row>
    <row r="85" spans="1:9" x14ac:dyDescent="0.4">
      <c r="A85" s="37" t="s">
        <v>158</v>
      </c>
      <c r="B85" s="37" t="s">
        <v>164</v>
      </c>
      <c r="C85" s="37">
        <v>643.79999999999995</v>
      </c>
      <c r="D85" s="37">
        <v>614.6</v>
      </c>
      <c r="E85" s="37">
        <v>716.3</v>
      </c>
      <c r="F85" s="37">
        <v>842</v>
      </c>
      <c r="G85" s="37">
        <v>824.9</v>
      </c>
      <c r="H85" s="37">
        <v>813.2</v>
      </c>
      <c r="I85" s="37">
        <v>816.2</v>
      </c>
    </row>
    <row r="86" spans="1:9" x14ac:dyDescent="0.4">
      <c r="A86" s="37" t="s">
        <v>158</v>
      </c>
      <c r="B86" s="37" t="s">
        <v>162</v>
      </c>
      <c r="C86" s="37">
        <v>835.2</v>
      </c>
      <c r="D86" s="37">
        <v>906.4</v>
      </c>
      <c r="E86" s="37">
        <v>1113.0999999999999</v>
      </c>
      <c r="F86" s="41">
        <v>1395.7</v>
      </c>
      <c r="G86" s="41">
        <v>1259.3</v>
      </c>
      <c r="H86" s="41">
        <v>1242.9000000000001</v>
      </c>
      <c r="I86" s="41">
        <v>1227.2</v>
      </c>
    </row>
    <row r="87" spans="1:9" x14ac:dyDescent="0.4">
      <c r="A87" s="37" t="s">
        <v>158</v>
      </c>
      <c r="B87" s="37" t="s">
        <v>161</v>
      </c>
      <c r="C87" s="37">
        <v>682.8</v>
      </c>
      <c r="D87" s="37">
        <v>733.8</v>
      </c>
      <c r="E87" s="37">
        <v>1065.7</v>
      </c>
      <c r="F87" s="41">
        <v>1224.8</v>
      </c>
      <c r="G87" s="41">
        <v>1114.9000000000001</v>
      </c>
      <c r="H87" s="41">
        <v>1116.5999999999999</v>
      </c>
      <c r="I87" s="41">
        <v>1108.3</v>
      </c>
    </row>
    <row r="88" spans="1:9" x14ac:dyDescent="0.4">
      <c r="A88" s="37" t="s">
        <v>158</v>
      </c>
      <c r="B88" s="37" t="s">
        <v>165</v>
      </c>
      <c r="C88" s="37">
        <v>598.29999999999995</v>
      </c>
      <c r="D88" s="37">
        <v>593</v>
      </c>
      <c r="E88" s="37">
        <v>679.7</v>
      </c>
      <c r="F88" s="37">
        <v>778.3</v>
      </c>
      <c r="G88" s="37">
        <v>772.4</v>
      </c>
      <c r="H88" s="37">
        <v>755.9</v>
      </c>
      <c r="I88" s="37">
        <v>737.9</v>
      </c>
    </row>
    <row r="89" spans="1:9" x14ac:dyDescent="0.4">
      <c r="A89" s="37" t="s">
        <v>158</v>
      </c>
      <c r="B89" s="37" t="s">
        <v>175</v>
      </c>
      <c r="C89" s="37">
        <v>527.9</v>
      </c>
      <c r="D89" s="37">
        <v>543.79999999999995</v>
      </c>
      <c r="E89" s="37">
        <v>556.6</v>
      </c>
      <c r="F89" s="37">
        <v>615.6</v>
      </c>
      <c r="G89" s="37">
        <v>621.70000000000005</v>
      </c>
      <c r="H89" s="37">
        <v>611</v>
      </c>
      <c r="I89" s="37">
        <v>592.79999999999995</v>
      </c>
    </row>
    <row r="90" spans="1:9" x14ac:dyDescent="0.4">
      <c r="A90" s="37" t="s">
        <v>158</v>
      </c>
      <c r="B90" s="37" t="s">
        <v>170</v>
      </c>
      <c r="C90" s="37">
        <v>360.1</v>
      </c>
      <c r="D90" s="37">
        <v>351.4</v>
      </c>
      <c r="E90" s="37">
        <v>346</v>
      </c>
      <c r="F90" s="37">
        <v>354.7</v>
      </c>
      <c r="G90" s="37">
        <v>373.5</v>
      </c>
      <c r="H90" s="37">
        <v>395.3</v>
      </c>
      <c r="I90" s="37">
        <v>411.5</v>
      </c>
    </row>
    <row r="91" spans="1:9" x14ac:dyDescent="0.4">
      <c r="A91" s="37" t="s">
        <v>158</v>
      </c>
      <c r="B91" s="37" t="s">
        <v>171</v>
      </c>
      <c r="C91" s="37">
        <v>467.3</v>
      </c>
      <c r="D91" s="37">
        <v>441.3</v>
      </c>
      <c r="E91" s="37">
        <v>448.5</v>
      </c>
      <c r="F91" s="37">
        <v>489.5</v>
      </c>
      <c r="G91" s="37">
        <v>516</v>
      </c>
      <c r="H91" s="37">
        <v>514.9</v>
      </c>
      <c r="I91" s="37">
        <v>520.20000000000005</v>
      </c>
    </row>
    <row r="92" spans="1:9" x14ac:dyDescent="0.4">
      <c r="A92" s="37" t="s">
        <v>158</v>
      </c>
      <c r="B92" s="37" t="s">
        <v>173</v>
      </c>
      <c r="C92" s="37">
        <v>489.8</v>
      </c>
      <c r="D92" s="37">
        <v>538.29999999999995</v>
      </c>
      <c r="E92" s="37">
        <v>582.6</v>
      </c>
      <c r="F92" s="37">
        <v>662.6</v>
      </c>
      <c r="G92" s="37">
        <v>692.8</v>
      </c>
      <c r="H92" s="37">
        <v>711.8</v>
      </c>
      <c r="I92" s="37">
        <v>702.8</v>
      </c>
    </row>
    <row r="93" spans="1:9" x14ac:dyDescent="0.4">
      <c r="A93" s="37" t="s">
        <v>158</v>
      </c>
      <c r="B93" s="37" t="s">
        <v>172</v>
      </c>
      <c r="C93" s="37">
        <v>445.3</v>
      </c>
      <c r="D93" s="37">
        <v>433.4</v>
      </c>
      <c r="E93" s="37">
        <v>474.4</v>
      </c>
      <c r="F93" s="37">
        <v>554.4</v>
      </c>
      <c r="G93" s="37">
        <v>556</v>
      </c>
      <c r="H93" s="37">
        <v>577.79999999999995</v>
      </c>
      <c r="I93" s="37">
        <v>591.5</v>
      </c>
    </row>
    <row r="94" spans="1:9" x14ac:dyDescent="0.4">
      <c r="A94" s="37" t="s">
        <v>181</v>
      </c>
      <c r="B94" s="37" t="s">
        <v>181</v>
      </c>
      <c r="C94" s="37">
        <v>495.5</v>
      </c>
      <c r="D94" s="37">
        <v>501.8</v>
      </c>
      <c r="E94" s="37">
        <v>561.29999999999995</v>
      </c>
      <c r="F94" s="37">
        <v>662.5</v>
      </c>
      <c r="G94" s="37">
        <v>631.20000000000005</v>
      </c>
      <c r="H94" s="37">
        <v>627.79999999999995</v>
      </c>
      <c r="I94" s="37">
        <v>631.9</v>
      </c>
    </row>
    <row r="95" spans="1:9" x14ac:dyDescent="0.4">
      <c r="A95" s="37" t="s">
        <v>181</v>
      </c>
      <c r="B95" s="37" t="s">
        <v>190</v>
      </c>
      <c r="C95" s="37">
        <v>627.1</v>
      </c>
      <c r="D95" s="37">
        <v>638</v>
      </c>
      <c r="E95" s="37">
        <v>695.1</v>
      </c>
      <c r="F95" s="37">
        <v>786.1</v>
      </c>
      <c r="G95" s="37">
        <v>759</v>
      </c>
      <c r="H95" s="37">
        <v>723.6</v>
      </c>
      <c r="I95" s="37">
        <v>719.7</v>
      </c>
    </row>
    <row r="96" spans="1:9" x14ac:dyDescent="0.4">
      <c r="A96" s="37" t="s">
        <v>181</v>
      </c>
      <c r="B96" s="37" t="s">
        <v>193</v>
      </c>
      <c r="C96" s="37">
        <v>505.5</v>
      </c>
      <c r="D96" s="37">
        <v>505.7</v>
      </c>
      <c r="E96" s="37">
        <v>555</v>
      </c>
      <c r="F96" s="37">
        <v>654.6</v>
      </c>
      <c r="G96" s="37">
        <v>640.5</v>
      </c>
      <c r="H96" s="37">
        <v>631.79999999999995</v>
      </c>
      <c r="I96" s="37">
        <v>635</v>
      </c>
    </row>
    <row r="97" spans="1:9" x14ac:dyDescent="0.4">
      <c r="A97" s="37" t="s">
        <v>181</v>
      </c>
      <c r="B97" s="37" t="s">
        <v>198</v>
      </c>
      <c r="C97" s="37">
        <v>428.7</v>
      </c>
      <c r="D97" s="37">
        <v>425.3</v>
      </c>
      <c r="E97" s="37">
        <v>436.7</v>
      </c>
      <c r="F97" s="37">
        <v>486.5</v>
      </c>
      <c r="G97" s="37">
        <v>495.6</v>
      </c>
      <c r="H97" s="37">
        <v>463.1</v>
      </c>
      <c r="I97" s="37">
        <v>574</v>
      </c>
    </row>
    <row r="98" spans="1:9" x14ac:dyDescent="0.4">
      <c r="A98" s="37" t="s">
        <v>181</v>
      </c>
      <c r="B98" s="37" t="s">
        <v>189</v>
      </c>
      <c r="C98" s="37">
        <v>478.2</v>
      </c>
      <c r="D98" s="37">
        <v>481.8</v>
      </c>
      <c r="E98" s="37">
        <v>529.1</v>
      </c>
      <c r="F98" s="37">
        <v>664.9</v>
      </c>
      <c r="G98" s="37">
        <v>612.20000000000005</v>
      </c>
      <c r="H98" s="37">
        <v>600</v>
      </c>
      <c r="I98" s="37">
        <v>603.1</v>
      </c>
    </row>
    <row r="99" spans="1:9" x14ac:dyDescent="0.4">
      <c r="A99" s="37" t="s">
        <v>181</v>
      </c>
      <c r="B99" s="37" t="s">
        <v>197</v>
      </c>
      <c r="C99" s="37">
        <v>488.9</v>
      </c>
      <c r="D99" s="37">
        <v>459.3</v>
      </c>
      <c r="E99" s="37">
        <v>490.1</v>
      </c>
      <c r="F99" s="37">
        <v>663.4</v>
      </c>
      <c r="G99" s="37">
        <v>622</v>
      </c>
      <c r="H99" s="37">
        <v>656.3</v>
      </c>
      <c r="I99" s="37">
        <v>664.8</v>
      </c>
    </row>
    <row r="100" spans="1:9" x14ac:dyDescent="0.4">
      <c r="A100" s="37" t="s">
        <v>181</v>
      </c>
      <c r="B100" s="37" t="s">
        <v>205</v>
      </c>
      <c r="C100" s="37">
        <v>526.4</v>
      </c>
      <c r="D100" s="37">
        <v>530.6</v>
      </c>
      <c r="E100" s="37">
        <v>530.6</v>
      </c>
      <c r="F100" s="37">
        <v>570</v>
      </c>
      <c r="G100" s="37">
        <v>607.29999999999995</v>
      </c>
      <c r="H100" s="37">
        <v>641.29999999999995</v>
      </c>
      <c r="I100" s="37">
        <v>686.2</v>
      </c>
    </row>
    <row r="101" spans="1:9" x14ac:dyDescent="0.4">
      <c r="A101" s="37" t="s">
        <v>181</v>
      </c>
      <c r="B101" s="37" t="s">
        <v>204</v>
      </c>
      <c r="C101" s="37">
        <v>471.6</v>
      </c>
      <c r="D101" s="37">
        <v>470.4</v>
      </c>
      <c r="E101" s="37">
        <v>506.9</v>
      </c>
      <c r="F101" s="37">
        <v>516.9</v>
      </c>
      <c r="G101" s="37">
        <v>514</v>
      </c>
      <c r="H101" s="37">
        <v>571.4</v>
      </c>
      <c r="I101" s="37">
        <v>587.4</v>
      </c>
    </row>
    <row r="102" spans="1:9" x14ac:dyDescent="0.4">
      <c r="A102" s="37" t="s">
        <v>181</v>
      </c>
      <c r="B102" s="37" t="s">
        <v>194</v>
      </c>
      <c r="C102" s="37">
        <v>477.5</v>
      </c>
      <c r="D102" s="37">
        <v>490.8</v>
      </c>
      <c r="E102" s="37">
        <v>504.1</v>
      </c>
      <c r="F102" s="37">
        <v>531.5</v>
      </c>
      <c r="G102" s="37">
        <v>569.6</v>
      </c>
      <c r="H102" s="37">
        <v>609.6</v>
      </c>
      <c r="I102" s="37">
        <v>673.1</v>
      </c>
    </row>
    <row r="103" spans="1:9" x14ac:dyDescent="0.4">
      <c r="A103" s="37" t="s">
        <v>181</v>
      </c>
      <c r="B103" s="37" t="s">
        <v>188</v>
      </c>
      <c r="C103" s="37">
        <v>503</v>
      </c>
      <c r="D103" s="37">
        <v>481</v>
      </c>
      <c r="E103" s="37">
        <v>507.4</v>
      </c>
      <c r="F103" s="37">
        <v>543</v>
      </c>
      <c r="G103" s="37">
        <v>551.29999999999995</v>
      </c>
      <c r="H103" s="37">
        <v>583.70000000000005</v>
      </c>
      <c r="I103" s="37">
        <v>615.1</v>
      </c>
    </row>
    <row r="104" spans="1:9" x14ac:dyDescent="0.4">
      <c r="A104" s="37" t="s">
        <v>181</v>
      </c>
      <c r="B104" s="37" t="s">
        <v>199</v>
      </c>
      <c r="C104" s="37">
        <v>471.6</v>
      </c>
      <c r="D104" s="37">
        <v>477.3</v>
      </c>
      <c r="E104" s="37">
        <v>510.5</v>
      </c>
      <c r="F104" s="37">
        <v>633</v>
      </c>
      <c r="G104" s="37">
        <v>640</v>
      </c>
      <c r="H104" s="37">
        <v>642.6</v>
      </c>
      <c r="I104" s="37">
        <v>652.6</v>
      </c>
    </row>
    <row r="105" spans="1:9" x14ac:dyDescent="0.4">
      <c r="A105" s="37" t="s">
        <v>181</v>
      </c>
      <c r="B105" s="37" t="s">
        <v>187</v>
      </c>
      <c r="C105" s="37">
        <v>463.5</v>
      </c>
      <c r="D105" s="37">
        <v>453.7</v>
      </c>
      <c r="E105" s="37">
        <v>529</v>
      </c>
      <c r="F105" s="37">
        <v>577</v>
      </c>
      <c r="G105" s="37">
        <v>616.20000000000005</v>
      </c>
      <c r="H105" s="37">
        <v>616.4</v>
      </c>
      <c r="I105" s="37">
        <v>626.79999999999995</v>
      </c>
    </row>
    <row r="106" spans="1:9" x14ac:dyDescent="0.4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</row>
    <row r="107" spans="1:9" x14ac:dyDescent="0.4">
      <c r="A107" s="37" t="s">
        <v>181</v>
      </c>
      <c r="B107" s="37" t="s">
        <v>196</v>
      </c>
      <c r="C107" s="37">
        <v>428.4</v>
      </c>
      <c r="D107" s="37">
        <v>440.3</v>
      </c>
      <c r="E107" s="37">
        <v>454.5</v>
      </c>
      <c r="F107" s="37">
        <v>463.4</v>
      </c>
      <c r="G107" s="37">
        <v>524.4</v>
      </c>
      <c r="H107" s="37">
        <v>606.20000000000005</v>
      </c>
      <c r="I107" s="37">
        <v>652.1</v>
      </c>
    </row>
    <row r="108" spans="1:9" x14ac:dyDescent="0.4">
      <c r="A108" s="37" t="s">
        <v>181</v>
      </c>
      <c r="B108" s="37" t="s">
        <v>195</v>
      </c>
      <c r="C108" s="37">
        <v>388.6</v>
      </c>
      <c r="D108" s="37">
        <v>387.7</v>
      </c>
      <c r="E108" s="37">
        <v>398.4</v>
      </c>
      <c r="F108" s="37">
        <v>446.5</v>
      </c>
      <c r="G108" s="37">
        <v>467.1</v>
      </c>
      <c r="H108" s="37">
        <v>478.9</v>
      </c>
      <c r="I108" s="37">
        <v>490.9</v>
      </c>
    </row>
    <row r="109" spans="1:9" x14ac:dyDescent="0.4">
      <c r="A109" s="37" t="s">
        <v>181</v>
      </c>
      <c r="B109" s="37" t="s">
        <v>191</v>
      </c>
      <c r="C109" s="37">
        <v>655</v>
      </c>
      <c r="D109" s="37">
        <v>663</v>
      </c>
      <c r="E109" s="37">
        <v>666.7</v>
      </c>
      <c r="F109" s="37">
        <v>872.8</v>
      </c>
      <c r="G109" s="37">
        <v>769.4</v>
      </c>
      <c r="H109" s="37">
        <v>777.1</v>
      </c>
      <c r="I109" s="37">
        <v>756.3</v>
      </c>
    </row>
    <row r="110" spans="1:9" x14ac:dyDescent="0.4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</row>
    <row r="111" spans="1:9" x14ac:dyDescent="0.4">
      <c r="A111" s="37" t="s">
        <v>181</v>
      </c>
      <c r="B111" s="37" t="s">
        <v>201</v>
      </c>
      <c r="C111" s="37">
        <v>421</v>
      </c>
      <c r="D111" s="37">
        <v>422</v>
      </c>
      <c r="E111" s="37">
        <v>439.5</v>
      </c>
      <c r="F111" s="37">
        <v>461.2</v>
      </c>
      <c r="G111" s="37">
        <v>474.9</v>
      </c>
      <c r="H111" s="37">
        <v>490.9</v>
      </c>
      <c r="I111" s="37">
        <v>570.29999999999995</v>
      </c>
    </row>
    <row r="112" spans="1:9" x14ac:dyDescent="0.4">
      <c r="A112" s="37" t="s">
        <v>181</v>
      </c>
      <c r="B112" s="37" t="s">
        <v>192</v>
      </c>
      <c r="C112" s="37">
        <v>386.9</v>
      </c>
      <c r="D112" s="37">
        <v>387.4</v>
      </c>
      <c r="E112" s="37">
        <v>425</v>
      </c>
      <c r="F112" s="37">
        <v>485.9</v>
      </c>
      <c r="G112" s="37">
        <v>528.6</v>
      </c>
      <c r="H112" s="37">
        <v>538.5</v>
      </c>
      <c r="I112" s="37">
        <v>534.70000000000005</v>
      </c>
    </row>
    <row r="113" spans="1:9" x14ac:dyDescent="0.4">
      <c r="A113" s="37" t="s">
        <v>181</v>
      </c>
      <c r="B113" s="37" t="s">
        <v>200</v>
      </c>
      <c r="C113" s="37">
        <v>346.7</v>
      </c>
      <c r="D113" s="37">
        <v>396.1</v>
      </c>
      <c r="E113" s="37">
        <v>395</v>
      </c>
      <c r="F113" s="37">
        <v>417.6</v>
      </c>
      <c r="G113" s="37">
        <v>429.7</v>
      </c>
      <c r="H113" s="37">
        <v>446</v>
      </c>
      <c r="I113" s="37">
        <v>460.8</v>
      </c>
    </row>
    <row r="114" spans="1:9" x14ac:dyDescent="0.4">
      <c r="A114" s="37" t="s">
        <v>181</v>
      </c>
      <c r="B114" s="37" t="s">
        <v>182</v>
      </c>
      <c r="C114" s="37">
        <v>324.89999999999998</v>
      </c>
      <c r="D114" s="37">
        <v>319.10000000000002</v>
      </c>
      <c r="E114" s="37">
        <v>315.89999999999998</v>
      </c>
      <c r="F114" s="37">
        <v>302.89999999999998</v>
      </c>
      <c r="G114" s="37">
        <v>321.5</v>
      </c>
      <c r="H114" s="37">
        <v>319</v>
      </c>
      <c r="I114" s="37">
        <v>354.6</v>
      </c>
    </row>
    <row r="115" spans="1:9" x14ac:dyDescent="0.4">
      <c r="A115" s="37" t="s">
        <v>181</v>
      </c>
      <c r="B115" s="37" t="s">
        <v>202</v>
      </c>
      <c r="C115" s="37">
        <v>367.1</v>
      </c>
      <c r="D115" s="37">
        <v>372</v>
      </c>
      <c r="E115" s="37">
        <v>383</v>
      </c>
      <c r="F115" s="37">
        <v>465.7</v>
      </c>
      <c r="G115" s="37">
        <v>468.4</v>
      </c>
      <c r="H115" s="37">
        <v>459.6</v>
      </c>
      <c r="I115" s="37">
        <v>457.5</v>
      </c>
    </row>
    <row r="116" spans="1:9" x14ac:dyDescent="0.4">
      <c r="A116" s="37" t="s">
        <v>181</v>
      </c>
      <c r="B116" s="37" t="s">
        <v>184</v>
      </c>
      <c r="C116" s="37">
        <v>480.1</v>
      </c>
      <c r="D116" s="37">
        <v>493.6</v>
      </c>
      <c r="E116" s="37">
        <v>610.5</v>
      </c>
      <c r="F116" s="37">
        <v>695</v>
      </c>
      <c r="G116" s="37">
        <v>639.79999999999995</v>
      </c>
      <c r="H116" s="37">
        <v>635.6</v>
      </c>
      <c r="I116" s="37">
        <v>629.79999999999995</v>
      </c>
    </row>
    <row r="117" spans="1:9" x14ac:dyDescent="0.4">
      <c r="A117" s="37" t="s">
        <v>181</v>
      </c>
      <c r="B117" s="37" t="s">
        <v>185</v>
      </c>
      <c r="C117" s="37">
        <v>496.5</v>
      </c>
      <c r="D117" s="37">
        <v>544.1</v>
      </c>
      <c r="E117" s="37">
        <v>662.7</v>
      </c>
      <c r="F117" s="37">
        <v>736.5</v>
      </c>
      <c r="G117" s="37">
        <v>681.4</v>
      </c>
      <c r="H117" s="37">
        <v>684.2</v>
      </c>
      <c r="I117" s="37">
        <v>672.6</v>
      </c>
    </row>
    <row r="118" spans="1:9" x14ac:dyDescent="0.4">
      <c r="A118" s="37" t="s">
        <v>181</v>
      </c>
      <c r="B118" s="37" t="s">
        <v>186</v>
      </c>
      <c r="C118" s="37">
        <v>471.8</v>
      </c>
      <c r="D118" s="37">
        <v>464.9</v>
      </c>
      <c r="E118" s="37">
        <v>580.5</v>
      </c>
      <c r="F118" s="37">
        <v>671.8</v>
      </c>
      <c r="G118" s="37">
        <v>615.79999999999995</v>
      </c>
      <c r="H118" s="37">
        <v>606.4</v>
      </c>
      <c r="I118" s="37">
        <v>605.6</v>
      </c>
    </row>
    <row r="119" spans="1:9" x14ac:dyDescent="0.4">
      <c r="A119" s="37" t="s">
        <v>206</v>
      </c>
      <c r="B119" s="37" t="s">
        <v>206</v>
      </c>
      <c r="C119" s="37">
        <v>771.8</v>
      </c>
      <c r="D119" s="37">
        <v>796.3</v>
      </c>
      <c r="E119" s="37">
        <v>881.9</v>
      </c>
      <c r="F119" s="37">
        <v>1051.0999999999999</v>
      </c>
      <c r="G119" s="41">
        <v>1015</v>
      </c>
      <c r="H119" s="41">
        <v>980.5</v>
      </c>
      <c r="I119" s="37">
        <v>957.8</v>
      </c>
    </row>
    <row r="120" spans="1:9" x14ac:dyDescent="0.4">
      <c r="A120" s="37" t="s">
        <v>206</v>
      </c>
      <c r="B120" s="37" t="s">
        <v>207</v>
      </c>
      <c r="C120" s="37">
        <v>788.4</v>
      </c>
      <c r="D120" s="37">
        <v>793.1</v>
      </c>
      <c r="E120" s="37">
        <v>883.2</v>
      </c>
      <c r="F120" s="37">
        <v>1086.2</v>
      </c>
      <c r="G120" s="41">
        <v>1033.8</v>
      </c>
      <c r="H120" s="41">
        <v>985.2</v>
      </c>
      <c r="I120" s="41">
        <v>960</v>
      </c>
    </row>
    <row r="121" spans="1:9" x14ac:dyDescent="0.4">
      <c r="A121" s="37" t="s">
        <v>206</v>
      </c>
      <c r="B121" s="37" t="s">
        <v>210</v>
      </c>
      <c r="C121" s="37">
        <v>901.2</v>
      </c>
      <c r="D121" s="37">
        <v>912.4</v>
      </c>
      <c r="E121" s="37">
        <v>1034.0999999999999</v>
      </c>
      <c r="F121" s="37">
        <v>1170.4000000000001</v>
      </c>
      <c r="G121" s="41">
        <v>1135</v>
      </c>
      <c r="H121" s="41">
        <v>1090.0999999999999</v>
      </c>
      <c r="I121" s="37">
        <v>1046.9000000000001</v>
      </c>
    </row>
    <row r="122" spans="1:9" x14ac:dyDescent="0.4">
      <c r="A122" s="37" t="s">
        <v>206</v>
      </c>
      <c r="B122" s="37" t="s">
        <v>209</v>
      </c>
      <c r="C122" s="37">
        <v>743.4</v>
      </c>
      <c r="D122" s="37">
        <v>825.2</v>
      </c>
      <c r="E122" s="37">
        <v>1027</v>
      </c>
      <c r="F122" s="41">
        <v>1177.0999999999999</v>
      </c>
      <c r="G122" s="41">
        <v>1085.7</v>
      </c>
      <c r="H122" s="41">
        <v>1110.0999999999999</v>
      </c>
      <c r="I122" s="41">
        <v>1086</v>
      </c>
    </row>
    <row r="123" spans="1:9" x14ac:dyDescent="0.4">
      <c r="A123" s="37" t="s">
        <v>206</v>
      </c>
      <c r="B123" s="37" t="s">
        <v>211</v>
      </c>
      <c r="C123" s="37">
        <v>665.7</v>
      </c>
      <c r="D123" s="37">
        <v>682</v>
      </c>
      <c r="E123" s="37">
        <v>739.5</v>
      </c>
      <c r="F123" s="41">
        <v>888.3</v>
      </c>
      <c r="G123" s="41">
        <v>867.5</v>
      </c>
      <c r="H123" s="41">
        <v>840.9</v>
      </c>
      <c r="I123" s="41">
        <v>836</v>
      </c>
    </row>
    <row r="124" spans="1:9" x14ac:dyDescent="0.4">
      <c r="A124" s="37" t="s">
        <v>206</v>
      </c>
      <c r="B124" s="37" t="s">
        <v>208</v>
      </c>
      <c r="C124" s="37">
        <v>811.7</v>
      </c>
      <c r="D124" s="37">
        <v>860.9</v>
      </c>
      <c r="E124" s="37">
        <v>925.5</v>
      </c>
      <c r="F124" s="37">
        <v>1106.3</v>
      </c>
      <c r="G124" s="37">
        <v>1086.5</v>
      </c>
      <c r="H124" s="37">
        <v>1044.7</v>
      </c>
      <c r="I124" s="37">
        <v>1018.2</v>
      </c>
    </row>
    <row r="125" spans="1:9" x14ac:dyDescent="0.4">
      <c r="A125" s="37" t="s">
        <v>212</v>
      </c>
      <c r="B125" s="37" t="s">
        <v>212</v>
      </c>
      <c r="C125" s="37">
        <v>946.8</v>
      </c>
      <c r="D125" s="37">
        <v>984.4</v>
      </c>
      <c r="E125" s="37">
        <v>1174.3</v>
      </c>
      <c r="F125" s="41">
        <v>1263.0999999999999</v>
      </c>
      <c r="G125" s="41">
        <v>1129.2</v>
      </c>
      <c r="H125" s="41">
        <v>1071.8</v>
      </c>
      <c r="I125" s="41">
        <v>1064.5</v>
      </c>
    </row>
    <row r="126" spans="1:9" x14ac:dyDescent="0.4">
      <c r="A126" s="37" t="s">
        <v>212</v>
      </c>
      <c r="B126" s="37" t="s">
        <v>213</v>
      </c>
      <c r="C126" s="41">
        <v>691.4</v>
      </c>
      <c r="D126" s="41">
        <v>670.8</v>
      </c>
      <c r="E126" s="41">
        <v>718.9</v>
      </c>
      <c r="F126" s="41">
        <v>776.9</v>
      </c>
      <c r="G126" s="41">
        <v>788</v>
      </c>
      <c r="H126" s="41">
        <v>867.2</v>
      </c>
      <c r="I126" s="41">
        <v>781.3</v>
      </c>
    </row>
    <row r="127" spans="1:9" x14ac:dyDescent="0.4">
      <c r="A127" s="37" t="s">
        <v>212</v>
      </c>
      <c r="B127" s="37" t="s">
        <v>217</v>
      </c>
      <c r="C127" s="37">
        <v>782.4</v>
      </c>
      <c r="D127" s="37">
        <v>833.2</v>
      </c>
      <c r="E127" s="37">
        <v>974</v>
      </c>
      <c r="F127" s="37">
        <v>1091.0999999999999</v>
      </c>
      <c r="G127" s="37">
        <v>1038.5</v>
      </c>
      <c r="H127" s="37">
        <v>1005.4</v>
      </c>
      <c r="I127" s="37">
        <v>970.8</v>
      </c>
    </row>
    <row r="128" spans="1:9" x14ac:dyDescent="0.4">
      <c r="A128" s="37" t="s">
        <v>212</v>
      </c>
      <c r="B128" s="37" t="s">
        <v>209</v>
      </c>
      <c r="C128" s="37">
        <v>886.5</v>
      </c>
      <c r="D128" s="37">
        <v>917.4</v>
      </c>
      <c r="E128" s="37">
        <v>1131.4000000000001</v>
      </c>
      <c r="F128" s="37">
        <v>1193.8</v>
      </c>
      <c r="G128" s="41">
        <v>1024.4000000000001</v>
      </c>
      <c r="H128" s="41">
        <v>980.9</v>
      </c>
      <c r="I128" s="41">
        <v>953.7</v>
      </c>
    </row>
    <row r="129" spans="1:9" x14ac:dyDescent="0.4">
      <c r="A129" s="37" t="s">
        <v>212</v>
      </c>
      <c r="B129" s="37" t="s">
        <v>214</v>
      </c>
      <c r="C129" s="37">
        <v>775.8</v>
      </c>
      <c r="D129" s="37">
        <v>796.3</v>
      </c>
      <c r="E129" s="37">
        <v>878</v>
      </c>
      <c r="F129" s="41">
        <v>978.9</v>
      </c>
      <c r="G129" s="41">
        <v>832</v>
      </c>
      <c r="H129" s="41">
        <v>812.5</v>
      </c>
      <c r="I129" s="37">
        <v>798.6</v>
      </c>
    </row>
    <row r="130" spans="1:9" x14ac:dyDescent="0.4">
      <c r="A130" s="37" t="s">
        <v>212</v>
      </c>
      <c r="B130" s="37" t="s">
        <v>215</v>
      </c>
      <c r="C130" s="37">
        <v>854.4</v>
      </c>
      <c r="D130" s="37">
        <v>875.8</v>
      </c>
      <c r="E130" s="37">
        <v>947.5</v>
      </c>
      <c r="F130" s="37">
        <v>1038.5</v>
      </c>
      <c r="G130" s="37">
        <v>963.5</v>
      </c>
      <c r="H130" s="37">
        <v>944.4</v>
      </c>
      <c r="I130" s="37">
        <v>956.4</v>
      </c>
    </row>
    <row r="131" spans="1:9" x14ac:dyDescent="0.4">
      <c r="A131" s="37" t="s">
        <v>212</v>
      </c>
      <c r="B131" s="37" t="s">
        <v>211</v>
      </c>
      <c r="C131" s="37">
        <v>822.5</v>
      </c>
      <c r="D131" s="37">
        <v>843.9</v>
      </c>
      <c r="E131" s="37">
        <v>927.6</v>
      </c>
      <c r="F131" s="37">
        <v>1010</v>
      </c>
      <c r="G131" s="41">
        <v>930.7</v>
      </c>
      <c r="H131" s="37">
        <v>878.9</v>
      </c>
      <c r="I131" s="37">
        <v>863.7</v>
      </c>
    </row>
    <row r="132" spans="1:9" x14ac:dyDescent="0.4">
      <c r="A132" s="37" t="s">
        <v>212</v>
      </c>
      <c r="B132" s="37" t="s">
        <v>208</v>
      </c>
      <c r="C132" s="37">
        <v>822.7</v>
      </c>
      <c r="D132" s="37">
        <v>878.9</v>
      </c>
      <c r="E132" s="37">
        <v>1113.0999999999999</v>
      </c>
      <c r="F132" s="37">
        <v>1173.7</v>
      </c>
      <c r="G132" s="41">
        <v>1058.0999999999999</v>
      </c>
      <c r="H132" s="37">
        <v>1007.4</v>
      </c>
      <c r="I132" s="37">
        <v>1017.5</v>
      </c>
    </row>
    <row r="133" spans="1:9" x14ac:dyDescent="0.4">
      <c r="A133" s="37" t="s">
        <v>212</v>
      </c>
      <c r="B133" s="37" t="s">
        <v>207</v>
      </c>
      <c r="C133" s="37">
        <v>1283.0999999999999</v>
      </c>
      <c r="D133" s="37">
        <v>1355</v>
      </c>
      <c r="E133" s="37">
        <v>1733.7</v>
      </c>
      <c r="F133" s="41">
        <v>1862.1</v>
      </c>
      <c r="G133" s="41">
        <v>1693.7</v>
      </c>
      <c r="H133" s="41">
        <v>1552.7</v>
      </c>
      <c r="I133" s="41">
        <v>1536.8</v>
      </c>
    </row>
    <row r="134" spans="1:9" x14ac:dyDescent="0.4">
      <c r="A134" s="37" t="s">
        <v>212</v>
      </c>
      <c r="B134" s="37" t="s">
        <v>216</v>
      </c>
      <c r="C134" s="37">
        <v>1146.9000000000001</v>
      </c>
      <c r="D134" s="41">
        <v>1217.3</v>
      </c>
      <c r="E134" s="41">
        <v>1431.7</v>
      </c>
      <c r="F134" s="41">
        <v>1510.6</v>
      </c>
      <c r="G134" s="41">
        <v>1340.8</v>
      </c>
      <c r="H134" s="41">
        <v>1365.9</v>
      </c>
      <c r="I134" s="41">
        <v>1425.2</v>
      </c>
    </row>
    <row r="135" spans="1:9" x14ac:dyDescent="0.4">
      <c r="A135" s="37" t="s">
        <v>218</v>
      </c>
      <c r="B135" s="37" t="s">
        <v>218</v>
      </c>
      <c r="C135" s="37">
        <v>787</v>
      </c>
      <c r="D135" s="37">
        <v>931.9</v>
      </c>
      <c r="E135" s="37">
        <v>1156</v>
      </c>
      <c r="F135" s="41">
        <v>1370.6</v>
      </c>
      <c r="G135" s="41">
        <v>1192.5999999999999</v>
      </c>
      <c r="H135" s="41">
        <v>1186.5</v>
      </c>
      <c r="I135" s="41">
        <v>1184.7</v>
      </c>
    </row>
    <row r="136" spans="1:9" x14ac:dyDescent="0.4">
      <c r="A136" s="37" t="s">
        <v>218</v>
      </c>
      <c r="B136" s="37" t="s">
        <v>220</v>
      </c>
      <c r="C136" s="37">
        <v>596.6</v>
      </c>
      <c r="D136" s="37">
        <v>600</v>
      </c>
      <c r="E136" s="37">
        <v>747.5</v>
      </c>
      <c r="F136" s="37">
        <v>953.6</v>
      </c>
      <c r="G136" s="37">
        <v>898.3</v>
      </c>
      <c r="H136" s="37">
        <v>858.3</v>
      </c>
      <c r="I136" s="37">
        <v>854</v>
      </c>
    </row>
    <row r="137" spans="1:9" x14ac:dyDescent="0.4">
      <c r="A137" s="37" t="s">
        <v>218</v>
      </c>
      <c r="B137" s="37" t="s">
        <v>211</v>
      </c>
      <c r="C137" s="37">
        <v>624.70000000000005</v>
      </c>
      <c r="D137" s="37">
        <v>692.7</v>
      </c>
      <c r="E137" s="37">
        <v>852.3</v>
      </c>
      <c r="F137" s="37">
        <v>1002.5</v>
      </c>
      <c r="G137" s="41">
        <v>930.5</v>
      </c>
      <c r="H137" s="37">
        <v>915.1</v>
      </c>
      <c r="I137" s="37">
        <v>897.8</v>
      </c>
    </row>
    <row r="138" spans="1:9" x14ac:dyDescent="0.4">
      <c r="A138" s="37" t="s">
        <v>218</v>
      </c>
      <c r="B138" s="37" t="s">
        <v>207</v>
      </c>
      <c r="C138" s="37">
        <v>839.7</v>
      </c>
      <c r="D138" s="37">
        <v>1012</v>
      </c>
      <c r="E138" s="41">
        <v>1255.7</v>
      </c>
      <c r="F138" s="41">
        <v>1532.9</v>
      </c>
      <c r="G138" s="41">
        <v>1269.7</v>
      </c>
      <c r="H138" s="41">
        <v>1290.4000000000001</v>
      </c>
      <c r="I138" s="41">
        <v>1279.5999999999999</v>
      </c>
    </row>
    <row r="139" spans="1:9" x14ac:dyDescent="0.4">
      <c r="A139" s="37" t="s">
        <v>218</v>
      </c>
      <c r="B139" s="37" t="s">
        <v>219</v>
      </c>
      <c r="C139" s="37">
        <v>913</v>
      </c>
      <c r="D139" s="37">
        <v>1090.7</v>
      </c>
      <c r="E139" s="41">
        <v>1386.8</v>
      </c>
      <c r="F139" s="41">
        <v>1593.1</v>
      </c>
      <c r="G139" s="41">
        <v>1392.6</v>
      </c>
      <c r="H139" s="41">
        <v>1384.5</v>
      </c>
      <c r="I139" s="41">
        <v>1408.5</v>
      </c>
    </row>
    <row r="140" spans="1:9" x14ac:dyDescent="0.4">
      <c r="A140" s="37" t="s">
        <v>218</v>
      </c>
      <c r="B140" s="37" t="s">
        <v>216</v>
      </c>
      <c r="C140" s="37">
        <v>694.9</v>
      </c>
      <c r="D140" s="37">
        <v>869.5</v>
      </c>
      <c r="E140" s="37">
        <v>1016.2</v>
      </c>
      <c r="F140" s="41">
        <v>1176.9000000000001</v>
      </c>
      <c r="G140" s="41">
        <v>1077.3</v>
      </c>
      <c r="H140" s="41">
        <v>1032.2</v>
      </c>
      <c r="I140" s="41">
        <v>1020.1</v>
      </c>
    </row>
    <row r="141" spans="1:9" x14ac:dyDescent="0.4">
      <c r="A141" s="37" t="s">
        <v>221</v>
      </c>
      <c r="B141" s="37" t="s">
        <v>221</v>
      </c>
      <c r="C141" s="37">
        <v>918.5</v>
      </c>
      <c r="D141" s="37">
        <v>971.6</v>
      </c>
      <c r="E141" s="37">
        <v>1233.9000000000001</v>
      </c>
      <c r="F141" s="41">
        <v>1454.9</v>
      </c>
      <c r="G141" s="41">
        <v>1351.6</v>
      </c>
      <c r="H141" s="41">
        <v>1280.3</v>
      </c>
      <c r="I141" s="41">
        <v>1265.4000000000001</v>
      </c>
    </row>
    <row r="142" spans="1:9" x14ac:dyDescent="0.4">
      <c r="A142" s="37" t="s">
        <v>221</v>
      </c>
      <c r="B142" s="37" t="s">
        <v>222</v>
      </c>
      <c r="C142" s="41">
        <v>934.4</v>
      </c>
      <c r="D142" s="37">
        <v>945</v>
      </c>
      <c r="E142" s="41">
        <v>1304.2</v>
      </c>
      <c r="F142" s="41">
        <v>1511.8</v>
      </c>
      <c r="G142" s="41">
        <v>1291.9000000000001</v>
      </c>
      <c r="H142" s="41">
        <v>1286.0999999999999</v>
      </c>
      <c r="I142" s="41">
        <v>1232.3</v>
      </c>
    </row>
    <row r="143" spans="1:9" x14ac:dyDescent="0.4">
      <c r="A143" s="37" t="s">
        <v>221</v>
      </c>
      <c r="B143" s="37" t="s">
        <v>223</v>
      </c>
      <c r="C143" s="37">
        <v>1010.7</v>
      </c>
      <c r="D143" s="37">
        <v>1031.5</v>
      </c>
      <c r="E143" s="37">
        <v>1256.9000000000001</v>
      </c>
      <c r="F143" s="41">
        <v>1409</v>
      </c>
      <c r="G143" s="41">
        <v>1333</v>
      </c>
      <c r="H143" s="41">
        <v>1246.2</v>
      </c>
      <c r="I143" s="41">
        <v>1202.3</v>
      </c>
    </row>
    <row r="144" spans="1:9" x14ac:dyDescent="0.4">
      <c r="A144" s="37" t="s">
        <v>221</v>
      </c>
      <c r="B144" s="37" t="s">
        <v>226</v>
      </c>
      <c r="C144" s="41">
        <v>767.4</v>
      </c>
      <c r="D144" s="41">
        <v>731.7</v>
      </c>
      <c r="E144" s="41">
        <v>920.6</v>
      </c>
      <c r="F144" s="41">
        <v>1179.9000000000001</v>
      </c>
      <c r="G144" s="41">
        <v>1097.7</v>
      </c>
      <c r="H144" s="41">
        <v>1017</v>
      </c>
      <c r="I144" s="41">
        <v>987.9</v>
      </c>
    </row>
    <row r="145" spans="1:9" x14ac:dyDescent="0.4">
      <c r="A145" s="37" t="s">
        <v>221</v>
      </c>
      <c r="B145" s="37" t="s">
        <v>227</v>
      </c>
      <c r="C145" s="37">
        <v>973.2</v>
      </c>
      <c r="D145" s="37">
        <v>1108.8</v>
      </c>
      <c r="E145" s="37">
        <v>1362</v>
      </c>
      <c r="F145" s="37">
        <v>1650.6</v>
      </c>
      <c r="G145" s="41">
        <v>1458.1</v>
      </c>
      <c r="H145" s="41">
        <v>1398.6</v>
      </c>
      <c r="I145" s="41">
        <v>1385.7</v>
      </c>
    </row>
    <row r="146" spans="1:9" x14ac:dyDescent="0.4">
      <c r="A146" s="37" t="s">
        <v>221</v>
      </c>
      <c r="B146" s="37" t="s">
        <v>209</v>
      </c>
      <c r="C146" s="37">
        <v>842</v>
      </c>
      <c r="D146" s="37">
        <v>901.3</v>
      </c>
      <c r="E146" s="41">
        <v>1152.4000000000001</v>
      </c>
      <c r="F146" s="41">
        <v>1353.2</v>
      </c>
      <c r="G146" s="41">
        <v>1327</v>
      </c>
      <c r="H146" s="41">
        <v>1228.2</v>
      </c>
      <c r="I146" s="41">
        <v>1222.0999999999999</v>
      </c>
    </row>
    <row r="147" spans="1:9" x14ac:dyDescent="0.4">
      <c r="A147" s="37" t="s">
        <v>221</v>
      </c>
      <c r="B147" s="37" t="s">
        <v>211</v>
      </c>
      <c r="C147" s="37">
        <v>1045.7</v>
      </c>
      <c r="D147" s="37">
        <v>1097.9000000000001</v>
      </c>
      <c r="E147" s="37">
        <v>1429.6</v>
      </c>
      <c r="F147" s="41">
        <v>1673.7</v>
      </c>
      <c r="G147" s="41">
        <v>1539</v>
      </c>
      <c r="H147" s="41">
        <v>1500.3</v>
      </c>
      <c r="I147" s="41">
        <v>1489.1</v>
      </c>
    </row>
    <row r="148" spans="1:9" x14ac:dyDescent="0.4">
      <c r="A148" s="37" t="s">
        <v>221</v>
      </c>
      <c r="B148" s="37" t="s">
        <v>225</v>
      </c>
      <c r="C148" s="41">
        <v>851.6</v>
      </c>
      <c r="D148" s="41">
        <v>850.9</v>
      </c>
      <c r="E148" s="41">
        <v>1041</v>
      </c>
      <c r="F148" s="41">
        <v>1194</v>
      </c>
      <c r="G148" s="41">
        <v>1124.5999999999999</v>
      </c>
      <c r="H148" s="41">
        <v>1094.5</v>
      </c>
      <c r="I148" s="41">
        <v>1099.4000000000001</v>
      </c>
    </row>
    <row r="149" spans="1:9" x14ac:dyDescent="0.4">
      <c r="A149" s="37" t="s">
        <v>221</v>
      </c>
      <c r="B149" s="37" t="s">
        <v>224</v>
      </c>
      <c r="C149" s="37">
        <v>838.1</v>
      </c>
      <c r="D149" s="37">
        <v>828.6</v>
      </c>
      <c r="E149" s="37">
        <v>979.5</v>
      </c>
      <c r="F149" s="41">
        <v>1157.9000000000001</v>
      </c>
      <c r="G149" s="41">
        <v>1088</v>
      </c>
      <c r="H149" s="41">
        <v>1027.5</v>
      </c>
      <c r="I149" s="41">
        <v>1014.6</v>
      </c>
    </row>
    <row r="150" spans="1:9" x14ac:dyDescent="0.4">
      <c r="A150" s="37" t="s">
        <v>221</v>
      </c>
      <c r="B150" s="37" t="s">
        <v>208</v>
      </c>
      <c r="C150" s="37">
        <v>697.3</v>
      </c>
      <c r="D150" s="37">
        <v>675.1</v>
      </c>
      <c r="E150" s="37">
        <v>729.7</v>
      </c>
      <c r="F150" s="37">
        <v>812.8</v>
      </c>
      <c r="G150" s="41">
        <v>810.3</v>
      </c>
      <c r="H150" s="41">
        <v>767.9</v>
      </c>
      <c r="I150" s="41">
        <v>793.3</v>
      </c>
    </row>
    <row r="151" spans="1:9" x14ac:dyDescent="0.4">
      <c r="A151" s="37" t="s">
        <v>221</v>
      </c>
      <c r="B151" s="37" t="s">
        <v>231</v>
      </c>
      <c r="C151" s="37">
        <v>647.70000000000005</v>
      </c>
      <c r="D151" s="37">
        <v>635.79999999999995</v>
      </c>
      <c r="E151" s="37">
        <v>736.5</v>
      </c>
      <c r="F151" s="37">
        <v>831.1</v>
      </c>
      <c r="G151" s="37">
        <v>807.1</v>
      </c>
      <c r="H151" s="37">
        <v>790.6</v>
      </c>
      <c r="I151" s="37">
        <v>765.8</v>
      </c>
    </row>
    <row r="152" spans="1:9" x14ac:dyDescent="0.4">
      <c r="A152" s="37" t="s">
        <v>221</v>
      </c>
      <c r="B152" s="37" t="s">
        <v>232</v>
      </c>
      <c r="C152" s="37">
        <v>859.7</v>
      </c>
      <c r="D152" s="37">
        <v>920.6</v>
      </c>
      <c r="E152" s="37">
        <v>984.8</v>
      </c>
      <c r="F152" s="37">
        <v>1124.8</v>
      </c>
      <c r="G152" s="37">
        <v>1172.0999999999999</v>
      </c>
      <c r="H152" s="37">
        <v>1187.5</v>
      </c>
      <c r="I152" s="37">
        <v>1196.2</v>
      </c>
    </row>
    <row r="153" spans="1:9" x14ac:dyDescent="0.4">
      <c r="A153" s="37" t="s">
        <v>221</v>
      </c>
      <c r="B153" s="37" t="s">
        <v>207</v>
      </c>
      <c r="C153" s="37">
        <v>1177.7</v>
      </c>
      <c r="D153" s="37">
        <v>1404.1</v>
      </c>
      <c r="E153" s="37">
        <v>1980.4</v>
      </c>
      <c r="F153" s="37">
        <v>2252.9</v>
      </c>
      <c r="G153" s="41">
        <v>2094.1999999999998</v>
      </c>
      <c r="H153" s="41">
        <v>1932</v>
      </c>
      <c r="I153" s="41">
        <v>1949.2</v>
      </c>
    </row>
    <row r="154" spans="1:9" x14ac:dyDescent="0.4">
      <c r="A154" s="37" t="s">
        <v>221</v>
      </c>
      <c r="B154" s="37" t="s">
        <v>229</v>
      </c>
      <c r="C154" s="41">
        <v>989.4</v>
      </c>
      <c r="D154" s="41">
        <v>1065.3</v>
      </c>
      <c r="E154" s="41">
        <v>1373.6</v>
      </c>
      <c r="F154" s="41">
        <v>1634.4</v>
      </c>
      <c r="G154" s="41">
        <v>1486.4</v>
      </c>
      <c r="H154" s="41">
        <v>1389.1</v>
      </c>
      <c r="I154" s="41">
        <v>1377.2</v>
      </c>
    </row>
    <row r="155" spans="1:9" x14ac:dyDescent="0.4">
      <c r="A155" s="37" t="s">
        <v>221</v>
      </c>
      <c r="B155" s="37" t="s">
        <v>230</v>
      </c>
      <c r="C155" s="37">
        <v>629.1</v>
      </c>
      <c r="D155" s="37">
        <v>623.6</v>
      </c>
      <c r="E155" s="37">
        <v>689.2</v>
      </c>
      <c r="F155" s="37">
        <v>819.8</v>
      </c>
      <c r="G155" s="37">
        <v>830.3</v>
      </c>
      <c r="H155" s="37">
        <v>811.6</v>
      </c>
      <c r="I155" s="37">
        <v>774.4</v>
      </c>
    </row>
    <row r="156" spans="1:9" x14ac:dyDescent="0.4">
      <c r="A156" s="37" t="s">
        <v>221</v>
      </c>
      <c r="B156" s="37" t="s">
        <v>216</v>
      </c>
      <c r="C156" s="37">
        <v>604.20000000000005</v>
      </c>
      <c r="D156" s="37">
        <v>618.79999999999995</v>
      </c>
      <c r="E156" s="37">
        <v>647.6</v>
      </c>
      <c r="F156" s="37">
        <v>711.1</v>
      </c>
      <c r="G156" s="37">
        <v>724.4</v>
      </c>
      <c r="H156" s="37">
        <v>718.8</v>
      </c>
      <c r="I156" s="37">
        <v>698.2</v>
      </c>
    </row>
    <row r="157" spans="1:9" x14ac:dyDescent="0.4">
      <c r="A157" s="37" t="s">
        <v>221</v>
      </c>
      <c r="B157" s="37" t="s">
        <v>228</v>
      </c>
      <c r="C157" s="41">
        <v>1142.7</v>
      </c>
      <c r="D157" s="41">
        <v>1273.3</v>
      </c>
      <c r="E157" s="41">
        <v>1749.6</v>
      </c>
      <c r="F157" s="41">
        <v>2136.6999999999998</v>
      </c>
      <c r="G157" s="41">
        <v>1989.5</v>
      </c>
      <c r="H157" s="41">
        <v>1838.6</v>
      </c>
      <c r="I157" s="41">
        <v>1807.7</v>
      </c>
    </row>
    <row r="158" spans="1:9" x14ac:dyDescent="0.4">
      <c r="A158" s="37" t="s">
        <v>233</v>
      </c>
      <c r="B158" s="37" t="s">
        <v>233</v>
      </c>
      <c r="C158" s="41">
        <v>2538.5</v>
      </c>
      <c r="D158" s="41">
        <v>2873.6</v>
      </c>
      <c r="E158" s="41">
        <v>3342.4</v>
      </c>
      <c r="F158" s="41">
        <v>3884.7</v>
      </c>
      <c r="G158" s="41">
        <v>3737.1</v>
      </c>
      <c r="H158" s="41">
        <v>3612.8</v>
      </c>
      <c r="I158" s="41">
        <v>3872.5</v>
      </c>
    </row>
    <row r="159" spans="1:9" x14ac:dyDescent="0.4">
      <c r="A159" s="37" t="s">
        <v>233</v>
      </c>
      <c r="B159" s="37" t="s">
        <v>243</v>
      </c>
      <c r="C159" s="41">
        <v>4650.3999999999996</v>
      </c>
      <c r="D159" s="41">
        <v>5374.3</v>
      </c>
      <c r="E159" s="41">
        <v>5780</v>
      </c>
      <c r="F159" s="41">
        <v>6573.8</v>
      </c>
      <c r="G159" s="41">
        <v>6615.7</v>
      </c>
      <c r="H159" s="41">
        <v>6681.3</v>
      </c>
      <c r="I159" s="41">
        <v>7381.2</v>
      </c>
    </row>
    <row r="160" spans="1:9" x14ac:dyDescent="0.4">
      <c r="A160" s="37" t="s">
        <v>233</v>
      </c>
      <c r="B160" s="37" t="s">
        <v>244</v>
      </c>
      <c r="C160" s="41">
        <v>2259.5</v>
      </c>
      <c r="D160" s="41">
        <v>2619.6</v>
      </c>
      <c r="E160" s="41">
        <v>3257.3</v>
      </c>
      <c r="F160" s="41">
        <v>3828.6</v>
      </c>
      <c r="G160" s="41">
        <v>3429</v>
      </c>
      <c r="H160" s="41">
        <v>3319.9</v>
      </c>
      <c r="I160" s="41">
        <v>3642.5</v>
      </c>
    </row>
    <row r="161" spans="1:9" x14ac:dyDescent="0.4">
      <c r="A161" s="37" t="s">
        <v>233</v>
      </c>
      <c r="B161" s="37" t="s">
        <v>256</v>
      </c>
      <c r="C161" s="41">
        <v>1546</v>
      </c>
      <c r="D161" s="41">
        <v>1622.9</v>
      </c>
      <c r="E161" s="41">
        <v>2128.1</v>
      </c>
      <c r="F161" s="41">
        <v>2452.6</v>
      </c>
      <c r="G161" s="41">
        <v>2283.3000000000002</v>
      </c>
      <c r="H161" s="41">
        <v>2078.1999999999998</v>
      </c>
      <c r="I161" s="41">
        <v>2093.8000000000002</v>
      </c>
    </row>
    <row r="162" spans="1:9" x14ac:dyDescent="0.4">
      <c r="A162" s="37" t="s">
        <v>233</v>
      </c>
      <c r="B162" s="37" t="s">
        <v>223</v>
      </c>
      <c r="C162" s="41">
        <v>2087.5</v>
      </c>
      <c r="D162" s="41">
        <v>2192.1999999999998</v>
      </c>
      <c r="E162" s="41">
        <v>2595.9</v>
      </c>
      <c r="F162" s="41">
        <v>3074.4</v>
      </c>
      <c r="G162" s="41">
        <v>2877.1</v>
      </c>
      <c r="H162" s="41">
        <v>2722</v>
      </c>
      <c r="I162" s="41">
        <v>2822.1</v>
      </c>
    </row>
    <row r="163" spans="1:9" x14ac:dyDescent="0.4">
      <c r="A163" s="37" t="s">
        <v>233</v>
      </c>
      <c r="B163" s="37" t="s">
        <v>255</v>
      </c>
      <c r="C163" s="41">
        <v>1753.3</v>
      </c>
      <c r="D163" s="41">
        <v>1876</v>
      </c>
      <c r="E163" s="41">
        <v>2349.1</v>
      </c>
      <c r="F163" s="41">
        <v>2735.4</v>
      </c>
      <c r="G163" s="41">
        <v>2572.3000000000002</v>
      </c>
      <c r="H163" s="41">
        <v>2385.6</v>
      </c>
      <c r="I163" s="41">
        <v>2434</v>
      </c>
    </row>
    <row r="164" spans="1:9" x14ac:dyDescent="0.4">
      <c r="A164" s="37" t="s">
        <v>233</v>
      </c>
      <c r="B164" s="37" t="s">
        <v>237</v>
      </c>
      <c r="C164" s="41">
        <v>2583.4</v>
      </c>
      <c r="D164" s="41">
        <v>3042.6</v>
      </c>
      <c r="E164" s="41">
        <v>3532.3</v>
      </c>
      <c r="F164" s="41">
        <v>3981.5</v>
      </c>
      <c r="G164" s="41">
        <v>3887.7</v>
      </c>
      <c r="H164" s="41">
        <v>3717.7</v>
      </c>
      <c r="I164" s="41">
        <v>3979.1</v>
      </c>
    </row>
    <row r="165" spans="1:9" x14ac:dyDescent="0.4">
      <c r="A165" s="37" t="s">
        <v>233</v>
      </c>
      <c r="B165" s="37" t="s">
        <v>234</v>
      </c>
      <c r="C165" s="41">
        <v>1679.3</v>
      </c>
      <c r="D165" s="41">
        <v>1859.4</v>
      </c>
      <c r="E165" s="41">
        <v>2285.1999999999998</v>
      </c>
      <c r="F165" s="41">
        <v>2649.8</v>
      </c>
      <c r="G165" s="41">
        <v>2572.4</v>
      </c>
      <c r="H165" s="41">
        <v>2317</v>
      </c>
      <c r="I165" s="41">
        <v>2351.5</v>
      </c>
    </row>
    <row r="166" spans="1:9" x14ac:dyDescent="0.4">
      <c r="A166" s="37" t="s">
        <v>233</v>
      </c>
      <c r="B166" s="37" t="s">
        <v>254</v>
      </c>
      <c r="C166" s="41">
        <v>1425.7</v>
      </c>
      <c r="D166" s="41">
        <v>1628.9</v>
      </c>
      <c r="E166" s="41">
        <v>2061.1</v>
      </c>
      <c r="F166" s="41">
        <v>2413.9</v>
      </c>
      <c r="G166" s="41">
        <v>2221.6</v>
      </c>
      <c r="H166" s="41">
        <v>2099.9</v>
      </c>
      <c r="I166" s="41">
        <v>2100.6999999999998</v>
      </c>
    </row>
    <row r="167" spans="1:9" x14ac:dyDescent="0.4">
      <c r="A167" s="37" t="s">
        <v>233</v>
      </c>
      <c r="B167" s="37" t="s">
        <v>235</v>
      </c>
      <c r="C167" s="41">
        <v>1648.4</v>
      </c>
      <c r="D167" s="41">
        <v>1815.6</v>
      </c>
      <c r="E167" s="41">
        <v>2384</v>
      </c>
      <c r="F167" s="41">
        <v>2861</v>
      </c>
      <c r="G167" s="41">
        <v>2628.1</v>
      </c>
      <c r="H167" s="41">
        <v>2362.8000000000002</v>
      </c>
      <c r="I167" s="41">
        <v>2370.9</v>
      </c>
    </row>
    <row r="168" spans="1:9" x14ac:dyDescent="0.4">
      <c r="A168" s="37" t="s">
        <v>233</v>
      </c>
      <c r="B168" s="37" t="s">
        <v>252</v>
      </c>
      <c r="C168" s="41">
        <v>1455</v>
      </c>
      <c r="D168" s="41">
        <v>1540</v>
      </c>
      <c r="E168" s="41">
        <v>1983.1</v>
      </c>
      <c r="F168" s="41">
        <v>2414.6</v>
      </c>
      <c r="G168" s="41">
        <v>2185.4</v>
      </c>
      <c r="H168" s="41">
        <v>1972.2</v>
      </c>
      <c r="I168" s="41">
        <v>1988</v>
      </c>
    </row>
    <row r="169" spans="1:9" x14ac:dyDescent="0.4">
      <c r="A169" s="37" t="s">
        <v>233</v>
      </c>
      <c r="B169" s="37" t="s">
        <v>246</v>
      </c>
      <c r="C169" s="41">
        <v>1912.3</v>
      </c>
      <c r="D169" s="41">
        <v>2137.9</v>
      </c>
      <c r="E169" s="41">
        <v>2627.4</v>
      </c>
      <c r="F169" s="41">
        <v>3005.8</v>
      </c>
      <c r="G169" s="41">
        <v>2805</v>
      </c>
      <c r="H169" s="41">
        <v>2622.4</v>
      </c>
      <c r="I169" s="41">
        <v>2752.1</v>
      </c>
    </row>
    <row r="170" spans="1:9" x14ac:dyDescent="0.4">
      <c r="A170" s="37" t="s">
        <v>233</v>
      </c>
      <c r="B170" s="37" t="s">
        <v>240</v>
      </c>
      <c r="C170" s="41">
        <v>2423.1999999999998</v>
      </c>
      <c r="D170" s="41">
        <v>2723.7</v>
      </c>
      <c r="E170" s="41">
        <v>3246.7</v>
      </c>
      <c r="F170" s="41">
        <v>3714.9</v>
      </c>
      <c r="G170" s="41">
        <v>3597.1</v>
      </c>
      <c r="H170" s="41">
        <v>3346.2</v>
      </c>
      <c r="I170" s="41">
        <v>3532.4</v>
      </c>
    </row>
    <row r="171" spans="1:9" x14ac:dyDescent="0.4">
      <c r="A171" s="37" t="s">
        <v>233</v>
      </c>
      <c r="B171" s="37" t="s">
        <v>242</v>
      </c>
      <c r="C171" s="41">
        <v>2707.2</v>
      </c>
      <c r="D171" s="41">
        <v>3049.6</v>
      </c>
      <c r="E171" s="41">
        <v>3539.6</v>
      </c>
      <c r="F171" s="41">
        <v>4021</v>
      </c>
      <c r="G171" s="41">
        <v>3897.1</v>
      </c>
      <c r="H171" s="41">
        <v>3741.1</v>
      </c>
      <c r="I171" s="41">
        <v>4030.5</v>
      </c>
    </row>
    <row r="172" spans="1:9" x14ac:dyDescent="0.4">
      <c r="A172" s="37" t="s">
        <v>233</v>
      </c>
      <c r="B172" s="37" t="s">
        <v>238</v>
      </c>
      <c r="C172" s="41">
        <v>2035.9</v>
      </c>
      <c r="D172" s="41">
        <v>2277.6999999999998</v>
      </c>
      <c r="E172" s="41">
        <v>2778</v>
      </c>
      <c r="F172" s="41">
        <v>3155</v>
      </c>
      <c r="G172" s="41">
        <v>2912.3</v>
      </c>
      <c r="H172" s="41">
        <v>2785.9</v>
      </c>
      <c r="I172" s="41">
        <v>2972.8</v>
      </c>
    </row>
    <row r="173" spans="1:9" x14ac:dyDescent="0.4">
      <c r="A173" s="37" t="s">
        <v>233</v>
      </c>
      <c r="B173" s="37" t="s">
        <v>236</v>
      </c>
      <c r="C173" s="41">
        <v>4057.5</v>
      </c>
      <c r="D173" s="41">
        <v>4623.8</v>
      </c>
      <c r="E173" s="41">
        <v>4999.5</v>
      </c>
      <c r="F173" s="41">
        <v>5845.4</v>
      </c>
      <c r="G173" s="41">
        <v>6033.5</v>
      </c>
      <c r="H173" s="41">
        <v>5955.5</v>
      </c>
      <c r="I173" s="41">
        <v>6624.6</v>
      </c>
    </row>
    <row r="174" spans="1:9" x14ac:dyDescent="0.4">
      <c r="A174" s="37" t="s">
        <v>233</v>
      </c>
      <c r="B174" s="37" t="s">
        <v>248</v>
      </c>
      <c r="C174" s="41">
        <v>2864</v>
      </c>
      <c r="D174" s="41">
        <v>3230</v>
      </c>
      <c r="E174" s="41">
        <v>3835.8</v>
      </c>
      <c r="F174" s="41">
        <v>4459.8</v>
      </c>
      <c r="G174" s="41">
        <v>4317.5</v>
      </c>
      <c r="H174" s="41">
        <v>4121.6000000000004</v>
      </c>
      <c r="I174" s="41">
        <v>4560.8999999999996</v>
      </c>
    </row>
    <row r="175" spans="1:9" x14ac:dyDescent="0.4">
      <c r="A175" s="37" t="s">
        <v>233</v>
      </c>
      <c r="B175" s="37" t="s">
        <v>251</v>
      </c>
      <c r="C175" s="41">
        <v>1793.7</v>
      </c>
      <c r="D175" s="41">
        <v>1990.1</v>
      </c>
      <c r="E175" s="41">
        <v>2502.6</v>
      </c>
      <c r="F175" s="41">
        <v>2870.6</v>
      </c>
      <c r="G175" s="41">
        <v>2619.4</v>
      </c>
      <c r="H175" s="41">
        <v>2469.8000000000002</v>
      </c>
      <c r="I175" s="41">
        <v>2563.6</v>
      </c>
    </row>
    <row r="176" spans="1:9" x14ac:dyDescent="0.4">
      <c r="A176" s="37" t="s">
        <v>233</v>
      </c>
      <c r="B176" s="37" t="s">
        <v>249</v>
      </c>
      <c r="C176" s="41">
        <v>3458.4</v>
      </c>
      <c r="D176" s="41">
        <v>4044.2</v>
      </c>
      <c r="E176" s="41">
        <v>4551.3</v>
      </c>
      <c r="F176" s="41">
        <v>5299.8</v>
      </c>
      <c r="G176" s="41">
        <v>4767.8999999999996</v>
      </c>
      <c r="H176" s="41">
        <v>4796.6000000000004</v>
      </c>
      <c r="I176" s="41">
        <v>5184.8999999999996</v>
      </c>
    </row>
    <row r="177" spans="1:9" x14ac:dyDescent="0.4">
      <c r="A177" s="37" t="s">
        <v>233</v>
      </c>
      <c r="B177" s="37" t="s">
        <v>253</v>
      </c>
      <c r="C177" s="41">
        <v>2532.1999999999998</v>
      </c>
      <c r="D177" s="41">
        <v>2935.4</v>
      </c>
      <c r="E177" s="41">
        <v>3398.4</v>
      </c>
      <c r="F177" s="41">
        <v>3792.4</v>
      </c>
      <c r="G177" s="41">
        <v>3686.9</v>
      </c>
      <c r="H177" s="41">
        <v>3674.4</v>
      </c>
      <c r="I177" s="41">
        <v>3891.8</v>
      </c>
    </row>
    <row r="178" spans="1:9" x14ac:dyDescent="0.4">
      <c r="A178" s="37" t="s">
        <v>233</v>
      </c>
      <c r="B178" s="37" t="s">
        <v>250</v>
      </c>
      <c r="C178" s="41">
        <v>2476.6</v>
      </c>
      <c r="D178" s="41">
        <v>2854.7</v>
      </c>
      <c r="E178" s="41">
        <v>3209.8</v>
      </c>
      <c r="F178" s="41">
        <v>3819.9</v>
      </c>
      <c r="G178" s="41">
        <v>3753.5</v>
      </c>
      <c r="H178" s="41">
        <v>3589.1</v>
      </c>
      <c r="I178" s="41">
        <v>3871.6</v>
      </c>
    </row>
    <row r="179" spans="1:9" x14ac:dyDescent="0.4">
      <c r="A179" s="37" t="s">
        <v>233</v>
      </c>
      <c r="B179" s="37" t="s">
        <v>245</v>
      </c>
      <c r="C179" s="41">
        <v>3487.1</v>
      </c>
      <c r="D179" s="41">
        <v>3837.2</v>
      </c>
      <c r="E179" s="41">
        <v>4237.8</v>
      </c>
      <c r="F179" s="41">
        <v>4984.1000000000004</v>
      </c>
      <c r="G179" s="41">
        <v>5233.2</v>
      </c>
      <c r="H179" s="41">
        <v>5171</v>
      </c>
      <c r="I179" s="41">
        <v>5537.4</v>
      </c>
    </row>
    <row r="180" spans="1:9" x14ac:dyDescent="0.4">
      <c r="A180" s="37" t="s">
        <v>233</v>
      </c>
      <c r="B180" s="37" t="s">
        <v>239</v>
      </c>
      <c r="C180" s="41">
        <v>1665.4</v>
      </c>
      <c r="D180" s="41">
        <v>1834.8</v>
      </c>
      <c r="E180" s="41">
        <v>2178.6</v>
      </c>
      <c r="F180" s="41">
        <v>2526.9</v>
      </c>
      <c r="G180" s="41">
        <v>2461.1</v>
      </c>
      <c r="H180" s="41">
        <v>2375.6</v>
      </c>
      <c r="I180" s="41">
        <v>2477.6999999999998</v>
      </c>
    </row>
    <row r="181" spans="1:9" x14ac:dyDescent="0.4">
      <c r="A181" s="37" t="s">
        <v>233</v>
      </c>
      <c r="B181" s="37" t="s">
        <v>247</v>
      </c>
      <c r="C181" s="41">
        <v>2283.4</v>
      </c>
      <c r="D181" s="41">
        <v>2629.3</v>
      </c>
      <c r="E181" s="41">
        <v>2942.5</v>
      </c>
      <c r="F181" s="41">
        <v>3277.6</v>
      </c>
      <c r="G181" s="41">
        <v>3306.8</v>
      </c>
      <c r="H181" s="41">
        <v>3245.5</v>
      </c>
      <c r="I181" s="41">
        <v>3411.3</v>
      </c>
    </row>
    <row r="182" spans="1:9" x14ac:dyDescent="0.4">
      <c r="A182" s="37" t="s">
        <v>233</v>
      </c>
      <c r="B182" s="37" t="s">
        <v>216</v>
      </c>
      <c r="C182" s="41">
        <v>2422.6999999999998</v>
      </c>
      <c r="D182" s="41">
        <v>2689.3</v>
      </c>
      <c r="E182" s="41">
        <v>3221</v>
      </c>
      <c r="F182" s="41">
        <v>3542.4</v>
      </c>
      <c r="G182" s="41">
        <v>3457.5</v>
      </c>
      <c r="H182" s="41">
        <v>3299.3</v>
      </c>
      <c r="I182" s="41">
        <v>3450.6</v>
      </c>
    </row>
    <row r="183" spans="1:9" x14ac:dyDescent="0.4">
      <c r="A183" s="37" t="s">
        <v>233</v>
      </c>
      <c r="B183" s="37" t="s">
        <v>241</v>
      </c>
      <c r="C183" s="41">
        <v>1470.1</v>
      </c>
      <c r="D183" s="41">
        <v>1630.6</v>
      </c>
      <c r="E183" s="41">
        <v>2017.4</v>
      </c>
      <c r="F183" s="41">
        <v>2442.5</v>
      </c>
      <c r="G183" s="41">
        <v>2381.1</v>
      </c>
      <c r="H183" s="41">
        <v>2178.1</v>
      </c>
      <c r="I183" s="41">
        <v>2208.6999999999998</v>
      </c>
    </row>
    <row r="184" spans="1:9" x14ac:dyDescent="0.4">
      <c r="A184" s="37" t="s">
        <v>257</v>
      </c>
      <c r="B184" s="37" t="s">
        <v>257</v>
      </c>
      <c r="C184" s="37">
        <v>753.3</v>
      </c>
      <c r="D184" s="37">
        <v>778.4</v>
      </c>
      <c r="E184" s="37">
        <v>967.9</v>
      </c>
      <c r="F184" s="37">
        <v>1082.4000000000001</v>
      </c>
      <c r="G184" s="41">
        <v>1004.9</v>
      </c>
      <c r="H184" s="41">
        <v>984.1</v>
      </c>
      <c r="I184" s="37">
        <v>1008.1</v>
      </c>
    </row>
    <row r="185" spans="1:9" x14ac:dyDescent="0.4">
      <c r="A185" s="37" t="s">
        <v>257</v>
      </c>
      <c r="B185" s="37" t="s">
        <v>208</v>
      </c>
      <c r="C185" s="37">
        <v>860.2</v>
      </c>
      <c r="D185" s="37">
        <v>912.5</v>
      </c>
      <c r="E185" s="37">
        <v>1213.2</v>
      </c>
      <c r="F185" s="37">
        <v>1346.8</v>
      </c>
      <c r="G185" s="37">
        <v>1247.4000000000001</v>
      </c>
      <c r="H185" s="37">
        <v>1236.5</v>
      </c>
      <c r="I185" s="37">
        <v>1255.5999999999999</v>
      </c>
    </row>
    <row r="186" spans="1:9" x14ac:dyDescent="0.4">
      <c r="A186" s="37" t="s">
        <v>257</v>
      </c>
      <c r="B186" s="37" t="s">
        <v>209</v>
      </c>
      <c r="C186" s="37">
        <v>701</v>
      </c>
      <c r="D186" s="37">
        <v>667</v>
      </c>
      <c r="E186" s="37">
        <v>712.5</v>
      </c>
      <c r="F186" s="41">
        <v>827.2</v>
      </c>
      <c r="G186" s="41">
        <v>755.6</v>
      </c>
      <c r="H186" s="41">
        <v>736.1</v>
      </c>
      <c r="I186" s="41">
        <v>767.7</v>
      </c>
    </row>
    <row r="187" spans="1:9" x14ac:dyDescent="0.4">
      <c r="A187" s="37" t="s">
        <v>257</v>
      </c>
      <c r="B187" s="37" t="s">
        <v>211</v>
      </c>
      <c r="C187" s="37">
        <v>628.4</v>
      </c>
      <c r="D187" s="37">
        <v>691.3</v>
      </c>
      <c r="E187" s="37">
        <v>854.4</v>
      </c>
      <c r="F187" s="37">
        <v>967.3</v>
      </c>
      <c r="G187" s="37">
        <v>888.2</v>
      </c>
      <c r="H187" s="37">
        <v>861.9</v>
      </c>
      <c r="I187" s="37">
        <v>878.2</v>
      </c>
    </row>
    <row r="188" spans="1:9" x14ac:dyDescent="0.4">
      <c r="A188" s="37" t="s">
        <v>257</v>
      </c>
      <c r="B188" s="37" t="s">
        <v>258</v>
      </c>
      <c r="C188" s="37">
        <v>667.2</v>
      </c>
      <c r="D188" s="37">
        <v>672.6</v>
      </c>
      <c r="E188" s="37">
        <v>788.2</v>
      </c>
      <c r="F188" s="37">
        <v>889.8</v>
      </c>
      <c r="G188" s="37">
        <v>852.4</v>
      </c>
      <c r="H188" s="37">
        <v>816.6</v>
      </c>
      <c r="I188" s="37">
        <v>830.1</v>
      </c>
    </row>
    <row r="189" spans="1:9" x14ac:dyDescent="0.4">
      <c r="A189" s="37" t="s">
        <v>257</v>
      </c>
      <c r="B189" s="37" t="s">
        <v>216</v>
      </c>
      <c r="C189" s="37">
        <v>844.2</v>
      </c>
      <c r="D189" s="37">
        <v>865.4</v>
      </c>
      <c r="E189" s="37">
        <v>1069.0999999999999</v>
      </c>
      <c r="F189" s="41">
        <v>1172.3</v>
      </c>
      <c r="G189" s="41">
        <v>1084.2</v>
      </c>
      <c r="H189" s="41">
        <v>1066.9000000000001</v>
      </c>
      <c r="I189" s="41">
        <v>1128</v>
      </c>
    </row>
    <row r="190" spans="1:9" x14ac:dyDescent="0.4">
      <c r="A190" s="37" t="s">
        <v>259</v>
      </c>
      <c r="B190" s="37" t="s">
        <v>259</v>
      </c>
      <c r="C190" s="37">
        <v>915.6</v>
      </c>
      <c r="D190" s="37">
        <v>955.9</v>
      </c>
      <c r="E190" s="37">
        <v>1140.8</v>
      </c>
      <c r="F190" s="41">
        <v>1552.2</v>
      </c>
      <c r="G190" s="41">
        <v>1334</v>
      </c>
      <c r="H190" s="41">
        <v>1285.5</v>
      </c>
      <c r="I190" s="41">
        <v>1336.4</v>
      </c>
    </row>
    <row r="191" spans="1:9" x14ac:dyDescent="0.4">
      <c r="A191" s="37" t="s">
        <v>259</v>
      </c>
      <c r="B191" s="37" t="s">
        <v>260</v>
      </c>
      <c r="C191" s="37">
        <v>498.5</v>
      </c>
      <c r="D191" s="37">
        <v>510.3</v>
      </c>
      <c r="E191" s="37">
        <v>536.5</v>
      </c>
      <c r="F191" s="41">
        <v>600.79999999999995</v>
      </c>
      <c r="G191" s="41">
        <v>633.70000000000005</v>
      </c>
      <c r="H191" s="41">
        <v>645.6</v>
      </c>
      <c r="I191" s="41">
        <v>741.8</v>
      </c>
    </row>
    <row r="192" spans="1:9" x14ac:dyDescent="0.4">
      <c r="A192" s="37" t="s">
        <v>259</v>
      </c>
      <c r="B192" s="37" t="s">
        <v>265</v>
      </c>
      <c r="C192" s="37">
        <v>822.8</v>
      </c>
      <c r="D192" s="37">
        <v>855.6</v>
      </c>
      <c r="E192" s="37">
        <v>913.8</v>
      </c>
      <c r="F192" s="37">
        <v>1278.5</v>
      </c>
      <c r="G192" s="37">
        <v>1199.5</v>
      </c>
      <c r="H192" s="37">
        <v>1084.7</v>
      </c>
      <c r="I192" s="37">
        <v>1090.8</v>
      </c>
    </row>
    <row r="193" spans="1:9" x14ac:dyDescent="0.4">
      <c r="A193" s="37" t="s">
        <v>259</v>
      </c>
      <c r="B193" s="37" t="s">
        <v>263</v>
      </c>
      <c r="C193" s="37">
        <v>901.7</v>
      </c>
      <c r="D193" s="37">
        <v>910.1</v>
      </c>
      <c r="E193" s="37">
        <v>1084.5999999999999</v>
      </c>
      <c r="F193" s="37">
        <v>1477.9</v>
      </c>
      <c r="G193" s="41">
        <v>1230.2</v>
      </c>
      <c r="H193" s="41">
        <v>1173.2</v>
      </c>
      <c r="I193" s="41">
        <v>1190.0999999999999</v>
      </c>
    </row>
    <row r="194" spans="1:9" x14ac:dyDescent="0.4">
      <c r="A194" s="37" t="s">
        <v>259</v>
      </c>
      <c r="B194" s="37" t="s">
        <v>262</v>
      </c>
      <c r="C194" s="37">
        <v>702.8</v>
      </c>
      <c r="D194" s="37">
        <v>686.9</v>
      </c>
      <c r="E194" s="37">
        <v>719.4</v>
      </c>
      <c r="F194" s="41">
        <v>1023.9</v>
      </c>
      <c r="G194" s="41">
        <v>936.5</v>
      </c>
      <c r="H194" s="41">
        <v>894.1</v>
      </c>
      <c r="I194" s="41">
        <v>933.1</v>
      </c>
    </row>
    <row r="195" spans="1:9" x14ac:dyDescent="0.4">
      <c r="A195" s="37" t="s">
        <v>259</v>
      </c>
      <c r="B195" s="37" t="s">
        <v>211</v>
      </c>
      <c r="C195" s="37">
        <v>798.3</v>
      </c>
      <c r="D195" s="37">
        <v>801.6</v>
      </c>
      <c r="E195" s="37">
        <v>904.7</v>
      </c>
      <c r="F195" s="37">
        <v>1206.0999999999999</v>
      </c>
      <c r="G195" s="41">
        <v>1099.9000000000001</v>
      </c>
      <c r="H195" s="37">
        <v>1057.3</v>
      </c>
      <c r="I195" s="37">
        <v>1098.2</v>
      </c>
    </row>
    <row r="196" spans="1:9" x14ac:dyDescent="0.4">
      <c r="A196" s="37" t="s">
        <v>259</v>
      </c>
      <c r="B196" s="37" t="s">
        <v>266</v>
      </c>
      <c r="C196" s="37">
        <v>957.5</v>
      </c>
      <c r="D196" s="37">
        <v>997.3</v>
      </c>
      <c r="E196" s="37">
        <v>1160.2</v>
      </c>
      <c r="F196" s="37">
        <v>1557.4</v>
      </c>
      <c r="G196" s="41">
        <v>1339.7</v>
      </c>
      <c r="H196" s="41">
        <v>1257.3</v>
      </c>
      <c r="I196" s="41">
        <v>1329.7</v>
      </c>
    </row>
    <row r="197" spans="1:9" x14ac:dyDescent="0.4">
      <c r="A197" s="37" t="s">
        <v>259</v>
      </c>
      <c r="B197" s="37" t="s">
        <v>207</v>
      </c>
      <c r="C197" s="37">
        <v>883</v>
      </c>
      <c r="D197" s="37">
        <v>947.1</v>
      </c>
      <c r="E197" s="37">
        <v>1141.7</v>
      </c>
      <c r="F197" s="41">
        <v>1506.2</v>
      </c>
      <c r="G197" s="41">
        <v>1289.7</v>
      </c>
      <c r="H197" s="41">
        <v>1302.2</v>
      </c>
      <c r="I197" s="41">
        <v>1401.4</v>
      </c>
    </row>
    <row r="198" spans="1:9" x14ac:dyDescent="0.4">
      <c r="A198" s="37" t="s">
        <v>259</v>
      </c>
      <c r="B198" s="37" t="s">
        <v>261</v>
      </c>
      <c r="C198" s="41">
        <v>1110</v>
      </c>
      <c r="D198" s="41">
        <v>1165.5</v>
      </c>
      <c r="E198" s="41">
        <v>1472</v>
      </c>
      <c r="F198" s="41">
        <v>2068.1999999999998</v>
      </c>
      <c r="G198" s="41">
        <v>1752.2</v>
      </c>
      <c r="H198" s="41">
        <v>1698.1</v>
      </c>
      <c r="I198" s="41">
        <v>1734</v>
      </c>
    </row>
    <row r="199" spans="1:9" x14ac:dyDescent="0.4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</row>
    <row r="200" spans="1:9" x14ac:dyDescent="0.4">
      <c r="A200" s="37" t="s">
        <v>259</v>
      </c>
      <c r="B200" s="37" t="s">
        <v>216</v>
      </c>
      <c r="C200" s="37">
        <v>759.7</v>
      </c>
      <c r="D200" s="37">
        <v>833.1</v>
      </c>
      <c r="E200" s="37">
        <v>988.4</v>
      </c>
      <c r="F200" s="37">
        <v>1337.6</v>
      </c>
      <c r="G200" s="41">
        <v>1122</v>
      </c>
      <c r="H200" s="41">
        <v>1082.8</v>
      </c>
      <c r="I200" s="41">
        <v>1128.9000000000001</v>
      </c>
    </row>
    <row r="201" spans="1:9" x14ac:dyDescent="0.4">
      <c r="A201" s="37" t="s">
        <v>267</v>
      </c>
      <c r="B201" s="37" t="s">
        <v>267</v>
      </c>
      <c r="C201" s="37">
        <v>528.6</v>
      </c>
      <c r="D201" s="37">
        <v>546.5</v>
      </c>
      <c r="E201" s="37">
        <v>615</v>
      </c>
      <c r="F201" s="37">
        <v>675.3</v>
      </c>
      <c r="G201" s="37">
        <v>643.1</v>
      </c>
      <c r="H201" s="37">
        <v>647.4</v>
      </c>
      <c r="I201" s="37">
        <v>650.1</v>
      </c>
    </row>
    <row r="202" spans="1:9" x14ac:dyDescent="0.4">
      <c r="A202" s="37" t="s">
        <v>267</v>
      </c>
      <c r="B202" s="37" t="s">
        <v>273</v>
      </c>
      <c r="C202" s="37">
        <v>494.7</v>
      </c>
      <c r="D202" s="37">
        <v>483.6</v>
      </c>
      <c r="E202" s="37">
        <v>565.79999999999995</v>
      </c>
      <c r="F202" s="37">
        <v>585.20000000000005</v>
      </c>
      <c r="G202" s="37">
        <v>616.70000000000005</v>
      </c>
      <c r="H202" s="37">
        <v>669.8</v>
      </c>
      <c r="I202" s="37">
        <v>672.3</v>
      </c>
    </row>
    <row r="203" spans="1:9" x14ac:dyDescent="0.4">
      <c r="A203" s="37" t="s">
        <v>267</v>
      </c>
      <c r="B203" s="37" t="s">
        <v>289</v>
      </c>
      <c r="C203" s="37">
        <v>383</v>
      </c>
      <c r="D203" s="37">
        <v>368.4</v>
      </c>
      <c r="E203" s="37">
        <v>405.4</v>
      </c>
      <c r="F203" s="37">
        <v>424.8</v>
      </c>
      <c r="G203" s="37">
        <v>502.6</v>
      </c>
      <c r="H203" s="37">
        <v>581.6</v>
      </c>
      <c r="I203" s="37">
        <v>608.6</v>
      </c>
    </row>
    <row r="204" spans="1:9" x14ac:dyDescent="0.4">
      <c r="A204" s="37" t="s">
        <v>267</v>
      </c>
      <c r="B204" s="37" t="s">
        <v>287</v>
      </c>
      <c r="C204" s="37">
        <v>374.7</v>
      </c>
      <c r="D204" s="37">
        <v>384.6</v>
      </c>
      <c r="E204" s="37">
        <v>439.6</v>
      </c>
      <c r="F204" s="37">
        <v>449.1</v>
      </c>
      <c r="G204" s="37">
        <v>503.1</v>
      </c>
      <c r="H204" s="37">
        <v>448.5</v>
      </c>
      <c r="I204" s="37">
        <v>467.5</v>
      </c>
    </row>
    <row r="205" spans="1:9" x14ac:dyDescent="0.4">
      <c r="A205" s="37" t="s">
        <v>267</v>
      </c>
      <c r="B205" s="37" t="s">
        <v>290</v>
      </c>
      <c r="C205" s="37">
        <v>390.7</v>
      </c>
      <c r="D205" s="37">
        <v>419.6</v>
      </c>
      <c r="E205" s="37">
        <v>464.1</v>
      </c>
      <c r="F205" s="37">
        <v>464.7</v>
      </c>
      <c r="G205" s="37">
        <v>426</v>
      </c>
      <c r="H205" s="37">
        <v>467.1</v>
      </c>
      <c r="I205" s="37">
        <v>470.8</v>
      </c>
    </row>
    <row r="206" spans="1:9" x14ac:dyDescent="0.4">
      <c r="A206" s="37" t="s">
        <v>267</v>
      </c>
      <c r="B206" s="37" t="s">
        <v>292</v>
      </c>
      <c r="C206" s="37">
        <v>487.1</v>
      </c>
      <c r="D206" s="37">
        <v>523.79999999999995</v>
      </c>
      <c r="E206" s="37">
        <v>545.20000000000005</v>
      </c>
      <c r="F206" s="37">
        <v>578.9</v>
      </c>
      <c r="G206" s="37">
        <v>631.4</v>
      </c>
      <c r="H206" s="37">
        <v>573.20000000000005</v>
      </c>
      <c r="I206" s="37">
        <v>669.8</v>
      </c>
    </row>
    <row r="207" spans="1:9" x14ac:dyDescent="0.4">
      <c r="A207" s="37" t="s">
        <v>267</v>
      </c>
      <c r="B207" s="37" t="s">
        <v>291</v>
      </c>
      <c r="C207" s="37">
        <v>664.6</v>
      </c>
      <c r="D207" s="37">
        <v>667.8</v>
      </c>
      <c r="E207" s="37">
        <v>667.8</v>
      </c>
      <c r="F207" s="37">
        <v>854.6</v>
      </c>
      <c r="G207" s="37">
        <v>804.5</v>
      </c>
      <c r="H207" s="37">
        <v>756.7</v>
      </c>
      <c r="I207" s="37">
        <v>741.9</v>
      </c>
    </row>
    <row r="208" spans="1:9" x14ac:dyDescent="0.4">
      <c r="A208" s="37" t="s">
        <v>267</v>
      </c>
      <c r="B208" s="37" t="s">
        <v>279</v>
      </c>
      <c r="C208" s="37">
        <v>488.4</v>
      </c>
      <c r="D208" s="37">
        <v>491.2</v>
      </c>
      <c r="E208" s="37">
        <v>487.7</v>
      </c>
      <c r="F208" s="37">
        <v>670.7</v>
      </c>
      <c r="G208" s="37">
        <v>696.5</v>
      </c>
      <c r="H208" s="37">
        <v>732.4</v>
      </c>
      <c r="I208" s="37">
        <v>714.1</v>
      </c>
    </row>
    <row r="209" spans="1:9" x14ac:dyDescent="0.4">
      <c r="A209" s="37" t="s">
        <v>267</v>
      </c>
      <c r="B209" s="37" t="s">
        <v>282</v>
      </c>
      <c r="C209" s="37">
        <v>495.9</v>
      </c>
      <c r="D209" s="37">
        <v>476.4</v>
      </c>
      <c r="E209" s="37">
        <v>468.2</v>
      </c>
      <c r="F209" s="37">
        <v>522</v>
      </c>
      <c r="G209" s="37">
        <v>538.4</v>
      </c>
      <c r="H209" s="37">
        <v>533.1</v>
      </c>
      <c r="I209" s="37">
        <v>539.70000000000005</v>
      </c>
    </row>
    <row r="210" spans="1:9" x14ac:dyDescent="0.4">
      <c r="A210" s="37" t="s">
        <v>267</v>
      </c>
      <c r="B210" s="37" t="s">
        <v>281</v>
      </c>
      <c r="C210" s="37">
        <v>653.29999999999995</v>
      </c>
      <c r="D210" s="37">
        <v>611</v>
      </c>
      <c r="E210" s="37">
        <v>619.20000000000005</v>
      </c>
      <c r="F210" s="37">
        <v>867.8</v>
      </c>
      <c r="G210" s="37">
        <v>852.4</v>
      </c>
      <c r="H210" s="37">
        <v>778.4</v>
      </c>
      <c r="I210" s="37">
        <v>788.3</v>
      </c>
    </row>
    <row r="211" spans="1:9" x14ac:dyDescent="0.4">
      <c r="A211" s="37" t="s">
        <v>267</v>
      </c>
      <c r="B211" s="37" t="s">
        <v>293</v>
      </c>
      <c r="C211" s="37">
        <v>358.3</v>
      </c>
      <c r="D211" s="37">
        <v>370</v>
      </c>
      <c r="E211" s="37">
        <v>395.4</v>
      </c>
      <c r="F211" s="37">
        <v>425.6</v>
      </c>
      <c r="G211" s="37">
        <v>460.6</v>
      </c>
      <c r="H211" s="37">
        <v>482.5</v>
      </c>
      <c r="I211" s="37">
        <v>499.7</v>
      </c>
    </row>
    <row r="212" spans="1:9" x14ac:dyDescent="0.4">
      <c r="A212" s="37" t="s">
        <v>267</v>
      </c>
      <c r="B212" s="37" t="s">
        <v>294</v>
      </c>
      <c r="C212" s="37">
        <v>573.1</v>
      </c>
      <c r="D212" s="37">
        <v>610.6</v>
      </c>
      <c r="E212" s="37">
        <v>752.2</v>
      </c>
      <c r="F212" s="37">
        <v>781.1</v>
      </c>
      <c r="G212" s="37">
        <v>711.4</v>
      </c>
      <c r="H212" s="37">
        <v>738.8</v>
      </c>
      <c r="I212" s="37">
        <v>739</v>
      </c>
    </row>
    <row r="213" spans="1:9" x14ac:dyDescent="0.4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</row>
    <row r="214" spans="1:9" x14ac:dyDescent="0.4">
      <c r="A214" s="37" t="s">
        <v>267</v>
      </c>
      <c r="B214" s="37" t="s">
        <v>276</v>
      </c>
      <c r="C214" s="37">
        <v>601.79999999999995</v>
      </c>
      <c r="D214" s="37">
        <v>642</v>
      </c>
      <c r="E214" s="37">
        <v>764.6</v>
      </c>
      <c r="F214" s="37">
        <v>818.2</v>
      </c>
      <c r="G214" s="37">
        <v>740</v>
      </c>
      <c r="H214" s="37">
        <v>745.5</v>
      </c>
      <c r="I214" s="37">
        <v>752.1</v>
      </c>
    </row>
    <row r="215" spans="1:9" x14ac:dyDescent="0.4">
      <c r="A215" s="37" t="s">
        <v>267</v>
      </c>
      <c r="B215" s="37" t="s">
        <v>283</v>
      </c>
      <c r="C215" s="37">
        <v>394.1</v>
      </c>
      <c r="D215" s="37">
        <v>431.3</v>
      </c>
      <c r="E215" s="37">
        <v>453.1</v>
      </c>
      <c r="F215" s="37">
        <v>479.3</v>
      </c>
      <c r="G215" s="37">
        <v>493.5</v>
      </c>
      <c r="H215" s="37">
        <v>521.70000000000005</v>
      </c>
      <c r="I215" s="37">
        <v>558.20000000000005</v>
      </c>
    </row>
    <row r="216" spans="1:9" x14ac:dyDescent="0.4">
      <c r="A216" s="37" t="s">
        <v>267</v>
      </c>
      <c r="B216" s="37" t="s">
        <v>285</v>
      </c>
      <c r="C216" s="37">
        <v>295.10000000000002</v>
      </c>
      <c r="D216" s="37">
        <v>265.89999999999998</v>
      </c>
      <c r="E216" s="37">
        <v>272.89999999999998</v>
      </c>
      <c r="F216" s="37">
        <v>283</v>
      </c>
      <c r="G216" s="37">
        <v>289.2</v>
      </c>
      <c r="H216" s="37">
        <v>305</v>
      </c>
      <c r="I216" s="37">
        <v>326.8</v>
      </c>
    </row>
    <row r="217" spans="1:9" x14ac:dyDescent="0.4">
      <c r="A217" s="37" t="s">
        <v>267</v>
      </c>
      <c r="B217" s="37" t="s">
        <v>275</v>
      </c>
      <c r="C217" s="37">
        <v>513</v>
      </c>
      <c r="D217" s="37">
        <v>574.4</v>
      </c>
      <c r="E217" s="37">
        <v>654.6</v>
      </c>
      <c r="F217" s="37">
        <v>684.2</v>
      </c>
      <c r="G217" s="37">
        <v>701.2</v>
      </c>
      <c r="H217" s="37">
        <v>702.6</v>
      </c>
      <c r="I217" s="37">
        <v>687.1</v>
      </c>
    </row>
    <row r="218" spans="1:9" x14ac:dyDescent="0.4">
      <c r="A218" s="37" t="s">
        <v>267</v>
      </c>
      <c r="B218" s="37" t="s">
        <v>278</v>
      </c>
      <c r="C218" s="37">
        <v>356.5</v>
      </c>
      <c r="D218" s="37">
        <v>351</v>
      </c>
      <c r="E218" s="37">
        <v>388.1</v>
      </c>
      <c r="F218" s="37">
        <v>440.4</v>
      </c>
      <c r="G218" s="37">
        <v>470.2</v>
      </c>
      <c r="H218" s="37">
        <v>427.7</v>
      </c>
      <c r="I218" s="37">
        <v>429.4</v>
      </c>
    </row>
    <row r="219" spans="1:9" x14ac:dyDescent="0.4">
      <c r="A219" s="37" t="s">
        <v>267</v>
      </c>
      <c r="B219" s="37" t="s">
        <v>274</v>
      </c>
      <c r="C219" s="37">
        <v>420.3</v>
      </c>
      <c r="D219" s="37">
        <v>476.5</v>
      </c>
      <c r="E219" s="37">
        <v>510.7</v>
      </c>
      <c r="F219" s="37">
        <v>559.4</v>
      </c>
      <c r="G219" s="37">
        <v>568.1</v>
      </c>
      <c r="H219" s="37">
        <v>567.20000000000005</v>
      </c>
      <c r="I219" s="37">
        <v>538.29999999999995</v>
      </c>
    </row>
    <row r="220" spans="1:9" x14ac:dyDescent="0.4">
      <c r="A220" s="37" t="s">
        <v>267</v>
      </c>
      <c r="B220" s="37" t="s">
        <v>280</v>
      </c>
      <c r="C220" s="37">
        <v>388.3</v>
      </c>
      <c r="D220" s="37">
        <v>432.2</v>
      </c>
      <c r="E220" s="37">
        <v>484</v>
      </c>
      <c r="F220" s="37">
        <v>481.8</v>
      </c>
      <c r="G220" s="37">
        <v>535.5</v>
      </c>
      <c r="H220" s="37">
        <v>571.70000000000005</v>
      </c>
      <c r="I220" s="37">
        <v>590.1</v>
      </c>
    </row>
    <row r="221" spans="1:9" x14ac:dyDescent="0.4">
      <c r="A221" s="37" t="s">
        <v>267</v>
      </c>
      <c r="B221" s="37" t="s">
        <v>284</v>
      </c>
      <c r="C221" s="37">
        <v>437.3</v>
      </c>
      <c r="D221" s="37">
        <v>457</v>
      </c>
      <c r="E221" s="37">
        <v>513.5</v>
      </c>
      <c r="F221" s="37">
        <v>522.70000000000005</v>
      </c>
      <c r="G221" s="37">
        <v>538.6</v>
      </c>
      <c r="H221" s="37">
        <v>570.20000000000005</v>
      </c>
      <c r="I221" s="37">
        <v>637.20000000000005</v>
      </c>
    </row>
    <row r="222" spans="1:9" x14ac:dyDescent="0.4">
      <c r="A222" s="37" t="s">
        <v>267</v>
      </c>
      <c r="B222" s="37" t="s">
        <v>277</v>
      </c>
      <c r="C222" s="37">
        <v>405.5</v>
      </c>
      <c r="D222" s="37">
        <v>378.2</v>
      </c>
      <c r="E222" s="37">
        <v>455.3</v>
      </c>
      <c r="F222" s="37">
        <v>506.9</v>
      </c>
      <c r="G222" s="37">
        <v>583.29999999999995</v>
      </c>
      <c r="H222" s="37">
        <v>594.9</v>
      </c>
      <c r="I222" s="37">
        <v>579.79999999999995</v>
      </c>
    </row>
    <row r="223" spans="1:9" x14ac:dyDescent="0.4">
      <c r="A223" s="37" t="s">
        <v>267</v>
      </c>
      <c r="B223" s="37" t="s">
        <v>286</v>
      </c>
      <c r="C223" s="37">
        <v>467.6</v>
      </c>
      <c r="D223" s="37">
        <v>472.3</v>
      </c>
      <c r="E223" s="37">
        <v>473.2</v>
      </c>
      <c r="F223" s="37">
        <v>521.79999999999995</v>
      </c>
      <c r="G223" s="37">
        <v>566.29999999999995</v>
      </c>
      <c r="H223" s="37">
        <v>586.5</v>
      </c>
      <c r="I223" s="37">
        <v>610.5</v>
      </c>
    </row>
    <row r="224" spans="1:9" x14ac:dyDescent="0.4">
      <c r="A224" s="37" t="s">
        <v>268</v>
      </c>
      <c r="B224" s="37" t="s">
        <v>268</v>
      </c>
      <c r="C224" s="37">
        <v>515.79999999999995</v>
      </c>
      <c r="D224" s="37">
        <v>519.79999999999995</v>
      </c>
      <c r="E224" s="37">
        <v>597.4</v>
      </c>
      <c r="F224" s="37">
        <v>706.2</v>
      </c>
      <c r="G224" s="37">
        <v>696.6</v>
      </c>
      <c r="H224" s="37">
        <v>685.2</v>
      </c>
      <c r="I224" s="37">
        <v>709.9</v>
      </c>
    </row>
    <row r="225" spans="1:9" x14ac:dyDescent="0.4">
      <c r="A225" s="37" t="s">
        <v>268</v>
      </c>
      <c r="B225" s="37" t="s">
        <v>301</v>
      </c>
      <c r="C225" s="37">
        <v>462.4</v>
      </c>
      <c r="D225" s="37">
        <v>462.1</v>
      </c>
      <c r="E225" s="37">
        <v>524</v>
      </c>
      <c r="F225" s="37">
        <v>538.6</v>
      </c>
      <c r="G225" s="37">
        <v>620</v>
      </c>
      <c r="H225" s="37">
        <v>624.70000000000005</v>
      </c>
      <c r="I225" s="37">
        <v>652.9</v>
      </c>
    </row>
    <row r="226" spans="1:9" x14ac:dyDescent="0.4">
      <c r="A226" s="37" t="s">
        <v>268</v>
      </c>
      <c r="B226" s="37" t="s">
        <v>308</v>
      </c>
      <c r="C226" s="37">
        <v>413.6</v>
      </c>
      <c r="D226" s="37">
        <v>425.9</v>
      </c>
      <c r="E226" s="37">
        <v>467.7</v>
      </c>
      <c r="F226" s="37">
        <v>580.20000000000005</v>
      </c>
      <c r="G226" s="37">
        <v>567</v>
      </c>
      <c r="H226" s="37">
        <v>547.1</v>
      </c>
      <c r="I226" s="37">
        <v>532.9</v>
      </c>
    </row>
    <row r="227" spans="1:9" x14ac:dyDescent="0.4">
      <c r="A227" s="37" t="s">
        <v>268</v>
      </c>
      <c r="B227" s="37" t="s">
        <v>305</v>
      </c>
      <c r="C227" s="37">
        <v>394</v>
      </c>
      <c r="D227" s="37">
        <v>416.7</v>
      </c>
      <c r="E227" s="37">
        <v>420.2</v>
      </c>
      <c r="F227" s="37">
        <v>457.4</v>
      </c>
      <c r="G227" s="37">
        <v>474.8</v>
      </c>
      <c r="H227" s="37">
        <v>485.5</v>
      </c>
      <c r="I227" s="37">
        <v>497.7</v>
      </c>
    </row>
    <row r="228" spans="1:9" x14ac:dyDescent="0.4">
      <c r="A228" s="37" t="s">
        <v>268</v>
      </c>
      <c r="B228" s="37" t="s">
        <v>297</v>
      </c>
      <c r="C228" s="37">
        <v>454.6</v>
      </c>
      <c r="D228" s="37">
        <v>452.8</v>
      </c>
      <c r="E228" s="37">
        <v>485.3</v>
      </c>
      <c r="F228" s="37">
        <v>552.79999999999995</v>
      </c>
      <c r="G228" s="37">
        <v>555.1</v>
      </c>
      <c r="H228" s="37">
        <v>555.29999999999995</v>
      </c>
      <c r="I228" s="37">
        <v>573.9</v>
      </c>
    </row>
    <row r="229" spans="1:9" x14ac:dyDescent="0.4">
      <c r="A229" s="37" t="s">
        <v>268</v>
      </c>
      <c r="B229" s="37" t="s">
        <v>295</v>
      </c>
      <c r="C229" s="37">
        <v>358.2</v>
      </c>
      <c r="D229" s="37">
        <v>375.3</v>
      </c>
      <c r="E229" s="37">
        <v>395.6</v>
      </c>
      <c r="F229" s="37">
        <v>408.7</v>
      </c>
      <c r="G229" s="37">
        <v>423</v>
      </c>
      <c r="H229" s="37">
        <v>450</v>
      </c>
      <c r="I229" s="37">
        <v>485.6</v>
      </c>
    </row>
    <row r="230" spans="1:9" x14ac:dyDescent="0.4">
      <c r="A230" s="37" t="s">
        <v>268</v>
      </c>
      <c r="B230" s="37" t="s">
        <v>302</v>
      </c>
      <c r="C230" s="37">
        <v>434.1</v>
      </c>
      <c r="D230" s="37">
        <v>418.8</v>
      </c>
      <c r="E230" s="37">
        <v>461.4</v>
      </c>
      <c r="F230" s="37">
        <v>493.8</v>
      </c>
      <c r="G230" s="37">
        <v>540.79999999999995</v>
      </c>
      <c r="H230" s="37">
        <v>571.79999999999995</v>
      </c>
      <c r="I230" s="37">
        <v>615</v>
      </c>
    </row>
    <row r="231" spans="1:9" x14ac:dyDescent="0.4">
      <c r="A231" s="37" t="s">
        <v>268</v>
      </c>
      <c r="B231" s="37" t="s">
        <v>303</v>
      </c>
      <c r="C231" s="37">
        <v>314.10000000000002</v>
      </c>
      <c r="D231" s="37">
        <v>470.3</v>
      </c>
      <c r="E231" s="37">
        <v>521.5</v>
      </c>
      <c r="F231" s="37">
        <v>549.79999999999995</v>
      </c>
      <c r="G231" s="37">
        <v>540</v>
      </c>
      <c r="H231" s="37">
        <v>657.5</v>
      </c>
      <c r="I231" s="37">
        <v>678.3</v>
      </c>
    </row>
    <row r="232" spans="1:9" x14ac:dyDescent="0.4">
      <c r="A232" s="37" t="s">
        <v>268</v>
      </c>
      <c r="B232" s="37" t="s">
        <v>300</v>
      </c>
      <c r="C232" s="37">
        <v>418.3</v>
      </c>
      <c r="D232" s="37">
        <v>419.7</v>
      </c>
      <c r="E232" s="37">
        <v>453.5</v>
      </c>
      <c r="F232" s="37">
        <v>535.4</v>
      </c>
      <c r="G232" s="37">
        <v>536.9</v>
      </c>
      <c r="H232" s="37">
        <v>602.1</v>
      </c>
      <c r="I232" s="37">
        <v>665.6</v>
      </c>
    </row>
    <row r="233" spans="1:9" x14ac:dyDescent="0.4">
      <c r="A233" s="37" t="s">
        <v>268</v>
      </c>
      <c r="B233" s="37" t="s">
        <v>298</v>
      </c>
      <c r="C233" s="37">
        <v>529.70000000000005</v>
      </c>
      <c r="D233" s="37">
        <v>520</v>
      </c>
      <c r="E233" s="37">
        <v>548.4</v>
      </c>
      <c r="F233" s="37">
        <v>617.20000000000005</v>
      </c>
      <c r="G233" s="37">
        <v>608.9</v>
      </c>
      <c r="H233" s="37">
        <v>573.6</v>
      </c>
      <c r="I233" s="37">
        <v>559.1</v>
      </c>
    </row>
    <row r="234" spans="1:9" x14ac:dyDescent="0.4">
      <c r="A234" s="37" t="s">
        <v>268</v>
      </c>
      <c r="B234" s="37" t="s">
        <v>307</v>
      </c>
      <c r="C234" s="37">
        <v>358</v>
      </c>
      <c r="D234" s="37">
        <v>348.7</v>
      </c>
      <c r="E234" s="37">
        <v>351.8</v>
      </c>
      <c r="F234" s="37">
        <v>378.5</v>
      </c>
      <c r="G234" s="37">
        <v>390.7</v>
      </c>
      <c r="H234" s="37">
        <v>394.6</v>
      </c>
      <c r="I234" s="37">
        <v>399.2</v>
      </c>
    </row>
    <row r="235" spans="1:9" x14ac:dyDescent="0.4">
      <c r="A235" s="37" t="s">
        <v>268</v>
      </c>
      <c r="B235" s="37" t="s">
        <v>306</v>
      </c>
      <c r="C235" s="37">
        <v>687.4</v>
      </c>
      <c r="D235" s="37">
        <v>687.4</v>
      </c>
      <c r="E235" s="37">
        <v>687.4</v>
      </c>
      <c r="F235" s="37">
        <v>727.3</v>
      </c>
      <c r="G235" s="37">
        <v>824.6</v>
      </c>
      <c r="H235" s="37">
        <v>813.6</v>
      </c>
      <c r="I235" s="37">
        <v>824.6</v>
      </c>
    </row>
    <row r="236" spans="1:9" x14ac:dyDescent="0.4">
      <c r="A236" s="37" t="s">
        <v>268</v>
      </c>
      <c r="B236" s="37" t="s">
        <v>299</v>
      </c>
      <c r="C236" s="37">
        <v>578.4</v>
      </c>
      <c r="D236" s="37">
        <v>582.6</v>
      </c>
      <c r="E236" s="37">
        <v>704.2</v>
      </c>
      <c r="F236" s="37">
        <v>836</v>
      </c>
      <c r="G236" s="37">
        <v>819.6</v>
      </c>
      <c r="H236" s="37">
        <v>810.6</v>
      </c>
      <c r="I236" s="37">
        <v>861.7</v>
      </c>
    </row>
    <row r="237" spans="1:9" x14ac:dyDescent="0.4">
      <c r="A237" s="37" t="s">
        <v>268</v>
      </c>
      <c r="B237" s="37" t="s">
        <v>771</v>
      </c>
      <c r="C237" s="37">
        <v>582.79999999999995</v>
      </c>
      <c r="D237" s="37">
        <v>612.6</v>
      </c>
      <c r="E237" s="37">
        <v>789.8</v>
      </c>
      <c r="F237" s="37">
        <v>890.2</v>
      </c>
      <c r="G237" s="37">
        <v>853.2</v>
      </c>
      <c r="H237" s="37">
        <v>843.1</v>
      </c>
      <c r="I237" s="37">
        <v>902.1</v>
      </c>
    </row>
    <row r="238" spans="1:9" x14ac:dyDescent="0.4">
      <c r="A238" s="37" t="s">
        <v>268</v>
      </c>
      <c r="B238" s="37" t="s">
        <v>772</v>
      </c>
      <c r="C238" s="37">
        <v>574.4</v>
      </c>
      <c r="D238" s="37">
        <v>553.5</v>
      </c>
      <c r="E238" s="37">
        <v>621.29999999999995</v>
      </c>
      <c r="F238" s="37">
        <v>784</v>
      </c>
      <c r="G238" s="37">
        <v>787.3</v>
      </c>
      <c r="H238" s="37">
        <v>779.4</v>
      </c>
      <c r="I238" s="37">
        <v>823.5</v>
      </c>
    </row>
    <row r="239" spans="1:9" x14ac:dyDescent="0.4">
      <c r="A239" s="37" t="s">
        <v>268</v>
      </c>
      <c r="B239" s="37" t="s">
        <v>296</v>
      </c>
      <c r="C239" s="37">
        <v>417.3</v>
      </c>
      <c r="D239" s="37">
        <v>422.1</v>
      </c>
      <c r="E239" s="37">
        <v>441.3</v>
      </c>
      <c r="F239" s="37">
        <v>541.6</v>
      </c>
      <c r="G239" s="37">
        <v>570.20000000000005</v>
      </c>
      <c r="H239" s="37">
        <v>562.6</v>
      </c>
      <c r="I239" s="37">
        <v>585.9</v>
      </c>
    </row>
    <row r="240" spans="1:9" x14ac:dyDescent="0.4">
      <c r="A240" s="37" t="s">
        <v>268</v>
      </c>
      <c r="B240" s="37" t="s">
        <v>304</v>
      </c>
      <c r="C240" s="37">
        <v>336.5</v>
      </c>
      <c r="D240" s="37">
        <v>315.3</v>
      </c>
      <c r="E240" s="37">
        <v>345</v>
      </c>
      <c r="F240" s="37">
        <v>353.6</v>
      </c>
      <c r="G240" s="37">
        <v>365.2</v>
      </c>
      <c r="H240" s="37">
        <v>383.7</v>
      </c>
      <c r="I240" s="37">
        <v>438.5</v>
      </c>
    </row>
    <row r="241" spans="1:9" x14ac:dyDescent="0.4">
      <c r="A241" s="37" t="s">
        <v>271</v>
      </c>
      <c r="B241" s="37" t="s">
        <v>271</v>
      </c>
      <c r="C241" s="41">
        <v>1004.8</v>
      </c>
      <c r="D241" s="41">
        <v>994.6</v>
      </c>
      <c r="E241" s="37">
        <v>1057.2</v>
      </c>
      <c r="F241" s="41">
        <v>1333.9</v>
      </c>
      <c r="G241" s="41">
        <v>1376.6</v>
      </c>
      <c r="H241" s="41">
        <v>1316.8</v>
      </c>
      <c r="I241" s="41">
        <v>1299.3</v>
      </c>
    </row>
    <row r="242" spans="1:9" x14ac:dyDescent="0.4">
      <c r="A242" s="37" t="s">
        <v>271</v>
      </c>
      <c r="B242" s="37" t="s">
        <v>309</v>
      </c>
      <c r="C242" s="37">
        <v>903.3</v>
      </c>
      <c r="D242" s="37">
        <v>857.7</v>
      </c>
      <c r="E242" s="37">
        <v>889.5</v>
      </c>
      <c r="F242" s="37">
        <v>1027.3</v>
      </c>
      <c r="G242" s="41">
        <v>1054.9000000000001</v>
      </c>
      <c r="H242" s="41">
        <v>1040</v>
      </c>
      <c r="I242" s="41">
        <v>1056.3</v>
      </c>
    </row>
    <row r="243" spans="1:9" x14ac:dyDescent="0.4">
      <c r="A243" s="37" t="s">
        <v>271</v>
      </c>
      <c r="B243" s="37" t="s">
        <v>310</v>
      </c>
      <c r="C243" s="41">
        <v>1031.5999999999999</v>
      </c>
      <c r="D243" s="41">
        <v>1028.9000000000001</v>
      </c>
      <c r="E243" s="41">
        <v>1098.8</v>
      </c>
      <c r="F243" s="41">
        <v>1413.2</v>
      </c>
      <c r="G243" s="41">
        <v>1459</v>
      </c>
      <c r="H243" s="41">
        <v>1389.2</v>
      </c>
      <c r="I243" s="41">
        <v>1364.3</v>
      </c>
    </row>
    <row r="244" spans="1:9" x14ac:dyDescent="0.4">
      <c r="A244" s="37" t="s">
        <v>269</v>
      </c>
      <c r="B244" s="37" t="s">
        <v>269</v>
      </c>
      <c r="C244" s="37">
        <v>569.5</v>
      </c>
      <c r="D244" s="37">
        <v>596.9</v>
      </c>
      <c r="E244" s="37">
        <v>685</v>
      </c>
      <c r="F244" s="37">
        <v>817.6</v>
      </c>
      <c r="G244" s="37">
        <v>768.5</v>
      </c>
      <c r="H244" s="37">
        <v>753.7</v>
      </c>
      <c r="I244" s="37">
        <v>764.7</v>
      </c>
    </row>
    <row r="245" spans="1:9" x14ac:dyDescent="0.4">
      <c r="A245" s="37" t="s">
        <v>269</v>
      </c>
      <c r="B245" s="37" t="s">
        <v>314</v>
      </c>
      <c r="C245" s="37">
        <v>488.5</v>
      </c>
      <c r="D245" s="37">
        <v>500.7</v>
      </c>
      <c r="E245" s="37">
        <v>628.4</v>
      </c>
      <c r="F245" s="37">
        <v>826.6</v>
      </c>
      <c r="G245" s="37">
        <v>721.2</v>
      </c>
      <c r="H245" s="37">
        <v>690.9</v>
      </c>
      <c r="I245" s="37">
        <v>717.8</v>
      </c>
    </row>
    <row r="246" spans="1:9" x14ac:dyDescent="0.4">
      <c r="A246" s="37" t="s">
        <v>269</v>
      </c>
      <c r="B246" s="37" t="s">
        <v>319</v>
      </c>
      <c r="C246" s="37">
        <v>463.8</v>
      </c>
      <c r="D246" s="37">
        <v>473.6</v>
      </c>
      <c r="E246" s="37">
        <v>578.70000000000005</v>
      </c>
      <c r="F246" s="37">
        <v>709</v>
      </c>
      <c r="G246" s="37">
        <v>691.8</v>
      </c>
      <c r="H246" s="37">
        <v>657.6</v>
      </c>
      <c r="I246" s="37">
        <v>668</v>
      </c>
    </row>
    <row r="247" spans="1:9" x14ac:dyDescent="0.4">
      <c r="A247" s="37" t="s">
        <v>269</v>
      </c>
      <c r="B247" s="37" t="s">
        <v>311</v>
      </c>
      <c r="C247" s="37">
        <v>489.3</v>
      </c>
      <c r="D247" s="37">
        <v>494.7</v>
      </c>
      <c r="E247" s="37">
        <v>506.5</v>
      </c>
      <c r="F247" s="37">
        <v>541.79999999999995</v>
      </c>
      <c r="G247" s="37">
        <v>540.5</v>
      </c>
      <c r="H247" s="37">
        <v>589.5</v>
      </c>
      <c r="I247" s="37">
        <v>607.1</v>
      </c>
    </row>
    <row r="248" spans="1:9" x14ac:dyDescent="0.4">
      <c r="A248" s="37" t="s">
        <v>269</v>
      </c>
      <c r="B248" s="37" t="s">
        <v>315</v>
      </c>
      <c r="C248" s="37">
        <v>437</v>
      </c>
      <c r="D248" s="37">
        <v>443.6</v>
      </c>
      <c r="E248" s="37">
        <v>512.6</v>
      </c>
      <c r="F248" s="37">
        <v>574.6</v>
      </c>
      <c r="G248" s="37">
        <v>645.4</v>
      </c>
      <c r="H248" s="37">
        <v>642.6</v>
      </c>
      <c r="I248" s="37">
        <v>678.7</v>
      </c>
    </row>
    <row r="249" spans="1:9" x14ac:dyDescent="0.4">
      <c r="A249" s="37" t="s">
        <v>269</v>
      </c>
      <c r="B249" s="37" t="s">
        <v>325</v>
      </c>
      <c r="C249" s="37">
        <v>566.6</v>
      </c>
      <c r="D249" s="37">
        <v>553.9</v>
      </c>
      <c r="E249" s="37">
        <v>545.5</v>
      </c>
      <c r="F249" s="37">
        <v>604.6</v>
      </c>
      <c r="G249" s="37">
        <v>609.4</v>
      </c>
      <c r="H249" s="37">
        <v>590.70000000000005</v>
      </c>
      <c r="I249" s="37">
        <v>585.4</v>
      </c>
    </row>
    <row r="250" spans="1:9" x14ac:dyDescent="0.4">
      <c r="A250" s="37" t="s">
        <v>269</v>
      </c>
      <c r="B250" s="37" t="s">
        <v>312</v>
      </c>
      <c r="C250" s="37">
        <v>493.3</v>
      </c>
      <c r="D250" s="37">
        <v>471</v>
      </c>
      <c r="E250" s="37">
        <v>501.6</v>
      </c>
      <c r="F250" s="37">
        <v>627.6</v>
      </c>
      <c r="G250" s="37">
        <v>636.79999999999995</v>
      </c>
      <c r="H250" s="37">
        <v>658.8</v>
      </c>
      <c r="I250" s="37">
        <v>684.3</v>
      </c>
    </row>
    <row r="251" spans="1:9" x14ac:dyDescent="0.4">
      <c r="A251" s="37" t="s">
        <v>269</v>
      </c>
      <c r="B251" s="37" t="s">
        <v>323</v>
      </c>
      <c r="C251" s="37">
        <v>435.9</v>
      </c>
      <c r="D251" s="37">
        <v>458.5</v>
      </c>
      <c r="E251" s="37">
        <v>483.1</v>
      </c>
      <c r="F251" s="37">
        <v>547.29999999999995</v>
      </c>
      <c r="G251" s="37">
        <v>585.29999999999995</v>
      </c>
      <c r="H251" s="37">
        <v>618.5</v>
      </c>
      <c r="I251" s="37">
        <v>642.4</v>
      </c>
    </row>
    <row r="252" spans="1:9" x14ac:dyDescent="0.4">
      <c r="A252" s="37" t="s">
        <v>269</v>
      </c>
      <c r="B252" s="37" t="s">
        <v>317</v>
      </c>
      <c r="C252" s="37">
        <v>534.4</v>
      </c>
      <c r="D252" s="37">
        <v>527.70000000000005</v>
      </c>
      <c r="E252" s="37">
        <v>534.1</v>
      </c>
      <c r="F252" s="37">
        <v>654.5</v>
      </c>
      <c r="G252" s="37">
        <v>664.4</v>
      </c>
      <c r="H252" s="37">
        <v>644.20000000000005</v>
      </c>
      <c r="I252" s="37">
        <v>657.9</v>
      </c>
    </row>
    <row r="253" spans="1:9" x14ac:dyDescent="0.4">
      <c r="A253" s="37" t="s">
        <v>269</v>
      </c>
      <c r="B253" s="37" t="s">
        <v>316</v>
      </c>
      <c r="C253" s="37">
        <v>468.2</v>
      </c>
      <c r="D253" s="37">
        <v>448.9</v>
      </c>
      <c r="E253" s="37">
        <v>510</v>
      </c>
      <c r="F253" s="37">
        <v>530.9</v>
      </c>
      <c r="G253" s="37">
        <v>568.79999999999995</v>
      </c>
      <c r="H253" s="37">
        <v>602.5</v>
      </c>
      <c r="I253" s="37">
        <v>618</v>
      </c>
    </row>
    <row r="254" spans="1:9" x14ac:dyDescent="0.4">
      <c r="A254" s="37" t="s">
        <v>269</v>
      </c>
      <c r="B254" s="37" t="s">
        <v>324</v>
      </c>
      <c r="C254" s="37">
        <v>559.1</v>
      </c>
      <c r="D254" s="37">
        <v>571.29999999999995</v>
      </c>
      <c r="E254" s="37">
        <v>656.8</v>
      </c>
      <c r="F254" s="37">
        <v>847.9</v>
      </c>
      <c r="G254" s="37">
        <v>798.2</v>
      </c>
      <c r="H254" s="37">
        <v>787.6</v>
      </c>
      <c r="I254" s="37">
        <v>820.2</v>
      </c>
    </row>
    <row r="255" spans="1:9" x14ac:dyDescent="0.4">
      <c r="A255" s="37" t="s">
        <v>269</v>
      </c>
      <c r="B255" s="37" t="s">
        <v>320</v>
      </c>
      <c r="C255" s="37">
        <v>440.7</v>
      </c>
      <c r="D255" s="37">
        <v>439.8</v>
      </c>
      <c r="E255" s="37">
        <v>465.9</v>
      </c>
      <c r="F255" s="37">
        <v>498.3</v>
      </c>
      <c r="G255" s="37">
        <v>507</v>
      </c>
      <c r="H255" s="37">
        <v>536.70000000000005</v>
      </c>
      <c r="I255" s="37">
        <v>592.70000000000005</v>
      </c>
    </row>
    <row r="256" spans="1:9" x14ac:dyDescent="0.4">
      <c r="A256" s="37" t="s">
        <v>269</v>
      </c>
      <c r="B256" s="37" t="s">
        <v>313</v>
      </c>
      <c r="C256" s="37">
        <v>633.1</v>
      </c>
      <c r="D256" s="37">
        <v>694.1</v>
      </c>
      <c r="E256" s="37">
        <v>829.3</v>
      </c>
      <c r="F256" s="37">
        <v>970.2</v>
      </c>
      <c r="G256" s="37">
        <v>878.1</v>
      </c>
      <c r="H256" s="37">
        <v>865.2</v>
      </c>
      <c r="I256" s="37">
        <v>860.5</v>
      </c>
    </row>
    <row r="257" spans="1:9" x14ac:dyDescent="0.4">
      <c r="A257" s="37" t="s">
        <v>269</v>
      </c>
      <c r="B257" s="37" t="s">
        <v>773</v>
      </c>
      <c r="C257" s="37">
        <v>552.20000000000005</v>
      </c>
      <c r="D257" s="37">
        <v>562.6</v>
      </c>
      <c r="E257" s="37">
        <v>658.8</v>
      </c>
      <c r="F257" s="37">
        <v>772.6</v>
      </c>
      <c r="G257" s="37">
        <v>734.3</v>
      </c>
      <c r="H257" s="37">
        <v>728</v>
      </c>
      <c r="I257" s="37">
        <v>735.2</v>
      </c>
    </row>
    <row r="258" spans="1:9" x14ac:dyDescent="0.4">
      <c r="A258" s="37" t="s">
        <v>269</v>
      </c>
      <c r="B258" s="37" t="s">
        <v>774</v>
      </c>
      <c r="C258" s="37">
        <v>682.6</v>
      </c>
      <c r="D258" s="37">
        <v>773.1</v>
      </c>
      <c r="E258" s="37">
        <v>929.4</v>
      </c>
      <c r="F258" s="37">
        <v>1085.4000000000001</v>
      </c>
      <c r="G258" s="41">
        <v>962.1</v>
      </c>
      <c r="H258" s="37">
        <v>948.3</v>
      </c>
      <c r="I258" s="37">
        <v>939</v>
      </c>
    </row>
    <row r="259" spans="1:9" x14ac:dyDescent="0.4">
      <c r="A259" s="37" t="s">
        <v>269</v>
      </c>
      <c r="B259" s="37" t="s">
        <v>318</v>
      </c>
      <c r="C259" s="37">
        <v>443.2</v>
      </c>
      <c r="D259" s="37">
        <v>441.8</v>
      </c>
      <c r="E259" s="37">
        <v>487.1</v>
      </c>
      <c r="F259" s="37">
        <v>483.5</v>
      </c>
      <c r="G259" s="37">
        <v>503.7</v>
      </c>
      <c r="H259" s="37">
        <v>537.29999999999995</v>
      </c>
      <c r="I259" s="37">
        <v>540.29999999999995</v>
      </c>
    </row>
    <row r="260" spans="1:9" x14ac:dyDescent="0.4">
      <c r="A260" s="37" t="s">
        <v>269</v>
      </c>
      <c r="B260" s="37" t="s">
        <v>322</v>
      </c>
      <c r="C260" s="37">
        <v>421.1</v>
      </c>
      <c r="D260" s="37">
        <v>445.7</v>
      </c>
      <c r="E260" s="37">
        <v>459.3</v>
      </c>
      <c r="F260" s="37">
        <v>507.4</v>
      </c>
      <c r="G260" s="37">
        <v>564.1</v>
      </c>
      <c r="H260" s="37">
        <v>553.70000000000005</v>
      </c>
      <c r="I260" s="37">
        <v>556.79999999999995</v>
      </c>
    </row>
    <row r="261" spans="1:9" x14ac:dyDescent="0.4">
      <c r="A261" s="37" t="s">
        <v>269</v>
      </c>
      <c r="B261" s="37" t="s">
        <v>321</v>
      </c>
      <c r="C261" s="37">
        <v>518.9</v>
      </c>
      <c r="D261" s="37">
        <v>523.5</v>
      </c>
      <c r="E261" s="37">
        <v>600.9</v>
      </c>
      <c r="F261" s="37">
        <v>720</v>
      </c>
      <c r="G261" s="37">
        <v>679.6</v>
      </c>
      <c r="H261" s="37">
        <v>587.79999999999995</v>
      </c>
      <c r="I261" s="37">
        <v>606</v>
      </c>
    </row>
    <row r="262" spans="1:9" x14ac:dyDescent="0.4">
      <c r="A262" s="37" t="s">
        <v>270</v>
      </c>
      <c r="B262" s="37" t="s">
        <v>270</v>
      </c>
      <c r="C262" s="37">
        <v>536.4</v>
      </c>
      <c r="D262" s="37">
        <v>542.9</v>
      </c>
      <c r="E262" s="37">
        <v>643.5</v>
      </c>
      <c r="F262" s="37">
        <v>810.9</v>
      </c>
      <c r="G262" s="37">
        <v>759.5</v>
      </c>
      <c r="H262" s="37">
        <v>773.7</v>
      </c>
      <c r="I262" s="37">
        <v>776.9</v>
      </c>
    </row>
    <row r="263" spans="1:9" x14ac:dyDescent="0.4">
      <c r="A263" s="37" t="s">
        <v>270</v>
      </c>
      <c r="B263" s="37" t="s">
        <v>335</v>
      </c>
      <c r="C263" s="37">
        <v>355.4</v>
      </c>
      <c r="D263" s="37">
        <v>397.2</v>
      </c>
      <c r="E263" s="37">
        <v>432.7</v>
      </c>
      <c r="F263" s="37">
        <v>462</v>
      </c>
      <c r="G263" s="37">
        <v>470.5</v>
      </c>
      <c r="H263" s="37">
        <v>472.5</v>
      </c>
      <c r="I263" s="37">
        <v>486.8</v>
      </c>
    </row>
    <row r="264" spans="1:9" x14ac:dyDescent="0.4">
      <c r="A264" s="37" t="s">
        <v>270</v>
      </c>
      <c r="B264" s="37" t="s">
        <v>328</v>
      </c>
      <c r="C264" s="37">
        <v>402.1</v>
      </c>
      <c r="D264" s="37">
        <v>409.6</v>
      </c>
      <c r="E264" s="37">
        <v>433.9</v>
      </c>
      <c r="F264" s="37">
        <v>460.7</v>
      </c>
      <c r="G264" s="37">
        <v>479.5</v>
      </c>
      <c r="H264" s="37">
        <v>533</v>
      </c>
      <c r="I264" s="37">
        <v>594.5</v>
      </c>
    </row>
    <row r="265" spans="1:9" x14ac:dyDescent="0.4">
      <c r="A265" s="37" t="s">
        <v>270</v>
      </c>
      <c r="B265" s="37" t="s">
        <v>327</v>
      </c>
      <c r="C265" s="37">
        <v>354.7</v>
      </c>
      <c r="D265" s="37">
        <v>478.4</v>
      </c>
      <c r="E265" s="37">
        <v>475.2</v>
      </c>
      <c r="F265" s="37">
        <v>477.8</v>
      </c>
      <c r="G265" s="37">
        <v>456.8</v>
      </c>
      <c r="H265" s="37">
        <v>483.7</v>
      </c>
      <c r="I265" s="37">
        <v>488.3</v>
      </c>
    </row>
    <row r="266" spans="1:9" x14ac:dyDescent="0.4">
      <c r="A266" s="37" t="s">
        <v>270</v>
      </c>
      <c r="B266" s="37" t="s">
        <v>326</v>
      </c>
      <c r="C266" s="37">
        <v>426.6</v>
      </c>
      <c r="D266" s="37">
        <v>424.3</v>
      </c>
      <c r="E266" s="37">
        <v>453.9</v>
      </c>
      <c r="F266" s="37">
        <v>477.2</v>
      </c>
      <c r="G266" s="37">
        <v>488.4</v>
      </c>
      <c r="H266" s="37">
        <v>487.9</v>
      </c>
      <c r="I266" s="37">
        <v>515.5</v>
      </c>
    </row>
    <row r="267" spans="1:9" x14ac:dyDescent="0.4">
      <c r="A267" s="37" t="s">
        <v>270</v>
      </c>
      <c r="B267" s="37" t="s">
        <v>332</v>
      </c>
      <c r="C267" s="37">
        <v>475.2</v>
      </c>
      <c r="D267" s="37">
        <v>466.7</v>
      </c>
      <c r="E267" s="37">
        <v>496.7</v>
      </c>
      <c r="F267" s="37">
        <v>568.4</v>
      </c>
      <c r="G267" s="37">
        <v>611.4</v>
      </c>
      <c r="H267" s="37">
        <v>640.1</v>
      </c>
      <c r="I267" s="37">
        <v>644.4</v>
      </c>
    </row>
    <row r="268" spans="1:9" x14ac:dyDescent="0.4">
      <c r="A268" s="37" t="s">
        <v>270</v>
      </c>
      <c r="B268" s="37" t="s">
        <v>330</v>
      </c>
      <c r="C268" s="37">
        <v>437.3</v>
      </c>
      <c r="D268" s="37">
        <v>427.7</v>
      </c>
      <c r="E268" s="37">
        <v>455.4</v>
      </c>
      <c r="F268" s="37">
        <v>571.79999999999995</v>
      </c>
      <c r="G268" s="37">
        <v>553.29999999999995</v>
      </c>
      <c r="H268" s="37">
        <v>545</v>
      </c>
      <c r="I268" s="37">
        <v>525.70000000000005</v>
      </c>
    </row>
    <row r="269" spans="1:9" x14ac:dyDescent="0.4">
      <c r="A269" s="37" t="s">
        <v>270</v>
      </c>
      <c r="B269" s="37" t="s">
        <v>329</v>
      </c>
      <c r="C269" s="37">
        <v>413.3</v>
      </c>
      <c r="D269" s="37">
        <v>421.3</v>
      </c>
      <c r="E269" s="37">
        <v>471.9</v>
      </c>
      <c r="F269" s="37">
        <v>585.9</v>
      </c>
      <c r="G269" s="37">
        <v>592</v>
      </c>
      <c r="H269" s="37">
        <v>600.70000000000005</v>
      </c>
      <c r="I269" s="37">
        <v>601.9</v>
      </c>
    </row>
    <row r="270" spans="1:9" x14ac:dyDescent="0.4">
      <c r="A270" s="37" t="s">
        <v>270</v>
      </c>
      <c r="B270" s="37" t="s">
        <v>334</v>
      </c>
      <c r="C270" s="37">
        <v>414.6</v>
      </c>
      <c r="D270" s="37">
        <v>391.8</v>
      </c>
      <c r="E270" s="37">
        <v>432.1</v>
      </c>
      <c r="F270" s="37">
        <v>527.5</v>
      </c>
      <c r="G270" s="37">
        <v>566.70000000000005</v>
      </c>
      <c r="H270" s="37">
        <v>591.6</v>
      </c>
      <c r="I270" s="37">
        <v>587.29999999999995</v>
      </c>
    </row>
    <row r="271" spans="1:9" x14ac:dyDescent="0.4">
      <c r="A271" s="37" t="s">
        <v>270</v>
      </c>
      <c r="B271" s="37" t="s">
        <v>331</v>
      </c>
      <c r="C271" s="37">
        <v>477.1</v>
      </c>
      <c r="D271" s="37">
        <v>478.9</v>
      </c>
      <c r="E271" s="37">
        <v>530.9</v>
      </c>
      <c r="F271" s="37">
        <v>733.5</v>
      </c>
      <c r="G271" s="37">
        <v>666.4</v>
      </c>
      <c r="H271" s="37">
        <v>661.7</v>
      </c>
      <c r="I271" s="37">
        <v>655.1</v>
      </c>
    </row>
    <row r="272" spans="1:9" x14ac:dyDescent="0.4">
      <c r="A272" s="37" t="s">
        <v>270</v>
      </c>
      <c r="B272" s="37" t="s">
        <v>336</v>
      </c>
      <c r="C272" s="37">
        <v>589.20000000000005</v>
      </c>
      <c r="D272" s="37">
        <v>596.6</v>
      </c>
      <c r="E272" s="37">
        <v>719.3</v>
      </c>
      <c r="F272" s="37">
        <v>908.3</v>
      </c>
      <c r="G272" s="37">
        <v>834.5</v>
      </c>
      <c r="H272" s="37">
        <v>855.1</v>
      </c>
      <c r="I272" s="37">
        <v>858.7</v>
      </c>
    </row>
    <row r="273" spans="1:9" x14ac:dyDescent="0.4">
      <c r="A273" s="37" t="s">
        <v>270</v>
      </c>
      <c r="B273" s="37" t="s">
        <v>775</v>
      </c>
      <c r="C273" s="37">
        <v>508.7</v>
      </c>
      <c r="D273" s="37">
        <v>547.20000000000005</v>
      </c>
      <c r="E273" s="37">
        <v>617.79999999999995</v>
      </c>
      <c r="F273" s="37">
        <v>821</v>
      </c>
      <c r="G273" s="37">
        <v>773.4</v>
      </c>
      <c r="H273" s="37">
        <v>805.5</v>
      </c>
      <c r="I273" s="37">
        <v>814.3</v>
      </c>
    </row>
    <row r="274" spans="1:9" x14ac:dyDescent="0.4">
      <c r="A274" s="37" t="s">
        <v>270</v>
      </c>
      <c r="B274" s="37" t="s">
        <v>777</v>
      </c>
      <c r="C274" s="37">
        <v>598.4</v>
      </c>
      <c r="D274" s="37">
        <v>563.79999999999995</v>
      </c>
      <c r="E274" s="37">
        <v>620.79999999999995</v>
      </c>
      <c r="F274" s="37">
        <v>780</v>
      </c>
      <c r="G274" s="37">
        <v>745.7</v>
      </c>
      <c r="H274" s="37">
        <v>744.2</v>
      </c>
      <c r="I274" s="37">
        <v>735.1</v>
      </c>
    </row>
    <row r="275" spans="1:9" x14ac:dyDescent="0.4">
      <c r="A275" s="37" t="s">
        <v>270</v>
      </c>
      <c r="B275" s="37" t="s">
        <v>778</v>
      </c>
      <c r="C275" s="37">
        <v>569.29999999999995</v>
      </c>
      <c r="D275" s="37">
        <v>576.4</v>
      </c>
      <c r="E275" s="37">
        <v>697.4</v>
      </c>
      <c r="F275" s="37">
        <v>853.5</v>
      </c>
      <c r="G275" s="37">
        <v>778.5</v>
      </c>
      <c r="H275" s="37">
        <v>806.6</v>
      </c>
      <c r="I275" s="37">
        <v>807.8</v>
      </c>
    </row>
    <row r="276" spans="1:9" x14ac:dyDescent="0.4">
      <c r="A276" s="37" t="s">
        <v>270</v>
      </c>
      <c r="B276" s="37" t="s">
        <v>776</v>
      </c>
      <c r="C276" s="37">
        <v>648.5</v>
      </c>
      <c r="D276" s="37">
        <v>667.4</v>
      </c>
      <c r="E276" s="37">
        <v>871</v>
      </c>
      <c r="F276" s="37">
        <v>1096.5999999999999</v>
      </c>
      <c r="G276" s="41">
        <v>978.5</v>
      </c>
      <c r="H276" s="37">
        <v>1000.1</v>
      </c>
      <c r="I276" s="41">
        <v>1008.2</v>
      </c>
    </row>
    <row r="277" spans="1:9" x14ac:dyDescent="0.4">
      <c r="A277" s="37" t="s">
        <v>270</v>
      </c>
      <c r="B277" s="37" t="s">
        <v>333</v>
      </c>
      <c r="C277" s="37">
        <v>459.8</v>
      </c>
      <c r="D277" s="37">
        <v>461.2</v>
      </c>
      <c r="E277" s="37">
        <v>567.79999999999995</v>
      </c>
      <c r="F277" s="37">
        <v>711.2</v>
      </c>
      <c r="G277" s="37">
        <v>695.7</v>
      </c>
      <c r="H277" s="37">
        <v>689.8</v>
      </c>
      <c r="I277" s="37">
        <v>702.7</v>
      </c>
    </row>
    <row r="278" spans="1:9" x14ac:dyDescent="0.4">
      <c r="A278" s="37" t="s">
        <v>272</v>
      </c>
      <c r="B278" s="37" t="s">
        <v>272</v>
      </c>
      <c r="C278" s="41">
        <v>1137</v>
      </c>
      <c r="D278" s="41">
        <v>1253.3</v>
      </c>
      <c r="E278" s="41">
        <v>1678</v>
      </c>
      <c r="F278" s="41">
        <v>2041.4</v>
      </c>
      <c r="G278" s="41">
        <v>1642.5</v>
      </c>
      <c r="H278" s="41">
        <v>1666.2</v>
      </c>
      <c r="I278" s="41">
        <v>1598.7</v>
      </c>
    </row>
    <row r="279" spans="1:9" x14ac:dyDescent="0.4">
      <c r="A279" s="37" t="s">
        <v>272</v>
      </c>
      <c r="B279" s="37" t="s">
        <v>338</v>
      </c>
      <c r="C279" s="41">
        <v>1137</v>
      </c>
      <c r="D279" s="41">
        <v>1253.3</v>
      </c>
      <c r="E279" s="41">
        <v>1678</v>
      </c>
      <c r="F279" s="41">
        <v>2041.4</v>
      </c>
      <c r="G279" s="41">
        <v>1642.5</v>
      </c>
      <c r="H279" s="41">
        <v>1666.2</v>
      </c>
      <c r="I279" s="41">
        <v>1598.7</v>
      </c>
    </row>
  </sheetData>
  <autoFilter ref="A1:I1" xr:uid="{0D14AC2E-B5C0-42C6-91F1-3C3675AA267B}">
    <sortState xmlns:xlrd2="http://schemas.microsoft.com/office/spreadsheetml/2017/richdata2" ref="A2:I279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24FA-FDB1-4064-90E2-CA4A1E1C0D6D}">
  <dimension ref="A1:I279"/>
  <sheetViews>
    <sheetView workbookViewId="0">
      <selection activeCell="J28" sqref="J28"/>
    </sheetView>
  </sheetViews>
  <sheetFormatPr defaultRowHeight="17.399999999999999" x14ac:dyDescent="0.4"/>
  <cols>
    <col min="1" max="1" width="10.8984375" customWidth="1"/>
    <col min="2" max="2" width="11.8984375" customWidth="1"/>
  </cols>
  <sheetData>
    <row r="1" spans="1:9" x14ac:dyDescent="0.4">
      <c r="A1" s="42" t="s">
        <v>108</v>
      </c>
      <c r="B1" s="42" t="s">
        <v>108</v>
      </c>
      <c r="C1" s="42" t="s">
        <v>637</v>
      </c>
      <c r="D1" s="42" t="s">
        <v>638</v>
      </c>
      <c r="E1" s="42" t="s">
        <v>639</v>
      </c>
      <c r="F1" s="42" t="s">
        <v>640</v>
      </c>
      <c r="G1" s="42" t="s">
        <v>641</v>
      </c>
      <c r="H1" s="42" t="s">
        <v>642</v>
      </c>
      <c r="I1" s="42" t="s">
        <v>958</v>
      </c>
    </row>
    <row r="2" spans="1:9" x14ac:dyDescent="0.4">
      <c r="A2" s="42" t="s">
        <v>88</v>
      </c>
      <c r="B2" s="42" t="s">
        <v>88</v>
      </c>
      <c r="C2" s="43">
        <v>9306</v>
      </c>
      <c r="D2" s="43">
        <v>4378</v>
      </c>
      <c r="E2" s="43">
        <v>11277</v>
      </c>
      <c r="F2" s="43">
        <v>7456</v>
      </c>
      <c r="G2" s="43">
        <v>7436</v>
      </c>
      <c r="H2" s="43">
        <v>5829</v>
      </c>
      <c r="I2" s="43">
        <v>3232</v>
      </c>
    </row>
    <row r="3" spans="1:9" x14ac:dyDescent="0.4">
      <c r="A3" s="42" t="s">
        <v>88</v>
      </c>
      <c r="B3" s="42" t="s">
        <v>104</v>
      </c>
      <c r="C3" s="42">
        <v>327</v>
      </c>
      <c r="D3" s="42">
        <v>414</v>
      </c>
      <c r="E3" s="43">
        <v>3990</v>
      </c>
      <c r="F3" s="42">
        <v>923</v>
      </c>
      <c r="G3" s="43">
        <v>1583</v>
      </c>
      <c r="H3" s="42">
        <v>555</v>
      </c>
      <c r="I3" s="42">
        <v>297</v>
      </c>
    </row>
    <row r="4" spans="1:9" x14ac:dyDescent="0.4">
      <c r="A4" s="42" t="s">
        <v>88</v>
      </c>
      <c r="B4" s="42" t="s">
        <v>99</v>
      </c>
      <c r="C4" s="42">
        <v>267</v>
      </c>
      <c r="D4" s="42"/>
      <c r="E4" s="42"/>
      <c r="F4" s="42">
        <v>811</v>
      </c>
      <c r="G4" s="42"/>
      <c r="H4" s="42"/>
      <c r="I4" s="42"/>
    </row>
    <row r="5" spans="1:9" x14ac:dyDescent="0.4">
      <c r="A5" s="42" t="s">
        <v>88</v>
      </c>
      <c r="B5" s="42" t="s">
        <v>96</v>
      </c>
      <c r="C5" s="42">
        <v>247</v>
      </c>
      <c r="D5" s="42"/>
      <c r="E5" s="43">
        <v>1101</v>
      </c>
      <c r="F5" s="42"/>
      <c r="G5" s="42"/>
      <c r="H5" s="42"/>
      <c r="I5" s="42"/>
    </row>
    <row r="6" spans="1:9" x14ac:dyDescent="0.4">
      <c r="A6" s="42" t="s">
        <v>88</v>
      </c>
      <c r="B6" s="42" t="s">
        <v>100</v>
      </c>
      <c r="C6" s="42">
        <v>885</v>
      </c>
      <c r="D6" s="42"/>
      <c r="E6" s="43">
        <v>736</v>
      </c>
      <c r="F6" s="42"/>
      <c r="G6" s="42"/>
      <c r="H6" s="42"/>
      <c r="I6" s="42">
        <v>418</v>
      </c>
    </row>
    <row r="7" spans="1:9" x14ac:dyDescent="0.4">
      <c r="A7" s="42" t="s">
        <v>88</v>
      </c>
      <c r="B7" s="42" t="s">
        <v>97</v>
      </c>
      <c r="C7" s="42"/>
      <c r="D7" s="43">
        <v>1648</v>
      </c>
      <c r="E7" s="42">
        <v>90</v>
      </c>
      <c r="F7" s="42">
        <v>228</v>
      </c>
      <c r="G7" s="42">
        <v>925</v>
      </c>
      <c r="H7" s="43">
        <v>1024</v>
      </c>
      <c r="I7" s="42"/>
    </row>
    <row r="8" spans="1:9" x14ac:dyDescent="0.4">
      <c r="A8" s="42" t="s">
        <v>88</v>
      </c>
      <c r="B8" s="42" t="s">
        <v>102</v>
      </c>
      <c r="C8" s="42">
        <v>226</v>
      </c>
      <c r="D8" s="42"/>
      <c r="E8" s="42"/>
      <c r="F8" s="42"/>
      <c r="G8" s="42"/>
      <c r="H8" s="42"/>
      <c r="I8" s="42"/>
    </row>
    <row r="9" spans="1:9" x14ac:dyDescent="0.4">
      <c r="A9" s="42" t="s">
        <v>88</v>
      </c>
      <c r="B9" s="42" t="s">
        <v>93</v>
      </c>
      <c r="C9" s="43"/>
      <c r="D9" s="43"/>
      <c r="E9" s="43"/>
      <c r="F9" s="43">
        <v>209</v>
      </c>
      <c r="G9" s="43">
        <v>279</v>
      </c>
      <c r="H9" s="43"/>
      <c r="I9" s="43"/>
    </row>
    <row r="10" spans="1:9" x14ac:dyDescent="0.4">
      <c r="A10" s="42" t="s">
        <v>88</v>
      </c>
      <c r="B10" s="42" t="s">
        <v>105</v>
      </c>
      <c r="C10" s="42"/>
      <c r="D10" s="42"/>
      <c r="E10" s="42"/>
      <c r="F10" s="42"/>
      <c r="G10" s="42"/>
      <c r="H10" s="42"/>
      <c r="I10" s="42"/>
    </row>
    <row r="11" spans="1:9" x14ac:dyDescent="0.4">
      <c r="A11" s="42" t="s">
        <v>88</v>
      </c>
      <c r="B11" s="42" t="s">
        <v>90</v>
      </c>
      <c r="C11" s="43">
        <v>2656</v>
      </c>
      <c r="D11" s="43">
        <v>2122</v>
      </c>
      <c r="E11" s="43">
        <v>1981</v>
      </c>
      <c r="F11" s="43">
        <v>4923</v>
      </c>
      <c r="G11" s="43">
        <v>2193</v>
      </c>
      <c r="H11" s="43">
        <v>2977</v>
      </c>
      <c r="I11" s="43">
        <v>1730</v>
      </c>
    </row>
    <row r="12" spans="1:9" x14ac:dyDescent="0.4">
      <c r="A12" s="42" t="s">
        <v>88</v>
      </c>
      <c r="B12" s="42" t="s">
        <v>98</v>
      </c>
      <c r="C12" s="42"/>
      <c r="D12" s="42"/>
      <c r="E12" s="42"/>
      <c r="F12" s="42"/>
      <c r="G12" s="42"/>
      <c r="H12" s="42">
        <v>129</v>
      </c>
      <c r="I12" s="42"/>
    </row>
    <row r="13" spans="1:9" x14ac:dyDescent="0.4">
      <c r="A13" s="42" t="s">
        <v>88</v>
      </c>
      <c r="B13" s="42" t="s">
        <v>94</v>
      </c>
      <c r="C13" s="43"/>
      <c r="D13" s="43"/>
      <c r="E13" s="43">
        <v>161</v>
      </c>
      <c r="F13" s="43"/>
      <c r="G13" s="43"/>
      <c r="H13" s="43"/>
      <c r="I13" s="43"/>
    </row>
    <row r="14" spans="1:9" x14ac:dyDescent="0.4">
      <c r="A14" s="42" t="s">
        <v>88</v>
      </c>
      <c r="B14" s="42" t="s">
        <v>107</v>
      </c>
      <c r="C14" s="42"/>
      <c r="D14" s="42"/>
      <c r="E14" s="42">
        <v>414</v>
      </c>
      <c r="F14" s="42"/>
      <c r="G14" s="42"/>
      <c r="H14" s="42"/>
      <c r="I14" s="42"/>
    </row>
    <row r="15" spans="1:9" x14ac:dyDescent="0.4">
      <c r="A15" s="42" t="s">
        <v>88</v>
      </c>
      <c r="B15" s="42" t="s">
        <v>101</v>
      </c>
      <c r="C15" s="43">
        <v>4324</v>
      </c>
      <c r="D15" s="42"/>
      <c r="E15" s="43">
        <v>1082</v>
      </c>
      <c r="F15" s="43">
        <v>98</v>
      </c>
      <c r="G15" s="43">
        <v>2456</v>
      </c>
      <c r="H15" s="42">
        <v>705</v>
      </c>
      <c r="I15" s="42">
        <v>787</v>
      </c>
    </row>
    <row r="16" spans="1:9" x14ac:dyDescent="0.4">
      <c r="A16" s="42" t="s">
        <v>88</v>
      </c>
      <c r="B16" s="42" t="s">
        <v>95</v>
      </c>
      <c r="C16" s="42"/>
      <c r="D16" s="42"/>
      <c r="E16" s="42"/>
      <c r="F16" s="42"/>
      <c r="G16" s="43"/>
      <c r="H16" s="42"/>
      <c r="I16" s="42"/>
    </row>
    <row r="17" spans="1:9" x14ac:dyDescent="0.4">
      <c r="A17" s="42" t="s">
        <v>88</v>
      </c>
      <c r="B17" s="42" t="s">
        <v>91</v>
      </c>
      <c r="C17" s="43"/>
      <c r="D17" s="43">
        <v>194</v>
      </c>
      <c r="E17" s="43">
        <v>726</v>
      </c>
      <c r="F17" s="43"/>
      <c r="G17" s="43"/>
      <c r="H17" s="43"/>
      <c r="I17" s="43"/>
    </row>
    <row r="18" spans="1:9" x14ac:dyDescent="0.4">
      <c r="A18" s="42" t="s">
        <v>88</v>
      </c>
      <c r="B18" s="42" t="s">
        <v>106</v>
      </c>
      <c r="C18" s="42"/>
      <c r="D18" s="42"/>
      <c r="E18" s="42">
        <v>790</v>
      </c>
      <c r="F18" s="42">
        <v>264</v>
      </c>
      <c r="G18" s="42"/>
      <c r="H18" s="42">
        <v>439</v>
      </c>
      <c r="I18" s="42"/>
    </row>
    <row r="19" spans="1:9" x14ac:dyDescent="0.4">
      <c r="A19" s="42" t="s">
        <v>88</v>
      </c>
      <c r="B19" s="42" t="s">
        <v>92</v>
      </c>
      <c r="C19" s="43"/>
      <c r="D19" s="43"/>
      <c r="E19" s="43"/>
      <c r="F19" s="43"/>
      <c r="G19" s="43"/>
      <c r="H19" s="43"/>
      <c r="I19" s="43"/>
    </row>
    <row r="20" spans="1:9" x14ac:dyDescent="0.4">
      <c r="A20" s="42" t="s">
        <v>88</v>
      </c>
      <c r="B20" s="42" t="s">
        <v>103</v>
      </c>
      <c r="C20" s="42">
        <v>374</v>
      </c>
      <c r="D20" s="42"/>
      <c r="E20" s="42">
        <v>206</v>
      </c>
      <c r="F20" s="42"/>
      <c r="G20" s="42"/>
      <c r="H20" s="42"/>
      <c r="I20" s="42"/>
    </row>
    <row r="21" spans="1:9" x14ac:dyDescent="0.4">
      <c r="A21" s="42" t="s">
        <v>109</v>
      </c>
      <c r="B21" s="42" t="s">
        <v>109</v>
      </c>
      <c r="C21" s="43">
        <v>85415</v>
      </c>
      <c r="D21" s="43">
        <v>97921</v>
      </c>
      <c r="E21" s="43">
        <v>85501</v>
      </c>
      <c r="F21" s="43">
        <v>77878</v>
      </c>
      <c r="G21" s="43">
        <v>69312</v>
      </c>
      <c r="H21" s="43">
        <v>80722</v>
      </c>
      <c r="I21" s="43">
        <v>96687</v>
      </c>
    </row>
    <row r="22" spans="1:9" x14ac:dyDescent="0.4">
      <c r="A22" s="42" t="s">
        <v>109</v>
      </c>
      <c r="B22" s="42" t="s">
        <v>131</v>
      </c>
      <c r="C22" s="43">
        <v>221</v>
      </c>
      <c r="D22" s="42">
        <v>168</v>
      </c>
      <c r="E22" s="43">
        <v>1428</v>
      </c>
      <c r="F22" s="42">
        <v>420</v>
      </c>
      <c r="G22" s="42"/>
      <c r="H22" s="43">
        <v>932</v>
      </c>
      <c r="I22" s="43"/>
    </row>
    <row r="23" spans="1:9" x14ac:dyDescent="0.4">
      <c r="A23" s="42" t="s">
        <v>109</v>
      </c>
      <c r="B23" s="42" t="s">
        <v>118</v>
      </c>
      <c r="C23" s="43">
        <v>3026</v>
      </c>
      <c r="D23" s="43">
        <v>3536</v>
      </c>
      <c r="E23" s="43">
        <v>2439</v>
      </c>
      <c r="F23" s="43">
        <v>1567</v>
      </c>
      <c r="G23" s="43">
        <v>3645</v>
      </c>
      <c r="H23" s="43">
        <v>4261</v>
      </c>
      <c r="I23" s="43">
        <v>5992</v>
      </c>
    </row>
    <row r="24" spans="1:9" x14ac:dyDescent="0.4">
      <c r="A24" s="42" t="s">
        <v>109</v>
      </c>
      <c r="B24" s="42" t="s">
        <v>150</v>
      </c>
      <c r="C24" s="43">
        <v>2474</v>
      </c>
      <c r="D24" s="43">
        <v>3536</v>
      </c>
      <c r="E24" s="43">
        <v>1001</v>
      </c>
      <c r="F24" s="43">
        <v>1567</v>
      </c>
      <c r="G24" s="42"/>
      <c r="H24" s="43">
        <v>100</v>
      </c>
      <c r="I24" s="43">
        <v>4665</v>
      </c>
    </row>
    <row r="25" spans="1:9" x14ac:dyDescent="0.4">
      <c r="A25" s="42" t="s">
        <v>109</v>
      </c>
      <c r="B25" s="42" t="s">
        <v>129</v>
      </c>
      <c r="C25" s="43"/>
      <c r="D25" s="43"/>
      <c r="E25" s="42">
        <v>1438</v>
      </c>
      <c r="F25" s="43"/>
      <c r="G25" s="43">
        <v>3645</v>
      </c>
      <c r="H25" s="43">
        <v>3761</v>
      </c>
      <c r="I25" s="43">
        <v>1327</v>
      </c>
    </row>
    <row r="26" spans="1:9" x14ac:dyDescent="0.4">
      <c r="A26" s="42" t="s">
        <v>109</v>
      </c>
      <c r="B26" s="42" t="s">
        <v>111</v>
      </c>
      <c r="C26" s="43">
        <v>552</v>
      </c>
      <c r="D26" s="43"/>
      <c r="E26" s="43"/>
      <c r="F26" s="43"/>
      <c r="G26" s="42"/>
      <c r="H26" s="43">
        <v>400</v>
      </c>
      <c r="I26" s="43"/>
    </row>
    <row r="27" spans="1:9" x14ac:dyDescent="0.4">
      <c r="A27" s="42" t="s">
        <v>109</v>
      </c>
      <c r="B27" s="42" t="s">
        <v>139</v>
      </c>
      <c r="C27" s="42">
        <v>3670</v>
      </c>
      <c r="D27" s="42">
        <v>2849</v>
      </c>
      <c r="E27" s="42">
        <v>1364</v>
      </c>
      <c r="F27" s="42"/>
      <c r="G27" s="43"/>
      <c r="H27" s="42">
        <v>2185</v>
      </c>
      <c r="I27" s="43">
        <v>2497</v>
      </c>
    </row>
    <row r="28" spans="1:9" x14ac:dyDescent="0.4">
      <c r="A28" s="42" t="s">
        <v>109</v>
      </c>
      <c r="B28" s="42" t="s">
        <v>151</v>
      </c>
      <c r="C28" s="42">
        <v>1313</v>
      </c>
      <c r="D28" s="42">
        <v>2522</v>
      </c>
      <c r="E28" s="42"/>
      <c r="F28" s="42">
        <v>4855</v>
      </c>
      <c r="G28" s="42">
        <v>10723</v>
      </c>
      <c r="H28" s="43">
        <v>4831</v>
      </c>
      <c r="I28" s="43">
        <v>6362</v>
      </c>
    </row>
    <row r="29" spans="1:9" x14ac:dyDescent="0.4">
      <c r="A29" s="42" t="s">
        <v>109</v>
      </c>
      <c r="B29" s="42" t="s">
        <v>156</v>
      </c>
      <c r="C29" s="43">
        <v>3051</v>
      </c>
      <c r="D29" s="43">
        <v>2546</v>
      </c>
      <c r="E29" s="43">
        <v>5222</v>
      </c>
      <c r="F29" s="42">
        <v>3990</v>
      </c>
      <c r="G29" s="43"/>
      <c r="H29" s="43">
        <v>1951</v>
      </c>
      <c r="I29" s="43">
        <v>2429</v>
      </c>
    </row>
    <row r="30" spans="1:9" x14ac:dyDescent="0.4">
      <c r="A30" s="42" t="s">
        <v>109</v>
      </c>
      <c r="B30" s="42" t="s">
        <v>155</v>
      </c>
      <c r="C30" s="43">
        <v>410</v>
      </c>
      <c r="D30" s="43">
        <v>375</v>
      </c>
      <c r="E30" s="43"/>
      <c r="F30" s="43">
        <v>565</v>
      </c>
      <c r="G30" s="43">
        <v>1180</v>
      </c>
      <c r="H30" s="43">
        <v>244</v>
      </c>
      <c r="I30" s="43">
        <v>6129</v>
      </c>
    </row>
    <row r="31" spans="1:9" x14ac:dyDescent="0.4">
      <c r="A31" s="42" t="s">
        <v>109</v>
      </c>
      <c r="B31" s="42" t="s">
        <v>128</v>
      </c>
      <c r="C31" s="42">
        <v>184</v>
      </c>
      <c r="D31" s="43">
        <v>103</v>
      </c>
      <c r="E31" s="42"/>
      <c r="F31" s="42"/>
      <c r="G31" s="42">
        <v>80</v>
      </c>
      <c r="H31" s="43">
        <v>1712</v>
      </c>
      <c r="I31" s="43">
        <v>1505</v>
      </c>
    </row>
    <row r="32" spans="1:9" x14ac:dyDescent="0.4">
      <c r="A32" s="42" t="s">
        <v>109</v>
      </c>
      <c r="B32" s="42" t="s">
        <v>134</v>
      </c>
      <c r="C32" s="43">
        <v>574</v>
      </c>
      <c r="D32" s="43">
        <v>1385</v>
      </c>
      <c r="E32" s="43">
        <v>539</v>
      </c>
      <c r="F32" s="43"/>
      <c r="G32" s="43">
        <v>1696</v>
      </c>
      <c r="H32" s="43">
        <v>4258</v>
      </c>
      <c r="I32" s="43">
        <v>5253</v>
      </c>
    </row>
    <row r="33" spans="1:9" x14ac:dyDescent="0.4">
      <c r="A33" s="42" t="s">
        <v>109</v>
      </c>
      <c r="B33" s="42" t="s">
        <v>122</v>
      </c>
      <c r="C33" s="43">
        <v>6271</v>
      </c>
      <c r="D33" s="43">
        <v>1088</v>
      </c>
      <c r="E33" s="43">
        <v>718</v>
      </c>
      <c r="F33" s="43">
        <v>1914</v>
      </c>
      <c r="G33" s="42">
        <v>583</v>
      </c>
      <c r="H33" s="43">
        <v>999</v>
      </c>
      <c r="I33" s="43">
        <v>6719</v>
      </c>
    </row>
    <row r="34" spans="1:9" x14ac:dyDescent="0.4">
      <c r="A34" s="42" t="s">
        <v>109</v>
      </c>
      <c r="B34" s="42" t="s">
        <v>140</v>
      </c>
      <c r="C34" s="43"/>
      <c r="D34" s="43">
        <v>160</v>
      </c>
      <c r="E34" s="43">
        <v>482</v>
      </c>
      <c r="F34" s="43">
        <v>576</v>
      </c>
      <c r="G34" s="43"/>
      <c r="H34" s="43"/>
      <c r="I34" s="43"/>
    </row>
    <row r="35" spans="1:9" x14ac:dyDescent="0.4">
      <c r="A35" s="42" t="s">
        <v>109</v>
      </c>
      <c r="B35" s="42" t="s">
        <v>127</v>
      </c>
      <c r="C35" s="43">
        <v>4260</v>
      </c>
      <c r="D35" s="43">
        <v>738</v>
      </c>
      <c r="E35" s="43">
        <v>1077</v>
      </c>
      <c r="F35" s="43">
        <v>947</v>
      </c>
      <c r="G35" s="43">
        <v>1770</v>
      </c>
      <c r="H35" s="42">
        <v>1872</v>
      </c>
      <c r="I35" s="43">
        <v>3002</v>
      </c>
    </row>
    <row r="36" spans="1:9" x14ac:dyDescent="0.4">
      <c r="A36" s="42" t="s">
        <v>109</v>
      </c>
      <c r="B36" s="42" t="s">
        <v>115</v>
      </c>
      <c r="C36" s="43">
        <v>8953</v>
      </c>
      <c r="D36" s="43">
        <v>5272</v>
      </c>
      <c r="E36" s="43">
        <v>1003</v>
      </c>
      <c r="F36" s="43">
        <v>1906</v>
      </c>
      <c r="G36" s="43">
        <v>41</v>
      </c>
      <c r="H36" s="42">
        <v>7288</v>
      </c>
      <c r="I36" s="43">
        <v>3697</v>
      </c>
    </row>
    <row r="37" spans="1:9" x14ac:dyDescent="0.4">
      <c r="A37" s="42" t="s">
        <v>109</v>
      </c>
      <c r="B37" s="42" t="s">
        <v>132</v>
      </c>
      <c r="C37" s="43">
        <v>1222</v>
      </c>
      <c r="D37" s="43"/>
      <c r="E37" s="43"/>
      <c r="F37" s="43">
        <v>749</v>
      </c>
      <c r="G37" s="43"/>
      <c r="H37" s="42">
        <v>242</v>
      </c>
      <c r="I37" s="42">
        <v>2669</v>
      </c>
    </row>
    <row r="38" spans="1:9" x14ac:dyDescent="0.4">
      <c r="A38" s="42" t="s">
        <v>109</v>
      </c>
      <c r="B38" s="42" t="s">
        <v>152</v>
      </c>
      <c r="C38" s="43"/>
      <c r="D38" s="42">
        <v>5272</v>
      </c>
      <c r="E38" s="43">
        <v>1003</v>
      </c>
      <c r="F38" s="43">
        <v>1083</v>
      </c>
      <c r="G38" s="43"/>
      <c r="H38" s="43">
        <v>5074</v>
      </c>
      <c r="I38" s="43">
        <v>766</v>
      </c>
    </row>
    <row r="39" spans="1:9" x14ac:dyDescent="0.4">
      <c r="A39" s="42" t="s">
        <v>109</v>
      </c>
      <c r="B39" s="42" t="s">
        <v>136</v>
      </c>
      <c r="C39" s="43">
        <v>7731</v>
      </c>
      <c r="D39" s="43"/>
      <c r="E39" s="43"/>
      <c r="F39" s="43">
        <v>74</v>
      </c>
      <c r="G39" s="43">
        <v>41</v>
      </c>
      <c r="H39" s="43">
        <v>1972</v>
      </c>
      <c r="I39" s="43">
        <v>262</v>
      </c>
    </row>
    <row r="40" spans="1:9" x14ac:dyDescent="0.4">
      <c r="A40" s="42" t="s">
        <v>109</v>
      </c>
      <c r="B40" s="42" t="s">
        <v>110</v>
      </c>
      <c r="C40" s="43">
        <v>10182</v>
      </c>
      <c r="D40" s="43">
        <v>14503</v>
      </c>
      <c r="E40" s="43">
        <v>4893</v>
      </c>
      <c r="F40" s="43">
        <v>1766</v>
      </c>
      <c r="G40" s="43">
        <v>4015</v>
      </c>
      <c r="H40" s="43">
        <v>2343</v>
      </c>
      <c r="I40" s="42">
        <v>7706</v>
      </c>
    </row>
    <row r="41" spans="1:9" x14ac:dyDescent="0.4">
      <c r="A41" s="42" t="s">
        <v>109</v>
      </c>
      <c r="B41" s="42" t="s">
        <v>112</v>
      </c>
      <c r="C41" s="42">
        <v>3236</v>
      </c>
      <c r="D41" s="43">
        <v>930</v>
      </c>
      <c r="E41" s="43">
        <v>672</v>
      </c>
      <c r="F41" s="42">
        <v>128</v>
      </c>
      <c r="G41" s="42">
        <v>2861</v>
      </c>
      <c r="H41" s="43">
        <v>484</v>
      </c>
      <c r="I41" s="42">
        <v>1149</v>
      </c>
    </row>
    <row r="42" spans="1:9" x14ac:dyDescent="0.4">
      <c r="A42" s="42" t="s">
        <v>109</v>
      </c>
      <c r="B42" s="42" t="s">
        <v>113</v>
      </c>
      <c r="C42" s="42"/>
      <c r="D42" s="42">
        <v>4077</v>
      </c>
      <c r="E42" s="42">
        <v>368</v>
      </c>
      <c r="F42" s="43">
        <v>1566</v>
      </c>
      <c r="G42" s="43"/>
      <c r="H42" s="42">
        <v>580</v>
      </c>
      <c r="I42" s="43">
        <v>4257</v>
      </c>
    </row>
    <row r="43" spans="1:9" x14ac:dyDescent="0.4">
      <c r="A43" s="42" t="s">
        <v>109</v>
      </c>
      <c r="B43" s="42" t="s">
        <v>135</v>
      </c>
      <c r="C43" s="42">
        <v>72</v>
      </c>
      <c r="D43" s="43">
        <v>2461</v>
      </c>
      <c r="E43" s="43">
        <v>3805</v>
      </c>
      <c r="F43" s="43">
        <v>72</v>
      </c>
      <c r="G43" s="43"/>
      <c r="H43" s="43">
        <v>1117</v>
      </c>
      <c r="I43" s="43">
        <v>2300</v>
      </c>
    </row>
    <row r="44" spans="1:9" x14ac:dyDescent="0.4">
      <c r="A44" s="42" t="s">
        <v>109</v>
      </c>
      <c r="B44" s="42" t="s">
        <v>145</v>
      </c>
      <c r="C44" s="43">
        <v>6874</v>
      </c>
      <c r="D44" s="43">
        <v>7035</v>
      </c>
      <c r="E44" s="43">
        <v>48</v>
      </c>
      <c r="F44" s="43"/>
      <c r="G44" s="43">
        <v>1154</v>
      </c>
      <c r="H44" s="43">
        <v>162</v>
      </c>
      <c r="I44" s="43"/>
    </row>
    <row r="45" spans="1:9" x14ac:dyDescent="0.4">
      <c r="A45" s="42" t="s">
        <v>109</v>
      </c>
      <c r="B45" s="42" t="s">
        <v>130</v>
      </c>
      <c r="C45" s="43">
        <v>2213</v>
      </c>
      <c r="D45" s="42">
        <v>6089</v>
      </c>
      <c r="E45" s="43">
        <v>534</v>
      </c>
      <c r="F45" s="43">
        <v>2222</v>
      </c>
      <c r="G45" s="43">
        <v>3529</v>
      </c>
      <c r="H45" s="43"/>
      <c r="I45" s="43">
        <v>3260</v>
      </c>
    </row>
    <row r="46" spans="1:9" x14ac:dyDescent="0.4">
      <c r="A46" s="42" t="s">
        <v>109</v>
      </c>
      <c r="B46" s="42" t="s">
        <v>157</v>
      </c>
      <c r="C46" s="43">
        <v>1450</v>
      </c>
      <c r="D46" s="43">
        <v>1714</v>
      </c>
      <c r="E46" s="43">
        <v>2572</v>
      </c>
      <c r="F46" s="43"/>
      <c r="G46" s="43">
        <v>1051</v>
      </c>
      <c r="H46" s="43">
        <v>605</v>
      </c>
      <c r="I46" s="43"/>
    </row>
    <row r="47" spans="1:9" x14ac:dyDescent="0.4">
      <c r="A47" s="42" t="s">
        <v>109</v>
      </c>
      <c r="B47" s="42" t="s">
        <v>126</v>
      </c>
      <c r="C47" s="42">
        <v>1450</v>
      </c>
      <c r="D47" s="42">
        <v>1714</v>
      </c>
      <c r="E47" s="43">
        <v>1847</v>
      </c>
      <c r="F47" s="43"/>
      <c r="G47" s="43">
        <v>1051</v>
      </c>
      <c r="H47" s="43">
        <v>472</v>
      </c>
      <c r="I47" s="43"/>
    </row>
    <row r="48" spans="1:9" x14ac:dyDescent="0.4">
      <c r="A48" s="42" t="s">
        <v>109</v>
      </c>
      <c r="B48" s="42" t="s">
        <v>149</v>
      </c>
      <c r="C48" s="43"/>
      <c r="D48" s="43"/>
      <c r="E48" s="43">
        <v>725</v>
      </c>
      <c r="F48" s="43"/>
      <c r="G48" s="43"/>
      <c r="H48" s="43">
        <v>133</v>
      </c>
      <c r="I48" s="43"/>
    </row>
    <row r="49" spans="1:9" x14ac:dyDescent="0.4">
      <c r="A49" s="42" t="s">
        <v>109</v>
      </c>
      <c r="B49" s="42" t="s">
        <v>114</v>
      </c>
      <c r="C49" s="43"/>
      <c r="D49" s="43">
        <v>2376</v>
      </c>
      <c r="E49" s="43">
        <v>3142</v>
      </c>
      <c r="F49" s="43">
        <v>3737</v>
      </c>
      <c r="G49" s="43">
        <v>1968</v>
      </c>
      <c r="H49" s="43">
        <v>474</v>
      </c>
      <c r="I49" s="43">
        <v>945</v>
      </c>
    </row>
    <row r="50" spans="1:9" x14ac:dyDescent="0.4">
      <c r="A50" s="42" t="s">
        <v>109</v>
      </c>
      <c r="B50" s="42" t="s">
        <v>133</v>
      </c>
      <c r="C50" s="43">
        <v>3414</v>
      </c>
      <c r="D50" s="42">
        <v>743</v>
      </c>
      <c r="E50" s="43">
        <v>5156</v>
      </c>
      <c r="F50" s="43">
        <v>6297</v>
      </c>
      <c r="G50" s="42">
        <v>3435</v>
      </c>
      <c r="H50" s="43">
        <v>4206</v>
      </c>
      <c r="I50" s="42">
        <v>2789</v>
      </c>
    </row>
    <row r="51" spans="1:9" x14ac:dyDescent="0.4">
      <c r="A51" s="42" t="s">
        <v>109</v>
      </c>
      <c r="B51" s="42" t="s">
        <v>138</v>
      </c>
      <c r="C51" s="43">
        <v>1806</v>
      </c>
      <c r="D51" s="43">
        <v>374</v>
      </c>
      <c r="E51" s="43">
        <v>5156</v>
      </c>
      <c r="F51" s="42">
        <v>1232</v>
      </c>
      <c r="G51" s="43">
        <v>2886</v>
      </c>
      <c r="H51" s="42">
        <v>4206</v>
      </c>
      <c r="I51" s="43">
        <v>344</v>
      </c>
    </row>
    <row r="52" spans="1:9" x14ac:dyDescent="0.4">
      <c r="A52" s="42" t="s">
        <v>109</v>
      </c>
      <c r="B52" s="42" t="s">
        <v>137</v>
      </c>
      <c r="C52" s="43">
        <v>1608</v>
      </c>
      <c r="D52" s="43">
        <v>369</v>
      </c>
      <c r="E52" s="43"/>
      <c r="F52" s="43">
        <v>5065</v>
      </c>
      <c r="G52" s="43">
        <v>549</v>
      </c>
      <c r="H52" s="43"/>
      <c r="I52" s="43">
        <v>2445</v>
      </c>
    </row>
    <row r="53" spans="1:9" x14ac:dyDescent="0.4">
      <c r="A53" s="42" t="s">
        <v>158</v>
      </c>
      <c r="B53" s="42" t="s">
        <v>158</v>
      </c>
      <c r="C53" s="43">
        <v>4617</v>
      </c>
      <c r="D53" s="43">
        <v>9600</v>
      </c>
      <c r="E53" s="43">
        <v>6004</v>
      </c>
      <c r="F53" s="43">
        <v>4954</v>
      </c>
      <c r="G53" s="43">
        <v>1147</v>
      </c>
      <c r="H53" s="43">
        <v>2879</v>
      </c>
      <c r="I53" s="43">
        <v>8292</v>
      </c>
    </row>
    <row r="54" spans="1:9" x14ac:dyDescent="0.4">
      <c r="A54" s="42" t="s">
        <v>158</v>
      </c>
      <c r="B54" s="42" t="s">
        <v>177</v>
      </c>
      <c r="C54" s="43">
        <v>486</v>
      </c>
      <c r="D54" s="43">
        <v>1846</v>
      </c>
      <c r="E54" s="43">
        <v>2346</v>
      </c>
      <c r="F54" s="43">
        <v>406</v>
      </c>
      <c r="G54" s="43"/>
      <c r="H54" s="43">
        <v>539</v>
      </c>
      <c r="I54" s="43">
        <v>762</v>
      </c>
    </row>
    <row r="55" spans="1:9" x14ac:dyDescent="0.4">
      <c r="A55" s="42" t="s">
        <v>158</v>
      </c>
      <c r="B55" s="42" t="s">
        <v>176</v>
      </c>
      <c r="C55" s="42">
        <v>551</v>
      </c>
      <c r="D55" s="42">
        <v>2021</v>
      </c>
      <c r="E55" s="42">
        <v>404</v>
      </c>
      <c r="F55" s="42"/>
      <c r="G55" s="43"/>
      <c r="H55" s="42">
        <v>769</v>
      </c>
      <c r="I55" s="42">
        <v>744</v>
      </c>
    </row>
    <row r="56" spans="1:9" x14ac:dyDescent="0.4">
      <c r="A56" s="42" t="s">
        <v>158</v>
      </c>
      <c r="B56" s="42" t="s">
        <v>99</v>
      </c>
      <c r="C56" s="43"/>
      <c r="D56" s="42"/>
      <c r="E56" s="43">
        <v>499</v>
      </c>
      <c r="F56" s="43">
        <v>845</v>
      </c>
      <c r="G56" s="43"/>
      <c r="H56" s="42"/>
      <c r="I56" s="42"/>
    </row>
    <row r="57" spans="1:9" x14ac:dyDescent="0.4">
      <c r="A57" s="42" t="s">
        <v>158</v>
      </c>
      <c r="B57" s="42" t="s">
        <v>169</v>
      </c>
      <c r="C57" s="43">
        <v>495</v>
      </c>
      <c r="D57" s="43">
        <v>2339</v>
      </c>
      <c r="E57" s="43">
        <v>4625</v>
      </c>
      <c r="F57" s="43">
        <v>3693</v>
      </c>
      <c r="G57" s="43">
        <v>2290</v>
      </c>
      <c r="H57" s="43">
        <v>6463</v>
      </c>
      <c r="I57" s="43">
        <v>1857</v>
      </c>
    </row>
    <row r="58" spans="1:9" x14ac:dyDescent="0.4">
      <c r="A58" s="42" t="s">
        <v>158</v>
      </c>
      <c r="B58" s="42" t="s">
        <v>167</v>
      </c>
      <c r="C58" s="42">
        <v>1445</v>
      </c>
      <c r="D58" s="42">
        <v>7130</v>
      </c>
      <c r="E58" s="43">
        <v>5907</v>
      </c>
      <c r="F58" s="42">
        <v>5797</v>
      </c>
      <c r="G58" s="42">
        <v>1565</v>
      </c>
      <c r="H58" s="42">
        <v>4908</v>
      </c>
      <c r="I58" s="42">
        <v>5750</v>
      </c>
    </row>
    <row r="59" spans="1:9" x14ac:dyDescent="0.4">
      <c r="A59" s="42" t="s">
        <v>158</v>
      </c>
      <c r="B59" s="42" t="s">
        <v>159</v>
      </c>
      <c r="C59" s="42"/>
      <c r="D59" s="42">
        <v>2443</v>
      </c>
      <c r="E59" s="43"/>
      <c r="F59" s="42">
        <v>378</v>
      </c>
      <c r="G59" s="43">
        <v>1170</v>
      </c>
      <c r="H59" s="42">
        <v>472</v>
      </c>
      <c r="I59" s="42"/>
    </row>
    <row r="60" spans="1:9" x14ac:dyDescent="0.4">
      <c r="A60" s="42" t="s">
        <v>158</v>
      </c>
      <c r="B60" s="42" t="s">
        <v>179</v>
      </c>
      <c r="C60" s="43">
        <v>1445</v>
      </c>
      <c r="D60" s="43"/>
      <c r="E60" s="43"/>
      <c r="F60" s="43">
        <v>524</v>
      </c>
      <c r="G60" s="43">
        <v>47</v>
      </c>
      <c r="H60" s="43"/>
      <c r="I60" s="43">
        <v>480</v>
      </c>
    </row>
    <row r="61" spans="1:9" x14ac:dyDescent="0.4">
      <c r="A61" s="42" t="s">
        <v>158</v>
      </c>
      <c r="B61" s="42" t="s">
        <v>180</v>
      </c>
      <c r="C61" s="42"/>
      <c r="D61" s="42">
        <v>4687</v>
      </c>
      <c r="E61" s="42">
        <v>5907</v>
      </c>
      <c r="F61" s="42">
        <v>4895</v>
      </c>
      <c r="G61" s="42">
        <v>348</v>
      </c>
      <c r="H61" s="42">
        <v>4436</v>
      </c>
      <c r="I61" s="42">
        <v>5270</v>
      </c>
    </row>
    <row r="62" spans="1:9" x14ac:dyDescent="0.4">
      <c r="A62" s="42" t="s">
        <v>158</v>
      </c>
      <c r="B62" s="42" t="s">
        <v>168</v>
      </c>
      <c r="C62" s="43"/>
      <c r="D62" s="43">
        <v>65</v>
      </c>
      <c r="E62" s="43">
        <v>1524</v>
      </c>
      <c r="F62" s="43">
        <v>2657</v>
      </c>
      <c r="G62" s="42">
        <v>2913</v>
      </c>
      <c r="H62" s="43">
        <v>2065</v>
      </c>
      <c r="I62" s="43">
        <v>3133</v>
      </c>
    </row>
    <row r="63" spans="1:9" x14ac:dyDescent="0.4">
      <c r="A63" s="42" t="s">
        <v>158</v>
      </c>
      <c r="B63" s="42" t="s">
        <v>174</v>
      </c>
      <c r="C63" s="43">
        <v>2601</v>
      </c>
      <c r="D63" s="43">
        <v>2687</v>
      </c>
      <c r="E63" s="43">
        <v>4839</v>
      </c>
      <c r="F63" s="43">
        <v>2240</v>
      </c>
      <c r="G63" s="43">
        <v>2889</v>
      </c>
      <c r="H63" s="43">
        <v>1792</v>
      </c>
      <c r="I63" s="43">
        <v>3289</v>
      </c>
    </row>
    <row r="64" spans="1:9" x14ac:dyDescent="0.4">
      <c r="A64" s="42" t="s">
        <v>158</v>
      </c>
      <c r="B64" s="42" t="s">
        <v>178</v>
      </c>
      <c r="C64" s="43">
        <v>602</v>
      </c>
      <c r="D64" s="43"/>
      <c r="E64" s="43">
        <v>2671</v>
      </c>
      <c r="F64" s="42">
        <v>1398</v>
      </c>
      <c r="G64" s="42">
        <v>2192</v>
      </c>
      <c r="H64" s="42">
        <v>5388</v>
      </c>
      <c r="I64" s="43">
        <v>1244</v>
      </c>
    </row>
    <row r="65" spans="1:9" x14ac:dyDescent="0.4">
      <c r="A65" s="42" t="s">
        <v>158</v>
      </c>
      <c r="B65" s="42" t="s">
        <v>166</v>
      </c>
      <c r="C65" s="42">
        <v>4578</v>
      </c>
      <c r="D65" s="42">
        <v>2401</v>
      </c>
      <c r="E65" s="43">
        <v>8107</v>
      </c>
      <c r="F65" s="42">
        <v>7732</v>
      </c>
      <c r="G65" s="42">
        <v>3989</v>
      </c>
      <c r="H65" s="42">
        <v>2462</v>
      </c>
      <c r="I65" s="42"/>
    </row>
    <row r="66" spans="1:9" x14ac:dyDescent="0.4">
      <c r="A66" s="42" t="s">
        <v>158</v>
      </c>
      <c r="B66" s="42" t="s">
        <v>160</v>
      </c>
      <c r="C66" s="43">
        <v>8556</v>
      </c>
      <c r="D66" s="43">
        <v>8442</v>
      </c>
      <c r="E66" s="43">
        <v>6145</v>
      </c>
      <c r="F66" s="43">
        <v>9845</v>
      </c>
      <c r="G66" s="43">
        <v>12228</v>
      </c>
      <c r="H66" s="42">
        <v>14161</v>
      </c>
      <c r="I66" s="43">
        <v>7069</v>
      </c>
    </row>
    <row r="67" spans="1:9" x14ac:dyDescent="0.4">
      <c r="A67" s="42" t="s">
        <v>158</v>
      </c>
      <c r="B67" s="42" t="s">
        <v>175</v>
      </c>
      <c r="C67" s="42"/>
      <c r="D67" s="42">
        <v>517</v>
      </c>
      <c r="E67" s="42">
        <v>1656</v>
      </c>
      <c r="F67" s="43"/>
      <c r="G67" s="42">
        <v>437</v>
      </c>
      <c r="H67" s="42"/>
      <c r="I67" s="42"/>
    </row>
    <row r="68" spans="1:9" x14ac:dyDescent="0.4">
      <c r="A68" s="42" t="s">
        <v>158</v>
      </c>
      <c r="B68" s="42" t="s">
        <v>170</v>
      </c>
      <c r="C68" s="43">
        <v>4890</v>
      </c>
      <c r="D68" s="43">
        <v>2239</v>
      </c>
      <c r="E68" s="43">
        <v>980</v>
      </c>
      <c r="F68" s="43">
        <v>51</v>
      </c>
      <c r="G68" s="43"/>
      <c r="H68" s="43">
        <v>45</v>
      </c>
      <c r="I68" s="43">
        <v>1115</v>
      </c>
    </row>
    <row r="69" spans="1:9" x14ac:dyDescent="0.4">
      <c r="A69" s="42" t="s">
        <v>158</v>
      </c>
      <c r="B69" s="42" t="s">
        <v>171</v>
      </c>
      <c r="C69" s="42">
        <v>7402</v>
      </c>
      <c r="D69" s="42">
        <v>12467</v>
      </c>
      <c r="E69" s="42">
        <v>9225</v>
      </c>
      <c r="F69" s="42">
        <v>7498</v>
      </c>
      <c r="G69" s="42">
        <v>5946</v>
      </c>
      <c r="H69" s="42">
        <v>1090</v>
      </c>
      <c r="I69" s="42">
        <v>5147</v>
      </c>
    </row>
    <row r="70" spans="1:9" x14ac:dyDescent="0.4">
      <c r="A70" s="42" t="s">
        <v>158</v>
      </c>
      <c r="B70" s="42" t="s">
        <v>173</v>
      </c>
      <c r="C70" s="42">
        <v>7736</v>
      </c>
      <c r="D70" s="42">
        <v>11273</v>
      </c>
      <c r="E70" s="42">
        <v>28539</v>
      </c>
      <c r="F70" s="42">
        <v>16291</v>
      </c>
      <c r="G70" s="42">
        <v>5373</v>
      </c>
      <c r="H70" s="42">
        <v>2894</v>
      </c>
      <c r="I70" s="42">
        <v>8968</v>
      </c>
    </row>
    <row r="71" spans="1:9" x14ac:dyDescent="0.4">
      <c r="A71" s="42" t="s">
        <v>158</v>
      </c>
      <c r="B71" s="42" t="s">
        <v>172</v>
      </c>
      <c r="C71" s="43">
        <v>1049</v>
      </c>
      <c r="D71" s="43"/>
      <c r="E71" s="43">
        <v>2693</v>
      </c>
      <c r="F71" s="43">
        <v>846</v>
      </c>
      <c r="G71" s="43">
        <v>863</v>
      </c>
      <c r="H71" s="43"/>
      <c r="I71" s="43">
        <v>1314</v>
      </c>
    </row>
    <row r="72" spans="1:9" x14ac:dyDescent="0.4">
      <c r="A72" s="42" t="s">
        <v>181</v>
      </c>
      <c r="B72" s="42" t="s">
        <v>181</v>
      </c>
      <c r="C72" s="43"/>
      <c r="D72" s="43"/>
      <c r="E72" s="43">
        <v>631</v>
      </c>
      <c r="F72" s="43">
        <v>519</v>
      </c>
      <c r="G72" s="43">
        <v>48</v>
      </c>
      <c r="H72" s="43"/>
      <c r="I72" s="43"/>
    </row>
    <row r="73" spans="1:9" x14ac:dyDescent="0.4">
      <c r="A73" s="42" t="s">
        <v>181</v>
      </c>
      <c r="B73" s="42" t="s">
        <v>190</v>
      </c>
      <c r="C73" s="43"/>
      <c r="D73" s="43"/>
      <c r="E73" s="43"/>
      <c r="F73" s="43">
        <v>435</v>
      </c>
      <c r="G73" s="43"/>
      <c r="H73" s="43">
        <v>38</v>
      </c>
      <c r="I73" s="43"/>
    </row>
    <row r="74" spans="1:9" x14ac:dyDescent="0.4">
      <c r="A74" s="42" t="s">
        <v>181</v>
      </c>
      <c r="B74" s="42" t="s">
        <v>193</v>
      </c>
      <c r="C74" s="43">
        <v>3059</v>
      </c>
      <c r="D74" s="43">
        <v>4787</v>
      </c>
      <c r="E74" s="43">
        <v>5731</v>
      </c>
      <c r="F74" s="43">
        <v>3261</v>
      </c>
      <c r="G74" s="43">
        <v>1776</v>
      </c>
      <c r="H74" s="43">
        <v>1137</v>
      </c>
      <c r="I74" s="43">
        <v>1947</v>
      </c>
    </row>
    <row r="75" spans="1:9" x14ac:dyDescent="0.4">
      <c r="A75" s="42" t="s">
        <v>181</v>
      </c>
      <c r="B75" s="42" t="s">
        <v>198</v>
      </c>
      <c r="C75" s="43">
        <v>96</v>
      </c>
      <c r="D75" s="43">
        <v>84</v>
      </c>
      <c r="E75" s="43"/>
      <c r="F75" s="43"/>
      <c r="G75" s="43">
        <v>76</v>
      </c>
      <c r="H75" s="43"/>
      <c r="I75" s="43"/>
    </row>
    <row r="76" spans="1:9" x14ac:dyDescent="0.4">
      <c r="A76" s="42" t="s">
        <v>181</v>
      </c>
      <c r="B76" s="42" t="s">
        <v>189</v>
      </c>
      <c r="C76" s="42"/>
      <c r="D76" s="43">
        <v>560</v>
      </c>
      <c r="E76" s="43">
        <v>34</v>
      </c>
      <c r="F76" s="43"/>
      <c r="G76" s="43">
        <v>45</v>
      </c>
      <c r="H76" s="42">
        <v>232</v>
      </c>
      <c r="I76" s="43"/>
    </row>
    <row r="77" spans="1:9" x14ac:dyDescent="0.4">
      <c r="A77" s="42" t="s">
        <v>181</v>
      </c>
      <c r="B77" s="42" t="s">
        <v>197</v>
      </c>
      <c r="C77" s="42">
        <v>418</v>
      </c>
      <c r="D77" s="42"/>
      <c r="E77" s="42">
        <v>1806</v>
      </c>
      <c r="F77" s="43">
        <v>1724</v>
      </c>
      <c r="G77" s="42"/>
      <c r="H77" s="42"/>
      <c r="I77" s="42"/>
    </row>
    <row r="78" spans="1:9" x14ac:dyDescent="0.4">
      <c r="A78" s="42" t="s">
        <v>181</v>
      </c>
      <c r="B78" s="42" t="s">
        <v>205</v>
      </c>
      <c r="C78" s="42"/>
      <c r="D78" s="42"/>
      <c r="E78" s="42"/>
      <c r="F78" s="42"/>
      <c r="G78" s="42">
        <v>77</v>
      </c>
      <c r="H78" s="42"/>
      <c r="I78" s="42"/>
    </row>
    <row r="79" spans="1:9" x14ac:dyDescent="0.4">
      <c r="A79" s="42" t="s">
        <v>181</v>
      </c>
      <c r="B79" s="42" t="s">
        <v>204</v>
      </c>
      <c r="C79" s="42">
        <v>2672</v>
      </c>
      <c r="D79" s="42">
        <v>3718</v>
      </c>
      <c r="E79" s="42">
        <v>6720</v>
      </c>
      <c r="F79" s="42">
        <v>1961</v>
      </c>
      <c r="G79" s="42"/>
      <c r="H79" s="42"/>
      <c r="I79" s="42">
        <v>1603</v>
      </c>
    </row>
    <row r="80" spans="1:9" x14ac:dyDescent="0.4">
      <c r="A80" s="42" t="s">
        <v>181</v>
      </c>
      <c r="B80" s="42" t="s">
        <v>194</v>
      </c>
      <c r="C80" s="43"/>
      <c r="D80" s="43"/>
      <c r="E80" s="43"/>
      <c r="F80" s="42"/>
      <c r="G80" s="42">
        <v>39</v>
      </c>
      <c r="H80" s="42"/>
      <c r="I80" s="43"/>
    </row>
    <row r="81" spans="1:9" x14ac:dyDescent="0.4">
      <c r="A81" s="42" t="s">
        <v>181</v>
      </c>
      <c r="B81" s="42" t="s">
        <v>188</v>
      </c>
      <c r="C81" s="42">
        <v>157</v>
      </c>
      <c r="D81" s="42"/>
      <c r="E81" s="43">
        <v>2436</v>
      </c>
      <c r="F81" s="42">
        <v>166</v>
      </c>
      <c r="G81" s="42"/>
      <c r="H81" s="42">
        <v>840</v>
      </c>
      <c r="I81" s="42">
        <v>1032</v>
      </c>
    </row>
    <row r="82" spans="1:9" x14ac:dyDescent="0.4">
      <c r="A82" s="42" t="s">
        <v>181</v>
      </c>
      <c r="B82" s="42" t="s">
        <v>199</v>
      </c>
      <c r="C82" s="42"/>
      <c r="D82" s="42"/>
      <c r="E82" s="43"/>
      <c r="F82" s="42"/>
      <c r="G82" s="42"/>
      <c r="H82" s="42"/>
      <c r="I82" s="42"/>
    </row>
    <row r="83" spans="1:9" x14ac:dyDescent="0.4">
      <c r="A83" s="42" t="s">
        <v>181</v>
      </c>
      <c r="B83" s="42" t="s">
        <v>187</v>
      </c>
      <c r="C83" s="43">
        <v>285</v>
      </c>
      <c r="D83" s="43">
        <v>2124</v>
      </c>
      <c r="E83" s="43">
        <v>7786</v>
      </c>
      <c r="F83" s="43">
        <v>5967</v>
      </c>
      <c r="G83" s="43">
        <v>2449</v>
      </c>
      <c r="H83" s="43">
        <v>613</v>
      </c>
      <c r="I83" s="43">
        <v>3072</v>
      </c>
    </row>
    <row r="84" spans="1:9" x14ac:dyDescent="0.4">
      <c r="A84" s="42" t="s">
        <v>181</v>
      </c>
      <c r="B84" s="42" t="s">
        <v>183</v>
      </c>
      <c r="C84" s="42"/>
      <c r="D84" s="42"/>
      <c r="E84" s="42">
        <v>3476</v>
      </c>
      <c r="F84" s="42"/>
      <c r="G84" s="43"/>
      <c r="H84" s="42"/>
      <c r="I84" s="42"/>
    </row>
    <row r="85" spans="1:9" x14ac:dyDescent="0.4">
      <c r="A85" s="42" t="s">
        <v>181</v>
      </c>
      <c r="B85" s="42" t="s">
        <v>196</v>
      </c>
      <c r="C85" s="43"/>
      <c r="D85" s="43"/>
      <c r="E85" s="43">
        <v>1619</v>
      </c>
      <c r="F85" s="43">
        <v>981</v>
      </c>
      <c r="G85" s="43"/>
      <c r="H85" s="42"/>
      <c r="I85" s="43"/>
    </row>
    <row r="86" spans="1:9" x14ac:dyDescent="0.4">
      <c r="A86" s="42" t="s">
        <v>181</v>
      </c>
      <c r="B86" s="42" t="s">
        <v>195</v>
      </c>
      <c r="C86" s="42"/>
      <c r="D86" s="42">
        <v>1045</v>
      </c>
      <c r="E86" s="43">
        <v>401</v>
      </c>
      <c r="F86" s="42">
        <v>4986</v>
      </c>
      <c r="G86" s="42"/>
      <c r="H86" s="42"/>
      <c r="I86" s="42"/>
    </row>
    <row r="87" spans="1:9" x14ac:dyDescent="0.4">
      <c r="A87" s="42" t="s">
        <v>181</v>
      </c>
      <c r="B87" s="42" t="s">
        <v>191</v>
      </c>
      <c r="C87" s="42"/>
      <c r="D87" s="42">
        <v>515</v>
      </c>
      <c r="E87" s="42">
        <v>1788</v>
      </c>
      <c r="F87" s="42"/>
      <c r="G87" s="42">
        <v>1965</v>
      </c>
      <c r="H87" s="42"/>
      <c r="I87" s="42"/>
    </row>
    <row r="88" spans="1:9" x14ac:dyDescent="0.4">
      <c r="A88" s="42" t="s">
        <v>181</v>
      </c>
      <c r="B88" s="42" t="s">
        <v>203</v>
      </c>
      <c r="C88" s="42">
        <v>285</v>
      </c>
      <c r="D88" s="42">
        <v>564</v>
      </c>
      <c r="E88" s="42">
        <v>502</v>
      </c>
      <c r="F88" s="42"/>
      <c r="G88" s="42">
        <v>484</v>
      </c>
      <c r="H88" s="42">
        <v>613</v>
      </c>
      <c r="I88" s="42">
        <v>3072</v>
      </c>
    </row>
    <row r="89" spans="1:9" x14ac:dyDescent="0.4">
      <c r="A89" s="42" t="s">
        <v>181</v>
      </c>
      <c r="B89" s="42" t="s">
        <v>201</v>
      </c>
      <c r="C89" s="43"/>
      <c r="D89" s="43"/>
      <c r="E89" s="43">
        <v>642</v>
      </c>
      <c r="F89" s="43">
        <v>1106</v>
      </c>
      <c r="G89" s="43"/>
      <c r="H89" s="43"/>
      <c r="I89" s="43"/>
    </row>
    <row r="90" spans="1:9" x14ac:dyDescent="0.4">
      <c r="A90" s="42" t="s">
        <v>181</v>
      </c>
      <c r="B90" s="42" t="s">
        <v>192</v>
      </c>
      <c r="C90" s="43"/>
      <c r="D90" s="43"/>
      <c r="E90" s="43"/>
      <c r="F90" s="43"/>
      <c r="G90" s="42"/>
      <c r="H90" s="43"/>
      <c r="I90" s="43"/>
    </row>
    <row r="91" spans="1:9" x14ac:dyDescent="0.4">
      <c r="A91" s="42" t="s">
        <v>181</v>
      </c>
      <c r="B91" s="42" t="s">
        <v>200</v>
      </c>
      <c r="C91" s="42"/>
      <c r="D91" s="42"/>
      <c r="E91" s="42"/>
      <c r="F91" s="42"/>
      <c r="G91" s="42"/>
      <c r="H91" s="42"/>
      <c r="I91" s="42"/>
    </row>
    <row r="92" spans="1:9" x14ac:dyDescent="0.4">
      <c r="A92" s="42" t="s">
        <v>181</v>
      </c>
      <c r="B92" s="42" t="s">
        <v>182</v>
      </c>
      <c r="C92" s="43"/>
      <c r="D92" s="43"/>
      <c r="E92" s="43"/>
      <c r="F92" s="43">
        <v>306</v>
      </c>
      <c r="G92" s="43"/>
      <c r="H92" s="43">
        <v>34</v>
      </c>
      <c r="I92" s="43"/>
    </row>
    <row r="93" spans="1:9" x14ac:dyDescent="0.4">
      <c r="A93" s="42" t="s">
        <v>181</v>
      </c>
      <c r="B93" s="42" t="s">
        <v>202</v>
      </c>
      <c r="C93" s="42"/>
      <c r="D93" s="42"/>
      <c r="E93" s="42">
        <v>60</v>
      </c>
      <c r="F93" s="42"/>
      <c r="G93" s="42"/>
      <c r="H93" s="42"/>
      <c r="I93" s="42"/>
    </row>
    <row r="94" spans="1:9" x14ac:dyDescent="0.4">
      <c r="A94" s="42" t="s">
        <v>181</v>
      </c>
      <c r="B94" s="42" t="s">
        <v>184</v>
      </c>
      <c r="C94" s="43">
        <v>3487</v>
      </c>
      <c r="D94" s="43">
        <v>11099</v>
      </c>
      <c r="E94" s="43">
        <v>24370</v>
      </c>
      <c r="F94" s="43">
        <v>13830</v>
      </c>
      <c r="G94" s="43">
        <v>4490</v>
      </c>
      <c r="H94" s="43">
        <v>2482</v>
      </c>
      <c r="I94" s="43">
        <v>4347</v>
      </c>
    </row>
    <row r="95" spans="1:9" x14ac:dyDescent="0.4">
      <c r="A95" s="42" t="s">
        <v>206</v>
      </c>
      <c r="B95" s="42" t="s">
        <v>206</v>
      </c>
      <c r="C95" s="43">
        <v>1814</v>
      </c>
      <c r="D95" s="43">
        <v>4067</v>
      </c>
      <c r="E95" s="43">
        <v>2097</v>
      </c>
      <c r="F95" s="43">
        <v>745</v>
      </c>
      <c r="G95" s="43"/>
      <c r="H95" s="43"/>
      <c r="I95" s="43"/>
    </row>
    <row r="96" spans="1:9" x14ac:dyDescent="0.4">
      <c r="A96" s="42" t="s">
        <v>206</v>
      </c>
      <c r="B96" s="42" t="s">
        <v>210</v>
      </c>
      <c r="C96" s="43"/>
      <c r="D96" s="43">
        <v>795</v>
      </c>
      <c r="E96" s="43">
        <v>3985</v>
      </c>
      <c r="F96" s="43">
        <v>1494</v>
      </c>
      <c r="G96" s="43"/>
      <c r="H96" s="43"/>
      <c r="I96" s="43"/>
    </row>
    <row r="97" spans="1:9" x14ac:dyDescent="0.4">
      <c r="A97" s="42" t="s">
        <v>206</v>
      </c>
      <c r="B97" s="42" t="s">
        <v>209</v>
      </c>
      <c r="C97" s="43"/>
      <c r="D97" s="43"/>
      <c r="E97" s="43">
        <v>631</v>
      </c>
      <c r="F97" s="43"/>
      <c r="G97" s="43"/>
      <c r="H97" s="43"/>
      <c r="I97" s="43">
        <v>463</v>
      </c>
    </row>
    <row r="98" spans="1:9" x14ac:dyDescent="0.4">
      <c r="A98" s="42" t="s">
        <v>206</v>
      </c>
      <c r="B98" s="42" t="s">
        <v>211</v>
      </c>
      <c r="C98" s="43"/>
      <c r="D98" s="43">
        <v>3225</v>
      </c>
      <c r="E98" s="43">
        <v>3899</v>
      </c>
      <c r="F98" s="43">
        <v>3117</v>
      </c>
      <c r="G98" s="43">
        <v>1350</v>
      </c>
      <c r="H98" s="43">
        <v>491</v>
      </c>
      <c r="I98" s="43">
        <v>1384</v>
      </c>
    </row>
    <row r="99" spans="1:9" x14ac:dyDescent="0.4">
      <c r="A99" s="42" t="s">
        <v>206</v>
      </c>
      <c r="B99" s="42" t="s">
        <v>208</v>
      </c>
      <c r="C99" s="43"/>
      <c r="D99" s="43"/>
      <c r="E99" s="43">
        <v>703</v>
      </c>
      <c r="F99" s="43"/>
      <c r="G99" s="43"/>
      <c r="H99" s="43"/>
      <c r="I99" s="43"/>
    </row>
    <row r="100" spans="1:9" x14ac:dyDescent="0.4">
      <c r="A100" s="42" t="s">
        <v>206</v>
      </c>
      <c r="B100" s="42" t="s">
        <v>207</v>
      </c>
      <c r="C100" s="43"/>
      <c r="D100" s="43">
        <v>282</v>
      </c>
      <c r="E100" s="43"/>
      <c r="F100" s="43"/>
      <c r="G100" s="43"/>
      <c r="H100" s="43"/>
      <c r="I100" s="43"/>
    </row>
    <row r="101" spans="1:9" x14ac:dyDescent="0.4">
      <c r="A101" s="42" t="s">
        <v>212</v>
      </c>
      <c r="B101" s="42" t="s">
        <v>212</v>
      </c>
      <c r="C101" s="43"/>
      <c r="D101" s="43"/>
      <c r="E101" s="43"/>
      <c r="F101" s="43"/>
      <c r="G101" s="43"/>
      <c r="H101" s="43"/>
      <c r="I101" s="43"/>
    </row>
    <row r="102" spans="1:9" x14ac:dyDescent="0.4">
      <c r="A102" s="42" t="s">
        <v>212</v>
      </c>
      <c r="B102" s="42" t="s">
        <v>217</v>
      </c>
      <c r="C102" s="43">
        <v>570</v>
      </c>
      <c r="D102" s="42">
        <v>68</v>
      </c>
      <c r="E102" s="42"/>
      <c r="F102" s="42"/>
      <c r="G102" s="43"/>
      <c r="H102" s="42"/>
      <c r="I102" s="43"/>
    </row>
    <row r="103" spans="1:9" x14ac:dyDescent="0.4">
      <c r="A103" s="42" t="s">
        <v>212</v>
      </c>
      <c r="B103" s="42" t="s">
        <v>209</v>
      </c>
      <c r="C103" s="43"/>
      <c r="D103" s="43">
        <v>286</v>
      </c>
      <c r="E103" s="43"/>
      <c r="F103" s="43"/>
      <c r="G103" s="42"/>
      <c r="H103" s="43">
        <v>140</v>
      </c>
      <c r="I103" s="43"/>
    </row>
    <row r="104" spans="1:9" x14ac:dyDescent="0.4">
      <c r="A104" s="42" t="s">
        <v>212</v>
      </c>
      <c r="B104" s="42" t="s">
        <v>214</v>
      </c>
      <c r="C104" s="43"/>
      <c r="D104" s="43"/>
      <c r="E104" s="43">
        <v>1779</v>
      </c>
      <c r="F104" s="43"/>
      <c r="G104" s="43">
        <v>820</v>
      </c>
      <c r="H104" s="43"/>
      <c r="I104" s="43">
        <v>966</v>
      </c>
    </row>
    <row r="105" spans="1:9" x14ac:dyDescent="0.4">
      <c r="A105" s="42" t="s">
        <v>212</v>
      </c>
      <c r="B105" s="42" t="s">
        <v>215</v>
      </c>
      <c r="C105" s="43"/>
      <c r="D105" s="43"/>
      <c r="E105" s="43"/>
      <c r="F105" s="43"/>
      <c r="G105" s="43">
        <v>35</v>
      </c>
      <c r="H105" s="43"/>
      <c r="I105" s="43"/>
    </row>
    <row r="106" spans="1:9" x14ac:dyDescent="0.4">
      <c r="A106" s="42" t="s">
        <v>212</v>
      </c>
      <c r="B106" s="42" t="s">
        <v>211</v>
      </c>
      <c r="C106" s="43"/>
      <c r="D106" s="43"/>
      <c r="E106" s="43"/>
      <c r="F106" s="43"/>
      <c r="G106" s="43"/>
      <c r="H106" s="43"/>
      <c r="I106" s="43"/>
    </row>
    <row r="107" spans="1:9" x14ac:dyDescent="0.4">
      <c r="A107" s="42" t="s">
        <v>212</v>
      </c>
      <c r="B107" s="42" t="s">
        <v>208</v>
      </c>
      <c r="C107" s="43">
        <v>831</v>
      </c>
      <c r="D107" s="43"/>
      <c r="E107" s="43"/>
      <c r="F107" s="43">
        <v>428</v>
      </c>
      <c r="G107" s="43">
        <v>763</v>
      </c>
      <c r="H107" s="43"/>
      <c r="I107" s="43">
        <v>445</v>
      </c>
    </row>
    <row r="108" spans="1:9" x14ac:dyDescent="0.4">
      <c r="A108" s="42" t="s">
        <v>212</v>
      </c>
      <c r="B108" s="42" t="s">
        <v>207</v>
      </c>
      <c r="C108" s="43"/>
      <c r="D108" s="43"/>
      <c r="E108" s="43"/>
      <c r="F108" s="43"/>
      <c r="G108" s="43"/>
      <c r="H108" s="43"/>
      <c r="I108" s="43"/>
    </row>
    <row r="109" spans="1:9" x14ac:dyDescent="0.4">
      <c r="A109" s="42" t="s">
        <v>212</v>
      </c>
      <c r="B109" s="42" t="s">
        <v>213</v>
      </c>
      <c r="C109" s="43"/>
      <c r="D109" s="43"/>
      <c r="E109" s="43"/>
      <c r="F109" s="43"/>
      <c r="G109" s="43"/>
      <c r="H109" s="43"/>
      <c r="I109" s="43"/>
    </row>
    <row r="110" spans="1:9" x14ac:dyDescent="0.4">
      <c r="A110" s="42" t="s">
        <v>212</v>
      </c>
      <c r="B110" s="42" t="s">
        <v>216</v>
      </c>
      <c r="C110" s="43"/>
      <c r="D110" s="43"/>
      <c r="E110" s="43"/>
      <c r="F110" s="43"/>
      <c r="G110" s="43"/>
      <c r="H110" s="43"/>
      <c r="I110" s="43"/>
    </row>
    <row r="111" spans="1:9" x14ac:dyDescent="0.4">
      <c r="A111" s="42" t="s">
        <v>218</v>
      </c>
      <c r="B111" s="42" t="s">
        <v>218</v>
      </c>
      <c r="C111" s="43"/>
      <c r="D111" s="43"/>
      <c r="E111" s="43"/>
      <c r="F111" s="43">
        <v>393</v>
      </c>
      <c r="G111" s="43">
        <v>67</v>
      </c>
      <c r="H111" s="43">
        <v>183</v>
      </c>
      <c r="I111" s="43"/>
    </row>
    <row r="112" spans="1:9" x14ac:dyDescent="0.4">
      <c r="A112" s="42" t="s">
        <v>218</v>
      </c>
      <c r="B112" s="42" t="s">
        <v>220</v>
      </c>
      <c r="C112" s="43"/>
      <c r="D112" s="43"/>
      <c r="E112" s="43"/>
      <c r="F112" s="43"/>
      <c r="G112" s="43"/>
      <c r="H112" s="43"/>
      <c r="I112" s="43">
        <v>90</v>
      </c>
    </row>
    <row r="113" spans="1:9" x14ac:dyDescent="0.4">
      <c r="A113" s="42" t="s">
        <v>218</v>
      </c>
      <c r="B113" s="42" t="s">
        <v>211</v>
      </c>
      <c r="C113" s="43"/>
      <c r="D113" s="43"/>
      <c r="E113" s="43"/>
      <c r="F113" s="43"/>
      <c r="G113" s="43"/>
      <c r="H113" s="43"/>
      <c r="I113" s="43"/>
    </row>
    <row r="114" spans="1:9" x14ac:dyDescent="0.4">
      <c r="A114" s="42" t="s">
        <v>218</v>
      </c>
      <c r="B114" s="42" t="s">
        <v>207</v>
      </c>
      <c r="C114" s="43"/>
      <c r="D114" s="43"/>
      <c r="E114" s="43"/>
      <c r="F114" s="43"/>
      <c r="G114" s="43"/>
      <c r="H114" s="43"/>
      <c r="I114" s="43"/>
    </row>
    <row r="115" spans="1:9" x14ac:dyDescent="0.4">
      <c r="A115" s="42" t="s">
        <v>218</v>
      </c>
      <c r="B115" s="42" t="s">
        <v>219</v>
      </c>
      <c r="C115" s="43"/>
      <c r="D115" s="43"/>
      <c r="E115" s="43"/>
      <c r="F115" s="43">
        <v>662</v>
      </c>
      <c r="G115" s="43"/>
      <c r="H115" s="43"/>
      <c r="I115" s="43"/>
    </row>
    <row r="116" spans="1:9" x14ac:dyDescent="0.4">
      <c r="A116" s="42" t="s">
        <v>218</v>
      </c>
      <c r="B116" s="42" t="s">
        <v>216</v>
      </c>
      <c r="C116" s="43">
        <v>272</v>
      </c>
      <c r="D116" s="43">
        <v>2376</v>
      </c>
      <c r="E116" s="43">
        <v>11276</v>
      </c>
      <c r="F116" s="43">
        <v>6991</v>
      </c>
      <c r="G116" s="43">
        <v>1455</v>
      </c>
      <c r="H116" s="43">
        <v>1668</v>
      </c>
      <c r="I116" s="43">
        <v>999</v>
      </c>
    </row>
    <row r="117" spans="1:9" x14ac:dyDescent="0.4">
      <c r="A117" s="42" t="s">
        <v>221</v>
      </c>
      <c r="B117" s="42" t="s">
        <v>221</v>
      </c>
      <c r="C117" s="43"/>
      <c r="D117" s="43">
        <v>1717</v>
      </c>
      <c r="E117" s="43">
        <v>1487</v>
      </c>
      <c r="F117" s="43">
        <v>933</v>
      </c>
      <c r="G117" s="43"/>
      <c r="H117" s="43">
        <v>1668</v>
      </c>
      <c r="I117" s="43">
        <v>999</v>
      </c>
    </row>
    <row r="118" spans="1:9" x14ac:dyDescent="0.4">
      <c r="A118" s="42" t="s">
        <v>221</v>
      </c>
      <c r="B118" s="42" t="s">
        <v>223</v>
      </c>
      <c r="C118" s="43">
        <v>272</v>
      </c>
      <c r="D118" s="43">
        <v>659</v>
      </c>
      <c r="E118" s="43">
        <v>9789</v>
      </c>
      <c r="F118" s="43">
        <v>6058</v>
      </c>
      <c r="G118" s="43">
        <v>1455</v>
      </c>
      <c r="H118" s="43"/>
      <c r="I118" s="43"/>
    </row>
    <row r="119" spans="1:9" x14ac:dyDescent="0.4">
      <c r="A119" s="42" t="s">
        <v>221</v>
      </c>
      <c r="B119" s="42" t="s">
        <v>226</v>
      </c>
      <c r="C119" s="43">
        <v>13396</v>
      </c>
      <c r="D119" s="43">
        <v>5873</v>
      </c>
      <c r="E119" s="43">
        <v>2972</v>
      </c>
      <c r="F119" s="42">
        <v>4134</v>
      </c>
      <c r="G119" s="43">
        <v>9233</v>
      </c>
      <c r="H119" s="43">
        <v>12529</v>
      </c>
      <c r="I119" s="43">
        <v>3004</v>
      </c>
    </row>
    <row r="120" spans="1:9" x14ac:dyDescent="0.4">
      <c r="A120" s="42" t="s">
        <v>221</v>
      </c>
      <c r="B120" s="42" t="s">
        <v>227</v>
      </c>
      <c r="C120" s="43">
        <v>1552</v>
      </c>
      <c r="D120" s="43">
        <v>953</v>
      </c>
      <c r="E120" s="43">
        <v>285</v>
      </c>
      <c r="F120" s="43">
        <v>1173</v>
      </c>
      <c r="G120" s="43">
        <v>1008</v>
      </c>
      <c r="H120" s="43">
        <v>1546</v>
      </c>
      <c r="I120" s="43">
        <v>470</v>
      </c>
    </row>
    <row r="121" spans="1:9" x14ac:dyDescent="0.4">
      <c r="A121" s="42" t="s">
        <v>221</v>
      </c>
      <c r="B121" s="42" t="s">
        <v>209</v>
      </c>
      <c r="C121" s="43">
        <v>1551</v>
      </c>
      <c r="D121" s="43"/>
      <c r="E121" s="43">
        <v>317</v>
      </c>
      <c r="F121" s="43">
        <v>1502</v>
      </c>
      <c r="G121" s="43">
        <v>1107</v>
      </c>
      <c r="H121" s="43">
        <v>1575</v>
      </c>
      <c r="I121" s="43">
        <v>1247</v>
      </c>
    </row>
    <row r="122" spans="1:9" x14ac:dyDescent="0.4">
      <c r="A122" s="42" t="s">
        <v>221</v>
      </c>
      <c r="B122" s="42" t="s">
        <v>211</v>
      </c>
      <c r="C122" s="43">
        <v>2487</v>
      </c>
      <c r="D122" s="43">
        <v>1646</v>
      </c>
      <c r="E122" s="43">
        <v>454</v>
      </c>
      <c r="F122" s="43">
        <v>99</v>
      </c>
      <c r="G122" s="43">
        <v>815</v>
      </c>
      <c r="H122" s="43"/>
      <c r="I122" s="43">
        <v>293</v>
      </c>
    </row>
    <row r="123" spans="1:9" x14ac:dyDescent="0.4">
      <c r="A123" s="42" t="s">
        <v>221</v>
      </c>
      <c r="B123" s="42" t="s">
        <v>225</v>
      </c>
      <c r="C123" s="43">
        <v>4760</v>
      </c>
      <c r="D123" s="43">
        <v>3274</v>
      </c>
      <c r="E123" s="42">
        <v>1150</v>
      </c>
      <c r="F123" s="43">
        <v>717</v>
      </c>
      <c r="G123" s="43">
        <v>3498</v>
      </c>
      <c r="H123" s="43">
        <v>6098</v>
      </c>
      <c r="I123" s="43">
        <v>994</v>
      </c>
    </row>
    <row r="124" spans="1:9" x14ac:dyDescent="0.4">
      <c r="A124" s="42" t="s">
        <v>221</v>
      </c>
      <c r="B124" s="42" t="s">
        <v>224</v>
      </c>
      <c r="C124" s="43">
        <v>3046</v>
      </c>
      <c r="D124" s="43"/>
      <c r="E124" s="43">
        <v>766</v>
      </c>
      <c r="F124" s="43">
        <v>643</v>
      </c>
      <c r="G124" s="42">
        <v>2805</v>
      </c>
      <c r="H124" s="43">
        <v>3310</v>
      </c>
      <c r="I124" s="43"/>
    </row>
    <row r="125" spans="1:9" x14ac:dyDescent="0.4">
      <c r="A125" s="42" t="s">
        <v>221</v>
      </c>
      <c r="B125" s="42" t="s">
        <v>208</v>
      </c>
      <c r="C125" s="43">
        <v>28193</v>
      </c>
      <c r="D125" s="42">
        <v>30726</v>
      </c>
      <c r="E125" s="42">
        <v>24176</v>
      </c>
      <c r="F125" s="42">
        <v>14706</v>
      </c>
      <c r="G125" s="43">
        <v>888</v>
      </c>
      <c r="H125" s="42">
        <v>4944</v>
      </c>
      <c r="I125" s="43">
        <v>5116</v>
      </c>
    </row>
    <row r="126" spans="1:9" x14ac:dyDescent="0.4">
      <c r="A126" s="42" t="s">
        <v>221</v>
      </c>
      <c r="B126" s="42" t="s">
        <v>231</v>
      </c>
      <c r="C126" s="43"/>
      <c r="D126" s="43"/>
      <c r="E126" s="43"/>
      <c r="F126" s="43"/>
      <c r="G126" s="43"/>
      <c r="H126" s="43"/>
      <c r="I126" s="43"/>
    </row>
    <row r="127" spans="1:9" x14ac:dyDescent="0.4">
      <c r="A127" s="42" t="s">
        <v>221</v>
      </c>
      <c r="B127" s="42" t="s">
        <v>232</v>
      </c>
      <c r="C127" s="43">
        <v>2026</v>
      </c>
      <c r="D127" s="43">
        <v>911</v>
      </c>
      <c r="E127" s="43">
        <v>2563</v>
      </c>
      <c r="F127" s="43">
        <v>3751</v>
      </c>
      <c r="G127" s="43"/>
      <c r="H127" s="42">
        <v>1758</v>
      </c>
      <c r="I127" s="43"/>
    </row>
    <row r="128" spans="1:9" x14ac:dyDescent="0.4">
      <c r="A128" s="42" t="s">
        <v>221</v>
      </c>
      <c r="B128" s="42" t="s">
        <v>207</v>
      </c>
      <c r="C128" s="43">
        <v>5241</v>
      </c>
      <c r="D128" s="43">
        <v>2671</v>
      </c>
      <c r="E128" s="43">
        <v>5047</v>
      </c>
      <c r="F128" s="43">
        <v>2274</v>
      </c>
      <c r="G128" s="42"/>
      <c r="H128" s="43">
        <v>990</v>
      </c>
      <c r="I128" s="43">
        <v>433</v>
      </c>
    </row>
    <row r="129" spans="1:9" x14ac:dyDescent="0.4">
      <c r="A129" s="42" t="s">
        <v>221</v>
      </c>
      <c r="B129" s="42" t="s">
        <v>229</v>
      </c>
      <c r="C129" s="43">
        <v>2797</v>
      </c>
      <c r="D129" s="43">
        <v>2636</v>
      </c>
      <c r="E129" s="43">
        <v>637</v>
      </c>
      <c r="F129" s="43"/>
      <c r="G129" s="42">
        <v>34</v>
      </c>
      <c r="H129" s="43"/>
      <c r="I129" s="43"/>
    </row>
    <row r="130" spans="1:9" x14ac:dyDescent="0.4">
      <c r="A130" s="42" t="s">
        <v>221</v>
      </c>
      <c r="B130" s="42" t="s">
        <v>222</v>
      </c>
      <c r="C130" s="43">
        <v>3212</v>
      </c>
      <c r="D130" s="43">
        <v>7677</v>
      </c>
      <c r="E130" s="43">
        <v>5594</v>
      </c>
      <c r="F130" s="43"/>
      <c r="G130" s="42">
        <v>481</v>
      </c>
      <c r="H130" s="43"/>
      <c r="I130" s="43">
        <v>1280</v>
      </c>
    </row>
    <row r="131" spans="1:9" x14ac:dyDescent="0.4">
      <c r="A131" s="42" t="s">
        <v>221</v>
      </c>
      <c r="B131" s="42" t="s">
        <v>230</v>
      </c>
      <c r="C131" s="43">
        <v>3641</v>
      </c>
      <c r="D131" s="43">
        <v>2623</v>
      </c>
      <c r="E131" s="43">
        <v>1528</v>
      </c>
      <c r="F131" s="43">
        <v>2224</v>
      </c>
      <c r="G131" s="43"/>
      <c r="H131" s="43">
        <v>1098</v>
      </c>
      <c r="I131" s="43">
        <v>1387</v>
      </c>
    </row>
    <row r="132" spans="1:9" x14ac:dyDescent="0.4">
      <c r="A132" s="42" t="s">
        <v>221</v>
      </c>
      <c r="B132" s="42" t="s">
        <v>216</v>
      </c>
      <c r="C132" s="42">
        <v>2320</v>
      </c>
      <c r="D132" s="42">
        <v>5654</v>
      </c>
      <c r="E132" s="42">
        <v>1404</v>
      </c>
      <c r="F132" s="42">
        <v>2902</v>
      </c>
      <c r="G132" s="42"/>
      <c r="H132" s="43">
        <v>240</v>
      </c>
      <c r="I132" s="43"/>
    </row>
    <row r="133" spans="1:9" x14ac:dyDescent="0.4">
      <c r="A133" s="42" t="s">
        <v>221</v>
      </c>
      <c r="B133" s="42" t="s">
        <v>228</v>
      </c>
      <c r="C133" s="42">
        <v>3929</v>
      </c>
      <c r="D133" s="43">
        <v>1976</v>
      </c>
      <c r="E133" s="42">
        <v>4687</v>
      </c>
      <c r="F133" s="42">
        <v>3403</v>
      </c>
      <c r="G133" s="43"/>
      <c r="H133" s="43">
        <v>858</v>
      </c>
      <c r="I133" s="43">
        <v>1256</v>
      </c>
    </row>
    <row r="134" spans="1:9" x14ac:dyDescent="0.4">
      <c r="A134" s="42" t="s">
        <v>233</v>
      </c>
      <c r="B134" s="42" t="s">
        <v>233</v>
      </c>
      <c r="C134" s="43">
        <v>5027</v>
      </c>
      <c r="D134" s="43">
        <v>6578</v>
      </c>
      <c r="E134" s="43">
        <v>2716</v>
      </c>
      <c r="F134" s="43">
        <v>152</v>
      </c>
      <c r="G134" s="43">
        <v>373</v>
      </c>
      <c r="H134" s="43"/>
      <c r="I134" s="43">
        <v>760</v>
      </c>
    </row>
    <row r="135" spans="1:9" x14ac:dyDescent="0.4">
      <c r="A135" s="42" t="s">
        <v>233</v>
      </c>
      <c r="B135" s="42" t="s">
        <v>243</v>
      </c>
      <c r="C135" s="43">
        <v>8126</v>
      </c>
      <c r="D135" s="43">
        <v>6971</v>
      </c>
      <c r="E135" s="43">
        <v>6660</v>
      </c>
      <c r="F135" s="42">
        <v>15887</v>
      </c>
      <c r="G135" s="42">
        <v>4034</v>
      </c>
      <c r="H135" s="43">
        <v>15471</v>
      </c>
      <c r="I135" s="42">
        <v>4115</v>
      </c>
    </row>
    <row r="136" spans="1:9" x14ac:dyDescent="0.4">
      <c r="A136" s="42" t="s">
        <v>233</v>
      </c>
      <c r="B136" s="42" t="s">
        <v>244</v>
      </c>
      <c r="C136" s="43"/>
      <c r="D136" s="43"/>
      <c r="E136" s="43">
        <v>910</v>
      </c>
      <c r="F136" s="43">
        <v>799</v>
      </c>
      <c r="G136" s="43"/>
      <c r="H136" s="43">
        <v>745</v>
      </c>
      <c r="I136" s="42"/>
    </row>
    <row r="137" spans="1:9" x14ac:dyDescent="0.4">
      <c r="A137" s="42" t="s">
        <v>233</v>
      </c>
      <c r="B137" s="42" t="s">
        <v>256</v>
      </c>
      <c r="C137" s="42">
        <v>1588</v>
      </c>
      <c r="D137" s="42">
        <v>849</v>
      </c>
      <c r="E137" s="42">
        <v>2599</v>
      </c>
      <c r="F137" s="43">
        <v>2710</v>
      </c>
      <c r="G137" s="42">
        <v>582</v>
      </c>
      <c r="H137" s="42">
        <v>1213</v>
      </c>
      <c r="I137" s="42">
        <v>2082</v>
      </c>
    </row>
    <row r="138" spans="1:9" x14ac:dyDescent="0.4">
      <c r="A138" s="42" t="s">
        <v>233</v>
      </c>
      <c r="B138" s="42" t="s">
        <v>223</v>
      </c>
      <c r="C138" s="42">
        <v>1949</v>
      </c>
      <c r="D138" s="43"/>
      <c r="E138" s="42">
        <v>234</v>
      </c>
      <c r="F138" s="42">
        <v>5808</v>
      </c>
      <c r="G138" s="42">
        <v>3452</v>
      </c>
      <c r="H138" s="43">
        <v>2979</v>
      </c>
      <c r="I138" s="42"/>
    </row>
    <row r="139" spans="1:9" x14ac:dyDescent="0.4">
      <c r="A139" s="42" t="s">
        <v>233</v>
      </c>
      <c r="B139" s="42" t="s">
        <v>255</v>
      </c>
      <c r="C139" s="42">
        <v>2776</v>
      </c>
      <c r="D139" s="42">
        <v>5124</v>
      </c>
      <c r="E139" s="42"/>
      <c r="F139" s="43">
        <v>3719</v>
      </c>
      <c r="G139" s="43"/>
      <c r="H139" s="42">
        <v>6719</v>
      </c>
      <c r="I139" s="43"/>
    </row>
    <row r="140" spans="1:9" x14ac:dyDescent="0.4">
      <c r="A140" s="42" t="s">
        <v>233</v>
      </c>
      <c r="B140" s="42" t="s">
        <v>237</v>
      </c>
      <c r="C140" s="43">
        <v>1813</v>
      </c>
      <c r="D140" s="42">
        <v>998</v>
      </c>
      <c r="E140" s="42">
        <v>2917</v>
      </c>
      <c r="F140" s="42">
        <v>2851</v>
      </c>
      <c r="G140" s="43"/>
      <c r="H140" s="42">
        <v>3815</v>
      </c>
      <c r="I140" s="42">
        <v>2033</v>
      </c>
    </row>
    <row r="141" spans="1:9" x14ac:dyDescent="0.4">
      <c r="A141" s="42" t="s">
        <v>233</v>
      </c>
      <c r="B141" s="42" t="s">
        <v>234</v>
      </c>
      <c r="C141" s="42">
        <v>20971</v>
      </c>
      <c r="D141" s="43">
        <v>19212</v>
      </c>
      <c r="E141" s="42">
        <v>7237</v>
      </c>
      <c r="F141" s="42">
        <v>14556</v>
      </c>
      <c r="G141" s="42">
        <v>20869</v>
      </c>
      <c r="H141" s="42">
        <v>13188</v>
      </c>
      <c r="I141" s="43">
        <v>22111</v>
      </c>
    </row>
    <row r="142" spans="1:9" x14ac:dyDescent="0.4">
      <c r="A142" s="42" t="s">
        <v>233</v>
      </c>
      <c r="B142" s="42" t="s">
        <v>254</v>
      </c>
      <c r="C142" s="42">
        <v>77</v>
      </c>
      <c r="D142" s="42"/>
      <c r="E142" s="42">
        <v>1080</v>
      </c>
      <c r="F142" s="42">
        <v>2781</v>
      </c>
      <c r="G142" s="42">
        <v>5515</v>
      </c>
      <c r="H142" s="42"/>
      <c r="I142" s="42">
        <v>3973</v>
      </c>
    </row>
    <row r="143" spans="1:9" x14ac:dyDescent="0.4">
      <c r="A143" s="42" t="s">
        <v>233</v>
      </c>
      <c r="B143" s="42" t="s">
        <v>235</v>
      </c>
      <c r="C143" s="43"/>
      <c r="D143" s="43">
        <v>163</v>
      </c>
      <c r="E143" s="42">
        <v>145</v>
      </c>
      <c r="F143" s="42">
        <v>198</v>
      </c>
      <c r="G143" s="42">
        <v>68</v>
      </c>
      <c r="H143" s="43">
        <v>1409</v>
      </c>
      <c r="I143" s="42"/>
    </row>
    <row r="144" spans="1:9" x14ac:dyDescent="0.4">
      <c r="A144" s="42" t="s">
        <v>233</v>
      </c>
      <c r="B144" s="42" t="s">
        <v>252</v>
      </c>
      <c r="C144" s="42">
        <v>693</v>
      </c>
      <c r="D144" s="42"/>
      <c r="E144" s="42">
        <v>219</v>
      </c>
      <c r="F144" s="42">
        <v>191</v>
      </c>
      <c r="G144" s="42"/>
      <c r="H144" s="42">
        <v>1801</v>
      </c>
      <c r="I144" s="42">
        <v>419</v>
      </c>
    </row>
    <row r="145" spans="1:9" x14ac:dyDescent="0.4">
      <c r="A145" s="42" t="s">
        <v>233</v>
      </c>
      <c r="B145" s="42" t="s">
        <v>246</v>
      </c>
      <c r="C145" s="43">
        <v>2445</v>
      </c>
      <c r="D145" s="43">
        <v>2029</v>
      </c>
      <c r="E145" s="42">
        <v>449</v>
      </c>
      <c r="F145" s="42"/>
      <c r="G145" s="43">
        <v>12608</v>
      </c>
      <c r="H145" s="42"/>
      <c r="I145" s="42">
        <v>625</v>
      </c>
    </row>
    <row r="146" spans="1:9" x14ac:dyDescent="0.4">
      <c r="A146" s="42" t="s">
        <v>233</v>
      </c>
      <c r="B146" s="42" t="s">
        <v>240</v>
      </c>
      <c r="C146" s="42">
        <v>2040</v>
      </c>
      <c r="D146" s="43"/>
      <c r="E146" s="42">
        <v>97</v>
      </c>
      <c r="F146" s="42"/>
      <c r="G146" s="42"/>
      <c r="H146" s="43">
        <v>1854</v>
      </c>
      <c r="I146" s="43">
        <v>336</v>
      </c>
    </row>
    <row r="147" spans="1:9" x14ac:dyDescent="0.4">
      <c r="A147" s="42" t="s">
        <v>233</v>
      </c>
      <c r="B147" s="42" t="s">
        <v>242</v>
      </c>
      <c r="C147" s="42">
        <v>940</v>
      </c>
      <c r="D147" s="42">
        <v>517</v>
      </c>
      <c r="E147" s="42">
        <v>482</v>
      </c>
      <c r="F147" s="43">
        <v>4733</v>
      </c>
      <c r="G147" s="42">
        <v>974</v>
      </c>
      <c r="H147" s="43">
        <v>1219</v>
      </c>
      <c r="I147" s="42">
        <v>3628</v>
      </c>
    </row>
    <row r="148" spans="1:9" x14ac:dyDescent="0.4">
      <c r="A148" s="42" t="s">
        <v>233</v>
      </c>
      <c r="B148" s="42" t="s">
        <v>238</v>
      </c>
      <c r="C148" s="43">
        <v>7574</v>
      </c>
      <c r="D148" s="42">
        <v>4564</v>
      </c>
      <c r="E148" s="42">
        <v>2481</v>
      </c>
      <c r="F148" s="42">
        <v>3747</v>
      </c>
      <c r="G148" s="42">
        <v>161</v>
      </c>
      <c r="H148" s="43">
        <v>1147</v>
      </c>
      <c r="I148" s="42">
        <v>4905</v>
      </c>
    </row>
    <row r="149" spans="1:9" x14ac:dyDescent="0.4">
      <c r="A149" s="42" t="s">
        <v>233</v>
      </c>
      <c r="B149" s="42" t="s">
        <v>236</v>
      </c>
      <c r="C149" s="43">
        <v>1040</v>
      </c>
      <c r="D149" s="42">
        <v>636</v>
      </c>
      <c r="E149" s="43">
        <v>795</v>
      </c>
      <c r="F149" s="42">
        <v>107</v>
      </c>
      <c r="G149" s="42"/>
      <c r="H149" s="43"/>
      <c r="I149" s="43">
        <v>1270</v>
      </c>
    </row>
    <row r="150" spans="1:9" x14ac:dyDescent="0.4">
      <c r="A150" s="42" t="s">
        <v>233</v>
      </c>
      <c r="B150" s="42" t="s">
        <v>248</v>
      </c>
      <c r="C150" s="42">
        <v>998</v>
      </c>
      <c r="D150" s="42">
        <v>1830</v>
      </c>
      <c r="E150" s="42">
        <v>279</v>
      </c>
      <c r="F150" s="42"/>
      <c r="G150" s="43"/>
      <c r="H150" s="42">
        <v>1715</v>
      </c>
      <c r="I150" s="42">
        <v>998</v>
      </c>
    </row>
    <row r="151" spans="1:9" x14ac:dyDescent="0.4">
      <c r="A151" s="42" t="s">
        <v>233</v>
      </c>
      <c r="B151" s="42" t="s">
        <v>251</v>
      </c>
      <c r="C151" s="43">
        <v>2283</v>
      </c>
      <c r="D151" s="42">
        <v>1793</v>
      </c>
      <c r="E151" s="42">
        <v>216</v>
      </c>
      <c r="F151" s="43">
        <v>470</v>
      </c>
      <c r="G151" s="42"/>
      <c r="H151" s="43">
        <v>380</v>
      </c>
      <c r="I151" s="42">
        <v>1472</v>
      </c>
    </row>
    <row r="152" spans="1:9" x14ac:dyDescent="0.4">
      <c r="A152" s="42" t="s">
        <v>233</v>
      </c>
      <c r="B152" s="42" t="s">
        <v>249</v>
      </c>
      <c r="C152" s="43">
        <v>775</v>
      </c>
      <c r="D152" s="43"/>
      <c r="E152" s="42"/>
      <c r="F152" s="42">
        <v>227</v>
      </c>
      <c r="G152" s="43"/>
      <c r="H152" s="43">
        <v>1302</v>
      </c>
      <c r="I152" s="43">
        <v>542</v>
      </c>
    </row>
    <row r="153" spans="1:9" x14ac:dyDescent="0.4">
      <c r="A153" s="42" t="s">
        <v>233</v>
      </c>
      <c r="B153" s="42" t="s">
        <v>253</v>
      </c>
      <c r="C153" s="42">
        <v>1074</v>
      </c>
      <c r="D153" s="42">
        <v>453</v>
      </c>
      <c r="E153" s="42">
        <v>76</v>
      </c>
      <c r="F153" s="42">
        <v>984</v>
      </c>
      <c r="G153" s="42"/>
      <c r="H153" s="42">
        <v>2052</v>
      </c>
      <c r="I153" s="42">
        <v>835</v>
      </c>
    </row>
    <row r="154" spans="1:9" x14ac:dyDescent="0.4">
      <c r="A154" s="42" t="s">
        <v>233</v>
      </c>
      <c r="B154" s="42" t="s">
        <v>250</v>
      </c>
      <c r="C154" s="42"/>
      <c r="D154" s="42">
        <v>5485</v>
      </c>
      <c r="E154" s="42">
        <v>918</v>
      </c>
      <c r="F154" s="42">
        <v>368</v>
      </c>
      <c r="G154" s="42">
        <v>376</v>
      </c>
      <c r="H154" s="42">
        <v>309</v>
      </c>
      <c r="I154" s="43">
        <v>168</v>
      </c>
    </row>
    <row r="155" spans="1:9" x14ac:dyDescent="0.4">
      <c r="A155" s="42" t="s">
        <v>233</v>
      </c>
      <c r="B155" s="42" t="s">
        <v>245</v>
      </c>
      <c r="C155" s="42">
        <v>195</v>
      </c>
      <c r="D155" s="42">
        <v>1490</v>
      </c>
      <c r="E155" s="42"/>
      <c r="F155" s="42"/>
      <c r="G155" s="42"/>
      <c r="H155" s="42"/>
      <c r="I155" s="42"/>
    </row>
    <row r="156" spans="1:9" x14ac:dyDescent="0.4">
      <c r="A156" s="42" t="s">
        <v>233</v>
      </c>
      <c r="B156" s="42" t="s">
        <v>239</v>
      </c>
      <c r="C156" s="42"/>
      <c r="D156" s="43"/>
      <c r="E156" s="42"/>
      <c r="F156" s="42"/>
      <c r="G156" s="43"/>
      <c r="H156" s="42"/>
      <c r="I156" s="43"/>
    </row>
    <row r="157" spans="1:9" x14ac:dyDescent="0.4">
      <c r="A157" s="42" t="s">
        <v>233</v>
      </c>
      <c r="B157" s="42" t="s">
        <v>247</v>
      </c>
      <c r="C157" s="42">
        <v>837</v>
      </c>
      <c r="D157" s="42">
        <v>252</v>
      </c>
      <c r="E157" s="42"/>
      <c r="F157" s="42">
        <v>750</v>
      </c>
      <c r="G157" s="42">
        <v>1167</v>
      </c>
      <c r="H157" s="42"/>
      <c r="I157" s="42">
        <v>2940</v>
      </c>
    </row>
    <row r="158" spans="1:9" x14ac:dyDescent="0.4">
      <c r="A158" s="42" t="s">
        <v>233</v>
      </c>
      <c r="B158" s="42" t="s">
        <v>216</v>
      </c>
      <c r="C158" s="42">
        <v>28274</v>
      </c>
      <c r="D158" s="42">
        <v>32101</v>
      </c>
      <c r="E158" s="42">
        <v>7135</v>
      </c>
      <c r="F158" s="42">
        <v>25290</v>
      </c>
      <c r="G158" s="42">
        <v>22636</v>
      </c>
      <c r="H158" s="42">
        <v>26724</v>
      </c>
      <c r="I158" s="42">
        <v>27556</v>
      </c>
    </row>
    <row r="159" spans="1:9" x14ac:dyDescent="0.4">
      <c r="A159" s="42" t="s">
        <v>233</v>
      </c>
      <c r="B159" s="42" t="s">
        <v>241</v>
      </c>
      <c r="C159" s="43">
        <v>2560</v>
      </c>
      <c r="D159" s="43">
        <v>10566</v>
      </c>
      <c r="E159" s="42"/>
      <c r="F159" s="43"/>
      <c r="G159" s="42">
        <v>29</v>
      </c>
      <c r="H159" s="43">
        <v>2311</v>
      </c>
      <c r="I159" s="42">
        <v>409</v>
      </c>
    </row>
    <row r="160" spans="1:9" x14ac:dyDescent="0.4">
      <c r="A160" s="42" t="s">
        <v>272</v>
      </c>
      <c r="B160" s="42" t="s">
        <v>272</v>
      </c>
      <c r="C160" s="43">
        <v>1502</v>
      </c>
      <c r="D160" s="43">
        <v>4145</v>
      </c>
      <c r="E160" s="43">
        <v>1373</v>
      </c>
      <c r="F160" s="43">
        <v>13526</v>
      </c>
      <c r="G160" s="43">
        <v>1508</v>
      </c>
      <c r="H160" s="43">
        <v>1218</v>
      </c>
      <c r="I160" s="43">
        <v>677</v>
      </c>
    </row>
    <row r="161" spans="1:9" x14ac:dyDescent="0.4">
      <c r="A161" s="42" t="s">
        <v>272</v>
      </c>
      <c r="B161" s="42" t="s">
        <v>337</v>
      </c>
      <c r="C161" s="43">
        <v>203</v>
      </c>
      <c r="D161" s="43">
        <v>55</v>
      </c>
      <c r="E161" s="43"/>
      <c r="F161" s="43">
        <v>1758</v>
      </c>
      <c r="G161" s="43">
        <v>292</v>
      </c>
      <c r="H161" s="43"/>
      <c r="I161" s="43">
        <v>920</v>
      </c>
    </row>
    <row r="162" spans="1:9" x14ac:dyDescent="0.4">
      <c r="A162" s="42" t="s">
        <v>257</v>
      </c>
      <c r="B162" s="42" t="s">
        <v>257</v>
      </c>
      <c r="C162" s="43">
        <v>639</v>
      </c>
      <c r="D162" s="43">
        <v>2286</v>
      </c>
      <c r="E162" s="43">
        <v>451</v>
      </c>
      <c r="F162" s="43">
        <v>140</v>
      </c>
      <c r="G162" s="43">
        <v>181</v>
      </c>
      <c r="H162" s="43">
        <v>757</v>
      </c>
      <c r="I162" s="43">
        <v>557</v>
      </c>
    </row>
    <row r="163" spans="1:9" x14ac:dyDescent="0.4">
      <c r="A163" s="42" t="s">
        <v>257</v>
      </c>
      <c r="B163" s="42" t="s">
        <v>209</v>
      </c>
      <c r="C163" s="43"/>
      <c r="D163" s="43">
        <v>28</v>
      </c>
      <c r="E163" s="43">
        <v>125</v>
      </c>
      <c r="F163" s="43">
        <v>1218</v>
      </c>
      <c r="G163" s="43">
        <v>1568</v>
      </c>
      <c r="H163" s="43"/>
      <c r="I163" s="43">
        <v>1487</v>
      </c>
    </row>
    <row r="164" spans="1:9" x14ac:dyDescent="0.4">
      <c r="A164" s="42" t="s">
        <v>257</v>
      </c>
      <c r="B164" s="42" t="s">
        <v>211</v>
      </c>
      <c r="C164" s="43">
        <v>1187</v>
      </c>
      <c r="D164" s="43">
        <v>878</v>
      </c>
      <c r="E164" s="43">
        <v>165</v>
      </c>
      <c r="F164" s="43"/>
      <c r="G164" s="43">
        <v>1063</v>
      </c>
      <c r="H164" s="43">
        <v>343</v>
      </c>
      <c r="I164" s="43">
        <v>29</v>
      </c>
    </row>
    <row r="165" spans="1:9" x14ac:dyDescent="0.4">
      <c r="A165" s="42" t="s">
        <v>257</v>
      </c>
      <c r="B165" s="42" t="s">
        <v>208</v>
      </c>
      <c r="C165" s="43">
        <v>98</v>
      </c>
      <c r="D165" s="43"/>
      <c r="E165" s="43"/>
      <c r="F165" s="43">
        <v>724</v>
      </c>
      <c r="G165" s="43">
        <v>317</v>
      </c>
      <c r="H165" s="43">
        <v>356</v>
      </c>
      <c r="I165" s="43">
        <v>1430</v>
      </c>
    </row>
    <row r="166" spans="1:9" x14ac:dyDescent="0.4">
      <c r="A166" s="42" t="s">
        <v>257</v>
      </c>
      <c r="B166" s="42" t="s">
        <v>258</v>
      </c>
      <c r="C166" s="43"/>
      <c r="D166" s="43"/>
      <c r="E166" s="43"/>
      <c r="F166" s="43">
        <v>63</v>
      </c>
      <c r="G166" s="43"/>
      <c r="H166" s="43">
        <v>219</v>
      </c>
      <c r="I166" s="43"/>
    </row>
    <row r="167" spans="1:9" x14ac:dyDescent="0.4">
      <c r="A167" s="42" t="s">
        <v>257</v>
      </c>
      <c r="B167" s="42" t="s">
        <v>216</v>
      </c>
      <c r="C167" s="43">
        <v>1370</v>
      </c>
      <c r="D167" s="43">
        <v>1163</v>
      </c>
      <c r="E167" s="43"/>
      <c r="F167" s="43"/>
      <c r="G167" s="43"/>
      <c r="H167" s="43">
        <v>2579</v>
      </c>
      <c r="I167" s="43"/>
    </row>
    <row r="168" spans="1:9" x14ac:dyDescent="0.4">
      <c r="A168" s="42" t="s">
        <v>259</v>
      </c>
      <c r="B168" s="42" t="s">
        <v>259</v>
      </c>
      <c r="C168" s="43">
        <v>70</v>
      </c>
      <c r="D168" s="43"/>
      <c r="E168" s="43">
        <v>112</v>
      </c>
      <c r="F168" s="43">
        <v>89</v>
      </c>
      <c r="G168" s="43">
        <v>299</v>
      </c>
      <c r="H168" s="43"/>
      <c r="I168" s="43"/>
    </row>
    <row r="169" spans="1:9" x14ac:dyDescent="0.4">
      <c r="A169" s="42" t="s">
        <v>259</v>
      </c>
      <c r="B169" s="42" t="s">
        <v>265</v>
      </c>
      <c r="C169" s="43">
        <v>3732</v>
      </c>
      <c r="D169" s="43">
        <v>1279</v>
      </c>
      <c r="E169" s="43">
        <v>75</v>
      </c>
      <c r="F169" s="43"/>
      <c r="G169" s="43">
        <v>10303</v>
      </c>
      <c r="H169" s="43">
        <v>76</v>
      </c>
      <c r="I169" s="43">
        <v>351</v>
      </c>
    </row>
    <row r="170" spans="1:9" x14ac:dyDescent="0.4">
      <c r="A170" s="42" t="s">
        <v>259</v>
      </c>
      <c r="B170" s="42" t="s">
        <v>263</v>
      </c>
      <c r="C170" s="43">
        <v>880</v>
      </c>
      <c r="D170" s="43">
        <v>2722</v>
      </c>
      <c r="E170" s="43">
        <v>959</v>
      </c>
      <c r="F170" s="43"/>
      <c r="G170" s="43">
        <v>771</v>
      </c>
      <c r="H170" s="43">
        <v>387</v>
      </c>
      <c r="I170" s="43">
        <v>3828</v>
      </c>
    </row>
    <row r="171" spans="1:9" x14ac:dyDescent="0.4">
      <c r="A171" s="42" t="s">
        <v>259</v>
      </c>
      <c r="B171" s="42" t="s">
        <v>262</v>
      </c>
      <c r="C171" s="43"/>
      <c r="D171" s="43">
        <v>60</v>
      </c>
      <c r="E171" s="43"/>
      <c r="F171" s="43">
        <v>1419</v>
      </c>
      <c r="G171" s="43">
        <v>308</v>
      </c>
      <c r="H171" s="43">
        <v>1299</v>
      </c>
      <c r="I171" s="43">
        <v>123</v>
      </c>
    </row>
    <row r="172" spans="1:9" x14ac:dyDescent="0.4">
      <c r="A172" s="42" t="s">
        <v>259</v>
      </c>
      <c r="B172" s="42" t="s">
        <v>211</v>
      </c>
      <c r="C172" s="43">
        <v>3502</v>
      </c>
      <c r="D172" s="43"/>
      <c r="E172" s="43"/>
      <c r="F172" s="43"/>
      <c r="G172" s="43">
        <v>283</v>
      </c>
      <c r="H172" s="43">
        <v>1055</v>
      </c>
      <c r="I172" s="43">
        <v>961</v>
      </c>
    </row>
    <row r="173" spans="1:9" x14ac:dyDescent="0.4">
      <c r="A173" s="42" t="s">
        <v>259</v>
      </c>
      <c r="B173" s="42" t="s">
        <v>266</v>
      </c>
      <c r="C173" s="43">
        <v>2962</v>
      </c>
      <c r="D173" s="43">
        <v>824</v>
      </c>
      <c r="E173" s="43">
        <v>3019</v>
      </c>
      <c r="F173" s="43"/>
      <c r="G173" s="43">
        <v>24</v>
      </c>
      <c r="H173" s="43">
        <v>7719</v>
      </c>
      <c r="I173" s="43">
        <v>6913</v>
      </c>
    </row>
    <row r="174" spans="1:9" x14ac:dyDescent="0.4">
      <c r="A174" s="42" t="s">
        <v>259</v>
      </c>
      <c r="B174" s="42" t="s">
        <v>260</v>
      </c>
      <c r="C174" s="43"/>
      <c r="D174" s="43">
        <v>29</v>
      </c>
      <c r="E174" s="43"/>
      <c r="F174" s="43">
        <v>933</v>
      </c>
      <c r="G174" s="43">
        <v>2066</v>
      </c>
      <c r="H174" s="42">
        <v>958</v>
      </c>
      <c r="I174" s="43">
        <v>287</v>
      </c>
    </row>
    <row r="175" spans="1:9" x14ac:dyDescent="0.4">
      <c r="A175" s="42" t="s">
        <v>259</v>
      </c>
      <c r="B175" s="42" t="s">
        <v>207</v>
      </c>
      <c r="C175" s="43">
        <v>2494</v>
      </c>
      <c r="D175" s="43">
        <v>395</v>
      </c>
      <c r="E175" s="43">
        <v>199</v>
      </c>
      <c r="F175" s="43">
        <v>2840</v>
      </c>
      <c r="G175" s="43">
        <v>199</v>
      </c>
      <c r="H175" s="43">
        <v>2860</v>
      </c>
      <c r="I175" s="43"/>
    </row>
    <row r="176" spans="1:9" x14ac:dyDescent="0.4">
      <c r="A176" s="42" t="s">
        <v>259</v>
      </c>
      <c r="B176" s="42" t="s">
        <v>261</v>
      </c>
      <c r="C176" s="43">
        <v>3828</v>
      </c>
      <c r="D176" s="43">
        <v>1676</v>
      </c>
      <c r="E176" s="43">
        <v>127</v>
      </c>
      <c r="F176" s="43">
        <v>834</v>
      </c>
      <c r="G176" s="42">
        <v>1265</v>
      </c>
      <c r="H176" s="43">
        <v>2678</v>
      </c>
      <c r="I176" s="43">
        <v>1909</v>
      </c>
    </row>
    <row r="177" spans="1:9" x14ac:dyDescent="0.4">
      <c r="A177" s="42" t="s">
        <v>259</v>
      </c>
      <c r="B177" s="42" t="s">
        <v>264</v>
      </c>
      <c r="C177" s="43">
        <v>24</v>
      </c>
      <c r="D177" s="43">
        <v>783</v>
      </c>
      <c r="E177" s="43">
        <v>29</v>
      </c>
      <c r="F177" s="43"/>
      <c r="G177" s="43">
        <v>45</v>
      </c>
      <c r="H177" s="43"/>
      <c r="I177" s="43">
        <v>1087</v>
      </c>
    </row>
    <row r="178" spans="1:9" x14ac:dyDescent="0.4">
      <c r="A178" s="42" t="s">
        <v>259</v>
      </c>
      <c r="B178" s="42" t="s">
        <v>216</v>
      </c>
      <c r="C178" s="43">
        <v>817</v>
      </c>
      <c r="D178" s="43"/>
      <c r="E178" s="43"/>
      <c r="F178" s="43">
        <v>156</v>
      </c>
      <c r="G178" s="43">
        <v>829</v>
      </c>
      <c r="H178" s="43">
        <v>629</v>
      </c>
      <c r="I178" s="43">
        <v>3059</v>
      </c>
    </row>
    <row r="179" spans="1:9" x14ac:dyDescent="0.4">
      <c r="A179" s="42" t="s">
        <v>267</v>
      </c>
      <c r="B179" s="42" t="s">
        <v>267</v>
      </c>
      <c r="C179" s="43">
        <v>468</v>
      </c>
      <c r="D179" s="43"/>
      <c r="E179" s="43"/>
      <c r="F179" s="43"/>
      <c r="G179" s="43">
        <v>110</v>
      </c>
      <c r="H179" s="43">
        <v>21</v>
      </c>
      <c r="I179" s="43">
        <v>420</v>
      </c>
    </row>
    <row r="180" spans="1:9" x14ac:dyDescent="0.4">
      <c r="A180" s="42" t="s">
        <v>267</v>
      </c>
      <c r="B180" s="42" t="s">
        <v>273</v>
      </c>
      <c r="C180" s="43">
        <v>722</v>
      </c>
      <c r="D180" s="43">
        <v>4818</v>
      </c>
      <c r="E180" s="43"/>
      <c r="F180" s="43"/>
      <c r="G180" s="43">
        <v>1176</v>
      </c>
      <c r="H180" s="43">
        <v>260</v>
      </c>
      <c r="I180" s="43">
        <v>2451</v>
      </c>
    </row>
    <row r="181" spans="1:9" x14ac:dyDescent="0.4">
      <c r="A181" s="42" t="s">
        <v>267</v>
      </c>
      <c r="B181" s="42" t="s">
        <v>289</v>
      </c>
      <c r="C181" s="43">
        <v>239</v>
      </c>
      <c r="D181" s="43">
        <v>52</v>
      </c>
      <c r="E181" s="43">
        <v>180</v>
      </c>
      <c r="F181" s="43"/>
      <c r="G181" s="43"/>
      <c r="H181" s="43"/>
      <c r="I181" s="43"/>
    </row>
    <row r="182" spans="1:9" x14ac:dyDescent="0.4">
      <c r="A182" s="42" t="s">
        <v>267</v>
      </c>
      <c r="B182" s="42" t="s">
        <v>287</v>
      </c>
      <c r="C182" s="42"/>
      <c r="D182" s="42"/>
      <c r="E182" s="42">
        <v>321</v>
      </c>
      <c r="F182" s="42">
        <v>535</v>
      </c>
      <c r="G182" s="42"/>
      <c r="H182" s="42"/>
      <c r="I182" s="42">
        <v>404</v>
      </c>
    </row>
    <row r="183" spans="1:9" x14ac:dyDescent="0.4">
      <c r="A183" s="42" t="s">
        <v>267</v>
      </c>
      <c r="B183" s="42" t="s">
        <v>290</v>
      </c>
      <c r="C183" s="43">
        <v>977</v>
      </c>
      <c r="D183" s="43">
        <v>342</v>
      </c>
      <c r="E183" s="43"/>
      <c r="F183" s="43">
        <v>1055</v>
      </c>
      <c r="G183" s="43"/>
      <c r="H183" s="43">
        <v>999</v>
      </c>
      <c r="I183" s="43">
        <v>254</v>
      </c>
    </row>
    <row r="184" spans="1:9" x14ac:dyDescent="0.4">
      <c r="A184" s="42" t="s">
        <v>267</v>
      </c>
      <c r="B184" s="42" t="s">
        <v>292</v>
      </c>
      <c r="C184" s="43">
        <v>1948</v>
      </c>
      <c r="D184" s="43">
        <v>8550</v>
      </c>
      <c r="E184" s="43">
        <v>4731</v>
      </c>
      <c r="F184" s="43">
        <v>5449</v>
      </c>
      <c r="G184" s="43">
        <v>2809</v>
      </c>
      <c r="H184" s="43">
        <v>7835</v>
      </c>
      <c r="I184" s="43">
        <v>5748</v>
      </c>
    </row>
    <row r="185" spans="1:9" x14ac:dyDescent="0.4">
      <c r="A185" s="42" t="s">
        <v>267</v>
      </c>
      <c r="B185" s="42" t="s">
        <v>291</v>
      </c>
      <c r="C185" s="43">
        <v>422</v>
      </c>
      <c r="D185" s="42">
        <v>2102</v>
      </c>
      <c r="E185" s="43">
        <v>191</v>
      </c>
      <c r="F185" s="43">
        <v>1935</v>
      </c>
      <c r="G185" s="42">
        <v>595</v>
      </c>
      <c r="H185" s="42">
        <v>4674</v>
      </c>
      <c r="I185" s="42">
        <v>1815</v>
      </c>
    </row>
    <row r="186" spans="1:9" x14ac:dyDescent="0.4">
      <c r="A186" s="42" t="s">
        <v>267</v>
      </c>
      <c r="B186" s="42" t="s">
        <v>279</v>
      </c>
      <c r="C186" s="42">
        <v>635</v>
      </c>
      <c r="D186" s="42">
        <v>2687</v>
      </c>
      <c r="E186" s="42"/>
      <c r="F186" s="42">
        <v>99</v>
      </c>
      <c r="G186" s="42"/>
      <c r="H186" s="42"/>
      <c r="I186" s="42"/>
    </row>
    <row r="187" spans="1:9" x14ac:dyDescent="0.4">
      <c r="A187" s="42" t="s">
        <v>267</v>
      </c>
      <c r="B187" s="42" t="s">
        <v>282</v>
      </c>
      <c r="C187" s="42">
        <v>851</v>
      </c>
      <c r="D187" s="42">
        <v>376</v>
      </c>
      <c r="E187" s="43">
        <v>1082</v>
      </c>
      <c r="F187" s="42"/>
      <c r="G187" s="42">
        <v>352</v>
      </c>
      <c r="H187" s="42"/>
      <c r="I187" s="42"/>
    </row>
    <row r="188" spans="1:9" x14ac:dyDescent="0.4">
      <c r="A188" s="42" t="s">
        <v>267</v>
      </c>
      <c r="B188" s="42" t="s">
        <v>281</v>
      </c>
      <c r="C188" s="42">
        <v>40</v>
      </c>
      <c r="D188" s="42">
        <v>236</v>
      </c>
      <c r="E188" s="43">
        <v>3146</v>
      </c>
      <c r="F188" s="43">
        <v>3306</v>
      </c>
      <c r="G188" s="42">
        <v>1430</v>
      </c>
      <c r="H188" s="42">
        <v>475</v>
      </c>
      <c r="I188" s="42">
        <v>1432</v>
      </c>
    </row>
    <row r="189" spans="1:9" x14ac:dyDescent="0.4">
      <c r="A189" s="42" t="s">
        <v>267</v>
      </c>
      <c r="B189" s="42" t="s">
        <v>293</v>
      </c>
      <c r="C189" s="42"/>
      <c r="D189" s="42">
        <v>3149</v>
      </c>
      <c r="E189" s="42">
        <v>312</v>
      </c>
      <c r="F189" s="42">
        <v>109</v>
      </c>
      <c r="G189" s="42">
        <v>432</v>
      </c>
      <c r="H189" s="42">
        <v>2686</v>
      </c>
      <c r="I189" s="42">
        <v>2501</v>
      </c>
    </row>
    <row r="190" spans="1:9" x14ac:dyDescent="0.4">
      <c r="A190" s="42" t="s">
        <v>267</v>
      </c>
      <c r="B190" s="42" t="s">
        <v>294</v>
      </c>
      <c r="C190" s="43">
        <v>36273</v>
      </c>
      <c r="D190" s="43">
        <v>24597</v>
      </c>
      <c r="E190" s="43">
        <v>39032</v>
      </c>
      <c r="F190" s="43">
        <v>22416</v>
      </c>
      <c r="G190" s="43">
        <v>14776</v>
      </c>
      <c r="H190" s="43">
        <v>22427</v>
      </c>
      <c r="I190" s="43">
        <v>23097</v>
      </c>
    </row>
    <row r="191" spans="1:9" x14ac:dyDescent="0.4">
      <c r="A191" s="42" t="s">
        <v>267</v>
      </c>
      <c r="B191" s="42" t="s">
        <v>288</v>
      </c>
      <c r="C191" s="42"/>
      <c r="D191" s="42"/>
      <c r="E191" s="42">
        <v>1324</v>
      </c>
      <c r="F191" s="42"/>
      <c r="G191" s="42"/>
      <c r="H191" s="42"/>
      <c r="I191" s="42">
        <v>1325</v>
      </c>
    </row>
    <row r="192" spans="1:9" x14ac:dyDescent="0.4">
      <c r="A192" s="42" t="s">
        <v>267</v>
      </c>
      <c r="B192" s="42" t="s">
        <v>276</v>
      </c>
      <c r="C192" s="43">
        <v>1734</v>
      </c>
      <c r="D192" s="43"/>
      <c r="E192" s="43">
        <v>3041</v>
      </c>
      <c r="F192" s="43">
        <v>637</v>
      </c>
      <c r="G192" s="43">
        <v>1343</v>
      </c>
      <c r="H192" s="43">
        <v>5529</v>
      </c>
      <c r="I192" s="43"/>
    </row>
    <row r="193" spans="1:9" x14ac:dyDescent="0.4">
      <c r="A193" s="42" t="s">
        <v>267</v>
      </c>
      <c r="B193" s="42" t="s">
        <v>283</v>
      </c>
      <c r="C193" s="43">
        <v>97</v>
      </c>
      <c r="D193" s="43">
        <v>414</v>
      </c>
      <c r="E193" s="43"/>
      <c r="F193" s="43">
        <v>2330</v>
      </c>
      <c r="G193" s="43"/>
      <c r="H193" s="43"/>
      <c r="I193" s="43">
        <v>3551</v>
      </c>
    </row>
    <row r="194" spans="1:9" x14ac:dyDescent="0.4">
      <c r="A194" s="42" t="s">
        <v>267</v>
      </c>
      <c r="B194" s="42" t="s">
        <v>285</v>
      </c>
      <c r="C194" s="43"/>
      <c r="D194" s="43">
        <v>1152</v>
      </c>
      <c r="E194" s="43"/>
      <c r="F194" s="43">
        <v>1321</v>
      </c>
      <c r="G194" s="43"/>
      <c r="H194" s="42">
        <v>378</v>
      </c>
      <c r="I194" s="43"/>
    </row>
    <row r="195" spans="1:9" x14ac:dyDescent="0.4">
      <c r="A195" s="42" t="s">
        <v>267</v>
      </c>
      <c r="B195" s="42" t="s">
        <v>275</v>
      </c>
      <c r="C195" s="43">
        <v>5632</v>
      </c>
      <c r="D195" s="43">
        <v>2777</v>
      </c>
      <c r="E195" s="43">
        <v>7895</v>
      </c>
      <c r="F195" s="43">
        <v>1822</v>
      </c>
      <c r="G195" s="43">
        <v>3474</v>
      </c>
      <c r="H195" s="43">
        <v>3234</v>
      </c>
      <c r="I195" s="43">
        <v>4912</v>
      </c>
    </row>
    <row r="196" spans="1:9" x14ac:dyDescent="0.4">
      <c r="A196" s="42" t="s">
        <v>267</v>
      </c>
      <c r="B196" s="42" t="s">
        <v>278</v>
      </c>
      <c r="C196" s="42">
        <v>4119</v>
      </c>
      <c r="D196" s="42">
        <v>5276</v>
      </c>
      <c r="E196" s="42">
        <v>8582</v>
      </c>
      <c r="F196" s="42">
        <v>1660</v>
      </c>
      <c r="G196" s="43"/>
      <c r="H196" s="42">
        <v>500</v>
      </c>
      <c r="I196" s="42">
        <v>4535</v>
      </c>
    </row>
    <row r="197" spans="1:9" x14ac:dyDescent="0.4">
      <c r="A197" s="42" t="s">
        <v>267</v>
      </c>
      <c r="B197" s="42" t="s">
        <v>274</v>
      </c>
      <c r="C197" s="43">
        <v>18993</v>
      </c>
      <c r="D197" s="43">
        <v>9479</v>
      </c>
      <c r="E197" s="43">
        <v>8248</v>
      </c>
      <c r="F197" s="43">
        <v>6587</v>
      </c>
      <c r="G197" s="43">
        <v>9302</v>
      </c>
      <c r="H197" s="43">
        <v>5661</v>
      </c>
      <c r="I197" s="43">
        <v>6023</v>
      </c>
    </row>
    <row r="198" spans="1:9" x14ac:dyDescent="0.4">
      <c r="A198" s="42" t="s">
        <v>267</v>
      </c>
      <c r="B198" s="42" t="s">
        <v>280</v>
      </c>
      <c r="C198" s="43">
        <v>3575</v>
      </c>
      <c r="D198" s="43">
        <v>3145</v>
      </c>
      <c r="E198" s="43">
        <v>4909</v>
      </c>
      <c r="F198" s="42">
        <v>4170</v>
      </c>
      <c r="G198" s="42">
        <v>346</v>
      </c>
      <c r="H198" s="42">
        <v>5999</v>
      </c>
      <c r="I198" s="43">
        <v>652</v>
      </c>
    </row>
    <row r="199" spans="1:9" x14ac:dyDescent="0.4">
      <c r="A199" s="42" t="s">
        <v>267</v>
      </c>
      <c r="B199" s="42" t="s">
        <v>284</v>
      </c>
      <c r="C199" s="42"/>
      <c r="D199" s="42"/>
      <c r="E199" s="42"/>
      <c r="F199" s="42"/>
      <c r="G199" s="43"/>
      <c r="H199" s="42"/>
      <c r="I199" s="42"/>
    </row>
    <row r="200" spans="1:9" x14ac:dyDescent="0.4">
      <c r="A200" s="42" t="s">
        <v>267</v>
      </c>
      <c r="B200" s="42" t="s">
        <v>277</v>
      </c>
      <c r="C200" s="42">
        <v>2123</v>
      </c>
      <c r="D200" s="42">
        <v>2354</v>
      </c>
      <c r="E200" s="42">
        <v>5033</v>
      </c>
      <c r="F200" s="43">
        <v>3889</v>
      </c>
      <c r="G200" s="42">
        <v>311</v>
      </c>
      <c r="H200" s="42">
        <v>1126</v>
      </c>
      <c r="I200" s="42">
        <v>2099</v>
      </c>
    </row>
    <row r="201" spans="1:9" x14ac:dyDescent="0.4">
      <c r="A201" s="42" t="s">
        <v>267</v>
      </c>
      <c r="B201" s="42" t="s">
        <v>286</v>
      </c>
      <c r="C201" s="42">
        <v>7222</v>
      </c>
      <c r="D201" s="42">
        <v>9185</v>
      </c>
      <c r="E201" s="43">
        <v>7802</v>
      </c>
      <c r="F201" s="42">
        <v>11393</v>
      </c>
      <c r="G201" s="42">
        <v>3589</v>
      </c>
      <c r="H201" s="42">
        <v>5142</v>
      </c>
      <c r="I201" s="42">
        <v>2555</v>
      </c>
    </row>
    <row r="202" spans="1:9" x14ac:dyDescent="0.4">
      <c r="A202" s="42" t="s">
        <v>268</v>
      </c>
      <c r="B202" s="42" t="s">
        <v>268</v>
      </c>
      <c r="C202" s="43"/>
      <c r="D202" s="43"/>
      <c r="E202" s="43"/>
      <c r="F202" s="43"/>
      <c r="G202" s="43"/>
      <c r="H202" s="43"/>
      <c r="I202" s="43"/>
    </row>
    <row r="203" spans="1:9" x14ac:dyDescent="0.4">
      <c r="A203" s="42" t="s">
        <v>268</v>
      </c>
      <c r="B203" s="42" t="s">
        <v>301</v>
      </c>
      <c r="C203" s="42"/>
      <c r="D203" s="42">
        <v>220</v>
      </c>
      <c r="E203" s="42">
        <v>192</v>
      </c>
      <c r="F203" s="42">
        <v>183</v>
      </c>
      <c r="G203" s="42"/>
      <c r="H203" s="42"/>
      <c r="I203" s="42"/>
    </row>
    <row r="204" spans="1:9" x14ac:dyDescent="0.4">
      <c r="A204" s="42" t="s">
        <v>268</v>
      </c>
      <c r="B204" s="42" t="s">
        <v>308</v>
      </c>
      <c r="C204" s="43">
        <v>50</v>
      </c>
      <c r="D204" s="43"/>
      <c r="E204" s="43"/>
      <c r="F204" s="43"/>
      <c r="G204" s="43"/>
      <c r="H204" s="43"/>
      <c r="I204" s="43"/>
    </row>
    <row r="205" spans="1:9" x14ac:dyDescent="0.4">
      <c r="A205" s="42" t="s">
        <v>268</v>
      </c>
      <c r="B205" s="42" t="s">
        <v>305</v>
      </c>
      <c r="C205" s="43">
        <v>1479</v>
      </c>
      <c r="D205" s="43">
        <v>3031</v>
      </c>
      <c r="E205" s="43">
        <v>2966</v>
      </c>
      <c r="F205" s="43">
        <v>1912</v>
      </c>
      <c r="G205" s="43"/>
      <c r="H205" s="43">
        <v>717</v>
      </c>
      <c r="I205" s="43">
        <v>208</v>
      </c>
    </row>
    <row r="206" spans="1:9" x14ac:dyDescent="0.4">
      <c r="A206" s="42" t="s">
        <v>268</v>
      </c>
      <c r="B206" s="42" t="s">
        <v>297</v>
      </c>
      <c r="C206" s="42">
        <v>54</v>
      </c>
      <c r="D206" s="42"/>
      <c r="E206" s="42">
        <v>560</v>
      </c>
      <c r="F206" s="42"/>
      <c r="G206" s="42"/>
      <c r="H206" s="42"/>
      <c r="I206" s="42"/>
    </row>
    <row r="207" spans="1:9" x14ac:dyDescent="0.4">
      <c r="A207" s="42" t="s">
        <v>268</v>
      </c>
      <c r="B207" s="42" t="s">
        <v>295</v>
      </c>
      <c r="C207" s="43">
        <v>1478</v>
      </c>
      <c r="D207" s="43"/>
      <c r="E207" s="43">
        <v>1480</v>
      </c>
      <c r="F207" s="43">
        <v>1865</v>
      </c>
      <c r="G207" s="43"/>
      <c r="H207" s="43"/>
      <c r="I207" s="43"/>
    </row>
    <row r="208" spans="1:9" x14ac:dyDescent="0.4">
      <c r="A208" s="42" t="s">
        <v>268</v>
      </c>
      <c r="B208" s="42" t="s">
        <v>302</v>
      </c>
      <c r="C208" s="42"/>
      <c r="D208" s="42"/>
      <c r="E208" s="43"/>
      <c r="F208" s="42"/>
      <c r="G208" s="42">
        <v>224</v>
      </c>
      <c r="H208" s="42"/>
      <c r="I208" s="42"/>
    </row>
    <row r="209" spans="1:9" x14ac:dyDescent="0.4">
      <c r="A209" s="42" t="s">
        <v>268</v>
      </c>
      <c r="B209" s="42" t="s">
        <v>303</v>
      </c>
      <c r="C209" s="42">
        <v>348</v>
      </c>
      <c r="D209" s="42">
        <v>404</v>
      </c>
      <c r="E209" s="43">
        <v>648</v>
      </c>
      <c r="F209" s="43"/>
      <c r="G209" s="42"/>
      <c r="H209" s="42">
        <v>70</v>
      </c>
      <c r="I209" s="42"/>
    </row>
    <row r="210" spans="1:9" x14ac:dyDescent="0.4">
      <c r="A210" s="42" t="s">
        <v>268</v>
      </c>
      <c r="B210" s="42" t="s">
        <v>300</v>
      </c>
      <c r="C210" s="43"/>
      <c r="D210" s="43"/>
      <c r="E210" s="43">
        <v>1373</v>
      </c>
      <c r="F210" s="43">
        <v>2406</v>
      </c>
      <c r="G210" s="42"/>
      <c r="H210" s="42"/>
      <c r="I210" s="42">
        <v>793</v>
      </c>
    </row>
    <row r="211" spans="1:9" x14ac:dyDescent="0.4">
      <c r="A211" s="42" t="s">
        <v>268</v>
      </c>
      <c r="B211" s="42" t="s">
        <v>298</v>
      </c>
      <c r="C211" s="43"/>
      <c r="D211" s="43"/>
      <c r="E211" s="43"/>
      <c r="F211" s="43"/>
      <c r="G211" s="43"/>
      <c r="H211" s="43"/>
      <c r="I211" s="43"/>
    </row>
    <row r="212" spans="1:9" x14ac:dyDescent="0.4">
      <c r="A212" s="42" t="s">
        <v>268</v>
      </c>
      <c r="B212" s="42" t="s">
        <v>307</v>
      </c>
      <c r="C212" s="43">
        <v>2169</v>
      </c>
      <c r="D212" s="43">
        <v>2934</v>
      </c>
      <c r="E212" s="43"/>
      <c r="F212" s="43">
        <v>2862</v>
      </c>
      <c r="G212" s="43"/>
      <c r="H212" s="43">
        <v>2495</v>
      </c>
      <c r="I212" s="43">
        <v>982</v>
      </c>
    </row>
    <row r="213" spans="1:9" x14ac:dyDescent="0.4">
      <c r="A213" s="42" t="s">
        <v>268</v>
      </c>
      <c r="B213" s="42" t="s">
        <v>306</v>
      </c>
      <c r="C213" s="42"/>
      <c r="D213" s="42"/>
      <c r="E213" s="42"/>
      <c r="F213" s="42"/>
      <c r="G213" s="42"/>
      <c r="H213" s="42"/>
      <c r="I213" s="42"/>
    </row>
    <row r="214" spans="1:9" x14ac:dyDescent="0.4">
      <c r="A214" s="42" t="s">
        <v>268</v>
      </c>
      <c r="B214" s="42" t="s">
        <v>299</v>
      </c>
      <c r="C214" s="43">
        <v>1380</v>
      </c>
      <c r="D214" s="43">
        <v>1867</v>
      </c>
      <c r="E214" s="43">
        <v>544</v>
      </c>
      <c r="F214" s="43">
        <v>428</v>
      </c>
      <c r="G214" s="43"/>
      <c r="H214" s="43">
        <v>1272</v>
      </c>
      <c r="I214" s="43">
        <v>278</v>
      </c>
    </row>
    <row r="215" spans="1:9" x14ac:dyDescent="0.4">
      <c r="A215" s="42" t="s">
        <v>268</v>
      </c>
      <c r="B215" s="42" t="s">
        <v>296</v>
      </c>
      <c r="C215" s="43"/>
      <c r="D215" s="43">
        <v>278</v>
      </c>
      <c r="E215" s="43"/>
      <c r="F215" s="43">
        <v>493</v>
      </c>
      <c r="G215" s="43"/>
      <c r="H215" s="43"/>
      <c r="I215" s="43"/>
    </row>
    <row r="216" spans="1:9" x14ac:dyDescent="0.4">
      <c r="A216" s="42" t="s">
        <v>268</v>
      </c>
      <c r="B216" s="42" t="s">
        <v>304</v>
      </c>
      <c r="C216" s="42"/>
      <c r="D216" s="42"/>
      <c r="E216" s="42"/>
      <c r="F216" s="42"/>
      <c r="G216" s="42"/>
      <c r="H216" s="42"/>
      <c r="I216" s="42"/>
    </row>
    <row r="217" spans="1:9" x14ac:dyDescent="0.4">
      <c r="A217" s="42" t="s">
        <v>271</v>
      </c>
      <c r="B217" s="42" t="s">
        <v>271</v>
      </c>
      <c r="C217" s="43"/>
      <c r="D217" s="43">
        <v>192</v>
      </c>
      <c r="E217" s="43"/>
      <c r="F217" s="43"/>
      <c r="G217" s="43"/>
      <c r="H217" s="43"/>
      <c r="I217" s="42"/>
    </row>
    <row r="218" spans="1:9" x14ac:dyDescent="0.4">
      <c r="A218" s="42" t="s">
        <v>271</v>
      </c>
      <c r="B218" s="42" t="s">
        <v>309</v>
      </c>
      <c r="C218" s="43">
        <v>116</v>
      </c>
      <c r="D218" s="43"/>
      <c r="E218" s="43">
        <v>39</v>
      </c>
      <c r="F218" s="43">
        <v>70</v>
      </c>
      <c r="G218" s="43">
        <v>3365</v>
      </c>
      <c r="H218" s="43">
        <v>180</v>
      </c>
      <c r="I218" s="42"/>
    </row>
    <row r="219" spans="1:9" x14ac:dyDescent="0.4">
      <c r="A219" s="42" t="s">
        <v>271</v>
      </c>
      <c r="B219" s="42" t="s">
        <v>310</v>
      </c>
      <c r="C219" s="42"/>
      <c r="D219" s="43"/>
      <c r="E219" s="42"/>
      <c r="F219" s="43">
        <v>239</v>
      </c>
      <c r="G219" s="42"/>
      <c r="H219" s="43">
        <v>45</v>
      </c>
      <c r="I219" s="42"/>
    </row>
    <row r="220" spans="1:9" x14ac:dyDescent="0.4">
      <c r="A220" s="42" t="s">
        <v>269</v>
      </c>
      <c r="B220" s="42" t="s">
        <v>269</v>
      </c>
      <c r="C220" s="43"/>
      <c r="D220" s="43"/>
      <c r="E220" s="43"/>
      <c r="F220" s="43"/>
      <c r="G220" s="43"/>
      <c r="H220" s="43"/>
      <c r="I220" s="43"/>
    </row>
    <row r="221" spans="1:9" x14ac:dyDescent="0.4">
      <c r="A221" s="42" t="s">
        <v>269</v>
      </c>
      <c r="B221" s="42" t="s">
        <v>314</v>
      </c>
      <c r="C221" s="42">
        <v>60</v>
      </c>
      <c r="D221" s="43">
        <v>259</v>
      </c>
      <c r="E221" s="42"/>
      <c r="F221" s="42">
        <v>232</v>
      </c>
      <c r="G221" s="42"/>
      <c r="H221" s="42"/>
      <c r="I221" s="42"/>
    </row>
    <row r="222" spans="1:9" x14ac:dyDescent="0.4">
      <c r="A222" s="42" t="s">
        <v>269</v>
      </c>
      <c r="B222" s="42" t="s">
        <v>319</v>
      </c>
      <c r="C222" s="43">
        <v>88</v>
      </c>
      <c r="D222" s="43"/>
      <c r="E222" s="43"/>
      <c r="F222" s="43">
        <v>60</v>
      </c>
      <c r="G222" s="43"/>
      <c r="H222" s="43"/>
      <c r="I222" s="43">
        <v>294</v>
      </c>
    </row>
    <row r="223" spans="1:9" x14ac:dyDescent="0.4">
      <c r="A223" s="42" t="s">
        <v>269</v>
      </c>
      <c r="B223" s="42" t="s">
        <v>311</v>
      </c>
      <c r="C223" s="42"/>
      <c r="D223" s="43"/>
      <c r="E223" s="42"/>
      <c r="F223" s="42">
        <v>643</v>
      </c>
      <c r="G223" s="42"/>
      <c r="H223" s="42">
        <v>363</v>
      </c>
      <c r="I223" s="42"/>
    </row>
    <row r="224" spans="1:9" x14ac:dyDescent="0.4">
      <c r="A224" s="42" t="s">
        <v>269</v>
      </c>
      <c r="B224" s="42" t="s">
        <v>315</v>
      </c>
      <c r="C224" s="43">
        <v>7569</v>
      </c>
      <c r="D224" s="43">
        <v>5597</v>
      </c>
      <c r="E224" s="43">
        <v>10711</v>
      </c>
      <c r="F224" s="43">
        <v>8660</v>
      </c>
      <c r="G224" s="43">
        <v>3743</v>
      </c>
      <c r="H224" s="43">
        <v>4846</v>
      </c>
      <c r="I224" s="43">
        <v>4273</v>
      </c>
    </row>
    <row r="225" spans="1:9" x14ac:dyDescent="0.4">
      <c r="A225" s="42" t="s">
        <v>269</v>
      </c>
      <c r="B225" s="42" t="s">
        <v>325</v>
      </c>
      <c r="C225" s="43"/>
      <c r="D225" s="43"/>
      <c r="E225" s="43"/>
      <c r="F225" s="43"/>
      <c r="G225" s="42">
        <v>206</v>
      </c>
      <c r="H225" s="42"/>
      <c r="I225" s="42"/>
    </row>
    <row r="226" spans="1:9" x14ac:dyDescent="0.4">
      <c r="A226" s="42" t="s">
        <v>269</v>
      </c>
      <c r="B226" s="42" t="s">
        <v>312</v>
      </c>
      <c r="C226" s="43">
        <v>973</v>
      </c>
      <c r="D226" s="43">
        <v>993</v>
      </c>
      <c r="E226" s="43">
        <v>2495</v>
      </c>
      <c r="F226" s="43">
        <v>3824</v>
      </c>
      <c r="G226" s="43">
        <v>1646</v>
      </c>
      <c r="H226" s="43">
        <v>275</v>
      </c>
      <c r="I226" s="43"/>
    </row>
    <row r="227" spans="1:9" x14ac:dyDescent="0.4">
      <c r="A227" s="42" t="s">
        <v>269</v>
      </c>
      <c r="B227" s="42" t="s">
        <v>323</v>
      </c>
      <c r="C227" s="43"/>
      <c r="D227" s="43"/>
      <c r="E227" s="43">
        <v>335</v>
      </c>
      <c r="F227" s="43">
        <v>783</v>
      </c>
      <c r="G227" s="43"/>
      <c r="H227" s="43">
        <v>648</v>
      </c>
      <c r="I227" s="43"/>
    </row>
    <row r="228" spans="1:9" x14ac:dyDescent="0.4">
      <c r="A228" s="42" t="s">
        <v>269</v>
      </c>
      <c r="B228" s="42" t="s">
        <v>317</v>
      </c>
      <c r="C228" s="42"/>
      <c r="D228" s="42">
        <v>449</v>
      </c>
      <c r="E228" s="43">
        <v>226</v>
      </c>
      <c r="F228" s="43">
        <v>359</v>
      </c>
      <c r="G228" s="42"/>
      <c r="H228" s="42">
        <v>115</v>
      </c>
      <c r="I228" s="42"/>
    </row>
    <row r="229" spans="1:9" x14ac:dyDescent="0.4">
      <c r="A229" s="42" t="s">
        <v>269</v>
      </c>
      <c r="B229" s="42" t="s">
        <v>316</v>
      </c>
      <c r="C229" s="42"/>
      <c r="D229" s="42"/>
      <c r="E229" s="43"/>
      <c r="F229" s="42"/>
      <c r="G229" s="42">
        <v>42</v>
      </c>
      <c r="H229" s="42"/>
      <c r="I229" s="42"/>
    </row>
    <row r="230" spans="1:9" x14ac:dyDescent="0.4">
      <c r="A230" s="42" t="s">
        <v>269</v>
      </c>
      <c r="B230" s="42" t="s">
        <v>324</v>
      </c>
      <c r="C230" s="43">
        <v>237</v>
      </c>
      <c r="D230" s="43"/>
      <c r="E230" s="43"/>
      <c r="F230" s="43">
        <v>93</v>
      </c>
      <c r="G230" s="43"/>
      <c r="H230" s="43"/>
      <c r="I230" s="43"/>
    </row>
    <row r="231" spans="1:9" x14ac:dyDescent="0.4">
      <c r="A231" s="42" t="s">
        <v>269</v>
      </c>
      <c r="B231" s="42" t="s">
        <v>320</v>
      </c>
      <c r="C231" s="43"/>
      <c r="D231" s="43"/>
      <c r="E231" s="43">
        <v>378</v>
      </c>
      <c r="F231" s="43"/>
      <c r="G231" s="43"/>
      <c r="H231" s="43"/>
      <c r="I231" s="43"/>
    </row>
    <row r="232" spans="1:9" x14ac:dyDescent="0.4">
      <c r="A232" s="42" t="s">
        <v>269</v>
      </c>
      <c r="B232" s="42" t="s">
        <v>313</v>
      </c>
      <c r="C232" s="43">
        <v>546</v>
      </c>
      <c r="D232" s="43">
        <v>2936</v>
      </c>
      <c r="E232" s="43">
        <v>799</v>
      </c>
      <c r="F232" s="43">
        <v>330</v>
      </c>
      <c r="G232" s="43"/>
      <c r="H232" s="43">
        <v>516</v>
      </c>
      <c r="I232" s="43">
        <v>451</v>
      </c>
    </row>
    <row r="233" spans="1:9" x14ac:dyDescent="0.4">
      <c r="A233" s="42" t="s">
        <v>269</v>
      </c>
      <c r="B233" s="42" t="s">
        <v>318</v>
      </c>
      <c r="C233" s="43">
        <v>320</v>
      </c>
      <c r="D233" s="43">
        <v>669</v>
      </c>
      <c r="E233" s="43">
        <v>6386</v>
      </c>
      <c r="F233" s="43">
        <v>3026</v>
      </c>
      <c r="G233" s="42">
        <v>745</v>
      </c>
      <c r="H233" s="42">
        <v>603</v>
      </c>
      <c r="I233" s="42">
        <v>591</v>
      </c>
    </row>
    <row r="234" spans="1:9" x14ac:dyDescent="0.4">
      <c r="A234" s="42" t="s">
        <v>269</v>
      </c>
      <c r="B234" s="42" t="s">
        <v>322</v>
      </c>
      <c r="C234" s="43"/>
      <c r="D234" s="43"/>
      <c r="E234" s="43"/>
      <c r="F234" s="43"/>
      <c r="G234" s="43">
        <v>129</v>
      </c>
      <c r="H234" s="43"/>
      <c r="I234" s="43"/>
    </row>
    <row r="235" spans="1:9" x14ac:dyDescent="0.4">
      <c r="A235" s="42" t="s">
        <v>269</v>
      </c>
      <c r="B235" s="42" t="s">
        <v>321</v>
      </c>
      <c r="C235" s="42"/>
      <c r="D235" s="42"/>
      <c r="E235" s="43"/>
      <c r="F235" s="43"/>
      <c r="G235" s="42"/>
      <c r="H235" s="43"/>
      <c r="I235" s="42"/>
    </row>
    <row r="236" spans="1:9" x14ac:dyDescent="0.4">
      <c r="A236" s="42" t="s">
        <v>270</v>
      </c>
      <c r="B236" s="42" t="s">
        <v>270</v>
      </c>
      <c r="C236" s="43">
        <v>5493</v>
      </c>
      <c r="D236" s="43">
        <v>164</v>
      </c>
      <c r="E236" s="43">
        <v>92</v>
      </c>
      <c r="F236" s="43">
        <v>245</v>
      </c>
      <c r="G236" s="43">
        <v>268</v>
      </c>
      <c r="H236" s="43">
        <v>2689</v>
      </c>
      <c r="I236" s="43">
        <v>3010</v>
      </c>
    </row>
    <row r="237" spans="1:9" x14ac:dyDescent="0.4">
      <c r="A237" s="42" t="s">
        <v>270</v>
      </c>
      <c r="B237" s="42" t="s">
        <v>335</v>
      </c>
      <c r="C237" s="43">
        <v>2678</v>
      </c>
      <c r="D237" s="43"/>
      <c r="E237" s="43">
        <v>92</v>
      </c>
      <c r="F237" s="43">
        <v>181</v>
      </c>
      <c r="G237" s="43">
        <v>268</v>
      </c>
      <c r="H237" s="43">
        <v>775</v>
      </c>
      <c r="I237" s="43"/>
    </row>
    <row r="238" spans="1:9" x14ac:dyDescent="0.4">
      <c r="A238" s="42" t="s">
        <v>270</v>
      </c>
      <c r="B238" s="42" t="s">
        <v>328</v>
      </c>
      <c r="C238" s="42">
        <v>2815</v>
      </c>
      <c r="D238" s="43">
        <v>164</v>
      </c>
      <c r="E238" s="42"/>
      <c r="F238" s="42">
        <v>64</v>
      </c>
      <c r="G238" s="42"/>
      <c r="H238" s="42">
        <v>1914</v>
      </c>
      <c r="I238" s="42">
        <v>3010</v>
      </c>
    </row>
    <row r="239" spans="1:9" x14ac:dyDescent="0.4">
      <c r="A239" s="42" t="s">
        <v>270</v>
      </c>
      <c r="B239" s="42" t="s">
        <v>327</v>
      </c>
      <c r="C239" s="43"/>
      <c r="D239" s="43">
        <v>386</v>
      </c>
      <c r="E239" s="43"/>
      <c r="F239" s="43"/>
      <c r="G239" s="43">
        <v>707</v>
      </c>
      <c r="H239" s="43"/>
      <c r="I239" s="43">
        <v>221</v>
      </c>
    </row>
    <row r="240" spans="1:9" x14ac:dyDescent="0.4">
      <c r="A240" s="42" t="s">
        <v>270</v>
      </c>
      <c r="B240" s="42" t="s">
        <v>326</v>
      </c>
      <c r="C240" s="42"/>
      <c r="D240" s="43"/>
      <c r="E240" s="42"/>
      <c r="F240" s="42"/>
      <c r="G240" s="42"/>
      <c r="H240" s="42"/>
      <c r="I240" s="42"/>
    </row>
    <row r="241" spans="1:9" x14ac:dyDescent="0.4">
      <c r="A241" s="42" t="s">
        <v>270</v>
      </c>
      <c r="B241" s="42" t="s">
        <v>332</v>
      </c>
      <c r="C241" s="43">
        <v>671</v>
      </c>
      <c r="D241" s="43">
        <v>567</v>
      </c>
      <c r="E241" s="43">
        <v>719</v>
      </c>
      <c r="F241" s="43">
        <v>1705</v>
      </c>
      <c r="G241" s="43">
        <v>1024</v>
      </c>
      <c r="H241" s="43">
        <v>2129</v>
      </c>
      <c r="I241" s="43">
        <v>83</v>
      </c>
    </row>
    <row r="242" spans="1:9" x14ac:dyDescent="0.4">
      <c r="A242" s="42" t="s">
        <v>270</v>
      </c>
      <c r="B242" s="42" t="s">
        <v>330</v>
      </c>
      <c r="C242" s="43">
        <v>608</v>
      </c>
      <c r="D242" s="43">
        <v>271</v>
      </c>
      <c r="E242" s="43">
        <v>215</v>
      </c>
      <c r="F242" s="43">
        <v>684</v>
      </c>
      <c r="G242" s="42">
        <v>78</v>
      </c>
      <c r="H242" s="42"/>
      <c r="I242" s="42"/>
    </row>
    <row r="243" spans="1:9" x14ac:dyDescent="0.4">
      <c r="A243" s="42" t="s">
        <v>270</v>
      </c>
      <c r="B243" s="42" t="s">
        <v>329</v>
      </c>
      <c r="C243" s="43">
        <v>63</v>
      </c>
      <c r="D243" s="43">
        <v>296</v>
      </c>
      <c r="E243" s="43">
        <v>504</v>
      </c>
      <c r="F243" s="43">
        <v>1021</v>
      </c>
      <c r="G243" s="43">
        <v>946</v>
      </c>
      <c r="H243" s="43">
        <v>2129</v>
      </c>
      <c r="I243" s="43">
        <v>83</v>
      </c>
    </row>
    <row r="244" spans="1:9" x14ac:dyDescent="0.4">
      <c r="A244" s="42" t="s">
        <v>270</v>
      </c>
      <c r="B244" s="42" t="s">
        <v>334</v>
      </c>
      <c r="C244" s="42">
        <v>10577</v>
      </c>
      <c r="D244" s="42">
        <v>18780</v>
      </c>
      <c r="E244" s="43">
        <v>25275</v>
      </c>
      <c r="F244" s="42">
        <v>19520</v>
      </c>
      <c r="G244" s="42">
        <v>6244</v>
      </c>
      <c r="H244" s="42">
        <v>11670</v>
      </c>
      <c r="I244" s="42">
        <v>12426</v>
      </c>
    </row>
    <row r="245" spans="1:9" x14ac:dyDescent="0.4">
      <c r="A245" s="42" t="s">
        <v>270</v>
      </c>
      <c r="B245" s="42" t="s">
        <v>331</v>
      </c>
      <c r="C245" s="43"/>
      <c r="D245" s="43">
        <v>2388</v>
      </c>
      <c r="E245" s="43">
        <v>600</v>
      </c>
      <c r="F245" s="43"/>
      <c r="G245" s="43"/>
      <c r="H245" s="43">
        <v>823</v>
      </c>
      <c r="I245" s="43"/>
    </row>
    <row r="246" spans="1:9" x14ac:dyDescent="0.4">
      <c r="A246" s="42" t="s">
        <v>270</v>
      </c>
      <c r="B246" s="42" t="s">
        <v>336</v>
      </c>
      <c r="C246" s="43">
        <v>65</v>
      </c>
      <c r="D246" s="43">
        <v>376</v>
      </c>
      <c r="E246" s="43">
        <v>286</v>
      </c>
      <c r="F246" s="43">
        <v>303</v>
      </c>
      <c r="G246" s="43"/>
      <c r="H246" s="43">
        <v>410</v>
      </c>
      <c r="I246" s="43"/>
    </row>
    <row r="247" spans="1:9" x14ac:dyDescent="0.4">
      <c r="A247" s="42" t="s">
        <v>270</v>
      </c>
      <c r="B247" s="42" t="s">
        <v>333</v>
      </c>
      <c r="C247" s="43">
        <v>70</v>
      </c>
      <c r="D247" s="42">
        <v>1124</v>
      </c>
      <c r="E247" s="43">
        <v>27</v>
      </c>
      <c r="F247" s="43"/>
      <c r="G247" s="42"/>
      <c r="H247" s="42"/>
      <c r="I247" s="42"/>
    </row>
    <row r="248" spans="1:9" x14ac:dyDescent="0.4">
      <c r="A248" s="42" t="s">
        <v>269</v>
      </c>
      <c r="B248" s="42" t="s">
        <v>315</v>
      </c>
      <c r="C248" s="42">
        <v>202</v>
      </c>
      <c r="D248" s="42"/>
      <c r="E248" s="42"/>
      <c r="F248" s="42">
        <v>453</v>
      </c>
      <c r="G248" s="42">
        <v>433</v>
      </c>
      <c r="H248" s="42">
        <v>429</v>
      </c>
      <c r="I248" s="42"/>
    </row>
    <row r="249" spans="1:9" x14ac:dyDescent="0.4">
      <c r="A249" s="42" t="s">
        <v>269</v>
      </c>
      <c r="B249" s="42" t="s">
        <v>325</v>
      </c>
      <c r="C249" s="43">
        <v>762</v>
      </c>
      <c r="D249" s="43">
        <v>4371</v>
      </c>
      <c r="E249" s="43">
        <v>2127</v>
      </c>
      <c r="F249" s="43">
        <v>853</v>
      </c>
      <c r="G249" s="43"/>
      <c r="H249" s="42"/>
      <c r="I249" s="43"/>
    </row>
    <row r="250" spans="1:9" x14ac:dyDescent="0.4">
      <c r="A250" s="42" t="s">
        <v>269</v>
      </c>
      <c r="B250" s="42" t="s">
        <v>312</v>
      </c>
      <c r="C250" s="42"/>
      <c r="D250" s="42"/>
      <c r="E250" s="43"/>
      <c r="F250" s="42"/>
      <c r="G250" s="42">
        <v>971</v>
      </c>
      <c r="H250" s="42"/>
      <c r="I250" s="42"/>
    </row>
    <row r="251" spans="1:9" x14ac:dyDescent="0.4">
      <c r="A251" s="42" t="s">
        <v>269</v>
      </c>
      <c r="B251" s="42" t="s">
        <v>323</v>
      </c>
      <c r="C251" s="42"/>
      <c r="D251" s="42"/>
      <c r="E251" s="42"/>
      <c r="F251" s="42"/>
      <c r="G251" s="42"/>
      <c r="H251" s="42"/>
      <c r="I251" s="42">
        <v>413</v>
      </c>
    </row>
    <row r="252" spans="1:9" x14ac:dyDescent="0.4">
      <c r="A252" s="42" t="s">
        <v>269</v>
      </c>
      <c r="B252" s="42" t="s">
        <v>317</v>
      </c>
      <c r="C252" s="43"/>
      <c r="D252" s="42">
        <v>861</v>
      </c>
      <c r="E252" s="42">
        <v>1428</v>
      </c>
      <c r="F252" s="43"/>
      <c r="G252" s="42">
        <v>550</v>
      </c>
      <c r="H252" s="42">
        <v>178</v>
      </c>
      <c r="I252" s="42"/>
    </row>
    <row r="253" spans="1:9" x14ac:dyDescent="0.4">
      <c r="A253" s="42" t="s">
        <v>269</v>
      </c>
      <c r="B253" s="42" t="s">
        <v>316</v>
      </c>
      <c r="C253" s="42"/>
      <c r="D253" s="42"/>
      <c r="E253" s="42"/>
      <c r="F253" s="42"/>
      <c r="G253" s="42"/>
      <c r="H253" s="42"/>
      <c r="I253" s="42"/>
    </row>
    <row r="254" spans="1:9" x14ac:dyDescent="0.4">
      <c r="A254" s="42" t="s">
        <v>269</v>
      </c>
      <c r="B254" s="42" t="s">
        <v>324</v>
      </c>
      <c r="C254" s="43">
        <v>4634</v>
      </c>
      <c r="D254" s="43">
        <v>3326</v>
      </c>
      <c r="E254" s="43">
        <v>9163</v>
      </c>
      <c r="F254" s="43">
        <v>4260</v>
      </c>
      <c r="G254" s="43">
        <v>3932</v>
      </c>
      <c r="H254" s="43">
        <v>5835</v>
      </c>
      <c r="I254" s="43">
        <v>4818</v>
      </c>
    </row>
    <row r="255" spans="1:9" x14ac:dyDescent="0.4">
      <c r="A255" s="42" t="s">
        <v>269</v>
      </c>
      <c r="B255" s="42" t="s">
        <v>320</v>
      </c>
      <c r="C255" s="42"/>
      <c r="D255" s="42">
        <v>1685</v>
      </c>
      <c r="E255" s="43">
        <v>2074</v>
      </c>
      <c r="F255" s="43">
        <v>601</v>
      </c>
      <c r="G255" s="42"/>
      <c r="H255" s="42"/>
      <c r="I255" s="42"/>
    </row>
    <row r="256" spans="1:9" x14ac:dyDescent="0.4">
      <c r="A256" s="42" t="s">
        <v>269</v>
      </c>
      <c r="B256" s="42" t="s">
        <v>313</v>
      </c>
      <c r="C256" s="43">
        <v>4844</v>
      </c>
      <c r="D256" s="43">
        <v>4649</v>
      </c>
      <c r="E256" s="43">
        <v>6091</v>
      </c>
      <c r="F256" s="43">
        <v>10270</v>
      </c>
      <c r="G256" s="43">
        <v>358</v>
      </c>
      <c r="H256" s="42">
        <v>3520</v>
      </c>
      <c r="I256" s="43">
        <v>7195</v>
      </c>
    </row>
    <row r="257" spans="1:9" x14ac:dyDescent="0.4">
      <c r="A257" s="42" t="s">
        <v>269</v>
      </c>
      <c r="B257" s="42" t="s">
        <v>773</v>
      </c>
      <c r="C257" s="43">
        <v>3777</v>
      </c>
      <c r="D257" s="43">
        <v>3626</v>
      </c>
      <c r="E257" s="43">
        <v>5027</v>
      </c>
      <c r="F257" s="43">
        <v>4358</v>
      </c>
      <c r="G257" s="43"/>
      <c r="H257" s="42"/>
      <c r="I257" s="43"/>
    </row>
    <row r="258" spans="1:9" x14ac:dyDescent="0.4">
      <c r="A258" s="42" t="s">
        <v>269</v>
      </c>
      <c r="B258" s="42" t="s">
        <v>774</v>
      </c>
      <c r="C258" s="43">
        <v>1067</v>
      </c>
      <c r="D258" s="43">
        <v>1023</v>
      </c>
      <c r="E258" s="43">
        <v>1064</v>
      </c>
      <c r="F258" s="43">
        <v>5912</v>
      </c>
      <c r="G258" s="43">
        <v>358</v>
      </c>
      <c r="H258" s="42">
        <v>3520</v>
      </c>
      <c r="I258" s="43">
        <v>7195</v>
      </c>
    </row>
    <row r="259" spans="1:9" x14ac:dyDescent="0.4">
      <c r="A259" s="42" t="s">
        <v>269</v>
      </c>
      <c r="B259" s="42" t="s">
        <v>318</v>
      </c>
      <c r="C259" s="42"/>
      <c r="D259" s="42"/>
      <c r="E259" s="42"/>
      <c r="F259" s="42"/>
      <c r="G259" s="42"/>
      <c r="H259" s="42">
        <v>182</v>
      </c>
      <c r="I259" s="42"/>
    </row>
    <row r="260" spans="1:9" x14ac:dyDescent="0.4">
      <c r="A260" s="42" t="s">
        <v>269</v>
      </c>
      <c r="B260" s="42" t="s">
        <v>322</v>
      </c>
      <c r="C260" s="42"/>
      <c r="D260" s="42"/>
      <c r="E260" s="42"/>
      <c r="F260" s="42"/>
      <c r="G260" s="42"/>
      <c r="H260" s="42"/>
      <c r="I260" s="42"/>
    </row>
    <row r="261" spans="1:9" x14ac:dyDescent="0.4">
      <c r="A261" s="42" t="s">
        <v>269</v>
      </c>
      <c r="B261" s="42" t="s">
        <v>321</v>
      </c>
      <c r="C261" s="42"/>
      <c r="D261" s="42"/>
      <c r="E261" s="42">
        <v>3479</v>
      </c>
      <c r="F261" s="43">
        <v>2780</v>
      </c>
      <c r="G261" s="43"/>
      <c r="H261" s="42">
        <v>293</v>
      </c>
      <c r="I261" s="42"/>
    </row>
    <row r="262" spans="1:9" x14ac:dyDescent="0.4">
      <c r="A262" s="42" t="s">
        <v>270</v>
      </c>
      <c r="B262" s="42" t="s">
        <v>270</v>
      </c>
      <c r="C262" s="43">
        <v>4664</v>
      </c>
      <c r="D262" s="43">
        <v>7865</v>
      </c>
      <c r="E262" s="43">
        <v>9027</v>
      </c>
      <c r="F262" s="43">
        <v>17456</v>
      </c>
      <c r="G262" s="43">
        <v>10574</v>
      </c>
      <c r="H262" s="43">
        <v>6031</v>
      </c>
      <c r="I262" s="43">
        <v>13263</v>
      </c>
    </row>
    <row r="263" spans="1:9" x14ac:dyDescent="0.4">
      <c r="A263" s="42" t="s">
        <v>270</v>
      </c>
      <c r="B263" s="42" t="s">
        <v>335</v>
      </c>
      <c r="C263" s="42"/>
      <c r="D263" s="42"/>
      <c r="E263" s="42"/>
      <c r="F263" s="42"/>
      <c r="G263" s="42"/>
      <c r="H263" s="42"/>
      <c r="I263" s="42"/>
    </row>
    <row r="264" spans="1:9" x14ac:dyDescent="0.4">
      <c r="A264" s="42" t="s">
        <v>270</v>
      </c>
      <c r="B264" s="42" t="s">
        <v>328</v>
      </c>
      <c r="C264" s="42"/>
      <c r="D264" s="42">
        <v>396</v>
      </c>
      <c r="E264" s="42"/>
      <c r="F264" s="42"/>
      <c r="G264" s="42"/>
      <c r="H264" s="42"/>
      <c r="I264" s="42"/>
    </row>
    <row r="265" spans="1:9" x14ac:dyDescent="0.4">
      <c r="A265" s="42" t="s">
        <v>270</v>
      </c>
      <c r="B265" s="42" t="s">
        <v>327</v>
      </c>
      <c r="C265" s="42"/>
      <c r="D265" s="42"/>
      <c r="E265" s="42"/>
      <c r="F265" s="42"/>
      <c r="G265" s="42">
        <v>59</v>
      </c>
      <c r="H265" s="42"/>
      <c r="I265" s="42"/>
    </row>
    <row r="266" spans="1:9" x14ac:dyDescent="0.4">
      <c r="A266" s="42" t="s">
        <v>270</v>
      </c>
      <c r="B266" s="42" t="s">
        <v>326</v>
      </c>
      <c r="C266" s="42">
        <v>28</v>
      </c>
      <c r="D266" s="42">
        <v>106</v>
      </c>
      <c r="E266" s="42">
        <v>72</v>
      </c>
      <c r="F266" s="42"/>
      <c r="G266" s="42">
        <v>200</v>
      </c>
      <c r="H266" s="42">
        <v>35</v>
      </c>
      <c r="I266" s="42"/>
    </row>
    <row r="267" spans="1:9" x14ac:dyDescent="0.4">
      <c r="A267" s="42" t="s">
        <v>270</v>
      </c>
      <c r="B267" s="42" t="s">
        <v>332</v>
      </c>
      <c r="C267" s="42"/>
      <c r="D267" s="42"/>
      <c r="E267" s="42"/>
      <c r="F267" s="42">
        <v>1044</v>
      </c>
      <c r="G267" s="43"/>
      <c r="H267" s="42"/>
      <c r="I267" s="42"/>
    </row>
    <row r="268" spans="1:9" x14ac:dyDescent="0.4">
      <c r="A268" s="42" t="s">
        <v>270</v>
      </c>
      <c r="B268" s="42" t="s">
        <v>330</v>
      </c>
      <c r="C268" s="42"/>
      <c r="D268" s="42">
        <v>409</v>
      </c>
      <c r="E268" s="42">
        <v>186</v>
      </c>
      <c r="F268" s="43">
        <v>6551</v>
      </c>
      <c r="G268" s="43"/>
      <c r="H268" s="42"/>
      <c r="I268" s="42"/>
    </row>
    <row r="269" spans="1:9" x14ac:dyDescent="0.4">
      <c r="A269" s="42" t="s">
        <v>270</v>
      </c>
      <c r="B269" s="42" t="s">
        <v>329</v>
      </c>
      <c r="C269" s="42"/>
      <c r="D269" s="42"/>
      <c r="E269" s="42"/>
      <c r="F269" s="42">
        <v>1907</v>
      </c>
      <c r="G269" s="43"/>
      <c r="H269" s="42"/>
      <c r="I269" s="42"/>
    </row>
    <row r="270" spans="1:9" x14ac:dyDescent="0.4">
      <c r="A270" s="42" t="s">
        <v>270</v>
      </c>
      <c r="B270" s="42" t="s">
        <v>334</v>
      </c>
      <c r="C270" s="42">
        <v>770</v>
      </c>
      <c r="D270" s="42"/>
      <c r="E270" s="42">
        <v>330</v>
      </c>
      <c r="F270" s="42"/>
      <c r="G270" s="42"/>
      <c r="H270" s="42"/>
      <c r="I270" s="42"/>
    </row>
    <row r="271" spans="1:9" x14ac:dyDescent="0.4">
      <c r="A271" s="42" t="s">
        <v>270</v>
      </c>
      <c r="B271" s="42" t="s">
        <v>331</v>
      </c>
      <c r="C271" s="42"/>
      <c r="D271" s="42">
        <v>3460</v>
      </c>
      <c r="E271" s="43">
        <v>400</v>
      </c>
      <c r="F271" s="42">
        <v>693</v>
      </c>
      <c r="G271" s="43"/>
      <c r="H271" s="42"/>
      <c r="I271" s="43"/>
    </row>
    <row r="272" spans="1:9" x14ac:dyDescent="0.4">
      <c r="A272" s="42" t="s">
        <v>270</v>
      </c>
      <c r="B272" s="42" t="s">
        <v>336</v>
      </c>
      <c r="C272" s="43">
        <v>3866</v>
      </c>
      <c r="D272" s="43">
        <v>2855</v>
      </c>
      <c r="E272" s="43">
        <v>6861</v>
      </c>
      <c r="F272" s="43">
        <v>6232</v>
      </c>
      <c r="G272" s="43">
        <v>10315</v>
      </c>
      <c r="H272" s="43">
        <v>5059</v>
      </c>
      <c r="I272" s="43">
        <v>13020</v>
      </c>
    </row>
    <row r="273" spans="1:9" x14ac:dyDescent="0.4">
      <c r="A273" s="42" t="s">
        <v>270</v>
      </c>
      <c r="B273" s="42" t="s">
        <v>775</v>
      </c>
      <c r="C273" s="43">
        <v>489</v>
      </c>
      <c r="D273" s="43">
        <v>1930</v>
      </c>
      <c r="E273" s="43">
        <v>1215</v>
      </c>
      <c r="F273" s="43"/>
      <c r="G273" s="43">
        <v>1211</v>
      </c>
      <c r="H273" s="43">
        <v>478</v>
      </c>
      <c r="I273" s="43">
        <v>1407</v>
      </c>
    </row>
    <row r="274" spans="1:9" x14ac:dyDescent="0.4">
      <c r="A274" s="42" t="s">
        <v>270</v>
      </c>
      <c r="B274" s="42" t="s">
        <v>777</v>
      </c>
      <c r="C274" s="43">
        <v>1280</v>
      </c>
      <c r="D274" s="43"/>
      <c r="E274" s="43"/>
      <c r="F274" s="43">
        <v>3040</v>
      </c>
      <c r="G274" s="43">
        <v>1755</v>
      </c>
      <c r="H274" s="43">
        <v>2330</v>
      </c>
      <c r="I274" s="43">
        <v>7582</v>
      </c>
    </row>
    <row r="275" spans="1:9" x14ac:dyDescent="0.4">
      <c r="A275" s="42" t="s">
        <v>270</v>
      </c>
      <c r="B275" s="42" t="s">
        <v>778</v>
      </c>
      <c r="C275" s="43">
        <v>748</v>
      </c>
      <c r="D275" s="43"/>
      <c r="E275" s="43">
        <v>572</v>
      </c>
      <c r="F275" s="43"/>
      <c r="G275" s="43">
        <v>644</v>
      </c>
      <c r="H275" s="43"/>
      <c r="I275" s="43"/>
    </row>
    <row r="276" spans="1:9" x14ac:dyDescent="0.4">
      <c r="A276" s="42" t="s">
        <v>270</v>
      </c>
      <c r="B276" s="42" t="s">
        <v>776</v>
      </c>
      <c r="C276" s="43">
        <v>1349</v>
      </c>
      <c r="D276" s="43">
        <v>925</v>
      </c>
      <c r="E276" s="43">
        <v>5074</v>
      </c>
      <c r="F276" s="43">
        <v>3192</v>
      </c>
      <c r="G276" s="43">
        <v>6705</v>
      </c>
      <c r="H276" s="43">
        <v>2251</v>
      </c>
      <c r="I276" s="43">
        <v>4031</v>
      </c>
    </row>
    <row r="277" spans="1:9" x14ac:dyDescent="0.4">
      <c r="A277" s="42" t="s">
        <v>270</v>
      </c>
      <c r="B277" s="42" t="s">
        <v>333</v>
      </c>
      <c r="C277" s="42"/>
      <c r="D277" s="43">
        <v>639</v>
      </c>
      <c r="E277" s="42">
        <v>1178</v>
      </c>
      <c r="F277" s="43">
        <v>1029</v>
      </c>
      <c r="G277" s="43"/>
      <c r="H277" s="42">
        <v>937</v>
      </c>
      <c r="I277" s="42">
        <v>243</v>
      </c>
    </row>
    <row r="278" spans="1:9" x14ac:dyDescent="0.4">
      <c r="A278" s="42" t="s">
        <v>272</v>
      </c>
      <c r="B278" s="42" t="s">
        <v>272</v>
      </c>
      <c r="C278" s="43">
        <v>4538</v>
      </c>
      <c r="D278" s="43">
        <v>856</v>
      </c>
      <c r="E278" s="43">
        <v>3695</v>
      </c>
      <c r="F278" s="43">
        <v>1792</v>
      </c>
      <c r="G278" s="43"/>
      <c r="H278" s="42"/>
      <c r="I278" s="43">
        <v>1354</v>
      </c>
    </row>
    <row r="279" spans="1:9" x14ac:dyDescent="0.4">
      <c r="A279" s="42" t="s">
        <v>272</v>
      </c>
      <c r="B279" s="42" t="s">
        <v>337</v>
      </c>
      <c r="C279" s="43">
        <v>4538</v>
      </c>
      <c r="D279" s="43">
        <v>856</v>
      </c>
      <c r="E279" s="43">
        <v>3695</v>
      </c>
      <c r="F279" s="43">
        <v>1792</v>
      </c>
      <c r="G279" s="43"/>
      <c r="H279" s="42"/>
      <c r="I279" s="43">
        <v>1354</v>
      </c>
    </row>
  </sheetData>
  <autoFilter ref="A1:I1" xr:uid="{F8F924FA-FDB1-4064-90E2-CA4A1E1C0D6D}">
    <sortState xmlns:xlrd2="http://schemas.microsoft.com/office/spreadsheetml/2017/richdata2" ref="A2:I279">
      <sortCondition ref="A1"/>
    </sortState>
  </autoFilter>
  <sortState xmlns:xlrd2="http://schemas.microsoft.com/office/spreadsheetml/2017/richdata2" ref="B258:I272">
    <sortCondition ref="B258:B272"/>
  </sortState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D837-FB61-4EE7-8CD3-95A8E913088C}">
  <dimension ref="A1:J279"/>
  <sheetViews>
    <sheetView workbookViewId="0">
      <selection activeCell="H2" sqref="H2:J2"/>
    </sheetView>
  </sheetViews>
  <sheetFormatPr defaultRowHeight="17.399999999999999" x14ac:dyDescent="0.4"/>
  <cols>
    <col min="1" max="1" width="12.19921875" customWidth="1"/>
    <col min="2" max="2" width="15.69921875" customWidth="1"/>
  </cols>
  <sheetData>
    <row r="1" spans="1:10" x14ac:dyDescent="0.4">
      <c r="A1" s="37" t="s">
        <v>0</v>
      </c>
      <c r="B1" s="37" t="s">
        <v>108</v>
      </c>
      <c r="C1" s="37" t="s">
        <v>635</v>
      </c>
      <c r="D1" s="37" t="s">
        <v>636</v>
      </c>
      <c r="E1" s="37" t="s">
        <v>637</v>
      </c>
      <c r="F1" s="37" t="s">
        <v>638</v>
      </c>
      <c r="G1" s="37" t="s">
        <v>639</v>
      </c>
      <c r="H1" s="37" t="s">
        <v>640</v>
      </c>
      <c r="I1" s="37" t="s">
        <v>641</v>
      </c>
      <c r="J1" s="37" t="s">
        <v>642</v>
      </c>
    </row>
    <row r="2" spans="1:10" x14ac:dyDescent="0.4">
      <c r="A2" s="37" t="s">
        <v>88</v>
      </c>
      <c r="B2" s="37" t="s">
        <v>88</v>
      </c>
      <c r="C2" s="38">
        <v>14178</v>
      </c>
      <c r="D2" s="38">
        <v>9737</v>
      </c>
      <c r="E2" s="38">
        <v>11258</v>
      </c>
      <c r="F2" s="38">
        <v>5604</v>
      </c>
      <c r="G2" s="38">
        <v>15370</v>
      </c>
      <c r="H2" s="38">
        <v>10209</v>
      </c>
      <c r="I2" s="38">
        <v>8522</v>
      </c>
      <c r="J2" s="38">
        <v>2278</v>
      </c>
    </row>
    <row r="3" spans="1:10" x14ac:dyDescent="0.4">
      <c r="A3" s="37" t="s">
        <v>88</v>
      </c>
      <c r="B3" s="37" t="s">
        <v>104</v>
      </c>
      <c r="C3" s="38">
        <v>3927</v>
      </c>
      <c r="D3" s="38">
        <v>1204</v>
      </c>
      <c r="E3" s="37">
        <v>327</v>
      </c>
      <c r="F3" s="37">
        <v>414</v>
      </c>
      <c r="G3" s="38">
        <v>4374</v>
      </c>
      <c r="H3" s="37">
        <v>923</v>
      </c>
      <c r="I3" s="38">
        <v>1583</v>
      </c>
      <c r="J3" s="37">
        <v>226</v>
      </c>
    </row>
    <row r="4" spans="1:10" x14ac:dyDescent="0.4">
      <c r="A4" s="37" t="s">
        <v>88</v>
      </c>
      <c r="B4" s="37" t="s">
        <v>99</v>
      </c>
      <c r="C4" s="37">
        <v>184</v>
      </c>
      <c r="D4" s="37">
        <v>849</v>
      </c>
      <c r="E4" s="37">
        <v>267</v>
      </c>
      <c r="F4" s="37"/>
      <c r="G4" s="37"/>
      <c r="H4" s="37">
        <v>811</v>
      </c>
      <c r="I4" s="37">
        <v>100</v>
      </c>
      <c r="J4" s="37"/>
    </row>
    <row r="5" spans="1:10" x14ac:dyDescent="0.4">
      <c r="A5" s="37" t="s">
        <v>88</v>
      </c>
      <c r="B5" s="37" t="s">
        <v>96</v>
      </c>
      <c r="C5" s="38">
        <v>1417</v>
      </c>
      <c r="D5" s="38">
        <v>1170</v>
      </c>
      <c r="E5" s="37">
        <v>247</v>
      </c>
      <c r="F5" s="37">
        <v>425</v>
      </c>
      <c r="G5" s="38">
        <v>1101</v>
      </c>
      <c r="H5" s="37"/>
      <c r="I5" s="37"/>
      <c r="J5" s="37"/>
    </row>
    <row r="6" spans="1:10" x14ac:dyDescent="0.4">
      <c r="A6" s="37" t="s">
        <v>88</v>
      </c>
      <c r="B6" s="37" t="s">
        <v>100</v>
      </c>
      <c r="C6" s="37"/>
      <c r="D6" s="37"/>
      <c r="E6" s="37">
        <v>885</v>
      </c>
      <c r="F6" s="37"/>
      <c r="G6" s="38">
        <v>1068</v>
      </c>
      <c r="H6" s="37"/>
      <c r="I6" s="37"/>
      <c r="J6" s="37"/>
    </row>
    <row r="7" spans="1:10" x14ac:dyDescent="0.4">
      <c r="A7" s="37" t="s">
        <v>88</v>
      </c>
      <c r="B7" s="37" t="s">
        <v>97</v>
      </c>
      <c r="C7" s="38">
        <v>2173</v>
      </c>
      <c r="D7" s="37">
        <v>442</v>
      </c>
      <c r="E7" s="37"/>
      <c r="F7" s="38">
        <v>1648</v>
      </c>
      <c r="G7" s="37">
        <v>90</v>
      </c>
      <c r="H7" s="37">
        <v>228</v>
      </c>
      <c r="I7" s="37">
        <v>925</v>
      </c>
      <c r="J7" s="37"/>
    </row>
    <row r="8" spans="1:10" x14ac:dyDescent="0.4">
      <c r="A8" s="37" t="s">
        <v>88</v>
      </c>
      <c r="B8" s="37" t="s">
        <v>102</v>
      </c>
      <c r="C8" s="37"/>
      <c r="D8" s="37"/>
      <c r="E8" s="37">
        <v>226</v>
      </c>
      <c r="F8" s="37"/>
      <c r="G8" s="37"/>
      <c r="H8" s="37"/>
      <c r="I8" s="37"/>
      <c r="J8" s="37">
        <v>100</v>
      </c>
    </row>
    <row r="9" spans="1:10" x14ac:dyDescent="0.4">
      <c r="A9" s="37" t="s">
        <v>88</v>
      </c>
      <c r="B9" s="37" t="s">
        <v>93</v>
      </c>
      <c r="C9" s="37">
        <v>906</v>
      </c>
      <c r="D9" s="37">
        <v>178</v>
      </c>
      <c r="E9" s="37"/>
      <c r="F9" s="37"/>
      <c r="G9" s="37"/>
      <c r="H9" s="37">
        <v>209</v>
      </c>
      <c r="I9" s="37">
        <v>279</v>
      </c>
      <c r="J9" s="37"/>
    </row>
    <row r="10" spans="1:10" x14ac:dyDescent="0.4">
      <c r="A10" s="37" t="s">
        <v>88</v>
      </c>
      <c r="B10" s="37" t="s">
        <v>105</v>
      </c>
      <c r="C10" s="37"/>
      <c r="D10" s="37">
        <v>571</v>
      </c>
      <c r="E10" s="37"/>
      <c r="F10" s="37"/>
      <c r="G10" s="37">
        <v>140</v>
      </c>
      <c r="H10" s="37"/>
      <c r="I10" s="37"/>
      <c r="J10" s="37"/>
    </row>
    <row r="11" spans="1:10" x14ac:dyDescent="0.4">
      <c r="A11" s="37" t="s">
        <v>88</v>
      </c>
      <c r="B11" s="37" t="s">
        <v>90</v>
      </c>
      <c r="C11" s="38">
        <v>3908</v>
      </c>
      <c r="D11" s="38">
        <v>2194</v>
      </c>
      <c r="E11" s="38">
        <v>3918</v>
      </c>
      <c r="F11" s="38">
        <v>2783</v>
      </c>
      <c r="G11" s="38">
        <v>2958</v>
      </c>
      <c r="H11" s="38">
        <v>6373</v>
      </c>
      <c r="I11" s="38">
        <v>2193</v>
      </c>
      <c r="J11" s="38">
        <v>1724</v>
      </c>
    </row>
    <row r="12" spans="1:10" x14ac:dyDescent="0.4">
      <c r="A12" s="37" t="s">
        <v>88</v>
      </c>
      <c r="B12" s="37" t="s">
        <v>98</v>
      </c>
      <c r="C12" s="37">
        <v>546</v>
      </c>
      <c r="D12" s="37"/>
      <c r="E12" s="37"/>
      <c r="F12" s="37"/>
      <c r="G12" s="37"/>
      <c r="H12" s="37"/>
      <c r="I12" s="37"/>
      <c r="J12" s="37"/>
    </row>
    <row r="13" spans="1:10" x14ac:dyDescent="0.4">
      <c r="A13" s="37" t="s">
        <v>88</v>
      </c>
      <c r="B13" s="37" t="s">
        <v>94</v>
      </c>
      <c r="C13" s="37"/>
      <c r="D13" s="37"/>
      <c r="E13" s="37"/>
      <c r="F13" s="37"/>
      <c r="G13" s="37">
        <v>281</v>
      </c>
      <c r="H13" s="37"/>
      <c r="I13" s="37">
        <v>100</v>
      </c>
      <c r="J13" s="37"/>
    </row>
    <row r="14" spans="1:10" x14ac:dyDescent="0.4">
      <c r="A14" s="37" t="s">
        <v>88</v>
      </c>
      <c r="B14" s="37" t="s">
        <v>107</v>
      </c>
      <c r="C14" s="37"/>
      <c r="D14" s="37">
        <v>220</v>
      </c>
      <c r="E14" s="37">
        <v>198</v>
      </c>
      <c r="F14" s="37">
        <v>20</v>
      </c>
      <c r="G14" s="37">
        <v>594</v>
      </c>
      <c r="H14" s="37"/>
      <c r="I14" s="37">
        <v>90</v>
      </c>
      <c r="J14" s="37"/>
    </row>
    <row r="15" spans="1:10" x14ac:dyDescent="0.4">
      <c r="A15" s="37" t="s">
        <v>88</v>
      </c>
      <c r="B15" s="37" t="s">
        <v>101</v>
      </c>
      <c r="C15" s="38">
        <v>1117</v>
      </c>
      <c r="D15" s="38">
        <v>2707</v>
      </c>
      <c r="E15" s="38">
        <v>4816</v>
      </c>
      <c r="F15" s="37"/>
      <c r="G15" s="38">
        <v>2798</v>
      </c>
      <c r="H15" s="38">
        <v>1212</v>
      </c>
      <c r="I15" s="38">
        <v>2456</v>
      </c>
      <c r="J15" s="37">
        <v>228</v>
      </c>
    </row>
    <row r="16" spans="1:10" x14ac:dyDescent="0.4">
      <c r="A16" s="37" t="s">
        <v>88</v>
      </c>
      <c r="B16" s="37" t="s">
        <v>95</v>
      </c>
      <c r="C16" s="37"/>
      <c r="D16" s="37">
        <v>202</v>
      </c>
      <c r="E16" s="37"/>
      <c r="F16" s="37"/>
      <c r="G16" s="37"/>
      <c r="H16" s="37">
        <v>189</v>
      </c>
      <c r="I16" s="37">
        <v>576</v>
      </c>
      <c r="J16" s="37"/>
    </row>
    <row r="17" spans="1:10" x14ac:dyDescent="0.4">
      <c r="A17" s="37" t="s">
        <v>88</v>
      </c>
      <c r="B17" s="37" t="s">
        <v>91</v>
      </c>
      <c r="C17" s="37"/>
      <c r="D17" s="37"/>
      <c r="E17" s="37"/>
      <c r="F17" s="37">
        <v>194</v>
      </c>
      <c r="G17" s="37">
        <v>842</v>
      </c>
      <c r="H17" s="37"/>
      <c r="I17" s="37"/>
      <c r="J17" s="37"/>
    </row>
    <row r="18" spans="1:10" x14ac:dyDescent="0.4">
      <c r="A18" s="37" t="s">
        <v>88</v>
      </c>
      <c r="B18" s="37" t="s">
        <v>106</v>
      </c>
      <c r="C18" s="37"/>
      <c r="D18" s="37"/>
      <c r="E18" s="37"/>
      <c r="F18" s="37"/>
      <c r="G18" s="37">
        <v>918</v>
      </c>
      <c r="H18" s="37">
        <v>264</v>
      </c>
      <c r="I18" s="37">
        <v>100</v>
      </c>
      <c r="J18" s="37"/>
    </row>
    <row r="19" spans="1:10" x14ac:dyDescent="0.4">
      <c r="A19" s="37" t="s">
        <v>88</v>
      </c>
      <c r="B19" s="37" t="s">
        <v>92</v>
      </c>
      <c r="C19" s="37"/>
      <c r="D19" s="37"/>
      <c r="E19" s="37"/>
      <c r="F19" s="37">
        <v>120</v>
      </c>
      <c r="G19" s="37"/>
      <c r="H19" s="37"/>
      <c r="I19" s="37">
        <v>120</v>
      </c>
      <c r="J19" s="37"/>
    </row>
    <row r="20" spans="1:10" x14ac:dyDescent="0.4">
      <c r="A20" s="37" t="s">
        <v>88</v>
      </c>
      <c r="B20" s="37" t="s">
        <v>103</v>
      </c>
      <c r="C20" s="37"/>
      <c r="D20" s="37"/>
      <c r="E20" s="37">
        <v>374</v>
      </c>
      <c r="F20" s="37"/>
      <c r="G20" s="37">
        <v>206</v>
      </c>
      <c r="H20" s="37"/>
      <c r="I20" s="37"/>
      <c r="J20" s="37"/>
    </row>
    <row r="21" spans="1:10" x14ac:dyDescent="0.4">
      <c r="A21" s="37" t="s">
        <v>109</v>
      </c>
      <c r="B21" s="37" t="s">
        <v>109</v>
      </c>
      <c r="C21" s="38">
        <v>102425</v>
      </c>
      <c r="D21" s="38">
        <v>110895</v>
      </c>
      <c r="E21" s="38">
        <v>108463</v>
      </c>
      <c r="F21" s="38">
        <v>124915</v>
      </c>
      <c r="G21" s="38">
        <v>128606</v>
      </c>
      <c r="H21" s="38">
        <v>120985</v>
      </c>
      <c r="I21" s="38">
        <v>85939</v>
      </c>
      <c r="J21" s="38">
        <v>31641</v>
      </c>
    </row>
    <row r="22" spans="1:10" x14ac:dyDescent="0.4">
      <c r="A22" s="37" t="s">
        <v>109</v>
      </c>
      <c r="B22" s="37" t="s">
        <v>131</v>
      </c>
      <c r="C22" s="37"/>
      <c r="D22" s="37">
        <v>161</v>
      </c>
      <c r="E22" s="37">
        <v>221</v>
      </c>
      <c r="F22" s="37">
        <v>168</v>
      </c>
      <c r="G22" s="38">
        <v>1428</v>
      </c>
      <c r="H22" s="37">
        <v>420</v>
      </c>
      <c r="I22" s="37"/>
      <c r="J22" s="37"/>
    </row>
    <row r="23" spans="1:10" x14ac:dyDescent="0.4">
      <c r="A23" s="37" t="s">
        <v>109</v>
      </c>
      <c r="B23" s="37" t="s">
        <v>118</v>
      </c>
      <c r="C23" s="38">
        <v>8376</v>
      </c>
      <c r="D23" s="38">
        <v>5435</v>
      </c>
      <c r="E23" s="38">
        <v>4277</v>
      </c>
      <c r="F23" s="38">
        <v>7479</v>
      </c>
      <c r="G23" s="38">
        <v>3080</v>
      </c>
      <c r="H23" s="38">
        <v>6827</v>
      </c>
      <c r="I23" s="38">
        <v>2797</v>
      </c>
      <c r="J23" s="38">
        <v>2709</v>
      </c>
    </row>
    <row r="24" spans="1:10" x14ac:dyDescent="0.4">
      <c r="A24" s="37" t="s">
        <v>109</v>
      </c>
      <c r="B24" s="37" t="s">
        <v>119</v>
      </c>
      <c r="C24" s="38">
        <v>7275</v>
      </c>
      <c r="D24" s="38">
        <v>4102</v>
      </c>
      <c r="E24" s="38">
        <v>3511</v>
      </c>
      <c r="F24" s="38">
        <v>7479</v>
      </c>
      <c r="G24" s="38">
        <v>1642</v>
      </c>
      <c r="H24" s="38">
        <v>5071</v>
      </c>
      <c r="I24" s="37"/>
      <c r="J24" s="38">
        <v>2180</v>
      </c>
    </row>
    <row r="25" spans="1:10" x14ac:dyDescent="0.4">
      <c r="A25" s="37" t="s">
        <v>109</v>
      </c>
      <c r="B25" s="37" t="s">
        <v>120</v>
      </c>
      <c r="C25" s="38">
        <v>1101</v>
      </c>
      <c r="D25" s="38">
        <v>1333</v>
      </c>
      <c r="E25" s="37">
        <v>214</v>
      </c>
      <c r="F25" s="37"/>
      <c r="G25" s="38">
        <v>1438</v>
      </c>
      <c r="H25" s="38">
        <v>1756</v>
      </c>
      <c r="I25" s="38">
        <v>2797</v>
      </c>
      <c r="J25" s="37">
        <v>529</v>
      </c>
    </row>
    <row r="26" spans="1:10" x14ac:dyDescent="0.4">
      <c r="A26" s="37" t="s">
        <v>109</v>
      </c>
      <c r="B26" s="37" t="s">
        <v>121</v>
      </c>
      <c r="C26" s="37"/>
      <c r="D26" s="37"/>
      <c r="E26" s="37">
        <v>552</v>
      </c>
      <c r="F26" s="37"/>
      <c r="G26" s="37"/>
      <c r="H26" s="37"/>
      <c r="I26" s="37"/>
      <c r="J26" s="37"/>
    </row>
    <row r="27" spans="1:10" x14ac:dyDescent="0.4">
      <c r="A27" s="37" t="s">
        <v>109</v>
      </c>
      <c r="B27" s="37" t="s">
        <v>150</v>
      </c>
      <c r="C27" s="37"/>
      <c r="D27" s="38">
        <v>3545</v>
      </c>
      <c r="E27" s="38">
        <v>3670</v>
      </c>
      <c r="F27" s="38">
        <v>2849</v>
      </c>
      <c r="G27" s="38">
        <v>2981</v>
      </c>
      <c r="H27" s="38">
        <v>1041</v>
      </c>
      <c r="I27" s="37">
        <v>52</v>
      </c>
      <c r="J27" s="37"/>
    </row>
    <row r="28" spans="1:10" x14ac:dyDescent="0.4">
      <c r="A28" s="37" t="s">
        <v>109</v>
      </c>
      <c r="B28" s="37" t="s">
        <v>129</v>
      </c>
      <c r="C28" s="38">
        <v>2104</v>
      </c>
      <c r="D28" s="37">
        <v>798</v>
      </c>
      <c r="E28" s="38">
        <v>1313</v>
      </c>
      <c r="F28" s="38">
        <v>2522</v>
      </c>
      <c r="G28" s="37"/>
      <c r="H28" s="38">
        <v>4925</v>
      </c>
      <c r="I28" s="38">
        <v>10723</v>
      </c>
      <c r="J28" s="38">
        <v>4387</v>
      </c>
    </row>
    <row r="29" spans="1:10" x14ac:dyDescent="0.4">
      <c r="A29" s="37" t="s">
        <v>109</v>
      </c>
      <c r="B29" s="37" t="s">
        <v>111</v>
      </c>
      <c r="C29" s="38">
        <v>1192</v>
      </c>
      <c r="D29" s="37">
        <v>447</v>
      </c>
      <c r="E29" s="38">
        <v>3051</v>
      </c>
      <c r="F29" s="38">
        <v>3046</v>
      </c>
      <c r="G29" s="38">
        <v>5222</v>
      </c>
      <c r="H29" s="38">
        <v>3990</v>
      </c>
      <c r="I29" s="37"/>
      <c r="J29" s="37"/>
    </row>
    <row r="30" spans="1:10" x14ac:dyDescent="0.4">
      <c r="A30" s="37" t="s">
        <v>109</v>
      </c>
      <c r="B30" s="37" t="s">
        <v>139</v>
      </c>
      <c r="C30" s="37">
        <v>733</v>
      </c>
      <c r="D30" s="37">
        <v>648</v>
      </c>
      <c r="E30" s="37">
        <v>410</v>
      </c>
      <c r="F30" s="37">
        <v>769</v>
      </c>
      <c r="G30" s="37"/>
      <c r="H30" s="38">
        <v>1750</v>
      </c>
      <c r="I30" s="38">
        <v>2302</v>
      </c>
      <c r="J30" s="37"/>
    </row>
    <row r="31" spans="1:10" x14ac:dyDescent="0.4">
      <c r="A31" s="37" t="s">
        <v>109</v>
      </c>
      <c r="B31" s="37" t="s">
        <v>151</v>
      </c>
      <c r="C31" s="38">
        <v>1694</v>
      </c>
      <c r="D31" s="38">
        <v>1563</v>
      </c>
      <c r="E31" s="37">
        <v>184</v>
      </c>
      <c r="F31" s="37">
        <v>103</v>
      </c>
      <c r="G31" s="38">
        <v>1511</v>
      </c>
      <c r="H31" s="37"/>
      <c r="I31" s="37">
        <v>458</v>
      </c>
      <c r="J31" s="37"/>
    </row>
    <row r="32" spans="1:10" x14ac:dyDescent="0.4">
      <c r="A32" s="37" t="s">
        <v>109</v>
      </c>
      <c r="B32" s="37" t="s">
        <v>156</v>
      </c>
      <c r="C32" s="38">
        <v>11376</v>
      </c>
      <c r="D32" s="38">
        <v>10561</v>
      </c>
      <c r="E32" s="38">
        <v>2301</v>
      </c>
      <c r="F32" s="38">
        <v>1885</v>
      </c>
      <c r="G32" s="38">
        <v>3873</v>
      </c>
      <c r="H32" s="37"/>
      <c r="I32" s="38">
        <v>1696</v>
      </c>
      <c r="J32" s="38">
        <v>1200</v>
      </c>
    </row>
    <row r="33" spans="1:10" x14ac:dyDescent="0.4">
      <c r="A33" s="37" t="s">
        <v>109</v>
      </c>
      <c r="B33" s="37" t="s">
        <v>155</v>
      </c>
      <c r="C33" s="38">
        <v>9131</v>
      </c>
      <c r="D33" s="38">
        <v>6125</v>
      </c>
      <c r="E33" s="38">
        <v>7355</v>
      </c>
      <c r="F33" s="38">
        <v>7413</v>
      </c>
      <c r="G33" s="38">
        <v>6141</v>
      </c>
      <c r="H33" s="38">
        <v>9049</v>
      </c>
      <c r="I33" s="38">
        <v>5329</v>
      </c>
      <c r="J33" s="38">
        <v>1006</v>
      </c>
    </row>
    <row r="34" spans="1:10" x14ac:dyDescent="0.4">
      <c r="A34" s="37" t="s">
        <v>109</v>
      </c>
      <c r="B34" s="37" t="s">
        <v>128</v>
      </c>
      <c r="C34" s="37"/>
      <c r="D34" s="37">
        <v>376</v>
      </c>
      <c r="E34" s="37"/>
      <c r="F34" s="37">
        <v>420</v>
      </c>
      <c r="G34" s="37">
        <v>948</v>
      </c>
      <c r="H34" s="37">
        <v>576</v>
      </c>
      <c r="I34" s="37"/>
      <c r="J34" s="37"/>
    </row>
    <row r="35" spans="1:10" x14ac:dyDescent="0.4">
      <c r="A35" s="37" t="s">
        <v>109</v>
      </c>
      <c r="B35" s="37" t="s">
        <v>134</v>
      </c>
      <c r="C35" s="37">
        <v>657</v>
      </c>
      <c r="D35" s="38">
        <v>3006</v>
      </c>
      <c r="E35" s="38">
        <v>4260</v>
      </c>
      <c r="F35" s="37">
        <v>738</v>
      </c>
      <c r="G35" s="38">
        <v>1707</v>
      </c>
      <c r="H35" s="38">
        <v>3887</v>
      </c>
      <c r="I35" s="38">
        <v>2907</v>
      </c>
      <c r="J35" s="38">
        <v>1910</v>
      </c>
    </row>
    <row r="36" spans="1:10" x14ac:dyDescent="0.4">
      <c r="A36" s="37" t="s">
        <v>109</v>
      </c>
      <c r="B36" s="37" t="s">
        <v>122</v>
      </c>
      <c r="C36" s="38">
        <v>6691</v>
      </c>
      <c r="D36" s="38">
        <v>5551</v>
      </c>
      <c r="E36" s="38">
        <v>10079</v>
      </c>
      <c r="F36" s="38">
        <v>5742</v>
      </c>
      <c r="G36" s="38">
        <v>3923</v>
      </c>
      <c r="H36" s="38">
        <v>2274</v>
      </c>
      <c r="I36" s="37">
        <v>369</v>
      </c>
      <c r="J36" s="38">
        <v>1512</v>
      </c>
    </row>
    <row r="37" spans="1:10" x14ac:dyDescent="0.4">
      <c r="A37" s="37" t="s">
        <v>109</v>
      </c>
      <c r="B37" s="37" t="s">
        <v>123</v>
      </c>
      <c r="C37" s="38">
        <v>1223</v>
      </c>
      <c r="D37" s="38">
        <v>3306</v>
      </c>
      <c r="E37" s="38">
        <v>1522</v>
      </c>
      <c r="F37" s="37"/>
      <c r="G37" s="38">
        <v>1400</v>
      </c>
      <c r="H37" s="37">
        <v>970</v>
      </c>
      <c r="I37" s="37">
        <v>198</v>
      </c>
      <c r="J37" s="37">
        <v>242</v>
      </c>
    </row>
    <row r="38" spans="1:10" x14ac:dyDescent="0.4">
      <c r="A38" s="37" t="s">
        <v>109</v>
      </c>
      <c r="B38" s="37" t="s">
        <v>125</v>
      </c>
      <c r="C38" s="38">
        <v>5468</v>
      </c>
      <c r="D38" s="38">
        <v>1520</v>
      </c>
      <c r="E38" s="37">
        <v>766</v>
      </c>
      <c r="F38" s="38">
        <v>5742</v>
      </c>
      <c r="G38" s="38">
        <v>2329</v>
      </c>
      <c r="H38" s="38">
        <v>1230</v>
      </c>
      <c r="I38" s="37">
        <v>130</v>
      </c>
      <c r="J38" s="38">
        <v>1270</v>
      </c>
    </row>
    <row r="39" spans="1:10" x14ac:dyDescent="0.4">
      <c r="A39" s="37" t="s">
        <v>109</v>
      </c>
      <c r="B39" s="37" t="s">
        <v>124</v>
      </c>
      <c r="C39" s="37"/>
      <c r="D39" s="37">
        <v>725</v>
      </c>
      <c r="E39" s="38">
        <v>7791</v>
      </c>
      <c r="F39" s="37"/>
      <c r="G39" s="37">
        <v>194</v>
      </c>
      <c r="H39" s="37">
        <v>74</v>
      </c>
      <c r="I39" s="37">
        <v>41</v>
      </c>
      <c r="J39" s="37"/>
    </row>
    <row r="40" spans="1:10" x14ac:dyDescent="0.4">
      <c r="A40" s="37" t="s">
        <v>109</v>
      </c>
      <c r="B40" s="37" t="s">
        <v>140</v>
      </c>
      <c r="C40" s="37">
        <v>688</v>
      </c>
      <c r="D40" s="38">
        <v>2805</v>
      </c>
      <c r="E40" s="38">
        <v>10982</v>
      </c>
      <c r="F40" s="38">
        <v>14503</v>
      </c>
      <c r="G40" s="38">
        <v>6447</v>
      </c>
      <c r="H40" s="38">
        <v>4484</v>
      </c>
      <c r="I40" s="38">
        <v>4165</v>
      </c>
      <c r="J40" s="38">
        <v>1487</v>
      </c>
    </row>
    <row r="41" spans="1:10" x14ac:dyDescent="0.4">
      <c r="A41" s="37" t="s">
        <v>109</v>
      </c>
      <c r="B41" s="37" t="s">
        <v>143</v>
      </c>
      <c r="C41" s="37">
        <v>532</v>
      </c>
      <c r="D41" s="37"/>
      <c r="E41" s="38">
        <v>3236</v>
      </c>
      <c r="F41" s="37">
        <v>930</v>
      </c>
      <c r="G41" s="38">
        <v>2226</v>
      </c>
      <c r="H41" s="38">
        <v>2561</v>
      </c>
      <c r="I41" s="38">
        <v>3011</v>
      </c>
      <c r="J41" s="37">
        <v>460</v>
      </c>
    </row>
    <row r="42" spans="1:10" x14ac:dyDescent="0.4">
      <c r="A42" s="37" t="s">
        <v>109</v>
      </c>
      <c r="B42" s="37" t="s">
        <v>141</v>
      </c>
      <c r="C42" s="37">
        <v>100</v>
      </c>
      <c r="D42" s="37">
        <v>152</v>
      </c>
      <c r="E42" s="37">
        <v>300</v>
      </c>
      <c r="F42" s="38">
        <v>4077</v>
      </c>
      <c r="G42" s="37">
        <v>368</v>
      </c>
      <c r="H42" s="38">
        <v>1566</v>
      </c>
      <c r="I42" s="37"/>
      <c r="J42" s="37">
        <v>580</v>
      </c>
    </row>
    <row r="43" spans="1:10" x14ac:dyDescent="0.4">
      <c r="A43" s="37" t="s">
        <v>109</v>
      </c>
      <c r="B43" s="37" t="s">
        <v>144</v>
      </c>
      <c r="C43" s="37">
        <v>56</v>
      </c>
      <c r="D43" s="38">
        <v>2355</v>
      </c>
      <c r="E43" s="37">
        <v>72</v>
      </c>
      <c r="F43" s="38">
        <v>2461</v>
      </c>
      <c r="G43" s="38">
        <v>3805</v>
      </c>
      <c r="H43" s="37">
        <v>72</v>
      </c>
      <c r="I43" s="37"/>
      <c r="J43" s="37">
        <v>285</v>
      </c>
    </row>
    <row r="44" spans="1:10" x14ac:dyDescent="0.4">
      <c r="A44" s="37" t="s">
        <v>109</v>
      </c>
      <c r="B44" s="37" t="s">
        <v>142</v>
      </c>
      <c r="C44" s="37"/>
      <c r="D44" s="37">
        <v>298</v>
      </c>
      <c r="E44" s="38">
        <v>7374</v>
      </c>
      <c r="F44" s="38">
        <v>7035</v>
      </c>
      <c r="G44" s="37">
        <v>48</v>
      </c>
      <c r="H44" s="37">
        <v>285</v>
      </c>
      <c r="I44" s="38">
        <v>1154</v>
      </c>
      <c r="J44" s="37">
        <v>162</v>
      </c>
    </row>
    <row r="45" spans="1:10" x14ac:dyDescent="0.4">
      <c r="A45" s="37" t="s">
        <v>109</v>
      </c>
      <c r="B45" s="37" t="s">
        <v>127</v>
      </c>
      <c r="C45" s="38">
        <v>6980</v>
      </c>
      <c r="D45" s="38">
        <v>8899</v>
      </c>
      <c r="E45" s="38">
        <v>3505</v>
      </c>
      <c r="F45" s="38">
        <v>7485</v>
      </c>
      <c r="G45" s="38">
        <v>3407</v>
      </c>
      <c r="H45" s="38">
        <v>4030</v>
      </c>
      <c r="I45" s="38">
        <v>3529</v>
      </c>
      <c r="J45" s="37"/>
    </row>
    <row r="46" spans="1:10" x14ac:dyDescent="0.4">
      <c r="A46" s="37" t="s">
        <v>109</v>
      </c>
      <c r="B46" s="37" t="s">
        <v>115</v>
      </c>
      <c r="C46" s="38">
        <v>5728</v>
      </c>
      <c r="D46" s="37">
        <v>770</v>
      </c>
      <c r="E46" s="38">
        <v>1450</v>
      </c>
      <c r="F46" s="38">
        <v>1714</v>
      </c>
      <c r="G46" s="38">
        <v>2572</v>
      </c>
      <c r="H46" s="38">
        <v>2421</v>
      </c>
      <c r="I46" s="38">
        <v>1530</v>
      </c>
      <c r="J46" s="37">
        <v>472</v>
      </c>
    </row>
    <row r="47" spans="1:10" x14ac:dyDescent="0.4">
      <c r="A47" s="37" t="s">
        <v>109</v>
      </c>
      <c r="B47" s="37" t="s">
        <v>117</v>
      </c>
      <c r="C47" s="38">
        <v>2466</v>
      </c>
      <c r="D47" s="37">
        <v>719</v>
      </c>
      <c r="E47" s="38">
        <v>1450</v>
      </c>
      <c r="F47" s="38">
        <v>1714</v>
      </c>
      <c r="G47" s="38">
        <v>1847</v>
      </c>
      <c r="H47" s="38">
        <v>1449</v>
      </c>
      <c r="I47" s="38">
        <v>1051</v>
      </c>
      <c r="J47" s="37">
        <v>472</v>
      </c>
    </row>
    <row r="48" spans="1:10" x14ac:dyDescent="0.4">
      <c r="A48" s="37" t="s">
        <v>109</v>
      </c>
      <c r="B48" s="37" t="s">
        <v>116</v>
      </c>
      <c r="C48" s="38">
        <v>3262</v>
      </c>
      <c r="D48" s="37">
        <v>51</v>
      </c>
      <c r="E48" s="37"/>
      <c r="F48" s="37"/>
      <c r="G48" s="37">
        <v>725</v>
      </c>
      <c r="H48" s="37">
        <v>972</v>
      </c>
      <c r="I48" s="37">
        <v>479</v>
      </c>
      <c r="J48" s="37"/>
    </row>
    <row r="49" spans="1:10" x14ac:dyDescent="0.4">
      <c r="A49" s="37" t="s">
        <v>109</v>
      </c>
      <c r="B49" s="37" t="s">
        <v>132</v>
      </c>
      <c r="C49" s="37">
        <v>715</v>
      </c>
      <c r="D49" s="37">
        <v>443</v>
      </c>
      <c r="E49" s="38">
        <v>1146</v>
      </c>
      <c r="F49" s="38">
        <v>2376</v>
      </c>
      <c r="G49" s="38">
        <v>3849</v>
      </c>
      <c r="H49" s="38">
        <v>4270</v>
      </c>
      <c r="I49" s="38">
        <v>3498</v>
      </c>
      <c r="J49" s="37">
        <v>474</v>
      </c>
    </row>
    <row r="50" spans="1:10" x14ac:dyDescent="0.4">
      <c r="A50" s="37" t="s">
        <v>109</v>
      </c>
      <c r="B50" s="37" t="s">
        <v>152</v>
      </c>
      <c r="C50" s="37">
        <v>388</v>
      </c>
      <c r="D50" s="38">
        <v>9006</v>
      </c>
      <c r="E50" s="38">
        <v>3414</v>
      </c>
      <c r="F50" s="37">
        <v>743</v>
      </c>
      <c r="G50" s="38">
        <v>5180</v>
      </c>
      <c r="H50" s="38">
        <v>5825</v>
      </c>
      <c r="I50" s="38">
        <v>3658</v>
      </c>
      <c r="J50" s="37">
        <v>458</v>
      </c>
    </row>
    <row r="51" spans="1:10" x14ac:dyDescent="0.4">
      <c r="A51" s="37" t="s">
        <v>109</v>
      </c>
      <c r="B51" s="37" t="s">
        <v>154</v>
      </c>
      <c r="C51" s="37"/>
      <c r="D51" s="38">
        <v>7342</v>
      </c>
      <c r="E51" s="38">
        <v>1806</v>
      </c>
      <c r="F51" s="37">
        <v>374</v>
      </c>
      <c r="G51" s="38">
        <v>5156</v>
      </c>
      <c r="H51" s="37">
        <v>760</v>
      </c>
      <c r="I51" s="38">
        <v>3109</v>
      </c>
      <c r="J51" s="37">
        <v>458</v>
      </c>
    </row>
    <row r="52" spans="1:10" x14ac:dyDescent="0.4">
      <c r="A52" s="37" t="s">
        <v>109</v>
      </c>
      <c r="B52" s="37" t="s">
        <v>153</v>
      </c>
      <c r="C52" s="37">
        <v>388</v>
      </c>
      <c r="D52" s="38">
        <v>1664</v>
      </c>
      <c r="E52" s="38">
        <v>1608</v>
      </c>
      <c r="F52" s="37">
        <v>369</v>
      </c>
      <c r="G52" s="37">
        <v>24</v>
      </c>
      <c r="H52" s="38">
        <v>5065</v>
      </c>
      <c r="I52" s="37">
        <v>549</v>
      </c>
      <c r="J52" s="37"/>
    </row>
    <row r="53" spans="1:10" x14ac:dyDescent="0.4">
      <c r="A53" s="37" t="s">
        <v>109</v>
      </c>
      <c r="B53" s="37" t="s">
        <v>136</v>
      </c>
      <c r="C53" s="38">
        <v>3897</v>
      </c>
      <c r="D53" s="38">
        <v>5629</v>
      </c>
      <c r="E53" s="38">
        <v>5405</v>
      </c>
      <c r="F53" s="38">
        <v>9600</v>
      </c>
      <c r="G53" s="38">
        <v>7587</v>
      </c>
      <c r="H53" s="38">
        <v>7729</v>
      </c>
      <c r="I53" s="38">
        <v>2451</v>
      </c>
      <c r="J53" s="37">
        <v>54</v>
      </c>
    </row>
    <row r="54" spans="1:10" x14ac:dyDescent="0.4">
      <c r="A54" s="37" t="s">
        <v>109</v>
      </c>
      <c r="B54" s="37" t="s">
        <v>110</v>
      </c>
      <c r="C54" s="37">
        <v>165</v>
      </c>
      <c r="D54" s="37">
        <v>40</v>
      </c>
      <c r="E54" s="37">
        <v>486</v>
      </c>
      <c r="F54" s="38">
        <v>1846</v>
      </c>
      <c r="G54" s="38">
        <v>2346</v>
      </c>
      <c r="H54" s="37">
        <v>406</v>
      </c>
      <c r="I54" s="37"/>
      <c r="J54" s="37">
        <v>539</v>
      </c>
    </row>
    <row r="55" spans="1:10" x14ac:dyDescent="0.4">
      <c r="A55" s="37" t="s">
        <v>109</v>
      </c>
      <c r="B55" s="37" t="s">
        <v>112</v>
      </c>
      <c r="C55" s="37"/>
      <c r="D55" s="37">
        <v>526</v>
      </c>
      <c r="E55" s="37">
        <v>551</v>
      </c>
      <c r="F55" s="38">
        <v>2021</v>
      </c>
      <c r="G55" s="38">
        <v>1109</v>
      </c>
      <c r="H55" s="37"/>
      <c r="I55" s="37"/>
      <c r="J55" s="37">
        <v>769</v>
      </c>
    </row>
    <row r="56" spans="1:10" x14ac:dyDescent="0.4">
      <c r="A56" s="37" t="s">
        <v>109</v>
      </c>
      <c r="B56" s="37" t="s">
        <v>113</v>
      </c>
      <c r="C56" s="37"/>
      <c r="D56" s="37">
        <v>564</v>
      </c>
      <c r="E56" s="37"/>
      <c r="F56" s="37"/>
      <c r="G56" s="37">
        <v>499</v>
      </c>
      <c r="H56" s="37">
        <v>985</v>
      </c>
      <c r="I56" s="37"/>
      <c r="J56" s="37"/>
    </row>
    <row r="57" spans="1:10" x14ac:dyDescent="0.4">
      <c r="A57" s="37" t="s">
        <v>109</v>
      </c>
      <c r="B57" s="37" t="s">
        <v>135</v>
      </c>
      <c r="C57" s="38">
        <v>1810</v>
      </c>
      <c r="D57" s="38">
        <v>2762</v>
      </c>
      <c r="E57" s="37">
        <v>535</v>
      </c>
      <c r="F57" s="38">
        <v>2339</v>
      </c>
      <c r="G57" s="38">
        <v>5319</v>
      </c>
      <c r="H57" s="38">
        <v>5271</v>
      </c>
      <c r="I57" s="38">
        <v>2290</v>
      </c>
      <c r="J57" s="38">
        <v>1574</v>
      </c>
    </row>
    <row r="58" spans="1:10" x14ac:dyDescent="0.4">
      <c r="A58" s="37" t="s">
        <v>109</v>
      </c>
      <c r="B58" s="37" t="s">
        <v>145</v>
      </c>
      <c r="C58" s="37">
        <v>300</v>
      </c>
      <c r="D58" s="38">
        <v>3352</v>
      </c>
      <c r="E58" s="38">
        <v>1445</v>
      </c>
      <c r="F58" s="38">
        <v>7130</v>
      </c>
      <c r="G58" s="38">
        <v>6622</v>
      </c>
      <c r="H58" s="38">
        <v>5797</v>
      </c>
      <c r="I58" s="38">
        <v>1565</v>
      </c>
      <c r="J58" s="38">
        <v>1952</v>
      </c>
    </row>
    <row r="59" spans="1:10" x14ac:dyDescent="0.4">
      <c r="A59" s="37" t="s">
        <v>109</v>
      </c>
      <c r="B59" s="37" t="s">
        <v>148</v>
      </c>
      <c r="C59" s="37">
        <v>230</v>
      </c>
      <c r="D59" s="38">
        <v>1187</v>
      </c>
      <c r="E59" s="37"/>
      <c r="F59" s="38">
        <v>2443</v>
      </c>
      <c r="G59" s="37">
        <v>715</v>
      </c>
      <c r="H59" s="37">
        <v>378</v>
      </c>
      <c r="I59" s="38">
        <v>1170</v>
      </c>
      <c r="J59" s="37">
        <v>472</v>
      </c>
    </row>
    <row r="60" spans="1:10" x14ac:dyDescent="0.4">
      <c r="A60" s="37" t="s">
        <v>109</v>
      </c>
      <c r="B60" s="37" t="s">
        <v>147</v>
      </c>
      <c r="C60" s="37"/>
      <c r="D60" s="38">
        <v>2165</v>
      </c>
      <c r="E60" s="38">
        <v>1445</v>
      </c>
      <c r="F60" s="37"/>
      <c r="G60" s="37"/>
      <c r="H60" s="37">
        <v>524</v>
      </c>
      <c r="I60" s="37">
        <v>47</v>
      </c>
      <c r="J60" s="37"/>
    </row>
    <row r="61" spans="1:10" x14ac:dyDescent="0.4">
      <c r="A61" s="37" t="s">
        <v>109</v>
      </c>
      <c r="B61" s="37" t="s">
        <v>146</v>
      </c>
      <c r="C61" s="37">
        <v>70</v>
      </c>
      <c r="D61" s="37"/>
      <c r="E61" s="37"/>
      <c r="F61" s="38">
        <v>4687</v>
      </c>
      <c r="G61" s="38">
        <v>5907</v>
      </c>
      <c r="H61" s="38">
        <v>4895</v>
      </c>
      <c r="I61" s="37">
        <v>348</v>
      </c>
      <c r="J61" s="38">
        <v>1480</v>
      </c>
    </row>
    <row r="62" spans="1:10" x14ac:dyDescent="0.4">
      <c r="A62" s="37" t="s">
        <v>109</v>
      </c>
      <c r="B62" s="37" t="s">
        <v>130</v>
      </c>
      <c r="C62" s="38">
        <v>1624</v>
      </c>
      <c r="D62" s="37">
        <v>983</v>
      </c>
      <c r="E62" s="38">
        <v>2310</v>
      </c>
      <c r="F62" s="37">
        <v>65</v>
      </c>
      <c r="G62" s="38">
        <v>1524</v>
      </c>
      <c r="H62" s="38">
        <v>4523</v>
      </c>
      <c r="I62" s="38">
        <v>2913</v>
      </c>
      <c r="J62" s="37"/>
    </row>
    <row r="63" spans="1:10" x14ac:dyDescent="0.4">
      <c r="A63" s="37" t="s">
        <v>109</v>
      </c>
      <c r="B63" s="37" t="s">
        <v>157</v>
      </c>
      <c r="C63" s="38">
        <v>7721</v>
      </c>
      <c r="D63" s="38">
        <v>5188</v>
      </c>
      <c r="E63" s="38">
        <v>3730</v>
      </c>
      <c r="F63" s="38">
        <v>2687</v>
      </c>
      <c r="G63" s="38">
        <v>6133</v>
      </c>
      <c r="H63" s="38">
        <v>3007</v>
      </c>
      <c r="I63" s="38">
        <v>2889</v>
      </c>
      <c r="J63" s="37">
        <v>815</v>
      </c>
    </row>
    <row r="64" spans="1:10" x14ac:dyDescent="0.4">
      <c r="A64" s="37" t="s">
        <v>109</v>
      </c>
      <c r="B64" s="37" t="s">
        <v>126</v>
      </c>
      <c r="C64" s="38">
        <v>1407</v>
      </c>
      <c r="D64" s="38">
        <v>1385</v>
      </c>
      <c r="E64" s="37">
        <v>602</v>
      </c>
      <c r="F64" s="37"/>
      <c r="G64" s="38">
        <v>2671</v>
      </c>
      <c r="H64" s="38">
        <v>2056</v>
      </c>
      <c r="I64" s="38">
        <v>2598</v>
      </c>
      <c r="J64" s="38">
        <v>2372</v>
      </c>
    </row>
    <row r="65" spans="1:10" x14ac:dyDescent="0.4">
      <c r="A65" s="37" t="s">
        <v>109</v>
      </c>
      <c r="B65" s="37" t="s">
        <v>149</v>
      </c>
      <c r="C65" s="38">
        <v>6198</v>
      </c>
      <c r="D65" s="38">
        <v>2220</v>
      </c>
      <c r="E65" s="38">
        <v>5408</v>
      </c>
      <c r="F65" s="38">
        <v>6131</v>
      </c>
      <c r="G65" s="38">
        <v>11995</v>
      </c>
      <c r="H65" s="38">
        <v>11612</v>
      </c>
      <c r="I65" s="38">
        <v>3989</v>
      </c>
      <c r="J65" s="38">
        <v>1418</v>
      </c>
    </row>
    <row r="66" spans="1:10" x14ac:dyDescent="0.4">
      <c r="A66" s="37" t="s">
        <v>109</v>
      </c>
      <c r="B66" s="37" t="s">
        <v>114</v>
      </c>
      <c r="C66" s="38">
        <v>6289</v>
      </c>
      <c r="D66" s="38">
        <v>7010</v>
      </c>
      <c r="E66" s="38">
        <v>9476</v>
      </c>
      <c r="F66" s="38">
        <v>10894</v>
      </c>
      <c r="G66" s="38">
        <v>11156</v>
      </c>
      <c r="H66" s="38">
        <v>12130</v>
      </c>
      <c r="I66" s="38">
        <v>13026</v>
      </c>
      <c r="J66" s="38">
        <v>5923</v>
      </c>
    </row>
    <row r="67" spans="1:10" x14ac:dyDescent="0.4">
      <c r="A67" s="37" t="s">
        <v>109</v>
      </c>
      <c r="B67" s="37" t="s">
        <v>133</v>
      </c>
      <c r="C67" s="37">
        <v>254</v>
      </c>
      <c r="D67" s="37">
        <v>829</v>
      </c>
      <c r="E67" s="37"/>
      <c r="F67" s="37">
        <v>517</v>
      </c>
      <c r="G67" s="38">
        <v>1656</v>
      </c>
      <c r="H67" s="37"/>
      <c r="I67" s="37">
        <v>437</v>
      </c>
      <c r="J67" s="37"/>
    </row>
    <row r="68" spans="1:10" x14ac:dyDescent="0.4">
      <c r="A68" s="37" t="s">
        <v>109</v>
      </c>
      <c r="B68" s="37" t="s">
        <v>138</v>
      </c>
      <c r="C68" s="38">
        <v>4382</v>
      </c>
      <c r="D68" s="38">
        <v>7340</v>
      </c>
      <c r="E68" s="38">
        <v>7075</v>
      </c>
      <c r="F68" s="38">
        <v>3297</v>
      </c>
      <c r="G68" s="38">
        <v>2265</v>
      </c>
      <c r="H68" s="37">
        <v>51</v>
      </c>
      <c r="I68" s="38">
        <v>1358</v>
      </c>
      <c r="J68" s="37"/>
    </row>
    <row r="69" spans="1:10" x14ac:dyDescent="0.4">
      <c r="A69" s="37" t="s">
        <v>109</v>
      </c>
      <c r="B69" s="37" t="s">
        <v>137</v>
      </c>
      <c r="C69" s="38">
        <v>11925</v>
      </c>
      <c r="D69" s="38">
        <v>12928</v>
      </c>
      <c r="E69" s="38">
        <v>13822</v>
      </c>
      <c r="F69" s="38">
        <v>18433</v>
      </c>
      <c r="G69" s="38">
        <v>15455</v>
      </c>
      <c r="H69" s="38">
        <v>11649</v>
      </c>
      <c r="I69" s="38">
        <v>9410</v>
      </c>
      <c r="J69" s="37">
        <v>610</v>
      </c>
    </row>
    <row r="70" spans="1:10" x14ac:dyDescent="0.4">
      <c r="A70" s="37" t="s">
        <v>158</v>
      </c>
      <c r="B70" s="37" t="s">
        <v>158</v>
      </c>
      <c r="C70" s="38">
        <v>20529</v>
      </c>
      <c r="D70" s="38">
        <v>10655</v>
      </c>
      <c r="E70" s="38">
        <v>13257</v>
      </c>
      <c r="F70" s="38">
        <v>14686</v>
      </c>
      <c r="G70" s="38">
        <v>29230</v>
      </c>
      <c r="H70" s="38">
        <v>22181</v>
      </c>
      <c r="I70" s="38">
        <v>6815</v>
      </c>
      <c r="J70" s="38">
        <v>1883</v>
      </c>
    </row>
    <row r="71" spans="1:10" x14ac:dyDescent="0.4">
      <c r="A71" s="37" t="s">
        <v>158</v>
      </c>
      <c r="B71" s="37" t="s">
        <v>177</v>
      </c>
      <c r="C71" s="37"/>
      <c r="D71" s="38">
        <v>1392</v>
      </c>
      <c r="E71" s="38">
        <v>1049</v>
      </c>
      <c r="F71" s="37"/>
      <c r="G71" s="38">
        <v>2693</v>
      </c>
      <c r="H71" s="37">
        <v>846</v>
      </c>
      <c r="I71" s="37">
        <v>863</v>
      </c>
      <c r="J71" s="37"/>
    </row>
    <row r="72" spans="1:10" x14ac:dyDescent="0.4">
      <c r="A72" s="37" t="s">
        <v>158</v>
      </c>
      <c r="B72" s="37" t="s">
        <v>176</v>
      </c>
      <c r="C72" s="37"/>
      <c r="D72" s="37"/>
      <c r="E72" s="37"/>
      <c r="F72" s="37"/>
      <c r="G72" s="37">
        <v>631</v>
      </c>
      <c r="H72" s="37">
        <v>519</v>
      </c>
      <c r="I72" s="37">
        <v>48</v>
      </c>
      <c r="J72" s="37"/>
    </row>
    <row r="73" spans="1:10" x14ac:dyDescent="0.4">
      <c r="A73" s="37" t="s">
        <v>158</v>
      </c>
      <c r="B73" s="37" t="s">
        <v>99</v>
      </c>
      <c r="C73" s="37"/>
      <c r="D73" s="37"/>
      <c r="E73" s="37">
        <v>200</v>
      </c>
      <c r="F73" s="37"/>
      <c r="G73" s="37"/>
      <c r="H73" s="37">
        <v>545</v>
      </c>
      <c r="I73" s="37"/>
      <c r="J73" s="37"/>
    </row>
    <row r="74" spans="1:10" x14ac:dyDescent="0.4">
      <c r="A74" s="37" t="s">
        <v>158</v>
      </c>
      <c r="B74" s="37" t="s">
        <v>169</v>
      </c>
      <c r="C74" s="38">
        <v>4647</v>
      </c>
      <c r="D74" s="38">
        <v>3929</v>
      </c>
      <c r="E74" s="38">
        <v>4501</v>
      </c>
      <c r="F74" s="38">
        <v>4787</v>
      </c>
      <c r="G74" s="38">
        <v>5731</v>
      </c>
      <c r="H74" s="38">
        <v>3785</v>
      </c>
      <c r="I74" s="38">
        <v>1776</v>
      </c>
      <c r="J74" s="37">
        <v>714</v>
      </c>
    </row>
    <row r="75" spans="1:10" x14ac:dyDescent="0.4">
      <c r="A75" s="37" t="s">
        <v>158</v>
      </c>
      <c r="B75" s="37" t="s">
        <v>167</v>
      </c>
      <c r="C75" s="37"/>
      <c r="D75" s="37"/>
      <c r="E75" s="37">
        <v>96</v>
      </c>
      <c r="F75" s="37">
        <v>84</v>
      </c>
      <c r="G75" s="37"/>
      <c r="H75" s="37">
        <v>64</v>
      </c>
      <c r="I75" s="37">
        <v>76</v>
      </c>
      <c r="J75" s="37"/>
    </row>
    <row r="76" spans="1:10" x14ac:dyDescent="0.4">
      <c r="A76" s="37" t="s">
        <v>158</v>
      </c>
      <c r="B76" s="37" t="s">
        <v>159</v>
      </c>
      <c r="C76" s="38">
        <v>1887</v>
      </c>
      <c r="D76" s="37">
        <v>96</v>
      </c>
      <c r="E76" s="37"/>
      <c r="F76" s="37">
        <v>560</v>
      </c>
      <c r="G76" s="37">
        <v>34</v>
      </c>
      <c r="H76" s="37">
        <v>675</v>
      </c>
      <c r="I76" s="37">
        <v>149</v>
      </c>
      <c r="J76" s="37">
        <v>232</v>
      </c>
    </row>
    <row r="77" spans="1:10" x14ac:dyDescent="0.4">
      <c r="A77" s="37" t="s">
        <v>158</v>
      </c>
      <c r="B77" s="37" t="s">
        <v>179</v>
      </c>
      <c r="C77" s="38">
        <v>2553</v>
      </c>
      <c r="D77" s="37">
        <v>78</v>
      </c>
      <c r="E77" s="37">
        <v>418</v>
      </c>
      <c r="F77" s="37"/>
      <c r="G77" s="38">
        <v>1806</v>
      </c>
      <c r="H77" s="38">
        <v>1724</v>
      </c>
      <c r="I77" s="37"/>
      <c r="J77" s="37"/>
    </row>
    <row r="78" spans="1:10" x14ac:dyDescent="0.4">
      <c r="A78" s="37" t="s">
        <v>158</v>
      </c>
      <c r="B78" s="37" t="s">
        <v>180</v>
      </c>
      <c r="C78" s="37"/>
      <c r="D78" s="37"/>
      <c r="E78" s="37"/>
      <c r="F78" s="37"/>
      <c r="G78" s="37">
        <v>150</v>
      </c>
      <c r="H78" s="37">
        <v>82</v>
      </c>
      <c r="I78" s="37">
        <v>77</v>
      </c>
      <c r="J78" s="37"/>
    </row>
    <row r="79" spans="1:10" x14ac:dyDescent="0.4">
      <c r="A79" s="37" t="s">
        <v>158</v>
      </c>
      <c r="B79" s="37" t="s">
        <v>168</v>
      </c>
      <c r="C79" s="38">
        <v>2017</v>
      </c>
      <c r="D79" s="38">
        <v>1388</v>
      </c>
      <c r="E79" s="38">
        <v>2672</v>
      </c>
      <c r="F79" s="38">
        <v>3918</v>
      </c>
      <c r="G79" s="38">
        <v>6305</v>
      </c>
      <c r="H79" s="38">
        <v>4814</v>
      </c>
      <c r="I79" s="37"/>
      <c r="J79" s="37">
        <v>903</v>
      </c>
    </row>
    <row r="80" spans="1:10" x14ac:dyDescent="0.4">
      <c r="A80" s="37" t="s">
        <v>158</v>
      </c>
      <c r="B80" s="37" t="s">
        <v>174</v>
      </c>
      <c r="C80" s="37"/>
      <c r="D80" s="37"/>
      <c r="E80" s="37">
        <v>196</v>
      </c>
      <c r="F80" s="37"/>
      <c r="G80" s="37"/>
      <c r="H80" s="37"/>
      <c r="I80" s="37">
        <v>39</v>
      </c>
      <c r="J80" s="37"/>
    </row>
    <row r="81" spans="1:10" x14ac:dyDescent="0.4">
      <c r="A81" s="37" t="s">
        <v>158</v>
      </c>
      <c r="B81" s="37" t="s">
        <v>178</v>
      </c>
      <c r="C81" s="38">
        <v>5413</v>
      </c>
      <c r="D81" s="37">
        <v>210</v>
      </c>
      <c r="E81" s="38">
        <v>1653</v>
      </c>
      <c r="F81" s="38">
        <v>1340</v>
      </c>
      <c r="G81" s="38">
        <v>2436</v>
      </c>
      <c r="H81" s="37">
        <v>939</v>
      </c>
      <c r="I81" s="37">
        <v>290</v>
      </c>
      <c r="J81" s="37"/>
    </row>
    <row r="82" spans="1:10" x14ac:dyDescent="0.4">
      <c r="A82" s="37" t="s">
        <v>158</v>
      </c>
      <c r="B82" s="37" t="s">
        <v>166</v>
      </c>
      <c r="C82" s="37"/>
      <c r="D82" s="37"/>
      <c r="E82" s="37"/>
      <c r="F82" s="37"/>
      <c r="G82" s="37">
        <v>150</v>
      </c>
      <c r="H82" s="37"/>
      <c r="I82" s="37"/>
      <c r="J82" s="37"/>
    </row>
    <row r="83" spans="1:10" x14ac:dyDescent="0.4">
      <c r="A83" s="37" t="s">
        <v>158</v>
      </c>
      <c r="B83" s="37" t="s">
        <v>160</v>
      </c>
      <c r="C83" s="38">
        <v>2386</v>
      </c>
      <c r="D83" s="38">
        <v>3494</v>
      </c>
      <c r="E83" s="38">
        <v>1692</v>
      </c>
      <c r="F83" s="38">
        <v>3797</v>
      </c>
      <c r="G83" s="38">
        <v>8492</v>
      </c>
      <c r="H83" s="38">
        <v>6776</v>
      </c>
      <c r="I83" s="38">
        <v>3497</v>
      </c>
      <c r="J83" s="37"/>
    </row>
    <row r="84" spans="1:10" x14ac:dyDescent="0.4">
      <c r="A84" s="37" t="s">
        <v>158</v>
      </c>
      <c r="B84" s="37" t="s">
        <v>163</v>
      </c>
      <c r="C84" s="37"/>
      <c r="D84" s="38">
        <v>1019</v>
      </c>
      <c r="E84" s="37">
        <v>250</v>
      </c>
      <c r="F84" s="37">
        <v>420</v>
      </c>
      <c r="G84" s="38">
        <v>4182</v>
      </c>
      <c r="H84" s="37">
        <v>809</v>
      </c>
      <c r="I84" s="37"/>
      <c r="J84" s="37"/>
    </row>
    <row r="85" spans="1:10" x14ac:dyDescent="0.4">
      <c r="A85" s="37" t="s">
        <v>158</v>
      </c>
      <c r="B85" s="37" t="s">
        <v>164</v>
      </c>
      <c r="C85" s="38">
        <v>1831</v>
      </c>
      <c r="D85" s="37"/>
      <c r="E85" s="37"/>
      <c r="F85" s="38">
        <v>1253</v>
      </c>
      <c r="G85" s="38">
        <v>1619</v>
      </c>
      <c r="H85" s="37">
        <v>981</v>
      </c>
      <c r="I85" s="37"/>
      <c r="J85" s="37"/>
    </row>
    <row r="86" spans="1:10" x14ac:dyDescent="0.4">
      <c r="A86" s="37" t="s">
        <v>158</v>
      </c>
      <c r="B86" s="37" t="s">
        <v>162</v>
      </c>
      <c r="C86" s="37"/>
      <c r="D86" s="37"/>
      <c r="E86" s="37"/>
      <c r="F86" s="38">
        <v>1045</v>
      </c>
      <c r="G86" s="37">
        <v>401</v>
      </c>
      <c r="H86" s="38">
        <v>4986</v>
      </c>
      <c r="I86" s="37">
        <v>608</v>
      </c>
      <c r="J86" s="37"/>
    </row>
    <row r="87" spans="1:10" x14ac:dyDescent="0.4">
      <c r="A87" s="37" t="s">
        <v>158</v>
      </c>
      <c r="B87" s="37" t="s">
        <v>161</v>
      </c>
      <c r="C87" s="37"/>
      <c r="D87" s="37"/>
      <c r="E87" s="37">
        <v>316</v>
      </c>
      <c r="F87" s="37">
        <v>515</v>
      </c>
      <c r="G87" s="38">
        <v>1788</v>
      </c>
      <c r="H87" s="37"/>
      <c r="I87" s="38">
        <v>2405</v>
      </c>
      <c r="J87" s="37"/>
    </row>
    <row r="88" spans="1:10" x14ac:dyDescent="0.4">
      <c r="A88" s="37" t="s">
        <v>158</v>
      </c>
      <c r="B88" s="37" t="s">
        <v>165</v>
      </c>
      <c r="C88" s="37">
        <v>555</v>
      </c>
      <c r="D88" s="38">
        <v>2475</v>
      </c>
      <c r="E88" s="38">
        <v>1126</v>
      </c>
      <c r="F88" s="37">
        <v>564</v>
      </c>
      <c r="G88" s="37">
        <v>502</v>
      </c>
      <c r="H88" s="37"/>
      <c r="I88" s="37">
        <v>484</v>
      </c>
      <c r="J88" s="37"/>
    </row>
    <row r="89" spans="1:10" x14ac:dyDescent="0.4">
      <c r="A89" s="37" t="s">
        <v>158</v>
      </c>
      <c r="B89" s="37" t="s">
        <v>175</v>
      </c>
      <c r="C89" s="38">
        <v>1257</v>
      </c>
      <c r="D89" s="37"/>
      <c r="E89" s="37">
        <v>610</v>
      </c>
      <c r="F89" s="37"/>
      <c r="G89" s="37">
        <v>642</v>
      </c>
      <c r="H89" s="38">
        <v>1106</v>
      </c>
      <c r="I89" s="37"/>
      <c r="J89" s="37"/>
    </row>
    <row r="90" spans="1:10" x14ac:dyDescent="0.4">
      <c r="A90" s="37" t="s">
        <v>158</v>
      </c>
      <c r="B90" s="37" t="s">
        <v>170</v>
      </c>
      <c r="C90" s="37">
        <v>369</v>
      </c>
      <c r="D90" s="37">
        <v>68</v>
      </c>
      <c r="E90" s="37"/>
      <c r="F90" s="37"/>
      <c r="G90" s="37">
        <v>100</v>
      </c>
      <c r="H90" s="37"/>
      <c r="I90" s="37"/>
      <c r="J90" s="37"/>
    </row>
    <row r="91" spans="1:10" x14ac:dyDescent="0.4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4">
      <c r="A92" s="37" t="s">
        <v>158</v>
      </c>
      <c r="B92" s="37" t="s">
        <v>173</v>
      </c>
      <c r="C92" s="37"/>
      <c r="D92" s="37"/>
      <c r="E92" s="37"/>
      <c r="F92" s="37">
        <v>200</v>
      </c>
      <c r="G92" s="37"/>
      <c r="H92" s="37">
        <v>306</v>
      </c>
      <c r="I92" s="37"/>
      <c r="J92" s="37">
        <v>34</v>
      </c>
    </row>
    <row r="93" spans="1:10" x14ac:dyDescent="0.4">
      <c r="A93" s="37" t="s">
        <v>158</v>
      </c>
      <c r="B93" s="37" t="s">
        <v>172</v>
      </c>
      <c r="C93" s="37"/>
      <c r="D93" s="37"/>
      <c r="E93" s="37">
        <v>170</v>
      </c>
      <c r="F93" s="37"/>
      <c r="G93" s="37">
        <v>60</v>
      </c>
      <c r="H93" s="37"/>
      <c r="I93" s="37"/>
      <c r="J93" s="37"/>
    </row>
    <row r="94" spans="1:10" x14ac:dyDescent="0.4">
      <c r="A94" s="37" t="s">
        <v>181</v>
      </c>
      <c r="B94" s="37" t="s">
        <v>181</v>
      </c>
      <c r="C94" s="38">
        <v>7630</v>
      </c>
      <c r="D94" s="38">
        <v>10464</v>
      </c>
      <c r="E94" s="38">
        <v>4019</v>
      </c>
      <c r="F94" s="38">
        <v>12611</v>
      </c>
      <c r="G94" s="38">
        <v>27811</v>
      </c>
      <c r="H94" s="38">
        <v>16035</v>
      </c>
      <c r="I94" s="38">
        <v>4490</v>
      </c>
      <c r="J94" s="38">
        <v>2128</v>
      </c>
    </row>
    <row r="95" spans="1:10" x14ac:dyDescent="0.4">
      <c r="A95" s="37" t="s">
        <v>181</v>
      </c>
      <c r="B95" s="37" t="s">
        <v>190</v>
      </c>
      <c r="C95" s="37">
        <v>279</v>
      </c>
      <c r="D95" s="38">
        <v>3502</v>
      </c>
      <c r="E95" s="38">
        <v>1814</v>
      </c>
      <c r="F95" s="38">
        <v>4067</v>
      </c>
      <c r="G95" s="38">
        <v>3585</v>
      </c>
      <c r="H95" s="38">
        <v>2950</v>
      </c>
      <c r="I95" s="37"/>
      <c r="J95" s="37"/>
    </row>
    <row r="96" spans="1:10" x14ac:dyDescent="0.4">
      <c r="A96" s="37" t="s">
        <v>181</v>
      </c>
      <c r="B96" s="37" t="s">
        <v>193</v>
      </c>
      <c r="C96" s="37">
        <v>207</v>
      </c>
      <c r="D96" s="38">
        <v>1204</v>
      </c>
      <c r="E96" s="37">
        <v>232</v>
      </c>
      <c r="F96" s="37">
        <v>795</v>
      </c>
      <c r="G96" s="38">
        <v>4088</v>
      </c>
      <c r="H96" s="38">
        <v>1494</v>
      </c>
      <c r="I96" s="37"/>
      <c r="J96" s="37">
        <v>137</v>
      </c>
    </row>
    <row r="97" spans="1:10" x14ac:dyDescent="0.4">
      <c r="A97" s="37" t="s">
        <v>181</v>
      </c>
      <c r="B97" s="37" t="s">
        <v>198</v>
      </c>
      <c r="C97" s="37"/>
      <c r="D97" s="37"/>
      <c r="E97" s="37"/>
      <c r="F97" s="37"/>
      <c r="G97" s="37">
        <v>631</v>
      </c>
      <c r="H97" s="37"/>
      <c r="I97" s="37"/>
      <c r="J97" s="37"/>
    </row>
    <row r="98" spans="1:10" x14ac:dyDescent="0.4">
      <c r="A98" s="37" t="s">
        <v>181</v>
      </c>
      <c r="B98" s="37" t="s">
        <v>189</v>
      </c>
      <c r="C98" s="37"/>
      <c r="D98" s="38">
        <v>2851</v>
      </c>
      <c r="E98" s="37"/>
      <c r="F98" s="38">
        <v>3225</v>
      </c>
      <c r="G98" s="38">
        <v>4149</v>
      </c>
      <c r="H98" s="38">
        <v>3117</v>
      </c>
      <c r="I98" s="38">
        <v>1350</v>
      </c>
      <c r="J98" s="37"/>
    </row>
    <row r="99" spans="1:10" x14ac:dyDescent="0.4">
      <c r="A99" s="37" t="s">
        <v>181</v>
      </c>
      <c r="B99" s="37" t="s">
        <v>197</v>
      </c>
      <c r="C99" s="37"/>
      <c r="D99" s="37">
        <v>410</v>
      </c>
      <c r="E99" s="37"/>
      <c r="F99" s="37">
        <v>99</v>
      </c>
      <c r="G99" s="37">
        <v>703</v>
      </c>
      <c r="H99" s="37"/>
      <c r="I99" s="37"/>
      <c r="J99" s="37"/>
    </row>
    <row r="100" spans="1:10" x14ac:dyDescent="0.4">
      <c r="A100" s="37" t="s">
        <v>181</v>
      </c>
      <c r="B100" s="37" t="s">
        <v>205</v>
      </c>
      <c r="C100" s="37">
        <v>154</v>
      </c>
      <c r="D100" s="37"/>
      <c r="E100" s="37"/>
      <c r="F100" s="37">
        <v>282</v>
      </c>
      <c r="G100" s="37">
        <v>200</v>
      </c>
      <c r="H100" s="37"/>
      <c r="I100" s="37"/>
      <c r="J100" s="37"/>
    </row>
    <row r="101" spans="1:10" x14ac:dyDescent="0.4">
      <c r="A101" s="37" t="s">
        <v>181</v>
      </c>
      <c r="B101" s="37" t="s">
        <v>204</v>
      </c>
      <c r="C101" s="37"/>
      <c r="D101" s="37"/>
      <c r="E101" s="37"/>
      <c r="F101" s="37">
        <v>190</v>
      </c>
      <c r="G101" s="37"/>
      <c r="H101" s="37"/>
      <c r="I101" s="37"/>
      <c r="J101" s="37"/>
    </row>
    <row r="102" spans="1:10" x14ac:dyDescent="0.4">
      <c r="A102" s="37" t="s">
        <v>181</v>
      </c>
      <c r="B102" s="37" t="s">
        <v>194</v>
      </c>
      <c r="C102" s="37">
        <v>187</v>
      </c>
      <c r="D102" s="37">
        <v>484</v>
      </c>
      <c r="E102" s="37">
        <v>570</v>
      </c>
      <c r="F102" s="37">
        <v>68</v>
      </c>
      <c r="G102" s="37">
        <v>20</v>
      </c>
      <c r="H102" s="37"/>
      <c r="I102" s="37"/>
      <c r="J102" s="37"/>
    </row>
    <row r="103" spans="1:10" x14ac:dyDescent="0.4">
      <c r="A103" s="37" t="s">
        <v>181</v>
      </c>
      <c r="B103" s="37" t="s">
        <v>188</v>
      </c>
      <c r="C103" s="37"/>
      <c r="D103" s="37"/>
      <c r="E103" s="37"/>
      <c r="F103" s="37">
        <v>286</v>
      </c>
      <c r="G103" s="37"/>
      <c r="H103" s="37"/>
      <c r="I103" s="37"/>
      <c r="J103" s="37"/>
    </row>
    <row r="104" spans="1:10" x14ac:dyDescent="0.4">
      <c r="A104" s="37" t="s">
        <v>181</v>
      </c>
      <c r="B104" s="37" t="s">
        <v>199</v>
      </c>
      <c r="C104" s="37">
        <v>998</v>
      </c>
      <c r="D104" s="37"/>
      <c r="E104" s="37">
        <v>200</v>
      </c>
      <c r="F104" s="37">
        <v>869</v>
      </c>
      <c r="G104" s="38">
        <v>1779</v>
      </c>
      <c r="H104" s="37"/>
      <c r="I104" s="37">
        <v>820</v>
      </c>
      <c r="J104" s="37"/>
    </row>
    <row r="105" spans="1:10" x14ac:dyDescent="0.4">
      <c r="A105" s="37" t="s">
        <v>181</v>
      </c>
      <c r="B105" s="37" t="s">
        <v>187</v>
      </c>
      <c r="C105" s="37"/>
      <c r="D105" s="37"/>
      <c r="E105" s="37"/>
      <c r="F105" s="37">
        <v>124</v>
      </c>
      <c r="G105" s="37"/>
      <c r="H105" s="37"/>
      <c r="I105" s="37">
        <v>35</v>
      </c>
      <c r="J105" s="37"/>
    </row>
    <row r="106" spans="1:10" x14ac:dyDescent="0.4">
      <c r="A106" s="37" t="s">
        <v>181</v>
      </c>
      <c r="B106" s="37" t="s">
        <v>183</v>
      </c>
      <c r="C106" s="37"/>
      <c r="D106" s="37"/>
      <c r="E106" s="37"/>
      <c r="F106" s="37">
        <v>110</v>
      </c>
      <c r="G106" s="37"/>
      <c r="H106" s="37"/>
      <c r="I106" s="37"/>
      <c r="J106" s="37"/>
    </row>
    <row r="107" spans="1:10" x14ac:dyDescent="0.4">
      <c r="A107" s="37" t="s">
        <v>181</v>
      </c>
      <c r="B107" s="37" t="s">
        <v>196</v>
      </c>
      <c r="C107" s="37"/>
      <c r="D107" s="37">
        <v>111</v>
      </c>
      <c r="E107" s="37">
        <v>831</v>
      </c>
      <c r="F107" s="37"/>
      <c r="G107" s="37"/>
      <c r="H107" s="37">
        <v>428</v>
      </c>
      <c r="I107" s="37">
        <v>763</v>
      </c>
      <c r="J107" s="37"/>
    </row>
    <row r="108" spans="1:10" x14ac:dyDescent="0.4">
      <c r="A108" s="37" t="s">
        <v>181</v>
      </c>
      <c r="B108" s="37" t="s">
        <v>195</v>
      </c>
      <c r="C108" s="37">
        <v>610</v>
      </c>
      <c r="D108" s="38">
        <v>1210</v>
      </c>
      <c r="E108" s="37"/>
      <c r="F108" s="37"/>
      <c r="G108" s="37"/>
      <c r="H108" s="37"/>
      <c r="I108" s="37"/>
      <c r="J108" s="37"/>
    </row>
    <row r="109" spans="1:10" x14ac:dyDescent="0.4">
      <c r="A109" s="37" t="s">
        <v>181</v>
      </c>
      <c r="B109" s="37" t="s">
        <v>191</v>
      </c>
      <c r="C109" s="37"/>
      <c r="D109" s="37"/>
      <c r="E109" s="37"/>
      <c r="F109" s="37"/>
      <c r="G109" s="37">
        <v>500</v>
      </c>
      <c r="H109" s="37"/>
      <c r="I109" s="37"/>
      <c r="J109" s="37"/>
    </row>
    <row r="110" spans="1:10" x14ac:dyDescent="0.4">
      <c r="A110" s="37" t="s">
        <v>181</v>
      </c>
      <c r="B110" s="37" t="s">
        <v>203</v>
      </c>
      <c r="C110" s="37">
        <v>38</v>
      </c>
      <c r="D110" s="37">
        <v>72</v>
      </c>
      <c r="E110" s="37"/>
      <c r="F110" s="37"/>
      <c r="G110" s="37"/>
      <c r="H110" s="37"/>
      <c r="I110" s="37"/>
      <c r="J110" s="37"/>
    </row>
    <row r="111" spans="1:10" x14ac:dyDescent="0.4">
      <c r="A111" s="37" t="s">
        <v>181</v>
      </c>
      <c r="B111" s="37" t="s">
        <v>201</v>
      </c>
      <c r="C111" s="37"/>
      <c r="D111" s="37">
        <v>70</v>
      </c>
      <c r="E111" s="37"/>
      <c r="F111" s="37"/>
      <c r="G111" s="37"/>
      <c r="H111" s="37">
        <v>393</v>
      </c>
      <c r="I111" s="37">
        <v>67</v>
      </c>
      <c r="J111" s="37">
        <v>183</v>
      </c>
    </row>
    <row r="112" spans="1:10" x14ac:dyDescent="0.4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  <c r="J112" s="37">
        <v>140</v>
      </c>
    </row>
    <row r="113" spans="1:10" x14ac:dyDescent="0.4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4">
      <c r="A114" s="37" t="s">
        <v>181</v>
      </c>
      <c r="B114" s="37" t="s">
        <v>182</v>
      </c>
      <c r="C114" s="37"/>
      <c r="D114" s="37"/>
      <c r="E114" s="37">
        <v>100</v>
      </c>
      <c r="F114" s="37"/>
      <c r="G114" s="37"/>
      <c r="H114" s="37"/>
      <c r="I114" s="37"/>
      <c r="J114" s="37"/>
    </row>
    <row r="115" spans="1:10" x14ac:dyDescent="0.4">
      <c r="A115" s="37" t="s">
        <v>181</v>
      </c>
      <c r="B115" s="37" t="s">
        <v>202</v>
      </c>
      <c r="C115" s="38">
        <v>1067</v>
      </c>
      <c r="D115" s="37"/>
      <c r="E115" s="37"/>
      <c r="F115" s="37"/>
      <c r="G115" s="37"/>
      <c r="H115" s="37">
        <v>662</v>
      </c>
      <c r="I115" s="37"/>
      <c r="J115" s="37"/>
    </row>
    <row r="116" spans="1:10" x14ac:dyDescent="0.4">
      <c r="A116" s="37" t="s">
        <v>181</v>
      </c>
      <c r="B116" s="37" t="s">
        <v>184</v>
      </c>
      <c r="C116" s="38">
        <v>4090</v>
      </c>
      <c r="D116" s="37">
        <v>550</v>
      </c>
      <c r="E116" s="37">
        <v>272</v>
      </c>
      <c r="F116" s="38">
        <v>2496</v>
      </c>
      <c r="G116" s="38">
        <v>12156</v>
      </c>
      <c r="H116" s="38">
        <v>6991</v>
      </c>
      <c r="I116" s="38">
        <v>1455</v>
      </c>
      <c r="J116" s="38">
        <v>1668</v>
      </c>
    </row>
    <row r="117" spans="1:10" x14ac:dyDescent="0.4">
      <c r="A117" s="37" t="s">
        <v>181</v>
      </c>
      <c r="B117" s="37" t="s">
        <v>185</v>
      </c>
      <c r="C117" s="37">
        <v>371</v>
      </c>
      <c r="D117" s="37"/>
      <c r="E117" s="37"/>
      <c r="F117" s="38">
        <v>1717</v>
      </c>
      <c r="G117" s="38">
        <v>2367</v>
      </c>
      <c r="H117" s="37">
        <v>933</v>
      </c>
      <c r="I117" s="37"/>
      <c r="J117" s="38">
        <v>1668</v>
      </c>
    </row>
    <row r="118" spans="1:10" x14ac:dyDescent="0.4">
      <c r="A118" s="37" t="s">
        <v>181</v>
      </c>
      <c r="B118" s="37" t="s">
        <v>186</v>
      </c>
      <c r="C118" s="38">
        <v>3719</v>
      </c>
      <c r="D118" s="37">
        <v>550</v>
      </c>
      <c r="E118" s="37">
        <v>272</v>
      </c>
      <c r="F118" s="37">
        <v>779</v>
      </c>
      <c r="G118" s="38">
        <v>9789</v>
      </c>
      <c r="H118" s="38">
        <v>6058</v>
      </c>
      <c r="I118" s="38">
        <v>1455</v>
      </c>
      <c r="J118" s="37"/>
    </row>
    <row r="119" spans="1:10" x14ac:dyDescent="0.4">
      <c r="A119" s="37" t="s">
        <v>206</v>
      </c>
      <c r="B119" s="37" t="s">
        <v>206</v>
      </c>
      <c r="C119" s="38">
        <v>14221</v>
      </c>
      <c r="D119" s="38">
        <v>8573</v>
      </c>
      <c r="E119" s="38">
        <v>15952</v>
      </c>
      <c r="F119" s="38">
        <v>6593</v>
      </c>
      <c r="G119" s="38">
        <v>3373</v>
      </c>
      <c r="H119" s="38">
        <v>4489</v>
      </c>
      <c r="I119" s="38">
        <v>9132</v>
      </c>
      <c r="J119" s="38">
        <v>11889</v>
      </c>
    </row>
    <row r="120" spans="1:10" x14ac:dyDescent="0.4">
      <c r="A120" s="37" t="s">
        <v>206</v>
      </c>
      <c r="B120" s="37" t="s">
        <v>210</v>
      </c>
      <c r="C120" s="38">
        <v>3551</v>
      </c>
      <c r="D120" s="38">
        <v>1510</v>
      </c>
      <c r="E120" s="38">
        <v>1952</v>
      </c>
      <c r="F120" s="37">
        <v>953</v>
      </c>
      <c r="G120" s="37">
        <v>335</v>
      </c>
      <c r="H120" s="38">
        <v>1779</v>
      </c>
      <c r="I120" s="38">
        <v>1491</v>
      </c>
      <c r="J120" s="38">
        <v>1546</v>
      </c>
    </row>
    <row r="121" spans="1:10" x14ac:dyDescent="0.4">
      <c r="A121" s="37" t="s">
        <v>206</v>
      </c>
      <c r="B121" s="37" t="s">
        <v>209</v>
      </c>
      <c r="C121" s="38">
        <v>2200</v>
      </c>
      <c r="D121" s="38">
        <v>1598</v>
      </c>
      <c r="E121" s="38">
        <v>2986</v>
      </c>
      <c r="F121" s="37">
        <v>30</v>
      </c>
      <c r="G121" s="37">
        <v>317</v>
      </c>
      <c r="H121" s="38">
        <v>1251</v>
      </c>
      <c r="I121" s="38">
        <v>1107</v>
      </c>
      <c r="J121" s="38">
        <v>1575</v>
      </c>
    </row>
    <row r="122" spans="1:10" x14ac:dyDescent="0.4">
      <c r="A122" s="37" t="s">
        <v>206</v>
      </c>
      <c r="B122" s="37" t="s">
        <v>211</v>
      </c>
      <c r="C122" s="38">
        <v>3977</v>
      </c>
      <c r="D122" s="38">
        <v>1436</v>
      </c>
      <c r="E122" s="38">
        <v>2487</v>
      </c>
      <c r="F122" s="38">
        <v>2136</v>
      </c>
      <c r="G122" s="37">
        <v>745</v>
      </c>
      <c r="H122" s="37">
        <v>99</v>
      </c>
      <c r="I122" s="37">
        <v>815</v>
      </c>
      <c r="J122" s="37"/>
    </row>
    <row r="123" spans="1:10" x14ac:dyDescent="0.4">
      <c r="A123" s="37" t="s">
        <v>206</v>
      </c>
      <c r="B123" s="37" t="s">
        <v>208</v>
      </c>
      <c r="C123" s="38">
        <v>2946</v>
      </c>
      <c r="D123" s="38">
        <v>3432</v>
      </c>
      <c r="E123" s="38">
        <v>5460</v>
      </c>
      <c r="F123" s="38">
        <v>3474</v>
      </c>
      <c r="G123" s="38">
        <v>1150</v>
      </c>
      <c r="H123" s="37">
        <v>717</v>
      </c>
      <c r="I123" s="38">
        <v>2914</v>
      </c>
      <c r="J123" s="38">
        <v>5684</v>
      </c>
    </row>
    <row r="124" spans="1:10" x14ac:dyDescent="0.4">
      <c r="A124" s="37" t="s">
        <v>206</v>
      </c>
      <c r="B124" s="37" t="s">
        <v>207</v>
      </c>
      <c r="C124" s="38">
        <v>1547</v>
      </c>
      <c r="D124" s="37">
        <v>597</v>
      </c>
      <c r="E124" s="38">
        <v>3067</v>
      </c>
      <c r="F124" s="37"/>
      <c r="G124" s="37">
        <v>826</v>
      </c>
      <c r="H124" s="37">
        <v>643</v>
      </c>
      <c r="I124" s="38">
        <v>2805</v>
      </c>
      <c r="J124" s="38">
        <v>3084</v>
      </c>
    </row>
    <row r="125" spans="1:10" x14ac:dyDescent="0.4">
      <c r="A125" s="37" t="s">
        <v>212</v>
      </c>
      <c r="B125" s="37" t="s">
        <v>212</v>
      </c>
      <c r="C125" s="38">
        <v>7674</v>
      </c>
      <c r="D125" s="38">
        <v>24775</v>
      </c>
      <c r="E125" s="38">
        <v>29149</v>
      </c>
      <c r="F125" s="38">
        <v>31275</v>
      </c>
      <c r="G125" s="38">
        <v>26828</v>
      </c>
      <c r="H125" s="38">
        <v>14682</v>
      </c>
      <c r="I125" s="37">
        <v>941</v>
      </c>
      <c r="J125" s="38">
        <v>2466</v>
      </c>
    </row>
    <row r="126" spans="1:10" x14ac:dyDescent="0.4">
      <c r="A126" s="37" t="s">
        <v>212</v>
      </c>
      <c r="B126" s="37" t="s">
        <v>217</v>
      </c>
      <c r="C126" s="37"/>
      <c r="D126" s="37">
        <v>72</v>
      </c>
      <c r="E126" s="37"/>
      <c r="F126" s="37"/>
      <c r="G126" s="37"/>
      <c r="H126" s="37"/>
      <c r="I126" s="37"/>
      <c r="J126" s="37"/>
    </row>
    <row r="127" spans="1:10" x14ac:dyDescent="0.4">
      <c r="A127" s="37" t="s">
        <v>212</v>
      </c>
      <c r="B127" s="37" t="s">
        <v>209</v>
      </c>
      <c r="C127" s="37">
        <v>825</v>
      </c>
      <c r="D127" s="38">
        <v>1538</v>
      </c>
      <c r="E127" s="38">
        <v>2026</v>
      </c>
      <c r="F127" s="37">
        <v>911</v>
      </c>
      <c r="G127" s="38">
        <v>2563</v>
      </c>
      <c r="H127" s="38">
        <v>3751</v>
      </c>
      <c r="I127" s="37">
        <v>53</v>
      </c>
      <c r="J127" s="37"/>
    </row>
    <row r="128" spans="1:10" x14ac:dyDescent="0.4">
      <c r="A128" s="37" t="s">
        <v>212</v>
      </c>
      <c r="B128" s="37" t="s">
        <v>214</v>
      </c>
      <c r="C128" s="38">
        <v>1093</v>
      </c>
      <c r="D128" s="38">
        <v>3891</v>
      </c>
      <c r="E128" s="38">
        <v>5241</v>
      </c>
      <c r="F128" s="38">
        <v>2671</v>
      </c>
      <c r="G128" s="38">
        <v>5047</v>
      </c>
      <c r="H128" s="38">
        <v>2274</v>
      </c>
      <c r="I128" s="37"/>
      <c r="J128" s="37"/>
    </row>
    <row r="129" spans="1:10" x14ac:dyDescent="0.4">
      <c r="A129" s="37" t="s">
        <v>212</v>
      </c>
      <c r="B129" s="37" t="s">
        <v>215</v>
      </c>
      <c r="C129" s="38">
        <v>2150</v>
      </c>
      <c r="D129" s="38">
        <v>5263</v>
      </c>
      <c r="E129" s="38">
        <v>2797</v>
      </c>
      <c r="F129" s="38">
        <v>2636</v>
      </c>
      <c r="G129" s="37">
        <v>637</v>
      </c>
      <c r="H129" s="37"/>
      <c r="I129" s="37">
        <v>34</v>
      </c>
      <c r="J129" s="37"/>
    </row>
    <row r="130" spans="1:10" x14ac:dyDescent="0.4">
      <c r="A130" s="37" t="s">
        <v>212</v>
      </c>
      <c r="B130" s="37" t="s">
        <v>211</v>
      </c>
      <c r="C130" s="37">
        <v>684</v>
      </c>
      <c r="D130" s="38">
        <v>4988</v>
      </c>
      <c r="E130" s="38">
        <v>4128</v>
      </c>
      <c r="F130" s="38">
        <v>7777</v>
      </c>
      <c r="G130" s="38">
        <v>5594</v>
      </c>
      <c r="H130" s="37"/>
      <c r="I130" s="37">
        <v>481</v>
      </c>
      <c r="J130" s="37"/>
    </row>
    <row r="131" spans="1:10" x14ac:dyDescent="0.4">
      <c r="A131" s="37" t="s">
        <v>212</v>
      </c>
      <c r="B131" s="37" t="s">
        <v>208</v>
      </c>
      <c r="C131" s="38">
        <v>1900</v>
      </c>
      <c r="D131" s="38">
        <v>4766</v>
      </c>
      <c r="E131" s="38">
        <v>3641</v>
      </c>
      <c r="F131" s="38">
        <v>3072</v>
      </c>
      <c r="G131" s="38">
        <v>3994</v>
      </c>
      <c r="H131" s="38">
        <v>2252</v>
      </c>
      <c r="I131" s="37"/>
      <c r="J131" s="38">
        <v>1098</v>
      </c>
    </row>
    <row r="132" spans="1:10" x14ac:dyDescent="0.4">
      <c r="A132" s="37" t="s">
        <v>212</v>
      </c>
      <c r="B132" s="37" t="s">
        <v>207</v>
      </c>
      <c r="C132" s="37">
        <v>42</v>
      </c>
      <c r="D132" s="37"/>
      <c r="E132" s="38">
        <v>2360</v>
      </c>
      <c r="F132" s="38">
        <v>5654</v>
      </c>
      <c r="G132" s="38">
        <v>1404</v>
      </c>
      <c r="H132" s="38">
        <v>2902</v>
      </c>
      <c r="I132" s="37"/>
      <c r="J132" s="37">
        <v>240</v>
      </c>
    </row>
    <row r="133" spans="1:10" x14ac:dyDescent="0.4">
      <c r="A133" s="37" t="s">
        <v>212</v>
      </c>
      <c r="B133" s="37" t="s">
        <v>213</v>
      </c>
      <c r="C133" s="37">
        <v>980</v>
      </c>
      <c r="D133" s="38">
        <v>2922</v>
      </c>
      <c r="E133" s="38">
        <v>3929</v>
      </c>
      <c r="F133" s="38">
        <v>1976</v>
      </c>
      <c r="G133" s="38">
        <v>4873</v>
      </c>
      <c r="H133" s="38">
        <v>3351</v>
      </c>
      <c r="I133" s="37"/>
      <c r="J133" s="37">
        <v>755</v>
      </c>
    </row>
    <row r="134" spans="1:10" x14ac:dyDescent="0.4">
      <c r="A134" s="37" t="s">
        <v>212</v>
      </c>
      <c r="B134" s="37" t="s">
        <v>216</v>
      </c>
      <c r="C134" s="37"/>
      <c r="D134" s="38">
        <v>1335</v>
      </c>
      <c r="E134" s="38">
        <v>5027</v>
      </c>
      <c r="F134" s="38">
        <v>6578</v>
      </c>
      <c r="G134" s="38">
        <v>2716</v>
      </c>
      <c r="H134" s="37">
        <v>152</v>
      </c>
      <c r="I134" s="37">
        <v>373</v>
      </c>
      <c r="J134" s="37">
        <v>373</v>
      </c>
    </row>
    <row r="135" spans="1:10" x14ac:dyDescent="0.4">
      <c r="A135" s="37" t="s">
        <v>218</v>
      </c>
      <c r="B135" s="37" t="s">
        <v>218</v>
      </c>
      <c r="C135" s="38">
        <v>4952</v>
      </c>
      <c r="D135" s="38">
        <v>6980</v>
      </c>
      <c r="E135" s="38">
        <v>8964</v>
      </c>
      <c r="F135" s="38">
        <v>7627</v>
      </c>
      <c r="G135" s="38">
        <v>9820</v>
      </c>
      <c r="H135" s="38">
        <v>15175</v>
      </c>
      <c r="I135" s="38">
        <v>4459</v>
      </c>
      <c r="J135" s="38">
        <v>6091</v>
      </c>
    </row>
    <row r="136" spans="1:10" x14ac:dyDescent="0.4">
      <c r="A136" s="37" t="s">
        <v>218</v>
      </c>
      <c r="B136" s="37" t="s">
        <v>219</v>
      </c>
      <c r="C136" s="37">
        <v>650</v>
      </c>
      <c r="D136" s="37">
        <v>810</v>
      </c>
      <c r="E136" s="38">
        <v>3614</v>
      </c>
      <c r="F136" s="38">
        <v>5484</v>
      </c>
      <c r="G136" s="38">
        <v>2425</v>
      </c>
      <c r="H136" s="38">
        <v>3719</v>
      </c>
      <c r="I136" s="37">
        <v>425</v>
      </c>
      <c r="J136" s="37">
        <v>562</v>
      </c>
    </row>
    <row r="137" spans="1:10" x14ac:dyDescent="0.4">
      <c r="A137" s="37" t="s">
        <v>218</v>
      </c>
      <c r="B137" s="37" t="s">
        <v>220</v>
      </c>
      <c r="C137" s="37">
        <v>835</v>
      </c>
      <c r="D137" s="38">
        <v>3260</v>
      </c>
      <c r="E137" s="37"/>
      <c r="F137" s="37">
        <v>296</v>
      </c>
      <c r="G137" s="38">
        <v>1565</v>
      </c>
      <c r="H137" s="37">
        <v>799</v>
      </c>
      <c r="I137" s="37"/>
      <c r="J137" s="37"/>
    </row>
    <row r="138" spans="1:10" x14ac:dyDescent="0.4">
      <c r="A138" s="37" t="s">
        <v>218</v>
      </c>
      <c r="B138" s="37" t="s">
        <v>211</v>
      </c>
      <c r="C138" s="38">
        <v>2267</v>
      </c>
      <c r="D138" s="37">
        <v>40</v>
      </c>
      <c r="E138" s="38">
        <v>1588</v>
      </c>
      <c r="F138" s="37">
        <v>849</v>
      </c>
      <c r="G138" s="38">
        <v>2599</v>
      </c>
      <c r="H138" s="38">
        <v>1998</v>
      </c>
      <c r="I138" s="37">
        <v>582</v>
      </c>
      <c r="J138" s="38">
        <v>1213</v>
      </c>
    </row>
    <row r="139" spans="1:10" x14ac:dyDescent="0.4">
      <c r="A139" s="37" t="s">
        <v>218</v>
      </c>
      <c r="B139" s="37" t="s">
        <v>207</v>
      </c>
      <c r="C139" s="38">
        <v>1102</v>
      </c>
      <c r="D139" s="38">
        <v>2604</v>
      </c>
      <c r="E139" s="38">
        <v>1949</v>
      </c>
      <c r="F139" s="37"/>
      <c r="G139" s="37">
        <v>314</v>
      </c>
      <c r="H139" s="38">
        <v>5808</v>
      </c>
      <c r="I139" s="38">
        <v>3452</v>
      </c>
      <c r="J139" s="38">
        <v>1779</v>
      </c>
    </row>
    <row r="140" spans="1:10" x14ac:dyDescent="0.4">
      <c r="A140" s="37" t="s">
        <v>218</v>
      </c>
      <c r="B140" s="37" t="s">
        <v>216</v>
      </c>
      <c r="C140" s="37">
        <v>98</v>
      </c>
      <c r="D140" s="37">
        <v>266</v>
      </c>
      <c r="E140" s="38">
        <v>1813</v>
      </c>
      <c r="F140" s="37">
        <v>998</v>
      </c>
      <c r="G140" s="38">
        <v>2917</v>
      </c>
      <c r="H140" s="38">
        <v>2851</v>
      </c>
      <c r="I140" s="37"/>
      <c r="J140" s="38">
        <v>2537</v>
      </c>
    </row>
    <row r="141" spans="1:10" x14ac:dyDescent="0.4">
      <c r="A141" s="37" t="s">
        <v>221</v>
      </c>
      <c r="B141" s="37" t="s">
        <v>221</v>
      </c>
      <c r="C141" s="38">
        <v>30010</v>
      </c>
      <c r="D141" s="38">
        <v>23246</v>
      </c>
      <c r="E141" s="38">
        <v>22704</v>
      </c>
      <c r="F141" s="38">
        <v>20836</v>
      </c>
      <c r="G141" s="38">
        <v>7910</v>
      </c>
      <c r="H141" s="38">
        <v>17745</v>
      </c>
      <c r="I141" s="38">
        <v>20973</v>
      </c>
      <c r="J141" s="38">
        <v>4352</v>
      </c>
    </row>
    <row r="142" spans="1:10" x14ac:dyDescent="0.4">
      <c r="A142" s="37" t="s">
        <v>221</v>
      </c>
      <c r="B142" s="37" t="s">
        <v>223</v>
      </c>
      <c r="C142" s="38">
        <v>6531</v>
      </c>
      <c r="D142" s="37"/>
      <c r="E142" s="37">
        <v>117</v>
      </c>
      <c r="F142" s="37">
        <v>284</v>
      </c>
      <c r="G142" s="38">
        <v>1080</v>
      </c>
      <c r="H142" s="38">
        <v>2781</v>
      </c>
      <c r="I142" s="38">
        <v>5515</v>
      </c>
      <c r="J142" s="37"/>
    </row>
    <row r="143" spans="1:10" x14ac:dyDescent="0.4">
      <c r="A143" s="37" t="s">
        <v>221</v>
      </c>
      <c r="B143" s="37" t="s">
        <v>226</v>
      </c>
      <c r="C143" s="38">
        <v>1339</v>
      </c>
      <c r="D143" s="37">
        <v>803</v>
      </c>
      <c r="E143" s="37"/>
      <c r="F143" s="37">
        <v>163</v>
      </c>
      <c r="G143" s="37">
        <v>145</v>
      </c>
      <c r="H143" s="37">
        <v>198</v>
      </c>
      <c r="I143" s="37">
        <v>68</v>
      </c>
      <c r="J143" s="38">
        <v>1409</v>
      </c>
    </row>
    <row r="144" spans="1:10" x14ac:dyDescent="0.4">
      <c r="A144" s="37" t="s">
        <v>221</v>
      </c>
      <c r="B144" s="37" t="s">
        <v>227</v>
      </c>
      <c r="C144" s="38">
        <v>5149</v>
      </c>
      <c r="D144" s="38">
        <v>2291</v>
      </c>
      <c r="E144" s="38">
        <v>1891</v>
      </c>
      <c r="F144" s="37">
        <v>800</v>
      </c>
      <c r="G144" s="37">
        <v>750</v>
      </c>
      <c r="H144" s="38">
        <v>1190</v>
      </c>
      <c r="I144" s="37"/>
      <c r="J144" s="38">
        <v>1801</v>
      </c>
    </row>
    <row r="145" spans="1:10" x14ac:dyDescent="0.4">
      <c r="A145" s="37" t="s">
        <v>221</v>
      </c>
      <c r="B145" s="37" t="s">
        <v>209</v>
      </c>
      <c r="C145" s="37">
        <v>83</v>
      </c>
      <c r="D145" s="37">
        <v>592</v>
      </c>
      <c r="E145" s="38">
        <v>2445</v>
      </c>
      <c r="F145" s="38">
        <v>2029</v>
      </c>
      <c r="G145" s="37">
        <v>449</v>
      </c>
      <c r="H145" s="37">
        <v>68</v>
      </c>
      <c r="I145" s="38">
        <v>12608</v>
      </c>
      <c r="J145" s="37"/>
    </row>
    <row r="146" spans="1:10" x14ac:dyDescent="0.4">
      <c r="A146" s="37" t="s">
        <v>221</v>
      </c>
      <c r="B146" s="37" t="s">
        <v>211</v>
      </c>
      <c r="C146" s="37">
        <v>39</v>
      </c>
      <c r="D146" s="38">
        <v>1088</v>
      </c>
      <c r="E146" s="38">
        <v>2040</v>
      </c>
      <c r="F146" s="37"/>
      <c r="G146" s="37">
        <v>97</v>
      </c>
      <c r="H146" s="37"/>
      <c r="I146" s="37"/>
      <c r="J146" s="37"/>
    </row>
    <row r="147" spans="1:10" x14ac:dyDescent="0.4">
      <c r="A147" s="37" t="s">
        <v>221</v>
      </c>
      <c r="B147" s="37" t="s">
        <v>225</v>
      </c>
      <c r="C147" s="37">
        <v>884</v>
      </c>
      <c r="D147" s="38">
        <v>5455</v>
      </c>
      <c r="E147" s="38">
        <v>1335</v>
      </c>
      <c r="F147" s="37">
        <v>517</v>
      </c>
      <c r="G147" s="37">
        <v>482</v>
      </c>
      <c r="H147" s="38">
        <v>4733</v>
      </c>
      <c r="I147" s="37">
        <v>974</v>
      </c>
      <c r="J147" s="37">
        <v>194</v>
      </c>
    </row>
    <row r="148" spans="1:10" x14ac:dyDescent="0.4">
      <c r="A148" s="37" t="s">
        <v>221</v>
      </c>
      <c r="B148" s="37" t="s">
        <v>224</v>
      </c>
      <c r="C148" s="38">
        <v>5566</v>
      </c>
      <c r="D148" s="38">
        <v>1119</v>
      </c>
      <c r="E148" s="38">
        <v>7574</v>
      </c>
      <c r="F148" s="38">
        <v>4564</v>
      </c>
      <c r="G148" s="38">
        <v>2481</v>
      </c>
      <c r="H148" s="38">
        <v>3747</v>
      </c>
      <c r="I148" s="37">
        <v>265</v>
      </c>
      <c r="J148" s="37">
        <v>244</v>
      </c>
    </row>
    <row r="149" spans="1:10" x14ac:dyDescent="0.4">
      <c r="A149" s="37" t="s">
        <v>221</v>
      </c>
      <c r="B149" s="37" t="s">
        <v>208</v>
      </c>
      <c r="C149" s="38">
        <v>2016</v>
      </c>
      <c r="D149" s="38">
        <v>3700</v>
      </c>
      <c r="E149" s="38">
        <v>1040</v>
      </c>
      <c r="F149" s="37">
        <v>636</v>
      </c>
      <c r="G149" s="37">
        <v>795</v>
      </c>
      <c r="H149" s="37">
        <v>107</v>
      </c>
      <c r="I149" s="37"/>
      <c r="J149" s="37"/>
    </row>
    <row r="150" spans="1:10" x14ac:dyDescent="0.4">
      <c r="A150" s="37" t="s">
        <v>221</v>
      </c>
      <c r="B150" s="37" t="s">
        <v>231</v>
      </c>
      <c r="C150" s="37"/>
      <c r="D150" s="37">
        <v>119</v>
      </c>
      <c r="E150" s="37">
        <v>998</v>
      </c>
      <c r="F150" s="38">
        <v>2220</v>
      </c>
      <c r="G150" s="37">
        <v>279</v>
      </c>
      <c r="H150" s="37"/>
      <c r="I150" s="37"/>
      <c r="J150" s="37">
        <v>410</v>
      </c>
    </row>
    <row r="151" spans="1:10" x14ac:dyDescent="0.4">
      <c r="A151" s="37" t="s">
        <v>221</v>
      </c>
      <c r="B151" s="37" t="s">
        <v>232</v>
      </c>
      <c r="C151" s="37">
        <v>293</v>
      </c>
      <c r="D151" s="38">
        <v>2155</v>
      </c>
      <c r="E151" s="38">
        <v>2283</v>
      </c>
      <c r="F151" s="38">
        <v>1793</v>
      </c>
      <c r="G151" s="37">
        <v>358</v>
      </c>
      <c r="H151" s="37">
        <v>826</v>
      </c>
      <c r="I151" s="37"/>
      <c r="J151" s="37"/>
    </row>
    <row r="152" spans="1:10" x14ac:dyDescent="0.4">
      <c r="A152" s="37" t="s">
        <v>221</v>
      </c>
      <c r="B152" s="37" t="s">
        <v>207</v>
      </c>
      <c r="C152" s="38">
        <v>3065</v>
      </c>
      <c r="D152" s="37">
        <v>660</v>
      </c>
      <c r="E152" s="37">
        <v>775</v>
      </c>
      <c r="F152" s="37"/>
      <c r="G152" s="37"/>
      <c r="H152" s="37">
        <v>994</v>
      </c>
      <c r="I152" s="37"/>
      <c r="J152" s="37"/>
    </row>
    <row r="153" spans="1:10" x14ac:dyDescent="0.4">
      <c r="A153" s="37" t="s">
        <v>221</v>
      </c>
      <c r="B153" s="37" t="s">
        <v>229</v>
      </c>
      <c r="C153" s="38">
        <v>2146</v>
      </c>
      <c r="D153" s="37">
        <v>225</v>
      </c>
      <c r="E153" s="38">
        <v>1074</v>
      </c>
      <c r="F153" s="37">
        <v>453</v>
      </c>
      <c r="G153" s="37">
        <v>76</v>
      </c>
      <c r="H153" s="37">
        <v>984</v>
      </c>
      <c r="I153" s="37"/>
      <c r="J153" s="37">
        <v>294</v>
      </c>
    </row>
    <row r="154" spans="1:10" x14ac:dyDescent="0.4">
      <c r="A154" s="37" t="s">
        <v>221</v>
      </c>
      <c r="B154" s="37" t="s">
        <v>222</v>
      </c>
      <c r="C154" s="38">
        <v>1401</v>
      </c>
      <c r="D154" s="38">
        <v>2106</v>
      </c>
      <c r="E154" s="37"/>
      <c r="F154" s="38">
        <v>5635</v>
      </c>
      <c r="G154" s="37">
        <v>918</v>
      </c>
      <c r="H154" s="38">
        <v>1367</v>
      </c>
      <c r="I154" s="37">
        <v>376</v>
      </c>
      <c r="J154" s="37"/>
    </row>
    <row r="155" spans="1:10" x14ac:dyDescent="0.4">
      <c r="A155" s="37" t="s">
        <v>221</v>
      </c>
      <c r="B155" s="37" t="s">
        <v>230</v>
      </c>
      <c r="C155" s="37">
        <v>68</v>
      </c>
      <c r="D155" s="38">
        <v>2177</v>
      </c>
      <c r="E155" s="37">
        <v>195</v>
      </c>
      <c r="F155" s="38">
        <v>1490</v>
      </c>
      <c r="G155" s="37"/>
      <c r="H155" s="37"/>
      <c r="I155" s="37"/>
      <c r="J155" s="37"/>
    </row>
    <row r="156" spans="1:10" x14ac:dyDescent="0.4">
      <c r="A156" s="37" t="s">
        <v>221</v>
      </c>
      <c r="B156" s="37" t="s">
        <v>216</v>
      </c>
      <c r="C156" s="37">
        <v>120</v>
      </c>
      <c r="D156" s="37"/>
      <c r="E156" s="37"/>
      <c r="F156" s="37"/>
      <c r="G156" s="37"/>
      <c r="H156" s="37"/>
      <c r="I156" s="37"/>
      <c r="J156" s="37"/>
    </row>
    <row r="157" spans="1:10" x14ac:dyDescent="0.4">
      <c r="A157" s="37" t="s">
        <v>221</v>
      </c>
      <c r="B157" s="37" t="s">
        <v>228</v>
      </c>
      <c r="C157" s="38">
        <v>1310</v>
      </c>
      <c r="D157" s="37">
        <v>756</v>
      </c>
      <c r="E157" s="37">
        <v>937</v>
      </c>
      <c r="F157" s="37">
        <v>252</v>
      </c>
      <c r="G157" s="37"/>
      <c r="H157" s="37">
        <v>750</v>
      </c>
      <c r="I157" s="38">
        <v>1167</v>
      </c>
      <c r="J157" s="37"/>
    </row>
    <row r="158" spans="1:10" x14ac:dyDescent="0.4">
      <c r="A158" s="37" t="s">
        <v>233</v>
      </c>
      <c r="B158" s="37" t="s">
        <v>233</v>
      </c>
      <c r="C158" s="38">
        <v>44487</v>
      </c>
      <c r="D158" s="38">
        <v>24963</v>
      </c>
      <c r="E158" s="38">
        <v>28710</v>
      </c>
      <c r="F158" s="38">
        <v>42891</v>
      </c>
      <c r="G158" s="38">
        <v>10274</v>
      </c>
      <c r="H158" s="38">
        <v>26531</v>
      </c>
      <c r="I158" s="38">
        <v>24792</v>
      </c>
      <c r="J158" s="38">
        <v>7905</v>
      </c>
    </row>
    <row r="159" spans="1:10" x14ac:dyDescent="0.4">
      <c r="A159" s="37" t="s">
        <v>233</v>
      </c>
      <c r="B159" s="37" t="s">
        <v>243</v>
      </c>
      <c r="C159" s="38">
        <v>2296</v>
      </c>
      <c r="D159" s="38">
        <v>2095</v>
      </c>
      <c r="E159" s="38">
        <v>2560</v>
      </c>
      <c r="F159" s="38">
        <v>11595</v>
      </c>
      <c r="G159" s="38">
        <v>1080</v>
      </c>
      <c r="H159" s="37"/>
      <c r="I159" s="37">
        <v>29</v>
      </c>
      <c r="J159" s="37"/>
    </row>
    <row r="160" spans="1:10" x14ac:dyDescent="0.4">
      <c r="A160" s="37" t="s">
        <v>233</v>
      </c>
      <c r="B160" s="37" t="s">
        <v>244</v>
      </c>
      <c r="C160" s="38">
        <v>9288</v>
      </c>
      <c r="D160" s="38">
        <v>2030</v>
      </c>
      <c r="E160" s="38">
        <v>1502</v>
      </c>
      <c r="F160" s="38">
        <v>7380</v>
      </c>
      <c r="G160" s="38">
        <v>1373</v>
      </c>
      <c r="H160" s="38">
        <v>14201</v>
      </c>
      <c r="I160" s="38">
        <v>2931</v>
      </c>
      <c r="J160" s="37">
        <v>630</v>
      </c>
    </row>
    <row r="161" spans="1:10" x14ac:dyDescent="0.4">
      <c r="A161" s="37" t="s">
        <v>233</v>
      </c>
      <c r="B161" s="37" t="s">
        <v>256</v>
      </c>
      <c r="C161" s="38">
        <v>1028</v>
      </c>
      <c r="D161" s="37"/>
      <c r="E161" s="37">
        <v>203</v>
      </c>
      <c r="F161" s="37">
        <v>55</v>
      </c>
      <c r="G161" s="37">
        <v>533</v>
      </c>
      <c r="H161" s="38">
        <v>1758</v>
      </c>
      <c r="I161" s="37">
        <v>292</v>
      </c>
      <c r="J161" s="37"/>
    </row>
    <row r="162" spans="1:10" x14ac:dyDescent="0.4">
      <c r="A162" s="37" t="s">
        <v>233</v>
      </c>
      <c r="B162" s="37" t="s">
        <v>223</v>
      </c>
      <c r="C162" s="37">
        <v>499</v>
      </c>
      <c r="D162" s="37">
        <v>318</v>
      </c>
      <c r="E162" s="37">
        <v>639</v>
      </c>
      <c r="F162" s="38">
        <v>2265</v>
      </c>
      <c r="G162" s="37">
        <v>547</v>
      </c>
      <c r="H162" s="37">
        <v>315</v>
      </c>
      <c r="I162" s="37">
        <v>181</v>
      </c>
      <c r="J162" s="37">
        <v>923</v>
      </c>
    </row>
    <row r="163" spans="1:10" x14ac:dyDescent="0.4">
      <c r="A163" s="37" t="s">
        <v>233</v>
      </c>
      <c r="B163" s="37" t="s">
        <v>255</v>
      </c>
      <c r="C163" s="37"/>
      <c r="D163" s="37">
        <v>19</v>
      </c>
      <c r="E163" s="37"/>
      <c r="F163" s="37">
        <v>28</v>
      </c>
      <c r="G163" s="37">
        <v>125</v>
      </c>
      <c r="H163" s="38">
        <v>1218</v>
      </c>
      <c r="I163" s="38">
        <v>1568</v>
      </c>
      <c r="J163" s="37"/>
    </row>
    <row r="164" spans="1:10" x14ac:dyDescent="0.4">
      <c r="A164" s="37" t="s">
        <v>233</v>
      </c>
      <c r="B164" s="37" t="s">
        <v>237</v>
      </c>
      <c r="C164" s="37"/>
      <c r="D164" s="37"/>
      <c r="E164" s="38">
        <v>1187</v>
      </c>
      <c r="F164" s="37">
        <v>878</v>
      </c>
      <c r="G164" s="37">
        <v>165</v>
      </c>
      <c r="H164" s="37"/>
      <c r="I164" s="38">
        <v>1063</v>
      </c>
      <c r="J164" s="37">
        <v>128</v>
      </c>
    </row>
    <row r="165" spans="1:10" x14ac:dyDescent="0.4">
      <c r="A165" s="37" t="s">
        <v>233</v>
      </c>
      <c r="B165" s="37" t="s">
        <v>234</v>
      </c>
      <c r="C165" s="38">
        <v>2625</v>
      </c>
      <c r="D165" s="38">
        <v>3407</v>
      </c>
      <c r="E165" s="37">
        <v>98</v>
      </c>
      <c r="F165" s="38">
        <v>2385</v>
      </c>
      <c r="G165" s="37"/>
      <c r="H165" s="37">
        <v>724</v>
      </c>
      <c r="I165" s="37">
        <v>317</v>
      </c>
      <c r="J165" s="37">
        <v>295</v>
      </c>
    </row>
    <row r="166" spans="1:10" x14ac:dyDescent="0.4">
      <c r="A166" s="37" t="s">
        <v>233</v>
      </c>
      <c r="B166" s="37" t="s">
        <v>254</v>
      </c>
      <c r="C166" s="37">
        <v>919</v>
      </c>
      <c r="D166" s="37">
        <v>130</v>
      </c>
      <c r="E166" s="37"/>
      <c r="F166" s="37"/>
      <c r="G166" s="37">
        <v>282</v>
      </c>
      <c r="H166" s="37">
        <v>63</v>
      </c>
      <c r="I166" s="37"/>
      <c r="J166" s="37"/>
    </row>
    <row r="167" spans="1:10" x14ac:dyDescent="0.4">
      <c r="A167" s="37" t="s">
        <v>233</v>
      </c>
      <c r="B167" s="37" t="s">
        <v>235</v>
      </c>
      <c r="C167" s="38">
        <v>1669</v>
      </c>
      <c r="D167" s="38">
        <v>1162</v>
      </c>
      <c r="E167" s="38">
        <v>1370</v>
      </c>
      <c r="F167" s="38">
        <v>1163</v>
      </c>
      <c r="G167" s="37"/>
      <c r="H167" s="37"/>
      <c r="I167" s="37"/>
      <c r="J167" s="37">
        <v>154</v>
      </c>
    </row>
    <row r="168" spans="1:10" x14ac:dyDescent="0.4">
      <c r="A168" s="37" t="s">
        <v>233</v>
      </c>
      <c r="B168" s="37" t="s">
        <v>252</v>
      </c>
      <c r="C168" s="37"/>
      <c r="D168" s="37">
        <v>81</v>
      </c>
      <c r="E168" s="37">
        <v>70</v>
      </c>
      <c r="F168" s="37"/>
      <c r="G168" s="37">
        <v>394</v>
      </c>
      <c r="H168" s="37">
        <v>89</v>
      </c>
      <c r="I168" s="37">
        <v>299</v>
      </c>
      <c r="J168" s="37"/>
    </row>
    <row r="169" spans="1:10" x14ac:dyDescent="0.4">
      <c r="A169" s="37" t="s">
        <v>233</v>
      </c>
      <c r="B169" s="37" t="s">
        <v>246</v>
      </c>
      <c r="C169" s="37">
        <v>802</v>
      </c>
      <c r="D169" s="37">
        <v>54</v>
      </c>
      <c r="E169" s="38">
        <v>3932</v>
      </c>
      <c r="F169" s="38">
        <v>1279</v>
      </c>
      <c r="G169" s="37">
        <v>75</v>
      </c>
      <c r="H169" s="37"/>
      <c r="I169" s="38">
        <v>10303</v>
      </c>
      <c r="J169" s="37"/>
    </row>
    <row r="170" spans="1:10" x14ac:dyDescent="0.4">
      <c r="A170" s="37" t="s">
        <v>233</v>
      </c>
      <c r="B170" s="37" t="s">
        <v>240</v>
      </c>
      <c r="C170" s="37"/>
      <c r="D170" s="37">
        <v>274</v>
      </c>
      <c r="E170" s="37">
        <v>887</v>
      </c>
      <c r="F170" s="38">
        <v>2722</v>
      </c>
      <c r="G170" s="37">
        <v>959</v>
      </c>
      <c r="H170" s="37"/>
      <c r="I170" s="38">
        <v>1034</v>
      </c>
      <c r="J170" s="37">
        <v>858</v>
      </c>
    </row>
    <row r="171" spans="1:10" x14ac:dyDescent="0.4">
      <c r="A171" s="37" t="s">
        <v>233</v>
      </c>
      <c r="B171" s="37" t="s">
        <v>242</v>
      </c>
      <c r="C171" s="37">
        <v>518</v>
      </c>
      <c r="D171" s="38">
        <v>1694</v>
      </c>
      <c r="E171" s="37"/>
      <c r="F171" s="37">
        <v>649</v>
      </c>
      <c r="G171" s="37"/>
      <c r="H171" s="38">
        <v>1419</v>
      </c>
      <c r="I171" s="37">
        <v>658</v>
      </c>
      <c r="J171" s="37"/>
    </row>
    <row r="172" spans="1:10" x14ac:dyDescent="0.4">
      <c r="A172" s="37" t="s">
        <v>233</v>
      </c>
      <c r="B172" s="37" t="s">
        <v>238</v>
      </c>
      <c r="C172" s="38">
        <v>2470</v>
      </c>
      <c r="D172" s="38">
        <v>1226</v>
      </c>
      <c r="E172" s="38">
        <v>3502</v>
      </c>
      <c r="F172" s="37"/>
      <c r="G172" s="37"/>
      <c r="H172" s="37"/>
      <c r="I172" s="37">
        <v>283</v>
      </c>
      <c r="J172" s="38">
        <v>1055</v>
      </c>
    </row>
    <row r="173" spans="1:10" x14ac:dyDescent="0.4">
      <c r="A173" s="37" t="s">
        <v>233</v>
      </c>
      <c r="B173" s="37" t="s">
        <v>236</v>
      </c>
      <c r="C173" s="38">
        <v>1440</v>
      </c>
      <c r="D173" s="38">
        <v>2345</v>
      </c>
      <c r="E173" s="38">
        <v>2962</v>
      </c>
      <c r="F173" s="37">
        <v>824</v>
      </c>
      <c r="G173" s="38">
        <v>3019</v>
      </c>
      <c r="H173" s="37"/>
      <c r="I173" s="37">
        <v>24</v>
      </c>
      <c r="J173" s="38">
        <v>3307</v>
      </c>
    </row>
    <row r="174" spans="1:10" x14ac:dyDescent="0.4">
      <c r="A174" s="37" t="s">
        <v>233</v>
      </c>
      <c r="B174" s="37" t="s">
        <v>248</v>
      </c>
      <c r="C174" s="37">
        <v>280</v>
      </c>
      <c r="D174" s="37"/>
      <c r="E174" s="37"/>
      <c r="F174" s="37">
        <v>29</v>
      </c>
      <c r="G174" s="37"/>
      <c r="H174" s="37">
        <v>108</v>
      </c>
      <c r="I174" s="38">
        <v>2066</v>
      </c>
      <c r="J174" s="37"/>
    </row>
    <row r="175" spans="1:10" x14ac:dyDescent="0.4">
      <c r="A175" s="37" t="s">
        <v>233</v>
      </c>
      <c r="B175" s="37" t="s">
        <v>251</v>
      </c>
      <c r="C175" s="37"/>
      <c r="D175" s="38">
        <v>1711</v>
      </c>
      <c r="E175" s="38">
        <v>2494</v>
      </c>
      <c r="F175" s="37">
        <v>529</v>
      </c>
      <c r="G175" s="37">
        <v>199</v>
      </c>
      <c r="H175" s="38">
        <v>2840</v>
      </c>
      <c r="I175" s="37">
        <v>199</v>
      </c>
      <c r="J175" s="37"/>
    </row>
    <row r="176" spans="1:10" x14ac:dyDescent="0.4">
      <c r="A176" s="37" t="s">
        <v>233</v>
      </c>
      <c r="B176" s="37" t="s">
        <v>249</v>
      </c>
      <c r="C176" s="38">
        <v>2592</v>
      </c>
      <c r="D176" s="37">
        <v>163</v>
      </c>
      <c r="E176" s="38">
        <v>3828</v>
      </c>
      <c r="F176" s="38">
        <v>2921</v>
      </c>
      <c r="G176" s="37">
        <v>167</v>
      </c>
      <c r="H176" s="37">
        <v>834</v>
      </c>
      <c r="I176" s="38">
        <v>1265</v>
      </c>
      <c r="J176" s="37">
        <v>555</v>
      </c>
    </row>
    <row r="177" spans="1:10" x14ac:dyDescent="0.4">
      <c r="A177" s="37" t="s">
        <v>233</v>
      </c>
      <c r="B177" s="37" t="s">
        <v>253</v>
      </c>
      <c r="C177" s="38">
        <v>3045</v>
      </c>
      <c r="D177" s="38">
        <v>1996</v>
      </c>
      <c r="E177" s="37">
        <v>24</v>
      </c>
      <c r="F177" s="37">
        <v>884</v>
      </c>
      <c r="G177" s="37">
        <v>29</v>
      </c>
      <c r="H177" s="37"/>
      <c r="I177" s="37">
        <v>45</v>
      </c>
      <c r="J177" s="37"/>
    </row>
    <row r="178" spans="1:10" x14ac:dyDescent="0.4">
      <c r="A178" s="37" t="s">
        <v>233</v>
      </c>
      <c r="B178" s="37" t="s">
        <v>250</v>
      </c>
      <c r="C178" s="38">
        <v>4767</v>
      </c>
      <c r="D178" s="38">
        <v>2873</v>
      </c>
      <c r="E178" s="37">
        <v>817</v>
      </c>
      <c r="F178" s="37"/>
      <c r="G178" s="37"/>
      <c r="H178" s="37">
        <v>156</v>
      </c>
      <c r="I178" s="37">
        <v>829</v>
      </c>
      <c r="J178" s="37"/>
    </row>
    <row r="179" spans="1:10" x14ac:dyDescent="0.4">
      <c r="A179" s="37" t="s">
        <v>233</v>
      </c>
      <c r="B179" s="37" t="s">
        <v>245</v>
      </c>
      <c r="C179" s="38">
        <v>1250</v>
      </c>
      <c r="D179" s="37">
        <v>341</v>
      </c>
      <c r="E179" s="37">
        <v>468</v>
      </c>
      <c r="F179" s="37">
        <v>763</v>
      </c>
      <c r="G179" s="37"/>
      <c r="H179" s="37">
        <v>465</v>
      </c>
      <c r="I179" s="37">
        <v>110</v>
      </c>
      <c r="J179" s="37"/>
    </row>
    <row r="180" spans="1:10" x14ac:dyDescent="0.4">
      <c r="A180" s="37" t="s">
        <v>233</v>
      </c>
      <c r="B180" s="37" t="s">
        <v>239</v>
      </c>
      <c r="C180" s="38">
        <v>5708</v>
      </c>
      <c r="D180" s="38">
        <v>2081</v>
      </c>
      <c r="E180" s="37">
        <v>722</v>
      </c>
      <c r="F180" s="38">
        <v>4798</v>
      </c>
      <c r="G180" s="37"/>
      <c r="H180" s="37">
        <v>751</v>
      </c>
      <c r="I180" s="38">
        <v>1296</v>
      </c>
      <c r="J180" s="37"/>
    </row>
    <row r="181" spans="1:10" x14ac:dyDescent="0.4">
      <c r="A181" s="37" t="s">
        <v>233</v>
      </c>
      <c r="B181" s="37" t="s">
        <v>247</v>
      </c>
      <c r="C181" s="37">
        <v>496</v>
      </c>
      <c r="D181" s="37"/>
      <c r="E181" s="37">
        <v>239</v>
      </c>
      <c r="F181" s="37">
        <v>52</v>
      </c>
      <c r="G181" s="37">
        <v>180</v>
      </c>
      <c r="H181" s="37"/>
      <c r="I181" s="37"/>
      <c r="J181" s="37"/>
    </row>
    <row r="182" spans="1:10" x14ac:dyDescent="0.4">
      <c r="A182" s="37" t="s">
        <v>233</v>
      </c>
      <c r="B182" s="37" t="s">
        <v>216</v>
      </c>
      <c r="C182" s="37">
        <v>176</v>
      </c>
      <c r="D182" s="37">
        <v>718</v>
      </c>
      <c r="E182" s="37"/>
      <c r="F182" s="37"/>
      <c r="G182" s="37">
        <v>321</v>
      </c>
      <c r="H182" s="37">
        <v>535</v>
      </c>
      <c r="I182" s="37"/>
      <c r="J182" s="37"/>
    </row>
    <row r="183" spans="1:10" x14ac:dyDescent="0.4">
      <c r="A183" s="37" t="s">
        <v>233</v>
      </c>
      <c r="B183" s="37" t="s">
        <v>241</v>
      </c>
      <c r="C183" s="38">
        <v>2619</v>
      </c>
      <c r="D183" s="37">
        <v>245</v>
      </c>
      <c r="E183" s="38">
        <v>1206</v>
      </c>
      <c r="F183" s="38">
        <v>1692</v>
      </c>
      <c r="G183" s="37">
        <v>826</v>
      </c>
      <c r="H183" s="38">
        <v>1055</v>
      </c>
      <c r="I183" s="37"/>
      <c r="J183" s="37"/>
    </row>
    <row r="184" spans="1:10" x14ac:dyDescent="0.4">
      <c r="A184" s="37" t="s">
        <v>257</v>
      </c>
      <c r="B184" s="37" t="s">
        <v>257</v>
      </c>
      <c r="C184" s="38">
        <v>4196</v>
      </c>
      <c r="D184" s="38">
        <v>1351</v>
      </c>
      <c r="E184" s="38">
        <v>2894</v>
      </c>
      <c r="F184" s="38">
        <v>8896</v>
      </c>
      <c r="G184" s="38">
        <v>4731</v>
      </c>
      <c r="H184" s="38">
        <v>6410</v>
      </c>
      <c r="I184" s="38">
        <v>3226</v>
      </c>
      <c r="J184" s="38">
        <v>4723</v>
      </c>
    </row>
    <row r="185" spans="1:10" x14ac:dyDescent="0.4">
      <c r="A185" s="37" t="s">
        <v>257</v>
      </c>
      <c r="B185" s="37" t="s">
        <v>208</v>
      </c>
      <c r="C185" s="38">
        <v>1672</v>
      </c>
      <c r="D185" s="37">
        <v>946</v>
      </c>
      <c r="E185" s="38">
        <v>1797</v>
      </c>
      <c r="F185" s="37">
        <v>376</v>
      </c>
      <c r="G185" s="38">
        <v>1082</v>
      </c>
      <c r="H185" s="37">
        <v>961</v>
      </c>
      <c r="I185" s="37">
        <v>352</v>
      </c>
      <c r="J185" s="37"/>
    </row>
    <row r="186" spans="1:10" x14ac:dyDescent="0.4">
      <c r="A186" s="37" t="s">
        <v>257</v>
      </c>
      <c r="B186" s="37" t="s">
        <v>209</v>
      </c>
      <c r="C186" s="38">
        <v>1481</v>
      </c>
      <c r="D186" s="37"/>
      <c r="E186" s="37">
        <v>422</v>
      </c>
      <c r="F186" s="38">
        <v>2448</v>
      </c>
      <c r="G186" s="37">
        <v>191</v>
      </c>
      <c r="H186" s="38">
        <v>1935</v>
      </c>
      <c r="I186" s="37">
        <v>595</v>
      </c>
      <c r="J186" s="38">
        <v>3390</v>
      </c>
    </row>
    <row r="187" spans="1:10" x14ac:dyDescent="0.4">
      <c r="A187" s="37" t="s">
        <v>257</v>
      </c>
      <c r="B187" s="37" t="s">
        <v>211</v>
      </c>
      <c r="C187" s="37">
        <v>210</v>
      </c>
      <c r="D187" s="37"/>
      <c r="E187" s="37">
        <v>635</v>
      </c>
      <c r="F187" s="38">
        <v>2687</v>
      </c>
      <c r="G187" s="37"/>
      <c r="H187" s="37">
        <v>99</v>
      </c>
      <c r="I187" s="37"/>
      <c r="J187" s="37"/>
    </row>
    <row r="188" spans="1:10" x14ac:dyDescent="0.4">
      <c r="A188" s="37" t="s">
        <v>257</v>
      </c>
      <c r="B188" s="37" t="s">
        <v>258</v>
      </c>
      <c r="C188" s="37">
        <v>785</v>
      </c>
      <c r="D188" s="37"/>
      <c r="E188" s="37">
        <v>40</v>
      </c>
      <c r="F188" s="37">
        <v>236</v>
      </c>
      <c r="G188" s="38">
        <v>3146</v>
      </c>
      <c r="H188" s="38">
        <v>3306</v>
      </c>
      <c r="I188" s="38">
        <v>1847</v>
      </c>
      <c r="J188" s="37"/>
    </row>
    <row r="189" spans="1:10" x14ac:dyDescent="0.4">
      <c r="A189" s="37" t="s">
        <v>257</v>
      </c>
      <c r="B189" s="37" t="s">
        <v>216</v>
      </c>
      <c r="C189" s="37">
        <v>48</v>
      </c>
      <c r="D189" s="37">
        <v>405</v>
      </c>
      <c r="E189" s="37"/>
      <c r="F189" s="38">
        <v>3149</v>
      </c>
      <c r="G189" s="37">
        <v>312</v>
      </c>
      <c r="H189" s="37">
        <v>109</v>
      </c>
      <c r="I189" s="37">
        <v>432</v>
      </c>
      <c r="J189" s="38">
        <v>1333</v>
      </c>
    </row>
    <row r="190" spans="1:10" x14ac:dyDescent="0.4">
      <c r="A190" s="37" t="s">
        <v>259</v>
      </c>
      <c r="B190" s="37" t="s">
        <v>259</v>
      </c>
      <c r="C190" s="38">
        <v>18037</v>
      </c>
      <c r="D190" s="38">
        <v>19542</v>
      </c>
      <c r="E190" s="38">
        <v>38295</v>
      </c>
      <c r="F190" s="38">
        <v>33164</v>
      </c>
      <c r="G190" s="38">
        <v>42793</v>
      </c>
      <c r="H190" s="38">
        <v>31887</v>
      </c>
      <c r="I190" s="38">
        <v>14793</v>
      </c>
      <c r="J190" s="38">
        <v>10995</v>
      </c>
    </row>
    <row r="191" spans="1:10" x14ac:dyDescent="0.4">
      <c r="A191" s="37" t="s">
        <v>259</v>
      </c>
      <c r="B191" s="37" t="s">
        <v>265</v>
      </c>
      <c r="C191" s="37"/>
      <c r="D191" s="37"/>
      <c r="E191" s="37"/>
      <c r="F191" s="37"/>
      <c r="G191" s="38">
        <v>1324</v>
      </c>
      <c r="H191" s="37">
        <v>40</v>
      </c>
      <c r="I191" s="37"/>
      <c r="J191" s="37">
        <v>130</v>
      </c>
    </row>
    <row r="192" spans="1:10" x14ac:dyDescent="0.4">
      <c r="A192" s="37" t="s">
        <v>259</v>
      </c>
      <c r="B192" s="37" t="s">
        <v>263</v>
      </c>
      <c r="C192" s="37"/>
      <c r="D192" s="38">
        <v>2600</v>
      </c>
      <c r="E192" s="38">
        <v>1734</v>
      </c>
      <c r="F192" s="37"/>
      <c r="G192" s="38">
        <v>3041</v>
      </c>
      <c r="H192" s="38">
        <v>1264</v>
      </c>
      <c r="I192" s="38">
        <v>1343</v>
      </c>
      <c r="J192" s="38">
        <v>2459</v>
      </c>
    </row>
    <row r="193" spans="1:10" x14ac:dyDescent="0.4">
      <c r="A193" s="37" t="s">
        <v>259</v>
      </c>
      <c r="B193" s="37" t="s">
        <v>262</v>
      </c>
      <c r="C193" s="38">
        <v>1808</v>
      </c>
      <c r="D193" s="38">
        <v>1207</v>
      </c>
      <c r="E193" s="38">
        <v>1307</v>
      </c>
      <c r="F193" s="37">
        <v>414</v>
      </c>
      <c r="G193" s="37">
        <v>238</v>
      </c>
      <c r="H193" s="38">
        <v>3084</v>
      </c>
      <c r="I193" s="37"/>
      <c r="J193" s="37"/>
    </row>
    <row r="194" spans="1:10" x14ac:dyDescent="0.4">
      <c r="A194" s="37" t="s">
        <v>259</v>
      </c>
      <c r="B194" s="37" t="s">
        <v>211</v>
      </c>
      <c r="C194" s="37"/>
      <c r="D194" s="37"/>
      <c r="E194" s="37"/>
      <c r="F194" s="38">
        <v>1152</v>
      </c>
      <c r="G194" s="37"/>
      <c r="H194" s="38">
        <v>3883</v>
      </c>
      <c r="I194" s="37"/>
      <c r="J194" s="37"/>
    </row>
    <row r="195" spans="1:10" x14ac:dyDescent="0.4">
      <c r="A195" s="37" t="s">
        <v>259</v>
      </c>
      <c r="B195" s="37" t="s">
        <v>266</v>
      </c>
      <c r="C195" s="38">
        <v>2767</v>
      </c>
      <c r="D195" s="38">
        <v>5987</v>
      </c>
      <c r="E195" s="38">
        <v>5632</v>
      </c>
      <c r="F195" s="38">
        <v>2777</v>
      </c>
      <c r="G195" s="38">
        <v>7895</v>
      </c>
      <c r="H195" s="38">
        <v>1822</v>
      </c>
      <c r="I195" s="38">
        <v>2726</v>
      </c>
      <c r="J195" s="37"/>
    </row>
    <row r="196" spans="1:10" x14ac:dyDescent="0.4">
      <c r="A196" s="37" t="s">
        <v>259</v>
      </c>
      <c r="B196" s="37" t="s">
        <v>260</v>
      </c>
      <c r="C196" s="37">
        <v>522</v>
      </c>
      <c r="D196" s="38">
        <v>2034</v>
      </c>
      <c r="E196" s="38">
        <v>4119</v>
      </c>
      <c r="F196" s="38">
        <v>10954</v>
      </c>
      <c r="G196" s="38">
        <v>8582</v>
      </c>
      <c r="H196" s="38">
        <v>1660</v>
      </c>
      <c r="I196" s="37"/>
      <c r="J196" s="37"/>
    </row>
    <row r="197" spans="1:10" x14ac:dyDescent="0.4">
      <c r="A197" s="37" t="s">
        <v>259</v>
      </c>
      <c r="B197" s="37" t="s">
        <v>207</v>
      </c>
      <c r="C197" s="38">
        <v>1514</v>
      </c>
      <c r="D197" s="38">
        <v>6466</v>
      </c>
      <c r="E197" s="38">
        <v>19203</v>
      </c>
      <c r="F197" s="38">
        <v>11421</v>
      </c>
      <c r="G197" s="38">
        <v>11264</v>
      </c>
      <c r="H197" s="38">
        <v>10618</v>
      </c>
      <c r="I197" s="38">
        <v>10067</v>
      </c>
      <c r="J197" s="38">
        <v>4888</v>
      </c>
    </row>
    <row r="198" spans="1:10" x14ac:dyDescent="0.4">
      <c r="A198" s="37" t="s">
        <v>259</v>
      </c>
      <c r="B198" s="37" t="s">
        <v>261</v>
      </c>
      <c r="C198" s="38">
        <v>7744</v>
      </c>
      <c r="D198" s="37">
        <v>82</v>
      </c>
      <c r="E198" s="38">
        <v>3575</v>
      </c>
      <c r="F198" s="38">
        <v>2647</v>
      </c>
      <c r="G198" s="38">
        <v>4909</v>
      </c>
      <c r="H198" s="38">
        <v>4170</v>
      </c>
      <c r="I198" s="37">
        <v>346</v>
      </c>
      <c r="J198" s="38">
        <v>2728</v>
      </c>
    </row>
    <row r="199" spans="1:10" x14ac:dyDescent="0.4">
      <c r="A199" s="37" t="s">
        <v>259</v>
      </c>
      <c r="B199" s="37" t="s">
        <v>264</v>
      </c>
      <c r="C199" s="37"/>
      <c r="D199" s="37"/>
      <c r="E199" s="37">
        <v>152</v>
      </c>
      <c r="F199" s="37"/>
      <c r="G199" s="37">
        <v>50</v>
      </c>
      <c r="H199" s="37"/>
      <c r="I199" s="37"/>
      <c r="J199" s="37"/>
    </row>
    <row r="200" spans="1:10" x14ac:dyDescent="0.4">
      <c r="A200" s="37" t="s">
        <v>259</v>
      </c>
      <c r="B200" s="37" t="s">
        <v>216</v>
      </c>
      <c r="C200" s="38">
        <v>3682</v>
      </c>
      <c r="D200" s="38">
        <v>1166</v>
      </c>
      <c r="E200" s="38">
        <v>2573</v>
      </c>
      <c r="F200" s="38">
        <v>3799</v>
      </c>
      <c r="G200" s="38">
        <v>5490</v>
      </c>
      <c r="H200" s="38">
        <v>5346</v>
      </c>
      <c r="I200" s="37">
        <v>311</v>
      </c>
      <c r="J200" s="37">
        <v>790</v>
      </c>
    </row>
    <row r="201" spans="1:10" x14ac:dyDescent="0.4">
      <c r="A201" s="37" t="s">
        <v>267</v>
      </c>
      <c r="B201" s="37" t="s">
        <v>267</v>
      </c>
      <c r="C201" s="38">
        <v>12219</v>
      </c>
      <c r="D201" s="38">
        <v>11640</v>
      </c>
      <c r="E201" s="38">
        <v>11838</v>
      </c>
      <c r="F201" s="38">
        <v>10962</v>
      </c>
      <c r="G201" s="38">
        <v>8582</v>
      </c>
      <c r="H201" s="38">
        <v>14667</v>
      </c>
      <c r="I201" s="38">
        <v>5583</v>
      </c>
      <c r="J201" s="38">
        <v>2214</v>
      </c>
    </row>
    <row r="202" spans="1:10" x14ac:dyDescent="0.4">
      <c r="A202" s="37" t="s">
        <v>267</v>
      </c>
      <c r="B202" s="37" t="s">
        <v>273</v>
      </c>
      <c r="C202" s="37">
        <v>369</v>
      </c>
      <c r="D202" s="37"/>
      <c r="E202" s="37"/>
      <c r="F202" s="37"/>
      <c r="G202" s="37">
        <v>150</v>
      </c>
      <c r="H202" s="37"/>
      <c r="I202" s="37">
        <v>226</v>
      </c>
      <c r="J202" s="37"/>
    </row>
    <row r="203" spans="1:10" x14ac:dyDescent="0.4">
      <c r="A203" s="37" t="s">
        <v>267</v>
      </c>
      <c r="B203" s="37" t="s">
        <v>289</v>
      </c>
      <c r="C203" s="37">
        <v>105</v>
      </c>
      <c r="D203" s="37"/>
      <c r="E203" s="37">
        <v>362</v>
      </c>
      <c r="F203" s="37">
        <v>220</v>
      </c>
      <c r="G203" s="37">
        <v>192</v>
      </c>
      <c r="H203" s="37">
        <v>183</v>
      </c>
      <c r="I203" s="37"/>
      <c r="J203" s="37"/>
    </row>
    <row r="204" spans="1:10" x14ac:dyDescent="0.4">
      <c r="A204" s="37" t="s">
        <v>267</v>
      </c>
      <c r="B204" s="37" t="s">
        <v>287</v>
      </c>
      <c r="C204" s="37"/>
      <c r="D204" s="37"/>
      <c r="E204" s="37">
        <v>50</v>
      </c>
      <c r="F204" s="37"/>
      <c r="G204" s="37"/>
      <c r="H204" s="37"/>
      <c r="I204" s="37">
        <v>120</v>
      </c>
      <c r="J204" s="37"/>
    </row>
    <row r="205" spans="1:10" x14ac:dyDescent="0.4">
      <c r="A205" s="37" t="s">
        <v>267</v>
      </c>
      <c r="B205" s="37" t="s">
        <v>290</v>
      </c>
      <c r="C205" s="37"/>
      <c r="D205" s="37">
        <v>924</v>
      </c>
      <c r="E205" s="38">
        <v>2462</v>
      </c>
      <c r="F205" s="38">
        <v>3431</v>
      </c>
      <c r="G205" s="38">
        <v>2966</v>
      </c>
      <c r="H205" s="38">
        <v>4001</v>
      </c>
      <c r="I205" s="38">
        <v>1064</v>
      </c>
      <c r="J205" s="37">
        <v>717</v>
      </c>
    </row>
    <row r="206" spans="1:10" x14ac:dyDescent="0.4">
      <c r="A206" s="37" t="s">
        <v>267</v>
      </c>
      <c r="B206" s="37" t="s">
        <v>292</v>
      </c>
      <c r="C206" s="37"/>
      <c r="D206" s="37"/>
      <c r="E206" s="37">
        <v>54</v>
      </c>
      <c r="F206" s="37"/>
      <c r="G206" s="37">
        <v>560</v>
      </c>
      <c r="H206" s="37"/>
      <c r="I206" s="37"/>
      <c r="J206" s="37"/>
    </row>
    <row r="207" spans="1:10" x14ac:dyDescent="0.4">
      <c r="A207" s="37" t="s">
        <v>267</v>
      </c>
      <c r="B207" s="37" t="s">
        <v>291</v>
      </c>
      <c r="C207" s="38">
        <v>1558</v>
      </c>
      <c r="D207" s="37"/>
      <c r="E207" s="38">
        <v>1478</v>
      </c>
      <c r="F207" s="37"/>
      <c r="G207" s="38">
        <v>1630</v>
      </c>
      <c r="H207" s="38">
        <v>1865</v>
      </c>
      <c r="I207" s="37"/>
      <c r="J207" s="37"/>
    </row>
    <row r="208" spans="1:10" x14ac:dyDescent="0.4">
      <c r="A208" s="37" t="s">
        <v>267</v>
      </c>
      <c r="B208" s="37" t="s">
        <v>279</v>
      </c>
      <c r="C208" s="37"/>
      <c r="D208" s="37">
        <v>680</v>
      </c>
      <c r="E208" s="37"/>
      <c r="F208" s="37"/>
      <c r="G208" s="37"/>
      <c r="H208" s="37"/>
      <c r="I208" s="37">
        <v>224</v>
      </c>
      <c r="J208" s="37"/>
    </row>
    <row r="209" spans="1:10" x14ac:dyDescent="0.4">
      <c r="A209" s="37" t="s">
        <v>267</v>
      </c>
      <c r="B209" s="37" t="s">
        <v>282</v>
      </c>
      <c r="C209" s="38">
        <v>2644</v>
      </c>
      <c r="D209" s="38">
        <v>2263</v>
      </c>
      <c r="E209" s="37">
        <v>348</v>
      </c>
      <c r="F209" s="37">
        <v>804</v>
      </c>
      <c r="G209" s="37">
        <v>648</v>
      </c>
      <c r="H209" s="37"/>
      <c r="I209" s="37"/>
      <c r="J209" s="37"/>
    </row>
    <row r="210" spans="1:10" x14ac:dyDescent="0.4">
      <c r="A210" s="37" t="s">
        <v>267</v>
      </c>
      <c r="B210" s="37" t="s">
        <v>281</v>
      </c>
      <c r="C210" s="38">
        <v>2919</v>
      </c>
      <c r="D210" s="37">
        <v>447</v>
      </c>
      <c r="E210" s="37">
        <v>368</v>
      </c>
      <c r="F210" s="37"/>
      <c r="G210" s="38">
        <v>1373</v>
      </c>
      <c r="H210" s="38">
        <v>2406</v>
      </c>
      <c r="I210" s="37"/>
      <c r="J210" s="37"/>
    </row>
    <row r="211" spans="1:10" x14ac:dyDescent="0.4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4">
      <c r="A212" s="37" t="s">
        <v>267</v>
      </c>
      <c r="B212" s="37" t="s">
        <v>294</v>
      </c>
      <c r="C212" s="38">
        <v>1479</v>
      </c>
      <c r="D212" s="38">
        <v>2026</v>
      </c>
      <c r="E212" s="38">
        <v>2523</v>
      </c>
      <c r="F212" s="38">
        <v>3661</v>
      </c>
      <c r="G212" s="37"/>
      <c r="H212" s="38">
        <v>3335</v>
      </c>
      <c r="I212" s="37"/>
      <c r="J212" s="37"/>
    </row>
    <row r="213" spans="1:10" x14ac:dyDescent="0.4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4">
      <c r="A214" s="37" t="s">
        <v>267</v>
      </c>
      <c r="B214" s="37" t="s">
        <v>276</v>
      </c>
      <c r="C214" s="38">
        <v>1140</v>
      </c>
      <c r="D214" s="37">
        <v>821</v>
      </c>
      <c r="E214" s="38">
        <v>2980</v>
      </c>
      <c r="F214" s="38">
        <v>1867</v>
      </c>
      <c r="G214" s="37">
        <v>744</v>
      </c>
      <c r="H214" s="37">
        <v>600</v>
      </c>
      <c r="I214" s="37"/>
      <c r="J214" s="38">
        <v>1272</v>
      </c>
    </row>
    <row r="215" spans="1:10" x14ac:dyDescent="0.4">
      <c r="A215" s="37" t="s">
        <v>267</v>
      </c>
      <c r="B215" s="37" t="s">
        <v>283</v>
      </c>
      <c r="C215" s="37"/>
      <c r="D215" s="37"/>
      <c r="E215" s="37"/>
      <c r="F215" s="37">
        <v>278</v>
      </c>
      <c r="G215" s="37"/>
      <c r="H215" s="37">
        <v>793</v>
      </c>
      <c r="I215" s="37"/>
      <c r="J215" s="37"/>
    </row>
    <row r="216" spans="1:10" x14ac:dyDescent="0.4">
      <c r="A216" s="37" t="s">
        <v>267</v>
      </c>
      <c r="B216" s="37" t="s">
        <v>285</v>
      </c>
      <c r="C216" s="37">
        <v>804</v>
      </c>
      <c r="D216" s="38">
        <v>2519</v>
      </c>
      <c r="E216" s="37">
        <v>250</v>
      </c>
      <c r="F216" s="37"/>
      <c r="G216" s="37">
        <v>130</v>
      </c>
      <c r="H216" s="37">
        <v>240</v>
      </c>
      <c r="I216" s="37"/>
      <c r="J216" s="37"/>
    </row>
    <row r="217" spans="1:10" x14ac:dyDescent="0.4">
      <c r="A217" s="37" t="s">
        <v>267</v>
      </c>
      <c r="B217" s="37" t="s">
        <v>275</v>
      </c>
      <c r="C217" s="37">
        <v>55</v>
      </c>
      <c r="D217" s="37">
        <v>410</v>
      </c>
      <c r="E217" s="37"/>
      <c r="F217" s="37">
        <v>192</v>
      </c>
      <c r="G217" s="37"/>
      <c r="H217" s="37"/>
      <c r="I217" s="37"/>
      <c r="J217" s="37"/>
    </row>
    <row r="218" spans="1:10" x14ac:dyDescent="0.4">
      <c r="A218" s="37" t="s">
        <v>267</v>
      </c>
      <c r="B218" s="37" t="s">
        <v>278</v>
      </c>
      <c r="C218" s="37"/>
      <c r="D218" s="37"/>
      <c r="E218" s="37">
        <v>116</v>
      </c>
      <c r="F218" s="37">
        <v>150</v>
      </c>
      <c r="G218" s="37">
        <v>189</v>
      </c>
      <c r="H218" s="37">
        <v>70</v>
      </c>
      <c r="I218" s="38">
        <v>3949</v>
      </c>
      <c r="J218" s="37">
        <v>180</v>
      </c>
    </row>
    <row r="219" spans="1:10" x14ac:dyDescent="0.4">
      <c r="A219" s="37" t="s">
        <v>267</v>
      </c>
      <c r="B219" s="37" t="s">
        <v>274</v>
      </c>
      <c r="C219" s="37"/>
      <c r="D219" s="37"/>
      <c r="E219" s="37"/>
      <c r="F219" s="37"/>
      <c r="G219" s="37"/>
      <c r="H219" s="37">
        <v>239</v>
      </c>
      <c r="I219" s="37"/>
      <c r="J219" s="37">
        <v>45</v>
      </c>
    </row>
    <row r="220" spans="1:10" x14ac:dyDescent="0.4">
      <c r="A220" s="37" t="s">
        <v>267</v>
      </c>
      <c r="B220" s="37" t="s">
        <v>280</v>
      </c>
      <c r="C220" s="37"/>
      <c r="D220" s="37">
        <v>274</v>
      </c>
      <c r="E220" s="37">
        <v>40</v>
      </c>
      <c r="F220" s="37">
        <v>100</v>
      </c>
      <c r="G220" s="37"/>
      <c r="H220" s="37"/>
      <c r="I220" s="37"/>
      <c r="J220" s="37"/>
    </row>
    <row r="221" spans="1:10" x14ac:dyDescent="0.4">
      <c r="A221" s="37" t="s">
        <v>267</v>
      </c>
      <c r="B221" s="37" t="s">
        <v>284</v>
      </c>
      <c r="C221" s="37">
        <v>150</v>
      </c>
      <c r="D221" s="37"/>
      <c r="E221" s="37">
        <v>60</v>
      </c>
      <c r="F221" s="37">
        <v>259</v>
      </c>
      <c r="G221" s="37"/>
      <c r="H221" s="37">
        <v>232</v>
      </c>
      <c r="I221" s="37"/>
      <c r="J221" s="37"/>
    </row>
    <row r="222" spans="1:10" x14ac:dyDescent="0.4">
      <c r="A222" s="37" t="s">
        <v>267</v>
      </c>
      <c r="B222" s="37" t="s">
        <v>277</v>
      </c>
      <c r="C222" s="37">
        <v>996</v>
      </c>
      <c r="D222" s="37">
        <v>60</v>
      </c>
      <c r="E222" s="37">
        <v>88</v>
      </c>
      <c r="F222" s="37"/>
      <c r="G222" s="37"/>
      <c r="H222" s="37">
        <v>60</v>
      </c>
      <c r="I222" s="37"/>
      <c r="J222" s="37"/>
    </row>
    <row r="223" spans="1:10" x14ac:dyDescent="0.4">
      <c r="A223" s="37" t="s">
        <v>267</v>
      </c>
      <c r="B223" s="37" t="s">
        <v>286</v>
      </c>
      <c r="C223" s="37"/>
      <c r="D223" s="38">
        <v>1216</v>
      </c>
      <c r="E223" s="37">
        <v>659</v>
      </c>
      <c r="F223" s="37"/>
      <c r="G223" s="37"/>
      <c r="H223" s="37">
        <v>643</v>
      </c>
      <c r="I223" s="37"/>
      <c r="J223" s="37"/>
    </row>
    <row r="224" spans="1:10" x14ac:dyDescent="0.4">
      <c r="A224" s="37" t="s">
        <v>268</v>
      </c>
      <c r="B224" s="37" t="s">
        <v>268</v>
      </c>
      <c r="C224" s="38">
        <v>13513</v>
      </c>
      <c r="D224" s="38">
        <v>8828</v>
      </c>
      <c r="E224" s="38">
        <v>10521</v>
      </c>
      <c r="F224" s="38">
        <v>6463</v>
      </c>
      <c r="G224" s="38">
        <v>15526</v>
      </c>
      <c r="H224" s="38">
        <v>11019</v>
      </c>
      <c r="I224" s="38">
        <v>4648</v>
      </c>
      <c r="J224" s="38">
        <v>4715</v>
      </c>
    </row>
    <row r="225" spans="1:10" x14ac:dyDescent="0.4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>
        <v>398</v>
      </c>
      <c r="I225" s="37">
        <v>206</v>
      </c>
      <c r="J225" s="37"/>
    </row>
    <row r="226" spans="1:10" x14ac:dyDescent="0.4">
      <c r="A226" s="37" t="s">
        <v>268</v>
      </c>
      <c r="B226" s="37" t="s">
        <v>308</v>
      </c>
      <c r="C226" s="38">
        <v>1772</v>
      </c>
      <c r="D226" s="38">
        <v>1006</v>
      </c>
      <c r="E226" s="38">
        <v>1793</v>
      </c>
      <c r="F226" s="37">
        <v>993</v>
      </c>
      <c r="G226" s="38">
        <v>3603</v>
      </c>
      <c r="H226" s="38">
        <v>3974</v>
      </c>
      <c r="I226" s="38">
        <v>1796</v>
      </c>
      <c r="J226" s="37">
        <v>378</v>
      </c>
    </row>
    <row r="227" spans="1:10" x14ac:dyDescent="0.4">
      <c r="A227" s="37" t="s">
        <v>268</v>
      </c>
      <c r="B227" s="37" t="s">
        <v>305</v>
      </c>
      <c r="C227" s="37">
        <v>248</v>
      </c>
      <c r="D227" s="37">
        <v>154</v>
      </c>
      <c r="E227" s="37">
        <v>600</v>
      </c>
      <c r="F227" s="37">
        <v>120</v>
      </c>
      <c r="G227" s="37">
        <v>335</v>
      </c>
      <c r="H227" s="37">
        <v>951</v>
      </c>
      <c r="I227" s="37">
        <v>120</v>
      </c>
      <c r="J227" s="37">
        <v>648</v>
      </c>
    </row>
    <row r="228" spans="1:10" x14ac:dyDescent="0.4">
      <c r="A228" s="37" t="s">
        <v>268</v>
      </c>
      <c r="B228" s="37" t="s">
        <v>297</v>
      </c>
      <c r="C228" s="37">
        <v>752</v>
      </c>
      <c r="D228" s="37"/>
      <c r="E228" s="37"/>
      <c r="F228" s="37">
        <v>449</v>
      </c>
      <c r="G228" s="37">
        <v>346</v>
      </c>
      <c r="H228" s="37">
        <v>359</v>
      </c>
      <c r="I228" s="37"/>
      <c r="J228" s="37"/>
    </row>
    <row r="229" spans="1:10" x14ac:dyDescent="0.4">
      <c r="A229" s="37" t="s">
        <v>268</v>
      </c>
      <c r="B229" s="37" t="s">
        <v>295</v>
      </c>
      <c r="C229" s="37"/>
      <c r="D229" s="37"/>
      <c r="E229" s="37"/>
      <c r="F229" s="37">
        <v>80</v>
      </c>
      <c r="G229" s="37"/>
      <c r="H229" s="37"/>
      <c r="I229" s="37">
        <v>42</v>
      </c>
      <c r="J229" s="37"/>
    </row>
    <row r="230" spans="1:10" x14ac:dyDescent="0.4">
      <c r="A230" s="37" t="s">
        <v>268</v>
      </c>
      <c r="B230" s="37" t="s">
        <v>302</v>
      </c>
      <c r="C230" s="37">
        <v>198</v>
      </c>
      <c r="D230" s="37">
        <v>570</v>
      </c>
      <c r="E230" s="37">
        <v>237</v>
      </c>
      <c r="F230" s="37"/>
      <c r="G230" s="37"/>
      <c r="H230" s="37">
        <v>64</v>
      </c>
      <c r="I230" s="37"/>
      <c r="J230" s="37"/>
    </row>
    <row r="231" spans="1:10" x14ac:dyDescent="0.4">
      <c r="A231" s="37" t="s">
        <v>268</v>
      </c>
      <c r="B231" s="37" t="s">
        <v>303</v>
      </c>
      <c r="C231" s="37">
        <v>75</v>
      </c>
      <c r="D231" s="37">
        <v>126</v>
      </c>
      <c r="E231" s="37"/>
      <c r="F231" s="37"/>
      <c r="G231" s="37">
        <v>378</v>
      </c>
      <c r="H231" s="37"/>
      <c r="I231" s="37"/>
      <c r="J231" s="37"/>
    </row>
    <row r="232" spans="1:10" x14ac:dyDescent="0.4">
      <c r="A232" s="37" t="s">
        <v>268</v>
      </c>
      <c r="B232" s="37" t="s">
        <v>300</v>
      </c>
      <c r="C232" s="37">
        <v>287</v>
      </c>
      <c r="D232" s="38">
        <v>1340</v>
      </c>
      <c r="E232" s="37">
        <v>546</v>
      </c>
      <c r="F232" s="38">
        <v>2936</v>
      </c>
      <c r="G232" s="38">
        <v>2207</v>
      </c>
      <c r="H232" s="37">
        <v>630</v>
      </c>
      <c r="I232" s="37"/>
      <c r="J232" s="37">
        <v>596</v>
      </c>
    </row>
    <row r="233" spans="1:10" x14ac:dyDescent="0.4">
      <c r="A233" s="37" t="s">
        <v>268</v>
      </c>
      <c r="B233" s="37" t="s">
        <v>298</v>
      </c>
      <c r="C233" s="38">
        <v>1886</v>
      </c>
      <c r="D233" s="38">
        <v>1187</v>
      </c>
      <c r="E233" s="37">
        <v>320</v>
      </c>
      <c r="F233" s="37">
        <v>940</v>
      </c>
      <c r="G233" s="38">
        <v>6386</v>
      </c>
      <c r="H233" s="38">
        <v>4180</v>
      </c>
      <c r="I233" s="37">
        <v>945</v>
      </c>
      <c r="J233" s="37">
        <v>603</v>
      </c>
    </row>
    <row r="234" spans="1:10" x14ac:dyDescent="0.4">
      <c r="A234" s="37" t="s">
        <v>268</v>
      </c>
      <c r="B234" s="37" t="s">
        <v>307</v>
      </c>
      <c r="C234" s="37"/>
      <c r="D234" s="37">
        <v>95</v>
      </c>
      <c r="E234" s="37"/>
      <c r="F234" s="37"/>
      <c r="G234" s="37"/>
      <c r="H234" s="37"/>
      <c r="I234" s="37">
        <v>129</v>
      </c>
      <c r="J234" s="37"/>
    </row>
    <row r="235" spans="1:10" x14ac:dyDescent="0.4">
      <c r="A235" s="37" t="s">
        <v>268</v>
      </c>
      <c r="B235" s="37" t="s">
        <v>306</v>
      </c>
      <c r="C235" s="37"/>
      <c r="D235" s="37">
        <v>190</v>
      </c>
      <c r="E235" s="37"/>
      <c r="F235" s="37"/>
      <c r="G235" s="37"/>
      <c r="H235" s="37"/>
      <c r="I235" s="37">
        <v>120</v>
      </c>
      <c r="J235" s="37"/>
    </row>
    <row r="236" spans="1:10" x14ac:dyDescent="0.4">
      <c r="A236" s="37" t="s">
        <v>268</v>
      </c>
      <c r="B236" s="37" t="s">
        <v>299</v>
      </c>
      <c r="C236" s="38">
        <v>7767</v>
      </c>
      <c r="D236" s="38">
        <v>4040</v>
      </c>
      <c r="E236" s="38">
        <v>6325</v>
      </c>
      <c r="F236" s="37">
        <v>164</v>
      </c>
      <c r="G236" s="38">
        <v>2271</v>
      </c>
      <c r="H236" s="37">
        <v>365</v>
      </c>
      <c r="I236" s="37">
        <v>583</v>
      </c>
      <c r="J236" s="38">
        <v>2490</v>
      </c>
    </row>
    <row r="237" spans="1:10" x14ac:dyDescent="0.4">
      <c r="A237" s="37" t="s">
        <v>268</v>
      </c>
      <c r="B237" s="37" t="s">
        <v>771</v>
      </c>
      <c r="C237" s="38">
        <v>2884</v>
      </c>
      <c r="D237" s="38">
        <v>2027</v>
      </c>
      <c r="E237" s="38">
        <v>3510</v>
      </c>
      <c r="F237" s="37"/>
      <c r="G237" s="38">
        <v>2271</v>
      </c>
      <c r="H237" s="37">
        <v>301</v>
      </c>
      <c r="I237" s="37">
        <v>583</v>
      </c>
      <c r="J237" s="37">
        <v>576</v>
      </c>
    </row>
    <row r="238" spans="1:10" x14ac:dyDescent="0.4">
      <c r="A238" s="37" t="s">
        <v>268</v>
      </c>
      <c r="B238" s="37" t="s">
        <v>772</v>
      </c>
      <c r="C238" s="38">
        <v>4883</v>
      </c>
      <c r="D238" s="38">
        <v>2013</v>
      </c>
      <c r="E238" s="38">
        <v>2815</v>
      </c>
      <c r="F238" s="37">
        <v>164</v>
      </c>
      <c r="G238" s="37"/>
      <c r="H238" s="37">
        <v>64</v>
      </c>
      <c r="I238" s="37"/>
      <c r="J238" s="38">
        <v>1914</v>
      </c>
    </row>
    <row r="239" spans="1:10" x14ac:dyDescent="0.4">
      <c r="A239" s="37" t="s">
        <v>268</v>
      </c>
      <c r="B239" s="37" t="s">
        <v>296</v>
      </c>
      <c r="C239" s="37">
        <v>528</v>
      </c>
      <c r="D239" s="37">
        <v>120</v>
      </c>
      <c r="E239" s="37">
        <v>600</v>
      </c>
      <c r="F239" s="37">
        <v>781</v>
      </c>
      <c r="G239" s="37"/>
      <c r="H239" s="37">
        <v>98</v>
      </c>
      <c r="I239" s="37">
        <v>707</v>
      </c>
      <c r="J239" s="37"/>
    </row>
    <row r="240" spans="1:10" x14ac:dyDescent="0.4">
      <c r="A240" s="37" t="s">
        <v>268</v>
      </c>
      <c r="B240" s="37" t="s">
        <v>304</v>
      </c>
      <c r="C240" s="37"/>
      <c r="D240" s="37"/>
      <c r="E240" s="37">
        <v>100</v>
      </c>
      <c r="F240" s="37"/>
      <c r="G240" s="37"/>
      <c r="H240" s="37"/>
      <c r="I240" s="37"/>
      <c r="J240" s="37"/>
    </row>
    <row r="241" spans="1:10" x14ac:dyDescent="0.4">
      <c r="A241" s="37" t="s">
        <v>271</v>
      </c>
      <c r="B241" s="37" t="s">
        <v>271</v>
      </c>
      <c r="C241" s="38">
        <v>1695</v>
      </c>
      <c r="D241" s="37">
        <v>775</v>
      </c>
      <c r="E241" s="38">
        <v>1498</v>
      </c>
      <c r="F241" s="37">
        <v>969</v>
      </c>
      <c r="G241" s="37">
        <v>933</v>
      </c>
      <c r="H241" s="38">
        <v>1793</v>
      </c>
      <c r="I241" s="38">
        <v>1024</v>
      </c>
      <c r="J241" s="37">
        <v>728</v>
      </c>
    </row>
    <row r="242" spans="1:10" x14ac:dyDescent="0.4">
      <c r="A242" s="37" t="s">
        <v>271</v>
      </c>
      <c r="B242" s="37" t="s">
        <v>309</v>
      </c>
      <c r="C242" s="37">
        <v>536</v>
      </c>
      <c r="D242" s="37">
        <v>314</v>
      </c>
      <c r="E242" s="38">
        <v>1044</v>
      </c>
      <c r="F242" s="37">
        <v>271</v>
      </c>
      <c r="G242" s="37">
        <v>309</v>
      </c>
      <c r="H242" s="37">
        <v>684</v>
      </c>
      <c r="I242" s="37">
        <v>78</v>
      </c>
      <c r="J242" s="37"/>
    </row>
    <row r="243" spans="1:10" x14ac:dyDescent="0.4">
      <c r="A243" s="37" t="s">
        <v>271</v>
      </c>
      <c r="B243" s="37" t="s">
        <v>310</v>
      </c>
      <c r="C243" s="38">
        <v>1159</v>
      </c>
      <c r="D243" s="37">
        <v>461</v>
      </c>
      <c r="E243" s="37">
        <v>454</v>
      </c>
      <c r="F243" s="37">
        <v>698</v>
      </c>
      <c r="G243" s="37">
        <v>624</v>
      </c>
      <c r="H243" s="38">
        <v>1109</v>
      </c>
      <c r="I243" s="37">
        <v>946</v>
      </c>
      <c r="J243" s="37">
        <v>728</v>
      </c>
    </row>
    <row r="244" spans="1:10" x14ac:dyDescent="0.4">
      <c r="A244" s="37" t="s">
        <v>269</v>
      </c>
      <c r="B244" s="37" t="s">
        <v>269</v>
      </c>
      <c r="C244" s="38">
        <v>10040</v>
      </c>
      <c r="D244" s="38">
        <v>10756</v>
      </c>
      <c r="E244" s="38">
        <v>16221</v>
      </c>
      <c r="F244" s="38">
        <v>23542</v>
      </c>
      <c r="G244" s="38">
        <v>35491</v>
      </c>
      <c r="H244" s="38">
        <v>25262</v>
      </c>
      <c r="I244" s="38">
        <v>6694</v>
      </c>
      <c r="J244" s="38">
        <v>6615</v>
      </c>
    </row>
    <row r="245" spans="1:10" x14ac:dyDescent="0.4">
      <c r="A245" s="37" t="s">
        <v>269</v>
      </c>
      <c r="B245" s="37" t="s">
        <v>314</v>
      </c>
      <c r="C245" s="37"/>
      <c r="D245" s="37"/>
      <c r="E245" s="37">
        <v>842</v>
      </c>
      <c r="F245" s="38">
        <v>2388</v>
      </c>
      <c r="G245" s="37">
        <v>600</v>
      </c>
      <c r="H245" s="37"/>
      <c r="I245" s="37"/>
      <c r="J245" s="37">
        <v>823</v>
      </c>
    </row>
    <row r="246" spans="1:10" x14ac:dyDescent="0.4">
      <c r="A246" s="37" t="s">
        <v>269</v>
      </c>
      <c r="B246" s="37" t="s">
        <v>319</v>
      </c>
      <c r="C246" s="37">
        <v>671</v>
      </c>
      <c r="D246" s="37"/>
      <c r="E246" s="37">
        <v>65</v>
      </c>
      <c r="F246" s="37">
        <v>376</v>
      </c>
      <c r="G246" s="38">
        <v>1106</v>
      </c>
      <c r="H246" s="37">
        <v>503</v>
      </c>
      <c r="I246" s="37"/>
      <c r="J246" s="37">
        <v>366</v>
      </c>
    </row>
    <row r="247" spans="1:10" x14ac:dyDescent="0.4">
      <c r="A247" s="37" t="s">
        <v>269</v>
      </c>
      <c r="B247" s="37" t="s">
        <v>311</v>
      </c>
      <c r="C247" s="37"/>
      <c r="D247" s="37"/>
      <c r="E247" s="37">
        <v>70</v>
      </c>
      <c r="F247" s="38">
        <v>1124</v>
      </c>
      <c r="G247" s="37">
        <v>27</v>
      </c>
      <c r="H247" s="37"/>
      <c r="I247" s="37"/>
      <c r="J247" s="37"/>
    </row>
    <row r="248" spans="1:10" x14ac:dyDescent="0.4">
      <c r="A248" s="37" t="s">
        <v>269</v>
      </c>
      <c r="B248" s="37" t="s">
        <v>315</v>
      </c>
      <c r="C248" s="37"/>
      <c r="D248" s="37"/>
      <c r="E248" s="37">
        <v>202</v>
      </c>
      <c r="F248" s="37"/>
      <c r="G248" s="37">
        <v>425</v>
      </c>
      <c r="H248" s="37">
        <v>453</v>
      </c>
      <c r="I248" s="37">
        <v>433</v>
      </c>
      <c r="J248" s="37"/>
    </row>
    <row r="249" spans="1:10" x14ac:dyDescent="0.4">
      <c r="A249" s="37" t="s">
        <v>269</v>
      </c>
      <c r="B249" s="37" t="s">
        <v>325</v>
      </c>
      <c r="C249" s="37">
        <v>696</v>
      </c>
      <c r="D249" s="38">
        <v>1691</v>
      </c>
      <c r="E249" s="38">
        <v>2305</v>
      </c>
      <c r="F249" s="38">
        <v>4371</v>
      </c>
      <c r="G249" s="38">
        <v>3555</v>
      </c>
      <c r="H249" s="38">
        <v>1777</v>
      </c>
      <c r="I249" s="37"/>
      <c r="J249" s="37">
        <v>406</v>
      </c>
    </row>
    <row r="250" spans="1:10" x14ac:dyDescent="0.4">
      <c r="A250" s="37" t="s">
        <v>269</v>
      </c>
      <c r="B250" s="37" t="s">
        <v>312</v>
      </c>
      <c r="C250" s="38">
        <v>1596</v>
      </c>
      <c r="D250" s="37"/>
      <c r="E250" s="37">
        <v>100</v>
      </c>
      <c r="F250" s="38">
        <v>1382</v>
      </c>
      <c r="G250" s="37"/>
      <c r="H250" s="37"/>
      <c r="I250" s="37">
        <v>971</v>
      </c>
      <c r="J250" s="37"/>
    </row>
    <row r="251" spans="1:10" x14ac:dyDescent="0.4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4">
      <c r="A252" s="37" t="s">
        <v>269</v>
      </c>
      <c r="B252" s="37" t="s">
        <v>317</v>
      </c>
      <c r="C252" s="37">
        <v>725</v>
      </c>
      <c r="D252" s="38">
        <v>1926</v>
      </c>
      <c r="E252" s="37"/>
      <c r="F252" s="37">
        <v>861</v>
      </c>
      <c r="G252" s="38">
        <v>1428</v>
      </c>
      <c r="H252" s="37">
        <v>551</v>
      </c>
      <c r="I252" s="37">
        <v>550</v>
      </c>
      <c r="J252" s="37"/>
    </row>
    <row r="253" spans="1:10" x14ac:dyDescent="0.4">
      <c r="A253" s="37" t="s">
        <v>269</v>
      </c>
      <c r="B253" s="37" t="s">
        <v>316</v>
      </c>
      <c r="C253" s="37">
        <v>328</v>
      </c>
      <c r="D253" s="37">
        <v>347</v>
      </c>
      <c r="E253" s="37"/>
      <c r="F253" s="37">
        <v>460</v>
      </c>
      <c r="G253" s="37">
        <v>100</v>
      </c>
      <c r="H253" s="37"/>
      <c r="I253" s="37"/>
      <c r="J253" s="37"/>
    </row>
    <row r="254" spans="1:10" x14ac:dyDescent="0.4">
      <c r="A254" s="37" t="s">
        <v>269</v>
      </c>
      <c r="B254" s="37" t="s">
        <v>324</v>
      </c>
      <c r="C254" s="37"/>
      <c r="D254" s="38">
        <v>3867</v>
      </c>
      <c r="E254" s="38">
        <v>6095</v>
      </c>
      <c r="F254" s="38">
        <v>5544</v>
      </c>
      <c r="G254" s="38">
        <v>12698</v>
      </c>
      <c r="H254" s="38">
        <v>5314</v>
      </c>
      <c r="I254" s="38">
        <v>4382</v>
      </c>
      <c r="J254" s="38">
        <v>3437</v>
      </c>
    </row>
    <row r="255" spans="1:10" x14ac:dyDescent="0.4">
      <c r="A255" s="37" t="s">
        <v>269</v>
      </c>
      <c r="B255" s="37" t="s">
        <v>320</v>
      </c>
      <c r="C255" s="37">
        <v>174</v>
      </c>
      <c r="D255" s="37"/>
      <c r="E255" s="37">
        <v>854</v>
      </c>
      <c r="F255" s="38">
        <v>2387</v>
      </c>
      <c r="G255" s="38">
        <v>2218</v>
      </c>
      <c r="H255" s="37">
        <v>601</v>
      </c>
      <c r="I255" s="37"/>
      <c r="J255" s="37"/>
    </row>
    <row r="256" spans="1:10" x14ac:dyDescent="0.4">
      <c r="A256" s="37" t="s">
        <v>269</v>
      </c>
      <c r="B256" s="37" t="s">
        <v>313</v>
      </c>
      <c r="C256" s="38">
        <v>5850</v>
      </c>
      <c r="D256" s="38">
        <v>2673</v>
      </c>
      <c r="E256" s="38">
        <v>5688</v>
      </c>
      <c r="F256" s="38">
        <v>4649</v>
      </c>
      <c r="G256" s="38">
        <v>7259</v>
      </c>
      <c r="H256" s="38">
        <v>11472</v>
      </c>
      <c r="I256" s="37">
        <v>358</v>
      </c>
      <c r="J256" s="38">
        <v>1290</v>
      </c>
    </row>
    <row r="257" spans="1:10" x14ac:dyDescent="0.4">
      <c r="A257" s="37" t="s">
        <v>269</v>
      </c>
      <c r="B257" s="37" t="s">
        <v>773</v>
      </c>
      <c r="C257" s="37"/>
      <c r="D257" s="38">
        <v>1153</v>
      </c>
      <c r="E257" s="38">
        <v>3777</v>
      </c>
      <c r="F257" s="38">
        <v>3626</v>
      </c>
      <c r="G257" s="38">
        <v>5027</v>
      </c>
      <c r="H257" s="38">
        <v>5560</v>
      </c>
      <c r="I257" s="37"/>
      <c r="J257" s="37"/>
    </row>
    <row r="258" spans="1:10" x14ac:dyDescent="0.4">
      <c r="A258" s="37" t="s">
        <v>269</v>
      </c>
      <c r="B258" s="37" t="s">
        <v>774</v>
      </c>
      <c r="C258" s="38">
        <v>5850</v>
      </c>
      <c r="D258" s="38">
        <v>1520</v>
      </c>
      <c r="E258" s="38">
        <v>1911</v>
      </c>
      <c r="F258" s="38">
        <v>1023</v>
      </c>
      <c r="G258" s="38">
        <v>2232</v>
      </c>
      <c r="H258" s="38">
        <v>5912</v>
      </c>
      <c r="I258" s="37">
        <v>358</v>
      </c>
      <c r="J258" s="38">
        <v>1290</v>
      </c>
    </row>
    <row r="259" spans="1:10" x14ac:dyDescent="0.4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>
        <v>247</v>
      </c>
      <c r="I259" s="37"/>
      <c r="J259" s="37"/>
    </row>
    <row r="260" spans="1:10" x14ac:dyDescent="0.4">
      <c r="A260" s="37" t="s">
        <v>269</v>
      </c>
      <c r="B260" s="37" t="s">
        <v>322</v>
      </c>
      <c r="C260" s="37"/>
      <c r="D260" s="37">
        <v>252</v>
      </c>
      <c r="E260" s="37"/>
      <c r="F260" s="37"/>
      <c r="G260" s="37"/>
      <c r="H260" s="37">
        <v>742</v>
      </c>
      <c r="I260" s="37"/>
      <c r="J260" s="37"/>
    </row>
    <row r="261" spans="1:10" x14ac:dyDescent="0.4">
      <c r="A261" s="37" t="s">
        <v>269</v>
      </c>
      <c r="B261" s="37" t="s">
        <v>321</v>
      </c>
      <c r="C261" s="37"/>
      <c r="D261" s="37"/>
      <c r="E261" s="37"/>
      <c r="F261" s="37"/>
      <c r="G261" s="38">
        <v>6075</v>
      </c>
      <c r="H261" s="38">
        <v>3602</v>
      </c>
      <c r="I261" s="37"/>
      <c r="J261" s="37">
        <v>293</v>
      </c>
    </row>
    <row r="262" spans="1:10" x14ac:dyDescent="0.4">
      <c r="A262" s="37" t="s">
        <v>270</v>
      </c>
      <c r="B262" s="37" t="s">
        <v>270</v>
      </c>
      <c r="C262" s="38">
        <v>13576</v>
      </c>
      <c r="D262" s="38">
        <v>10765</v>
      </c>
      <c r="E262" s="38">
        <v>8802</v>
      </c>
      <c r="F262" s="38">
        <v>12435</v>
      </c>
      <c r="G262" s="38">
        <v>16041</v>
      </c>
      <c r="H262" s="38">
        <v>22849</v>
      </c>
      <c r="I262" s="38">
        <v>9509</v>
      </c>
      <c r="J262" s="38">
        <v>2484</v>
      </c>
    </row>
    <row r="263" spans="1:10" x14ac:dyDescent="0.4">
      <c r="A263" s="37" t="s">
        <v>270</v>
      </c>
      <c r="B263" s="37" t="s">
        <v>335</v>
      </c>
      <c r="C263" s="37"/>
      <c r="D263" s="37">
        <v>150</v>
      </c>
      <c r="E263" s="37"/>
      <c r="F263" s="37"/>
      <c r="G263" s="37"/>
      <c r="H263" s="37">
        <v>390</v>
      </c>
      <c r="I263" s="37"/>
      <c r="J263" s="37"/>
    </row>
    <row r="264" spans="1:10" x14ac:dyDescent="0.4">
      <c r="A264" s="37" t="s">
        <v>270</v>
      </c>
      <c r="B264" s="37" t="s">
        <v>328</v>
      </c>
      <c r="C264" s="37"/>
      <c r="D264" s="37">
        <v>188</v>
      </c>
      <c r="E264" s="37"/>
      <c r="F264" s="37">
        <v>396</v>
      </c>
      <c r="G264" s="37"/>
      <c r="H264" s="37"/>
      <c r="I264" s="37"/>
      <c r="J264" s="37"/>
    </row>
    <row r="265" spans="1:10" x14ac:dyDescent="0.4">
      <c r="A265" s="37" t="s">
        <v>270</v>
      </c>
      <c r="B265" s="37" t="s">
        <v>327</v>
      </c>
      <c r="C265" s="37"/>
      <c r="D265" s="37">
        <v>120</v>
      </c>
      <c r="E265" s="37"/>
      <c r="F265" s="37"/>
      <c r="G265" s="37"/>
      <c r="H265" s="37"/>
      <c r="I265" s="37">
        <v>59</v>
      </c>
      <c r="J265" s="37"/>
    </row>
    <row r="266" spans="1:10" x14ac:dyDescent="0.4">
      <c r="A266" s="37" t="s">
        <v>270</v>
      </c>
      <c r="B266" s="37" t="s">
        <v>326</v>
      </c>
      <c r="C266" s="37"/>
      <c r="D266" s="37"/>
      <c r="E266" s="37">
        <v>28</v>
      </c>
      <c r="F266" s="37">
        <v>306</v>
      </c>
      <c r="G266" s="37">
        <v>72</v>
      </c>
      <c r="H266" s="37">
        <v>208</v>
      </c>
      <c r="I266" s="37">
        <v>200</v>
      </c>
      <c r="J266" s="37"/>
    </row>
    <row r="267" spans="1:10" x14ac:dyDescent="0.4">
      <c r="A267" s="37" t="s">
        <v>270</v>
      </c>
      <c r="B267" s="37" t="s">
        <v>332</v>
      </c>
      <c r="C267" s="37">
        <v>446</v>
      </c>
      <c r="D267" s="37">
        <v>609</v>
      </c>
      <c r="E267" s="37"/>
      <c r="F267" s="37"/>
      <c r="G267" s="37"/>
      <c r="H267" s="38">
        <v>1244</v>
      </c>
      <c r="I267" s="37">
        <v>70</v>
      </c>
      <c r="J267" s="37"/>
    </row>
    <row r="268" spans="1:10" x14ac:dyDescent="0.4">
      <c r="A268" s="37" t="s">
        <v>270</v>
      </c>
      <c r="B268" s="37" t="s">
        <v>330</v>
      </c>
      <c r="C268" s="37"/>
      <c r="D268" s="37">
        <v>965</v>
      </c>
      <c r="E268" s="37"/>
      <c r="F268" s="37">
        <v>409</v>
      </c>
      <c r="G268" s="38">
        <v>1036</v>
      </c>
      <c r="H268" s="38">
        <v>6551</v>
      </c>
      <c r="I268" s="37"/>
      <c r="J268" s="37"/>
    </row>
    <row r="269" spans="1:10" x14ac:dyDescent="0.4">
      <c r="A269" s="37" t="s">
        <v>270</v>
      </c>
      <c r="B269" s="37" t="s">
        <v>329</v>
      </c>
      <c r="C269" s="37"/>
      <c r="D269" s="37"/>
      <c r="E269" s="37"/>
      <c r="F269" s="37">
        <v>90</v>
      </c>
      <c r="G269" s="37"/>
      <c r="H269" s="38">
        <v>1907</v>
      </c>
      <c r="I269" s="37"/>
      <c r="J269" s="37"/>
    </row>
    <row r="270" spans="1:10" x14ac:dyDescent="0.4">
      <c r="A270" s="37" t="s">
        <v>270</v>
      </c>
      <c r="B270" s="37" t="s">
        <v>334</v>
      </c>
      <c r="C270" s="37"/>
      <c r="D270" s="37"/>
      <c r="E270" s="37">
        <v>770</v>
      </c>
      <c r="F270" s="37"/>
      <c r="G270" s="37">
        <v>935</v>
      </c>
      <c r="H270" s="37"/>
      <c r="I270" s="37">
        <v>414</v>
      </c>
      <c r="J270" s="37"/>
    </row>
    <row r="271" spans="1:10" x14ac:dyDescent="0.4">
      <c r="A271" s="37" t="s">
        <v>270</v>
      </c>
      <c r="B271" s="37" t="s">
        <v>331</v>
      </c>
      <c r="C271" s="37"/>
      <c r="D271" s="37"/>
      <c r="E271" s="37">
        <v>450</v>
      </c>
      <c r="F271" s="38">
        <v>5662</v>
      </c>
      <c r="G271" s="37">
        <v>570</v>
      </c>
      <c r="H271" s="38">
        <v>1372</v>
      </c>
      <c r="I271" s="37"/>
      <c r="J271" s="37">
        <v>154</v>
      </c>
    </row>
    <row r="272" spans="1:10" x14ac:dyDescent="0.4">
      <c r="A272" s="37" t="s">
        <v>270</v>
      </c>
      <c r="B272" s="37" t="s">
        <v>336</v>
      </c>
      <c r="C272" s="38">
        <v>10062</v>
      </c>
      <c r="D272" s="38">
        <v>8733</v>
      </c>
      <c r="E272" s="38">
        <v>6413</v>
      </c>
      <c r="F272" s="38">
        <v>4933</v>
      </c>
      <c r="G272" s="38">
        <v>10401</v>
      </c>
      <c r="H272" s="38">
        <v>9274</v>
      </c>
      <c r="I272" s="38">
        <v>8766</v>
      </c>
      <c r="J272" s="38">
        <v>2330</v>
      </c>
    </row>
    <row r="273" spans="1:10" x14ac:dyDescent="0.4">
      <c r="A273" s="37" t="s">
        <v>270</v>
      </c>
      <c r="B273" s="37" t="s">
        <v>775</v>
      </c>
      <c r="C273" s="38">
        <v>4068</v>
      </c>
      <c r="D273" s="38">
        <v>4510</v>
      </c>
      <c r="E273" s="38">
        <v>2970</v>
      </c>
      <c r="F273" s="38">
        <v>1930</v>
      </c>
      <c r="G273" s="38">
        <v>2514</v>
      </c>
      <c r="H273" s="37"/>
      <c r="I273" s="38">
        <v>1211</v>
      </c>
      <c r="J273" s="37"/>
    </row>
    <row r="274" spans="1:10" x14ac:dyDescent="0.4">
      <c r="A274" s="37" t="s">
        <v>270</v>
      </c>
      <c r="B274" s="37" t="s">
        <v>777</v>
      </c>
      <c r="C274" s="37"/>
      <c r="D274" s="38">
        <v>1112</v>
      </c>
      <c r="E274" s="38">
        <v>1346</v>
      </c>
      <c r="F274" s="37">
        <v>562</v>
      </c>
      <c r="G274" s="37"/>
      <c r="H274" s="38">
        <v>3776</v>
      </c>
      <c r="I274" s="38">
        <v>1755</v>
      </c>
      <c r="J274" s="38">
        <v>2330</v>
      </c>
    </row>
    <row r="275" spans="1:10" x14ac:dyDescent="0.4">
      <c r="A275" s="37" t="s">
        <v>270</v>
      </c>
      <c r="B275" s="37" t="s">
        <v>778</v>
      </c>
      <c r="C275" s="37"/>
      <c r="D275" s="37">
        <v>777</v>
      </c>
      <c r="E275" s="37">
        <v>748</v>
      </c>
      <c r="F275" s="37"/>
      <c r="G275" s="38">
        <v>1168</v>
      </c>
      <c r="H275" s="37"/>
      <c r="I275" s="37">
        <v>644</v>
      </c>
      <c r="J275" s="37"/>
    </row>
    <row r="276" spans="1:10" x14ac:dyDescent="0.4">
      <c r="A276" s="37" t="s">
        <v>270</v>
      </c>
      <c r="B276" s="37" t="s">
        <v>776</v>
      </c>
      <c r="C276" s="38">
        <v>5994</v>
      </c>
      <c r="D276" s="38">
        <v>2334</v>
      </c>
      <c r="E276" s="38">
        <v>1349</v>
      </c>
      <c r="F276" s="38">
        <v>2441</v>
      </c>
      <c r="G276" s="38">
        <v>6719</v>
      </c>
      <c r="H276" s="38">
        <v>5498</v>
      </c>
      <c r="I276" s="38">
        <v>5156</v>
      </c>
      <c r="J276" s="37"/>
    </row>
    <row r="277" spans="1:10" x14ac:dyDescent="0.4">
      <c r="A277" s="37" t="s">
        <v>270</v>
      </c>
      <c r="B277" s="37" t="s">
        <v>333</v>
      </c>
      <c r="C277" s="38">
        <v>3068</v>
      </c>
      <c r="D277" s="37"/>
      <c r="E277" s="38">
        <v>1141</v>
      </c>
      <c r="F277" s="37">
        <v>639</v>
      </c>
      <c r="G277" s="38">
        <v>3027</v>
      </c>
      <c r="H277" s="38">
        <v>1903</v>
      </c>
      <c r="I277" s="37"/>
      <c r="J277" s="37"/>
    </row>
    <row r="278" spans="1:10" x14ac:dyDescent="0.4">
      <c r="A278" s="37" t="s">
        <v>272</v>
      </c>
      <c r="B278" s="37" t="s">
        <v>272</v>
      </c>
      <c r="C278" s="38">
        <v>5558</v>
      </c>
      <c r="D278" s="38">
        <v>5445</v>
      </c>
      <c r="E278" s="38">
        <v>6076</v>
      </c>
      <c r="F278" s="38">
        <v>2356</v>
      </c>
      <c r="G278" s="38">
        <v>4994</v>
      </c>
      <c r="H278" s="38">
        <v>3967</v>
      </c>
      <c r="I278" s="37">
        <v>151</v>
      </c>
      <c r="J278" s="37"/>
    </row>
    <row r="279" spans="1:10" x14ac:dyDescent="0.4">
      <c r="A279" s="37" t="s">
        <v>272</v>
      </c>
      <c r="B279" s="37" t="s">
        <v>337</v>
      </c>
      <c r="C279" s="38">
        <v>5558</v>
      </c>
      <c r="D279" s="38">
        <v>5445</v>
      </c>
      <c r="E279" s="38">
        <v>6076</v>
      </c>
      <c r="F279" s="38">
        <v>2356</v>
      </c>
      <c r="G279" s="38">
        <v>4994</v>
      </c>
      <c r="H279" s="38">
        <v>3967</v>
      </c>
      <c r="I279" s="37">
        <v>151</v>
      </c>
      <c r="J279" s="37"/>
    </row>
  </sheetData>
  <autoFilter ref="A1:J1" xr:uid="{0B0DD837-FB61-4EE7-8CD3-95A8E913088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FBA9-8632-44B3-ADC0-CC2BB8E917AC}">
  <dimension ref="A1:J279"/>
  <sheetViews>
    <sheetView workbookViewId="0">
      <selection activeCell="M15" sqref="M15"/>
    </sheetView>
  </sheetViews>
  <sheetFormatPr defaultRowHeight="17.399999999999999" x14ac:dyDescent="0.4"/>
  <cols>
    <col min="1" max="2" width="11.09765625" customWidth="1"/>
  </cols>
  <sheetData>
    <row r="1" spans="1:10" x14ac:dyDescent="0.4">
      <c r="A1" s="37" t="s">
        <v>0</v>
      </c>
      <c r="B1" s="29" t="s">
        <v>108</v>
      </c>
      <c r="C1" s="29" t="s">
        <v>636</v>
      </c>
      <c r="D1" s="29" t="s">
        <v>637</v>
      </c>
      <c r="E1" s="29" t="s">
        <v>638</v>
      </c>
      <c r="F1" s="29" t="s">
        <v>639</v>
      </c>
      <c r="G1" s="29" t="s">
        <v>640</v>
      </c>
      <c r="H1" s="29" t="s">
        <v>641</v>
      </c>
      <c r="I1" s="29" t="s">
        <v>642</v>
      </c>
      <c r="J1" s="29" t="s">
        <v>960</v>
      </c>
    </row>
    <row r="2" spans="1:10" x14ac:dyDescent="0.4">
      <c r="A2" s="37" t="s">
        <v>88</v>
      </c>
      <c r="B2" s="37" t="s">
        <v>88</v>
      </c>
      <c r="C2" s="37">
        <v>855</v>
      </c>
      <c r="D2" s="37">
        <v>897</v>
      </c>
      <c r="E2" s="37">
        <v>989</v>
      </c>
      <c r="F2" s="123">
        <v>1046</v>
      </c>
      <c r="G2" s="123">
        <v>1293</v>
      </c>
      <c r="H2" s="123">
        <v>1502</v>
      </c>
      <c r="I2" s="123">
        <v>1475</v>
      </c>
      <c r="J2" s="123">
        <v>1391</v>
      </c>
    </row>
    <row r="3" spans="1:10" x14ac:dyDescent="0.4">
      <c r="A3" s="37" t="s">
        <v>88</v>
      </c>
      <c r="B3" s="37" t="s">
        <v>104</v>
      </c>
      <c r="C3" s="37">
        <v>907</v>
      </c>
      <c r="D3" s="37">
        <v>807</v>
      </c>
      <c r="E3" s="123">
        <v>1075</v>
      </c>
      <c r="F3" s="123">
        <v>1149</v>
      </c>
      <c r="G3" s="123">
        <v>1355</v>
      </c>
      <c r="H3" s="123">
        <v>1689</v>
      </c>
      <c r="I3" s="123">
        <v>1464</v>
      </c>
      <c r="J3" s="123">
        <v>1722</v>
      </c>
    </row>
    <row r="4" spans="1:10" x14ac:dyDescent="0.4">
      <c r="A4" s="37" t="s">
        <v>88</v>
      </c>
      <c r="B4" s="37" t="s">
        <v>99</v>
      </c>
      <c r="C4" s="37">
        <v>780</v>
      </c>
      <c r="D4" s="37">
        <v>769</v>
      </c>
      <c r="E4" s="37"/>
      <c r="F4" s="37"/>
      <c r="G4" s="123">
        <v>1141</v>
      </c>
      <c r="H4" s="37"/>
      <c r="I4" s="37"/>
      <c r="J4" s="37"/>
    </row>
    <row r="5" spans="1:10" x14ac:dyDescent="0.4">
      <c r="A5" s="37" t="s">
        <v>88</v>
      </c>
      <c r="B5" s="37" t="s">
        <v>96</v>
      </c>
      <c r="C5" s="37">
        <v>783</v>
      </c>
      <c r="D5" s="37">
        <v>789</v>
      </c>
      <c r="E5" s="37"/>
      <c r="F5" s="123">
        <v>1004</v>
      </c>
      <c r="G5" s="37"/>
      <c r="H5" s="37"/>
      <c r="I5" s="37"/>
      <c r="J5" s="37"/>
    </row>
    <row r="6" spans="1:10" x14ac:dyDescent="0.4">
      <c r="A6" s="37" t="s">
        <v>88</v>
      </c>
      <c r="B6" s="37" t="s">
        <v>100</v>
      </c>
      <c r="C6" s="37"/>
      <c r="D6" s="37">
        <v>831</v>
      </c>
      <c r="E6" s="37"/>
      <c r="F6" s="37">
        <v>815</v>
      </c>
      <c r="G6" s="37"/>
      <c r="H6" s="37"/>
      <c r="I6" s="37"/>
      <c r="J6" s="37"/>
    </row>
    <row r="7" spans="1:10" x14ac:dyDescent="0.4">
      <c r="A7" s="37" t="s">
        <v>88</v>
      </c>
      <c r="B7" s="37" t="s">
        <v>97</v>
      </c>
      <c r="C7" s="123">
        <v>1129</v>
      </c>
      <c r="D7" s="37"/>
      <c r="E7" s="123">
        <v>1179</v>
      </c>
      <c r="F7" s="123">
        <v>1313</v>
      </c>
      <c r="G7" s="123">
        <v>1542</v>
      </c>
      <c r="H7" s="123">
        <v>1644</v>
      </c>
      <c r="I7" s="123">
        <v>1709</v>
      </c>
      <c r="J7" s="37"/>
    </row>
    <row r="8" spans="1:10" x14ac:dyDescent="0.4">
      <c r="A8" s="37" t="s">
        <v>88</v>
      </c>
      <c r="B8" s="37" t="s">
        <v>102</v>
      </c>
      <c r="C8" s="37"/>
      <c r="D8" s="37">
        <v>607</v>
      </c>
      <c r="E8" s="37"/>
      <c r="F8" s="37"/>
      <c r="G8" s="37"/>
      <c r="H8" s="37"/>
      <c r="I8" s="37"/>
      <c r="J8" s="37"/>
    </row>
    <row r="9" spans="1:10" x14ac:dyDescent="0.4">
      <c r="A9" s="37" t="s">
        <v>88</v>
      </c>
      <c r="B9" s="37" t="s">
        <v>93</v>
      </c>
      <c r="C9" s="37"/>
      <c r="D9" s="37"/>
      <c r="E9" s="37"/>
      <c r="F9" s="37"/>
      <c r="G9" s="123">
        <v>1041</v>
      </c>
      <c r="H9" s="123">
        <v>1202</v>
      </c>
      <c r="I9" s="37"/>
      <c r="J9" s="37"/>
    </row>
    <row r="10" spans="1:10" x14ac:dyDescent="0.4">
      <c r="A10" s="37" t="s">
        <v>88</v>
      </c>
      <c r="B10" s="37" t="s">
        <v>105</v>
      </c>
      <c r="C10" s="37">
        <v>694</v>
      </c>
      <c r="D10" s="37"/>
      <c r="E10" s="37"/>
      <c r="F10" s="37"/>
      <c r="G10" s="37"/>
      <c r="H10" s="37"/>
      <c r="I10" s="37"/>
      <c r="J10" s="37"/>
    </row>
    <row r="11" spans="1:10" x14ac:dyDescent="0.4">
      <c r="A11" s="37" t="s">
        <v>88</v>
      </c>
      <c r="B11" s="37" t="s">
        <v>90</v>
      </c>
      <c r="C11" s="37">
        <v>774</v>
      </c>
      <c r="D11" s="123">
        <v>1049</v>
      </c>
      <c r="E11" s="37">
        <v>844</v>
      </c>
      <c r="F11" s="123">
        <v>1020</v>
      </c>
      <c r="G11" s="123">
        <v>1290</v>
      </c>
      <c r="H11" s="123">
        <v>1296</v>
      </c>
      <c r="I11" s="123">
        <v>1381</v>
      </c>
      <c r="J11" s="123">
        <v>1309</v>
      </c>
    </row>
    <row r="12" spans="1:10" x14ac:dyDescent="0.4">
      <c r="A12" s="37" t="s">
        <v>88</v>
      </c>
      <c r="B12" s="37" t="s">
        <v>98</v>
      </c>
      <c r="C12" s="37"/>
      <c r="D12" s="37"/>
      <c r="E12" s="37"/>
      <c r="F12" s="37"/>
      <c r="G12" s="37"/>
      <c r="H12" s="37"/>
      <c r="I12" s="37">
        <v>988</v>
      </c>
      <c r="J12" s="37"/>
    </row>
    <row r="13" spans="1:10" x14ac:dyDescent="0.4">
      <c r="A13" s="37" t="s">
        <v>88</v>
      </c>
      <c r="B13" s="37" t="s">
        <v>94</v>
      </c>
      <c r="C13" s="37"/>
      <c r="D13" s="37"/>
      <c r="E13" s="37"/>
      <c r="F13" s="37">
        <v>945</v>
      </c>
      <c r="G13" s="37"/>
      <c r="H13" s="37"/>
      <c r="I13" s="37"/>
      <c r="J13" s="37"/>
    </row>
    <row r="14" spans="1:10" x14ac:dyDescent="0.4">
      <c r="A14" s="37" t="s">
        <v>88</v>
      </c>
      <c r="B14" s="37" t="s">
        <v>107</v>
      </c>
      <c r="C14" s="37"/>
      <c r="D14" s="37"/>
      <c r="E14" s="37"/>
      <c r="F14" s="37">
        <v>822</v>
      </c>
      <c r="G14" s="37"/>
      <c r="H14" s="37"/>
      <c r="I14" s="37"/>
      <c r="J14" s="37"/>
    </row>
    <row r="15" spans="1:10" x14ac:dyDescent="0.4">
      <c r="A15" s="37" t="s">
        <v>88</v>
      </c>
      <c r="B15" s="37" t="s">
        <v>101</v>
      </c>
      <c r="C15" s="37">
        <v>965</v>
      </c>
      <c r="D15" s="37">
        <v>851</v>
      </c>
      <c r="E15" s="37"/>
      <c r="F15" s="123">
        <v>1222</v>
      </c>
      <c r="G15" s="123">
        <v>1714</v>
      </c>
      <c r="H15" s="123">
        <v>1548</v>
      </c>
      <c r="I15" s="123">
        <v>1622</v>
      </c>
      <c r="J15" s="37"/>
    </row>
    <row r="16" spans="1:10" x14ac:dyDescent="0.4">
      <c r="A16" s="37" t="s">
        <v>88</v>
      </c>
      <c r="B16" s="37" t="s">
        <v>95</v>
      </c>
      <c r="C16" s="37">
        <v>455</v>
      </c>
      <c r="D16" s="37"/>
      <c r="E16" s="37"/>
      <c r="F16" s="37"/>
      <c r="G16" s="37"/>
      <c r="H16" s="37"/>
      <c r="I16" s="37"/>
      <c r="J16" s="37"/>
    </row>
    <row r="17" spans="1:10" x14ac:dyDescent="0.4">
      <c r="A17" s="37" t="s">
        <v>88</v>
      </c>
      <c r="B17" s="37" t="s">
        <v>91</v>
      </c>
      <c r="C17" s="37"/>
      <c r="D17" s="37"/>
      <c r="E17" s="37">
        <v>978</v>
      </c>
      <c r="F17" s="37">
        <v>951</v>
      </c>
      <c r="G17" s="37"/>
      <c r="H17" s="37"/>
      <c r="I17" s="37"/>
      <c r="J17" s="37"/>
    </row>
    <row r="18" spans="1:10" x14ac:dyDescent="0.4">
      <c r="A18" s="37" t="s">
        <v>88</v>
      </c>
      <c r="B18" s="37" t="s">
        <v>106</v>
      </c>
      <c r="C18" s="37"/>
      <c r="D18" s="37"/>
      <c r="E18" s="37"/>
      <c r="F18" s="37">
        <v>962</v>
      </c>
      <c r="G18" s="123">
        <v>1313</v>
      </c>
      <c r="H18" s="37"/>
      <c r="I18" s="123">
        <v>1332</v>
      </c>
      <c r="J18" s="37"/>
    </row>
    <row r="19" spans="1:10" x14ac:dyDescent="0.4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  <c r="J19" s="37"/>
    </row>
    <row r="20" spans="1:10" x14ac:dyDescent="0.4">
      <c r="A20" s="37" t="s">
        <v>88</v>
      </c>
      <c r="B20" s="37" t="s">
        <v>103</v>
      </c>
      <c r="C20" s="37"/>
      <c r="D20" s="37">
        <v>736</v>
      </c>
      <c r="E20" s="37"/>
      <c r="F20" s="37">
        <v>928</v>
      </c>
      <c r="G20" s="37"/>
      <c r="H20" s="37"/>
      <c r="I20" s="37"/>
      <c r="J20" s="37"/>
    </row>
    <row r="21" spans="1:10" x14ac:dyDescent="0.4">
      <c r="A21" s="37" t="s">
        <v>109</v>
      </c>
      <c r="B21" s="37" t="s">
        <v>109</v>
      </c>
      <c r="C21" s="123">
        <v>1435</v>
      </c>
      <c r="D21" s="123">
        <v>1462</v>
      </c>
      <c r="E21" s="123">
        <v>1446</v>
      </c>
      <c r="F21" s="123">
        <v>1386</v>
      </c>
      <c r="G21" s="123">
        <v>1575</v>
      </c>
      <c r="H21" s="123">
        <v>1868</v>
      </c>
      <c r="I21" s="123">
        <v>1981</v>
      </c>
      <c r="J21" s="123">
        <v>1967</v>
      </c>
    </row>
    <row r="22" spans="1:10" x14ac:dyDescent="0.4">
      <c r="A22" s="37" t="s">
        <v>109</v>
      </c>
      <c r="B22" s="37" t="s">
        <v>131</v>
      </c>
      <c r="C22" s="37">
        <v>835</v>
      </c>
      <c r="D22" s="37">
        <v>897</v>
      </c>
      <c r="E22" s="123">
        <v>1116</v>
      </c>
      <c r="F22" s="123">
        <v>1031</v>
      </c>
      <c r="G22" s="123">
        <v>1064</v>
      </c>
      <c r="H22" s="37"/>
      <c r="I22" s="123">
        <v>1333</v>
      </c>
      <c r="J22" s="37"/>
    </row>
    <row r="23" spans="1:10" x14ac:dyDescent="0.4">
      <c r="A23" s="37" t="s">
        <v>109</v>
      </c>
      <c r="B23" s="37" t="s">
        <v>118</v>
      </c>
      <c r="C23" s="123">
        <v>1571</v>
      </c>
      <c r="D23" s="123">
        <v>1705</v>
      </c>
      <c r="E23" s="123">
        <v>2154</v>
      </c>
      <c r="F23" s="123">
        <v>1614</v>
      </c>
      <c r="G23" s="123">
        <v>2127</v>
      </c>
      <c r="H23" s="123">
        <v>2067</v>
      </c>
      <c r="I23" s="123">
        <v>2300</v>
      </c>
      <c r="J23" s="123">
        <v>2302</v>
      </c>
    </row>
    <row r="24" spans="1:10" x14ac:dyDescent="0.4">
      <c r="A24" s="37" t="s">
        <v>109</v>
      </c>
      <c r="B24" s="37" t="s">
        <v>119</v>
      </c>
      <c r="C24" s="123">
        <v>1514</v>
      </c>
      <c r="D24" s="123">
        <v>1725</v>
      </c>
      <c r="E24" s="123">
        <v>2154</v>
      </c>
      <c r="F24" s="123">
        <v>1799</v>
      </c>
      <c r="G24" s="123">
        <v>2127</v>
      </c>
      <c r="H24" s="123"/>
      <c r="I24" s="123">
        <v>1347</v>
      </c>
      <c r="J24" s="123">
        <v>2302</v>
      </c>
    </row>
    <row r="25" spans="1:10" x14ac:dyDescent="0.4">
      <c r="A25" s="37" t="s">
        <v>109</v>
      </c>
      <c r="B25" s="37" t="s">
        <v>120</v>
      </c>
      <c r="C25" s="123">
        <v>1600</v>
      </c>
      <c r="D25" s="123"/>
      <c r="E25" s="123"/>
      <c r="F25" s="123">
        <v>1471</v>
      </c>
      <c r="G25" s="123"/>
      <c r="H25" s="123">
        <v>2067</v>
      </c>
      <c r="I25" s="123">
        <v>2321</v>
      </c>
      <c r="J25" s="123"/>
    </row>
    <row r="26" spans="1:10" x14ac:dyDescent="0.4">
      <c r="A26" s="37" t="s">
        <v>109</v>
      </c>
      <c r="B26" s="37" t="s">
        <v>121</v>
      </c>
      <c r="C26" s="123"/>
      <c r="D26" s="123">
        <v>1627</v>
      </c>
      <c r="E26" s="123"/>
      <c r="F26" s="123"/>
      <c r="G26" s="123"/>
      <c r="H26" s="123"/>
      <c r="I26" s="123"/>
      <c r="J26" s="123"/>
    </row>
    <row r="27" spans="1:10" x14ac:dyDescent="0.4">
      <c r="A27" s="37" t="s">
        <v>109</v>
      </c>
      <c r="B27" s="37" t="s">
        <v>150</v>
      </c>
      <c r="C27" s="123">
        <v>3146</v>
      </c>
      <c r="D27" s="123">
        <v>3719</v>
      </c>
      <c r="E27" s="123">
        <v>2379</v>
      </c>
      <c r="F27" s="123">
        <v>2396</v>
      </c>
      <c r="G27" s="37"/>
      <c r="H27" s="37"/>
      <c r="I27" s="123">
        <v>4342</v>
      </c>
      <c r="J27" s="37"/>
    </row>
    <row r="28" spans="1:10" x14ac:dyDescent="0.4">
      <c r="A28" s="37" t="s">
        <v>109</v>
      </c>
      <c r="B28" s="37" t="s">
        <v>129</v>
      </c>
      <c r="C28" s="123">
        <v>2215</v>
      </c>
      <c r="D28" s="123">
        <v>2264</v>
      </c>
      <c r="E28" s="123">
        <v>1954</v>
      </c>
      <c r="F28" s="37"/>
      <c r="G28" s="123">
        <v>2773</v>
      </c>
      <c r="H28" s="123">
        <v>3167</v>
      </c>
      <c r="I28" s="123">
        <v>3056</v>
      </c>
      <c r="J28" s="37"/>
    </row>
    <row r="29" spans="1:10" x14ac:dyDescent="0.4">
      <c r="A29" s="37" t="s">
        <v>109</v>
      </c>
      <c r="B29" s="37" t="s">
        <v>111</v>
      </c>
      <c r="C29" s="123">
        <v>1263</v>
      </c>
      <c r="D29" s="123">
        <v>1319</v>
      </c>
      <c r="E29" s="123">
        <v>1322</v>
      </c>
      <c r="F29" s="123">
        <v>1475</v>
      </c>
      <c r="G29" s="123">
        <v>1716</v>
      </c>
      <c r="H29" s="37"/>
      <c r="I29" s="123">
        <v>1833</v>
      </c>
      <c r="J29" s="37"/>
    </row>
    <row r="30" spans="1:10" x14ac:dyDescent="0.4">
      <c r="A30" s="37" t="s">
        <v>109</v>
      </c>
      <c r="B30" s="37" t="s">
        <v>139</v>
      </c>
      <c r="C30" s="123">
        <v>1562</v>
      </c>
      <c r="D30" s="123">
        <v>1827</v>
      </c>
      <c r="E30" s="123">
        <v>1797</v>
      </c>
      <c r="F30" s="37"/>
      <c r="G30" s="123">
        <v>2428</v>
      </c>
      <c r="H30" s="123">
        <v>2457</v>
      </c>
      <c r="I30" s="37"/>
      <c r="J30" s="123">
        <v>3334</v>
      </c>
    </row>
    <row r="31" spans="1:10" x14ac:dyDescent="0.4">
      <c r="A31" s="37" t="s">
        <v>109</v>
      </c>
      <c r="B31" s="37" t="s">
        <v>151</v>
      </c>
      <c r="C31" s="123">
        <v>1812</v>
      </c>
      <c r="D31" s="123">
        <v>1284</v>
      </c>
      <c r="E31" s="123">
        <v>1418</v>
      </c>
      <c r="F31" s="37"/>
      <c r="G31" s="37"/>
      <c r="H31" s="123">
        <v>2283</v>
      </c>
      <c r="I31" s="123">
        <v>2493</v>
      </c>
      <c r="J31" s="37"/>
    </row>
    <row r="32" spans="1:10" x14ac:dyDescent="0.4">
      <c r="A32" s="37" t="s">
        <v>109</v>
      </c>
      <c r="B32" s="37" t="s">
        <v>156</v>
      </c>
      <c r="C32" s="123">
        <v>1189</v>
      </c>
      <c r="D32" s="37">
        <v>803</v>
      </c>
      <c r="E32" s="37">
        <v>976</v>
      </c>
      <c r="F32" s="123">
        <v>1073</v>
      </c>
      <c r="G32" s="37"/>
      <c r="H32" s="123">
        <v>2236</v>
      </c>
      <c r="I32" s="123">
        <v>1972</v>
      </c>
      <c r="J32" s="123">
        <v>2232</v>
      </c>
    </row>
    <row r="33" spans="1:10" x14ac:dyDescent="0.4">
      <c r="A33" s="37" t="s">
        <v>109</v>
      </c>
      <c r="B33" s="37" t="s">
        <v>155</v>
      </c>
      <c r="C33" s="123">
        <v>1162</v>
      </c>
      <c r="D33" s="123">
        <v>1173</v>
      </c>
      <c r="E33" s="123">
        <v>1458</v>
      </c>
      <c r="F33" s="123">
        <v>1566</v>
      </c>
      <c r="G33" s="123">
        <v>1870</v>
      </c>
      <c r="H33" s="123">
        <v>2142</v>
      </c>
      <c r="I33" s="123">
        <v>2370</v>
      </c>
      <c r="J33" s="123">
        <v>2157</v>
      </c>
    </row>
    <row r="34" spans="1:10" x14ac:dyDescent="0.4">
      <c r="A34" s="37" t="s">
        <v>109</v>
      </c>
      <c r="B34" s="37" t="s">
        <v>128</v>
      </c>
      <c r="C34" s="37">
        <v>852</v>
      </c>
      <c r="D34" s="37"/>
      <c r="E34" s="37">
        <v>708</v>
      </c>
      <c r="F34" s="123">
        <v>1034</v>
      </c>
      <c r="G34" s="123">
        <v>1140</v>
      </c>
      <c r="H34" s="37"/>
      <c r="I34" s="37"/>
      <c r="J34" s="37"/>
    </row>
    <row r="35" spans="1:10" x14ac:dyDescent="0.4">
      <c r="A35" s="37" t="s">
        <v>109</v>
      </c>
      <c r="B35" s="37" t="s">
        <v>134</v>
      </c>
      <c r="C35" s="123">
        <v>1770</v>
      </c>
      <c r="D35" s="123">
        <v>1626</v>
      </c>
      <c r="E35" s="123">
        <v>1611</v>
      </c>
      <c r="F35" s="123">
        <v>2304</v>
      </c>
      <c r="G35" s="123">
        <v>2126</v>
      </c>
      <c r="H35" s="123">
        <v>2261</v>
      </c>
      <c r="I35" s="123">
        <v>2619</v>
      </c>
      <c r="J35" s="123">
        <v>2133</v>
      </c>
    </row>
    <row r="36" spans="1:10" x14ac:dyDescent="0.4">
      <c r="A36" s="37" t="s">
        <v>109</v>
      </c>
      <c r="B36" s="37" t="s">
        <v>122</v>
      </c>
      <c r="C36" s="123">
        <v>2256</v>
      </c>
      <c r="D36" s="123">
        <v>2072</v>
      </c>
      <c r="E36" s="123">
        <v>2121</v>
      </c>
      <c r="F36" s="123">
        <v>2326</v>
      </c>
      <c r="G36" s="123">
        <v>2543</v>
      </c>
      <c r="H36" s="123">
        <v>2428</v>
      </c>
      <c r="I36" s="123">
        <v>3390</v>
      </c>
      <c r="J36" s="123">
        <v>2537</v>
      </c>
    </row>
    <row r="37" spans="1:10" x14ac:dyDescent="0.4">
      <c r="A37" s="37" t="s">
        <v>109</v>
      </c>
      <c r="B37" s="37" t="s">
        <v>123</v>
      </c>
      <c r="C37" s="123">
        <v>2282</v>
      </c>
      <c r="D37" s="123">
        <v>2417</v>
      </c>
      <c r="E37" s="123"/>
      <c r="F37" s="123"/>
      <c r="G37" s="123">
        <v>2361</v>
      </c>
      <c r="H37" s="123"/>
      <c r="I37" s="123">
        <v>2366</v>
      </c>
      <c r="J37" s="123"/>
    </row>
    <row r="38" spans="1:10" x14ac:dyDescent="0.4">
      <c r="A38" s="37" t="s">
        <v>109</v>
      </c>
      <c r="B38" s="37" t="s">
        <v>125</v>
      </c>
      <c r="C38" s="123"/>
      <c r="D38" s="123"/>
      <c r="E38" s="123">
        <v>2121</v>
      </c>
      <c r="F38" s="123">
        <v>2326</v>
      </c>
      <c r="G38" s="123">
        <v>2768</v>
      </c>
      <c r="H38" s="123"/>
      <c r="I38" s="123">
        <v>3371</v>
      </c>
      <c r="J38" s="123">
        <v>2520</v>
      </c>
    </row>
    <row r="39" spans="1:10" x14ac:dyDescent="0.4">
      <c r="A39" s="37" t="s">
        <v>109</v>
      </c>
      <c r="B39" s="37" t="s">
        <v>124</v>
      </c>
      <c r="C39" s="123">
        <v>1637</v>
      </c>
      <c r="D39" s="123">
        <v>1912</v>
      </c>
      <c r="E39" s="123"/>
      <c r="F39" s="123"/>
      <c r="G39" s="123">
        <v>3797</v>
      </c>
      <c r="H39" s="123">
        <v>2428</v>
      </c>
      <c r="I39" s="123">
        <v>3637</v>
      </c>
      <c r="J39" s="123">
        <v>2868</v>
      </c>
    </row>
    <row r="40" spans="1:10" x14ac:dyDescent="0.4">
      <c r="A40" s="37" t="s">
        <v>109</v>
      </c>
      <c r="B40" s="37" t="s">
        <v>140</v>
      </c>
      <c r="C40" s="123">
        <v>1499</v>
      </c>
      <c r="D40" s="123">
        <v>1558</v>
      </c>
      <c r="E40" s="123">
        <v>1826</v>
      </c>
      <c r="F40" s="123">
        <v>1855</v>
      </c>
      <c r="G40" s="123">
        <v>2146</v>
      </c>
      <c r="H40" s="123">
        <v>2547</v>
      </c>
      <c r="I40" s="123">
        <v>2711</v>
      </c>
      <c r="J40" s="123">
        <v>3117</v>
      </c>
    </row>
    <row r="41" spans="1:10" x14ac:dyDescent="0.4">
      <c r="A41" s="37" t="s">
        <v>109</v>
      </c>
      <c r="B41" s="37" t="s">
        <v>143</v>
      </c>
      <c r="C41" s="123"/>
      <c r="D41" s="123">
        <v>1491</v>
      </c>
      <c r="E41" s="123">
        <v>1568</v>
      </c>
      <c r="F41" s="123">
        <v>1493</v>
      </c>
      <c r="G41" s="123">
        <v>2124</v>
      </c>
      <c r="H41" s="123">
        <v>2647</v>
      </c>
      <c r="I41" s="123">
        <v>1725</v>
      </c>
      <c r="J41" s="123"/>
    </row>
    <row r="42" spans="1:10" x14ac:dyDescent="0.4">
      <c r="A42" s="37" t="s">
        <v>109</v>
      </c>
      <c r="B42" s="37" t="s">
        <v>141</v>
      </c>
      <c r="C42" s="123"/>
      <c r="D42" s="123"/>
      <c r="E42" s="123">
        <v>1849</v>
      </c>
      <c r="F42" s="123">
        <v>2343</v>
      </c>
      <c r="G42" s="123">
        <v>2147</v>
      </c>
      <c r="H42" s="123"/>
      <c r="I42" s="123">
        <v>3083</v>
      </c>
      <c r="J42" s="123"/>
    </row>
    <row r="43" spans="1:10" x14ac:dyDescent="0.4">
      <c r="A43" s="37" t="s">
        <v>109</v>
      </c>
      <c r="B43" s="37" t="s">
        <v>144</v>
      </c>
      <c r="C43" s="123">
        <v>1517</v>
      </c>
      <c r="D43" s="123">
        <v>1294</v>
      </c>
      <c r="E43" s="123">
        <v>1806</v>
      </c>
      <c r="F43" s="123">
        <v>1859</v>
      </c>
      <c r="G43" s="123"/>
      <c r="H43" s="123"/>
      <c r="I43" s="123">
        <v>2739</v>
      </c>
      <c r="J43" s="123">
        <v>3117</v>
      </c>
    </row>
    <row r="44" spans="1:10" x14ac:dyDescent="0.4">
      <c r="A44" s="37" t="s">
        <v>109</v>
      </c>
      <c r="B44" s="37" t="s">
        <v>142</v>
      </c>
      <c r="C44" s="123">
        <v>1333</v>
      </c>
      <c r="D44" s="123">
        <v>1583</v>
      </c>
      <c r="E44" s="123">
        <v>1853</v>
      </c>
      <c r="F44" s="123">
        <v>1588</v>
      </c>
      <c r="G44" s="123"/>
      <c r="H44" s="123">
        <v>2193</v>
      </c>
      <c r="I44" s="123">
        <v>2173</v>
      </c>
      <c r="J44" s="123"/>
    </row>
    <row r="45" spans="1:10" x14ac:dyDescent="0.4">
      <c r="A45" s="37" t="s">
        <v>109</v>
      </c>
      <c r="B45" s="37" t="s">
        <v>127</v>
      </c>
      <c r="C45" s="123">
        <v>1148</v>
      </c>
      <c r="D45" s="123">
        <v>1236</v>
      </c>
      <c r="E45" s="123">
        <v>1186</v>
      </c>
      <c r="F45" s="123">
        <v>1355</v>
      </c>
      <c r="G45" s="123">
        <v>1773</v>
      </c>
      <c r="H45" s="123">
        <v>1756</v>
      </c>
      <c r="I45" s="37"/>
      <c r="J45" s="37"/>
    </row>
    <row r="46" spans="1:10" x14ac:dyDescent="0.4">
      <c r="A46" s="37" t="s">
        <v>109</v>
      </c>
      <c r="B46" s="37" t="s">
        <v>115</v>
      </c>
      <c r="C46" s="123">
        <v>1230</v>
      </c>
      <c r="D46" s="123">
        <v>1406</v>
      </c>
      <c r="E46" s="123">
        <v>1441</v>
      </c>
      <c r="F46" s="123">
        <v>1528</v>
      </c>
      <c r="G46" s="37"/>
      <c r="H46" s="123">
        <v>2385</v>
      </c>
      <c r="I46" s="123">
        <v>2207</v>
      </c>
      <c r="J46" s="37"/>
    </row>
    <row r="47" spans="1:10" x14ac:dyDescent="0.4">
      <c r="A47" s="37" t="s">
        <v>109</v>
      </c>
      <c r="B47" s="37" t="s">
        <v>117</v>
      </c>
      <c r="C47" s="123">
        <v>1268</v>
      </c>
      <c r="D47" s="123">
        <v>1406</v>
      </c>
      <c r="E47" s="123">
        <v>1441</v>
      </c>
      <c r="F47" s="123">
        <v>1484</v>
      </c>
      <c r="G47" s="37"/>
      <c r="H47" s="123">
        <v>2385</v>
      </c>
      <c r="I47" s="123">
        <v>2207</v>
      </c>
      <c r="J47" s="37"/>
    </row>
    <row r="48" spans="1:10" x14ac:dyDescent="0.4">
      <c r="A48" s="37" t="s">
        <v>109</v>
      </c>
      <c r="B48" s="37" t="s">
        <v>116</v>
      </c>
      <c r="C48" s="123">
        <v>1064</v>
      </c>
      <c r="D48" s="123"/>
      <c r="E48" s="123"/>
      <c r="F48" s="123">
        <v>1793</v>
      </c>
      <c r="G48" s="37"/>
      <c r="H48" s="123"/>
      <c r="I48" s="123"/>
      <c r="J48" s="37"/>
    </row>
    <row r="49" spans="1:10" x14ac:dyDescent="0.4">
      <c r="A49" s="37" t="s">
        <v>109</v>
      </c>
      <c r="B49" s="37" t="s">
        <v>132</v>
      </c>
      <c r="C49" s="37"/>
      <c r="D49" s="37"/>
      <c r="E49" s="37">
        <v>866</v>
      </c>
      <c r="F49" s="123">
        <v>1107</v>
      </c>
      <c r="G49" s="123">
        <v>1269</v>
      </c>
      <c r="H49" s="123">
        <v>1378</v>
      </c>
      <c r="I49" s="123">
        <v>1170</v>
      </c>
      <c r="J49" s="123">
        <v>1301</v>
      </c>
    </row>
    <row r="50" spans="1:10" x14ac:dyDescent="0.4">
      <c r="A50" s="37" t="s">
        <v>109</v>
      </c>
      <c r="B50" s="37" t="s">
        <v>152</v>
      </c>
      <c r="C50" s="123">
        <v>1798</v>
      </c>
      <c r="D50" s="123">
        <v>2032</v>
      </c>
      <c r="E50" s="123">
        <v>1961</v>
      </c>
      <c r="F50" s="123">
        <v>2488</v>
      </c>
      <c r="G50" s="123">
        <v>2528</v>
      </c>
      <c r="H50" s="123">
        <v>3110</v>
      </c>
      <c r="I50" s="123">
        <v>3630</v>
      </c>
      <c r="J50" s="37"/>
    </row>
    <row r="51" spans="1:10" x14ac:dyDescent="0.4">
      <c r="A51" s="37" t="s">
        <v>109</v>
      </c>
      <c r="B51" s="37" t="s">
        <v>154</v>
      </c>
      <c r="C51" s="123">
        <v>1834</v>
      </c>
      <c r="D51" s="123">
        <v>2067</v>
      </c>
      <c r="E51" s="123">
        <v>1896</v>
      </c>
      <c r="F51" s="123">
        <v>2488</v>
      </c>
      <c r="G51" s="123">
        <v>2686</v>
      </c>
      <c r="H51" s="123">
        <v>3222</v>
      </c>
      <c r="I51" s="123">
        <v>3630</v>
      </c>
      <c r="J51" s="37"/>
    </row>
    <row r="52" spans="1:10" x14ac:dyDescent="0.4">
      <c r="A52" s="37" t="s">
        <v>109</v>
      </c>
      <c r="B52" s="37" t="s">
        <v>153</v>
      </c>
      <c r="C52" s="123">
        <v>1674</v>
      </c>
      <c r="D52" s="123">
        <v>1976</v>
      </c>
      <c r="E52" s="123">
        <v>2025</v>
      </c>
      <c r="F52" s="123"/>
      <c r="G52" s="123">
        <v>2490</v>
      </c>
      <c r="H52" s="123">
        <v>2632</v>
      </c>
      <c r="I52" s="123"/>
      <c r="J52" s="37"/>
    </row>
    <row r="53" spans="1:10" x14ac:dyDescent="0.4">
      <c r="A53" s="37" t="s">
        <v>109</v>
      </c>
      <c r="B53" s="37" t="s">
        <v>136</v>
      </c>
      <c r="C53" s="37">
        <v>928</v>
      </c>
      <c r="D53" s="123">
        <v>1041</v>
      </c>
      <c r="E53" s="123">
        <v>1113</v>
      </c>
      <c r="F53" s="123">
        <v>1165</v>
      </c>
      <c r="G53" s="123">
        <v>1250</v>
      </c>
      <c r="H53" s="123">
        <v>1324</v>
      </c>
      <c r="I53" s="123">
        <v>1390</v>
      </c>
      <c r="J53" s="123">
        <v>1445</v>
      </c>
    </row>
    <row r="54" spans="1:10" x14ac:dyDescent="0.4">
      <c r="A54" s="37" t="s">
        <v>109</v>
      </c>
      <c r="B54" s="37" t="s">
        <v>110</v>
      </c>
      <c r="C54" s="37"/>
      <c r="D54" s="123">
        <v>1288</v>
      </c>
      <c r="E54" s="123">
        <v>1129</v>
      </c>
      <c r="F54" s="123">
        <v>1298</v>
      </c>
      <c r="G54" s="123">
        <v>1456</v>
      </c>
      <c r="H54" s="37"/>
      <c r="I54" s="123">
        <v>1504</v>
      </c>
      <c r="J54" s="37"/>
    </row>
    <row r="55" spans="1:10" x14ac:dyDescent="0.4">
      <c r="A55" s="37" t="s">
        <v>109</v>
      </c>
      <c r="B55" s="37" t="s">
        <v>112</v>
      </c>
      <c r="C55" s="37">
        <v>927</v>
      </c>
      <c r="D55" s="37">
        <v>982</v>
      </c>
      <c r="E55" s="123">
        <v>1100</v>
      </c>
      <c r="F55" s="123">
        <v>1157</v>
      </c>
      <c r="G55" s="37"/>
      <c r="H55" s="37"/>
      <c r="I55" s="123">
        <v>1577</v>
      </c>
      <c r="J55" s="123">
        <v>1551</v>
      </c>
    </row>
    <row r="56" spans="1:10" x14ac:dyDescent="0.4">
      <c r="A56" s="37" t="s">
        <v>109</v>
      </c>
      <c r="B56" s="37" t="s">
        <v>113</v>
      </c>
      <c r="C56" s="37">
        <v>727</v>
      </c>
      <c r="D56" s="37"/>
      <c r="E56" s="37"/>
      <c r="F56" s="37">
        <v>881</v>
      </c>
      <c r="G56" s="123">
        <v>1078</v>
      </c>
      <c r="H56" s="37"/>
      <c r="I56" s="37"/>
      <c r="J56" s="37"/>
    </row>
    <row r="57" spans="1:10" x14ac:dyDescent="0.4">
      <c r="A57" s="37" t="s">
        <v>109</v>
      </c>
      <c r="B57" s="37" t="s">
        <v>135</v>
      </c>
      <c r="C57" s="123">
        <v>1058</v>
      </c>
      <c r="D57" s="123">
        <v>1014</v>
      </c>
      <c r="E57" s="123">
        <v>1319</v>
      </c>
      <c r="F57" s="123">
        <v>1234</v>
      </c>
      <c r="G57" s="123">
        <v>1313</v>
      </c>
      <c r="H57" s="123">
        <v>1370</v>
      </c>
      <c r="I57" s="123">
        <v>1596</v>
      </c>
      <c r="J57" s="123">
        <v>1339</v>
      </c>
    </row>
    <row r="58" spans="1:10" x14ac:dyDescent="0.4">
      <c r="A58" s="37" t="s">
        <v>109</v>
      </c>
      <c r="B58" s="37" t="s">
        <v>145</v>
      </c>
      <c r="C58" s="123">
        <v>1633</v>
      </c>
      <c r="D58" s="123">
        <v>1739</v>
      </c>
      <c r="E58" s="123">
        <v>1208</v>
      </c>
      <c r="F58" s="123">
        <v>1169</v>
      </c>
      <c r="G58" s="123">
        <v>1469</v>
      </c>
      <c r="H58" s="123">
        <v>3032</v>
      </c>
      <c r="I58" s="123">
        <v>1803</v>
      </c>
      <c r="J58" s="123">
        <v>1918</v>
      </c>
    </row>
    <row r="59" spans="1:10" x14ac:dyDescent="0.4">
      <c r="A59" s="37" t="s">
        <v>109</v>
      </c>
      <c r="B59" s="37" t="s">
        <v>148</v>
      </c>
      <c r="C59" s="123">
        <v>1235</v>
      </c>
      <c r="D59" s="123"/>
      <c r="E59" s="123">
        <v>1540</v>
      </c>
      <c r="F59" s="123"/>
      <c r="G59" s="123">
        <v>1845</v>
      </c>
      <c r="H59" s="123">
        <v>3393</v>
      </c>
      <c r="I59" s="123">
        <v>2616</v>
      </c>
      <c r="J59" s="123"/>
    </row>
    <row r="60" spans="1:10" x14ac:dyDescent="0.4">
      <c r="A60" s="37" t="s">
        <v>109</v>
      </c>
      <c r="B60" s="37" t="s">
        <v>147</v>
      </c>
      <c r="C60" s="123">
        <v>1818</v>
      </c>
      <c r="D60" s="123">
        <v>1739</v>
      </c>
      <c r="E60" s="123"/>
      <c r="F60" s="123"/>
      <c r="G60" s="123">
        <v>2160</v>
      </c>
      <c r="H60" s="123"/>
      <c r="I60" s="123"/>
      <c r="J60" s="123"/>
    </row>
    <row r="61" spans="1:10" x14ac:dyDescent="0.4">
      <c r="A61" s="37" t="s">
        <v>109</v>
      </c>
      <c r="B61" s="37" t="s">
        <v>146</v>
      </c>
      <c r="C61" s="123"/>
      <c r="D61" s="123"/>
      <c r="E61" s="123">
        <v>1117</v>
      </c>
      <c r="F61" s="123">
        <v>1169</v>
      </c>
      <c r="G61" s="123">
        <v>1395</v>
      </c>
      <c r="H61" s="123">
        <v>1712</v>
      </c>
      <c r="I61" s="123">
        <v>1688</v>
      </c>
      <c r="J61" s="123">
        <v>1918</v>
      </c>
    </row>
    <row r="62" spans="1:10" x14ac:dyDescent="0.4">
      <c r="A62" s="37" t="s">
        <v>109</v>
      </c>
      <c r="B62" s="37" t="s">
        <v>130</v>
      </c>
      <c r="C62" s="123">
        <v>1483</v>
      </c>
      <c r="D62" s="37"/>
      <c r="E62" s="123">
        <v>1448</v>
      </c>
      <c r="F62" s="123">
        <v>1791</v>
      </c>
      <c r="G62" s="123">
        <v>2909</v>
      </c>
      <c r="H62" s="123">
        <v>2796</v>
      </c>
      <c r="I62" s="123">
        <v>2057</v>
      </c>
      <c r="J62" s="123">
        <v>2226</v>
      </c>
    </row>
    <row r="63" spans="1:10" x14ac:dyDescent="0.4">
      <c r="A63" s="37" t="s">
        <v>109</v>
      </c>
      <c r="B63" s="37" t="s">
        <v>157</v>
      </c>
      <c r="C63" s="123">
        <v>1168</v>
      </c>
      <c r="D63" s="123">
        <v>1479</v>
      </c>
      <c r="E63" s="123">
        <v>1366</v>
      </c>
      <c r="F63" s="123">
        <v>1320</v>
      </c>
      <c r="G63" s="123">
        <v>1678</v>
      </c>
      <c r="H63" s="123">
        <v>1992</v>
      </c>
      <c r="I63" s="123">
        <v>1925</v>
      </c>
      <c r="J63" s="37"/>
    </row>
    <row r="64" spans="1:10" x14ac:dyDescent="0.4">
      <c r="A64" s="37" t="s">
        <v>109</v>
      </c>
      <c r="B64" s="37" t="s">
        <v>126</v>
      </c>
      <c r="C64" s="37">
        <v>909</v>
      </c>
      <c r="D64" s="123">
        <v>1127</v>
      </c>
      <c r="E64" s="37"/>
      <c r="F64" s="123">
        <v>1246</v>
      </c>
      <c r="G64" s="123">
        <v>1262</v>
      </c>
      <c r="H64" s="123">
        <v>1517</v>
      </c>
      <c r="I64" s="123">
        <v>1755</v>
      </c>
      <c r="J64" s="37"/>
    </row>
    <row r="65" spans="1:10" x14ac:dyDescent="0.4">
      <c r="A65" s="37" t="s">
        <v>109</v>
      </c>
      <c r="B65" s="37" t="s">
        <v>149</v>
      </c>
      <c r="C65" s="37"/>
      <c r="D65" s="123">
        <v>1198</v>
      </c>
      <c r="E65" s="123">
        <v>1257</v>
      </c>
      <c r="F65" s="123">
        <v>1269</v>
      </c>
      <c r="G65" s="123">
        <v>1404</v>
      </c>
      <c r="H65" s="123">
        <v>1701</v>
      </c>
      <c r="I65" s="123">
        <v>1463</v>
      </c>
      <c r="J65" s="37"/>
    </row>
    <row r="66" spans="1:10" x14ac:dyDescent="0.4">
      <c r="A66" s="37" t="s">
        <v>109</v>
      </c>
      <c r="B66" s="37" t="s">
        <v>114</v>
      </c>
      <c r="C66" s="123">
        <v>1050</v>
      </c>
      <c r="D66" s="123">
        <v>1204</v>
      </c>
      <c r="E66" s="123">
        <v>1272</v>
      </c>
      <c r="F66" s="123">
        <v>1357</v>
      </c>
      <c r="G66" s="123">
        <v>1370</v>
      </c>
      <c r="H66" s="123">
        <v>1443</v>
      </c>
      <c r="I66" s="123">
        <v>1547</v>
      </c>
      <c r="J66" s="123">
        <v>1517</v>
      </c>
    </row>
    <row r="67" spans="1:10" x14ac:dyDescent="0.4">
      <c r="A67" s="37" t="s">
        <v>109</v>
      </c>
      <c r="B67" s="37" t="s">
        <v>133</v>
      </c>
      <c r="C67" s="37">
        <v>861</v>
      </c>
      <c r="D67" s="37"/>
      <c r="E67" s="37">
        <v>852</v>
      </c>
      <c r="F67" s="123">
        <v>1096</v>
      </c>
      <c r="G67" s="37"/>
      <c r="H67" s="123">
        <v>1250</v>
      </c>
      <c r="I67" s="37"/>
      <c r="J67" s="37"/>
    </row>
    <row r="68" spans="1:10" x14ac:dyDescent="0.4">
      <c r="A68" s="37" t="s">
        <v>109</v>
      </c>
      <c r="B68" s="37" t="s">
        <v>138</v>
      </c>
      <c r="C68" s="123">
        <v>1621</v>
      </c>
      <c r="D68" s="123">
        <v>1772</v>
      </c>
      <c r="E68" s="123">
        <v>1875</v>
      </c>
      <c r="F68" s="123">
        <v>2003</v>
      </c>
      <c r="G68" s="123">
        <v>2743</v>
      </c>
      <c r="H68" s="37"/>
      <c r="I68" s="123">
        <v>2203</v>
      </c>
      <c r="J68" s="123">
        <v>2226</v>
      </c>
    </row>
    <row r="69" spans="1:10" x14ac:dyDescent="0.4">
      <c r="A69" s="37" t="s">
        <v>109</v>
      </c>
      <c r="B69" s="37" t="s">
        <v>137</v>
      </c>
      <c r="C69" s="123">
        <v>1127</v>
      </c>
      <c r="D69" s="123">
        <v>1064</v>
      </c>
      <c r="E69" s="123">
        <v>1374</v>
      </c>
      <c r="F69" s="123">
        <v>1314</v>
      </c>
      <c r="G69" s="123">
        <v>1396</v>
      </c>
      <c r="H69" s="123">
        <v>1524</v>
      </c>
      <c r="I69" s="123">
        <v>1637</v>
      </c>
      <c r="J69" s="123">
        <v>1707</v>
      </c>
    </row>
    <row r="70" spans="1:10" x14ac:dyDescent="0.4">
      <c r="A70" s="37" t="s">
        <v>158</v>
      </c>
      <c r="B70" s="37" t="s">
        <v>158</v>
      </c>
      <c r="C70" s="123">
        <v>1099</v>
      </c>
      <c r="D70" s="123">
        <v>1054</v>
      </c>
      <c r="E70" s="123">
        <v>1053</v>
      </c>
      <c r="F70" s="123">
        <v>1156</v>
      </c>
      <c r="G70" s="123">
        <v>1299</v>
      </c>
      <c r="H70" s="123">
        <v>1414</v>
      </c>
      <c r="I70" s="123">
        <v>1451</v>
      </c>
      <c r="J70" s="123">
        <v>1366</v>
      </c>
    </row>
    <row r="71" spans="1:10" x14ac:dyDescent="0.4">
      <c r="A71" s="37" t="s">
        <v>158</v>
      </c>
      <c r="B71" s="37" t="s">
        <v>177</v>
      </c>
      <c r="C71" s="123">
        <v>1038</v>
      </c>
      <c r="D71" s="123">
        <v>1065</v>
      </c>
      <c r="E71" s="37"/>
      <c r="F71" s="123">
        <v>1191</v>
      </c>
      <c r="G71" s="123">
        <v>1230</v>
      </c>
      <c r="H71" s="123">
        <v>1291</v>
      </c>
      <c r="I71" s="37"/>
      <c r="J71" s="37"/>
    </row>
    <row r="72" spans="1:10" x14ac:dyDescent="0.4">
      <c r="A72" s="37" t="s">
        <v>158</v>
      </c>
      <c r="B72" s="37" t="s">
        <v>176</v>
      </c>
      <c r="C72" s="37"/>
      <c r="D72" s="37"/>
      <c r="E72" s="37"/>
      <c r="F72" s="37">
        <v>894</v>
      </c>
      <c r="G72" s="123">
        <v>1059</v>
      </c>
      <c r="H72" s="123">
        <v>1274</v>
      </c>
      <c r="I72" s="37"/>
      <c r="J72" s="37"/>
    </row>
    <row r="73" spans="1:10" x14ac:dyDescent="0.4">
      <c r="A73" s="37" t="s">
        <v>158</v>
      </c>
      <c r="B73" s="37" t="s">
        <v>99</v>
      </c>
      <c r="C73" s="37"/>
      <c r="D73" s="37"/>
      <c r="E73" s="37"/>
      <c r="F73" s="37"/>
      <c r="G73" s="37">
        <v>919</v>
      </c>
      <c r="H73" s="37"/>
      <c r="I73" s="37">
        <v>916</v>
      </c>
      <c r="J73" s="37"/>
    </row>
    <row r="74" spans="1:10" x14ac:dyDescent="0.4">
      <c r="A74" s="37" t="s">
        <v>158</v>
      </c>
      <c r="B74" s="37" t="s">
        <v>169</v>
      </c>
      <c r="C74" s="123">
        <v>1488</v>
      </c>
      <c r="D74" s="123">
        <v>1161</v>
      </c>
      <c r="E74" s="123">
        <v>1075</v>
      </c>
      <c r="F74" s="123">
        <v>1138</v>
      </c>
      <c r="G74" s="123">
        <v>1378</v>
      </c>
      <c r="H74" s="123">
        <v>1440</v>
      </c>
      <c r="I74" s="123">
        <v>1723</v>
      </c>
      <c r="J74" s="37"/>
    </row>
    <row r="75" spans="1:10" x14ac:dyDescent="0.4">
      <c r="A75" s="37" t="s">
        <v>158</v>
      </c>
      <c r="B75" s="37" t="s">
        <v>167</v>
      </c>
      <c r="C75" s="37"/>
      <c r="D75" s="37">
        <v>790</v>
      </c>
      <c r="E75" s="37">
        <v>800</v>
      </c>
      <c r="F75" s="37"/>
      <c r="G75" s="37"/>
      <c r="H75" s="123">
        <v>1634</v>
      </c>
      <c r="I75" s="37"/>
      <c r="J75" s="37"/>
    </row>
    <row r="76" spans="1:10" x14ac:dyDescent="0.4">
      <c r="A76" s="37" t="s">
        <v>158</v>
      </c>
      <c r="B76" s="37" t="s">
        <v>159</v>
      </c>
      <c r="C76" s="37">
        <v>726</v>
      </c>
      <c r="D76" s="37"/>
      <c r="E76" s="37">
        <v>896</v>
      </c>
      <c r="F76" s="37">
        <v>764</v>
      </c>
      <c r="G76" s="37"/>
      <c r="H76" s="123">
        <v>1007</v>
      </c>
      <c r="I76" s="123">
        <v>1431</v>
      </c>
      <c r="J76" s="37"/>
    </row>
    <row r="77" spans="1:10" x14ac:dyDescent="0.4">
      <c r="A77" s="37" t="s">
        <v>158</v>
      </c>
      <c r="B77" s="37" t="s">
        <v>179</v>
      </c>
      <c r="C77" s="37">
        <v>790</v>
      </c>
      <c r="D77" s="37">
        <v>863</v>
      </c>
      <c r="E77" s="37"/>
      <c r="F77" s="37">
        <v>850</v>
      </c>
      <c r="G77" s="123">
        <v>1044</v>
      </c>
      <c r="H77" s="37"/>
      <c r="I77" s="37"/>
      <c r="J77" s="37"/>
    </row>
    <row r="78" spans="1:10" x14ac:dyDescent="0.4">
      <c r="A78" s="37" t="s">
        <v>158</v>
      </c>
      <c r="B78" s="37" t="s">
        <v>180</v>
      </c>
      <c r="C78" s="37"/>
      <c r="D78" s="37"/>
      <c r="E78" s="37"/>
      <c r="F78" s="37"/>
      <c r="G78" s="37"/>
      <c r="H78" s="37">
        <v>982</v>
      </c>
      <c r="I78" s="37"/>
      <c r="J78" s="37"/>
    </row>
    <row r="79" spans="1:10" x14ac:dyDescent="0.4">
      <c r="A79" s="37" t="s">
        <v>158</v>
      </c>
      <c r="B79" s="37" t="s">
        <v>168</v>
      </c>
      <c r="C79" s="37">
        <v>858</v>
      </c>
      <c r="D79" s="123">
        <v>1042</v>
      </c>
      <c r="E79" s="123">
        <v>1035</v>
      </c>
      <c r="F79" s="123">
        <v>1265</v>
      </c>
      <c r="G79" s="123">
        <v>1241</v>
      </c>
      <c r="H79" s="37"/>
      <c r="I79" s="37"/>
      <c r="J79" s="123">
        <v>1256</v>
      </c>
    </row>
    <row r="80" spans="1:10" x14ac:dyDescent="0.4">
      <c r="A80" s="37" t="s">
        <v>158</v>
      </c>
      <c r="B80" s="37" t="s">
        <v>174</v>
      </c>
      <c r="C80" s="37"/>
      <c r="D80" s="37"/>
      <c r="E80" s="37"/>
      <c r="F80" s="37"/>
      <c r="G80" s="37"/>
      <c r="H80" s="37">
        <v>901</v>
      </c>
      <c r="I80" s="37"/>
      <c r="J80" s="37"/>
    </row>
    <row r="81" spans="1:10" x14ac:dyDescent="0.4">
      <c r="A81" s="37" t="s">
        <v>158</v>
      </c>
      <c r="B81" s="37" t="s">
        <v>178</v>
      </c>
      <c r="C81" s="37"/>
      <c r="D81" s="37">
        <v>958</v>
      </c>
      <c r="E81" s="37"/>
      <c r="F81" s="123">
        <v>1306</v>
      </c>
      <c r="G81" s="123">
        <v>1141</v>
      </c>
      <c r="H81" s="37"/>
      <c r="I81" s="123">
        <v>1507</v>
      </c>
      <c r="J81" s="37"/>
    </row>
    <row r="82" spans="1:10" x14ac:dyDescent="0.4">
      <c r="A82" s="37" t="s">
        <v>158</v>
      </c>
      <c r="B82" s="37" t="s">
        <v>166</v>
      </c>
      <c r="C82" s="37"/>
      <c r="D82" s="37"/>
      <c r="E82" s="37"/>
      <c r="F82" s="37"/>
      <c r="G82" s="37"/>
      <c r="H82" s="37"/>
      <c r="I82" s="37"/>
      <c r="J82" s="37"/>
    </row>
    <row r="83" spans="1:10" x14ac:dyDescent="0.4">
      <c r="A83" s="37" t="s">
        <v>158</v>
      </c>
      <c r="B83" s="37" t="s">
        <v>160</v>
      </c>
      <c r="C83" s="123">
        <v>1015</v>
      </c>
      <c r="D83" s="37">
        <v>950</v>
      </c>
      <c r="E83" s="123">
        <v>1124</v>
      </c>
      <c r="F83" s="123">
        <v>1001</v>
      </c>
      <c r="G83" s="123">
        <v>1513</v>
      </c>
      <c r="H83" s="123">
        <v>1428</v>
      </c>
      <c r="I83" s="37">
        <v>983</v>
      </c>
      <c r="J83" s="123">
        <v>1368</v>
      </c>
    </row>
    <row r="84" spans="1:10" x14ac:dyDescent="0.4">
      <c r="A84" s="37" t="s">
        <v>158</v>
      </c>
      <c r="B84" s="37" t="s">
        <v>163</v>
      </c>
      <c r="C84" s="123">
        <v>1015</v>
      </c>
      <c r="D84" s="37"/>
      <c r="E84" s="123"/>
      <c r="F84" s="123">
        <v>916</v>
      </c>
      <c r="G84" s="123"/>
      <c r="H84" s="123"/>
      <c r="I84" s="37"/>
      <c r="J84" s="123"/>
    </row>
    <row r="85" spans="1:10" x14ac:dyDescent="0.4">
      <c r="A85" s="37" t="s">
        <v>158</v>
      </c>
      <c r="B85" s="37" t="s">
        <v>164</v>
      </c>
      <c r="C85" s="123"/>
      <c r="D85" s="37"/>
      <c r="E85" s="123"/>
      <c r="F85" s="123">
        <v>1154</v>
      </c>
      <c r="G85" s="123">
        <v>1308</v>
      </c>
      <c r="H85" s="123"/>
      <c r="I85" s="37"/>
      <c r="J85" s="123"/>
    </row>
    <row r="86" spans="1:10" x14ac:dyDescent="0.4">
      <c r="A86" s="37" t="s">
        <v>158</v>
      </c>
      <c r="B86" s="37" t="s">
        <v>162</v>
      </c>
      <c r="C86" s="123"/>
      <c r="D86" s="37"/>
      <c r="E86" s="123">
        <v>1522</v>
      </c>
      <c r="F86" s="123">
        <v>1050</v>
      </c>
      <c r="G86" s="123">
        <v>1560</v>
      </c>
      <c r="H86" s="123"/>
      <c r="I86" s="37"/>
      <c r="J86" s="123"/>
    </row>
    <row r="87" spans="1:10" x14ac:dyDescent="0.4">
      <c r="A87" s="37" t="s">
        <v>158</v>
      </c>
      <c r="B87" s="37" t="s">
        <v>161</v>
      </c>
      <c r="C87" s="123"/>
      <c r="D87" s="37"/>
      <c r="E87" s="123">
        <v>895</v>
      </c>
      <c r="F87" s="123">
        <v>1027</v>
      </c>
      <c r="G87" s="123"/>
      <c r="H87" s="123">
        <v>1535</v>
      </c>
      <c r="I87" s="37"/>
      <c r="J87" s="123"/>
    </row>
    <row r="88" spans="1:10" x14ac:dyDescent="0.4">
      <c r="A88" s="37" t="s">
        <v>158</v>
      </c>
      <c r="B88" s="37" t="s">
        <v>165</v>
      </c>
      <c r="C88" s="123"/>
      <c r="D88" s="37">
        <v>950</v>
      </c>
      <c r="E88" s="123">
        <v>772</v>
      </c>
      <c r="F88" s="123">
        <v>917</v>
      </c>
      <c r="G88" s="123"/>
      <c r="H88" s="123">
        <v>947</v>
      </c>
      <c r="I88" s="37">
        <v>983</v>
      </c>
      <c r="J88" s="123">
        <v>1368</v>
      </c>
    </row>
    <row r="89" spans="1:10" x14ac:dyDescent="0.4">
      <c r="A89" s="37" t="s">
        <v>158</v>
      </c>
      <c r="B89" s="37" t="s">
        <v>175</v>
      </c>
      <c r="C89" s="37"/>
      <c r="D89" s="37"/>
      <c r="E89" s="37"/>
      <c r="F89" s="123">
        <v>1020</v>
      </c>
      <c r="G89" s="123">
        <v>1261</v>
      </c>
      <c r="H89" s="37"/>
      <c r="I89" s="37"/>
      <c r="J89" s="37"/>
    </row>
    <row r="90" spans="1:10" x14ac:dyDescent="0.4">
      <c r="A90" s="37" t="s">
        <v>158</v>
      </c>
      <c r="B90" s="37" t="s">
        <v>170</v>
      </c>
      <c r="C90" s="37">
        <v>682</v>
      </c>
      <c r="D90" s="37"/>
      <c r="E90" s="37"/>
      <c r="F90" s="37"/>
      <c r="G90" s="37"/>
      <c r="H90" s="37"/>
      <c r="I90" s="37"/>
      <c r="J90" s="37"/>
    </row>
    <row r="91" spans="1:10" x14ac:dyDescent="0.4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4">
      <c r="A92" s="37" t="s">
        <v>158</v>
      </c>
      <c r="B92" s="37" t="s">
        <v>173</v>
      </c>
      <c r="C92" s="37"/>
      <c r="D92" s="37"/>
      <c r="E92" s="37"/>
      <c r="F92" s="37"/>
      <c r="G92" s="37">
        <v>979</v>
      </c>
      <c r="H92" s="37"/>
      <c r="I92" s="123">
        <v>1100</v>
      </c>
      <c r="J92" s="37"/>
    </row>
    <row r="93" spans="1:10" x14ac:dyDescent="0.4">
      <c r="A93" s="37" t="s">
        <v>158</v>
      </c>
      <c r="B93" s="37" t="s">
        <v>172</v>
      </c>
      <c r="C93" s="37"/>
      <c r="D93" s="37"/>
      <c r="E93" s="37"/>
      <c r="F93" s="37">
        <v>897</v>
      </c>
      <c r="G93" s="37"/>
      <c r="H93" s="37"/>
      <c r="I93" s="37"/>
      <c r="J93" s="37"/>
    </row>
    <row r="94" spans="1:10" x14ac:dyDescent="0.4">
      <c r="A94" s="37" t="s">
        <v>181</v>
      </c>
      <c r="B94" s="37" t="s">
        <v>181</v>
      </c>
      <c r="C94" s="37">
        <v>904</v>
      </c>
      <c r="D94" s="37">
        <v>894</v>
      </c>
      <c r="E94" s="123">
        <v>1084</v>
      </c>
      <c r="F94" s="123">
        <v>1086</v>
      </c>
      <c r="G94" s="123">
        <v>1303</v>
      </c>
      <c r="H94" s="123">
        <v>1349</v>
      </c>
      <c r="I94" s="123">
        <v>1554</v>
      </c>
      <c r="J94" s="123">
        <v>1505</v>
      </c>
    </row>
    <row r="95" spans="1:10" x14ac:dyDescent="0.4">
      <c r="A95" s="37" t="s">
        <v>181</v>
      </c>
      <c r="B95" s="37" t="s">
        <v>190</v>
      </c>
      <c r="C95" s="37">
        <v>997</v>
      </c>
      <c r="D95" s="37">
        <v>930</v>
      </c>
      <c r="E95" s="123">
        <v>1235</v>
      </c>
      <c r="F95" s="123">
        <v>1278</v>
      </c>
      <c r="G95" s="123">
        <v>1415</v>
      </c>
      <c r="H95" s="37"/>
      <c r="I95" s="37"/>
      <c r="J95" s="37"/>
    </row>
    <row r="96" spans="1:10" x14ac:dyDescent="0.4">
      <c r="A96" s="37" t="s">
        <v>181</v>
      </c>
      <c r="B96" s="37" t="s">
        <v>193</v>
      </c>
      <c r="C96" s="37">
        <v>989</v>
      </c>
      <c r="D96" s="37"/>
      <c r="E96" s="123">
        <v>1281</v>
      </c>
      <c r="F96" s="123">
        <v>1080</v>
      </c>
      <c r="G96" s="123">
        <v>1192</v>
      </c>
      <c r="H96" s="37"/>
      <c r="I96" s="37"/>
      <c r="J96" s="37"/>
    </row>
    <row r="97" spans="1:10" x14ac:dyDescent="0.4">
      <c r="A97" s="37" t="s">
        <v>181</v>
      </c>
      <c r="B97" s="37" t="s">
        <v>198</v>
      </c>
      <c r="C97" s="37"/>
      <c r="D97" s="37"/>
      <c r="E97" s="37"/>
      <c r="F97" s="37">
        <v>859</v>
      </c>
      <c r="G97" s="37"/>
      <c r="H97" s="37"/>
      <c r="I97" s="37"/>
      <c r="J97" s="37"/>
    </row>
    <row r="98" spans="1:10" x14ac:dyDescent="0.4">
      <c r="A98" s="37" t="s">
        <v>181</v>
      </c>
      <c r="B98" s="37" t="s">
        <v>189</v>
      </c>
      <c r="C98" s="37">
        <v>842</v>
      </c>
      <c r="D98" s="37"/>
      <c r="E98" s="37">
        <v>955</v>
      </c>
      <c r="F98" s="123">
        <v>1185</v>
      </c>
      <c r="G98" s="123">
        <v>1268</v>
      </c>
      <c r="H98" s="123">
        <v>1308</v>
      </c>
      <c r="I98" s="123">
        <v>1557</v>
      </c>
      <c r="J98" s="37"/>
    </row>
    <row r="99" spans="1:10" x14ac:dyDescent="0.4">
      <c r="A99" s="37" t="s">
        <v>181</v>
      </c>
      <c r="B99" s="37" t="s">
        <v>197</v>
      </c>
      <c r="C99" s="37"/>
      <c r="D99" s="37"/>
      <c r="E99" s="37"/>
      <c r="F99" s="123">
        <v>1225</v>
      </c>
      <c r="G99" s="37"/>
      <c r="H99" s="37"/>
      <c r="I99" s="37"/>
      <c r="J99" s="37"/>
    </row>
    <row r="100" spans="1:10" x14ac:dyDescent="0.4">
      <c r="A100" s="37" t="s">
        <v>181</v>
      </c>
      <c r="B100" s="37" t="s">
        <v>205</v>
      </c>
      <c r="C100" s="37"/>
      <c r="D100" s="37"/>
      <c r="E100" s="37">
        <v>844</v>
      </c>
      <c r="F100" s="37"/>
      <c r="G100" s="37"/>
      <c r="H100" s="37"/>
      <c r="I100" s="37"/>
      <c r="J100" s="37"/>
    </row>
    <row r="101" spans="1:10" x14ac:dyDescent="0.4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37"/>
      <c r="J101" s="37"/>
    </row>
    <row r="102" spans="1:10" x14ac:dyDescent="0.4">
      <c r="A102" s="37" t="s">
        <v>181</v>
      </c>
      <c r="B102" s="37" t="s">
        <v>194</v>
      </c>
      <c r="C102" s="37">
        <v>791</v>
      </c>
      <c r="D102" s="37">
        <v>879</v>
      </c>
      <c r="E102" s="37">
        <v>846</v>
      </c>
      <c r="F102" s="37"/>
      <c r="G102" s="37"/>
      <c r="H102" s="37"/>
      <c r="I102" s="37"/>
      <c r="J102" s="37"/>
    </row>
    <row r="103" spans="1:10" x14ac:dyDescent="0.4">
      <c r="A103" s="37" t="s">
        <v>181</v>
      </c>
      <c r="B103" s="37" t="s">
        <v>188</v>
      </c>
      <c r="C103" s="37"/>
      <c r="D103" s="37"/>
      <c r="E103" s="37">
        <v>849</v>
      </c>
      <c r="F103" s="37"/>
      <c r="G103" s="37"/>
      <c r="H103" s="37"/>
      <c r="I103" s="123">
        <v>1060</v>
      </c>
      <c r="J103" s="37"/>
    </row>
    <row r="104" spans="1:10" x14ac:dyDescent="0.4">
      <c r="A104" s="37" t="s">
        <v>181</v>
      </c>
      <c r="B104" s="37" t="s">
        <v>199</v>
      </c>
      <c r="C104" s="37"/>
      <c r="D104" s="37"/>
      <c r="E104" s="37"/>
      <c r="F104" s="37">
        <v>936</v>
      </c>
      <c r="G104" s="37"/>
      <c r="H104" s="123">
        <v>1280</v>
      </c>
      <c r="I104" s="37"/>
      <c r="J104" s="123">
        <v>1325</v>
      </c>
    </row>
    <row r="105" spans="1:10" x14ac:dyDescent="0.4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123">
        <v>1001</v>
      </c>
      <c r="I105" s="37"/>
      <c r="J105" s="37"/>
    </row>
    <row r="106" spans="1:10" x14ac:dyDescent="0.4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  <c r="J106" s="37"/>
    </row>
    <row r="107" spans="1:10" x14ac:dyDescent="0.4">
      <c r="A107" s="37" t="s">
        <v>181</v>
      </c>
      <c r="B107" s="37" t="s">
        <v>196</v>
      </c>
      <c r="C107" s="37">
        <v>731</v>
      </c>
      <c r="D107" s="37">
        <v>834</v>
      </c>
      <c r="E107" s="37"/>
      <c r="F107" s="37"/>
      <c r="G107" s="123">
        <v>1201</v>
      </c>
      <c r="H107" s="123">
        <v>1290</v>
      </c>
      <c r="I107" s="37"/>
      <c r="J107" s="37"/>
    </row>
    <row r="108" spans="1:10" x14ac:dyDescent="0.4">
      <c r="A108" s="37" t="s">
        <v>181</v>
      </c>
      <c r="B108" s="37" t="s">
        <v>195</v>
      </c>
      <c r="C108" s="37">
        <v>799</v>
      </c>
      <c r="D108" s="37"/>
      <c r="E108" s="37"/>
      <c r="F108" s="37"/>
      <c r="G108" s="37"/>
      <c r="H108" s="37"/>
      <c r="I108" s="37"/>
      <c r="J108" s="37"/>
    </row>
    <row r="109" spans="1:10" x14ac:dyDescent="0.4">
      <c r="A109" s="37" t="s">
        <v>181</v>
      </c>
      <c r="B109" s="37" t="s">
        <v>191</v>
      </c>
      <c r="C109" s="37"/>
      <c r="D109" s="37"/>
      <c r="E109" s="37"/>
      <c r="F109" s="37"/>
      <c r="G109" s="37"/>
      <c r="H109" s="37"/>
      <c r="I109" s="37"/>
      <c r="J109" s="37"/>
    </row>
    <row r="110" spans="1:10" x14ac:dyDescent="0.4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  <c r="J110" s="37"/>
    </row>
    <row r="111" spans="1:10" x14ac:dyDescent="0.4">
      <c r="A111" s="37" t="s">
        <v>181</v>
      </c>
      <c r="B111" s="37" t="s">
        <v>201</v>
      </c>
      <c r="C111" s="37">
        <v>799</v>
      </c>
      <c r="D111" s="37"/>
      <c r="E111" s="37"/>
      <c r="F111" s="37"/>
      <c r="G111" s="123">
        <v>1046</v>
      </c>
      <c r="H111" s="123">
        <v>1098</v>
      </c>
      <c r="I111" s="123">
        <v>1324</v>
      </c>
      <c r="J111" s="37"/>
    </row>
    <row r="112" spans="1:10" x14ac:dyDescent="0.4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  <c r="J112" s="123">
        <v>1122</v>
      </c>
    </row>
    <row r="113" spans="1:10" x14ac:dyDescent="0.4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4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37"/>
      <c r="J114" s="37"/>
    </row>
    <row r="115" spans="1:10" x14ac:dyDescent="0.4">
      <c r="A115" s="37" t="s">
        <v>181</v>
      </c>
      <c r="B115" s="37" t="s">
        <v>202</v>
      </c>
      <c r="C115" s="37"/>
      <c r="D115" s="37"/>
      <c r="E115" s="37"/>
      <c r="F115" s="37"/>
      <c r="G115" s="123">
        <v>1011</v>
      </c>
      <c r="H115" s="37"/>
      <c r="I115" s="37"/>
      <c r="J115" s="37"/>
    </row>
    <row r="116" spans="1:10" x14ac:dyDescent="0.4">
      <c r="A116" s="37" t="s">
        <v>181</v>
      </c>
      <c r="B116" s="37" t="s">
        <v>184</v>
      </c>
      <c r="C116" s="37"/>
      <c r="D116" s="123">
        <v>1220</v>
      </c>
      <c r="E116" s="37">
        <v>929</v>
      </c>
      <c r="F116" s="123">
        <v>1043</v>
      </c>
      <c r="G116" s="123">
        <v>1368</v>
      </c>
      <c r="H116" s="123">
        <v>1484</v>
      </c>
      <c r="I116" s="123">
        <v>1614</v>
      </c>
      <c r="J116" s="123">
        <v>1682</v>
      </c>
    </row>
    <row r="117" spans="1:10" x14ac:dyDescent="0.4">
      <c r="A117" s="37" t="s">
        <v>181</v>
      </c>
      <c r="B117" s="37" t="s">
        <v>185</v>
      </c>
      <c r="C117" s="37"/>
      <c r="D117" s="123"/>
      <c r="E117" s="37">
        <v>906</v>
      </c>
      <c r="F117" s="123">
        <v>1047</v>
      </c>
      <c r="G117" s="123">
        <v>1036</v>
      </c>
      <c r="H117" s="123"/>
      <c r="I117" s="123">
        <v>1614</v>
      </c>
      <c r="J117" s="123">
        <v>1682</v>
      </c>
    </row>
    <row r="118" spans="1:10" x14ac:dyDescent="0.4">
      <c r="A118" s="37" t="s">
        <v>181</v>
      </c>
      <c r="B118" s="37" t="s">
        <v>186</v>
      </c>
      <c r="C118" s="37"/>
      <c r="D118" s="123">
        <v>1220</v>
      </c>
      <c r="E118" s="123">
        <v>1059</v>
      </c>
      <c r="F118" s="123">
        <v>1042</v>
      </c>
      <c r="G118" s="123">
        <v>1420</v>
      </c>
      <c r="H118" s="123">
        <v>1484</v>
      </c>
      <c r="I118" s="123"/>
      <c r="J118" s="123"/>
    </row>
    <row r="119" spans="1:10" x14ac:dyDescent="0.4">
      <c r="A119" s="37" t="s">
        <v>206</v>
      </c>
      <c r="B119" s="37" t="s">
        <v>206</v>
      </c>
      <c r="C119" s="123">
        <v>1028</v>
      </c>
      <c r="D119" s="123">
        <v>1359</v>
      </c>
      <c r="E119" s="123">
        <v>1293</v>
      </c>
      <c r="F119" s="123">
        <v>1642</v>
      </c>
      <c r="G119" s="123">
        <v>1640</v>
      </c>
      <c r="H119" s="123">
        <v>2023</v>
      </c>
      <c r="I119" s="123">
        <v>1991</v>
      </c>
      <c r="J119" s="123">
        <v>1795</v>
      </c>
    </row>
    <row r="120" spans="1:10" x14ac:dyDescent="0.4">
      <c r="A120" s="37" t="s">
        <v>206</v>
      </c>
      <c r="B120" s="37" t="s">
        <v>210</v>
      </c>
      <c r="C120" s="123">
        <v>1129</v>
      </c>
      <c r="D120" s="123">
        <v>1293</v>
      </c>
      <c r="E120" s="123">
        <v>1155</v>
      </c>
      <c r="F120" s="123">
        <v>2191</v>
      </c>
      <c r="G120" s="123">
        <v>1322</v>
      </c>
      <c r="H120" s="123">
        <v>1667</v>
      </c>
      <c r="I120" s="123">
        <v>1615</v>
      </c>
      <c r="J120" s="123">
        <v>1473</v>
      </c>
    </row>
    <row r="121" spans="1:10" x14ac:dyDescent="0.4">
      <c r="A121" s="37" t="s">
        <v>206</v>
      </c>
      <c r="B121" s="37" t="s">
        <v>209</v>
      </c>
      <c r="C121" s="37">
        <v>915</v>
      </c>
      <c r="D121" s="123">
        <v>1072</v>
      </c>
      <c r="E121" s="37"/>
      <c r="F121" s="123">
        <v>1645</v>
      </c>
      <c r="G121" s="123">
        <v>1797</v>
      </c>
      <c r="H121" s="123">
        <v>2063</v>
      </c>
      <c r="I121" s="123">
        <v>1662</v>
      </c>
      <c r="J121" s="123">
        <v>1991</v>
      </c>
    </row>
    <row r="122" spans="1:10" x14ac:dyDescent="0.4">
      <c r="A122" s="37" t="s">
        <v>206</v>
      </c>
      <c r="B122" s="37" t="s">
        <v>211</v>
      </c>
      <c r="C122" s="123">
        <v>1091</v>
      </c>
      <c r="D122" s="123">
        <v>1347</v>
      </c>
      <c r="E122" s="123">
        <v>1078</v>
      </c>
      <c r="F122" s="123">
        <v>1413</v>
      </c>
      <c r="G122" s="123">
        <v>2237</v>
      </c>
      <c r="H122" s="123">
        <v>2053</v>
      </c>
      <c r="I122" s="37"/>
      <c r="J122" s="37"/>
    </row>
    <row r="123" spans="1:10" x14ac:dyDescent="0.4">
      <c r="A123" s="37" t="s">
        <v>206</v>
      </c>
      <c r="B123" s="37" t="s">
        <v>208</v>
      </c>
      <c r="C123" s="123">
        <v>1023</v>
      </c>
      <c r="D123" s="123">
        <v>1314</v>
      </c>
      <c r="E123" s="123">
        <v>1438</v>
      </c>
      <c r="F123" s="123">
        <v>1498</v>
      </c>
      <c r="G123" s="123">
        <v>1446</v>
      </c>
      <c r="H123" s="123">
        <v>1570</v>
      </c>
      <c r="I123" s="123">
        <v>1924</v>
      </c>
      <c r="J123" s="37"/>
    </row>
    <row r="124" spans="1:10" x14ac:dyDescent="0.4">
      <c r="A124" s="37" t="s">
        <v>206</v>
      </c>
      <c r="B124" s="37" t="s">
        <v>207</v>
      </c>
      <c r="C124" s="123">
        <v>1203</v>
      </c>
      <c r="D124" s="123">
        <v>1647</v>
      </c>
      <c r="E124" s="37"/>
      <c r="F124" s="123">
        <v>1620</v>
      </c>
      <c r="G124" s="123">
        <v>1950</v>
      </c>
      <c r="H124" s="123">
        <v>2399</v>
      </c>
      <c r="I124" s="123">
        <v>2337</v>
      </c>
      <c r="J124" s="37"/>
    </row>
    <row r="125" spans="1:10" x14ac:dyDescent="0.4">
      <c r="A125" s="37" t="s">
        <v>212</v>
      </c>
      <c r="B125" s="37" t="s">
        <v>212</v>
      </c>
      <c r="C125" s="123">
        <v>1228</v>
      </c>
      <c r="D125" s="123">
        <v>1459</v>
      </c>
      <c r="E125" s="123">
        <v>1548</v>
      </c>
      <c r="F125" s="123">
        <v>1679</v>
      </c>
      <c r="G125" s="123">
        <v>1879</v>
      </c>
      <c r="H125" s="123">
        <v>1772</v>
      </c>
      <c r="I125" s="123">
        <v>2010</v>
      </c>
      <c r="J125" s="123">
        <v>2874</v>
      </c>
    </row>
    <row r="126" spans="1:10" x14ac:dyDescent="0.4">
      <c r="A126" s="37" t="s">
        <v>212</v>
      </c>
      <c r="B126" s="37" t="s">
        <v>217</v>
      </c>
      <c r="C126" s="37">
        <v>710</v>
      </c>
      <c r="D126" s="37"/>
      <c r="E126" s="37"/>
      <c r="F126" s="37"/>
      <c r="G126" s="37"/>
      <c r="H126" s="37"/>
      <c r="I126" s="37"/>
      <c r="J126" s="37"/>
    </row>
    <row r="127" spans="1:10" x14ac:dyDescent="0.4">
      <c r="A127" s="37" t="s">
        <v>212</v>
      </c>
      <c r="B127" s="37" t="s">
        <v>209</v>
      </c>
      <c r="C127" s="123">
        <v>1270</v>
      </c>
      <c r="D127" s="123">
        <v>1500</v>
      </c>
      <c r="E127" s="123">
        <v>1491</v>
      </c>
      <c r="F127" s="123">
        <v>1581</v>
      </c>
      <c r="G127" s="123">
        <v>1617</v>
      </c>
      <c r="H127" s="37"/>
      <c r="I127" s="123">
        <v>1867</v>
      </c>
      <c r="J127" s="37"/>
    </row>
    <row r="128" spans="1:10" x14ac:dyDescent="0.4">
      <c r="A128" s="37" t="s">
        <v>212</v>
      </c>
      <c r="B128" s="37" t="s">
        <v>214</v>
      </c>
      <c r="C128" s="123">
        <v>1427</v>
      </c>
      <c r="D128" s="123">
        <v>1622</v>
      </c>
      <c r="E128" s="123">
        <v>1765</v>
      </c>
      <c r="F128" s="123">
        <v>1757</v>
      </c>
      <c r="G128" s="123">
        <v>1755</v>
      </c>
      <c r="H128" s="37"/>
      <c r="I128" s="123">
        <v>1879</v>
      </c>
      <c r="J128" s="123">
        <v>2399</v>
      </c>
    </row>
    <row r="129" spans="1:10" x14ac:dyDescent="0.4">
      <c r="A129" s="37" t="s">
        <v>212</v>
      </c>
      <c r="B129" s="37" t="s">
        <v>215</v>
      </c>
      <c r="C129" s="37">
        <v>850</v>
      </c>
      <c r="D129" s="123">
        <v>1048</v>
      </c>
      <c r="E129" s="123">
        <v>1182</v>
      </c>
      <c r="F129" s="123">
        <v>1365</v>
      </c>
      <c r="G129" s="37"/>
      <c r="H129" s="123">
        <v>1469</v>
      </c>
      <c r="I129" s="37"/>
      <c r="J129" s="37"/>
    </row>
    <row r="130" spans="1:10" x14ac:dyDescent="0.4">
      <c r="A130" s="37" t="s">
        <v>212</v>
      </c>
      <c r="B130" s="37" t="s">
        <v>211</v>
      </c>
      <c r="C130" s="123">
        <v>1152</v>
      </c>
      <c r="D130" s="123">
        <v>1465</v>
      </c>
      <c r="E130" s="123">
        <v>1598</v>
      </c>
      <c r="F130" s="123">
        <v>1500</v>
      </c>
      <c r="G130" s="37"/>
      <c r="H130" s="123">
        <v>1790</v>
      </c>
      <c r="I130" s="37"/>
      <c r="J130" s="123">
        <v>2238</v>
      </c>
    </row>
    <row r="131" spans="1:10" x14ac:dyDescent="0.4">
      <c r="A131" s="37" t="s">
        <v>212</v>
      </c>
      <c r="B131" s="37" t="s">
        <v>208</v>
      </c>
      <c r="C131" s="123">
        <v>1067</v>
      </c>
      <c r="D131" s="123">
        <v>1183</v>
      </c>
      <c r="E131" s="123">
        <v>1576</v>
      </c>
      <c r="F131" s="123">
        <v>1592</v>
      </c>
      <c r="G131" s="123">
        <v>1663</v>
      </c>
      <c r="H131" s="37"/>
      <c r="I131" s="123">
        <v>1762</v>
      </c>
      <c r="J131" s="37"/>
    </row>
    <row r="132" spans="1:10" x14ac:dyDescent="0.4">
      <c r="A132" s="37" t="s">
        <v>212</v>
      </c>
      <c r="B132" s="37" t="s">
        <v>207</v>
      </c>
      <c r="C132" s="37"/>
      <c r="D132" s="123">
        <v>1389</v>
      </c>
      <c r="E132" s="123">
        <v>1430</v>
      </c>
      <c r="F132" s="123">
        <v>1468</v>
      </c>
      <c r="G132" s="123">
        <v>1690</v>
      </c>
      <c r="H132" s="37"/>
      <c r="I132" s="123">
        <v>2205</v>
      </c>
      <c r="J132" s="37"/>
    </row>
    <row r="133" spans="1:10" x14ac:dyDescent="0.4">
      <c r="A133" s="37" t="s">
        <v>212</v>
      </c>
      <c r="B133" s="37" t="s">
        <v>213</v>
      </c>
      <c r="C133" s="123">
        <v>1818</v>
      </c>
      <c r="D133" s="123">
        <v>2010</v>
      </c>
      <c r="E133" s="123">
        <v>1903</v>
      </c>
      <c r="F133" s="123">
        <v>1993</v>
      </c>
      <c r="G133" s="123">
        <v>2408</v>
      </c>
      <c r="H133" s="37"/>
      <c r="I133" s="123">
        <v>2864</v>
      </c>
      <c r="J133" s="123">
        <v>3939</v>
      </c>
    </row>
    <row r="134" spans="1:10" x14ac:dyDescent="0.4">
      <c r="A134" s="37" t="s">
        <v>212</v>
      </c>
      <c r="B134" s="37" t="s">
        <v>216</v>
      </c>
      <c r="C134" s="123">
        <v>1361</v>
      </c>
      <c r="D134" s="123">
        <v>1518</v>
      </c>
      <c r="E134" s="123">
        <v>1533</v>
      </c>
      <c r="F134" s="123">
        <v>1715</v>
      </c>
      <c r="G134" s="123">
        <v>1563</v>
      </c>
      <c r="H134" s="37"/>
      <c r="I134" s="37"/>
      <c r="J134" s="123">
        <v>2023</v>
      </c>
    </row>
    <row r="135" spans="1:10" x14ac:dyDescent="0.4">
      <c r="A135" s="37" t="s">
        <v>218</v>
      </c>
      <c r="B135" s="37" t="s">
        <v>218</v>
      </c>
      <c r="C135" s="123">
        <v>1034</v>
      </c>
      <c r="D135" s="123">
        <v>1249</v>
      </c>
      <c r="E135" s="123">
        <v>1166</v>
      </c>
      <c r="F135" s="123">
        <v>1305</v>
      </c>
      <c r="G135" s="123">
        <v>1578</v>
      </c>
      <c r="H135" s="123">
        <v>1830</v>
      </c>
      <c r="I135" s="123">
        <v>2035</v>
      </c>
      <c r="J135" s="123">
        <v>1664</v>
      </c>
    </row>
    <row r="136" spans="1:10" x14ac:dyDescent="0.4">
      <c r="A136" s="37" t="s">
        <v>218</v>
      </c>
      <c r="B136" s="37" t="s">
        <v>220</v>
      </c>
      <c r="C136" s="37">
        <v>903</v>
      </c>
      <c r="D136" s="37"/>
      <c r="E136" s="37"/>
      <c r="F136" s="123">
        <v>1154</v>
      </c>
      <c r="G136" s="123">
        <v>1327</v>
      </c>
      <c r="H136" s="37"/>
      <c r="I136" s="123">
        <v>1449</v>
      </c>
      <c r="J136" s="37"/>
    </row>
    <row r="137" spans="1:10" x14ac:dyDescent="0.4">
      <c r="A137" s="37" t="s">
        <v>218</v>
      </c>
      <c r="B137" s="37" t="s">
        <v>211</v>
      </c>
      <c r="C137" s="37"/>
      <c r="D137" s="123">
        <v>1147</v>
      </c>
      <c r="E137" s="123">
        <v>1060</v>
      </c>
      <c r="F137" s="123">
        <v>1177</v>
      </c>
      <c r="G137" s="123">
        <v>1254</v>
      </c>
      <c r="H137" s="123">
        <v>1686</v>
      </c>
      <c r="I137" s="123">
        <v>1652</v>
      </c>
      <c r="J137" s="123">
        <v>1664</v>
      </c>
    </row>
    <row r="138" spans="1:10" x14ac:dyDescent="0.4">
      <c r="A138" s="37" t="s">
        <v>218</v>
      </c>
      <c r="B138" s="37" t="s">
        <v>207</v>
      </c>
      <c r="C138" s="123">
        <v>1132</v>
      </c>
      <c r="D138" s="123">
        <v>1127</v>
      </c>
      <c r="E138" s="37"/>
      <c r="F138" s="123">
        <v>1583</v>
      </c>
      <c r="G138" s="123">
        <v>1675</v>
      </c>
      <c r="H138" s="123">
        <v>1859</v>
      </c>
      <c r="I138" s="123">
        <v>1857</v>
      </c>
      <c r="J138" s="37"/>
    </row>
    <row r="139" spans="1:10" x14ac:dyDescent="0.4">
      <c r="A139" s="37" t="s">
        <v>218</v>
      </c>
      <c r="B139" s="37" t="s">
        <v>219</v>
      </c>
      <c r="C139" s="123">
        <v>1559</v>
      </c>
      <c r="D139" s="123">
        <v>1378</v>
      </c>
      <c r="E139" s="123">
        <v>1129</v>
      </c>
      <c r="F139" s="37"/>
      <c r="G139" s="123">
        <v>1668</v>
      </c>
      <c r="H139" s="37"/>
      <c r="I139" s="123">
        <v>2229</v>
      </c>
      <c r="J139" s="37"/>
    </row>
    <row r="140" spans="1:10" x14ac:dyDescent="0.4">
      <c r="A140" s="37" t="s">
        <v>218</v>
      </c>
      <c r="B140" s="37" t="s">
        <v>216</v>
      </c>
      <c r="C140" s="37">
        <v>955</v>
      </c>
      <c r="D140" s="123">
        <v>1144</v>
      </c>
      <c r="E140" s="123">
        <v>1353</v>
      </c>
      <c r="F140" s="123">
        <v>1393</v>
      </c>
      <c r="G140" s="123">
        <v>1585</v>
      </c>
      <c r="H140" s="37"/>
      <c r="I140" s="123">
        <v>1747</v>
      </c>
      <c r="J140" s="37"/>
    </row>
    <row r="141" spans="1:10" x14ac:dyDescent="0.4">
      <c r="A141" s="37" t="s">
        <v>221</v>
      </c>
      <c r="B141" s="37" t="s">
        <v>221</v>
      </c>
      <c r="C141" s="123">
        <v>1319</v>
      </c>
      <c r="D141" s="123">
        <v>1328</v>
      </c>
      <c r="E141" s="123">
        <v>1512</v>
      </c>
      <c r="F141" s="123">
        <v>1498</v>
      </c>
      <c r="G141" s="123">
        <v>1734</v>
      </c>
      <c r="H141" s="123">
        <v>1952</v>
      </c>
      <c r="I141" s="123">
        <v>2357</v>
      </c>
      <c r="J141" s="123">
        <v>1950</v>
      </c>
    </row>
    <row r="142" spans="1:10" x14ac:dyDescent="0.4">
      <c r="A142" s="37" t="s">
        <v>221</v>
      </c>
      <c r="B142" s="37" t="s">
        <v>223</v>
      </c>
      <c r="C142" s="37"/>
      <c r="D142" s="37">
        <v>949</v>
      </c>
      <c r="E142" s="37"/>
      <c r="F142" s="123">
        <v>1468</v>
      </c>
      <c r="G142" s="123">
        <v>1421</v>
      </c>
      <c r="H142" s="123">
        <v>1596</v>
      </c>
      <c r="I142" s="37"/>
      <c r="J142" s="123">
        <v>1706</v>
      </c>
    </row>
    <row r="143" spans="1:10" x14ac:dyDescent="0.4">
      <c r="A143" s="37" t="s">
        <v>221</v>
      </c>
      <c r="B143" s="37" t="s">
        <v>226</v>
      </c>
      <c r="C143" s="123">
        <v>1103</v>
      </c>
      <c r="D143" s="37"/>
      <c r="E143" s="123">
        <v>1195</v>
      </c>
      <c r="F143" s="123">
        <v>1425</v>
      </c>
      <c r="G143" s="123">
        <v>1715</v>
      </c>
      <c r="H143" s="123">
        <v>1436</v>
      </c>
      <c r="I143" s="123">
        <v>2114</v>
      </c>
      <c r="J143" s="37"/>
    </row>
    <row r="144" spans="1:10" x14ac:dyDescent="0.4">
      <c r="A144" s="37" t="s">
        <v>221</v>
      </c>
      <c r="B144" s="37" t="s">
        <v>227</v>
      </c>
      <c r="C144" s="123">
        <v>1185</v>
      </c>
      <c r="D144" s="37">
        <v>918</v>
      </c>
      <c r="E144" s="37"/>
      <c r="F144" s="123">
        <v>1271</v>
      </c>
      <c r="G144" s="123">
        <v>2248</v>
      </c>
      <c r="H144" s="37"/>
      <c r="I144" s="123">
        <v>1689</v>
      </c>
      <c r="J144" s="123">
        <v>1439</v>
      </c>
    </row>
    <row r="145" spans="1:10" x14ac:dyDescent="0.4">
      <c r="A145" s="37" t="s">
        <v>221</v>
      </c>
      <c r="B145" s="37" t="s">
        <v>209</v>
      </c>
      <c r="C145" s="123">
        <v>1289</v>
      </c>
      <c r="D145" s="123">
        <v>1172</v>
      </c>
      <c r="E145" s="123">
        <v>1543</v>
      </c>
      <c r="F145" s="123">
        <v>1933</v>
      </c>
      <c r="G145" s="37"/>
      <c r="H145" s="123">
        <v>2119</v>
      </c>
      <c r="I145" s="37"/>
      <c r="J145" s="37"/>
    </row>
    <row r="146" spans="1:10" x14ac:dyDescent="0.4">
      <c r="A146" s="37" t="s">
        <v>221</v>
      </c>
      <c r="B146" s="37" t="s">
        <v>211</v>
      </c>
      <c r="C146" s="123">
        <v>1208</v>
      </c>
      <c r="D146" s="123">
        <v>1119</v>
      </c>
      <c r="E146" s="37"/>
      <c r="F146" s="123">
        <v>1624</v>
      </c>
      <c r="G146" s="37"/>
      <c r="H146" s="37"/>
      <c r="I146" s="123">
        <v>3101</v>
      </c>
      <c r="J146" s="37"/>
    </row>
    <row r="147" spans="1:10" x14ac:dyDescent="0.4">
      <c r="A147" s="37" t="s">
        <v>221</v>
      </c>
      <c r="B147" s="37" t="s">
        <v>225</v>
      </c>
      <c r="C147" s="123">
        <v>1528</v>
      </c>
      <c r="D147" s="123">
        <v>1597</v>
      </c>
      <c r="E147" s="123">
        <v>1391</v>
      </c>
      <c r="F147" s="123">
        <v>1588</v>
      </c>
      <c r="G147" s="123">
        <v>1968</v>
      </c>
      <c r="H147" s="123">
        <v>2185</v>
      </c>
      <c r="I147" s="123">
        <v>2277</v>
      </c>
      <c r="J147" s="123">
        <v>2441</v>
      </c>
    </row>
    <row r="148" spans="1:10" x14ac:dyDescent="0.4">
      <c r="A148" s="37" t="s">
        <v>221</v>
      </c>
      <c r="B148" s="37" t="s">
        <v>224</v>
      </c>
      <c r="C148" s="123">
        <v>1391</v>
      </c>
      <c r="D148" s="123">
        <v>1398</v>
      </c>
      <c r="E148" s="123">
        <v>1388</v>
      </c>
      <c r="F148" s="123">
        <v>1419</v>
      </c>
      <c r="G148" s="123">
        <v>1752</v>
      </c>
      <c r="H148" s="123">
        <v>1848</v>
      </c>
      <c r="I148" s="123">
        <v>2398</v>
      </c>
      <c r="J148" s="123">
        <v>4048</v>
      </c>
    </row>
    <row r="149" spans="1:10" x14ac:dyDescent="0.4">
      <c r="A149" s="37" t="s">
        <v>221</v>
      </c>
      <c r="B149" s="37" t="s">
        <v>208</v>
      </c>
      <c r="C149" s="123">
        <v>1106</v>
      </c>
      <c r="D149" s="123">
        <v>1164</v>
      </c>
      <c r="E149" s="123">
        <v>1341</v>
      </c>
      <c r="F149" s="123">
        <v>1433</v>
      </c>
      <c r="G149" s="123">
        <v>1496</v>
      </c>
      <c r="H149" s="37"/>
      <c r="I149" s="37"/>
      <c r="J149" s="123">
        <v>2221</v>
      </c>
    </row>
    <row r="150" spans="1:10" x14ac:dyDescent="0.4">
      <c r="A150" s="37" t="s">
        <v>221</v>
      </c>
      <c r="B150" s="37" t="s">
        <v>231</v>
      </c>
      <c r="C150" s="123">
        <v>1151</v>
      </c>
      <c r="D150" s="123">
        <v>1270</v>
      </c>
      <c r="E150" s="123">
        <v>1304</v>
      </c>
      <c r="F150" s="123">
        <v>1391</v>
      </c>
      <c r="G150" s="37"/>
      <c r="H150" s="37"/>
      <c r="I150" s="123">
        <v>1741</v>
      </c>
      <c r="J150" s="37"/>
    </row>
    <row r="151" spans="1:10" x14ac:dyDescent="0.4">
      <c r="A151" s="37" t="s">
        <v>221</v>
      </c>
      <c r="B151" s="37" t="s">
        <v>232</v>
      </c>
      <c r="C151" s="123">
        <v>1299</v>
      </c>
      <c r="D151" s="123">
        <v>1340</v>
      </c>
      <c r="E151" s="123">
        <v>1335</v>
      </c>
      <c r="F151" s="123">
        <v>1497</v>
      </c>
      <c r="G151" s="123">
        <v>1508</v>
      </c>
      <c r="H151" s="37"/>
      <c r="I151" s="123">
        <v>1610</v>
      </c>
      <c r="J151" s="123">
        <v>2005</v>
      </c>
    </row>
    <row r="152" spans="1:10" x14ac:dyDescent="0.4">
      <c r="A152" s="37" t="s">
        <v>221</v>
      </c>
      <c r="B152" s="37" t="s">
        <v>207</v>
      </c>
      <c r="C152" s="123">
        <v>1278</v>
      </c>
      <c r="D152" s="123">
        <v>1372</v>
      </c>
      <c r="E152" s="37"/>
      <c r="F152" s="37"/>
      <c r="G152" s="123">
        <v>1749</v>
      </c>
      <c r="H152" s="37"/>
      <c r="I152" s="123">
        <v>2377</v>
      </c>
      <c r="J152" s="37"/>
    </row>
    <row r="153" spans="1:10" x14ac:dyDescent="0.4">
      <c r="A153" s="37" t="s">
        <v>221</v>
      </c>
      <c r="B153" s="37" t="s">
        <v>229</v>
      </c>
      <c r="C153" s="123">
        <v>1490</v>
      </c>
      <c r="D153" s="123">
        <v>1569</v>
      </c>
      <c r="E153" s="123">
        <v>1674</v>
      </c>
      <c r="F153" s="123">
        <v>1611</v>
      </c>
      <c r="G153" s="123">
        <v>2730</v>
      </c>
      <c r="H153" s="37"/>
      <c r="I153" s="123">
        <v>3436</v>
      </c>
      <c r="J153" s="37"/>
    </row>
    <row r="154" spans="1:10" x14ac:dyDescent="0.4">
      <c r="A154" s="37" t="s">
        <v>221</v>
      </c>
      <c r="B154" s="37" t="s">
        <v>222</v>
      </c>
      <c r="C154" s="123">
        <v>1244</v>
      </c>
      <c r="D154" s="37"/>
      <c r="E154" s="123">
        <v>1883</v>
      </c>
      <c r="F154" s="123">
        <v>1813</v>
      </c>
      <c r="G154" s="123">
        <v>2017</v>
      </c>
      <c r="H154" s="123">
        <v>1925</v>
      </c>
      <c r="I154" s="123">
        <v>2360</v>
      </c>
      <c r="J154" s="123">
        <v>2409</v>
      </c>
    </row>
    <row r="155" spans="1:10" x14ac:dyDescent="0.4">
      <c r="A155" s="37" t="s">
        <v>221</v>
      </c>
      <c r="B155" s="37" t="s">
        <v>230</v>
      </c>
      <c r="C155" s="123">
        <v>1202</v>
      </c>
      <c r="D155" s="123">
        <v>1133</v>
      </c>
      <c r="E155" s="123">
        <v>1189</v>
      </c>
      <c r="F155" s="37"/>
      <c r="G155" s="37"/>
      <c r="H155" s="37"/>
      <c r="I155" s="37"/>
      <c r="J155" s="37"/>
    </row>
    <row r="156" spans="1:10" x14ac:dyDescent="0.4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37"/>
      <c r="J156" s="37"/>
    </row>
    <row r="157" spans="1:10" x14ac:dyDescent="0.4">
      <c r="A157" s="37" t="s">
        <v>221</v>
      </c>
      <c r="B157" s="37" t="s">
        <v>228</v>
      </c>
      <c r="C157" s="123">
        <v>1830</v>
      </c>
      <c r="D157" s="123">
        <v>1324</v>
      </c>
      <c r="E157" s="123">
        <v>1753</v>
      </c>
      <c r="F157" s="37"/>
      <c r="G157" s="123">
        <v>1876</v>
      </c>
      <c r="H157" s="123">
        <v>2812</v>
      </c>
      <c r="I157" s="37"/>
      <c r="J157" s="123">
        <v>3240</v>
      </c>
    </row>
    <row r="158" spans="1:10" x14ac:dyDescent="0.4">
      <c r="A158" s="37" t="s">
        <v>233</v>
      </c>
      <c r="B158" s="37" t="s">
        <v>233</v>
      </c>
      <c r="C158" s="123">
        <v>2805</v>
      </c>
      <c r="D158" s="123">
        <v>2613</v>
      </c>
      <c r="E158" s="123">
        <v>2646</v>
      </c>
      <c r="F158" s="123">
        <v>2799</v>
      </c>
      <c r="G158" s="123">
        <v>3476</v>
      </c>
      <c r="H158" s="123">
        <v>3553</v>
      </c>
      <c r="I158" s="123">
        <v>4815</v>
      </c>
      <c r="J158" s="123">
        <v>4398</v>
      </c>
    </row>
    <row r="159" spans="1:10" x14ac:dyDescent="0.4">
      <c r="A159" s="37" t="s">
        <v>233</v>
      </c>
      <c r="B159" s="37" t="s">
        <v>243</v>
      </c>
      <c r="C159" s="123">
        <v>4288</v>
      </c>
      <c r="D159" s="123">
        <v>3696</v>
      </c>
      <c r="E159" s="123">
        <v>4801</v>
      </c>
      <c r="F159" s="37"/>
      <c r="G159" s="37"/>
      <c r="H159" s="37"/>
      <c r="I159" s="123">
        <v>6882</v>
      </c>
      <c r="J159" s="37"/>
    </row>
    <row r="160" spans="1:10" x14ac:dyDescent="0.4">
      <c r="A160" s="37" t="s">
        <v>233</v>
      </c>
      <c r="B160" s="37" t="s">
        <v>244</v>
      </c>
      <c r="C160" s="123">
        <v>2665</v>
      </c>
      <c r="D160" s="123">
        <v>2001</v>
      </c>
      <c r="E160" s="123">
        <v>2322</v>
      </c>
      <c r="F160" s="123">
        <v>2403</v>
      </c>
      <c r="G160" s="123">
        <v>3826</v>
      </c>
      <c r="H160" s="123">
        <v>3910</v>
      </c>
      <c r="I160" s="123">
        <v>5021</v>
      </c>
      <c r="J160" s="123">
        <v>3004</v>
      </c>
    </row>
    <row r="161" spans="1:10" x14ac:dyDescent="0.4">
      <c r="A161" s="37" t="s">
        <v>233</v>
      </c>
      <c r="B161" s="37" t="s">
        <v>256</v>
      </c>
      <c r="C161" s="37"/>
      <c r="D161" s="123">
        <v>2010</v>
      </c>
      <c r="E161" s="123">
        <v>2084</v>
      </c>
      <c r="F161" s="37"/>
      <c r="G161" s="123">
        <v>3055</v>
      </c>
      <c r="H161" s="123">
        <v>3078</v>
      </c>
      <c r="I161" s="37"/>
      <c r="J161" s="37"/>
    </row>
    <row r="162" spans="1:10" x14ac:dyDescent="0.4">
      <c r="A162" s="37" t="s">
        <v>233</v>
      </c>
      <c r="B162" s="37" t="s">
        <v>223</v>
      </c>
      <c r="C162" s="123">
        <v>1961</v>
      </c>
      <c r="D162" s="123">
        <v>2473</v>
      </c>
      <c r="E162" s="123">
        <v>2151</v>
      </c>
      <c r="F162" s="123">
        <v>2664</v>
      </c>
      <c r="G162" s="123">
        <v>2262</v>
      </c>
      <c r="H162" s="123">
        <v>3632</v>
      </c>
      <c r="I162" s="123">
        <v>4048</v>
      </c>
      <c r="J162" s="37"/>
    </row>
    <row r="163" spans="1:10" x14ac:dyDescent="0.4">
      <c r="A163" s="37" t="s">
        <v>233</v>
      </c>
      <c r="B163" s="37" t="s">
        <v>255</v>
      </c>
      <c r="C163" s="37"/>
      <c r="D163" s="37"/>
      <c r="E163" s="37"/>
      <c r="F163" s="123">
        <v>2957</v>
      </c>
      <c r="G163" s="123">
        <v>2886</v>
      </c>
      <c r="H163" s="123">
        <v>3143</v>
      </c>
      <c r="I163" s="37"/>
      <c r="J163" s="37"/>
    </row>
    <row r="164" spans="1:10" x14ac:dyDescent="0.4">
      <c r="A164" s="37" t="s">
        <v>233</v>
      </c>
      <c r="B164" s="37" t="s">
        <v>237</v>
      </c>
      <c r="C164" s="37"/>
      <c r="D164" s="123">
        <v>3458</v>
      </c>
      <c r="E164" s="123">
        <v>3050</v>
      </c>
      <c r="F164" s="123">
        <v>2580</v>
      </c>
      <c r="G164" s="37"/>
      <c r="H164" s="123">
        <v>4185</v>
      </c>
      <c r="I164" s="123">
        <v>10846</v>
      </c>
      <c r="J164" s="37"/>
    </row>
    <row r="165" spans="1:10" x14ac:dyDescent="0.4">
      <c r="A165" s="37" t="s">
        <v>233</v>
      </c>
      <c r="B165" s="37" t="s">
        <v>234</v>
      </c>
      <c r="C165" s="123">
        <v>1334</v>
      </c>
      <c r="D165" s="123">
        <v>1646</v>
      </c>
      <c r="E165" s="37"/>
      <c r="F165" s="37"/>
      <c r="G165" s="123">
        <v>3106</v>
      </c>
      <c r="H165" s="123">
        <v>2941</v>
      </c>
      <c r="I165" s="123">
        <v>2881</v>
      </c>
      <c r="J165" s="123">
        <v>3803</v>
      </c>
    </row>
    <row r="166" spans="1:10" x14ac:dyDescent="0.4">
      <c r="A166" s="37" t="s">
        <v>233</v>
      </c>
      <c r="B166" s="37" t="s">
        <v>254</v>
      </c>
      <c r="C166" s="123">
        <v>1986</v>
      </c>
      <c r="D166" s="37"/>
      <c r="E166" s="37"/>
      <c r="F166" s="37"/>
      <c r="G166" s="123">
        <v>3222</v>
      </c>
      <c r="H166" s="37"/>
      <c r="I166" s="123">
        <v>2797</v>
      </c>
      <c r="J166" s="37"/>
    </row>
    <row r="167" spans="1:10" x14ac:dyDescent="0.4">
      <c r="A167" s="37" t="s">
        <v>233</v>
      </c>
      <c r="B167" s="37" t="s">
        <v>235</v>
      </c>
      <c r="C167" s="123">
        <v>1811</v>
      </c>
      <c r="D167" s="123">
        <v>1917</v>
      </c>
      <c r="E167" s="123">
        <v>1896</v>
      </c>
      <c r="F167" s="37"/>
      <c r="G167" s="37"/>
      <c r="H167" s="37"/>
      <c r="I167" s="123">
        <v>3813</v>
      </c>
      <c r="J167" s="37"/>
    </row>
    <row r="168" spans="1:10" x14ac:dyDescent="0.4">
      <c r="A168" s="37" t="s">
        <v>233</v>
      </c>
      <c r="B168" s="37" t="s">
        <v>252</v>
      </c>
      <c r="C168" s="123">
        <v>1563</v>
      </c>
      <c r="D168" s="123">
        <v>2827</v>
      </c>
      <c r="E168" s="37"/>
      <c r="F168" s="123">
        <v>2447</v>
      </c>
      <c r="G168" s="123">
        <v>3317</v>
      </c>
      <c r="H168" s="123">
        <v>2685</v>
      </c>
      <c r="I168" s="37"/>
      <c r="J168" s="37"/>
    </row>
    <row r="169" spans="1:10" x14ac:dyDescent="0.4">
      <c r="A169" s="37" t="s">
        <v>233</v>
      </c>
      <c r="B169" s="37" t="s">
        <v>246</v>
      </c>
      <c r="C169" s="37"/>
      <c r="D169" s="123">
        <v>2758</v>
      </c>
      <c r="E169" s="123">
        <v>2793</v>
      </c>
      <c r="F169" s="123">
        <v>3112</v>
      </c>
      <c r="G169" s="37"/>
      <c r="H169" s="123">
        <v>3358</v>
      </c>
      <c r="I169" s="123">
        <v>3929</v>
      </c>
      <c r="J169" s="37"/>
    </row>
    <row r="170" spans="1:10" x14ac:dyDescent="0.4">
      <c r="A170" s="37" t="s">
        <v>233</v>
      </c>
      <c r="B170" s="37" t="s">
        <v>240</v>
      </c>
      <c r="C170" s="123">
        <v>2077</v>
      </c>
      <c r="D170" s="123">
        <v>2873</v>
      </c>
      <c r="E170" s="123">
        <v>3417</v>
      </c>
      <c r="F170" s="37"/>
      <c r="G170" s="37"/>
      <c r="H170" s="123">
        <v>4018</v>
      </c>
      <c r="I170" s="123">
        <v>3261</v>
      </c>
      <c r="J170" s="37"/>
    </row>
    <row r="171" spans="1:10" x14ac:dyDescent="0.4">
      <c r="A171" s="37" t="s">
        <v>233</v>
      </c>
      <c r="B171" s="37" t="s">
        <v>242</v>
      </c>
      <c r="C171" s="123">
        <v>2817</v>
      </c>
      <c r="D171" s="37"/>
      <c r="E171" s="37"/>
      <c r="F171" s="37"/>
      <c r="G171" s="123">
        <v>4036</v>
      </c>
      <c r="H171" s="123">
        <v>4436</v>
      </c>
      <c r="I171" s="123">
        <v>5249</v>
      </c>
      <c r="J171" s="37"/>
    </row>
    <row r="172" spans="1:10" x14ac:dyDescent="0.4">
      <c r="A172" s="37" t="s">
        <v>233</v>
      </c>
      <c r="B172" s="37" t="s">
        <v>238</v>
      </c>
      <c r="C172" s="123">
        <v>2573</v>
      </c>
      <c r="D172" s="123">
        <v>2365</v>
      </c>
      <c r="E172" s="37"/>
      <c r="F172" s="37"/>
      <c r="G172" s="37"/>
      <c r="H172" s="123">
        <v>3502</v>
      </c>
      <c r="I172" s="123">
        <v>3444</v>
      </c>
      <c r="J172" s="37"/>
    </row>
    <row r="173" spans="1:10" x14ac:dyDescent="0.4">
      <c r="A173" s="37" t="s">
        <v>233</v>
      </c>
      <c r="B173" s="37" t="s">
        <v>236</v>
      </c>
      <c r="C173" s="123">
        <v>4730</v>
      </c>
      <c r="D173" s="123">
        <v>5018</v>
      </c>
      <c r="E173" s="123">
        <v>4543</v>
      </c>
      <c r="F173" s="123">
        <v>5787</v>
      </c>
      <c r="G173" s="37"/>
      <c r="H173" s="37"/>
      <c r="I173" s="123">
        <v>6657</v>
      </c>
      <c r="J173" s="123">
        <v>6941</v>
      </c>
    </row>
    <row r="174" spans="1:10" x14ac:dyDescent="0.4">
      <c r="A174" s="37" t="s">
        <v>233</v>
      </c>
      <c r="B174" s="37" t="s">
        <v>248</v>
      </c>
      <c r="C174" s="37"/>
      <c r="D174" s="37"/>
      <c r="E174" s="37"/>
      <c r="F174" s="37"/>
      <c r="G174" s="123">
        <v>4050</v>
      </c>
      <c r="H174" s="123">
        <v>3976</v>
      </c>
      <c r="I174" s="123">
        <v>5271</v>
      </c>
      <c r="J174" s="37"/>
    </row>
    <row r="175" spans="1:10" x14ac:dyDescent="0.4">
      <c r="A175" s="37" t="s">
        <v>233</v>
      </c>
      <c r="B175" s="37" t="s">
        <v>251</v>
      </c>
      <c r="C175" s="123">
        <v>1803</v>
      </c>
      <c r="D175" s="123">
        <v>2392</v>
      </c>
      <c r="E175" s="123">
        <v>2381</v>
      </c>
      <c r="F175" s="123">
        <v>2670</v>
      </c>
      <c r="G175" s="123">
        <v>2836</v>
      </c>
      <c r="H175" s="123">
        <v>3507</v>
      </c>
      <c r="I175" s="123">
        <v>3838</v>
      </c>
      <c r="J175" s="37"/>
    </row>
    <row r="176" spans="1:10" x14ac:dyDescent="0.4">
      <c r="A176" s="37" t="s">
        <v>233</v>
      </c>
      <c r="B176" s="37" t="s">
        <v>249</v>
      </c>
      <c r="C176" s="123">
        <v>3071</v>
      </c>
      <c r="D176" s="123">
        <v>2320</v>
      </c>
      <c r="E176" s="123">
        <v>2041</v>
      </c>
      <c r="F176" s="37"/>
      <c r="G176" s="123">
        <v>6231</v>
      </c>
      <c r="H176" s="123">
        <v>3598</v>
      </c>
      <c r="I176" s="123">
        <v>5459</v>
      </c>
      <c r="J176" s="37"/>
    </row>
    <row r="177" spans="1:10" x14ac:dyDescent="0.4">
      <c r="A177" s="37" t="s">
        <v>233</v>
      </c>
      <c r="B177" s="37" t="s">
        <v>253</v>
      </c>
      <c r="C177" s="123">
        <v>2508</v>
      </c>
      <c r="D177" s="37"/>
      <c r="E177" s="123">
        <v>2303</v>
      </c>
      <c r="F177" s="123">
        <v>2945</v>
      </c>
      <c r="G177" s="37"/>
      <c r="H177" s="123">
        <v>4319</v>
      </c>
      <c r="I177" s="37"/>
      <c r="J177" s="37"/>
    </row>
    <row r="178" spans="1:10" x14ac:dyDescent="0.4">
      <c r="A178" s="37" t="s">
        <v>233</v>
      </c>
      <c r="B178" s="37" t="s">
        <v>250</v>
      </c>
      <c r="C178" s="123">
        <v>2184</v>
      </c>
      <c r="D178" s="123">
        <v>2176</v>
      </c>
      <c r="E178" s="37"/>
      <c r="F178" s="37"/>
      <c r="G178" s="123">
        <v>2638</v>
      </c>
      <c r="H178" s="123">
        <v>3391</v>
      </c>
      <c r="I178" s="123">
        <v>4909</v>
      </c>
      <c r="J178" s="37"/>
    </row>
    <row r="179" spans="1:10" x14ac:dyDescent="0.4">
      <c r="A179" s="37" t="s">
        <v>233</v>
      </c>
      <c r="B179" s="37" t="s">
        <v>245</v>
      </c>
      <c r="C179" s="37"/>
      <c r="D179" s="123">
        <v>2965</v>
      </c>
      <c r="E179" s="37"/>
      <c r="F179" s="37"/>
      <c r="G179" s="37"/>
      <c r="H179" s="123">
        <v>4455</v>
      </c>
      <c r="I179" s="37"/>
      <c r="J179" s="37"/>
    </row>
    <row r="180" spans="1:10" x14ac:dyDescent="0.4">
      <c r="A180" s="37" t="s">
        <v>233</v>
      </c>
      <c r="B180" s="37" t="s">
        <v>239</v>
      </c>
      <c r="C180" s="123">
        <v>2023</v>
      </c>
      <c r="D180" s="123">
        <v>1998</v>
      </c>
      <c r="E180" s="123">
        <v>2034</v>
      </c>
      <c r="F180" s="37"/>
      <c r="G180" s="37"/>
      <c r="H180" s="123">
        <v>2628</v>
      </c>
      <c r="I180" s="123">
        <v>3337</v>
      </c>
      <c r="J180" s="123">
        <v>4557</v>
      </c>
    </row>
    <row r="181" spans="1:10" x14ac:dyDescent="0.4">
      <c r="A181" s="37" t="s">
        <v>233</v>
      </c>
      <c r="B181" s="37" t="s">
        <v>247</v>
      </c>
      <c r="C181" s="37"/>
      <c r="D181" s="123">
        <v>2693</v>
      </c>
      <c r="E181" s="37"/>
      <c r="F181" s="123">
        <v>3410</v>
      </c>
      <c r="G181" s="37"/>
      <c r="H181" s="37"/>
      <c r="I181" s="37"/>
      <c r="J181" s="37"/>
    </row>
    <row r="182" spans="1:10" x14ac:dyDescent="0.4">
      <c r="A182" s="37" t="s">
        <v>233</v>
      </c>
      <c r="B182" s="37" t="s">
        <v>216</v>
      </c>
      <c r="C182" s="37"/>
      <c r="D182" s="37"/>
      <c r="E182" s="37"/>
      <c r="F182" s="123">
        <v>3375</v>
      </c>
      <c r="G182" s="123">
        <v>3574</v>
      </c>
      <c r="H182" s="37"/>
      <c r="I182" s="37"/>
      <c r="J182" s="123">
        <v>4258</v>
      </c>
    </row>
    <row r="183" spans="1:10" x14ac:dyDescent="0.4">
      <c r="A183" s="37" t="s">
        <v>233</v>
      </c>
      <c r="B183" s="37" t="s">
        <v>241</v>
      </c>
      <c r="C183" s="123">
        <v>1762</v>
      </c>
      <c r="D183" s="123">
        <v>1646</v>
      </c>
      <c r="E183" s="123">
        <v>1893</v>
      </c>
      <c r="F183" s="37"/>
      <c r="G183" s="123">
        <v>2873</v>
      </c>
      <c r="H183" s="37"/>
      <c r="I183" s="123">
        <v>3529</v>
      </c>
      <c r="J183" s="37"/>
    </row>
    <row r="184" spans="1:10" x14ac:dyDescent="0.4">
      <c r="A184" s="37" t="s">
        <v>257</v>
      </c>
      <c r="B184" s="37" t="s">
        <v>257</v>
      </c>
      <c r="C184" s="37"/>
      <c r="D184" s="123">
        <v>1213</v>
      </c>
      <c r="E184" s="123">
        <v>1473</v>
      </c>
      <c r="F184" s="123">
        <v>1440</v>
      </c>
      <c r="G184" s="123">
        <v>1612</v>
      </c>
      <c r="H184" s="123">
        <v>1598</v>
      </c>
      <c r="I184" s="123">
        <v>2125</v>
      </c>
      <c r="J184" s="123">
        <v>1844</v>
      </c>
    </row>
    <row r="185" spans="1:10" x14ac:dyDescent="0.4">
      <c r="A185" s="37" t="s">
        <v>257</v>
      </c>
      <c r="B185" s="37" t="s">
        <v>209</v>
      </c>
      <c r="C185" s="37"/>
      <c r="D185" s="123">
        <v>1379</v>
      </c>
      <c r="E185" s="123">
        <v>1713</v>
      </c>
      <c r="F185" s="123">
        <v>1804</v>
      </c>
      <c r="G185" s="123">
        <v>2199</v>
      </c>
      <c r="H185" s="123">
        <v>2143</v>
      </c>
      <c r="I185" s="123">
        <v>2340</v>
      </c>
      <c r="J185" s="123">
        <v>2281</v>
      </c>
    </row>
    <row r="186" spans="1:10" x14ac:dyDescent="0.4">
      <c r="A186" s="37" t="s">
        <v>257</v>
      </c>
      <c r="B186" s="37" t="s">
        <v>211</v>
      </c>
      <c r="C186" s="37"/>
      <c r="D186" s="123">
        <v>1179</v>
      </c>
      <c r="E186" s="123">
        <v>1343</v>
      </c>
      <c r="F186" s="37"/>
      <c r="G186" s="123">
        <v>1501</v>
      </c>
      <c r="H186" s="37"/>
      <c r="I186" s="37"/>
      <c r="J186" s="37"/>
    </row>
    <row r="187" spans="1:10" x14ac:dyDescent="0.4">
      <c r="A187" s="37" t="s">
        <v>257</v>
      </c>
      <c r="B187" s="37" t="s">
        <v>208</v>
      </c>
      <c r="C187" s="37"/>
      <c r="D187" s="37">
        <v>909</v>
      </c>
      <c r="E187" s="37">
        <v>928</v>
      </c>
      <c r="F187" s="123">
        <v>1144</v>
      </c>
      <c r="G187" s="37"/>
      <c r="H187" s="123">
        <v>1635</v>
      </c>
      <c r="I187" s="37"/>
      <c r="J187" s="37"/>
    </row>
    <row r="188" spans="1:10" x14ac:dyDescent="0.4">
      <c r="A188" s="37" t="s">
        <v>257</v>
      </c>
      <c r="B188" s="37" t="s">
        <v>258</v>
      </c>
      <c r="C188" s="37"/>
      <c r="D188" s="37">
        <v>700</v>
      </c>
      <c r="E188" s="37"/>
      <c r="F188" s="123">
        <v>1577</v>
      </c>
      <c r="G188" s="123">
        <v>1262</v>
      </c>
      <c r="H188" s="123">
        <v>1293</v>
      </c>
      <c r="I188" s="123">
        <v>1378</v>
      </c>
      <c r="J188" s="123">
        <v>1528</v>
      </c>
    </row>
    <row r="189" spans="1:10" x14ac:dyDescent="0.4">
      <c r="A189" s="37" t="s">
        <v>257</v>
      </c>
      <c r="B189" s="37" t="s">
        <v>216</v>
      </c>
      <c r="C189" s="37"/>
      <c r="D189" s="37"/>
      <c r="E189" s="123">
        <v>1597</v>
      </c>
      <c r="F189" s="123">
        <v>1421</v>
      </c>
      <c r="G189" s="123">
        <v>1916</v>
      </c>
      <c r="H189" s="123">
        <v>1514</v>
      </c>
      <c r="I189" s="123">
        <v>1785</v>
      </c>
      <c r="J189" s="123">
        <v>2186</v>
      </c>
    </row>
    <row r="190" spans="1:10" x14ac:dyDescent="0.4">
      <c r="A190" s="37" t="s">
        <v>259</v>
      </c>
      <c r="B190" s="37" t="s">
        <v>259</v>
      </c>
      <c r="C190" s="123">
        <v>1214</v>
      </c>
      <c r="D190" s="123">
        <v>1321</v>
      </c>
      <c r="E190" s="123">
        <v>1569</v>
      </c>
      <c r="F190" s="123">
        <v>1542</v>
      </c>
      <c r="G190" s="123">
        <v>1714</v>
      </c>
      <c r="H190" s="123">
        <v>1713</v>
      </c>
      <c r="I190" s="123">
        <v>1967</v>
      </c>
      <c r="J190" s="123">
        <v>2013</v>
      </c>
    </row>
    <row r="191" spans="1:10" x14ac:dyDescent="0.4">
      <c r="A191" s="37" t="s">
        <v>259</v>
      </c>
      <c r="B191" s="37" t="s">
        <v>265</v>
      </c>
      <c r="C191" s="37"/>
      <c r="D191" s="37"/>
      <c r="E191" s="37"/>
      <c r="F191" s="123">
        <v>1073</v>
      </c>
      <c r="G191" s="37"/>
      <c r="H191" s="37"/>
      <c r="I191" s="37"/>
      <c r="J191" s="37"/>
    </row>
    <row r="192" spans="1:10" x14ac:dyDescent="0.4">
      <c r="A192" s="37" t="s">
        <v>259</v>
      </c>
      <c r="B192" s="37" t="s">
        <v>263</v>
      </c>
      <c r="C192" s="123">
        <v>1203</v>
      </c>
      <c r="D192" s="123">
        <v>1324</v>
      </c>
      <c r="E192" s="37"/>
      <c r="F192" s="123">
        <v>1587</v>
      </c>
      <c r="G192" s="123">
        <v>1677</v>
      </c>
      <c r="H192" s="123">
        <v>1717</v>
      </c>
      <c r="I192" s="123">
        <v>1905</v>
      </c>
      <c r="J192" s="37"/>
    </row>
    <row r="193" spans="1:10" x14ac:dyDescent="0.4">
      <c r="A193" s="37" t="s">
        <v>259</v>
      </c>
      <c r="B193" s="37" t="s">
        <v>262</v>
      </c>
      <c r="C193" s="37"/>
      <c r="D193" s="123">
        <v>1233</v>
      </c>
      <c r="E193" s="123">
        <v>1241</v>
      </c>
      <c r="F193" s="37"/>
      <c r="G193" s="123">
        <v>1835</v>
      </c>
      <c r="H193" s="37"/>
      <c r="I193" s="37"/>
      <c r="J193" s="37"/>
    </row>
    <row r="194" spans="1:10" x14ac:dyDescent="0.4">
      <c r="A194" s="37" t="s">
        <v>259</v>
      </c>
      <c r="B194" s="37" t="s">
        <v>211</v>
      </c>
      <c r="C194" s="37"/>
      <c r="D194" s="37"/>
      <c r="E194" s="37">
        <v>911</v>
      </c>
      <c r="F194" s="37"/>
      <c r="G194" s="123">
        <v>1538</v>
      </c>
      <c r="H194" s="37"/>
      <c r="I194" s="123">
        <v>1561</v>
      </c>
      <c r="J194" s="37"/>
    </row>
    <row r="195" spans="1:10" x14ac:dyDescent="0.4">
      <c r="A195" s="37" t="s">
        <v>259</v>
      </c>
      <c r="B195" s="37" t="s">
        <v>266</v>
      </c>
      <c r="C195" s="123">
        <v>1198</v>
      </c>
      <c r="D195" s="123">
        <v>1380</v>
      </c>
      <c r="E195" s="123">
        <v>1565</v>
      </c>
      <c r="F195" s="123">
        <v>1539</v>
      </c>
      <c r="G195" s="123">
        <v>1629</v>
      </c>
      <c r="H195" s="123">
        <v>1684</v>
      </c>
      <c r="I195" s="123">
        <v>1802</v>
      </c>
      <c r="J195" s="123">
        <v>1810</v>
      </c>
    </row>
    <row r="196" spans="1:10" x14ac:dyDescent="0.4">
      <c r="A196" s="37" t="s">
        <v>259</v>
      </c>
      <c r="B196" s="37" t="s">
        <v>260</v>
      </c>
      <c r="C196" s="123">
        <v>1298</v>
      </c>
      <c r="D196" s="123">
        <v>1389</v>
      </c>
      <c r="E196" s="123">
        <v>1616</v>
      </c>
      <c r="F196" s="123">
        <v>1627</v>
      </c>
      <c r="G196" s="123">
        <v>2112</v>
      </c>
      <c r="H196" s="37"/>
      <c r="I196" s="123">
        <v>2341</v>
      </c>
      <c r="J196" s="123">
        <v>2331</v>
      </c>
    </row>
    <row r="197" spans="1:10" x14ac:dyDescent="0.4">
      <c r="A197" s="37" t="s">
        <v>259</v>
      </c>
      <c r="B197" s="37" t="s">
        <v>207</v>
      </c>
      <c r="C197" s="123">
        <v>1209</v>
      </c>
      <c r="D197" s="123">
        <v>1247</v>
      </c>
      <c r="E197" s="123">
        <v>1460</v>
      </c>
      <c r="F197" s="123">
        <v>1376</v>
      </c>
      <c r="G197" s="123">
        <v>1405</v>
      </c>
      <c r="H197" s="123">
        <v>1711</v>
      </c>
      <c r="I197" s="123">
        <v>1599</v>
      </c>
      <c r="J197" s="37"/>
    </row>
    <row r="198" spans="1:10" x14ac:dyDescent="0.4">
      <c r="A198" s="37" t="s">
        <v>259</v>
      </c>
      <c r="B198" s="37" t="s">
        <v>261</v>
      </c>
      <c r="C198" s="37"/>
      <c r="D198" s="123">
        <v>1646</v>
      </c>
      <c r="E198" s="123">
        <v>2262</v>
      </c>
      <c r="F198" s="123">
        <v>2192</v>
      </c>
      <c r="G198" s="123">
        <v>2477</v>
      </c>
      <c r="H198" s="123">
        <v>2292</v>
      </c>
      <c r="I198" s="123">
        <v>2368</v>
      </c>
      <c r="J198" s="37"/>
    </row>
    <row r="199" spans="1:10" x14ac:dyDescent="0.4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  <c r="J199" s="37"/>
    </row>
    <row r="200" spans="1:10" x14ac:dyDescent="0.4">
      <c r="A200" s="37" t="s">
        <v>259</v>
      </c>
      <c r="B200" s="37" t="s">
        <v>216</v>
      </c>
      <c r="C200" s="37"/>
      <c r="D200" s="123">
        <v>1174</v>
      </c>
      <c r="E200" s="123">
        <v>1181</v>
      </c>
      <c r="F200" s="123">
        <v>1108</v>
      </c>
      <c r="G200" s="123">
        <v>1329</v>
      </c>
      <c r="H200" s="123">
        <v>1533</v>
      </c>
      <c r="I200" s="123">
        <v>1555</v>
      </c>
      <c r="J200" s="37"/>
    </row>
    <row r="201" spans="1:10" x14ac:dyDescent="0.4">
      <c r="A201" s="37" t="s">
        <v>267</v>
      </c>
      <c r="B201" s="37" t="s">
        <v>267</v>
      </c>
      <c r="C201" s="37">
        <v>803</v>
      </c>
      <c r="D201" s="37">
        <v>910</v>
      </c>
      <c r="E201" s="37">
        <v>988</v>
      </c>
      <c r="F201" s="37">
        <v>976</v>
      </c>
      <c r="G201" s="123">
        <v>1133</v>
      </c>
      <c r="H201" s="123">
        <v>1398</v>
      </c>
      <c r="I201" s="123">
        <v>1368</v>
      </c>
      <c r="J201" s="123">
        <v>1311</v>
      </c>
    </row>
    <row r="202" spans="1:10" x14ac:dyDescent="0.4">
      <c r="A202" s="37" t="s">
        <v>267</v>
      </c>
      <c r="B202" s="37" t="s">
        <v>273</v>
      </c>
      <c r="C202" s="37"/>
      <c r="D202" s="37"/>
      <c r="E202" s="37"/>
      <c r="F202" s="37"/>
      <c r="G202" s="37"/>
      <c r="H202" s="37"/>
      <c r="I202" s="37"/>
      <c r="J202" s="37"/>
    </row>
    <row r="203" spans="1:10" x14ac:dyDescent="0.4">
      <c r="A203" s="37" t="s">
        <v>267</v>
      </c>
      <c r="B203" s="37" t="s">
        <v>289</v>
      </c>
      <c r="C203" s="37"/>
      <c r="D203" s="37"/>
      <c r="E203" s="37">
        <v>774</v>
      </c>
      <c r="F203" s="37">
        <v>998</v>
      </c>
      <c r="G203" s="37">
        <v>895</v>
      </c>
      <c r="H203" s="37"/>
      <c r="I203" s="37"/>
      <c r="J203" s="37"/>
    </row>
    <row r="204" spans="1:10" x14ac:dyDescent="0.4">
      <c r="A204" s="37" t="s">
        <v>267</v>
      </c>
      <c r="B204" s="37" t="s">
        <v>287</v>
      </c>
      <c r="C204" s="37"/>
      <c r="D204" s="37">
        <v>700</v>
      </c>
      <c r="E204" s="37"/>
      <c r="F204" s="37"/>
      <c r="G204" s="37"/>
      <c r="H204" s="37"/>
      <c r="I204" s="37"/>
      <c r="J204" s="37"/>
    </row>
    <row r="205" spans="1:10" x14ac:dyDescent="0.4">
      <c r="A205" s="37" t="s">
        <v>267</v>
      </c>
      <c r="B205" s="37" t="s">
        <v>290</v>
      </c>
      <c r="C205" s="37"/>
      <c r="D205" s="37">
        <v>860</v>
      </c>
      <c r="E205" s="37">
        <v>946</v>
      </c>
      <c r="F205" s="37">
        <v>979</v>
      </c>
      <c r="G205" s="123">
        <v>1094</v>
      </c>
      <c r="H205" s="37"/>
      <c r="I205" s="123">
        <v>1058</v>
      </c>
      <c r="J205" s="123">
        <v>1311</v>
      </c>
    </row>
    <row r="206" spans="1:10" x14ac:dyDescent="0.4">
      <c r="A206" s="37" t="s">
        <v>267</v>
      </c>
      <c r="B206" s="37" t="s">
        <v>292</v>
      </c>
      <c r="C206" s="37"/>
      <c r="D206" s="37">
        <v>746</v>
      </c>
      <c r="E206" s="37"/>
      <c r="F206" s="37">
        <v>900</v>
      </c>
      <c r="G206" s="37"/>
      <c r="H206" s="37"/>
      <c r="I206" s="37"/>
      <c r="J206" s="37"/>
    </row>
    <row r="207" spans="1:10" x14ac:dyDescent="0.4">
      <c r="A207" s="37" t="s">
        <v>267</v>
      </c>
      <c r="B207" s="37" t="s">
        <v>291</v>
      </c>
      <c r="C207" s="37"/>
      <c r="D207" s="37">
        <v>882</v>
      </c>
      <c r="E207" s="37"/>
      <c r="F207" s="123">
        <v>1056</v>
      </c>
      <c r="G207" s="123">
        <v>1090</v>
      </c>
      <c r="H207" s="37"/>
      <c r="I207" s="37"/>
      <c r="J207" s="37"/>
    </row>
    <row r="208" spans="1:10" x14ac:dyDescent="0.4">
      <c r="A208" s="37" t="s">
        <v>267</v>
      </c>
      <c r="B208" s="37" t="s">
        <v>279</v>
      </c>
      <c r="C208" s="37">
        <v>771</v>
      </c>
      <c r="D208" s="37"/>
      <c r="E208" s="37"/>
      <c r="F208" s="37"/>
      <c r="G208" s="37"/>
      <c r="H208" s="123">
        <v>1326</v>
      </c>
      <c r="I208" s="37"/>
      <c r="J208" s="37"/>
    </row>
    <row r="209" spans="1:10" x14ac:dyDescent="0.4">
      <c r="A209" s="37" t="s">
        <v>267</v>
      </c>
      <c r="B209" s="37" t="s">
        <v>282</v>
      </c>
      <c r="C209" s="37">
        <v>851</v>
      </c>
      <c r="D209" s="37">
        <v>808</v>
      </c>
      <c r="E209" s="123">
        <v>1012</v>
      </c>
      <c r="F209" s="37">
        <v>873</v>
      </c>
      <c r="G209" s="37"/>
      <c r="H209" s="37"/>
      <c r="I209" s="123">
        <v>1197</v>
      </c>
      <c r="J209" s="37"/>
    </row>
    <row r="210" spans="1:10" x14ac:dyDescent="0.4">
      <c r="A210" s="37" t="s">
        <v>267</v>
      </c>
      <c r="B210" s="37" t="s">
        <v>281</v>
      </c>
      <c r="C210" s="37">
        <v>880</v>
      </c>
      <c r="D210" s="37"/>
      <c r="E210" s="37"/>
      <c r="F210" s="37">
        <v>995</v>
      </c>
      <c r="G210" s="123">
        <v>1047</v>
      </c>
      <c r="H210" s="37"/>
      <c r="I210" s="37"/>
      <c r="J210" s="37"/>
    </row>
    <row r="211" spans="1:10" x14ac:dyDescent="0.4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4">
      <c r="A212" s="37" t="s">
        <v>267</v>
      </c>
      <c r="B212" s="37" t="s">
        <v>294</v>
      </c>
      <c r="C212" s="37">
        <v>855</v>
      </c>
      <c r="D212" s="37">
        <v>950</v>
      </c>
      <c r="E212" s="123">
        <v>1040</v>
      </c>
      <c r="F212" s="37"/>
      <c r="G212" s="123">
        <v>1239</v>
      </c>
      <c r="H212" s="37"/>
      <c r="I212" s="123">
        <v>1461</v>
      </c>
      <c r="J212" s="37"/>
    </row>
    <row r="213" spans="1:10" x14ac:dyDescent="0.4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4">
      <c r="A214" s="37" t="s">
        <v>267</v>
      </c>
      <c r="B214" s="37" t="s">
        <v>276</v>
      </c>
      <c r="C214" s="37"/>
      <c r="D214" s="123">
        <v>1149</v>
      </c>
      <c r="E214" s="123">
        <v>1009</v>
      </c>
      <c r="F214" s="37">
        <v>997</v>
      </c>
      <c r="G214" s="123">
        <v>1507</v>
      </c>
      <c r="H214" s="37"/>
      <c r="I214" s="123">
        <v>1434</v>
      </c>
      <c r="J214" s="37"/>
    </row>
    <row r="215" spans="1:10" x14ac:dyDescent="0.4">
      <c r="A215" s="37" t="s">
        <v>267</v>
      </c>
      <c r="B215" s="37" t="s">
        <v>283</v>
      </c>
      <c r="C215" s="37"/>
      <c r="D215" s="37"/>
      <c r="E215" s="37">
        <v>801</v>
      </c>
      <c r="F215" s="37"/>
      <c r="G215" s="123">
        <v>1031</v>
      </c>
      <c r="H215" s="37"/>
      <c r="I215" s="37"/>
      <c r="J215" s="37"/>
    </row>
    <row r="216" spans="1:10" x14ac:dyDescent="0.4">
      <c r="A216" s="37" t="s">
        <v>267</v>
      </c>
      <c r="B216" s="37" t="s">
        <v>285</v>
      </c>
      <c r="C216" s="37">
        <v>230</v>
      </c>
      <c r="D216" s="37"/>
      <c r="E216" s="37"/>
      <c r="F216" s="37"/>
      <c r="G216" s="37"/>
      <c r="H216" s="37"/>
      <c r="I216" s="37"/>
      <c r="J216" s="37"/>
    </row>
    <row r="217" spans="1:10" x14ac:dyDescent="0.4">
      <c r="A217" s="37" t="s">
        <v>267</v>
      </c>
      <c r="B217" s="37" t="s">
        <v>275</v>
      </c>
      <c r="C217" s="37"/>
      <c r="D217" s="37"/>
      <c r="E217" s="123">
        <v>1179</v>
      </c>
      <c r="F217" s="37"/>
      <c r="G217" s="37"/>
      <c r="H217" s="37"/>
      <c r="I217" s="37"/>
      <c r="J217" s="37"/>
    </row>
    <row r="218" spans="1:10" x14ac:dyDescent="0.4">
      <c r="A218" s="37" t="s">
        <v>267</v>
      </c>
      <c r="B218" s="37" t="s">
        <v>278</v>
      </c>
      <c r="C218" s="37"/>
      <c r="D218" s="37">
        <v>688</v>
      </c>
      <c r="E218" s="37"/>
      <c r="F218" s="37">
        <v>845</v>
      </c>
      <c r="G218" s="123">
        <v>1042</v>
      </c>
      <c r="H218" s="123">
        <v>1400</v>
      </c>
      <c r="I218" s="123">
        <v>1206</v>
      </c>
      <c r="J218" s="37"/>
    </row>
    <row r="219" spans="1:10" x14ac:dyDescent="0.4">
      <c r="A219" s="37" t="s">
        <v>267</v>
      </c>
      <c r="B219" s="37" t="s">
        <v>274</v>
      </c>
      <c r="C219" s="37"/>
      <c r="D219" s="37"/>
      <c r="E219" s="37"/>
      <c r="F219" s="37"/>
      <c r="G219" s="37">
        <v>929</v>
      </c>
      <c r="H219" s="37"/>
      <c r="I219" s="37">
        <v>921</v>
      </c>
      <c r="J219" s="37"/>
    </row>
    <row r="220" spans="1:10" x14ac:dyDescent="0.4">
      <c r="A220" s="37" t="s">
        <v>267</v>
      </c>
      <c r="B220" s="37" t="s">
        <v>280</v>
      </c>
      <c r="C220" s="37">
        <v>784</v>
      </c>
      <c r="D220" s="37"/>
      <c r="E220" s="37"/>
      <c r="F220" s="37"/>
      <c r="G220" s="37"/>
      <c r="H220" s="37"/>
      <c r="I220" s="37"/>
      <c r="J220" s="37"/>
    </row>
    <row r="221" spans="1:10" x14ac:dyDescent="0.4">
      <c r="A221" s="37" t="s">
        <v>267</v>
      </c>
      <c r="B221" s="37" t="s">
        <v>284</v>
      </c>
      <c r="C221" s="37"/>
      <c r="D221" s="37">
        <v>726</v>
      </c>
      <c r="E221" s="37">
        <v>784</v>
      </c>
      <c r="F221" s="37"/>
      <c r="G221" s="37">
        <v>935</v>
      </c>
      <c r="H221" s="37"/>
      <c r="I221" s="37"/>
      <c r="J221" s="37"/>
    </row>
    <row r="222" spans="1:10" x14ac:dyDescent="0.4">
      <c r="A222" s="37" t="s">
        <v>267</v>
      </c>
      <c r="B222" s="37" t="s">
        <v>277</v>
      </c>
      <c r="C222" s="37">
        <v>696</v>
      </c>
      <c r="D222" s="37">
        <v>723</v>
      </c>
      <c r="E222" s="37"/>
      <c r="F222" s="37"/>
      <c r="G222" s="37">
        <v>898</v>
      </c>
      <c r="H222" s="37"/>
      <c r="I222" s="37"/>
      <c r="J222" s="37"/>
    </row>
    <row r="223" spans="1:10" x14ac:dyDescent="0.4">
      <c r="A223" s="37" t="s">
        <v>267</v>
      </c>
      <c r="B223" s="37" t="s">
        <v>286</v>
      </c>
      <c r="C223" s="37">
        <v>877</v>
      </c>
      <c r="D223" s="37"/>
      <c r="E223" s="37"/>
      <c r="F223" s="37"/>
      <c r="G223" s="123">
        <v>1196</v>
      </c>
      <c r="H223" s="37"/>
      <c r="I223" s="37">
        <v>971</v>
      </c>
      <c r="J223" s="37"/>
    </row>
    <row r="224" spans="1:10" x14ac:dyDescent="0.4">
      <c r="A224" s="37" t="s">
        <v>268</v>
      </c>
      <c r="B224" s="37" t="s">
        <v>268</v>
      </c>
      <c r="C224" s="37">
        <v>848</v>
      </c>
      <c r="D224" s="37">
        <v>878</v>
      </c>
      <c r="E224" s="37">
        <v>861</v>
      </c>
      <c r="F224" s="37">
        <v>966</v>
      </c>
      <c r="G224" s="123">
        <v>1078</v>
      </c>
      <c r="H224" s="123">
        <v>1175</v>
      </c>
      <c r="I224" s="123">
        <v>1299</v>
      </c>
      <c r="J224" s="123">
        <v>1489</v>
      </c>
    </row>
    <row r="225" spans="1:10" x14ac:dyDescent="0.4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123">
        <v>1066</v>
      </c>
      <c r="I225" s="37"/>
      <c r="J225" s="37"/>
    </row>
    <row r="226" spans="1:10" x14ac:dyDescent="0.4">
      <c r="A226" s="37" t="s">
        <v>268</v>
      </c>
      <c r="B226" s="37" t="s">
        <v>308</v>
      </c>
      <c r="C226" s="37"/>
      <c r="D226" s="37">
        <v>800</v>
      </c>
      <c r="E226" s="37">
        <v>802</v>
      </c>
      <c r="F226" s="37">
        <v>953</v>
      </c>
      <c r="G226" s="123">
        <v>1094</v>
      </c>
      <c r="H226" s="123">
        <v>1237</v>
      </c>
      <c r="I226" s="123">
        <v>1181</v>
      </c>
      <c r="J226" s="37"/>
    </row>
    <row r="227" spans="1:10" x14ac:dyDescent="0.4">
      <c r="A227" s="37" t="s">
        <v>268</v>
      </c>
      <c r="B227" s="37" t="s">
        <v>305</v>
      </c>
      <c r="C227" s="37">
        <v>684</v>
      </c>
      <c r="D227" s="37"/>
      <c r="E227" s="37"/>
      <c r="F227" s="37">
        <v>891</v>
      </c>
      <c r="G227" s="37">
        <v>929</v>
      </c>
      <c r="H227" s="37"/>
      <c r="I227" s="123">
        <v>1046</v>
      </c>
      <c r="J227" s="37"/>
    </row>
    <row r="228" spans="1:10" x14ac:dyDescent="0.4">
      <c r="A228" s="37" t="s">
        <v>268</v>
      </c>
      <c r="B228" s="37" t="s">
        <v>297</v>
      </c>
      <c r="C228" s="37"/>
      <c r="D228" s="37"/>
      <c r="E228" s="37">
        <v>804</v>
      </c>
      <c r="F228" s="37">
        <v>917</v>
      </c>
      <c r="G228" s="123">
        <v>1030</v>
      </c>
      <c r="H228" s="37"/>
      <c r="I228" s="123">
        <v>1098</v>
      </c>
      <c r="J228" s="37"/>
    </row>
    <row r="229" spans="1:10" x14ac:dyDescent="0.4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>
        <v>881</v>
      </c>
      <c r="I229" s="37"/>
      <c r="J229" s="37"/>
    </row>
    <row r="230" spans="1:10" x14ac:dyDescent="0.4">
      <c r="A230" s="37" t="s">
        <v>268</v>
      </c>
      <c r="B230" s="37" t="s">
        <v>302</v>
      </c>
      <c r="C230" s="37">
        <v>721</v>
      </c>
      <c r="D230" s="37">
        <v>724</v>
      </c>
      <c r="E230" s="37"/>
      <c r="F230" s="37"/>
      <c r="G230" s="37">
        <v>856</v>
      </c>
      <c r="H230" s="37"/>
      <c r="I230" s="37"/>
      <c r="J230" s="37"/>
    </row>
    <row r="231" spans="1:10" x14ac:dyDescent="0.4">
      <c r="A231" s="37" t="s">
        <v>268</v>
      </c>
      <c r="B231" s="37" t="s">
        <v>303</v>
      </c>
      <c r="C231" s="123">
        <v>1831</v>
      </c>
      <c r="D231" s="123">
        <v>1262</v>
      </c>
      <c r="E231" s="123">
        <v>1384</v>
      </c>
      <c r="F231" s="123">
        <v>1863</v>
      </c>
      <c r="G231" s="123">
        <v>2318</v>
      </c>
      <c r="H231" s="123">
        <v>1734</v>
      </c>
      <c r="I231" s="37"/>
      <c r="J231" s="37"/>
    </row>
    <row r="232" spans="1:10" x14ac:dyDescent="0.4">
      <c r="A232" s="37" t="s">
        <v>268</v>
      </c>
      <c r="B232" s="37" t="s">
        <v>300</v>
      </c>
      <c r="C232" s="37">
        <v>687</v>
      </c>
      <c r="D232" s="37"/>
      <c r="E232" s="37"/>
      <c r="F232" s="37">
        <v>821</v>
      </c>
      <c r="G232" s="37"/>
      <c r="H232" s="37"/>
      <c r="I232" s="37"/>
      <c r="J232" s="37"/>
    </row>
    <row r="233" spans="1:10" x14ac:dyDescent="0.4">
      <c r="A233" s="37" t="s">
        <v>268</v>
      </c>
      <c r="B233" s="37" t="s">
        <v>298</v>
      </c>
      <c r="C233" s="37">
        <v>554</v>
      </c>
      <c r="D233" s="37">
        <v>699</v>
      </c>
      <c r="E233" s="37">
        <v>855</v>
      </c>
      <c r="F233" s="37">
        <v>840</v>
      </c>
      <c r="G233" s="37">
        <v>936</v>
      </c>
      <c r="H233" s="37"/>
      <c r="I233" s="123">
        <v>1132</v>
      </c>
      <c r="J233" s="37"/>
    </row>
    <row r="234" spans="1:10" x14ac:dyDescent="0.4">
      <c r="A234" s="37" t="s">
        <v>268</v>
      </c>
      <c r="B234" s="37" t="s">
        <v>307</v>
      </c>
      <c r="C234" s="37">
        <v>984</v>
      </c>
      <c r="D234" s="37">
        <v>846</v>
      </c>
      <c r="E234" s="37">
        <v>951</v>
      </c>
      <c r="F234" s="37">
        <v>995</v>
      </c>
      <c r="G234" s="123">
        <v>1098</v>
      </c>
      <c r="H234" s="123">
        <v>1057</v>
      </c>
      <c r="I234" s="123">
        <v>1293</v>
      </c>
      <c r="J234" s="37"/>
    </row>
    <row r="235" spans="1:10" x14ac:dyDescent="0.4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123">
        <v>1143</v>
      </c>
      <c r="I235" s="37"/>
      <c r="J235" s="37"/>
    </row>
    <row r="236" spans="1:10" x14ac:dyDescent="0.4">
      <c r="A236" s="37" t="s">
        <v>268</v>
      </c>
      <c r="B236" s="37" t="s">
        <v>299</v>
      </c>
      <c r="C236" s="37">
        <v>653</v>
      </c>
      <c r="D236" s="37"/>
      <c r="E236" s="37"/>
      <c r="F236" s="37"/>
      <c r="G236" s="37"/>
      <c r="H236" s="37"/>
      <c r="I236" s="37"/>
      <c r="J236" s="37"/>
    </row>
    <row r="237" spans="1:10" x14ac:dyDescent="0.4">
      <c r="A237" s="37" t="s">
        <v>268</v>
      </c>
      <c r="B237" s="37" t="s">
        <v>771</v>
      </c>
      <c r="C237" s="37">
        <v>855</v>
      </c>
      <c r="D237" s="37">
        <v>924</v>
      </c>
      <c r="E237" s="37">
        <v>941</v>
      </c>
      <c r="F237" s="37">
        <v>942</v>
      </c>
      <c r="G237" s="123">
        <v>1182</v>
      </c>
      <c r="H237" s="123">
        <v>1269</v>
      </c>
      <c r="I237" s="123">
        <v>1433</v>
      </c>
      <c r="J237" s="123">
        <v>1489</v>
      </c>
    </row>
    <row r="238" spans="1:10" x14ac:dyDescent="0.4">
      <c r="A238" s="37" t="s">
        <v>268</v>
      </c>
      <c r="B238" s="37" t="s">
        <v>772</v>
      </c>
      <c r="C238" s="37">
        <v>855</v>
      </c>
      <c r="D238" s="37">
        <v>915</v>
      </c>
      <c r="E238" s="37"/>
      <c r="F238" s="37">
        <v>942</v>
      </c>
      <c r="G238" s="123">
        <v>1183</v>
      </c>
      <c r="H238" s="123">
        <v>1269</v>
      </c>
      <c r="I238" s="123">
        <v>1341</v>
      </c>
      <c r="J238" s="123"/>
    </row>
    <row r="239" spans="1:10" x14ac:dyDescent="0.4">
      <c r="A239" s="37" t="s">
        <v>268</v>
      </c>
      <c r="B239" s="37" t="s">
        <v>296</v>
      </c>
      <c r="C239" s="37">
        <v>855</v>
      </c>
      <c r="D239" s="37">
        <v>933</v>
      </c>
      <c r="E239" s="37">
        <v>941</v>
      </c>
      <c r="F239" s="37"/>
      <c r="G239" s="123">
        <v>1178</v>
      </c>
      <c r="H239" s="123"/>
      <c r="I239" s="123">
        <v>1500</v>
      </c>
      <c r="J239" s="123">
        <v>1489</v>
      </c>
    </row>
    <row r="240" spans="1:10" x14ac:dyDescent="0.4">
      <c r="A240" s="37" t="s">
        <v>268</v>
      </c>
      <c r="B240" s="37" t="s">
        <v>304</v>
      </c>
      <c r="C240" s="37">
        <v>778</v>
      </c>
      <c r="D240" s="37"/>
      <c r="E240" s="37">
        <v>871</v>
      </c>
      <c r="F240" s="37"/>
      <c r="G240" s="37"/>
      <c r="H240" s="123">
        <v>1165</v>
      </c>
      <c r="I240" s="37"/>
      <c r="J240" s="37"/>
    </row>
    <row r="241" spans="1:10" x14ac:dyDescent="0.4">
      <c r="A241" s="37" t="s">
        <v>271</v>
      </c>
      <c r="B241" s="37" t="s">
        <v>271</v>
      </c>
      <c r="C241" s="123">
        <v>1557</v>
      </c>
      <c r="D241" s="123">
        <v>1273</v>
      </c>
      <c r="E241" s="123">
        <v>1644</v>
      </c>
      <c r="F241" s="123">
        <v>2120</v>
      </c>
      <c r="G241" s="123">
        <v>2226</v>
      </c>
      <c r="H241" s="123">
        <v>2430</v>
      </c>
      <c r="I241" s="123">
        <v>2614</v>
      </c>
      <c r="J241" s="37"/>
    </row>
    <row r="242" spans="1:10" x14ac:dyDescent="0.4">
      <c r="A242" s="37" t="s">
        <v>271</v>
      </c>
      <c r="B242" s="37" t="s">
        <v>309</v>
      </c>
      <c r="C242" s="123">
        <v>1451</v>
      </c>
      <c r="D242" s="123">
        <v>1392</v>
      </c>
      <c r="E242" s="123">
        <v>1896</v>
      </c>
      <c r="F242" s="123">
        <v>2237</v>
      </c>
      <c r="G242" s="123">
        <v>2125</v>
      </c>
      <c r="H242" s="123">
        <v>2477</v>
      </c>
      <c r="I242" s="123">
        <v>2614</v>
      </c>
      <c r="J242" s="37"/>
    </row>
    <row r="243" spans="1:10" x14ac:dyDescent="0.4">
      <c r="A243" s="37" t="s">
        <v>271</v>
      </c>
      <c r="B243" s="37" t="s">
        <v>310</v>
      </c>
      <c r="C243" s="37"/>
      <c r="D243" s="37"/>
      <c r="E243" s="37"/>
      <c r="F243" s="37"/>
      <c r="G243" s="37"/>
      <c r="H243" s="37"/>
      <c r="I243" s="37"/>
      <c r="J243" s="37"/>
    </row>
    <row r="244" spans="1:10" x14ac:dyDescent="0.4">
      <c r="A244" s="37" t="s">
        <v>269</v>
      </c>
      <c r="B244" s="37" t="s">
        <v>269</v>
      </c>
      <c r="C244" s="37">
        <v>853</v>
      </c>
      <c r="D244" s="37">
        <v>934</v>
      </c>
      <c r="E244" s="37">
        <v>958</v>
      </c>
      <c r="F244" s="37">
        <v>972</v>
      </c>
      <c r="G244" s="123">
        <v>1237</v>
      </c>
      <c r="H244" s="123">
        <v>1258</v>
      </c>
      <c r="I244" s="123">
        <v>1417</v>
      </c>
      <c r="J244" s="123">
        <v>1582</v>
      </c>
    </row>
    <row r="245" spans="1:10" x14ac:dyDescent="0.4">
      <c r="A245" s="37" t="s">
        <v>269</v>
      </c>
      <c r="B245" s="37" t="s">
        <v>314</v>
      </c>
      <c r="C245" s="37"/>
      <c r="D245" s="37"/>
      <c r="E245" s="37">
        <v>916</v>
      </c>
      <c r="F245" s="123">
        <v>1003</v>
      </c>
      <c r="G245" s="37"/>
      <c r="H245" s="37"/>
      <c r="I245" s="123">
        <v>1016</v>
      </c>
      <c r="J245" s="37"/>
    </row>
    <row r="246" spans="1:10" x14ac:dyDescent="0.4">
      <c r="A246" s="37" t="s">
        <v>269</v>
      </c>
      <c r="B246" s="37" t="s">
        <v>319</v>
      </c>
      <c r="C246" s="37"/>
      <c r="D246" s="37">
        <v>839</v>
      </c>
      <c r="E246" s="37">
        <v>862</v>
      </c>
      <c r="F246" s="37">
        <v>858</v>
      </c>
      <c r="G246" s="37">
        <v>973</v>
      </c>
      <c r="H246" s="37"/>
      <c r="I246" s="123">
        <v>1091</v>
      </c>
      <c r="J246" s="37"/>
    </row>
    <row r="247" spans="1:10" x14ac:dyDescent="0.4">
      <c r="A247" s="37" t="s">
        <v>269</v>
      </c>
      <c r="B247" s="37" t="s">
        <v>311</v>
      </c>
      <c r="C247" s="37"/>
      <c r="D247" s="37"/>
      <c r="E247" s="37">
        <v>874</v>
      </c>
      <c r="F247" s="37"/>
      <c r="G247" s="37"/>
      <c r="H247" s="37"/>
      <c r="I247" s="37"/>
      <c r="J247" s="37"/>
    </row>
    <row r="248" spans="1:10" x14ac:dyDescent="0.4">
      <c r="A248" s="37" t="s">
        <v>269</v>
      </c>
      <c r="B248" s="37" t="s">
        <v>315</v>
      </c>
      <c r="C248" s="37"/>
      <c r="D248" s="37">
        <v>824</v>
      </c>
      <c r="E248" s="37"/>
      <c r="F248" s="37"/>
      <c r="G248" s="123">
        <v>1184</v>
      </c>
      <c r="H248" s="123">
        <v>1098</v>
      </c>
      <c r="I248" s="123">
        <v>1490</v>
      </c>
      <c r="J248" s="37"/>
    </row>
    <row r="249" spans="1:10" x14ac:dyDescent="0.4">
      <c r="A249" s="37" t="s">
        <v>269</v>
      </c>
      <c r="B249" s="37" t="s">
        <v>325</v>
      </c>
      <c r="C249" s="37">
        <v>873</v>
      </c>
      <c r="D249" s="37">
        <v>716</v>
      </c>
      <c r="E249" s="37">
        <v>880</v>
      </c>
      <c r="F249" s="37">
        <v>968</v>
      </c>
      <c r="G249" s="37">
        <v>943</v>
      </c>
      <c r="H249" s="37"/>
      <c r="I249" s="37"/>
      <c r="J249" s="37"/>
    </row>
    <row r="250" spans="1:10" x14ac:dyDescent="0.4">
      <c r="A250" s="37" t="s">
        <v>269</v>
      </c>
      <c r="B250" s="37" t="s">
        <v>312</v>
      </c>
      <c r="C250" s="37"/>
      <c r="D250" s="37"/>
      <c r="E250" s="37"/>
      <c r="F250" s="37"/>
      <c r="G250" s="37"/>
      <c r="H250" s="123">
        <v>1307</v>
      </c>
      <c r="I250" s="37"/>
      <c r="J250" s="37"/>
    </row>
    <row r="251" spans="1:10" x14ac:dyDescent="0.4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4">
      <c r="A252" s="37" t="s">
        <v>269</v>
      </c>
      <c r="B252" s="37" t="s">
        <v>317</v>
      </c>
      <c r="C252" s="37">
        <v>877</v>
      </c>
      <c r="D252" s="37"/>
      <c r="E252" s="37">
        <v>990</v>
      </c>
      <c r="F252" s="37">
        <v>961</v>
      </c>
      <c r="G252" s="37"/>
      <c r="H252" s="123">
        <v>1176</v>
      </c>
      <c r="I252" s="123">
        <v>1208</v>
      </c>
      <c r="J252" s="37"/>
    </row>
    <row r="253" spans="1:10" x14ac:dyDescent="0.4">
      <c r="A253" s="37" t="s">
        <v>269</v>
      </c>
      <c r="B253" s="37" t="s">
        <v>316</v>
      </c>
      <c r="C253" s="37">
        <v>732</v>
      </c>
      <c r="D253" s="37"/>
      <c r="E253" s="37"/>
      <c r="F253" s="37"/>
      <c r="G253" s="37"/>
      <c r="H253" s="37"/>
      <c r="I253" s="37"/>
      <c r="J253" s="37"/>
    </row>
    <row r="254" spans="1:10" x14ac:dyDescent="0.4">
      <c r="A254" s="37" t="s">
        <v>269</v>
      </c>
      <c r="B254" s="37" t="s">
        <v>324</v>
      </c>
      <c r="C254" s="37"/>
      <c r="D254" s="37">
        <v>976</v>
      </c>
      <c r="E254" s="123">
        <v>1050</v>
      </c>
      <c r="F254" s="123">
        <v>1021</v>
      </c>
      <c r="G254" s="123">
        <v>1276</v>
      </c>
      <c r="H254" s="123">
        <v>1263</v>
      </c>
      <c r="I254" s="123">
        <v>1402</v>
      </c>
      <c r="J254" s="123">
        <v>1358</v>
      </c>
    </row>
    <row r="255" spans="1:10" x14ac:dyDescent="0.4">
      <c r="A255" s="37" t="s">
        <v>269</v>
      </c>
      <c r="B255" s="37" t="s">
        <v>320</v>
      </c>
      <c r="C255" s="37"/>
      <c r="D255" s="37"/>
      <c r="E255" s="37">
        <v>887</v>
      </c>
      <c r="F255" s="37">
        <v>936</v>
      </c>
      <c r="G255" s="123">
        <v>1060</v>
      </c>
      <c r="H255" s="37"/>
      <c r="I255" s="37"/>
      <c r="J255" s="37"/>
    </row>
    <row r="256" spans="1:10" x14ac:dyDescent="0.4">
      <c r="A256" s="37" t="s">
        <v>269</v>
      </c>
      <c r="B256" s="37" t="s">
        <v>313</v>
      </c>
      <c r="C256" s="37">
        <v>864</v>
      </c>
      <c r="D256" s="37">
        <v>935</v>
      </c>
      <c r="E256" s="123">
        <v>1055</v>
      </c>
      <c r="F256" s="37">
        <v>933</v>
      </c>
      <c r="G256" s="123">
        <v>1304</v>
      </c>
      <c r="H256" s="123">
        <v>1386</v>
      </c>
      <c r="I256" s="123">
        <v>1591</v>
      </c>
      <c r="J256" s="123">
        <v>1727</v>
      </c>
    </row>
    <row r="257" spans="1:10" x14ac:dyDescent="0.4">
      <c r="A257" s="37" t="s">
        <v>269</v>
      </c>
      <c r="B257" s="37" t="s">
        <v>773</v>
      </c>
      <c r="C257" s="37">
        <v>886</v>
      </c>
      <c r="D257" s="37">
        <v>938</v>
      </c>
      <c r="E257" s="123">
        <v>999</v>
      </c>
      <c r="F257" s="37">
        <v>921</v>
      </c>
      <c r="G257" s="123">
        <v>1250</v>
      </c>
      <c r="H257" s="123"/>
      <c r="I257" s="123"/>
      <c r="J257" s="123"/>
    </row>
    <row r="258" spans="1:10" x14ac:dyDescent="0.4">
      <c r="A258" s="37" t="s">
        <v>269</v>
      </c>
      <c r="B258" s="37" t="s">
        <v>774</v>
      </c>
      <c r="C258" s="37">
        <v>763</v>
      </c>
      <c r="D258" s="37">
        <v>931</v>
      </c>
      <c r="E258" s="123">
        <v>1175</v>
      </c>
      <c r="F258" s="123">
        <v>1018</v>
      </c>
      <c r="G258" s="123">
        <v>1341</v>
      </c>
      <c r="H258" s="123">
        <v>1386</v>
      </c>
      <c r="I258" s="123">
        <v>1591</v>
      </c>
      <c r="J258" s="123">
        <v>1727</v>
      </c>
    </row>
    <row r="259" spans="1:10" x14ac:dyDescent="0.4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123">
        <v>1222</v>
      </c>
      <c r="J259" s="37"/>
    </row>
    <row r="260" spans="1:10" x14ac:dyDescent="0.4">
      <c r="A260" s="37" t="s">
        <v>269</v>
      </c>
      <c r="B260" s="37" t="s">
        <v>322</v>
      </c>
      <c r="C260" s="37">
        <v>738</v>
      </c>
      <c r="D260" s="37"/>
      <c r="E260" s="37"/>
      <c r="F260" s="37"/>
      <c r="G260" s="37"/>
      <c r="H260" s="37"/>
      <c r="I260" s="37"/>
      <c r="J260" s="37"/>
    </row>
    <row r="261" spans="1:10" x14ac:dyDescent="0.4">
      <c r="A261" s="37" t="s">
        <v>269</v>
      </c>
      <c r="B261" s="37" t="s">
        <v>321</v>
      </c>
      <c r="C261" s="37"/>
      <c r="D261" s="37"/>
      <c r="E261" s="37"/>
      <c r="F261" s="37">
        <v>951</v>
      </c>
      <c r="G261" s="123">
        <v>1103</v>
      </c>
      <c r="H261" s="37"/>
      <c r="I261" s="37">
        <v>842</v>
      </c>
      <c r="J261" s="37"/>
    </row>
    <row r="262" spans="1:10" x14ac:dyDescent="0.4">
      <c r="A262" s="37" t="s">
        <v>270</v>
      </c>
      <c r="B262" s="37" t="s">
        <v>270</v>
      </c>
      <c r="C262" s="37">
        <v>864</v>
      </c>
      <c r="D262" s="37">
        <v>847</v>
      </c>
      <c r="E262" s="37">
        <v>879</v>
      </c>
      <c r="F262" s="37">
        <v>926</v>
      </c>
      <c r="G262" s="123">
        <v>1043</v>
      </c>
      <c r="H262" s="123">
        <v>1225</v>
      </c>
      <c r="I262" s="123">
        <v>1346</v>
      </c>
      <c r="J262" s="123">
        <v>1301</v>
      </c>
    </row>
    <row r="263" spans="1:10" x14ac:dyDescent="0.4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37"/>
      <c r="J263" s="37"/>
    </row>
    <row r="264" spans="1:10" x14ac:dyDescent="0.4">
      <c r="A264" s="37" t="s">
        <v>270</v>
      </c>
      <c r="B264" s="37" t="s">
        <v>328</v>
      </c>
      <c r="C264" s="37"/>
      <c r="D264" s="37"/>
      <c r="E264" s="37">
        <v>847</v>
      </c>
      <c r="F264" s="37"/>
      <c r="G264" s="37"/>
      <c r="H264" s="37"/>
      <c r="I264" s="37"/>
      <c r="J264" s="37"/>
    </row>
    <row r="265" spans="1:10" x14ac:dyDescent="0.4">
      <c r="A265" s="37" t="s">
        <v>270</v>
      </c>
      <c r="B265" s="37" t="s">
        <v>327</v>
      </c>
      <c r="C265" s="37"/>
      <c r="D265" s="37"/>
      <c r="E265" s="37"/>
      <c r="F265" s="37"/>
      <c r="G265" s="37"/>
      <c r="H265" s="123">
        <v>1023</v>
      </c>
      <c r="I265" s="37"/>
      <c r="J265" s="37"/>
    </row>
    <row r="266" spans="1:10" x14ac:dyDescent="0.4">
      <c r="A266" s="37" t="s">
        <v>270</v>
      </c>
      <c r="B266" s="37" t="s">
        <v>326</v>
      </c>
      <c r="C266" s="37"/>
      <c r="D266" s="37"/>
      <c r="E266" s="37">
        <v>781</v>
      </c>
      <c r="F266" s="37">
        <v>861</v>
      </c>
      <c r="G266" s="37"/>
      <c r="H266" s="123">
        <v>1080</v>
      </c>
      <c r="I266" s="37">
        <v>956</v>
      </c>
      <c r="J266" s="37"/>
    </row>
    <row r="267" spans="1:10" x14ac:dyDescent="0.4">
      <c r="A267" s="37" t="s">
        <v>270</v>
      </c>
      <c r="B267" s="37" t="s">
        <v>332</v>
      </c>
      <c r="C267" s="37">
        <v>773</v>
      </c>
      <c r="D267" s="37"/>
      <c r="E267" s="37"/>
      <c r="F267" s="37"/>
      <c r="G267" s="37">
        <v>977</v>
      </c>
      <c r="H267" s="37"/>
      <c r="I267" s="37"/>
      <c r="J267" s="37"/>
    </row>
    <row r="268" spans="1:10" x14ac:dyDescent="0.4">
      <c r="A268" s="37" t="s">
        <v>270</v>
      </c>
      <c r="B268" s="37" t="s">
        <v>330</v>
      </c>
      <c r="C268" s="37">
        <v>630</v>
      </c>
      <c r="D268" s="37"/>
      <c r="E268" s="37">
        <v>690</v>
      </c>
      <c r="F268" s="37">
        <v>819</v>
      </c>
      <c r="G268" s="123">
        <v>1024</v>
      </c>
      <c r="H268" s="37"/>
      <c r="I268" s="37"/>
      <c r="J268" s="37"/>
    </row>
    <row r="269" spans="1:10" x14ac:dyDescent="0.4">
      <c r="A269" s="37" t="s">
        <v>270</v>
      </c>
      <c r="B269" s="37" t="s">
        <v>329</v>
      </c>
      <c r="C269" s="37"/>
      <c r="D269" s="37"/>
      <c r="E269" s="37"/>
      <c r="F269" s="37"/>
      <c r="G269" s="123">
        <v>1140</v>
      </c>
      <c r="H269" s="37"/>
      <c r="I269" s="37"/>
      <c r="J269" s="37"/>
    </row>
    <row r="270" spans="1:10" x14ac:dyDescent="0.4">
      <c r="A270" s="37" t="s">
        <v>270</v>
      </c>
      <c r="B270" s="37" t="s">
        <v>334</v>
      </c>
      <c r="C270" s="37"/>
      <c r="D270" s="37">
        <v>800</v>
      </c>
      <c r="E270" s="37"/>
      <c r="F270" s="37">
        <v>846</v>
      </c>
      <c r="G270" s="37"/>
      <c r="H270" s="37"/>
      <c r="I270" s="37"/>
      <c r="J270" s="37"/>
    </row>
    <row r="271" spans="1:10" x14ac:dyDescent="0.4">
      <c r="A271" s="37" t="s">
        <v>270</v>
      </c>
      <c r="B271" s="37" t="s">
        <v>331</v>
      </c>
      <c r="C271" s="37"/>
      <c r="D271" s="37"/>
      <c r="E271" s="37">
        <v>864</v>
      </c>
      <c r="F271" s="37">
        <v>857</v>
      </c>
      <c r="G271" s="37">
        <v>850</v>
      </c>
      <c r="H271" s="37"/>
      <c r="I271" s="37"/>
      <c r="J271" s="37"/>
    </row>
    <row r="272" spans="1:10" x14ac:dyDescent="0.4">
      <c r="A272" s="37" t="s">
        <v>270</v>
      </c>
      <c r="B272" s="37" t="s">
        <v>336</v>
      </c>
      <c r="C272" s="37">
        <v>883</v>
      </c>
      <c r="D272" s="37">
        <v>856</v>
      </c>
      <c r="E272" s="37">
        <v>922</v>
      </c>
      <c r="F272" s="37">
        <v>945</v>
      </c>
      <c r="G272" s="123">
        <v>1054</v>
      </c>
      <c r="H272" s="123">
        <v>1230</v>
      </c>
      <c r="I272" s="123">
        <v>1344</v>
      </c>
      <c r="J272" s="123">
        <v>1301</v>
      </c>
    </row>
    <row r="273" spans="1:10" x14ac:dyDescent="0.4">
      <c r="A273" s="37" t="s">
        <v>270</v>
      </c>
      <c r="B273" s="37" t="s">
        <v>775</v>
      </c>
      <c r="C273" s="37">
        <v>860</v>
      </c>
      <c r="D273" s="37">
        <v>867</v>
      </c>
      <c r="E273" s="37">
        <v>917</v>
      </c>
      <c r="F273" s="37">
        <v>928</v>
      </c>
      <c r="G273" s="37"/>
      <c r="H273" s="123">
        <v>1270</v>
      </c>
      <c r="I273" s="123">
        <v>1292</v>
      </c>
      <c r="J273" s="123">
        <v>1275</v>
      </c>
    </row>
    <row r="274" spans="1:10" x14ac:dyDescent="0.4">
      <c r="A274" s="37" t="s">
        <v>270</v>
      </c>
      <c r="B274" s="37" t="s">
        <v>777</v>
      </c>
      <c r="C274" s="37">
        <v>875</v>
      </c>
      <c r="D274" s="37">
        <v>768</v>
      </c>
      <c r="E274" s="37"/>
      <c r="F274" s="37"/>
      <c r="G274" s="123">
        <v>1076</v>
      </c>
      <c r="H274" s="123">
        <v>1231</v>
      </c>
      <c r="I274" s="123">
        <v>1382</v>
      </c>
      <c r="J274" s="37"/>
    </row>
    <row r="275" spans="1:10" x14ac:dyDescent="0.4">
      <c r="A275" s="37" t="s">
        <v>270</v>
      </c>
      <c r="B275" s="37" t="s">
        <v>778</v>
      </c>
      <c r="C275" s="37">
        <v>891</v>
      </c>
      <c r="D275" s="37">
        <v>927</v>
      </c>
      <c r="E275" s="37"/>
      <c r="F275" s="37">
        <v>964</v>
      </c>
      <c r="G275" s="37"/>
      <c r="H275" s="123">
        <v>1395</v>
      </c>
      <c r="I275" s="37"/>
      <c r="J275" s="37"/>
    </row>
    <row r="276" spans="1:10" x14ac:dyDescent="0.4">
      <c r="A276" s="37" t="s">
        <v>270</v>
      </c>
      <c r="B276" s="37" t="s">
        <v>776</v>
      </c>
      <c r="C276" s="37">
        <v>900</v>
      </c>
      <c r="D276" s="37">
        <v>899</v>
      </c>
      <c r="E276" s="37">
        <v>931</v>
      </c>
      <c r="F276" s="37">
        <v>951</v>
      </c>
      <c r="G276" s="123">
        <v>1029</v>
      </c>
      <c r="H276" s="123">
        <v>1191</v>
      </c>
      <c r="I276" s="123">
        <v>1329</v>
      </c>
      <c r="J276" s="123">
        <v>1311</v>
      </c>
    </row>
    <row r="277" spans="1:10" x14ac:dyDescent="0.4">
      <c r="A277" s="37" t="s">
        <v>270</v>
      </c>
      <c r="B277" s="37" t="s">
        <v>333</v>
      </c>
      <c r="C277" s="37"/>
      <c r="D277" s="37"/>
      <c r="E277" s="37">
        <v>852</v>
      </c>
      <c r="F277" s="37">
        <v>928</v>
      </c>
      <c r="G277" s="123">
        <v>1062</v>
      </c>
      <c r="H277" s="37"/>
      <c r="I277" s="123">
        <v>1471</v>
      </c>
      <c r="J277" s="37"/>
    </row>
    <row r="278" spans="1:10" x14ac:dyDescent="0.4">
      <c r="A278" s="37" t="s">
        <v>272</v>
      </c>
      <c r="B278" s="37" t="s">
        <v>272</v>
      </c>
      <c r="C278" s="123">
        <v>1047</v>
      </c>
      <c r="D278" s="123">
        <v>1111</v>
      </c>
      <c r="E278" s="123">
        <v>1088</v>
      </c>
      <c r="F278" s="123">
        <v>1264</v>
      </c>
      <c r="G278" s="123">
        <v>1187</v>
      </c>
      <c r="H278" s="37"/>
      <c r="I278" s="37"/>
      <c r="J278" s="123">
        <v>1799</v>
      </c>
    </row>
    <row r="279" spans="1:10" x14ac:dyDescent="0.4">
      <c r="A279" s="37" t="s">
        <v>272</v>
      </c>
      <c r="B279" s="37" t="s">
        <v>337</v>
      </c>
      <c r="C279" s="123">
        <v>1047</v>
      </c>
      <c r="D279" s="123">
        <v>1111</v>
      </c>
      <c r="E279" s="123">
        <v>1088</v>
      </c>
      <c r="F279" s="123">
        <v>1264</v>
      </c>
      <c r="G279" s="123">
        <v>1187</v>
      </c>
      <c r="H279" s="37"/>
      <c r="I279" s="37"/>
      <c r="J279" s="123">
        <v>1799</v>
      </c>
    </row>
  </sheetData>
  <autoFilter ref="A1:J1" xr:uid="{DB13FBA9-8632-44B3-ADC0-CC2BB8E917A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09D8-0E6E-4D33-B268-CB3F634648E9}">
  <dimension ref="A1:F279"/>
  <sheetViews>
    <sheetView workbookViewId="0">
      <selection activeCell="J20" sqref="J20"/>
    </sheetView>
  </sheetViews>
  <sheetFormatPr defaultRowHeight="17.399999999999999" x14ac:dyDescent="0.4"/>
  <cols>
    <col min="1" max="2" width="13.19921875" customWidth="1"/>
    <col min="3" max="6" width="15.19921875" customWidth="1"/>
  </cols>
  <sheetData>
    <row r="1" spans="1:6" x14ac:dyDescent="0.4">
      <c r="A1" s="37" t="s">
        <v>0</v>
      </c>
      <c r="B1" s="29" t="s">
        <v>108</v>
      </c>
      <c r="C1" s="139" t="s">
        <v>967</v>
      </c>
      <c r="D1" s="139" t="s">
        <v>968</v>
      </c>
      <c r="E1" s="139" t="s">
        <v>969</v>
      </c>
      <c r="F1" s="139" t="s">
        <v>970</v>
      </c>
    </row>
    <row r="2" spans="1:6" x14ac:dyDescent="0.4">
      <c r="A2" s="37" t="s">
        <v>88</v>
      </c>
      <c r="B2" s="37" t="s">
        <v>88</v>
      </c>
      <c r="C2" s="137">
        <v>1093</v>
      </c>
      <c r="D2" s="137">
        <v>1312</v>
      </c>
      <c r="E2" s="137">
        <v>1546</v>
      </c>
      <c r="F2" s="137">
        <v>1377</v>
      </c>
    </row>
    <row r="3" spans="1:6" x14ac:dyDescent="0.4">
      <c r="A3" s="37" t="s">
        <v>88</v>
      </c>
      <c r="B3" s="37" t="s">
        <v>104</v>
      </c>
      <c r="C3" s="137">
        <v>1155</v>
      </c>
      <c r="D3" s="137">
        <v>1461</v>
      </c>
      <c r="E3" s="137">
        <v>1671</v>
      </c>
      <c r="F3" s="137">
        <v>1498</v>
      </c>
    </row>
    <row r="4" spans="1:6" x14ac:dyDescent="0.4">
      <c r="A4" s="37" t="s">
        <v>88</v>
      </c>
      <c r="B4" s="37" t="s">
        <v>99</v>
      </c>
      <c r="C4" s="138"/>
      <c r="D4" s="137">
        <v>1141</v>
      </c>
      <c r="E4" s="138"/>
      <c r="F4" s="138"/>
    </row>
    <row r="5" spans="1:6" x14ac:dyDescent="0.4">
      <c r="A5" s="37" t="s">
        <v>88</v>
      </c>
      <c r="B5" s="37" t="s">
        <v>96</v>
      </c>
      <c r="C5" s="137">
        <v>1050</v>
      </c>
      <c r="D5" s="138"/>
      <c r="E5" s="138"/>
      <c r="F5" s="138"/>
    </row>
    <row r="6" spans="1:6" x14ac:dyDescent="0.4">
      <c r="A6" s="37" t="s">
        <v>88</v>
      </c>
      <c r="B6" s="37" t="s">
        <v>100</v>
      </c>
      <c r="C6" s="138"/>
      <c r="D6" s="138"/>
      <c r="E6" s="138"/>
      <c r="F6" s="138"/>
    </row>
    <row r="7" spans="1:6" x14ac:dyDescent="0.4">
      <c r="A7" s="37" t="s">
        <v>88</v>
      </c>
      <c r="B7" s="37" t="s">
        <v>97</v>
      </c>
      <c r="C7" s="137">
        <v>1313</v>
      </c>
      <c r="D7" s="137">
        <v>1542</v>
      </c>
      <c r="E7" s="137">
        <v>1679</v>
      </c>
      <c r="F7" s="138"/>
    </row>
    <row r="8" spans="1:6" x14ac:dyDescent="0.4">
      <c r="A8" s="37" t="s">
        <v>88</v>
      </c>
      <c r="B8" s="37" t="s">
        <v>102</v>
      </c>
      <c r="C8" s="138"/>
      <c r="D8" s="138"/>
      <c r="E8" s="138"/>
      <c r="F8" s="138"/>
    </row>
    <row r="9" spans="1:6" x14ac:dyDescent="0.4">
      <c r="A9" s="37" t="s">
        <v>88</v>
      </c>
      <c r="B9" s="37" t="s">
        <v>93</v>
      </c>
      <c r="C9" s="138"/>
      <c r="D9" s="137">
        <v>1132</v>
      </c>
      <c r="E9" s="138"/>
      <c r="F9" s="138"/>
    </row>
    <row r="10" spans="1:6" x14ac:dyDescent="0.4">
      <c r="A10" s="37" t="s">
        <v>88</v>
      </c>
      <c r="B10" s="37" t="s">
        <v>105</v>
      </c>
      <c r="C10" s="138"/>
      <c r="D10" s="138"/>
      <c r="E10" s="138"/>
      <c r="F10" s="138"/>
    </row>
    <row r="11" spans="1:6" x14ac:dyDescent="0.4">
      <c r="A11" s="37" t="s">
        <v>88</v>
      </c>
      <c r="B11" s="37" t="s">
        <v>90</v>
      </c>
      <c r="C11" s="137">
        <v>1035</v>
      </c>
      <c r="D11" s="137">
        <v>1310</v>
      </c>
      <c r="E11" s="137">
        <v>1374</v>
      </c>
      <c r="F11" s="137">
        <v>1308</v>
      </c>
    </row>
    <row r="12" spans="1:6" x14ac:dyDescent="0.4">
      <c r="A12" s="37" t="s">
        <v>88</v>
      </c>
      <c r="B12" s="37" t="s">
        <v>98</v>
      </c>
      <c r="C12" s="138"/>
      <c r="D12" s="138"/>
      <c r="E12" s="138"/>
      <c r="F12" s="138">
        <v>988</v>
      </c>
    </row>
    <row r="13" spans="1:6" x14ac:dyDescent="0.4">
      <c r="A13" s="37" t="s">
        <v>88</v>
      </c>
      <c r="B13" s="37" t="s">
        <v>94</v>
      </c>
      <c r="C13" s="138"/>
      <c r="D13" s="138"/>
      <c r="E13" s="138"/>
      <c r="F13" s="138"/>
    </row>
    <row r="14" spans="1:6" x14ac:dyDescent="0.4">
      <c r="A14" s="37" t="s">
        <v>88</v>
      </c>
      <c r="B14" s="37" t="s">
        <v>107</v>
      </c>
      <c r="C14" s="138">
        <v>814</v>
      </c>
      <c r="D14" s="138"/>
      <c r="E14" s="138"/>
      <c r="F14" s="138"/>
    </row>
    <row r="15" spans="1:6" x14ac:dyDescent="0.4">
      <c r="A15" s="37" t="s">
        <v>88</v>
      </c>
      <c r="B15" s="37" t="s">
        <v>101</v>
      </c>
      <c r="C15" s="137">
        <v>1219</v>
      </c>
      <c r="D15" s="137">
        <v>1714</v>
      </c>
      <c r="E15" s="137">
        <v>1566</v>
      </c>
      <c r="F15" s="137">
        <v>1568</v>
      </c>
    </row>
    <row r="16" spans="1:6" x14ac:dyDescent="0.4">
      <c r="A16" s="37" t="s">
        <v>88</v>
      </c>
      <c r="B16" s="37" t="s">
        <v>95</v>
      </c>
      <c r="C16" s="138"/>
      <c r="D16" s="138"/>
      <c r="E16" s="138"/>
      <c r="F16" s="138"/>
    </row>
    <row r="17" spans="1:6" x14ac:dyDescent="0.4">
      <c r="A17" s="37" t="s">
        <v>88</v>
      </c>
      <c r="B17" s="37" t="s">
        <v>91</v>
      </c>
      <c r="C17" s="138">
        <v>974</v>
      </c>
      <c r="D17" s="138"/>
      <c r="E17" s="138"/>
      <c r="F17" s="138"/>
    </row>
    <row r="18" spans="1:6" x14ac:dyDescent="0.4">
      <c r="A18" s="37" t="s">
        <v>88</v>
      </c>
      <c r="B18" s="37" t="s">
        <v>106</v>
      </c>
      <c r="C18" s="137">
        <v>1090</v>
      </c>
      <c r="D18" s="137">
        <v>1313</v>
      </c>
      <c r="E18" s="137">
        <v>1265</v>
      </c>
      <c r="F18" s="137">
        <v>1408</v>
      </c>
    </row>
    <row r="19" spans="1:6" x14ac:dyDescent="0.4">
      <c r="A19" s="37" t="s">
        <v>88</v>
      </c>
      <c r="B19" s="37" t="s">
        <v>92</v>
      </c>
      <c r="C19" s="138"/>
      <c r="D19" s="138"/>
      <c r="E19" s="138"/>
      <c r="F19" s="138"/>
    </row>
    <row r="20" spans="1:6" x14ac:dyDescent="0.4">
      <c r="A20" s="37" t="s">
        <v>88</v>
      </c>
      <c r="B20" s="37" t="s">
        <v>103</v>
      </c>
      <c r="C20" s="138"/>
      <c r="D20" s="138"/>
      <c r="E20" s="138"/>
      <c r="F20" s="138"/>
    </row>
    <row r="21" spans="1:6" x14ac:dyDescent="0.4">
      <c r="A21" s="37" t="s">
        <v>109</v>
      </c>
      <c r="B21" s="37" t="s">
        <v>109</v>
      </c>
      <c r="C21" s="137">
        <v>1460</v>
      </c>
      <c r="D21" s="137">
        <v>1743</v>
      </c>
      <c r="E21" s="137">
        <v>1872</v>
      </c>
      <c r="F21" s="137">
        <v>2014</v>
      </c>
    </row>
    <row r="22" spans="1:6" x14ac:dyDescent="0.4">
      <c r="A22" s="37" t="s">
        <v>109</v>
      </c>
      <c r="B22" s="37" t="s">
        <v>131</v>
      </c>
      <c r="C22" s="137">
        <v>1096</v>
      </c>
      <c r="D22" s="138"/>
      <c r="E22" s="138"/>
      <c r="F22" s="137">
        <v>1333</v>
      </c>
    </row>
    <row r="23" spans="1:6" x14ac:dyDescent="0.4">
      <c r="A23" s="37" t="s">
        <v>109</v>
      </c>
      <c r="B23" s="37" t="s">
        <v>118</v>
      </c>
      <c r="C23" s="137">
        <v>1856</v>
      </c>
      <c r="D23" s="137">
        <v>2272</v>
      </c>
      <c r="E23" s="137">
        <v>2041</v>
      </c>
      <c r="F23" s="137">
        <v>2359</v>
      </c>
    </row>
    <row r="24" spans="1:6" x14ac:dyDescent="0.4">
      <c r="A24" s="37" t="s">
        <v>109</v>
      </c>
      <c r="B24" s="37" t="s">
        <v>119</v>
      </c>
      <c r="C24" s="137">
        <v>1856</v>
      </c>
      <c r="D24" s="137">
        <v>2272</v>
      </c>
      <c r="E24" s="137">
        <v>1347</v>
      </c>
      <c r="F24" s="137">
        <v>2302</v>
      </c>
    </row>
    <row r="25" spans="1:6" x14ac:dyDescent="0.4">
      <c r="A25" s="37" t="s">
        <v>109</v>
      </c>
      <c r="B25" s="37" t="s">
        <v>120</v>
      </c>
      <c r="C25" s="137"/>
      <c r="D25" s="137"/>
      <c r="E25" s="137">
        <v>2069</v>
      </c>
      <c r="F25" s="137">
        <v>2368</v>
      </c>
    </row>
    <row r="26" spans="1:6" x14ac:dyDescent="0.4">
      <c r="A26" s="37" t="s">
        <v>109</v>
      </c>
      <c r="B26" s="37" t="s">
        <v>121</v>
      </c>
      <c r="C26" s="137"/>
      <c r="D26" s="137"/>
      <c r="E26" s="137"/>
      <c r="F26" s="137"/>
    </row>
    <row r="27" spans="1:6" x14ac:dyDescent="0.4">
      <c r="A27" s="37" t="s">
        <v>109</v>
      </c>
      <c r="B27" s="37" t="s">
        <v>150</v>
      </c>
      <c r="C27" s="137">
        <v>2482</v>
      </c>
      <c r="D27" s="138"/>
      <c r="E27" s="138"/>
      <c r="F27" s="137">
        <v>4342</v>
      </c>
    </row>
    <row r="28" spans="1:6" x14ac:dyDescent="0.4">
      <c r="A28" s="37" t="s">
        <v>109</v>
      </c>
      <c r="B28" s="37" t="s">
        <v>129</v>
      </c>
      <c r="C28" s="138"/>
      <c r="D28" s="137">
        <v>2773</v>
      </c>
      <c r="E28" s="137">
        <v>3239</v>
      </c>
      <c r="F28" s="137">
        <v>2977</v>
      </c>
    </row>
    <row r="29" spans="1:6" x14ac:dyDescent="0.4">
      <c r="A29" s="37" t="s">
        <v>109</v>
      </c>
      <c r="B29" s="37" t="s">
        <v>111</v>
      </c>
      <c r="C29" s="137">
        <v>1554</v>
      </c>
      <c r="D29" s="137">
        <v>1755</v>
      </c>
      <c r="E29" s="138"/>
      <c r="F29" s="137">
        <v>1833</v>
      </c>
    </row>
    <row r="30" spans="1:6" x14ac:dyDescent="0.4">
      <c r="A30" s="37" t="s">
        <v>109</v>
      </c>
      <c r="B30" s="37" t="s">
        <v>139</v>
      </c>
      <c r="C30" s="137">
        <v>2428</v>
      </c>
      <c r="D30" s="137">
        <v>2457</v>
      </c>
      <c r="E30" s="138"/>
      <c r="F30" s="137">
        <v>3334</v>
      </c>
    </row>
    <row r="31" spans="1:6" x14ac:dyDescent="0.4">
      <c r="A31" s="37" t="s">
        <v>109</v>
      </c>
      <c r="B31" s="37" t="s">
        <v>151</v>
      </c>
      <c r="C31" s="138"/>
      <c r="D31" s="138"/>
      <c r="E31" s="137">
        <v>2793</v>
      </c>
      <c r="F31" s="137">
        <v>1858</v>
      </c>
    </row>
    <row r="32" spans="1:6" x14ac:dyDescent="0.4">
      <c r="A32" s="37" t="s">
        <v>109</v>
      </c>
      <c r="B32" s="37" t="s">
        <v>156</v>
      </c>
      <c r="C32" s="138"/>
      <c r="D32" s="138"/>
      <c r="E32" s="137">
        <v>2101</v>
      </c>
      <c r="F32" s="137">
        <v>2074</v>
      </c>
    </row>
    <row r="33" spans="1:6" x14ac:dyDescent="0.4">
      <c r="A33" s="37" t="s">
        <v>109</v>
      </c>
      <c r="B33" s="37" t="s">
        <v>155</v>
      </c>
      <c r="C33" s="137">
        <v>1669</v>
      </c>
      <c r="D33" s="137">
        <v>1972</v>
      </c>
      <c r="E33" s="137">
        <v>2230</v>
      </c>
      <c r="F33" s="137">
        <v>2233</v>
      </c>
    </row>
    <row r="34" spans="1:6" x14ac:dyDescent="0.4">
      <c r="A34" s="37" t="s">
        <v>109</v>
      </c>
      <c r="B34" s="37" t="s">
        <v>128</v>
      </c>
      <c r="C34" s="137">
        <v>1071</v>
      </c>
      <c r="D34" s="138"/>
      <c r="E34" s="138"/>
      <c r="F34" s="138"/>
    </row>
    <row r="35" spans="1:6" x14ac:dyDescent="0.4">
      <c r="A35" s="37" t="s">
        <v>109</v>
      </c>
      <c r="B35" s="37" t="s">
        <v>134</v>
      </c>
      <c r="C35" s="137">
        <v>2262</v>
      </c>
      <c r="D35" s="137">
        <v>2039</v>
      </c>
      <c r="E35" s="137">
        <v>2345</v>
      </c>
      <c r="F35" s="137">
        <v>2221</v>
      </c>
    </row>
    <row r="36" spans="1:6" x14ac:dyDescent="0.4">
      <c r="A36" s="37" t="s">
        <v>109</v>
      </c>
      <c r="B36" s="37" t="s">
        <v>122</v>
      </c>
      <c r="C36" s="137">
        <v>3797</v>
      </c>
      <c r="D36" s="137">
        <v>2461</v>
      </c>
      <c r="E36" s="137">
        <v>2862</v>
      </c>
      <c r="F36" s="137">
        <v>3461</v>
      </c>
    </row>
    <row r="37" spans="1:6" x14ac:dyDescent="0.4">
      <c r="A37" s="37" t="s">
        <v>109</v>
      </c>
      <c r="B37" s="37" t="s">
        <v>123</v>
      </c>
      <c r="C37" s="137"/>
      <c r="D37" s="137">
        <v>2361</v>
      </c>
      <c r="E37" s="137">
        <v>2366</v>
      </c>
      <c r="F37" s="137"/>
    </row>
    <row r="38" spans="1:6" x14ac:dyDescent="0.4">
      <c r="A38" s="37" t="s">
        <v>109</v>
      </c>
      <c r="B38" s="37" t="s">
        <v>125</v>
      </c>
      <c r="C38" s="137"/>
      <c r="D38" s="137">
        <v>2768</v>
      </c>
      <c r="E38" s="137">
        <v>3125</v>
      </c>
      <c r="F38" s="137">
        <v>3317</v>
      </c>
    </row>
    <row r="39" spans="1:6" x14ac:dyDescent="0.4">
      <c r="A39" s="37" t="s">
        <v>109</v>
      </c>
      <c r="B39" s="37" t="s">
        <v>124</v>
      </c>
      <c r="C39" s="137">
        <v>3797</v>
      </c>
      <c r="D39" s="137">
        <v>2428</v>
      </c>
      <c r="E39" s="137"/>
      <c r="F39" s="137">
        <v>3630</v>
      </c>
    </row>
    <row r="40" spans="1:6" x14ac:dyDescent="0.4">
      <c r="A40" s="37" t="s">
        <v>109</v>
      </c>
      <c r="B40" s="37" t="s">
        <v>140</v>
      </c>
      <c r="C40" s="137">
        <v>2170</v>
      </c>
      <c r="D40" s="137">
        <v>2180</v>
      </c>
      <c r="E40" s="137">
        <v>2638</v>
      </c>
      <c r="F40" s="137">
        <v>3009</v>
      </c>
    </row>
    <row r="41" spans="1:6" x14ac:dyDescent="0.4">
      <c r="A41" s="37" t="s">
        <v>109</v>
      </c>
      <c r="B41" s="37" t="s">
        <v>143</v>
      </c>
      <c r="C41" s="137"/>
      <c r="D41" s="137">
        <v>2124</v>
      </c>
      <c r="E41" s="137">
        <v>2647</v>
      </c>
      <c r="F41" s="137">
        <v>1725</v>
      </c>
    </row>
    <row r="42" spans="1:6" x14ac:dyDescent="0.4">
      <c r="A42" s="37" t="s">
        <v>109</v>
      </c>
      <c r="B42" s="37" t="s">
        <v>141</v>
      </c>
      <c r="C42" s="137">
        <v>2180</v>
      </c>
      <c r="D42" s="137"/>
      <c r="E42" s="137">
        <v>3083</v>
      </c>
      <c r="F42" s="137"/>
    </row>
    <row r="43" spans="1:6" x14ac:dyDescent="0.4">
      <c r="A43" s="37" t="s">
        <v>109</v>
      </c>
      <c r="B43" s="37" t="s">
        <v>144</v>
      </c>
      <c r="C43" s="137">
        <v>1799</v>
      </c>
      <c r="D43" s="137"/>
      <c r="E43" s="137">
        <v>2003</v>
      </c>
      <c r="F43" s="137">
        <v>3085</v>
      </c>
    </row>
    <row r="44" spans="1:6" x14ac:dyDescent="0.4">
      <c r="A44" s="37" t="s">
        <v>109</v>
      </c>
      <c r="B44" s="37" t="s">
        <v>142</v>
      </c>
      <c r="C44" s="137"/>
      <c r="D44" s="137">
        <v>2193</v>
      </c>
      <c r="E44" s="137">
        <v>2173</v>
      </c>
      <c r="F44" s="137"/>
    </row>
    <row r="45" spans="1:6" x14ac:dyDescent="0.4">
      <c r="A45" s="37" t="s">
        <v>109</v>
      </c>
      <c r="B45" s="37" t="s">
        <v>127</v>
      </c>
      <c r="C45" s="137">
        <v>1693</v>
      </c>
      <c r="D45" s="137">
        <v>1381</v>
      </c>
      <c r="E45" s="137">
        <v>1812</v>
      </c>
      <c r="F45" s="138"/>
    </row>
    <row r="46" spans="1:6" x14ac:dyDescent="0.4">
      <c r="A46" s="37" t="s">
        <v>109</v>
      </c>
      <c r="B46" s="37" t="s">
        <v>115</v>
      </c>
      <c r="C46" s="137">
        <v>1685</v>
      </c>
      <c r="D46" s="138"/>
      <c r="E46" s="137">
        <v>2342</v>
      </c>
      <c r="F46" s="138"/>
    </row>
    <row r="47" spans="1:6" x14ac:dyDescent="0.4">
      <c r="A47" s="37" t="s">
        <v>109</v>
      </c>
      <c r="B47" s="37" t="s">
        <v>117</v>
      </c>
      <c r="C47" s="137">
        <v>1595</v>
      </c>
      <c r="D47" s="138"/>
      <c r="E47" s="137">
        <v>2342</v>
      </c>
      <c r="F47" s="138"/>
    </row>
    <row r="48" spans="1:6" x14ac:dyDescent="0.4">
      <c r="A48" s="37" t="s">
        <v>109</v>
      </c>
      <c r="B48" s="37" t="s">
        <v>116</v>
      </c>
      <c r="C48" s="137">
        <v>1793</v>
      </c>
      <c r="D48" s="138"/>
      <c r="E48" s="137"/>
      <c r="F48" s="138"/>
    </row>
    <row r="49" spans="1:6" x14ac:dyDescent="0.4">
      <c r="A49" s="37" t="s">
        <v>109</v>
      </c>
      <c r="B49" s="37" t="s">
        <v>132</v>
      </c>
      <c r="C49" s="137">
        <v>1208</v>
      </c>
      <c r="D49" s="137">
        <v>1337</v>
      </c>
      <c r="E49" s="137">
        <v>1296</v>
      </c>
      <c r="F49" s="137">
        <v>1301</v>
      </c>
    </row>
    <row r="50" spans="1:6" x14ac:dyDescent="0.4">
      <c r="A50" s="37" t="s">
        <v>109</v>
      </c>
      <c r="B50" s="37" t="s">
        <v>152</v>
      </c>
      <c r="C50" s="137">
        <v>2504</v>
      </c>
      <c r="D50" s="137">
        <v>3152</v>
      </c>
      <c r="E50" s="137">
        <v>2808</v>
      </c>
      <c r="F50" s="137">
        <v>4014</v>
      </c>
    </row>
    <row r="51" spans="1:6" x14ac:dyDescent="0.4">
      <c r="A51" s="37" t="s">
        <v>109</v>
      </c>
      <c r="B51" s="37" t="s">
        <v>154</v>
      </c>
      <c r="C51" s="137">
        <v>2517</v>
      </c>
      <c r="D51" s="137">
        <v>3152</v>
      </c>
      <c r="E51" s="137">
        <v>2901</v>
      </c>
      <c r="F51" s="137">
        <v>4014</v>
      </c>
    </row>
    <row r="52" spans="1:6" x14ac:dyDescent="0.4">
      <c r="A52" s="37" t="s">
        <v>109</v>
      </c>
      <c r="B52" s="37" t="s">
        <v>153</v>
      </c>
      <c r="C52" s="137">
        <v>2490</v>
      </c>
      <c r="D52" s="137"/>
      <c r="E52" s="137">
        <v>2632</v>
      </c>
      <c r="F52" s="137"/>
    </row>
    <row r="53" spans="1:6" x14ac:dyDescent="0.4">
      <c r="A53" s="37" t="s">
        <v>109</v>
      </c>
      <c r="B53" s="37" t="s">
        <v>136</v>
      </c>
      <c r="C53" s="137">
        <v>1252</v>
      </c>
      <c r="D53" s="137">
        <v>1257</v>
      </c>
      <c r="E53" s="137">
        <v>1339</v>
      </c>
      <c r="F53" s="137">
        <v>1412</v>
      </c>
    </row>
    <row r="54" spans="1:6" x14ac:dyDescent="0.4">
      <c r="A54" s="37" t="s">
        <v>109</v>
      </c>
      <c r="B54" s="37" t="s">
        <v>110</v>
      </c>
      <c r="C54" s="137">
        <v>1427</v>
      </c>
      <c r="D54" s="138"/>
      <c r="E54" s="137">
        <v>1504</v>
      </c>
      <c r="F54" s="138"/>
    </row>
    <row r="55" spans="1:6" x14ac:dyDescent="0.4">
      <c r="A55" s="37" t="s">
        <v>109</v>
      </c>
      <c r="B55" s="37" t="s">
        <v>112</v>
      </c>
      <c r="C55" s="137">
        <v>1157</v>
      </c>
      <c r="D55" s="138"/>
      <c r="E55" s="137">
        <v>1577</v>
      </c>
      <c r="F55" s="137">
        <v>1551</v>
      </c>
    </row>
    <row r="56" spans="1:6" x14ac:dyDescent="0.4">
      <c r="A56" s="37" t="s">
        <v>109</v>
      </c>
      <c r="B56" s="37" t="s">
        <v>113</v>
      </c>
      <c r="C56" s="137">
        <v>1078</v>
      </c>
      <c r="D56" s="138"/>
      <c r="E56" s="138"/>
      <c r="F56" s="138"/>
    </row>
    <row r="57" spans="1:6" x14ac:dyDescent="0.4">
      <c r="A57" s="37" t="s">
        <v>109</v>
      </c>
      <c r="B57" s="37" t="s">
        <v>135</v>
      </c>
      <c r="C57" s="137">
        <v>1255</v>
      </c>
      <c r="D57" s="137">
        <v>1347</v>
      </c>
      <c r="E57" s="137">
        <v>1441</v>
      </c>
      <c r="F57" s="137">
        <v>1642</v>
      </c>
    </row>
    <row r="58" spans="1:6" x14ac:dyDescent="0.4">
      <c r="A58" s="37" t="s">
        <v>109</v>
      </c>
      <c r="B58" s="37" t="s">
        <v>145</v>
      </c>
      <c r="C58" s="137">
        <v>1323</v>
      </c>
      <c r="D58" s="137">
        <v>3070</v>
      </c>
      <c r="E58" s="137">
        <v>2120</v>
      </c>
      <c r="F58" s="137">
        <v>1780</v>
      </c>
    </row>
    <row r="59" spans="1:6" x14ac:dyDescent="0.4">
      <c r="A59" s="37" t="s">
        <v>109</v>
      </c>
      <c r="B59" s="37" t="s">
        <v>148</v>
      </c>
      <c r="C59" s="137"/>
      <c r="D59" s="137">
        <v>3527</v>
      </c>
      <c r="E59" s="137">
        <v>2552</v>
      </c>
      <c r="F59" s="137"/>
    </row>
    <row r="60" spans="1:6" x14ac:dyDescent="0.4">
      <c r="A60" s="37" t="s">
        <v>109</v>
      </c>
      <c r="B60" s="37" t="s">
        <v>147</v>
      </c>
      <c r="C60" s="137"/>
      <c r="D60" s="137">
        <v>2160</v>
      </c>
      <c r="E60" s="137"/>
      <c r="F60" s="137"/>
    </row>
    <row r="61" spans="1:6" x14ac:dyDescent="0.4">
      <c r="A61" s="37" t="s">
        <v>109</v>
      </c>
      <c r="B61" s="37" t="s">
        <v>146</v>
      </c>
      <c r="C61" s="137">
        <v>1323</v>
      </c>
      <c r="D61" s="137"/>
      <c r="E61" s="137">
        <v>1805</v>
      </c>
      <c r="F61" s="137">
        <v>1780</v>
      </c>
    </row>
    <row r="62" spans="1:6" x14ac:dyDescent="0.4">
      <c r="A62" s="37" t="s">
        <v>109</v>
      </c>
      <c r="B62" s="37" t="s">
        <v>130</v>
      </c>
      <c r="C62" s="138"/>
      <c r="D62" s="137">
        <v>2916</v>
      </c>
      <c r="E62" s="137">
        <v>2678</v>
      </c>
      <c r="F62" s="137">
        <v>2102</v>
      </c>
    </row>
    <row r="63" spans="1:6" x14ac:dyDescent="0.4">
      <c r="A63" s="37" t="s">
        <v>109</v>
      </c>
      <c r="B63" s="37" t="s">
        <v>157</v>
      </c>
      <c r="C63" s="137">
        <v>1672</v>
      </c>
      <c r="D63" s="137">
        <v>1761</v>
      </c>
      <c r="E63" s="137">
        <v>1987</v>
      </c>
      <c r="F63" s="137">
        <v>1917</v>
      </c>
    </row>
    <row r="64" spans="1:6" x14ac:dyDescent="0.4">
      <c r="A64" s="37" t="s">
        <v>109</v>
      </c>
      <c r="B64" s="37" t="s">
        <v>126</v>
      </c>
      <c r="C64" s="137">
        <v>1281</v>
      </c>
      <c r="D64" s="138"/>
      <c r="E64" s="137">
        <v>1625</v>
      </c>
      <c r="F64" s="137">
        <v>1763</v>
      </c>
    </row>
    <row r="65" spans="1:6" x14ac:dyDescent="0.4">
      <c r="A65" s="37" t="s">
        <v>109</v>
      </c>
      <c r="B65" s="37" t="s">
        <v>149</v>
      </c>
      <c r="C65" s="137">
        <v>1286</v>
      </c>
      <c r="D65" s="137">
        <v>1466</v>
      </c>
      <c r="E65" s="137">
        <v>1820</v>
      </c>
      <c r="F65" s="137">
        <v>1463</v>
      </c>
    </row>
    <row r="66" spans="1:6" x14ac:dyDescent="0.4">
      <c r="A66" s="37" t="s">
        <v>109</v>
      </c>
      <c r="B66" s="37" t="s">
        <v>114</v>
      </c>
      <c r="C66" s="137">
        <v>1364</v>
      </c>
      <c r="D66" s="137">
        <v>1371</v>
      </c>
      <c r="E66" s="137">
        <v>1482</v>
      </c>
      <c r="F66" s="137">
        <v>1602</v>
      </c>
    </row>
    <row r="67" spans="1:6" x14ac:dyDescent="0.4">
      <c r="A67" s="37" t="s">
        <v>109</v>
      </c>
      <c r="B67" s="37" t="s">
        <v>133</v>
      </c>
      <c r="C67" s="137">
        <v>1120</v>
      </c>
      <c r="D67" s="138"/>
      <c r="E67" s="137">
        <v>1250</v>
      </c>
      <c r="F67" s="138"/>
    </row>
    <row r="68" spans="1:6" x14ac:dyDescent="0.4">
      <c r="A68" s="37" t="s">
        <v>109</v>
      </c>
      <c r="B68" s="37" t="s">
        <v>138</v>
      </c>
      <c r="C68" s="137">
        <v>2049</v>
      </c>
      <c r="D68" s="138"/>
      <c r="E68" s="138"/>
      <c r="F68" s="137">
        <v>2222</v>
      </c>
    </row>
    <row r="69" spans="1:6" x14ac:dyDescent="0.4">
      <c r="A69" s="37" t="s">
        <v>109</v>
      </c>
      <c r="B69" s="37" t="s">
        <v>137</v>
      </c>
      <c r="C69" s="137">
        <v>1268</v>
      </c>
      <c r="D69" s="137">
        <v>1545</v>
      </c>
      <c r="E69" s="137">
        <v>1470</v>
      </c>
      <c r="F69" s="137">
        <v>1688</v>
      </c>
    </row>
    <row r="70" spans="1:6" x14ac:dyDescent="0.4">
      <c r="A70" s="37" t="s">
        <v>158</v>
      </c>
      <c r="B70" s="37" t="s">
        <v>158</v>
      </c>
      <c r="C70" s="137">
        <v>1238</v>
      </c>
      <c r="D70" s="137">
        <v>1321</v>
      </c>
      <c r="E70" s="137">
        <v>1441</v>
      </c>
      <c r="F70" s="137">
        <v>1285</v>
      </c>
    </row>
    <row r="71" spans="1:6" x14ac:dyDescent="0.4">
      <c r="A71" s="37" t="s">
        <v>158</v>
      </c>
      <c r="B71" s="37" t="s">
        <v>177</v>
      </c>
      <c r="C71" s="137">
        <v>1118</v>
      </c>
      <c r="D71" s="137">
        <v>1224</v>
      </c>
      <c r="E71" s="137">
        <v>1334</v>
      </c>
      <c r="F71" s="138"/>
    </row>
    <row r="72" spans="1:6" x14ac:dyDescent="0.4">
      <c r="A72" s="37" t="s">
        <v>158</v>
      </c>
      <c r="B72" s="37" t="s">
        <v>176</v>
      </c>
      <c r="C72" s="138">
        <v>823</v>
      </c>
      <c r="D72" s="137">
        <v>1059</v>
      </c>
      <c r="E72" s="137">
        <v>1274</v>
      </c>
      <c r="F72" s="138"/>
    </row>
    <row r="73" spans="1:6" x14ac:dyDescent="0.4">
      <c r="A73" s="37" t="s">
        <v>158</v>
      </c>
      <c r="B73" s="37" t="s">
        <v>99</v>
      </c>
      <c r="C73" s="138"/>
      <c r="D73" s="138">
        <v>919</v>
      </c>
      <c r="E73" s="138"/>
      <c r="F73" s="138">
        <v>916</v>
      </c>
    </row>
    <row r="74" spans="1:6" x14ac:dyDescent="0.4">
      <c r="A74" s="37" t="s">
        <v>158</v>
      </c>
      <c r="B74" s="37" t="s">
        <v>169</v>
      </c>
      <c r="C74" s="137">
        <v>1330</v>
      </c>
      <c r="D74" s="137">
        <v>1417</v>
      </c>
      <c r="E74" s="137">
        <v>1531</v>
      </c>
      <c r="F74" s="137">
        <v>1447</v>
      </c>
    </row>
    <row r="75" spans="1:6" x14ac:dyDescent="0.4">
      <c r="A75" s="37" t="s">
        <v>158</v>
      </c>
      <c r="B75" s="37" t="s">
        <v>167</v>
      </c>
      <c r="C75" s="138"/>
      <c r="D75" s="138"/>
      <c r="E75" s="137">
        <v>1634</v>
      </c>
      <c r="F75" s="138"/>
    </row>
    <row r="76" spans="1:6" x14ac:dyDescent="0.4">
      <c r="A76" s="37" t="s">
        <v>158</v>
      </c>
      <c r="B76" s="37" t="s">
        <v>159</v>
      </c>
      <c r="C76" s="138"/>
      <c r="D76" s="137">
        <v>1007</v>
      </c>
      <c r="E76" s="137">
        <v>1431</v>
      </c>
      <c r="F76" s="138"/>
    </row>
    <row r="77" spans="1:6" x14ac:dyDescent="0.4">
      <c r="A77" s="37" t="s">
        <v>158</v>
      </c>
      <c r="B77" s="37" t="s">
        <v>179</v>
      </c>
      <c r="C77" s="138">
        <v>850</v>
      </c>
      <c r="D77" s="137">
        <v>1044</v>
      </c>
      <c r="E77" s="138"/>
      <c r="F77" s="138"/>
    </row>
    <row r="78" spans="1:6" x14ac:dyDescent="0.4">
      <c r="A78" s="37" t="s">
        <v>158</v>
      </c>
      <c r="B78" s="37" t="s">
        <v>180</v>
      </c>
      <c r="C78" s="138"/>
      <c r="D78" s="138"/>
      <c r="E78" s="138">
        <v>982</v>
      </c>
      <c r="F78" s="138"/>
    </row>
    <row r="79" spans="1:6" x14ac:dyDescent="0.4">
      <c r="A79" s="37" t="s">
        <v>158</v>
      </c>
      <c r="B79" s="37" t="s">
        <v>168</v>
      </c>
      <c r="C79" s="137">
        <v>1280</v>
      </c>
      <c r="D79" s="137">
        <v>1459</v>
      </c>
      <c r="E79" s="138"/>
      <c r="F79" s="137">
        <v>1256</v>
      </c>
    </row>
    <row r="80" spans="1:6" x14ac:dyDescent="0.4">
      <c r="A80" s="37" t="s">
        <v>158</v>
      </c>
      <c r="B80" s="37" t="s">
        <v>174</v>
      </c>
      <c r="C80" s="138"/>
      <c r="D80" s="138"/>
      <c r="E80" s="138">
        <v>901</v>
      </c>
      <c r="F80" s="138"/>
    </row>
    <row r="81" spans="1:6" x14ac:dyDescent="0.4">
      <c r="A81" s="37" t="s">
        <v>158</v>
      </c>
      <c r="B81" s="37" t="s">
        <v>178</v>
      </c>
      <c r="C81" s="137">
        <v>1306</v>
      </c>
      <c r="D81" s="137">
        <v>1141</v>
      </c>
      <c r="E81" s="137">
        <v>1507</v>
      </c>
      <c r="F81" s="138"/>
    </row>
    <row r="82" spans="1:6" x14ac:dyDescent="0.4">
      <c r="A82" s="37" t="s">
        <v>158</v>
      </c>
      <c r="B82" s="37" t="s">
        <v>166</v>
      </c>
      <c r="C82" s="138"/>
      <c r="D82" s="138"/>
      <c r="E82" s="138"/>
      <c r="F82" s="138"/>
    </row>
    <row r="83" spans="1:6" x14ac:dyDescent="0.4">
      <c r="A83" s="37" t="s">
        <v>158</v>
      </c>
      <c r="B83" s="37" t="s">
        <v>160</v>
      </c>
      <c r="C83" s="137">
        <v>1203</v>
      </c>
      <c r="D83" s="137">
        <v>1551</v>
      </c>
      <c r="E83" s="138">
        <v>947</v>
      </c>
      <c r="F83" s="137">
        <v>1283</v>
      </c>
    </row>
    <row r="84" spans="1:6" x14ac:dyDescent="0.4">
      <c r="A84" s="37" t="s">
        <v>158</v>
      </c>
      <c r="B84" s="37" t="s">
        <v>163</v>
      </c>
      <c r="C84" s="137">
        <v>832</v>
      </c>
      <c r="D84" s="137"/>
      <c r="E84" s="138"/>
      <c r="F84" s="137"/>
    </row>
    <row r="85" spans="1:6" x14ac:dyDescent="0.4">
      <c r="A85" s="37" t="s">
        <v>158</v>
      </c>
      <c r="B85" s="37" t="s">
        <v>164</v>
      </c>
      <c r="C85" s="137">
        <v>1154</v>
      </c>
      <c r="D85" s="137">
        <v>1308</v>
      </c>
      <c r="E85" s="138"/>
      <c r="F85" s="137"/>
    </row>
    <row r="86" spans="1:6" x14ac:dyDescent="0.4">
      <c r="A86" s="37" t="s">
        <v>158</v>
      </c>
      <c r="B86" s="37" t="s">
        <v>162</v>
      </c>
      <c r="C86" s="137">
        <v>1465</v>
      </c>
      <c r="D86" s="137">
        <v>1737</v>
      </c>
      <c r="E86" s="138"/>
      <c r="F86" s="137"/>
    </row>
    <row r="87" spans="1:6" x14ac:dyDescent="0.4">
      <c r="A87" s="37" t="s">
        <v>158</v>
      </c>
      <c r="B87" s="37" t="s">
        <v>161</v>
      </c>
      <c r="C87" s="137">
        <v>995</v>
      </c>
      <c r="D87" s="137">
        <v>1535</v>
      </c>
      <c r="E87" s="138"/>
      <c r="F87" s="137"/>
    </row>
    <row r="88" spans="1:6" x14ac:dyDescent="0.4">
      <c r="A88" s="37" t="s">
        <v>158</v>
      </c>
      <c r="B88" s="37" t="s">
        <v>165</v>
      </c>
      <c r="C88" s="137"/>
      <c r="D88" s="137"/>
      <c r="E88" s="138">
        <v>947</v>
      </c>
      <c r="F88" s="137">
        <v>1283</v>
      </c>
    </row>
    <row r="89" spans="1:6" x14ac:dyDescent="0.4">
      <c r="A89" s="37" t="s">
        <v>158</v>
      </c>
      <c r="B89" s="37" t="s">
        <v>175</v>
      </c>
      <c r="C89" s="137">
        <v>1261</v>
      </c>
      <c r="D89" s="138"/>
      <c r="E89" s="138"/>
      <c r="F89" s="138"/>
    </row>
    <row r="90" spans="1:6" x14ac:dyDescent="0.4">
      <c r="A90" s="37" t="s">
        <v>158</v>
      </c>
      <c r="B90" s="37" t="s">
        <v>170</v>
      </c>
      <c r="C90" s="138"/>
      <c r="D90" s="138"/>
      <c r="E90" s="138"/>
      <c r="F90" s="138"/>
    </row>
    <row r="91" spans="1:6" x14ac:dyDescent="0.4">
      <c r="A91" s="37" t="s">
        <v>158</v>
      </c>
      <c r="B91" s="37" t="s">
        <v>171</v>
      </c>
      <c r="C91" s="138"/>
      <c r="D91" s="138"/>
      <c r="E91" s="138"/>
      <c r="F91" s="138"/>
    </row>
    <row r="92" spans="1:6" x14ac:dyDescent="0.4">
      <c r="A92" s="37" t="s">
        <v>158</v>
      </c>
      <c r="B92" s="37" t="s">
        <v>173</v>
      </c>
      <c r="C92" s="138"/>
      <c r="D92" s="138">
        <v>979</v>
      </c>
      <c r="E92" s="137">
        <v>1100</v>
      </c>
      <c r="F92" s="138"/>
    </row>
    <row r="93" spans="1:6" x14ac:dyDescent="0.4">
      <c r="A93" s="37" t="s">
        <v>158</v>
      </c>
      <c r="B93" s="37" t="s">
        <v>172</v>
      </c>
      <c r="C93" s="138"/>
      <c r="D93" s="138"/>
      <c r="E93" s="138"/>
      <c r="F93" s="138"/>
    </row>
    <row r="94" spans="1:6" x14ac:dyDescent="0.4">
      <c r="A94" s="37" t="s">
        <v>181</v>
      </c>
      <c r="B94" s="37" t="s">
        <v>181</v>
      </c>
      <c r="C94" s="137">
        <v>1196</v>
      </c>
      <c r="D94" s="137">
        <v>1278</v>
      </c>
      <c r="E94" s="137">
        <v>1403</v>
      </c>
      <c r="F94" s="137">
        <v>1494</v>
      </c>
    </row>
    <row r="95" spans="1:6" x14ac:dyDescent="0.4">
      <c r="A95" s="37" t="s">
        <v>181</v>
      </c>
      <c r="B95" s="37" t="s">
        <v>190</v>
      </c>
      <c r="C95" s="137">
        <v>1523</v>
      </c>
      <c r="D95" s="137">
        <v>1415</v>
      </c>
      <c r="E95" s="138"/>
      <c r="F95" s="138"/>
    </row>
    <row r="96" spans="1:6" x14ac:dyDescent="0.4">
      <c r="A96" s="37" t="s">
        <v>181</v>
      </c>
      <c r="B96" s="37" t="s">
        <v>193</v>
      </c>
      <c r="C96" s="137">
        <v>1110</v>
      </c>
      <c r="D96" s="138"/>
      <c r="E96" s="138"/>
      <c r="F96" s="138"/>
    </row>
    <row r="97" spans="1:6" x14ac:dyDescent="0.4">
      <c r="A97" s="37" t="s">
        <v>181</v>
      </c>
      <c r="B97" s="37" t="s">
        <v>198</v>
      </c>
      <c r="C97" s="138"/>
      <c r="D97" s="138"/>
      <c r="E97" s="138"/>
      <c r="F97" s="138"/>
    </row>
    <row r="98" spans="1:6" x14ac:dyDescent="0.4">
      <c r="A98" s="37" t="s">
        <v>181</v>
      </c>
      <c r="B98" s="37" t="s">
        <v>189</v>
      </c>
      <c r="C98" s="137">
        <v>1213</v>
      </c>
      <c r="D98" s="137">
        <v>1261</v>
      </c>
      <c r="E98" s="137">
        <v>1308</v>
      </c>
      <c r="F98" s="137">
        <v>1557</v>
      </c>
    </row>
    <row r="99" spans="1:6" x14ac:dyDescent="0.4">
      <c r="A99" s="37" t="s">
        <v>181</v>
      </c>
      <c r="B99" s="37" t="s">
        <v>197</v>
      </c>
      <c r="C99" s="137">
        <v>1225</v>
      </c>
      <c r="D99" s="138"/>
      <c r="E99" s="138"/>
      <c r="F99" s="138"/>
    </row>
    <row r="100" spans="1:6" x14ac:dyDescent="0.4">
      <c r="A100" s="37" t="s">
        <v>181</v>
      </c>
      <c r="B100" s="37" t="s">
        <v>205</v>
      </c>
      <c r="C100" s="138"/>
      <c r="D100" s="138"/>
      <c r="E100" s="138"/>
      <c r="F100" s="138"/>
    </row>
    <row r="101" spans="1:6" x14ac:dyDescent="0.4">
      <c r="A101" s="37" t="s">
        <v>181</v>
      </c>
      <c r="B101" s="37" t="s">
        <v>204</v>
      </c>
      <c r="C101" s="138"/>
      <c r="D101" s="138"/>
      <c r="E101" s="138"/>
      <c r="F101" s="138"/>
    </row>
    <row r="102" spans="1:6" x14ac:dyDescent="0.4">
      <c r="A102" s="37" t="s">
        <v>181</v>
      </c>
      <c r="B102" s="37" t="s">
        <v>194</v>
      </c>
      <c r="C102" s="138"/>
      <c r="D102" s="138"/>
      <c r="E102" s="138"/>
      <c r="F102" s="138"/>
    </row>
    <row r="103" spans="1:6" x14ac:dyDescent="0.4">
      <c r="A103" s="37" t="s">
        <v>181</v>
      </c>
      <c r="B103" s="37" t="s">
        <v>188</v>
      </c>
      <c r="C103" s="138"/>
      <c r="D103" s="138"/>
      <c r="E103" s="138"/>
      <c r="F103" s="137">
        <v>1060</v>
      </c>
    </row>
    <row r="104" spans="1:6" x14ac:dyDescent="0.4">
      <c r="A104" s="37" t="s">
        <v>181</v>
      </c>
      <c r="B104" s="37" t="s">
        <v>199</v>
      </c>
      <c r="C104" s="138">
        <v>874</v>
      </c>
      <c r="D104" s="138"/>
      <c r="E104" s="137">
        <v>1280</v>
      </c>
      <c r="F104" s="137">
        <v>1325</v>
      </c>
    </row>
    <row r="105" spans="1:6" x14ac:dyDescent="0.4">
      <c r="A105" s="37" t="s">
        <v>181</v>
      </c>
      <c r="B105" s="37" t="s">
        <v>187</v>
      </c>
      <c r="C105" s="138"/>
      <c r="D105" s="138"/>
      <c r="E105" s="137">
        <v>1001</v>
      </c>
      <c r="F105" s="138"/>
    </row>
    <row r="106" spans="1:6" x14ac:dyDescent="0.4">
      <c r="A106" s="37" t="s">
        <v>181</v>
      </c>
      <c r="B106" s="37" t="s">
        <v>183</v>
      </c>
      <c r="C106" s="138"/>
      <c r="D106" s="138"/>
      <c r="E106" s="138"/>
      <c r="F106" s="138"/>
    </row>
    <row r="107" spans="1:6" x14ac:dyDescent="0.4">
      <c r="A107" s="37" t="s">
        <v>181</v>
      </c>
      <c r="B107" s="37" t="s">
        <v>196</v>
      </c>
      <c r="C107" s="138"/>
      <c r="D107" s="137">
        <v>1201</v>
      </c>
      <c r="E107" s="137">
        <v>1290</v>
      </c>
      <c r="F107" s="138"/>
    </row>
    <row r="108" spans="1:6" x14ac:dyDescent="0.4">
      <c r="A108" s="37" t="s">
        <v>181</v>
      </c>
      <c r="B108" s="37" t="s">
        <v>195</v>
      </c>
      <c r="C108" s="138"/>
      <c r="D108" s="138"/>
      <c r="E108" s="138"/>
      <c r="F108" s="138"/>
    </row>
    <row r="109" spans="1:6" x14ac:dyDescent="0.4">
      <c r="A109" s="37" t="s">
        <v>181</v>
      </c>
      <c r="B109" s="37" t="s">
        <v>191</v>
      </c>
      <c r="C109" s="138"/>
      <c r="D109" s="138"/>
      <c r="E109" s="138"/>
      <c r="F109" s="138"/>
    </row>
    <row r="110" spans="1:6" x14ac:dyDescent="0.4">
      <c r="A110" s="37" t="s">
        <v>181</v>
      </c>
      <c r="B110" s="37" t="s">
        <v>203</v>
      </c>
      <c r="C110" s="138"/>
      <c r="D110" s="138"/>
      <c r="E110" s="138"/>
      <c r="F110" s="138"/>
    </row>
    <row r="111" spans="1:6" x14ac:dyDescent="0.4">
      <c r="A111" s="37" t="s">
        <v>181</v>
      </c>
      <c r="B111" s="37" t="s">
        <v>201</v>
      </c>
      <c r="C111" s="137">
        <v>1046</v>
      </c>
      <c r="D111" s="138"/>
      <c r="E111" s="137">
        <v>1269</v>
      </c>
      <c r="F111" s="138"/>
    </row>
    <row r="112" spans="1:6" x14ac:dyDescent="0.4">
      <c r="A112" s="37" t="s">
        <v>181</v>
      </c>
      <c r="B112" s="37" t="s">
        <v>192</v>
      </c>
      <c r="C112" s="138"/>
      <c r="D112" s="138"/>
      <c r="E112" s="138"/>
      <c r="F112" s="137">
        <v>1122</v>
      </c>
    </row>
    <row r="113" spans="1:6" x14ac:dyDescent="0.4">
      <c r="A113" s="37" t="s">
        <v>181</v>
      </c>
      <c r="B113" s="37" t="s">
        <v>200</v>
      </c>
      <c r="C113" s="138"/>
      <c r="D113" s="138"/>
      <c r="E113" s="138"/>
      <c r="F113" s="138"/>
    </row>
    <row r="114" spans="1:6" x14ac:dyDescent="0.4">
      <c r="A114" s="37" t="s">
        <v>181</v>
      </c>
      <c r="B114" s="37" t="s">
        <v>182</v>
      </c>
      <c r="C114" s="138"/>
      <c r="D114" s="138"/>
      <c r="E114" s="138"/>
      <c r="F114" s="138"/>
    </row>
    <row r="115" spans="1:6" x14ac:dyDescent="0.4">
      <c r="A115" s="37" t="s">
        <v>181</v>
      </c>
      <c r="B115" s="37" t="s">
        <v>202</v>
      </c>
      <c r="C115" s="138"/>
      <c r="D115" s="137">
        <v>1011</v>
      </c>
      <c r="E115" s="138"/>
      <c r="F115" s="138"/>
    </row>
    <row r="116" spans="1:6" x14ac:dyDescent="0.4">
      <c r="A116" s="37" t="s">
        <v>181</v>
      </c>
      <c r="B116" s="37" t="s">
        <v>184</v>
      </c>
      <c r="C116" s="137">
        <v>1235</v>
      </c>
      <c r="D116" s="137">
        <v>1333</v>
      </c>
      <c r="E116" s="137">
        <v>1614</v>
      </c>
      <c r="F116" s="137">
        <v>1682</v>
      </c>
    </row>
    <row r="117" spans="1:6" x14ac:dyDescent="0.4">
      <c r="A117" s="37" t="s">
        <v>181</v>
      </c>
      <c r="B117" s="37" t="s">
        <v>185</v>
      </c>
      <c r="C117" s="137">
        <v>1049</v>
      </c>
      <c r="D117" s="137">
        <v>1027</v>
      </c>
      <c r="E117" s="137">
        <v>1614</v>
      </c>
      <c r="F117" s="137">
        <v>1682</v>
      </c>
    </row>
    <row r="118" spans="1:6" x14ac:dyDescent="0.4">
      <c r="A118" s="37" t="s">
        <v>181</v>
      </c>
      <c r="B118" s="37" t="s">
        <v>186</v>
      </c>
      <c r="C118" s="137">
        <v>1261</v>
      </c>
      <c r="D118" s="137">
        <v>1484</v>
      </c>
      <c r="E118" s="137"/>
      <c r="F118" s="137"/>
    </row>
    <row r="119" spans="1:6" x14ac:dyDescent="0.4">
      <c r="A119" s="37" t="s">
        <v>206</v>
      </c>
      <c r="B119" s="37" t="s">
        <v>206</v>
      </c>
      <c r="C119" s="137">
        <v>1636</v>
      </c>
      <c r="D119" s="137">
        <v>2176</v>
      </c>
      <c r="E119" s="137">
        <v>1934</v>
      </c>
      <c r="F119" s="137">
        <v>1849</v>
      </c>
    </row>
    <row r="120" spans="1:6" x14ac:dyDescent="0.4">
      <c r="A120" s="37" t="s">
        <v>206</v>
      </c>
      <c r="B120" s="37" t="s">
        <v>210</v>
      </c>
      <c r="C120" s="137">
        <v>1640</v>
      </c>
      <c r="D120" s="137">
        <v>1904</v>
      </c>
      <c r="E120" s="137">
        <v>1574</v>
      </c>
      <c r="F120" s="137">
        <v>1473</v>
      </c>
    </row>
    <row r="121" spans="1:6" x14ac:dyDescent="0.4">
      <c r="A121" s="37" t="s">
        <v>206</v>
      </c>
      <c r="B121" s="37" t="s">
        <v>209</v>
      </c>
      <c r="C121" s="137">
        <v>1725</v>
      </c>
      <c r="D121" s="137">
        <v>1947</v>
      </c>
      <c r="E121" s="137">
        <v>1662</v>
      </c>
      <c r="F121" s="137">
        <v>1991</v>
      </c>
    </row>
    <row r="122" spans="1:6" x14ac:dyDescent="0.4">
      <c r="A122" s="37" t="s">
        <v>206</v>
      </c>
      <c r="B122" s="37" t="s">
        <v>211</v>
      </c>
      <c r="C122" s="137">
        <v>2237</v>
      </c>
      <c r="D122" s="137">
        <v>2053</v>
      </c>
      <c r="E122" s="138"/>
      <c r="F122" s="138"/>
    </row>
    <row r="123" spans="1:6" x14ac:dyDescent="0.4">
      <c r="A123" s="37" t="s">
        <v>206</v>
      </c>
      <c r="B123" s="37" t="s">
        <v>208</v>
      </c>
      <c r="C123" s="137">
        <v>1457</v>
      </c>
      <c r="D123" s="137">
        <v>1525</v>
      </c>
      <c r="E123" s="137">
        <v>1795</v>
      </c>
      <c r="F123" s="137">
        <v>1703</v>
      </c>
    </row>
    <row r="124" spans="1:6" x14ac:dyDescent="0.4">
      <c r="A124" s="37" t="s">
        <v>206</v>
      </c>
      <c r="B124" s="37" t="s">
        <v>207</v>
      </c>
      <c r="C124" s="137">
        <v>1543</v>
      </c>
      <c r="D124" s="137">
        <v>2366</v>
      </c>
      <c r="E124" s="137">
        <v>2375</v>
      </c>
      <c r="F124" s="137">
        <v>1966</v>
      </c>
    </row>
    <row r="125" spans="1:6" x14ac:dyDescent="0.4">
      <c r="A125" s="37" t="s">
        <v>212</v>
      </c>
      <c r="B125" s="37" t="s">
        <v>212</v>
      </c>
      <c r="C125" s="137">
        <v>1762</v>
      </c>
      <c r="D125" s="137">
        <v>1837</v>
      </c>
      <c r="E125" s="137">
        <v>2097</v>
      </c>
      <c r="F125" s="137">
        <v>2091</v>
      </c>
    </row>
    <row r="126" spans="1:6" x14ac:dyDescent="0.4">
      <c r="A126" s="37" t="s">
        <v>212</v>
      </c>
      <c r="B126" s="37" t="s">
        <v>217</v>
      </c>
      <c r="C126" s="138"/>
      <c r="D126" s="138"/>
      <c r="E126" s="138"/>
      <c r="F126" s="138"/>
    </row>
    <row r="127" spans="1:6" x14ac:dyDescent="0.4">
      <c r="A127" s="37" t="s">
        <v>212</v>
      </c>
      <c r="B127" s="37" t="s">
        <v>209</v>
      </c>
      <c r="C127" s="137">
        <v>1565</v>
      </c>
      <c r="D127" s="137">
        <v>1630</v>
      </c>
      <c r="E127" s="138"/>
      <c r="F127" s="137">
        <v>1867</v>
      </c>
    </row>
    <row r="128" spans="1:6" x14ac:dyDescent="0.4">
      <c r="A128" s="37" t="s">
        <v>212</v>
      </c>
      <c r="B128" s="37" t="s">
        <v>214</v>
      </c>
      <c r="C128" s="137">
        <v>1760</v>
      </c>
      <c r="D128" s="137">
        <v>1709</v>
      </c>
      <c r="E128" s="138"/>
      <c r="F128" s="137">
        <v>1899</v>
      </c>
    </row>
    <row r="129" spans="1:6" x14ac:dyDescent="0.4">
      <c r="A129" s="37" t="s">
        <v>212</v>
      </c>
      <c r="B129" s="37" t="s">
        <v>215</v>
      </c>
      <c r="C129" s="138"/>
      <c r="D129" s="137">
        <v>1469</v>
      </c>
      <c r="E129" s="138"/>
      <c r="F129" s="138"/>
    </row>
    <row r="130" spans="1:6" x14ac:dyDescent="0.4">
      <c r="A130" s="37" t="s">
        <v>212</v>
      </c>
      <c r="B130" s="37" t="s">
        <v>211</v>
      </c>
      <c r="C130" s="137">
        <v>1603</v>
      </c>
      <c r="D130" s="137">
        <v>1790</v>
      </c>
      <c r="E130" s="138"/>
      <c r="F130" s="137">
        <v>2238</v>
      </c>
    </row>
    <row r="131" spans="1:6" x14ac:dyDescent="0.4">
      <c r="A131" s="37" t="s">
        <v>212</v>
      </c>
      <c r="B131" s="37" t="s">
        <v>208</v>
      </c>
      <c r="C131" s="137">
        <v>1614</v>
      </c>
      <c r="D131" s="137">
        <v>1675</v>
      </c>
      <c r="E131" s="137">
        <v>1762</v>
      </c>
      <c r="F131" s="138"/>
    </row>
    <row r="132" spans="1:6" x14ac:dyDescent="0.4">
      <c r="A132" s="37" t="s">
        <v>212</v>
      </c>
      <c r="B132" s="37" t="s">
        <v>207</v>
      </c>
      <c r="C132" s="137">
        <v>1468</v>
      </c>
      <c r="D132" s="137">
        <v>1690</v>
      </c>
      <c r="E132" s="137">
        <v>2205</v>
      </c>
      <c r="F132" s="138"/>
    </row>
    <row r="133" spans="1:6" x14ac:dyDescent="0.4">
      <c r="A133" s="37" t="s">
        <v>212</v>
      </c>
      <c r="B133" s="37" t="s">
        <v>213</v>
      </c>
      <c r="C133" s="137">
        <v>2189</v>
      </c>
      <c r="D133" s="137">
        <v>2561</v>
      </c>
      <c r="E133" s="137">
        <v>2828</v>
      </c>
      <c r="F133" s="137">
        <v>2949</v>
      </c>
    </row>
    <row r="134" spans="1:6" x14ac:dyDescent="0.4">
      <c r="A134" s="37" t="s">
        <v>212</v>
      </c>
      <c r="B134" s="37" t="s">
        <v>216</v>
      </c>
      <c r="C134" s="137">
        <v>1729</v>
      </c>
      <c r="D134" s="137">
        <v>1563</v>
      </c>
      <c r="E134" s="138"/>
      <c r="F134" s="137">
        <v>2023</v>
      </c>
    </row>
    <row r="135" spans="1:6" x14ac:dyDescent="0.4">
      <c r="A135" s="37" t="s">
        <v>218</v>
      </c>
      <c r="B135" s="37" t="s">
        <v>218</v>
      </c>
      <c r="C135" s="137">
        <v>1347</v>
      </c>
      <c r="D135" s="137">
        <v>1666</v>
      </c>
      <c r="E135" s="137">
        <v>1843</v>
      </c>
      <c r="F135" s="137">
        <v>2099</v>
      </c>
    </row>
    <row r="136" spans="1:6" x14ac:dyDescent="0.4">
      <c r="A136" s="37" t="s">
        <v>218</v>
      </c>
      <c r="B136" s="37" t="s">
        <v>220</v>
      </c>
      <c r="C136" s="137">
        <v>1327</v>
      </c>
      <c r="D136" s="138"/>
      <c r="E136" s="138"/>
      <c r="F136" s="137">
        <v>1449</v>
      </c>
    </row>
    <row r="137" spans="1:6" x14ac:dyDescent="0.4">
      <c r="A137" s="37" t="s">
        <v>218</v>
      </c>
      <c r="B137" s="37" t="s">
        <v>211</v>
      </c>
      <c r="C137" s="137">
        <v>1180</v>
      </c>
      <c r="D137" s="137">
        <v>1387</v>
      </c>
      <c r="E137" s="137">
        <v>1667</v>
      </c>
      <c r="F137" s="137">
        <v>1664</v>
      </c>
    </row>
    <row r="138" spans="1:6" x14ac:dyDescent="0.4">
      <c r="A138" s="37" t="s">
        <v>218</v>
      </c>
      <c r="B138" s="37" t="s">
        <v>207</v>
      </c>
      <c r="C138" s="137">
        <v>1546</v>
      </c>
      <c r="D138" s="137">
        <v>1712</v>
      </c>
      <c r="E138" s="137">
        <v>1836</v>
      </c>
      <c r="F138" s="137">
        <v>1918</v>
      </c>
    </row>
    <row r="139" spans="1:6" x14ac:dyDescent="0.4">
      <c r="A139" s="37" t="s">
        <v>218</v>
      </c>
      <c r="B139" s="37" t="s">
        <v>219</v>
      </c>
      <c r="C139" s="138"/>
      <c r="D139" s="137">
        <v>1668</v>
      </c>
      <c r="E139" s="137">
        <v>2375</v>
      </c>
      <c r="F139" s="137">
        <v>2217</v>
      </c>
    </row>
    <row r="140" spans="1:6" x14ac:dyDescent="0.4">
      <c r="A140" s="37" t="s">
        <v>218</v>
      </c>
      <c r="B140" s="37" t="s">
        <v>216</v>
      </c>
      <c r="C140" s="137">
        <v>1454</v>
      </c>
      <c r="D140" s="137">
        <v>1668</v>
      </c>
      <c r="E140" s="137">
        <v>1768</v>
      </c>
      <c r="F140" s="137">
        <v>1705</v>
      </c>
    </row>
    <row r="141" spans="1:6" x14ac:dyDescent="0.4">
      <c r="A141" s="37" t="s">
        <v>221</v>
      </c>
      <c r="B141" s="37" t="s">
        <v>221</v>
      </c>
      <c r="C141" s="137">
        <v>1701</v>
      </c>
      <c r="D141" s="137">
        <v>1709</v>
      </c>
      <c r="E141" s="137">
        <v>2112</v>
      </c>
      <c r="F141" s="137">
        <v>2304</v>
      </c>
    </row>
    <row r="142" spans="1:6" x14ac:dyDescent="0.4">
      <c r="A142" s="37" t="s">
        <v>221</v>
      </c>
      <c r="B142" s="37" t="s">
        <v>223</v>
      </c>
      <c r="C142" s="137">
        <v>1445</v>
      </c>
      <c r="D142" s="137">
        <v>1542</v>
      </c>
      <c r="E142" s="137">
        <v>1578</v>
      </c>
      <c r="F142" s="137">
        <v>1706</v>
      </c>
    </row>
    <row r="143" spans="1:6" x14ac:dyDescent="0.4">
      <c r="A143" s="37" t="s">
        <v>221</v>
      </c>
      <c r="B143" s="37" t="s">
        <v>226</v>
      </c>
      <c r="C143" s="137">
        <v>1407</v>
      </c>
      <c r="D143" s="137">
        <v>2002</v>
      </c>
      <c r="E143" s="137">
        <v>2027</v>
      </c>
      <c r="F143" s="138"/>
    </row>
    <row r="144" spans="1:6" x14ac:dyDescent="0.4">
      <c r="A144" s="37" t="s">
        <v>221</v>
      </c>
      <c r="B144" s="37" t="s">
        <v>227</v>
      </c>
      <c r="C144" s="137">
        <v>2248</v>
      </c>
      <c r="D144" s="138"/>
      <c r="E144" s="137">
        <v>1689</v>
      </c>
      <c r="F144" s="137">
        <v>1439</v>
      </c>
    </row>
    <row r="145" spans="1:6" x14ac:dyDescent="0.4">
      <c r="A145" s="37" t="s">
        <v>221</v>
      </c>
      <c r="B145" s="37" t="s">
        <v>209</v>
      </c>
      <c r="C145" s="137">
        <v>1933</v>
      </c>
      <c r="D145" s="137">
        <v>1790</v>
      </c>
      <c r="E145" s="137">
        <v>2280</v>
      </c>
      <c r="F145" s="138"/>
    </row>
    <row r="146" spans="1:6" x14ac:dyDescent="0.4">
      <c r="A146" s="37" t="s">
        <v>221</v>
      </c>
      <c r="B146" s="37" t="s">
        <v>211</v>
      </c>
      <c r="C146" s="138"/>
      <c r="D146" s="138"/>
      <c r="E146" s="137">
        <v>2379</v>
      </c>
      <c r="F146" s="137">
        <v>3275</v>
      </c>
    </row>
    <row r="147" spans="1:6" x14ac:dyDescent="0.4">
      <c r="A147" s="37" t="s">
        <v>221</v>
      </c>
      <c r="B147" s="37" t="s">
        <v>225</v>
      </c>
      <c r="C147" s="137">
        <v>1941</v>
      </c>
      <c r="D147" s="138"/>
      <c r="E147" s="137">
        <v>2265</v>
      </c>
      <c r="F147" s="137">
        <v>2441</v>
      </c>
    </row>
    <row r="148" spans="1:6" x14ac:dyDescent="0.4">
      <c r="A148" s="37" t="s">
        <v>221</v>
      </c>
      <c r="B148" s="37" t="s">
        <v>224</v>
      </c>
      <c r="C148" s="137">
        <v>1587</v>
      </c>
      <c r="D148" s="137">
        <v>1769</v>
      </c>
      <c r="E148" s="137">
        <v>2359</v>
      </c>
      <c r="F148" s="137">
        <v>4048</v>
      </c>
    </row>
    <row r="149" spans="1:6" x14ac:dyDescent="0.4">
      <c r="A149" s="37" t="s">
        <v>221</v>
      </c>
      <c r="B149" s="37" t="s">
        <v>208</v>
      </c>
      <c r="C149" s="137">
        <v>1433</v>
      </c>
      <c r="D149" s="137">
        <v>1496</v>
      </c>
      <c r="E149" s="138"/>
      <c r="F149" s="137">
        <v>2221</v>
      </c>
    </row>
    <row r="150" spans="1:6" x14ac:dyDescent="0.4">
      <c r="A150" s="37" t="s">
        <v>221</v>
      </c>
      <c r="B150" s="37" t="s">
        <v>231</v>
      </c>
      <c r="C150" s="138"/>
      <c r="D150" s="138"/>
      <c r="E150" s="137">
        <v>1672</v>
      </c>
      <c r="F150" s="137">
        <v>1773</v>
      </c>
    </row>
    <row r="151" spans="1:6" x14ac:dyDescent="0.4">
      <c r="A151" s="37" t="s">
        <v>221</v>
      </c>
      <c r="B151" s="37" t="s">
        <v>232</v>
      </c>
      <c r="C151" s="137">
        <v>1504</v>
      </c>
      <c r="D151" s="138"/>
      <c r="E151" s="138"/>
      <c r="F151" s="137">
        <v>1791</v>
      </c>
    </row>
    <row r="152" spans="1:6" x14ac:dyDescent="0.4">
      <c r="A152" s="37" t="s">
        <v>221</v>
      </c>
      <c r="B152" s="37" t="s">
        <v>207</v>
      </c>
      <c r="C152" s="138"/>
      <c r="D152" s="137">
        <v>1749</v>
      </c>
      <c r="E152" s="138"/>
      <c r="F152" s="137">
        <v>2377</v>
      </c>
    </row>
    <row r="153" spans="1:6" x14ac:dyDescent="0.4">
      <c r="A153" s="37" t="s">
        <v>221</v>
      </c>
      <c r="B153" s="37" t="s">
        <v>229</v>
      </c>
      <c r="C153" s="137">
        <v>1698</v>
      </c>
      <c r="D153" s="137">
        <v>3080</v>
      </c>
      <c r="E153" s="137">
        <v>4101</v>
      </c>
      <c r="F153" s="137">
        <v>3154</v>
      </c>
    </row>
    <row r="154" spans="1:6" x14ac:dyDescent="0.4">
      <c r="A154" s="37" t="s">
        <v>221</v>
      </c>
      <c r="B154" s="37" t="s">
        <v>222</v>
      </c>
      <c r="C154" s="137">
        <v>1862</v>
      </c>
      <c r="D154" s="137">
        <v>2017</v>
      </c>
      <c r="E154" s="137">
        <v>1925</v>
      </c>
      <c r="F154" s="137">
        <v>2377</v>
      </c>
    </row>
    <row r="155" spans="1:6" x14ac:dyDescent="0.4">
      <c r="A155" s="37" t="s">
        <v>221</v>
      </c>
      <c r="B155" s="37" t="s">
        <v>230</v>
      </c>
      <c r="C155" s="138"/>
      <c r="D155" s="138"/>
      <c r="E155" s="138"/>
      <c r="F155" s="138"/>
    </row>
    <row r="156" spans="1:6" x14ac:dyDescent="0.4">
      <c r="A156" s="37" t="s">
        <v>221</v>
      </c>
      <c r="B156" s="37" t="s">
        <v>216</v>
      </c>
      <c r="C156" s="138"/>
      <c r="D156" s="138"/>
      <c r="E156" s="138"/>
      <c r="F156" s="138"/>
    </row>
    <row r="157" spans="1:6" x14ac:dyDescent="0.4">
      <c r="A157" s="37" t="s">
        <v>221</v>
      </c>
      <c r="B157" s="37" t="s">
        <v>228</v>
      </c>
      <c r="C157" s="137">
        <v>1876</v>
      </c>
      <c r="D157" s="137">
        <v>2762</v>
      </c>
      <c r="E157" s="137">
        <v>2831</v>
      </c>
      <c r="F157" s="137">
        <v>3240</v>
      </c>
    </row>
    <row r="158" spans="1:6" x14ac:dyDescent="0.4">
      <c r="A158" s="37" t="s">
        <v>233</v>
      </c>
      <c r="B158" s="37" t="s">
        <v>233</v>
      </c>
      <c r="C158" s="137">
        <v>2970</v>
      </c>
      <c r="D158" s="137">
        <v>3393</v>
      </c>
      <c r="E158" s="137">
        <v>4013</v>
      </c>
      <c r="F158" s="137">
        <v>4665</v>
      </c>
    </row>
    <row r="159" spans="1:6" x14ac:dyDescent="0.4">
      <c r="A159" s="37" t="s">
        <v>233</v>
      </c>
      <c r="B159" s="37" t="s">
        <v>243</v>
      </c>
      <c r="C159" s="138"/>
      <c r="D159" s="138"/>
      <c r="E159" s="138"/>
      <c r="F159" s="137">
        <v>6880</v>
      </c>
    </row>
    <row r="160" spans="1:6" x14ac:dyDescent="0.4">
      <c r="A160" s="37" t="s">
        <v>233</v>
      </c>
      <c r="B160" s="37" t="s">
        <v>244</v>
      </c>
      <c r="C160" s="137">
        <v>2360</v>
      </c>
      <c r="D160" s="137">
        <v>3826</v>
      </c>
      <c r="E160" s="137">
        <v>4034</v>
      </c>
      <c r="F160" s="137">
        <v>3815</v>
      </c>
    </row>
    <row r="161" spans="1:6" x14ac:dyDescent="0.4">
      <c r="A161" s="37" t="s">
        <v>233</v>
      </c>
      <c r="B161" s="37" t="s">
        <v>256</v>
      </c>
      <c r="C161" s="137">
        <v>3055</v>
      </c>
      <c r="D161" s="137">
        <v>3047</v>
      </c>
      <c r="E161" s="137">
        <v>3571</v>
      </c>
      <c r="F161" s="138"/>
    </row>
    <row r="162" spans="1:6" x14ac:dyDescent="0.4">
      <c r="A162" s="37" t="s">
        <v>233</v>
      </c>
      <c r="B162" s="37" t="s">
        <v>223</v>
      </c>
      <c r="C162" s="137">
        <v>2664</v>
      </c>
      <c r="D162" s="137">
        <v>2749</v>
      </c>
      <c r="E162" s="137">
        <v>5785</v>
      </c>
      <c r="F162" s="137">
        <v>4048</v>
      </c>
    </row>
    <row r="163" spans="1:6" x14ac:dyDescent="0.4">
      <c r="A163" s="37" t="s">
        <v>233</v>
      </c>
      <c r="B163" s="37" t="s">
        <v>255</v>
      </c>
      <c r="C163" s="137">
        <v>2963</v>
      </c>
      <c r="D163" s="138"/>
      <c r="E163" s="137">
        <v>3143</v>
      </c>
      <c r="F163" s="138"/>
    </row>
    <row r="164" spans="1:6" x14ac:dyDescent="0.4">
      <c r="A164" s="37" t="s">
        <v>233</v>
      </c>
      <c r="B164" s="37" t="s">
        <v>237</v>
      </c>
      <c r="C164" s="138"/>
      <c r="D164" s="138"/>
      <c r="E164" s="137">
        <v>6053</v>
      </c>
      <c r="F164" s="138"/>
    </row>
    <row r="165" spans="1:6" x14ac:dyDescent="0.4">
      <c r="A165" s="37" t="s">
        <v>233</v>
      </c>
      <c r="B165" s="37" t="s">
        <v>234</v>
      </c>
      <c r="C165" s="137">
        <v>3251</v>
      </c>
      <c r="D165" s="137">
        <v>3052</v>
      </c>
      <c r="E165" s="137">
        <v>2871</v>
      </c>
      <c r="F165" s="137">
        <v>3788</v>
      </c>
    </row>
    <row r="166" spans="1:6" x14ac:dyDescent="0.4">
      <c r="A166" s="37" t="s">
        <v>233</v>
      </c>
      <c r="B166" s="37" t="s">
        <v>254</v>
      </c>
      <c r="C166" s="137">
        <v>3222</v>
      </c>
      <c r="D166" s="138"/>
      <c r="E166" s="138"/>
      <c r="F166" s="137">
        <v>2797</v>
      </c>
    </row>
    <row r="167" spans="1:6" x14ac:dyDescent="0.4">
      <c r="A167" s="37" t="s">
        <v>233</v>
      </c>
      <c r="B167" s="37" t="s">
        <v>235</v>
      </c>
      <c r="C167" s="138"/>
      <c r="D167" s="138"/>
      <c r="E167" s="137">
        <v>2428</v>
      </c>
      <c r="F167" s="137">
        <v>3876</v>
      </c>
    </row>
    <row r="168" spans="1:6" x14ac:dyDescent="0.4">
      <c r="A168" s="37" t="s">
        <v>233</v>
      </c>
      <c r="B168" s="37" t="s">
        <v>252</v>
      </c>
      <c r="C168" s="137">
        <v>3317</v>
      </c>
      <c r="D168" s="138"/>
      <c r="E168" s="137">
        <v>2685</v>
      </c>
      <c r="F168" s="138"/>
    </row>
    <row r="169" spans="1:6" x14ac:dyDescent="0.4">
      <c r="A169" s="37" t="s">
        <v>233</v>
      </c>
      <c r="B169" s="37" t="s">
        <v>246</v>
      </c>
      <c r="C169" s="137">
        <v>3112</v>
      </c>
      <c r="D169" s="137">
        <v>2945</v>
      </c>
      <c r="E169" s="137">
        <v>3462</v>
      </c>
      <c r="F169" s="137">
        <v>3929</v>
      </c>
    </row>
    <row r="170" spans="1:6" x14ac:dyDescent="0.4">
      <c r="A170" s="37" t="s">
        <v>233</v>
      </c>
      <c r="B170" s="37" t="s">
        <v>240</v>
      </c>
      <c r="C170" s="138"/>
      <c r="D170" s="138"/>
      <c r="E170" s="137">
        <v>3934</v>
      </c>
      <c r="F170" s="137">
        <v>3505</v>
      </c>
    </row>
    <row r="171" spans="1:6" x14ac:dyDescent="0.4">
      <c r="A171" s="37" t="s">
        <v>233</v>
      </c>
      <c r="B171" s="37" t="s">
        <v>242</v>
      </c>
      <c r="C171" s="138"/>
      <c r="D171" s="137">
        <v>4036</v>
      </c>
      <c r="E171" s="137">
        <v>4436</v>
      </c>
      <c r="F171" s="137">
        <v>5249</v>
      </c>
    </row>
    <row r="172" spans="1:6" x14ac:dyDescent="0.4">
      <c r="A172" s="37" t="s">
        <v>233</v>
      </c>
      <c r="B172" s="37" t="s">
        <v>238</v>
      </c>
      <c r="C172" s="138"/>
      <c r="D172" s="137">
        <v>3502</v>
      </c>
      <c r="E172" s="137">
        <v>3444</v>
      </c>
      <c r="F172" s="138"/>
    </row>
    <row r="173" spans="1:6" x14ac:dyDescent="0.4">
      <c r="A173" s="37" t="s">
        <v>233</v>
      </c>
      <c r="B173" s="37" t="s">
        <v>236</v>
      </c>
      <c r="C173" s="138"/>
      <c r="D173" s="138"/>
      <c r="E173" s="137">
        <v>6768</v>
      </c>
      <c r="F173" s="137">
        <v>6715</v>
      </c>
    </row>
    <row r="174" spans="1:6" x14ac:dyDescent="0.4">
      <c r="A174" s="37" t="s">
        <v>233</v>
      </c>
      <c r="B174" s="37" t="s">
        <v>248</v>
      </c>
      <c r="C174" s="137">
        <v>4050</v>
      </c>
      <c r="D174" s="138"/>
      <c r="E174" s="137">
        <v>3976</v>
      </c>
      <c r="F174" s="137">
        <v>5271</v>
      </c>
    </row>
    <row r="175" spans="1:6" x14ac:dyDescent="0.4">
      <c r="A175" s="37" t="s">
        <v>233</v>
      </c>
      <c r="B175" s="37" t="s">
        <v>251</v>
      </c>
      <c r="C175" s="137">
        <v>2670</v>
      </c>
      <c r="D175" s="137">
        <v>2836</v>
      </c>
      <c r="E175" s="137">
        <v>3507</v>
      </c>
      <c r="F175" s="137">
        <v>3838</v>
      </c>
    </row>
    <row r="176" spans="1:6" x14ac:dyDescent="0.4">
      <c r="A176" s="37" t="s">
        <v>233</v>
      </c>
      <c r="B176" s="37" t="s">
        <v>249</v>
      </c>
      <c r="C176" s="137">
        <v>5990</v>
      </c>
      <c r="D176" s="137">
        <v>6662</v>
      </c>
      <c r="E176" s="137">
        <v>3598</v>
      </c>
      <c r="F176" s="137">
        <v>5459</v>
      </c>
    </row>
    <row r="177" spans="1:6" x14ac:dyDescent="0.4">
      <c r="A177" s="37" t="s">
        <v>233</v>
      </c>
      <c r="B177" s="37" t="s">
        <v>253</v>
      </c>
      <c r="C177" s="138"/>
      <c r="D177" s="138"/>
      <c r="E177" s="137">
        <v>4319</v>
      </c>
      <c r="F177" s="138"/>
    </row>
    <row r="178" spans="1:6" x14ac:dyDescent="0.4">
      <c r="A178" s="37" t="s">
        <v>233</v>
      </c>
      <c r="B178" s="37" t="s">
        <v>250</v>
      </c>
      <c r="C178" s="137">
        <v>2638</v>
      </c>
      <c r="D178" s="137">
        <v>3446</v>
      </c>
      <c r="E178" s="137">
        <v>3143</v>
      </c>
      <c r="F178" s="137">
        <v>4909</v>
      </c>
    </row>
    <row r="179" spans="1:6" x14ac:dyDescent="0.4">
      <c r="A179" s="37" t="s">
        <v>233</v>
      </c>
      <c r="B179" s="37" t="s">
        <v>245</v>
      </c>
      <c r="C179" s="138"/>
      <c r="D179" s="138"/>
      <c r="E179" s="137">
        <v>4455</v>
      </c>
      <c r="F179" s="138"/>
    </row>
    <row r="180" spans="1:6" x14ac:dyDescent="0.4">
      <c r="A180" s="37" t="s">
        <v>233</v>
      </c>
      <c r="B180" s="37" t="s">
        <v>239</v>
      </c>
      <c r="C180" s="138"/>
      <c r="D180" s="137">
        <v>2628</v>
      </c>
      <c r="E180" s="138"/>
      <c r="F180" s="137">
        <v>4121</v>
      </c>
    </row>
    <row r="181" spans="1:6" x14ac:dyDescent="0.4">
      <c r="A181" s="37" t="s">
        <v>233</v>
      </c>
      <c r="B181" s="37" t="s">
        <v>247</v>
      </c>
      <c r="C181" s="137">
        <v>3383</v>
      </c>
      <c r="D181" s="138"/>
      <c r="E181" s="138"/>
      <c r="F181" s="138"/>
    </row>
    <row r="182" spans="1:6" x14ac:dyDescent="0.4">
      <c r="A182" s="37" t="s">
        <v>233</v>
      </c>
      <c r="B182" s="37" t="s">
        <v>216</v>
      </c>
      <c r="C182" s="137">
        <v>3574</v>
      </c>
      <c r="D182" s="138"/>
      <c r="E182" s="138"/>
      <c r="F182" s="137">
        <v>4258</v>
      </c>
    </row>
    <row r="183" spans="1:6" x14ac:dyDescent="0.4">
      <c r="A183" s="37" t="s">
        <v>233</v>
      </c>
      <c r="B183" s="37" t="s">
        <v>241</v>
      </c>
      <c r="C183" s="138"/>
      <c r="D183" s="137">
        <v>2873</v>
      </c>
      <c r="E183" s="138"/>
      <c r="F183" s="137">
        <v>3529</v>
      </c>
    </row>
    <row r="184" spans="1:6" x14ac:dyDescent="0.4">
      <c r="A184" s="37" t="s">
        <v>257</v>
      </c>
      <c r="B184" s="37" t="s">
        <v>257</v>
      </c>
      <c r="C184" s="137">
        <v>1751</v>
      </c>
      <c r="D184" s="137">
        <v>1592</v>
      </c>
      <c r="E184" s="137">
        <v>2027</v>
      </c>
      <c r="F184" s="137">
        <v>1870</v>
      </c>
    </row>
    <row r="185" spans="1:6" x14ac:dyDescent="0.4">
      <c r="A185" s="37" t="s">
        <v>257</v>
      </c>
      <c r="B185" s="37" t="s">
        <v>209</v>
      </c>
      <c r="C185" s="137">
        <v>2088</v>
      </c>
      <c r="D185" s="137">
        <v>2214</v>
      </c>
      <c r="E185" s="137">
        <v>2417</v>
      </c>
      <c r="F185" s="137">
        <v>2140</v>
      </c>
    </row>
    <row r="186" spans="1:6" x14ac:dyDescent="0.4">
      <c r="A186" s="37" t="s">
        <v>257</v>
      </c>
      <c r="B186" s="37" t="s">
        <v>211</v>
      </c>
      <c r="C186" s="137">
        <v>1501</v>
      </c>
      <c r="D186" s="138"/>
      <c r="E186" s="138"/>
      <c r="F186" s="138"/>
    </row>
    <row r="187" spans="1:6" x14ac:dyDescent="0.4">
      <c r="A187" s="37" t="s">
        <v>257</v>
      </c>
      <c r="B187" s="37" t="s">
        <v>208</v>
      </c>
      <c r="C187" s="138"/>
      <c r="D187" s="138"/>
      <c r="E187" s="137">
        <v>1635</v>
      </c>
      <c r="F187" s="138"/>
    </row>
    <row r="188" spans="1:6" x14ac:dyDescent="0.4">
      <c r="A188" s="37" t="s">
        <v>257</v>
      </c>
      <c r="B188" s="37" t="s">
        <v>258</v>
      </c>
      <c r="C188" s="137">
        <v>1608</v>
      </c>
      <c r="D188" s="137">
        <v>1254</v>
      </c>
      <c r="E188" s="137">
        <v>1293</v>
      </c>
      <c r="F188" s="137">
        <v>1492</v>
      </c>
    </row>
    <row r="189" spans="1:6" x14ac:dyDescent="0.4">
      <c r="A189" s="37" t="s">
        <v>257</v>
      </c>
      <c r="B189" s="37" t="s">
        <v>216</v>
      </c>
      <c r="C189" s="138"/>
      <c r="D189" s="137">
        <v>1916</v>
      </c>
      <c r="E189" s="137">
        <v>1783</v>
      </c>
      <c r="F189" s="137">
        <v>1780</v>
      </c>
    </row>
    <row r="190" spans="1:6" x14ac:dyDescent="0.4">
      <c r="A190" s="37" t="s">
        <v>259</v>
      </c>
      <c r="B190" s="37" t="s">
        <v>259</v>
      </c>
      <c r="C190" s="137">
        <v>1707</v>
      </c>
      <c r="D190" s="137">
        <v>1504</v>
      </c>
      <c r="E190" s="137">
        <v>1873</v>
      </c>
      <c r="F190" s="137">
        <v>1979</v>
      </c>
    </row>
    <row r="191" spans="1:6" x14ac:dyDescent="0.4">
      <c r="A191" s="37" t="s">
        <v>259</v>
      </c>
      <c r="B191" s="37" t="s">
        <v>265</v>
      </c>
      <c r="C191" s="137">
        <v>1073</v>
      </c>
      <c r="D191" s="138"/>
      <c r="E191" s="138"/>
      <c r="F191" s="138"/>
    </row>
    <row r="192" spans="1:6" x14ac:dyDescent="0.4">
      <c r="A192" s="37" t="s">
        <v>259</v>
      </c>
      <c r="B192" s="37" t="s">
        <v>263</v>
      </c>
      <c r="C192" s="137">
        <v>1589</v>
      </c>
      <c r="D192" s="137">
        <v>1734</v>
      </c>
      <c r="E192" s="137">
        <v>1830</v>
      </c>
      <c r="F192" s="137">
        <v>1894</v>
      </c>
    </row>
    <row r="193" spans="1:6" x14ac:dyDescent="0.4">
      <c r="A193" s="37" t="s">
        <v>259</v>
      </c>
      <c r="B193" s="37" t="s">
        <v>262</v>
      </c>
      <c r="C193" s="137">
        <v>1801</v>
      </c>
      <c r="D193" s="137">
        <v>1840</v>
      </c>
      <c r="E193" s="138"/>
      <c r="F193" s="138"/>
    </row>
    <row r="194" spans="1:6" x14ac:dyDescent="0.4">
      <c r="A194" s="37" t="s">
        <v>259</v>
      </c>
      <c r="B194" s="37" t="s">
        <v>211</v>
      </c>
      <c r="C194" s="138"/>
      <c r="D194" s="137">
        <v>1538</v>
      </c>
      <c r="E194" s="137">
        <v>1561</v>
      </c>
      <c r="F194" s="138"/>
    </row>
    <row r="195" spans="1:6" x14ac:dyDescent="0.4">
      <c r="A195" s="37" t="s">
        <v>259</v>
      </c>
      <c r="B195" s="37" t="s">
        <v>266</v>
      </c>
      <c r="C195" s="137">
        <v>1617</v>
      </c>
      <c r="D195" s="137">
        <v>1665</v>
      </c>
      <c r="E195" s="137">
        <v>1706</v>
      </c>
      <c r="F195" s="137">
        <v>1806</v>
      </c>
    </row>
    <row r="196" spans="1:6" x14ac:dyDescent="0.4">
      <c r="A196" s="37" t="s">
        <v>259</v>
      </c>
      <c r="B196" s="37" t="s">
        <v>260</v>
      </c>
      <c r="C196" s="137">
        <v>1931</v>
      </c>
      <c r="D196" s="137">
        <v>2112</v>
      </c>
      <c r="E196" s="138"/>
      <c r="F196" s="137">
        <v>2332</v>
      </c>
    </row>
    <row r="197" spans="1:6" x14ac:dyDescent="0.4">
      <c r="A197" s="37" t="s">
        <v>259</v>
      </c>
      <c r="B197" s="37" t="s">
        <v>207</v>
      </c>
      <c r="C197" s="137">
        <v>1413</v>
      </c>
      <c r="D197" s="137">
        <v>1433</v>
      </c>
      <c r="E197" s="137">
        <v>1732</v>
      </c>
      <c r="F197" s="137">
        <v>1719</v>
      </c>
    </row>
    <row r="198" spans="1:6" x14ac:dyDescent="0.4">
      <c r="A198" s="37" t="s">
        <v>259</v>
      </c>
      <c r="B198" s="37" t="s">
        <v>261</v>
      </c>
      <c r="C198" s="137">
        <v>2522</v>
      </c>
      <c r="D198" s="137">
        <v>2005</v>
      </c>
      <c r="E198" s="137">
        <v>2451</v>
      </c>
      <c r="F198" s="137">
        <v>2292</v>
      </c>
    </row>
    <row r="199" spans="1:6" x14ac:dyDescent="0.4">
      <c r="A199" s="37" t="s">
        <v>259</v>
      </c>
      <c r="B199" s="37" t="s">
        <v>264</v>
      </c>
      <c r="C199" s="138"/>
      <c r="D199" s="138"/>
      <c r="E199" s="138"/>
      <c r="F199" s="138"/>
    </row>
    <row r="200" spans="1:6" x14ac:dyDescent="0.4">
      <c r="A200" s="37" t="s">
        <v>259</v>
      </c>
      <c r="B200" s="37" t="s">
        <v>216</v>
      </c>
      <c r="C200" s="137">
        <v>1140</v>
      </c>
      <c r="D200" s="137">
        <v>1327</v>
      </c>
      <c r="E200" s="137">
        <v>1469</v>
      </c>
      <c r="F200" s="137">
        <v>1706</v>
      </c>
    </row>
    <row r="201" spans="1:6" x14ac:dyDescent="0.4">
      <c r="A201" s="37" t="s">
        <v>267</v>
      </c>
      <c r="B201" s="37" t="s">
        <v>267</v>
      </c>
      <c r="C201" s="137">
        <v>1075</v>
      </c>
      <c r="D201" s="137">
        <v>1129</v>
      </c>
      <c r="E201" s="137">
        <v>1378</v>
      </c>
      <c r="F201" s="137">
        <v>1381</v>
      </c>
    </row>
    <row r="202" spans="1:6" x14ac:dyDescent="0.4">
      <c r="A202" s="37" t="s">
        <v>267</v>
      </c>
      <c r="B202" s="37" t="s">
        <v>273</v>
      </c>
      <c r="C202" s="138"/>
      <c r="D202" s="138"/>
      <c r="E202" s="138"/>
      <c r="F202" s="138"/>
    </row>
    <row r="203" spans="1:6" x14ac:dyDescent="0.4">
      <c r="A203" s="37" t="s">
        <v>267</v>
      </c>
      <c r="B203" s="37" t="s">
        <v>289</v>
      </c>
      <c r="C203" s="138">
        <v>946</v>
      </c>
      <c r="D203" s="138"/>
      <c r="E203" s="138"/>
      <c r="F203" s="138"/>
    </row>
    <row r="204" spans="1:6" x14ac:dyDescent="0.4">
      <c r="A204" s="37" t="s">
        <v>267</v>
      </c>
      <c r="B204" s="37" t="s">
        <v>287</v>
      </c>
      <c r="C204" s="138"/>
      <c r="D204" s="138"/>
      <c r="E204" s="138"/>
      <c r="F204" s="138"/>
    </row>
    <row r="205" spans="1:6" x14ac:dyDescent="0.4">
      <c r="A205" s="37" t="s">
        <v>267</v>
      </c>
      <c r="B205" s="37" t="s">
        <v>290</v>
      </c>
      <c r="C205" s="138">
        <v>978</v>
      </c>
      <c r="D205" s="137">
        <v>1094</v>
      </c>
      <c r="E205" s="137">
        <v>1058</v>
      </c>
      <c r="F205" s="137">
        <v>1311</v>
      </c>
    </row>
    <row r="206" spans="1:6" x14ac:dyDescent="0.4">
      <c r="A206" s="37" t="s">
        <v>267</v>
      </c>
      <c r="B206" s="37" t="s">
        <v>292</v>
      </c>
      <c r="C206" s="138">
        <v>905</v>
      </c>
      <c r="D206" s="138"/>
      <c r="E206" s="138"/>
      <c r="F206" s="138"/>
    </row>
    <row r="207" spans="1:6" x14ac:dyDescent="0.4">
      <c r="A207" s="37" t="s">
        <v>267</v>
      </c>
      <c r="B207" s="37" t="s">
        <v>291</v>
      </c>
      <c r="C207" s="137">
        <v>1085</v>
      </c>
      <c r="D207" s="138"/>
      <c r="E207" s="138"/>
      <c r="F207" s="138"/>
    </row>
    <row r="208" spans="1:6" x14ac:dyDescent="0.4">
      <c r="A208" s="37" t="s">
        <v>267</v>
      </c>
      <c r="B208" s="37" t="s">
        <v>279</v>
      </c>
      <c r="C208" s="138"/>
      <c r="D208" s="137">
        <v>1326</v>
      </c>
      <c r="E208" s="138"/>
      <c r="F208" s="138"/>
    </row>
    <row r="209" spans="1:6" x14ac:dyDescent="0.4">
      <c r="A209" s="37" t="s">
        <v>267</v>
      </c>
      <c r="B209" s="37" t="s">
        <v>282</v>
      </c>
      <c r="C209" s="138"/>
      <c r="D209" s="138"/>
      <c r="E209" s="138"/>
      <c r="F209" s="137">
        <v>1197</v>
      </c>
    </row>
    <row r="210" spans="1:6" x14ac:dyDescent="0.4">
      <c r="A210" s="37" t="s">
        <v>267</v>
      </c>
      <c r="B210" s="37" t="s">
        <v>281</v>
      </c>
      <c r="C210" s="137">
        <v>1017</v>
      </c>
      <c r="D210" s="137">
        <v>1057</v>
      </c>
      <c r="E210" s="138"/>
      <c r="F210" s="138"/>
    </row>
    <row r="211" spans="1:6" x14ac:dyDescent="0.4">
      <c r="A211" s="37" t="s">
        <v>267</v>
      </c>
      <c r="B211" s="37" t="s">
        <v>293</v>
      </c>
      <c r="C211" s="138"/>
      <c r="D211" s="138"/>
      <c r="E211" s="138"/>
      <c r="F211" s="138"/>
    </row>
    <row r="212" spans="1:6" x14ac:dyDescent="0.4">
      <c r="A212" s="37" t="s">
        <v>267</v>
      </c>
      <c r="B212" s="37" t="s">
        <v>294</v>
      </c>
      <c r="C212" s="137">
        <v>1239</v>
      </c>
      <c r="D212" s="138"/>
      <c r="E212" s="137">
        <v>1522</v>
      </c>
      <c r="F212" s="137">
        <v>1408</v>
      </c>
    </row>
    <row r="213" spans="1:6" x14ac:dyDescent="0.4">
      <c r="A213" s="37" t="s">
        <v>267</v>
      </c>
      <c r="B213" s="37" t="s">
        <v>288</v>
      </c>
      <c r="C213" s="138"/>
      <c r="D213" s="138"/>
      <c r="E213" s="138"/>
      <c r="F213" s="138"/>
    </row>
    <row r="214" spans="1:6" x14ac:dyDescent="0.4">
      <c r="A214" s="37" t="s">
        <v>267</v>
      </c>
      <c r="B214" s="37" t="s">
        <v>276</v>
      </c>
      <c r="C214" s="138"/>
      <c r="D214" s="137">
        <v>1562</v>
      </c>
      <c r="E214" s="137">
        <v>1434</v>
      </c>
      <c r="F214" s="138"/>
    </row>
    <row r="215" spans="1:6" x14ac:dyDescent="0.4">
      <c r="A215" s="37" t="s">
        <v>267</v>
      </c>
      <c r="B215" s="37" t="s">
        <v>283</v>
      </c>
      <c r="C215" s="137">
        <v>1031</v>
      </c>
      <c r="D215" s="138"/>
      <c r="E215" s="138"/>
      <c r="F215" s="138"/>
    </row>
    <row r="216" spans="1:6" x14ac:dyDescent="0.4">
      <c r="A216" s="37" t="s">
        <v>267</v>
      </c>
      <c r="B216" s="37" t="s">
        <v>285</v>
      </c>
      <c r="C216" s="138"/>
      <c r="D216" s="138"/>
      <c r="E216" s="138"/>
      <c r="F216" s="138"/>
    </row>
    <row r="217" spans="1:6" x14ac:dyDescent="0.4">
      <c r="A217" s="37" t="s">
        <v>267</v>
      </c>
      <c r="B217" s="37" t="s">
        <v>275</v>
      </c>
      <c r="C217" s="138"/>
      <c r="D217" s="138"/>
      <c r="E217" s="138"/>
      <c r="F217" s="138"/>
    </row>
    <row r="218" spans="1:6" x14ac:dyDescent="0.4">
      <c r="A218" s="37" t="s">
        <v>267</v>
      </c>
      <c r="B218" s="37" t="s">
        <v>278</v>
      </c>
      <c r="C218" s="138">
        <v>845</v>
      </c>
      <c r="D218" s="137">
        <v>1042</v>
      </c>
      <c r="E218" s="137">
        <v>1389</v>
      </c>
      <c r="F218" s="138"/>
    </row>
    <row r="219" spans="1:6" x14ac:dyDescent="0.4">
      <c r="A219" s="37" t="s">
        <v>267</v>
      </c>
      <c r="B219" s="37" t="s">
        <v>274</v>
      </c>
      <c r="C219" s="138">
        <v>929</v>
      </c>
      <c r="D219" s="138"/>
      <c r="E219" s="138">
        <v>921</v>
      </c>
      <c r="F219" s="138"/>
    </row>
    <row r="220" spans="1:6" x14ac:dyDescent="0.4">
      <c r="A220" s="37" t="s">
        <v>267</v>
      </c>
      <c r="B220" s="37" t="s">
        <v>280</v>
      </c>
      <c r="C220" s="138"/>
      <c r="D220" s="138"/>
      <c r="E220" s="138"/>
      <c r="F220" s="138"/>
    </row>
    <row r="221" spans="1:6" x14ac:dyDescent="0.4">
      <c r="A221" s="37" t="s">
        <v>267</v>
      </c>
      <c r="B221" s="37" t="s">
        <v>284</v>
      </c>
      <c r="C221" s="138"/>
      <c r="D221" s="138">
        <v>935</v>
      </c>
      <c r="E221" s="138"/>
      <c r="F221" s="138"/>
    </row>
    <row r="222" spans="1:6" x14ac:dyDescent="0.4">
      <c r="A222" s="37" t="s">
        <v>267</v>
      </c>
      <c r="B222" s="37" t="s">
        <v>277</v>
      </c>
      <c r="C222" s="138"/>
      <c r="D222" s="138">
        <v>898</v>
      </c>
      <c r="E222" s="138"/>
      <c r="F222" s="138"/>
    </row>
    <row r="223" spans="1:6" x14ac:dyDescent="0.4">
      <c r="A223" s="37" t="s">
        <v>267</v>
      </c>
      <c r="B223" s="37" t="s">
        <v>286</v>
      </c>
      <c r="C223" s="137">
        <v>1264</v>
      </c>
      <c r="D223" s="137">
        <v>1176</v>
      </c>
      <c r="E223" s="138">
        <v>971</v>
      </c>
      <c r="F223" s="138"/>
    </row>
    <row r="224" spans="1:6" x14ac:dyDescent="0.4">
      <c r="A224" s="37" t="s">
        <v>268</v>
      </c>
      <c r="B224" s="37" t="s">
        <v>268</v>
      </c>
      <c r="C224" s="138">
        <v>993</v>
      </c>
      <c r="D224" s="137">
        <v>1116</v>
      </c>
      <c r="E224" s="137">
        <v>1278</v>
      </c>
      <c r="F224" s="137">
        <v>1424</v>
      </c>
    </row>
    <row r="225" spans="1:6" x14ac:dyDescent="0.4">
      <c r="A225" s="37" t="s">
        <v>268</v>
      </c>
      <c r="B225" s="37" t="s">
        <v>301</v>
      </c>
      <c r="C225" s="138"/>
      <c r="D225" s="138"/>
      <c r="E225" s="137">
        <v>1066</v>
      </c>
      <c r="F225" s="138"/>
    </row>
    <row r="226" spans="1:6" x14ac:dyDescent="0.4">
      <c r="A226" s="37" t="s">
        <v>268</v>
      </c>
      <c r="B226" s="37" t="s">
        <v>308</v>
      </c>
      <c r="C226" s="138">
        <v>973</v>
      </c>
      <c r="D226" s="137">
        <v>1140</v>
      </c>
      <c r="E226" s="137">
        <v>1253</v>
      </c>
      <c r="F226" s="137">
        <v>1181</v>
      </c>
    </row>
    <row r="227" spans="1:6" x14ac:dyDescent="0.4">
      <c r="A227" s="37" t="s">
        <v>268</v>
      </c>
      <c r="B227" s="37" t="s">
        <v>305</v>
      </c>
      <c r="C227" s="138">
        <v>926</v>
      </c>
      <c r="D227" s="138">
        <v>901</v>
      </c>
      <c r="E227" s="137">
        <v>1046</v>
      </c>
      <c r="F227" s="138"/>
    </row>
    <row r="228" spans="1:6" x14ac:dyDescent="0.4">
      <c r="A228" s="37" t="s">
        <v>268</v>
      </c>
      <c r="B228" s="37" t="s">
        <v>297</v>
      </c>
      <c r="C228" s="138">
        <v>986</v>
      </c>
      <c r="D228" s="138"/>
      <c r="E228" s="138"/>
      <c r="F228" s="137">
        <v>1098</v>
      </c>
    </row>
    <row r="229" spans="1:6" x14ac:dyDescent="0.4">
      <c r="A229" s="37" t="s">
        <v>268</v>
      </c>
      <c r="B229" s="37" t="s">
        <v>295</v>
      </c>
      <c r="C229" s="138"/>
      <c r="D229" s="138"/>
      <c r="E229" s="138">
        <v>881</v>
      </c>
      <c r="F229" s="138"/>
    </row>
    <row r="230" spans="1:6" x14ac:dyDescent="0.4">
      <c r="A230" s="37" t="s">
        <v>268</v>
      </c>
      <c r="B230" s="37" t="s">
        <v>302</v>
      </c>
      <c r="C230" s="138"/>
      <c r="D230" s="138">
        <v>856</v>
      </c>
      <c r="E230" s="138"/>
      <c r="F230" s="138"/>
    </row>
    <row r="231" spans="1:6" x14ac:dyDescent="0.4">
      <c r="A231" s="37" t="s">
        <v>268</v>
      </c>
      <c r="B231" s="37" t="s">
        <v>303</v>
      </c>
      <c r="C231" s="138"/>
      <c r="D231" s="138"/>
      <c r="E231" s="138"/>
      <c r="F231" s="138"/>
    </row>
    <row r="232" spans="1:6" x14ac:dyDescent="0.4">
      <c r="A232" s="37" t="s">
        <v>268</v>
      </c>
      <c r="B232" s="37" t="s">
        <v>300</v>
      </c>
      <c r="C232" s="138">
        <v>914</v>
      </c>
      <c r="D232" s="138"/>
      <c r="E232" s="137">
        <v>1132</v>
      </c>
      <c r="F232" s="138"/>
    </row>
    <row r="233" spans="1:6" x14ac:dyDescent="0.4">
      <c r="A233" s="37" t="s">
        <v>268</v>
      </c>
      <c r="B233" s="37" t="s">
        <v>298</v>
      </c>
      <c r="C233" s="137">
        <v>1014</v>
      </c>
      <c r="D233" s="137">
        <v>1086</v>
      </c>
      <c r="E233" s="137">
        <v>1293</v>
      </c>
      <c r="F233" s="138"/>
    </row>
    <row r="234" spans="1:6" x14ac:dyDescent="0.4">
      <c r="A234" s="37" t="s">
        <v>268</v>
      </c>
      <c r="B234" s="37" t="s">
        <v>307</v>
      </c>
      <c r="C234" s="138"/>
      <c r="D234" s="138"/>
      <c r="E234" s="137">
        <v>1143</v>
      </c>
      <c r="F234" s="138"/>
    </row>
    <row r="235" spans="1:6" x14ac:dyDescent="0.4">
      <c r="A235" s="37" t="s">
        <v>268</v>
      </c>
      <c r="B235" s="37" t="s">
        <v>306</v>
      </c>
      <c r="C235" s="138"/>
      <c r="D235" s="138"/>
      <c r="E235" s="138"/>
      <c r="F235" s="138"/>
    </row>
    <row r="236" spans="1:6" x14ac:dyDescent="0.4">
      <c r="A236" s="37" t="s">
        <v>268</v>
      </c>
      <c r="B236" s="37" t="s">
        <v>299</v>
      </c>
      <c r="C236" s="138">
        <v>942</v>
      </c>
      <c r="D236" s="137">
        <v>1182</v>
      </c>
      <c r="E236" s="137">
        <v>1412</v>
      </c>
      <c r="F236" s="137">
        <v>1482</v>
      </c>
    </row>
    <row r="237" spans="1:6" x14ac:dyDescent="0.4">
      <c r="A237" s="37" t="s">
        <v>268</v>
      </c>
      <c r="B237" s="37" t="s">
        <v>771</v>
      </c>
      <c r="C237" s="138">
        <v>942</v>
      </c>
      <c r="D237" s="137">
        <v>1183</v>
      </c>
      <c r="E237" s="137">
        <v>1301</v>
      </c>
      <c r="F237" s="137">
        <v>1425</v>
      </c>
    </row>
    <row r="238" spans="1:6" x14ac:dyDescent="0.4">
      <c r="A238" s="37" t="s">
        <v>268</v>
      </c>
      <c r="B238" s="37" t="s">
        <v>772</v>
      </c>
      <c r="C238" s="138"/>
      <c r="D238" s="137">
        <v>1178</v>
      </c>
      <c r="E238" s="137">
        <v>1500</v>
      </c>
      <c r="F238" s="137">
        <v>1489</v>
      </c>
    </row>
    <row r="239" spans="1:6" x14ac:dyDescent="0.4">
      <c r="A239" s="37" t="s">
        <v>268</v>
      </c>
      <c r="B239" s="37" t="s">
        <v>296</v>
      </c>
      <c r="C239" s="138"/>
      <c r="D239" s="137">
        <v>1165</v>
      </c>
      <c r="E239" s="138"/>
      <c r="F239" s="138"/>
    </row>
    <row r="240" spans="1:6" x14ac:dyDescent="0.4">
      <c r="A240" s="37" t="s">
        <v>268</v>
      </c>
      <c r="B240" s="37" t="s">
        <v>304</v>
      </c>
      <c r="C240" s="138"/>
      <c r="D240" s="138"/>
      <c r="E240" s="138"/>
      <c r="F240" s="138"/>
    </row>
    <row r="241" spans="1:6" x14ac:dyDescent="0.4">
      <c r="A241" s="37" t="s">
        <v>271</v>
      </c>
      <c r="B241" s="37" t="s">
        <v>271</v>
      </c>
      <c r="C241" s="137">
        <v>1939</v>
      </c>
      <c r="D241" s="137">
        <v>2240</v>
      </c>
      <c r="E241" s="137">
        <v>2535</v>
      </c>
      <c r="F241" s="137">
        <v>2704</v>
      </c>
    </row>
    <row r="242" spans="1:6" x14ac:dyDescent="0.4">
      <c r="A242" s="37" t="s">
        <v>271</v>
      </c>
      <c r="B242" s="37" t="s">
        <v>309</v>
      </c>
      <c r="C242" s="137">
        <v>1876</v>
      </c>
      <c r="D242" s="137">
        <v>2368</v>
      </c>
      <c r="E242" s="138"/>
      <c r="F242" s="138"/>
    </row>
    <row r="243" spans="1:6" x14ac:dyDescent="0.4">
      <c r="A243" s="37" t="s">
        <v>271</v>
      </c>
      <c r="B243" s="37" t="s">
        <v>310</v>
      </c>
      <c r="C243" s="137">
        <v>1975</v>
      </c>
      <c r="D243" s="137">
        <v>2002</v>
      </c>
      <c r="E243" s="137">
        <v>2535</v>
      </c>
      <c r="F243" s="137">
        <v>2704</v>
      </c>
    </row>
    <row r="244" spans="1:6" x14ac:dyDescent="0.4">
      <c r="A244" s="37" t="s">
        <v>269</v>
      </c>
      <c r="B244" s="37" t="s">
        <v>269</v>
      </c>
      <c r="C244" s="137">
        <v>1070</v>
      </c>
      <c r="D244" s="137">
        <v>1258</v>
      </c>
      <c r="E244" s="137">
        <v>1290</v>
      </c>
      <c r="F244" s="137">
        <v>1543</v>
      </c>
    </row>
    <row r="245" spans="1:6" x14ac:dyDescent="0.4">
      <c r="A245" s="37" t="s">
        <v>269</v>
      </c>
      <c r="B245" s="37" t="s">
        <v>314</v>
      </c>
      <c r="C245" s="138"/>
      <c r="D245" s="138"/>
      <c r="E245" s="137">
        <v>1016</v>
      </c>
      <c r="F245" s="138"/>
    </row>
    <row r="246" spans="1:6" x14ac:dyDescent="0.4">
      <c r="A246" s="37" t="s">
        <v>269</v>
      </c>
      <c r="B246" s="37" t="s">
        <v>319</v>
      </c>
      <c r="C246" s="138">
        <v>917</v>
      </c>
      <c r="D246" s="138"/>
      <c r="E246" s="137">
        <v>1124</v>
      </c>
      <c r="F246" s="138">
        <v>831</v>
      </c>
    </row>
    <row r="247" spans="1:6" x14ac:dyDescent="0.4">
      <c r="A247" s="37" t="s">
        <v>269</v>
      </c>
      <c r="B247" s="37" t="s">
        <v>311</v>
      </c>
      <c r="C247" s="138"/>
      <c r="D247" s="138"/>
      <c r="E247" s="138"/>
      <c r="F247" s="138"/>
    </row>
    <row r="248" spans="1:6" x14ac:dyDescent="0.4">
      <c r="A248" s="37" t="s">
        <v>269</v>
      </c>
      <c r="B248" s="37" t="s">
        <v>315</v>
      </c>
      <c r="C248" s="138"/>
      <c r="D248" s="137">
        <v>1184</v>
      </c>
      <c r="E248" s="137">
        <v>1098</v>
      </c>
      <c r="F248" s="137">
        <v>1490</v>
      </c>
    </row>
    <row r="249" spans="1:6" x14ac:dyDescent="0.4">
      <c r="A249" s="37" t="s">
        <v>269</v>
      </c>
      <c r="B249" s="37" t="s">
        <v>325</v>
      </c>
      <c r="C249" s="138">
        <v>960</v>
      </c>
      <c r="D249" s="138"/>
      <c r="E249" s="138"/>
      <c r="F249" s="138"/>
    </row>
    <row r="250" spans="1:6" x14ac:dyDescent="0.4">
      <c r="A250" s="37" t="s">
        <v>269</v>
      </c>
      <c r="B250" s="37" t="s">
        <v>312</v>
      </c>
      <c r="C250" s="138"/>
      <c r="D250" s="138"/>
      <c r="E250" s="137">
        <v>1307</v>
      </c>
      <c r="F250" s="138"/>
    </row>
    <row r="251" spans="1:6" x14ac:dyDescent="0.4">
      <c r="A251" s="37" t="s">
        <v>269</v>
      </c>
      <c r="B251" s="37" t="s">
        <v>323</v>
      </c>
      <c r="C251" s="138"/>
      <c r="D251" s="138"/>
      <c r="E251" s="138"/>
      <c r="F251" s="138"/>
    </row>
    <row r="252" spans="1:6" x14ac:dyDescent="0.4">
      <c r="A252" s="37" t="s">
        <v>269</v>
      </c>
      <c r="B252" s="37" t="s">
        <v>317</v>
      </c>
      <c r="C252" s="138"/>
      <c r="D252" s="138">
        <v>992</v>
      </c>
      <c r="E252" s="137">
        <v>1223</v>
      </c>
      <c r="F252" s="137">
        <v>1208</v>
      </c>
    </row>
    <row r="253" spans="1:6" x14ac:dyDescent="0.4">
      <c r="A253" s="37" t="s">
        <v>269</v>
      </c>
      <c r="B253" s="37" t="s">
        <v>316</v>
      </c>
      <c r="C253" s="138"/>
      <c r="D253" s="138"/>
      <c r="E253" s="138"/>
      <c r="F253" s="138"/>
    </row>
    <row r="254" spans="1:6" x14ac:dyDescent="0.4">
      <c r="A254" s="37" t="s">
        <v>269</v>
      </c>
      <c r="B254" s="37" t="s">
        <v>324</v>
      </c>
      <c r="C254" s="137">
        <v>1102</v>
      </c>
      <c r="D254" s="137">
        <v>1283</v>
      </c>
      <c r="E254" s="137">
        <v>1330</v>
      </c>
      <c r="F254" s="137">
        <v>1422</v>
      </c>
    </row>
    <row r="255" spans="1:6" x14ac:dyDescent="0.4">
      <c r="A255" s="37" t="s">
        <v>269</v>
      </c>
      <c r="B255" s="37" t="s">
        <v>320</v>
      </c>
      <c r="C255" s="138">
        <v>936</v>
      </c>
      <c r="D255" s="137">
        <v>1060</v>
      </c>
      <c r="E255" s="138"/>
      <c r="F255" s="138"/>
    </row>
    <row r="256" spans="1:6" x14ac:dyDescent="0.4">
      <c r="A256" s="37" t="s">
        <v>269</v>
      </c>
      <c r="B256" s="37" t="s">
        <v>313</v>
      </c>
      <c r="C256" s="137">
        <v>1244</v>
      </c>
      <c r="D256" s="137">
        <v>1295</v>
      </c>
      <c r="E256" s="137">
        <v>1515</v>
      </c>
      <c r="F256" s="137">
        <v>1678</v>
      </c>
    </row>
    <row r="257" spans="1:6" x14ac:dyDescent="0.4">
      <c r="A257" s="37" t="s">
        <v>269</v>
      </c>
      <c r="B257" s="37" t="s">
        <v>773</v>
      </c>
      <c r="C257" s="137">
        <v>1059</v>
      </c>
      <c r="D257" s="137">
        <v>1272</v>
      </c>
      <c r="E257" s="137"/>
      <c r="F257" s="137"/>
    </row>
    <row r="258" spans="1:6" x14ac:dyDescent="0.4">
      <c r="A258" s="37" t="s">
        <v>269</v>
      </c>
      <c r="B258" s="37" t="s">
        <v>774</v>
      </c>
      <c r="C258" s="137">
        <v>1342</v>
      </c>
      <c r="D258" s="137">
        <v>1319</v>
      </c>
      <c r="E258" s="137">
        <v>1515</v>
      </c>
      <c r="F258" s="137">
        <v>1678</v>
      </c>
    </row>
    <row r="259" spans="1:6" x14ac:dyDescent="0.4">
      <c r="A259" s="37" t="s">
        <v>269</v>
      </c>
      <c r="B259" s="37" t="s">
        <v>318</v>
      </c>
      <c r="C259" s="138"/>
      <c r="D259" s="138"/>
      <c r="E259" s="138"/>
      <c r="F259" s="137">
        <v>1222</v>
      </c>
    </row>
    <row r="260" spans="1:6" x14ac:dyDescent="0.4">
      <c r="A260" s="37" t="s">
        <v>269</v>
      </c>
      <c r="B260" s="37" t="s">
        <v>322</v>
      </c>
      <c r="C260" s="138"/>
      <c r="D260" s="138"/>
      <c r="E260" s="138"/>
      <c r="F260" s="138"/>
    </row>
    <row r="261" spans="1:6" x14ac:dyDescent="0.4">
      <c r="A261" s="37" t="s">
        <v>269</v>
      </c>
      <c r="B261" s="37" t="s">
        <v>321</v>
      </c>
      <c r="C261" s="138">
        <v>964</v>
      </c>
      <c r="D261" s="137">
        <v>1159</v>
      </c>
      <c r="E261" s="138">
        <v>842</v>
      </c>
      <c r="F261" s="138"/>
    </row>
    <row r="262" spans="1:6" x14ac:dyDescent="0.4">
      <c r="A262" s="37" t="s">
        <v>270</v>
      </c>
      <c r="B262" s="37" t="s">
        <v>270</v>
      </c>
      <c r="C262" s="137">
        <v>1034</v>
      </c>
      <c r="D262" s="137">
        <v>1087</v>
      </c>
      <c r="E262" s="137">
        <v>1321</v>
      </c>
      <c r="F262" s="137">
        <v>1293</v>
      </c>
    </row>
    <row r="263" spans="1:6" x14ac:dyDescent="0.4">
      <c r="A263" s="37" t="s">
        <v>270</v>
      </c>
      <c r="B263" s="37" t="s">
        <v>335</v>
      </c>
      <c r="C263" s="138"/>
      <c r="D263" s="138"/>
      <c r="E263" s="138"/>
      <c r="F263" s="138"/>
    </row>
    <row r="264" spans="1:6" x14ac:dyDescent="0.4">
      <c r="A264" s="37" t="s">
        <v>270</v>
      </c>
      <c r="B264" s="37" t="s">
        <v>328</v>
      </c>
      <c r="C264" s="138"/>
      <c r="D264" s="138"/>
      <c r="E264" s="138"/>
      <c r="F264" s="138"/>
    </row>
    <row r="265" spans="1:6" x14ac:dyDescent="0.4">
      <c r="A265" s="37" t="s">
        <v>270</v>
      </c>
      <c r="B265" s="37" t="s">
        <v>327</v>
      </c>
      <c r="C265" s="138"/>
      <c r="D265" s="137">
        <v>1023</v>
      </c>
      <c r="E265" s="138"/>
      <c r="F265" s="138"/>
    </row>
    <row r="266" spans="1:6" x14ac:dyDescent="0.4">
      <c r="A266" s="37" t="s">
        <v>270</v>
      </c>
      <c r="B266" s="37" t="s">
        <v>326</v>
      </c>
      <c r="C266" s="138">
        <v>861</v>
      </c>
      <c r="D266" s="137">
        <v>1080</v>
      </c>
      <c r="E266" s="138">
        <v>956</v>
      </c>
      <c r="F266" s="138"/>
    </row>
    <row r="267" spans="1:6" x14ac:dyDescent="0.4">
      <c r="A267" s="37" t="s">
        <v>270</v>
      </c>
      <c r="B267" s="37" t="s">
        <v>332</v>
      </c>
      <c r="C267" s="138"/>
      <c r="D267" s="138">
        <v>977</v>
      </c>
      <c r="E267" s="138"/>
      <c r="F267" s="138"/>
    </row>
    <row r="268" spans="1:6" x14ac:dyDescent="0.4">
      <c r="A268" s="37" t="s">
        <v>270</v>
      </c>
      <c r="B268" s="37" t="s">
        <v>330</v>
      </c>
      <c r="C268" s="138">
        <v>951</v>
      </c>
      <c r="D268" s="137">
        <v>1076</v>
      </c>
      <c r="E268" s="138"/>
      <c r="F268" s="138"/>
    </row>
    <row r="269" spans="1:6" x14ac:dyDescent="0.4">
      <c r="A269" s="37" t="s">
        <v>270</v>
      </c>
      <c r="B269" s="37" t="s">
        <v>329</v>
      </c>
      <c r="C269" s="137">
        <v>1140</v>
      </c>
      <c r="D269" s="138"/>
      <c r="E269" s="138"/>
      <c r="F269" s="138"/>
    </row>
    <row r="270" spans="1:6" x14ac:dyDescent="0.4">
      <c r="A270" s="37" t="s">
        <v>270</v>
      </c>
      <c r="B270" s="37" t="s">
        <v>334</v>
      </c>
      <c r="C270" s="138"/>
      <c r="D270" s="138"/>
      <c r="E270" s="138"/>
      <c r="F270" s="138"/>
    </row>
    <row r="271" spans="1:6" x14ac:dyDescent="0.4">
      <c r="A271" s="37" t="s">
        <v>270</v>
      </c>
      <c r="B271" s="37" t="s">
        <v>331</v>
      </c>
      <c r="C271" s="138">
        <v>847</v>
      </c>
      <c r="D271" s="138">
        <v>880</v>
      </c>
      <c r="E271" s="138"/>
      <c r="F271" s="138"/>
    </row>
    <row r="272" spans="1:6" x14ac:dyDescent="0.4">
      <c r="A272" s="37" t="s">
        <v>270</v>
      </c>
      <c r="B272" s="37" t="s">
        <v>336</v>
      </c>
      <c r="C272" s="137">
        <v>1066</v>
      </c>
      <c r="D272" s="137">
        <v>1117</v>
      </c>
      <c r="E272" s="137">
        <v>1323</v>
      </c>
      <c r="F272" s="137">
        <v>1285</v>
      </c>
    </row>
    <row r="273" spans="1:6" x14ac:dyDescent="0.4">
      <c r="A273" s="37" t="s">
        <v>270</v>
      </c>
      <c r="B273" s="37" t="s">
        <v>775</v>
      </c>
      <c r="C273" s="137"/>
      <c r="D273" s="137"/>
      <c r="E273" s="137">
        <v>1270</v>
      </c>
      <c r="F273" s="137">
        <v>1283</v>
      </c>
    </row>
    <row r="274" spans="1:6" x14ac:dyDescent="0.4">
      <c r="A274" s="37" t="s">
        <v>270</v>
      </c>
      <c r="B274" s="37" t="s">
        <v>777</v>
      </c>
      <c r="C274" s="137">
        <v>1076</v>
      </c>
      <c r="D274" s="137">
        <v>1172</v>
      </c>
      <c r="E274" s="137">
        <v>1349</v>
      </c>
      <c r="F274" s="137"/>
    </row>
    <row r="275" spans="1:6" x14ac:dyDescent="0.4">
      <c r="A275" s="37" t="s">
        <v>270</v>
      </c>
      <c r="B275" s="37" t="s">
        <v>778</v>
      </c>
      <c r="C275" s="137">
        <v>964</v>
      </c>
      <c r="D275" s="137"/>
      <c r="E275" s="137">
        <v>1395</v>
      </c>
      <c r="F275" s="137"/>
    </row>
    <row r="276" spans="1:6" x14ac:dyDescent="0.4">
      <c r="A276" s="37" t="s">
        <v>270</v>
      </c>
      <c r="B276" s="37" t="s">
        <v>776</v>
      </c>
      <c r="C276" s="137">
        <v>1061</v>
      </c>
      <c r="D276" s="137">
        <v>1107</v>
      </c>
      <c r="E276" s="137">
        <v>1303</v>
      </c>
      <c r="F276" s="137">
        <v>1286</v>
      </c>
    </row>
    <row r="277" spans="1:6" x14ac:dyDescent="0.4">
      <c r="A277" s="37" t="s">
        <v>270</v>
      </c>
      <c r="B277" s="37" t="s">
        <v>333</v>
      </c>
      <c r="C277" s="137">
        <v>1002</v>
      </c>
      <c r="D277" s="138"/>
      <c r="E277" s="138"/>
      <c r="F277" s="137">
        <v>1471</v>
      </c>
    </row>
    <row r="278" spans="1:6" x14ac:dyDescent="0.4">
      <c r="A278" s="37" t="s">
        <v>272</v>
      </c>
      <c r="B278" s="37" t="s">
        <v>272</v>
      </c>
      <c r="C278" s="137">
        <v>1219</v>
      </c>
      <c r="D278" s="137">
        <v>1235</v>
      </c>
      <c r="E278" s="138"/>
      <c r="F278" s="137">
        <v>1799</v>
      </c>
    </row>
    <row r="279" spans="1:6" x14ac:dyDescent="0.4">
      <c r="A279" s="37" t="s">
        <v>272</v>
      </c>
      <c r="B279" s="37" t="s">
        <v>337</v>
      </c>
      <c r="C279" s="137">
        <v>1219</v>
      </c>
      <c r="D279" s="137">
        <v>1235</v>
      </c>
      <c r="E279" s="138"/>
      <c r="F279" s="137">
        <v>1799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411A-3FFC-4E36-A346-A133456E1339}">
  <dimension ref="A1:I279"/>
  <sheetViews>
    <sheetView workbookViewId="0">
      <selection activeCell="I4" sqref="I4"/>
    </sheetView>
  </sheetViews>
  <sheetFormatPr defaultRowHeight="17.399999999999999" x14ac:dyDescent="0.4"/>
  <cols>
    <col min="1" max="1" width="11.3984375" customWidth="1"/>
    <col min="2" max="2" width="13.3984375" customWidth="1"/>
    <col min="9" max="9" width="11.59765625" bestFit="1" customWidth="1"/>
  </cols>
  <sheetData>
    <row r="1" spans="1:9" x14ac:dyDescent="0.4">
      <c r="A1" s="37" t="s">
        <v>0</v>
      </c>
      <c r="B1" s="37" t="s">
        <v>108</v>
      </c>
      <c r="C1" s="37">
        <v>2018.12</v>
      </c>
      <c r="D1" s="37">
        <v>2019.12</v>
      </c>
      <c r="E1" s="37">
        <v>2020.12</v>
      </c>
      <c r="F1" s="37">
        <v>2021.12</v>
      </c>
      <c r="G1" s="37">
        <v>2022.12</v>
      </c>
      <c r="H1" s="37">
        <v>2023.12</v>
      </c>
      <c r="I1" s="37">
        <v>2024.12</v>
      </c>
    </row>
    <row r="2" spans="1:9" x14ac:dyDescent="0.4">
      <c r="A2" s="37" t="s">
        <v>88</v>
      </c>
      <c r="B2" s="37" t="s">
        <v>88</v>
      </c>
      <c r="C2" s="38">
        <v>5736</v>
      </c>
      <c r="D2" s="38">
        <v>5945</v>
      </c>
      <c r="E2" s="38">
        <v>3115</v>
      </c>
      <c r="F2" s="38">
        <v>1648</v>
      </c>
      <c r="G2" s="38">
        <v>2648</v>
      </c>
      <c r="H2" s="38">
        <v>4001</v>
      </c>
      <c r="I2" s="38">
        <v>4408</v>
      </c>
    </row>
    <row r="3" spans="1:9" x14ac:dyDescent="0.4">
      <c r="A3" s="37" t="s">
        <v>88</v>
      </c>
      <c r="B3" s="37" t="s">
        <v>104</v>
      </c>
      <c r="C3" s="37">
        <v>420</v>
      </c>
      <c r="D3" s="37">
        <v>445</v>
      </c>
      <c r="E3" s="37">
        <v>418</v>
      </c>
      <c r="F3" s="37">
        <v>151</v>
      </c>
      <c r="G3" s="37">
        <v>306</v>
      </c>
      <c r="H3" s="38">
        <v>1139</v>
      </c>
      <c r="I3" s="38">
        <v>1252</v>
      </c>
    </row>
    <row r="4" spans="1:9" x14ac:dyDescent="0.4">
      <c r="A4" s="37" t="s">
        <v>88</v>
      </c>
      <c r="B4" s="37" t="s">
        <v>99</v>
      </c>
      <c r="C4" s="37">
        <v>656</v>
      </c>
      <c r="D4" s="37">
        <v>455</v>
      </c>
      <c r="E4" s="37">
        <v>286</v>
      </c>
      <c r="F4" s="37"/>
      <c r="G4" s="37"/>
      <c r="H4" s="37"/>
      <c r="I4" s="37"/>
    </row>
    <row r="5" spans="1:9" x14ac:dyDescent="0.4">
      <c r="A5" s="37" t="s">
        <v>88</v>
      </c>
      <c r="B5" s="37" t="s">
        <v>96</v>
      </c>
      <c r="C5" s="38">
        <v>1014</v>
      </c>
      <c r="D5" s="37">
        <v>750</v>
      </c>
      <c r="E5" s="37">
        <v>127</v>
      </c>
      <c r="F5" s="37">
        <v>32</v>
      </c>
      <c r="G5" s="37">
        <v>19</v>
      </c>
      <c r="H5" s="37">
        <v>5</v>
      </c>
      <c r="I5" s="37"/>
    </row>
    <row r="6" spans="1:9" x14ac:dyDescent="0.4">
      <c r="A6" s="37" t="s">
        <v>88</v>
      </c>
      <c r="B6" s="37" t="s">
        <v>100</v>
      </c>
      <c r="C6" s="37">
        <v>35</v>
      </c>
      <c r="D6" s="37">
        <v>270</v>
      </c>
      <c r="E6" s="37">
        <v>175</v>
      </c>
      <c r="F6" s="37">
        <v>99</v>
      </c>
      <c r="G6" s="37">
        <v>61</v>
      </c>
      <c r="H6" s="37">
        <v>40</v>
      </c>
      <c r="I6" s="37">
        <v>78</v>
      </c>
    </row>
    <row r="7" spans="1:9" x14ac:dyDescent="0.4">
      <c r="A7" s="37" t="s">
        <v>88</v>
      </c>
      <c r="B7" s="37" t="s">
        <v>97</v>
      </c>
      <c r="C7" s="37">
        <v>755</v>
      </c>
      <c r="D7" s="37">
        <v>317</v>
      </c>
      <c r="E7" s="37">
        <v>261</v>
      </c>
      <c r="F7" s="37">
        <v>112</v>
      </c>
      <c r="G7" s="37">
        <v>170</v>
      </c>
      <c r="H7" s="37">
        <v>686</v>
      </c>
      <c r="I7" s="38">
        <v>1019</v>
      </c>
    </row>
    <row r="8" spans="1:9" x14ac:dyDescent="0.4">
      <c r="A8" s="37" t="s">
        <v>88</v>
      </c>
      <c r="B8" s="37" t="s">
        <v>102</v>
      </c>
      <c r="C8" s="37"/>
      <c r="D8" s="37"/>
      <c r="E8" s="37"/>
      <c r="F8" s="37"/>
      <c r="G8" s="37"/>
      <c r="H8" s="37"/>
      <c r="I8" s="37"/>
    </row>
    <row r="9" spans="1:9" x14ac:dyDescent="0.4">
      <c r="A9" s="37" t="s">
        <v>88</v>
      </c>
      <c r="B9" s="37" t="s">
        <v>93</v>
      </c>
      <c r="C9" s="37">
        <v>316</v>
      </c>
      <c r="D9" s="37">
        <v>257</v>
      </c>
      <c r="E9" s="37">
        <v>128</v>
      </c>
      <c r="F9" s="37"/>
      <c r="G9" s="37">
        <v>70</v>
      </c>
      <c r="H9" s="37">
        <v>130</v>
      </c>
      <c r="I9" s="37">
        <v>88</v>
      </c>
    </row>
    <row r="10" spans="1:9" x14ac:dyDescent="0.4">
      <c r="A10" s="37" t="s">
        <v>88</v>
      </c>
      <c r="B10" s="37" t="s">
        <v>105</v>
      </c>
      <c r="C10" s="37">
        <v>337</v>
      </c>
      <c r="D10" s="37">
        <v>291</v>
      </c>
      <c r="E10" s="37">
        <v>162</v>
      </c>
      <c r="F10" s="37">
        <v>9</v>
      </c>
      <c r="G10" s="37"/>
      <c r="H10" s="37"/>
      <c r="I10" s="37"/>
    </row>
    <row r="11" spans="1:9" x14ac:dyDescent="0.4">
      <c r="A11" s="37" t="s">
        <v>88</v>
      </c>
      <c r="B11" s="37" t="s">
        <v>90</v>
      </c>
      <c r="C11" s="38">
        <v>1291</v>
      </c>
      <c r="D11" s="38">
        <v>1763</v>
      </c>
      <c r="E11" s="37">
        <v>822</v>
      </c>
      <c r="F11" s="37"/>
      <c r="G11" s="38">
        <v>1255</v>
      </c>
      <c r="H11" s="38">
        <v>1410</v>
      </c>
      <c r="I11" s="38">
        <v>1228</v>
      </c>
    </row>
    <row r="12" spans="1:9" x14ac:dyDescent="0.4">
      <c r="A12" s="37" t="s">
        <v>88</v>
      </c>
      <c r="B12" s="37" t="s">
        <v>98</v>
      </c>
      <c r="C12" s="37">
        <v>314</v>
      </c>
      <c r="D12" s="37">
        <v>200</v>
      </c>
      <c r="E12" s="37">
        <v>84</v>
      </c>
      <c r="F12" s="37"/>
      <c r="G12" s="37"/>
      <c r="H12" s="37"/>
      <c r="I12" s="37">
        <v>112</v>
      </c>
    </row>
    <row r="13" spans="1:9" x14ac:dyDescent="0.4">
      <c r="A13" s="37" t="s">
        <v>88</v>
      </c>
      <c r="B13" s="37" t="s">
        <v>94</v>
      </c>
      <c r="C13" s="37">
        <v>114</v>
      </c>
      <c r="D13" s="37">
        <v>122</v>
      </c>
      <c r="E13" s="37">
        <v>109</v>
      </c>
      <c r="F13" s="37">
        <v>145</v>
      </c>
      <c r="G13" s="37">
        <v>120</v>
      </c>
      <c r="H13" s="37">
        <v>68</v>
      </c>
      <c r="I13" s="37">
        <v>36</v>
      </c>
    </row>
    <row r="14" spans="1:9" x14ac:dyDescent="0.4">
      <c r="A14" s="37" t="s">
        <v>88</v>
      </c>
      <c r="B14" s="37" t="s">
        <v>107</v>
      </c>
      <c r="C14" s="37"/>
      <c r="D14" s="37"/>
      <c r="E14" s="37"/>
      <c r="F14" s="37">
        <v>139</v>
      </c>
      <c r="G14" s="37">
        <v>55</v>
      </c>
      <c r="H14" s="37">
        <v>47</v>
      </c>
      <c r="I14" s="37">
        <v>25</v>
      </c>
    </row>
    <row r="15" spans="1:9" x14ac:dyDescent="0.4">
      <c r="A15" s="37" t="s">
        <v>88</v>
      </c>
      <c r="B15" s="37" t="s">
        <v>101</v>
      </c>
      <c r="C15" s="37">
        <v>262</v>
      </c>
      <c r="D15" s="37">
        <v>777</v>
      </c>
      <c r="E15" s="37">
        <v>200</v>
      </c>
      <c r="F15" s="37">
        <v>131</v>
      </c>
      <c r="G15" s="37">
        <v>170</v>
      </c>
      <c r="H15" s="37">
        <v>129</v>
      </c>
      <c r="I15" s="37">
        <v>282</v>
      </c>
    </row>
    <row r="16" spans="1:9" x14ac:dyDescent="0.4">
      <c r="A16" s="37" t="s">
        <v>88</v>
      </c>
      <c r="B16" s="37" t="s">
        <v>95</v>
      </c>
      <c r="C16" s="37">
        <v>125</v>
      </c>
      <c r="D16" s="37">
        <v>5</v>
      </c>
      <c r="E16" s="37"/>
      <c r="F16" s="37"/>
      <c r="G16" s="37"/>
      <c r="H16" s="37"/>
      <c r="I16" s="37"/>
    </row>
    <row r="17" spans="1:9" x14ac:dyDescent="0.4">
      <c r="A17" s="37" t="s">
        <v>88</v>
      </c>
      <c r="B17" s="37" t="s">
        <v>91</v>
      </c>
      <c r="C17" s="37">
        <v>9</v>
      </c>
      <c r="D17" s="37">
        <v>9</v>
      </c>
      <c r="E17" s="37">
        <v>239</v>
      </c>
      <c r="F17" s="37">
        <v>696</v>
      </c>
      <c r="G17" s="37">
        <v>375</v>
      </c>
      <c r="H17" s="37">
        <v>335</v>
      </c>
      <c r="I17" s="37">
        <v>283</v>
      </c>
    </row>
    <row r="18" spans="1:9" x14ac:dyDescent="0.4">
      <c r="A18" s="37" t="s">
        <v>88</v>
      </c>
      <c r="B18" s="37" t="s">
        <v>106</v>
      </c>
      <c r="C18" s="37">
        <v>15</v>
      </c>
      <c r="D18" s="37">
        <v>8</v>
      </c>
      <c r="E18" s="37">
        <v>7</v>
      </c>
      <c r="F18" s="37">
        <v>7</v>
      </c>
      <c r="G18" s="37">
        <v>5</v>
      </c>
      <c r="H18" s="37">
        <v>5</v>
      </c>
      <c r="I18" s="37">
        <v>5</v>
      </c>
    </row>
    <row r="19" spans="1:9" x14ac:dyDescent="0.4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</row>
    <row r="20" spans="1:9" x14ac:dyDescent="0.4">
      <c r="A20" s="37" t="s">
        <v>88</v>
      </c>
      <c r="B20" s="37" t="s">
        <v>103</v>
      </c>
      <c r="C20" s="37">
        <v>73</v>
      </c>
      <c r="D20" s="37">
        <v>276</v>
      </c>
      <c r="E20" s="37">
        <v>97</v>
      </c>
      <c r="F20" s="37">
        <v>127</v>
      </c>
      <c r="G20" s="37">
        <v>42</v>
      </c>
      <c r="H20" s="37">
        <v>7</v>
      </c>
      <c r="I20" s="37"/>
    </row>
    <row r="21" spans="1:9" x14ac:dyDescent="0.4">
      <c r="A21" s="37" t="s">
        <v>109</v>
      </c>
      <c r="B21" s="37" t="s">
        <v>109</v>
      </c>
      <c r="C21" s="38">
        <v>4968</v>
      </c>
      <c r="D21" s="38">
        <v>5085</v>
      </c>
      <c r="E21" s="38">
        <v>1616</v>
      </c>
      <c r="F21" s="38">
        <v>1030</v>
      </c>
      <c r="G21" s="38">
        <v>7588</v>
      </c>
      <c r="H21" s="38">
        <v>5803</v>
      </c>
      <c r="I21" s="38">
        <v>12954</v>
      </c>
    </row>
    <row r="22" spans="1:9" x14ac:dyDescent="0.4">
      <c r="A22" s="37" t="s">
        <v>109</v>
      </c>
      <c r="B22" s="37" t="s">
        <v>131</v>
      </c>
      <c r="C22" s="37">
        <v>18</v>
      </c>
      <c r="D22" s="37">
        <v>191</v>
      </c>
      <c r="E22" s="37">
        <v>12</v>
      </c>
      <c r="F22" s="37">
        <v>7</v>
      </c>
      <c r="G22" s="37">
        <v>7</v>
      </c>
      <c r="H22" s="37"/>
      <c r="I22" s="37">
        <v>252</v>
      </c>
    </row>
    <row r="23" spans="1:9" x14ac:dyDescent="0.4">
      <c r="A23" s="37" t="s">
        <v>109</v>
      </c>
      <c r="B23" s="37" t="s">
        <v>118</v>
      </c>
      <c r="C23" s="37">
        <v>413</v>
      </c>
      <c r="D23" s="37">
        <v>277</v>
      </c>
      <c r="E23" s="37">
        <v>218</v>
      </c>
      <c r="F23" s="37">
        <v>113</v>
      </c>
      <c r="G23" s="37">
        <v>113</v>
      </c>
      <c r="H23" s="37">
        <v>79</v>
      </c>
      <c r="I23" s="37">
        <v>182</v>
      </c>
    </row>
    <row r="24" spans="1:9" x14ac:dyDescent="0.4">
      <c r="A24" s="37" t="s">
        <v>109</v>
      </c>
      <c r="B24" s="37" t="s">
        <v>119</v>
      </c>
      <c r="C24" s="37"/>
      <c r="D24" s="37"/>
      <c r="E24" s="37"/>
      <c r="F24" s="37"/>
      <c r="G24" s="37"/>
      <c r="H24" s="37"/>
      <c r="I24" s="37"/>
    </row>
    <row r="25" spans="1:9" x14ac:dyDescent="0.4">
      <c r="A25" s="37" t="s">
        <v>109</v>
      </c>
      <c r="B25" s="37" t="s">
        <v>120</v>
      </c>
      <c r="C25" s="37"/>
      <c r="D25" s="37"/>
      <c r="E25" s="37"/>
      <c r="F25" s="37"/>
      <c r="G25" s="37"/>
      <c r="H25" s="37"/>
      <c r="I25" s="37"/>
    </row>
    <row r="26" spans="1:9" x14ac:dyDescent="0.4">
      <c r="A26" s="37" t="s">
        <v>109</v>
      </c>
      <c r="B26" s="37" t="s">
        <v>121</v>
      </c>
      <c r="C26" s="37"/>
      <c r="D26" s="37"/>
      <c r="E26" s="37"/>
      <c r="F26" s="37"/>
      <c r="G26" s="37"/>
      <c r="H26" s="37"/>
      <c r="I26" s="37"/>
    </row>
    <row r="27" spans="1:9" x14ac:dyDescent="0.4">
      <c r="A27" s="37" t="s">
        <v>109</v>
      </c>
      <c r="B27" s="37" t="s">
        <v>150</v>
      </c>
      <c r="C27" s="37"/>
      <c r="D27" s="37"/>
      <c r="E27" s="37"/>
      <c r="F27" s="37"/>
      <c r="G27" s="37"/>
      <c r="H27" s="37"/>
      <c r="I27" s="37"/>
    </row>
    <row r="28" spans="1:9" x14ac:dyDescent="0.4">
      <c r="A28" s="37" t="s">
        <v>109</v>
      </c>
      <c r="B28" s="37" t="s">
        <v>129</v>
      </c>
      <c r="C28" s="37"/>
      <c r="D28" s="37"/>
      <c r="E28" s="37"/>
      <c r="F28" s="37"/>
      <c r="G28" s="37">
        <v>37</v>
      </c>
      <c r="H28" s="37">
        <v>4</v>
      </c>
      <c r="I28" s="37">
        <v>360</v>
      </c>
    </row>
    <row r="29" spans="1:9" x14ac:dyDescent="0.4">
      <c r="A29" s="37" t="s">
        <v>109</v>
      </c>
      <c r="B29" s="37" t="s">
        <v>111</v>
      </c>
      <c r="C29" s="37">
        <v>109</v>
      </c>
      <c r="D29" s="37">
        <v>193</v>
      </c>
      <c r="E29" s="37">
        <v>20</v>
      </c>
      <c r="F29" s="37">
        <v>15</v>
      </c>
      <c r="G29" s="37">
        <v>189</v>
      </c>
      <c r="H29" s="37">
        <v>6</v>
      </c>
      <c r="I29" s="37">
        <v>682</v>
      </c>
    </row>
    <row r="30" spans="1:9" x14ac:dyDescent="0.4">
      <c r="A30" s="37" t="s">
        <v>109</v>
      </c>
      <c r="B30" s="37" t="s">
        <v>139</v>
      </c>
      <c r="C30" s="37">
        <v>52</v>
      </c>
      <c r="D30" s="37">
        <v>27</v>
      </c>
      <c r="E30" s="37">
        <v>8</v>
      </c>
      <c r="F30" s="37">
        <v>2</v>
      </c>
      <c r="G30" s="37">
        <v>2</v>
      </c>
      <c r="H30" s="37"/>
      <c r="I30" s="37"/>
    </row>
    <row r="31" spans="1:9" x14ac:dyDescent="0.4">
      <c r="A31" s="37" t="s">
        <v>109</v>
      </c>
      <c r="B31" s="37" t="s">
        <v>151</v>
      </c>
      <c r="C31" s="37"/>
      <c r="D31" s="37"/>
      <c r="E31" s="37"/>
      <c r="F31" s="37"/>
      <c r="G31" s="37"/>
      <c r="H31" s="37"/>
      <c r="I31" s="37"/>
    </row>
    <row r="32" spans="1:9" x14ac:dyDescent="0.4">
      <c r="A32" s="37" t="s">
        <v>109</v>
      </c>
      <c r="B32" s="37" t="s">
        <v>156</v>
      </c>
      <c r="C32" s="37">
        <v>44</v>
      </c>
      <c r="D32" s="37">
        <v>36</v>
      </c>
      <c r="E32" s="37">
        <v>5</v>
      </c>
      <c r="F32" s="37">
        <v>1</v>
      </c>
      <c r="G32" s="37">
        <v>1</v>
      </c>
      <c r="H32" s="37">
        <v>567</v>
      </c>
      <c r="I32" s="37">
        <v>253</v>
      </c>
    </row>
    <row r="33" spans="1:9" x14ac:dyDescent="0.4">
      <c r="A33" s="37" t="s">
        <v>109</v>
      </c>
      <c r="B33" s="37" t="s">
        <v>155</v>
      </c>
      <c r="C33" s="37">
        <v>558</v>
      </c>
      <c r="D33" s="37">
        <v>262</v>
      </c>
      <c r="E33" s="37">
        <v>67</v>
      </c>
      <c r="F33" s="37">
        <v>8</v>
      </c>
      <c r="G33" s="37">
        <v>68</v>
      </c>
      <c r="H33" s="37">
        <v>384</v>
      </c>
      <c r="I33" s="37">
        <v>348</v>
      </c>
    </row>
    <row r="34" spans="1:9" x14ac:dyDescent="0.4">
      <c r="A34" s="37" t="s">
        <v>109</v>
      </c>
      <c r="B34" s="37" t="s">
        <v>128</v>
      </c>
      <c r="C34" s="37">
        <v>176</v>
      </c>
      <c r="D34" s="37">
        <v>64</v>
      </c>
      <c r="E34" s="37"/>
      <c r="F34" s="37"/>
      <c r="G34" s="37">
        <v>177</v>
      </c>
      <c r="H34" s="37">
        <v>178</v>
      </c>
      <c r="I34" s="37">
        <v>137</v>
      </c>
    </row>
    <row r="35" spans="1:9" x14ac:dyDescent="0.4">
      <c r="A35" s="37" t="s">
        <v>109</v>
      </c>
      <c r="B35" s="37" t="s">
        <v>134</v>
      </c>
      <c r="C35" s="37">
        <v>44</v>
      </c>
      <c r="D35" s="37">
        <v>48</v>
      </c>
      <c r="E35" s="37">
        <v>94</v>
      </c>
      <c r="F35" s="37">
        <v>10</v>
      </c>
      <c r="G35" s="37">
        <v>160</v>
      </c>
      <c r="H35" s="37">
        <v>112</v>
      </c>
      <c r="I35" s="37">
        <v>198</v>
      </c>
    </row>
    <row r="36" spans="1:9" x14ac:dyDescent="0.4">
      <c r="A36" s="37" t="s">
        <v>109</v>
      </c>
      <c r="B36" s="37" t="s">
        <v>122</v>
      </c>
      <c r="C36" s="37"/>
      <c r="D36" s="37"/>
      <c r="E36" s="37"/>
      <c r="F36" s="37"/>
      <c r="G36" s="37">
        <v>74</v>
      </c>
      <c r="H36" s="37">
        <v>90</v>
      </c>
      <c r="I36" s="37">
        <v>61</v>
      </c>
    </row>
    <row r="37" spans="1:9" x14ac:dyDescent="0.4">
      <c r="A37" s="37" t="s">
        <v>109</v>
      </c>
      <c r="B37" s="37" t="s">
        <v>123</v>
      </c>
      <c r="C37" s="37"/>
      <c r="D37" s="37"/>
      <c r="E37" s="37"/>
      <c r="F37" s="37"/>
      <c r="G37" s="37"/>
      <c r="H37" s="37"/>
      <c r="I37" s="37"/>
    </row>
    <row r="38" spans="1:9" x14ac:dyDescent="0.4">
      <c r="A38" s="37" t="s">
        <v>109</v>
      </c>
      <c r="B38" s="37" t="s">
        <v>125</v>
      </c>
      <c r="C38" s="37"/>
      <c r="D38" s="37"/>
      <c r="E38" s="37"/>
      <c r="F38" s="37"/>
      <c r="G38" s="37"/>
      <c r="H38" s="37"/>
      <c r="I38" s="37"/>
    </row>
    <row r="39" spans="1:9" x14ac:dyDescent="0.4">
      <c r="A39" s="37" t="s">
        <v>109</v>
      </c>
      <c r="B39" s="37" t="s">
        <v>124</v>
      </c>
      <c r="C39" s="37"/>
      <c r="D39" s="37"/>
      <c r="E39" s="37"/>
      <c r="F39" s="37"/>
      <c r="G39" s="37"/>
      <c r="H39" s="37"/>
      <c r="I39" s="37"/>
    </row>
    <row r="40" spans="1:9" x14ac:dyDescent="0.4">
      <c r="A40" s="37" t="s">
        <v>109</v>
      </c>
      <c r="B40" s="37" t="s">
        <v>140</v>
      </c>
      <c r="C40" s="37">
        <v>5</v>
      </c>
      <c r="D40" s="37">
        <v>2</v>
      </c>
      <c r="E40" s="37"/>
      <c r="F40" s="37"/>
      <c r="G40" s="37">
        <v>70</v>
      </c>
      <c r="H40" s="37">
        <v>205</v>
      </c>
      <c r="I40" s="37">
        <v>275</v>
      </c>
    </row>
    <row r="41" spans="1:9" x14ac:dyDescent="0.4">
      <c r="A41" s="37" t="s">
        <v>109</v>
      </c>
      <c r="B41" s="37" t="s">
        <v>143</v>
      </c>
      <c r="C41" s="37"/>
      <c r="D41" s="37"/>
      <c r="E41" s="37"/>
      <c r="F41" s="37"/>
      <c r="G41" s="37"/>
      <c r="H41" s="37"/>
      <c r="I41" s="37"/>
    </row>
    <row r="42" spans="1:9" x14ac:dyDescent="0.4">
      <c r="A42" s="37" t="s">
        <v>109</v>
      </c>
      <c r="B42" s="37" t="s">
        <v>141</v>
      </c>
      <c r="C42" s="37"/>
      <c r="D42" s="37"/>
      <c r="E42" s="37"/>
      <c r="F42" s="37"/>
      <c r="G42" s="37"/>
      <c r="H42" s="37"/>
      <c r="I42" s="37"/>
    </row>
    <row r="43" spans="1:9" x14ac:dyDescent="0.4">
      <c r="A43" s="37" t="s">
        <v>109</v>
      </c>
      <c r="B43" s="37" t="s">
        <v>144</v>
      </c>
      <c r="C43" s="37"/>
      <c r="D43" s="37"/>
      <c r="E43" s="37"/>
      <c r="F43" s="37"/>
      <c r="G43" s="37"/>
      <c r="H43" s="37"/>
      <c r="I43" s="37"/>
    </row>
    <row r="44" spans="1:9" x14ac:dyDescent="0.4">
      <c r="A44" s="37" t="s">
        <v>109</v>
      </c>
      <c r="B44" s="37" t="s">
        <v>142</v>
      </c>
      <c r="C44" s="37"/>
      <c r="D44" s="37"/>
      <c r="E44" s="37"/>
      <c r="F44" s="37"/>
      <c r="G44" s="37"/>
      <c r="H44" s="37"/>
      <c r="I44" s="37"/>
    </row>
    <row r="45" spans="1:9" x14ac:dyDescent="0.4">
      <c r="A45" s="37" t="s">
        <v>109</v>
      </c>
      <c r="B45" s="37" t="s">
        <v>127</v>
      </c>
      <c r="C45" s="37">
        <v>31</v>
      </c>
      <c r="D45" s="37">
        <v>199</v>
      </c>
      <c r="E45" s="37">
        <v>78</v>
      </c>
      <c r="F45" s="37">
        <v>42</v>
      </c>
      <c r="G45" s="37">
        <v>19</v>
      </c>
      <c r="H45" s="37">
        <v>19</v>
      </c>
      <c r="I45" s="37">
        <v>28</v>
      </c>
    </row>
    <row r="46" spans="1:9" x14ac:dyDescent="0.4">
      <c r="A46" s="37" t="s">
        <v>109</v>
      </c>
      <c r="B46" s="37" t="s">
        <v>115</v>
      </c>
      <c r="C46" s="37">
        <v>77</v>
      </c>
      <c r="D46" s="37">
        <v>32</v>
      </c>
      <c r="E46" s="37"/>
      <c r="F46" s="37"/>
      <c r="G46" s="37"/>
      <c r="H46" s="37"/>
      <c r="I46" s="37"/>
    </row>
    <row r="47" spans="1:9" x14ac:dyDescent="0.4">
      <c r="A47" s="37" t="s">
        <v>109</v>
      </c>
      <c r="B47" s="37" t="s">
        <v>117</v>
      </c>
      <c r="C47" s="37"/>
      <c r="D47" s="37"/>
      <c r="E47" s="37"/>
      <c r="F47" s="37"/>
      <c r="G47" s="37"/>
      <c r="H47" s="37"/>
      <c r="I47" s="37"/>
    </row>
    <row r="48" spans="1:9" x14ac:dyDescent="0.4">
      <c r="A48" s="37" t="s">
        <v>109</v>
      </c>
      <c r="B48" s="37" t="s">
        <v>116</v>
      </c>
      <c r="C48" s="37"/>
      <c r="D48" s="37"/>
      <c r="E48" s="37"/>
      <c r="F48" s="37"/>
      <c r="G48" s="37"/>
      <c r="H48" s="37"/>
      <c r="I48" s="37"/>
    </row>
    <row r="49" spans="1:9" x14ac:dyDescent="0.4">
      <c r="A49" s="37" t="s">
        <v>109</v>
      </c>
      <c r="B49" s="37" t="s">
        <v>132</v>
      </c>
      <c r="C49" s="38">
        <v>1168</v>
      </c>
      <c r="D49" s="37">
        <v>967</v>
      </c>
      <c r="E49" s="37">
        <v>267</v>
      </c>
      <c r="F49" s="37"/>
      <c r="G49" s="38">
        <v>1239</v>
      </c>
      <c r="H49" s="37">
        <v>499</v>
      </c>
      <c r="I49" s="37">
        <v>581</v>
      </c>
    </row>
    <row r="50" spans="1:9" x14ac:dyDescent="0.4">
      <c r="A50" s="37" t="s">
        <v>109</v>
      </c>
      <c r="B50" s="37" t="s">
        <v>152</v>
      </c>
      <c r="C50" s="37">
        <v>43</v>
      </c>
      <c r="D50" s="37">
        <v>43</v>
      </c>
      <c r="E50" s="37">
        <v>3</v>
      </c>
      <c r="F50" s="37"/>
      <c r="G50" s="37">
        <v>95</v>
      </c>
      <c r="H50" s="37">
        <v>82</v>
      </c>
      <c r="I50" s="37">
        <v>295</v>
      </c>
    </row>
    <row r="51" spans="1:9" x14ac:dyDescent="0.4">
      <c r="A51" s="37" t="s">
        <v>109</v>
      </c>
      <c r="B51" s="37" t="s">
        <v>154</v>
      </c>
      <c r="C51" s="37"/>
      <c r="D51" s="37"/>
      <c r="E51" s="37"/>
      <c r="F51" s="37"/>
      <c r="G51" s="37"/>
      <c r="H51" s="37"/>
      <c r="I51" s="37"/>
    </row>
    <row r="52" spans="1:9" x14ac:dyDescent="0.4">
      <c r="A52" s="37" t="s">
        <v>109</v>
      </c>
      <c r="B52" s="37" t="s">
        <v>153</v>
      </c>
      <c r="C52" s="37"/>
      <c r="D52" s="37"/>
      <c r="E52" s="37"/>
      <c r="F52" s="37"/>
      <c r="G52" s="37"/>
      <c r="H52" s="37"/>
      <c r="I52" s="37"/>
    </row>
    <row r="53" spans="1:9" x14ac:dyDescent="0.4">
      <c r="A53" s="37" t="s">
        <v>109</v>
      </c>
      <c r="B53" s="37" t="s">
        <v>136</v>
      </c>
      <c r="C53" s="37">
        <v>11</v>
      </c>
      <c r="D53" s="37">
        <v>335</v>
      </c>
      <c r="E53" s="37">
        <v>42</v>
      </c>
      <c r="F53" s="37">
        <v>227</v>
      </c>
      <c r="G53" s="38">
        <v>1094</v>
      </c>
      <c r="H53" s="37">
        <v>941</v>
      </c>
      <c r="I53" s="37">
        <v>730</v>
      </c>
    </row>
    <row r="54" spans="1:9" x14ac:dyDescent="0.4">
      <c r="A54" s="37" t="s">
        <v>109</v>
      </c>
      <c r="B54" s="37" t="s">
        <v>110</v>
      </c>
      <c r="C54" s="37">
        <v>37</v>
      </c>
      <c r="D54" s="37">
        <v>37</v>
      </c>
      <c r="E54" s="37">
        <v>247</v>
      </c>
      <c r="F54" s="37">
        <v>14</v>
      </c>
      <c r="G54" s="37">
        <v>167</v>
      </c>
      <c r="H54" s="37">
        <v>151</v>
      </c>
      <c r="I54" s="37">
        <v>149</v>
      </c>
    </row>
    <row r="55" spans="1:9" x14ac:dyDescent="0.4">
      <c r="A55" s="37" t="s">
        <v>109</v>
      </c>
      <c r="B55" s="37" t="s">
        <v>112</v>
      </c>
      <c r="C55" s="37">
        <v>191</v>
      </c>
      <c r="D55" s="37">
        <v>122</v>
      </c>
      <c r="E55" s="37"/>
      <c r="F55" s="37"/>
      <c r="G55" s="37"/>
      <c r="H55" s="37"/>
      <c r="I55" s="37">
        <v>6</v>
      </c>
    </row>
    <row r="56" spans="1:9" x14ac:dyDescent="0.4">
      <c r="A56" s="37" t="s">
        <v>109</v>
      </c>
      <c r="B56" s="37" t="s">
        <v>113</v>
      </c>
      <c r="C56" s="37">
        <v>59</v>
      </c>
      <c r="D56" s="37">
        <v>13</v>
      </c>
      <c r="E56" s="37"/>
      <c r="F56" s="37"/>
      <c r="G56" s="37">
        <v>246</v>
      </c>
      <c r="H56" s="37">
        <v>132</v>
      </c>
      <c r="I56" s="37">
        <v>41</v>
      </c>
    </row>
    <row r="57" spans="1:9" x14ac:dyDescent="0.4">
      <c r="A57" s="37" t="s">
        <v>109</v>
      </c>
      <c r="B57" s="37" t="s">
        <v>135</v>
      </c>
      <c r="C57" s="37">
        <v>3</v>
      </c>
      <c r="D57" s="37">
        <v>25</v>
      </c>
      <c r="E57" s="37">
        <v>4</v>
      </c>
      <c r="F57" s="37">
        <v>4</v>
      </c>
      <c r="G57" s="37">
        <v>330</v>
      </c>
      <c r="H57" s="37"/>
      <c r="I57" s="37">
        <v>994</v>
      </c>
    </row>
    <row r="58" spans="1:9" x14ac:dyDescent="0.4">
      <c r="A58" s="37" t="s">
        <v>109</v>
      </c>
      <c r="B58" s="37" t="s">
        <v>145</v>
      </c>
      <c r="C58" s="37">
        <v>358</v>
      </c>
      <c r="D58" s="37">
        <v>105</v>
      </c>
      <c r="E58" s="37">
        <v>40</v>
      </c>
      <c r="F58" s="37">
        <v>232</v>
      </c>
      <c r="G58" s="37">
        <v>616</v>
      </c>
      <c r="H58" s="37">
        <v>601</v>
      </c>
      <c r="I58" s="37">
        <v>529</v>
      </c>
    </row>
    <row r="59" spans="1:9" x14ac:dyDescent="0.4">
      <c r="A59" s="37" t="s">
        <v>109</v>
      </c>
      <c r="B59" s="37" t="s">
        <v>148</v>
      </c>
      <c r="C59" s="37"/>
      <c r="D59" s="37"/>
      <c r="E59" s="37"/>
      <c r="F59" s="37"/>
      <c r="G59" s="37"/>
      <c r="H59" s="37"/>
      <c r="I59" s="37"/>
    </row>
    <row r="60" spans="1:9" x14ac:dyDescent="0.4">
      <c r="A60" s="37" t="s">
        <v>109</v>
      </c>
      <c r="B60" s="37" t="s">
        <v>147</v>
      </c>
      <c r="C60" s="37"/>
      <c r="D60" s="37"/>
      <c r="E60" s="37"/>
      <c r="F60" s="37"/>
      <c r="G60" s="37"/>
      <c r="H60" s="37"/>
      <c r="I60" s="37"/>
    </row>
    <row r="61" spans="1:9" x14ac:dyDescent="0.4">
      <c r="A61" s="37" t="s">
        <v>109</v>
      </c>
      <c r="B61" s="37" t="s">
        <v>146</v>
      </c>
      <c r="C61" s="37"/>
      <c r="D61" s="37"/>
      <c r="E61" s="37"/>
      <c r="F61" s="37"/>
      <c r="G61" s="37"/>
      <c r="H61" s="37"/>
      <c r="I61" s="37"/>
    </row>
    <row r="62" spans="1:9" x14ac:dyDescent="0.4">
      <c r="A62" s="37" t="s">
        <v>109</v>
      </c>
      <c r="B62" s="37" t="s">
        <v>130</v>
      </c>
      <c r="C62" s="37">
        <v>1</v>
      </c>
      <c r="D62" s="37"/>
      <c r="E62" s="37"/>
      <c r="F62" s="37"/>
      <c r="G62" s="37">
        <v>350</v>
      </c>
      <c r="H62" s="37"/>
      <c r="I62" s="37"/>
    </row>
    <row r="63" spans="1:9" x14ac:dyDescent="0.4">
      <c r="A63" s="37" t="s">
        <v>109</v>
      </c>
      <c r="B63" s="37" t="s">
        <v>157</v>
      </c>
      <c r="C63" s="37">
        <v>131</v>
      </c>
      <c r="D63" s="37">
        <v>345</v>
      </c>
      <c r="E63" s="37">
        <v>65</v>
      </c>
      <c r="F63" s="37">
        <v>24</v>
      </c>
      <c r="G63" s="37">
        <v>106</v>
      </c>
      <c r="H63" s="37">
        <v>896</v>
      </c>
      <c r="I63" s="37">
        <v>540</v>
      </c>
    </row>
    <row r="64" spans="1:9" x14ac:dyDescent="0.4">
      <c r="A64" s="37" t="s">
        <v>109</v>
      </c>
      <c r="B64" s="37" t="s">
        <v>126</v>
      </c>
      <c r="C64" s="37">
        <v>57</v>
      </c>
      <c r="D64" s="37">
        <v>277</v>
      </c>
      <c r="E64" s="37">
        <v>4</v>
      </c>
      <c r="F64" s="37">
        <v>3</v>
      </c>
      <c r="G64" s="37">
        <v>3</v>
      </c>
      <c r="H64" s="37">
        <v>3</v>
      </c>
      <c r="I64" s="38">
        <v>1911</v>
      </c>
    </row>
    <row r="65" spans="1:9" x14ac:dyDescent="0.4">
      <c r="A65" s="37" t="s">
        <v>109</v>
      </c>
      <c r="B65" s="37" t="s">
        <v>149</v>
      </c>
      <c r="C65" s="37">
        <v>13</v>
      </c>
      <c r="D65" s="37">
        <v>9</v>
      </c>
      <c r="E65" s="37">
        <v>5</v>
      </c>
      <c r="F65" s="37">
        <v>1</v>
      </c>
      <c r="G65" s="37">
        <v>1</v>
      </c>
      <c r="H65" s="37">
        <v>1</v>
      </c>
      <c r="I65" s="37">
        <v>1</v>
      </c>
    </row>
    <row r="66" spans="1:9" x14ac:dyDescent="0.4">
      <c r="A66" s="37" t="s">
        <v>109</v>
      </c>
      <c r="B66" s="37" t="s">
        <v>114</v>
      </c>
      <c r="C66" s="37">
        <v>857</v>
      </c>
      <c r="D66" s="37">
        <v>927</v>
      </c>
      <c r="E66" s="37">
        <v>292</v>
      </c>
      <c r="F66" s="37"/>
      <c r="G66" s="38">
        <v>1684</v>
      </c>
      <c r="H66" s="37">
        <v>430</v>
      </c>
      <c r="I66" s="38">
        <v>4071</v>
      </c>
    </row>
    <row r="67" spans="1:9" x14ac:dyDescent="0.4">
      <c r="A67" s="37" t="s">
        <v>109</v>
      </c>
      <c r="B67" s="37" t="s">
        <v>133</v>
      </c>
      <c r="C67" s="37">
        <v>79</v>
      </c>
      <c r="D67" s="37">
        <v>29</v>
      </c>
      <c r="E67" s="37">
        <v>17</v>
      </c>
      <c r="F67" s="37"/>
      <c r="G67" s="37"/>
      <c r="H67" s="37">
        <v>86</v>
      </c>
      <c r="I67" s="37">
        <v>123</v>
      </c>
    </row>
    <row r="68" spans="1:9" x14ac:dyDescent="0.4">
      <c r="A68" s="37" t="s">
        <v>109</v>
      </c>
      <c r="B68" s="37" t="s">
        <v>138</v>
      </c>
      <c r="C68" s="37">
        <v>18</v>
      </c>
      <c r="D68" s="37">
        <v>20</v>
      </c>
      <c r="E68" s="37">
        <v>22</v>
      </c>
      <c r="F68" s="37">
        <v>22</v>
      </c>
      <c r="G68" s="37">
        <v>4</v>
      </c>
      <c r="H68" s="37">
        <v>2</v>
      </c>
      <c r="I68" s="37">
        <v>2</v>
      </c>
    </row>
    <row r="69" spans="1:9" x14ac:dyDescent="0.4">
      <c r="A69" s="37" t="s">
        <v>109</v>
      </c>
      <c r="B69" s="37" t="s">
        <v>137</v>
      </c>
      <c r="C69" s="37">
        <v>415</v>
      </c>
      <c r="D69" s="37">
        <v>500</v>
      </c>
      <c r="E69" s="37">
        <v>106</v>
      </c>
      <c r="F69" s="37">
        <v>305</v>
      </c>
      <c r="G69" s="37">
        <v>736</v>
      </c>
      <c r="H69" s="37">
        <v>335</v>
      </c>
      <c r="I69" s="37">
        <v>205</v>
      </c>
    </row>
    <row r="70" spans="1:9" x14ac:dyDescent="0.4">
      <c r="A70" s="37" t="s">
        <v>158</v>
      </c>
      <c r="B70" s="37" t="s">
        <v>158</v>
      </c>
      <c r="C70" s="38">
        <v>14147</v>
      </c>
      <c r="D70" s="38">
        <v>12269</v>
      </c>
      <c r="E70" s="38">
        <v>3617</v>
      </c>
      <c r="F70" s="38">
        <v>1879</v>
      </c>
      <c r="G70" s="38">
        <v>4600</v>
      </c>
      <c r="H70" s="38">
        <v>3682</v>
      </c>
      <c r="I70" s="38">
        <v>5347</v>
      </c>
    </row>
    <row r="71" spans="1:9" x14ac:dyDescent="0.4">
      <c r="A71" s="37" t="s">
        <v>158</v>
      </c>
      <c r="B71" s="37" t="s">
        <v>177</v>
      </c>
      <c r="C71" s="38">
        <v>1694</v>
      </c>
      <c r="D71" s="38">
        <v>1819</v>
      </c>
      <c r="E71" s="38">
        <v>1100</v>
      </c>
      <c r="F71" s="37">
        <v>771</v>
      </c>
      <c r="G71" s="37">
        <v>954</v>
      </c>
      <c r="H71" s="37">
        <v>578</v>
      </c>
      <c r="I71" s="37">
        <v>486</v>
      </c>
    </row>
    <row r="72" spans="1:9" x14ac:dyDescent="0.4">
      <c r="A72" s="37" t="s">
        <v>158</v>
      </c>
      <c r="B72" s="37" t="s">
        <v>176</v>
      </c>
      <c r="C72" s="37">
        <v>6</v>
      </c>
      <c r="D72" s="37">
        <v>4</v>
      </c>
      <c r="E72" s="37">
        <v>2</v>
      </c>
      <c r="F72" s="37">
        <v>3</v>
      </c>
      <c r="G72" s="37"/>
      <c r="H72" s="37">
        <v>31</v>
      </c>
      <c r="I72" s="37">
        <v>16</v>
      </c>
    </row>
    <row r="73" spans="1:9" x14ac:dyDescent="0.4">
      <c r="A73" s="37" t="s">
        <v>158</v>
      </c>
      <c r="B73" s="37" t="s">
        <v>99</v>
      </c>
      <c r="C73" s="37"/>
      <c r="D73" s="37"/>
      <c r="E73" s="37"/>
      <c r="F73" s="37"/>
      <c r="G73" s="37">
        <v>341</v>
      </c>
      <c r="H73" s="37">
        <v>272</v>
      </c>
      <c r="I73" s="37">
        <v>204</v>
      </c>
    </row>
    <row r="74" spans="1:9" x14ac:dyDescent="0.4">
      <c r="A74" s="37" t="s">
        <v>158</v>
      </c>
      <c r="B74" s="37" t="s">
        <v>169</v>
      </c>
      <c r="C74" s="38">
        <v>1301</v>
      </c>
      <c r="D74" s="38">
        <v>1341</v>
      </c>
      <c r="E74" s="37">
        <v>101</v>
      </c>
      <c r="F74" s="37">
        <v>82</v>
      </c>
      <c r="G74" s="38">
        <v>1234</v>
      </c>
      <c r="H74" s="37">
        <v>851</v>
      </c>
      <c r="I74" s="38">
        <v>1321</v>
      </c>
    </row>
    <row r="75" spans="1:9" x14ac:dyDescent="0.4">
      <c r="A75" s="37" t="s">
        <v>158</v>
      </c>
      <c r="B75" s="37" t="s">
        <v>167</v>
      </c>
      <c r="C75" s="37"/>
      <c r="D75" s="37"/>
      <c r="E75" s="37"/>
      <c r="F75" s="37"/>
      <c r="G75" s="37"/>
      <c r="H75" s="37"/>
      <c r="I75" s="37">
        <v>76</v>
      </c>
    </row>
    <row r="76" spans="1:9" x14ac:dyDescent="0.4">
      <c r="A76" s="37" t="s">
        <v>158</v>
      </c>
      <c r="B76" s="37" t="s">
        <v>159</v>
      </c>
      <c r="C76" s="37">
        <v>439</v>
      </c>
      <c r="D76" s="37">
        <v>421</v>
      </c>
      <c r="E76" s="37">
        <v>231</v>
      </c>
      <c r="F76" s="37">
        <v>74</v>
      </c>
      <c r="G76" s="37">
        <v>52</v>
      </c>
      <c r="H76" s="37">
        <v>85</v>
      </c>
      <c r="I76" s="37">
        <v>262</v>
      </c>
    </row>
    <row r="77" spans="1:9" x14ac:dyDescent="0.4">
      <c r="A77" s="37" t="s">
        <v>158</v>
      </c>
      <c r="B77" s="37" t="s">
        <v>179</v>
      </c>
      <c r="C77" s="38">
        <v>1031</v>
      </c>
      <c r="D77" s="37">
        <v>552</v>
      </c>
      <c r="E77" s="37">
        <v>386</v>
      </c>
      <c r="F77" s="37">
        <v>36</v>
      </c>
      <c r="G77" s="37">
        <v>670</v>
      </c>
      <c r="H77" s="37">
        <v>598</v>
      </c>
      <c r="I77" s="37">
        <v>543</v>
      </c>
    </row>
    <row r="78" spans="1:9" x14ac:dyDescent="0.4">
      <c r="A78" s="37" t="s">
        <v>158</v>
      </c>
      <c r="B78" s="37" t="s">
        <v>180</v>
      </c>
      <c r="C78" s="37">
        <v>27</v>
      </c>
      <c r="D78" s="37">
        <v>19</v>
      </c>
      <c r="E78" s="37">
        <v>6</v>
      </c>
      <c r="F78" s="37">
        <v>4</v>
      </c>
      <c r="G78" s="37">
        <v>3</v>
      </c>
      <c r="H78" s="37"/>
      <c r="I78" s="37">
        <v>49</v>
      </c>
    </row>
    <row r="79" spans="1:9" x14ac:dyDescent="0.4">
      <c r="A79" s="37" t="s">
        <v>158</v>
      </c>
      <c r="B79" s="37" t="s">
        <v>168</v>
      </c>
      <c r="C79" s="37">
        <v>902</v>
      </c>
      <c r="D79" s="37">
        <v>796</v>
      </c>
      <c r="E79" s="37">
        <v>210</v>
      </c>
      <c r="F79" s="37">
        <v>64</v>
      </c>
      <c r="G79" s="37">
        <v>532</v>
      </c>
      <c r="H79" s="37">
        <v>462</v>
      </c>
      <c r="I79" s="37">
        <v>432</v>
      </c>
    </row>
    <row r="80" spans="1:9" x14ac:dyDescent="0.4">
      <c r="A80" s="37" t="s">
        <v>158</v>
      </c>
      <c r="B80" s="37" t="s">
        <v>174</v>
      </c>
      <c r="C80" s="37">
        <v>1</v>
      </c>
      <c r="D80" s="37">
        <v>1</v>
      </c>
      <c r="E80" s="37">
        <v>1</v>
      </c>
      <c r="F80" s="37"/>
      <c r="G80" s="37"/>
      <c r="H80" s="37"/>
      <c r="I80" s="37"/>
    </row>
    <row r="81" spans="1:9" x14ac:dyDescent="0.4">
      <c r="A81" s="37" t="s">
        <v>158</v>
      </c>
      <c r="B81" s="37" t="s">
        <v>178</v>
      </c>
      <c r="C81" s="37">
        <v>434</v>
      </c>
      <c r="D81" s="37">
        <v>447</v>
      </c>
      <c r="E81" s="37">
        <v>174</v>
      </c>
      <c r="F81" s="37">
        <v>22</v>
      </c>
      <c r="G81" s="37">
        <v>51</v>
      </c>
      <c r="H81" s="37">
        <v>60</v>
      </c>
      <c r="I81" s="37">
        <v>86</v>
      </c>
    </row>
    <row r="82" spans="1:9" x14ac:dyDescent="0.4">
      <c r="A82" s="37" t="s">
        <v>158</v>
      </c>
      <c r="B82" s="37" t="s">
        <v>166</v>
      </c>
      <c r="C82" s="37">
        <v>35</v>
      </c>
      <c r="D82" s="37">
        <v>28</v>
      </c>
      <c r="E82" s="37">
        <v>8</v>
      </c>
      <c r="F82" s="37">
        <v>3</v>
      </c>
      <c r="G82" s="37">
        <v>1</v>
      </c>
      <c r="H82" s="37">
        <v>1</v>
      </c>
      <c r="I82" s="37">
        <v>1</v>
      </c>
    </row>
    <row r="83" spans="1:9" x14ac:dyDescent="0.4">
      <c r="A83" s="37" t="s">
        <v>158</v>
      </c>
      <c r="B83" s="37" t="s">
        <v>160</v>
      </c>
      <c r="C83" s="38">
        <v>6754</v>
      </c>
      <c r="D83" s="38">
        <v>5329</v>
      </c>
      <c r="E83" s="38">
        <v>1291</v>
      </c>
      <c r="F83" s="37">
        <v>727</v>
      </c>
      <c r="G83" s="37">
        <v>686</v>
      </c>
      <c r="H83" s="37">
        <v>359</v>
      </c>
      <c r="I83" s="38">
        <v>1389</v>
      </c>
    </row>
    <row r="84" spans="1:9" x14ac:dyDescent="0.4">
      <c r="A84" s="37" t="s">
        <v>158</v>
      </c>
      <c r="B84" s="37" t="s">
        <v>163</v>
      </c>
      <c r="C84" s="38"/>
      <c r="D84" s="38"/>
      <c r="E84" s="38"/>
      <c r="F84" s="37"/>
      <c r="G84" s="37"/>
      <c r="H84" s="37"/>
      <c r="I84" s="38"/>
    </row>
    <row r="85" spans="1:9" x14ac:dyDescent="0.4">
      <c r="A85" s="37" t="s">
        <v>158</v>
      </c>
      <c r="B85" s="37" t="s">
        <v>164</v>
      </c>
      <c r="C85" s="38"/>
      <c r="D85" s="38"/>
      <c r="E85" s="38"/>
      <c r="F85" s="37"/>
      <c r="G85" s="37"/>
      <c r="H85" s="37"/>
      <c r="I85" s="38"/>
    </row>
    <row r="86" spans="1:9" x14ac:dyDescent="0.4">
      <c r="A86" s="37" t="s">
        <v>158</v>
      </c>
      <c r="B86" s="37" t="s">
        <v>162</v>
      </c>
      <c r="C86" s="38"/>
      <c r="D86" s="38"/>
      <c r="E86" s="38"/>
      <c r="F86" s="37"/>
      <c r="G86" s="37"/>
      <c r="H86" s="37"/>
      <c r="I86" s="38"/>
    </row>
    <row r="87" spans="1:9" x14ac:dyDescent="0.4">
      <c r="A87" s="37" t="s">
        <v>158</v>
      </c>
      <c r="B87" s="37" t="s">
        <v>161</v>
      </c>
      <c r="C87" s="38"/>
      <c r="D87" s="38"/>
      <c r="E87" s="38"/>
      <c r="F87" s="37"/>
      <c r="G87" s="37"/>
      <c r="H87" s="37"/>
      <c r="I87" s="38"/>
    </row>
    <row r="88" spans="1:9" x14ac:dyDescent="0.4">
      <c r="A88" s="37" t="s">
        <v>158</v>
      </c>
      <c r="B88" s="37" t="s">
        <v>165</v>
      </c>
      <c r="C88" s="38"/>
      <c r="D88" s="38"/>
      <c r="E88" s="38"/>
      <c r="F88" s="37"/>
      <c r="G88" s="37"/>
      <c r="H88" s="37"/>
      <c r="I88" s="38"/>
    </row>
    <row r="89" spans="1:9" x14ac:dyDescent="0.4">
      <c r="A89" s="37" t="s">
        <v>158</v>
      </c>
      <c r="B89" s="37" t="s">
        <v>175</v>
      </c>
      <c r="C89" s="38">
        <v>1511</v>
      </c>
      <c r="D89" s="38">
        <v>1500</v>
      </c>
      <c r="E89" s="37">
        <v>100</v>
      </c>
      <c r="F89" s="37">
        <v>93</v>
      </c>
      <c r="G89" s="37">
        <v>76</v>
      </c>
      <c r="H89" s="37">
        <v>271</v>
      </c>
      <c r="I89" s="37">
        <v>380</v>
      </c>
    </row>
    <row r="90" spans="1:9" x14ac:dyDescent="0.4">
      <c r="A90" s="37" t="s">
        <v>158</v>
      </c>
      <c r="B90" s="37" t="s">
        <v>170</v>
      </c>
      <c r="C90" s="37">
        <v>7</v>
      </c>
      <c r="D90" s="37">
        <v>7</v>
      </c>
      <c r="E90" s="37">
        <v>7</v>
      </c>
      <c r="F90" s="37"/>
      <c r="G90" s="37"/>
      <c r="H90" s="37"/>
      <c r="I90" s="37"/>
    </row>
    <row r="91" spans="1:9" x14ac:dyDescent="0.4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</row>
    <row r="92" spans="1:9" x14ac:dyDescent="0.4">
      <c r="A92" s="37" t="s">
        <v>158</v>
      </c>
      <c r="B92" s="37" t="s">
        <v>173</v>
      </c>
      <c r="C92" s="37">
        <v>5</v>
      </c>
      <c r="D92" s="37">
        <v>5</v>
      </c>
      <c r="E92" s="37"/>
      <c r="F92" s="37"/>
      <c r="G92" s="37"/>
      <c r="H92" s="37">
        <v>114</v>
      </c>
      <c r="I92" s="37">
        <v>102</v>
      </c>
    </row>
    <row r="93" spans="1:9" x14ac:dyDescent="0.4">
      <c r="A93" s="37" t="s">
        <v>158</v>
      </c>
      <c r="B93" s="37" t="s">
        <v>172</v>
      </c>
      <c r="C93" s="37"/>
      <c r="D93" s="37"/>
      <c r="E93" s="37"/>
      <c r="F93" s="37"/>
      <c r="G93" s="37"/>
      <c r="H93" s="37"/>
      <c r="I93" s="37"/>
    </row>
    <row r="94" spans="1:9" x14ac:dyDescent="0.4">
      <c r="A94" s="37" t="s">
        <v>181</v>
      </c>
      <c r="B94" s="37" t="s">
        <v>181</v>
      </c>
      <c r="C94" s="38">
        <v>8995</v>
      </c>
      <c r="D94" s="38">
        <v>6122</v>
      </c>
      <c r="E94" s="38">
        <v>2154</v>
      </c>
      <c r="F94" s="38">
        <v>4386</v>
      </c>
      <c r="G94" s="38">
        <v>7674</v>
      </c>
      <c r="H94" s="38">
        <v>8862</v>
      </c>
      <c r="I94" s="38">
        <v>6987</v>
      </c>
    </row>
    <row r="95" spans="1:9" x14ac:dyDescent="0.4">
      <c r="A95" s="37" t="s">
        <v>181</v>
      </c>
      <c r="B95" s="37" t="s">
        <v>190</v>
      </c>
      <c r="C95" s="37">
        <v>797</v>
      </c>
      <c r="D95" s="37">
        <v>370</v>
      </c>
      <c r="E95" s="37">
        <v>72</v>
      </c>
      <c r="F95" s="37">
        <v>30</v>
      </c>
      <c r="G95" s="37">
        <v>737</v>
      </c>
      <c r="H95" s="37">
        <v>752</v>
      </c>
      <c r="I95" s="37">
        <v>25</v>
      </c>
    </row>
    <row r="96" spans="1:9" x14ac:dyDescent="0.4">
      <c r="A96" s="37" t="s">
        <v>181</v>
      </c>
      <c r="B96" s="37" t="s">
        <v>193</v>
      </c>
      <c r="C96" s="38">
        <v>2009</v>
      </c>
      <c r="D96" s="38">
        <v>1697</v>
      </c>
      <c r="E96" s="37">
        <v>315</v>
      </c>
      <c r="F96" s="37">
        <v>120</v>
      </c>
      <c r="G96" s="38">
        <v>1474</v>
      </c>
      <c r="H96" s="38">
        <v>1391</v>
      </c>
      <c r="I96" s="38">
        <v>1362</v>
      </c>
    </row>
    <row r="97" spans="1:9" x14ac:dyDescent="0.4">
      <c r="A97" s="37" t="s">
        <v>181</v>
      </c>
      <c r="B97" s="37" t="s">
        <v>198</v>
      </c>
      <c r="C97" s="37"/>
      <c r="D97" s="37"/>
      <c r="E97" s="37"/>
      <c r="F97" s="37"/>
      <c r="G97" s="37"/>
      <c r="H97" s="37"/>
      <c r="I97" s="37"/>
    </row>
    <row r="98" spans="1:9" x14ac:dyDescent="0.4">
      <c r="A98" s="37" t="s">
        <v>181</v>
      </c>
      <c r="B98" s="37" t="s">
        <v>189</v>
      </c>
      <c r="C98" s="38">
        <v>1082</v>
      </c>
      <c r="D98" s="37">
        <v>574</v>
      </c>
      <c r="E98" s="37">
        <v>175</v>
      </c>
      <c r="F98" s="37">
        <v>152</v>
      </c>
      <c r="G98" s="37">
        <v>123</v>
      </c>
      <c r="H98" s="38">
        <v>1950</v>
      </c>
      <c r="I98" s="38">
        <v>2076</v>
      </c>
    </row>
    <row r="99" spans="1:9" x14ac:dyDescent="0.4">
      <c r="A99" s="37" t="s">
        <v>181</v>
      </c>
      <c r="B99" s="37" t="s">
        <v>197</v>
      </c>
      <c r="C99" s="38">
        <v>1258</v>
      </c>
      <c r="D99" s="38">
        <v>1151</v>
      </c>
      <c r="E99" s="38">
        <v>1097</v>
      </c>
      <c r="F99" s="37">
        <v>696</v>
      </c>
      <c r="G99" s="37">
        <v>555</v>
      </c>
      <c r="H99" s="37">
        <v>331</v>
      </c>
      <c r="I99" s="37">
        <v>83</v>
      </c>
    </row>
    <row r="100" spans="1:9" x14ac:dyDescent="0.4">
      <c r="A100" s="37" t="s">
        <v>181</v>
      </c>
      <c r="B100" s="37" t="s">
        <v>205</v>
      </c>
      <c r="C100" s="37"/>
      <c r="D100" s="37"/>
      <c r="E100" s="37"/>
      <c r="F100" s="37">
        <v>47</v>
      </c>
      <c r="G100" s="37">
        <v>24</v>
      </c>
      <c r="H100" s="37">
        <v>2</v>
      </c>
      <c r="I100" s="37"/>
    </row>
    <row r="101" spans="1:9" x14ac:dyDescent="0.4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37"/>
    </row>
    <row r="102" spans="1:9" x14ac:dyDescent="0.4">
      <c r="A102" s="37" t="s">
        <v>181</v>
      </c>
      <c r="B102" s="37" t="s">
        <v>194</v>
      </c>
      <c r="C102" s="37">
        <v>125</v>
      </c>
      <c r="D102" s="37">
        <v>304</v>
      </c>
      <c r="E102" s="37">
        <v>87</v>
      </c>
      <c r="F102" s="37">
        <v>46</v>
      </c>
      <c r="G102" s="37">
        <v>21</v>
      </c>
      <c r="H102" s="37">
        <v>13</v>
      </c>
      <c r="I102" s="37">
        <v>88</v>
      </c>
    </row>
    <row r="103" spans="1:9" x14ac:dyDescent="0.4">
      <c r="A103" s="37" t="s">
        <v>181</v>
      </c>
      <c r="B103" s="37" t="s">
        <v>188</v>
      </c>
      <c r="C103" s="37">
        <v>52</v>
      </c>
      <c r="D103" s="37">
        <v>19</v>
      </c>
      <c r="E103" s="37"/>
      <c r="F103" s="37"/>
      <c r="G103" s="37"/>
      <c r="H103" s="37"/>
      <c r="I103" s="37"/>
    </row>
    <row r="104" spans="1:9" x14ac:dyDescent="0.4">
      <c r="A104" s="37" t="s">
        <v>181</v>
      </c>
      <c r="B104" s="37" t="s">
        <v>199</v>
      </c>
      <c r="C104" s="37">
        <v>504</v>
      </c>
      <c r="D104" s="37">
        <v>318</v>
      </c>
      <c r="E104" s="37">
        <v>16</v>
      </c>
      <c r="F104" s="37">
        <v>233</v>
      </c>
      <c r="G104" s="37">
        <v>66</v>
      </c>
      <c r="H104" s="37">
        <v>53</v>
      </c>
      <c r="I104" s="37">
        <v>41</v>
      </c>
    </row>
    <row r="105" spans="1:9" x14ac:dyDescent="0.4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37"/>
      <c r="I105" s="37"/>
    </row>
    <row r="106" spans="1:9" x14ac:dyDescent="0.4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</row>
    <row r="107" spans="1:9" x14ac:dyDescent="0.4">
      <c r="A107" s="37" t="s">
        <v>181</v>
      </c>
      <c r="B107" s="37" t="s">
        <v>196</v>
      </c>
      <c r="C107" s="37"/>
      <c r="D107" s="37"/>
      <c r="E107" s="37"/>
      <c r="F107" s="37"/>
      <c r="G107" s="37"/>
      <c r="H107" s="37">
        <v>27</v>
      </c>
      <c r="I107" s="37">
        <v>6</v>
      </c>
    </row>
    <row r="108" spans="1:9" x14ac:dyDescent="0.4">
      <c r="A108" s="37" t="s">
        <v>181</v>
      </c>
      <c r="B108" s="37" t="s">
        <v>195</v>
      </c>
      <c r="C108" s="37">
        <v>900</v>
      </c>
      <c r="D108" s="37">
        <v>661</v>
      </c>
      <c r="E108" s="37">
        <v>241</v>
      </c>
      <c r="F108" s="37">
        <v>103</v>
      </c>
      <c r="G108" s="37">
        <v>25</v>
      </c>
      <c r="H108" s="37">
        <v>5</v>
      </c>
      <c r="I108" s="37">
        <v>4</v>
      </c>
    </row>
    <row r="109" spans="1:9" x14ac:dyDescent="0.4">
      <c r="A109" s="37" t="s">
        <v>181</v>
      </c>
      <c r="B109" s="37" t="s">
        <v>191</v>
      </c>
      <c r="C109" s="37">
        <v>469</v>
      </c>
      <c r="D109" s="37">
        <v>296</v>
      </c>
      <c r="E109" s="37">
        <v>79</v>
      </c>
      <c r="F109" s="37"/>
      <c r="G109" s="37"/>
      <c r="H109" s="37"/>
      <c r="I109" s="37"/>
    </row>
    <row r="110" spans="1:9" x14ac:dyDescent="0.4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</row>
    <row r="111" spans="1:9" x14ac:dyDescent="0.4">
      <c r="A111" s="37" t="s">
        <v>181</v>
      </c>
      <c r="B111" s="37" t="s">
        <v>201</v>
      </c>
      <c r="C111" s="37"/>
      <c r="D111" s="37"/>
      <c r="E111" s="37"/>
      <c r="F111" s="37"/>
      <c r="G111" s="37">
        <v>58</v>
      </c>
      <c r="H111" s="37">
        <v>8</v>
      </c>
      <c r="I111" s="37">
        <v>73</v>
      </c>
    </row>
    <row r="112" spans="1:9" x14ac:dyDescent="0.4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</row>
    <row r="113" spans="1:9" x14ac:dyDescent="0.4">
      <c r="A113" s="37" t="s">
        <v>181</v>
      </c>
      <c r="B113" s="37" t="s">
        <v>200</v>
      </c>
      <c r="C113" s="37">
        <v>170</v>
      </c>
      <c r="D113" s="37">
        <v>52</v>
      </c>
      <c r="E113" s="37">
        <v>43</v>
      </c>
      <c r="F113" s="37">
        <v>40</v>
      </c>
      <c r="G113" s="37">
        <v>45</v>
      </c>
      <c r="H113" s="37">
        <v>43</v>
      </c>
      <c r="I113" s="37">
        <v>44</v>
      </c>
    </row>
    <row r="114" spans="1:9" x14ac:dyDescent="0.4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37"/>
    </row>
    <row r="115" spans="1:9" x14ac:dyDescent="0.4">
      <c r="A115" s="37" t="s">
        <v>181</v>
      </c>
      <c r="B115" s="37" t="s">
        <v>202</v>
      </c>
      <c r="C115" s="37">
        <v>121</v>
      </c>
      <c r="D115" s="37">
        <v>23</v>
      </c>
      <c r="E115" s="37">
        <v>2</v>
      </c>
      <c r="F115" s="37"/>
      <c r="G115" s="37"/>
      <c r="H115" s="37">
        <v>627</v>
      </c>
      <c r="I115" s="37">
        <v>434</v>
      </c>
    </row>
    <row r="116" spans="1:9" x14ac:dyDescent="0.4">
      <c r="A116" s="37" t="s">
        <v>181</v>
      </c>
      <c r="B116" s="37" t="s">
        <v>184</v>
      </c>
      <c r="C116" s="38">
        <v>1508</v>
      </c>
      <c r="D116" s="37">
        <v>657</v>
      </c>
      <c r="E116" s="37">
        <v>27</v>
      </c>
      <c r="F116" s="38">
        <v>2919</v>
      </c>
      <c r="G116" s="38">
        <v>4546</v>
      </c>
      <c r="H116" s="38">
        <v>3660</v>
      </c>
      <c r="I116" s="38">
        <v>2751</v>
      </c>
    </row>
    <row r="117" spans="1:9" x14ac:dyDescent="0.4">
      <c r="A117" s="37" t="s">
        <v>181</v>
      </c>
      <c r="B117" s="37" t="s">
        <v>185</v>
      </c>
      <c r="C117" s="38"/>
      <c r="D117" s="37"/>
      <c r="E117" s="37"/>
      <c r="F117" s="38"/>
      <c r="G117" s="38"/>
      <c r="H117" s="38"/>
      <c r="I117" s="38"/>
    </row>
    <row r="118" spans="1:9" x14ac:dyDescent="0.4">
      <c r="A118" s="37" t="s">
        <v>181</v>
      </c>
      <c r="B118" s="37" t="s">
        <v>186</v>
      </c>
      <c r="C118" s="38"/>
      <c r="D118" s="37"/>
      <c r="E118" s="37"/>
      <c r="F118" s="38"/>
      <c r="G118" s="38"/>
      <c r="H118" s="38"/>
      <c r="I118" s="38"/>
    </row>
    <row r="119" spans="1:9" x14ac:dyDescent="0.4">
      <c r="A119" s="37" t="s">
        <v>206</v>
      </c>
      <c r="B119" s="37" t="s">
        <v>206</v>
      </c>
      <c r="C119" s="37">
        <v>58</v>
      </c>
      <c r="D119" s="37">
        <v>148</v>
      </c>
      <c r="E119" s="37">
        <v>31</v>
      </c>
      <c r="F119" s="37">
        <v>27</v>
      </c>
      <c r="G119" s="37">
        <v>291</v>
      </c>
      <c r="H119" s="37">
        <v>596</v>
      </c>
      <c r="I119" s="38">
        <v>1242</v>
      </c>
    </row>
    <row r="120" spans="1:9" x14ac:dyDescent="0.4">
      <c r="A120" s="37" t="s">
        <v>206</v>
      </c>
      <c r="B120" s="37" t="s">
        <v>210</v>
      </c>
      <c r="C120" s="37">
        <v>14</v>
      </c>
      <c r="D120" s="37">
        <v>60</v>
      </c>
      <c r="E120" s="37"/>
      <c r="F120" s="37"/>
      <c r="G120" s="37">
        <v>192</v>
      </c>
      <c r="H120" s="37">
        <v>84</v>
      </c>
      <c r="I120" s="37">
        <v>248</v>
      </c>
    </row>
    <row r="121" spans="1:9" x14ac:dyDescent="0.4">
      <c r="A121" s="37" t="s">
        <v>206</v>
      </c>
      <c r="B121" s="37" t="s">
        <v>209</v>
      </c>
      <c r="C121" s="37"/>
      <c r="D121" s="37">
        <v>8</v>
      </c>
      <c r="E121" s="37"/>
      <c r="F121" s="37"/>
      <c r="G121" s="37"/>
      <c r="H121" s="37">
        <v>200</v>
      </c>
      <c r="I121" s="37">
        <v>101</v>
      </c>
    </row>
    <row r="122" spans="1:9" x14ac:dyDescent="0.4">
      <c r="A122" s="37" t="s">
        <v>206</v>
      </c>
      <c r="B122" s="37" t="s">
        <v>211</v>
      </c>
      <c r="C122" s="37"/>
      <c r="D122" s="37"/>
      <c r="E122" s="37"/>
      <c r="F122" s="37">
        <v>3</v>
      </c>
      <c r="G122" s="37">
        <v>54</v>
      </c>
      <c r="H122" s="37">
        <v>143</v>
      </c>
      <c r="I122" s="37">
        <v>138</v>
      </c>
    </row>
    <row r="123" spans="1:9" x14ac:dyDescent="0.4">
      <c r="A123" s="37" t="s">
        <v>206</v>
      </c>
      <c r="B123" s="37" t="s">
        <v>208</v>
      </c>
      <c r="C123" s="37">
        <v>41</v>
      </c>
      <c r="D123" s="37">
        <v>80</v>
      </c>
      <c r="E123" s="37">
        <v>31</v>
      </c>
      <c r="F123" s="37">
        <v>24</v>
      </c>
      <c r="G123" s="37">
        <v>44</v>
      </c>
      <c r="H123" s="37">
        <v>144</v>
      </c>
      <c r="I123" s="37">
        <v>508</v>
      </c>
    </row>
    <row r="124" spans="1:9" x14ac:dyDescent="0.4">
      <c r="A124" s="37" t="s">
        <v>206</v>
      </c>
      <c r="B124" s="37" t="s">
        <v>207</v>
      </c>
      <c r="C124" s="37">
        <v>3</v>
      </c>
      <c r="D124" s="37"/>
      <c r="E124" s="37"/>
      <c r="F124" s="37"/>
      <c r="G124" s="37">
        <v>1</v>
      </c>
      <c r="H124" s="37">
        <v>25</v>
      </c>
      <c r="I124" s="37">
        <v>247</v>
      </c>
    </row>
    <row r="125" spans="1:9" x14ac:dyDescent="0.4">
      <c r="A125" s="37" t="s">
        <v>212</v>
      </c>
      <c r="B125" s="37" t="s">
        <v>212</v>
      </c>
      <c r="C125" s="37">
        <v>362</v>
      </c>
      <c r="D125" s="38">
        <v>1790</v>
      </c>
      <c r="E125" s="37">
        <v>280</v>
      </c>
      <c r="F125" s="38">
        <v>1977</v>
      </c>
      <c r="G125" s="38">
        <v>13445</v>
      </c>
      <c r="H125" s="38">
        <v>10245</v>
      </c>
      <c r="I125" s="38">
        <v>8807</v>
      </c>
    </row>
    <row r="126" spans="1:9" x14ac:dyDescent="0.4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37"/>
    </row>
    <row r="127" spans="1:9" x14ac:dyDescent="0.4">
      <c r="A127" s="37" t="s">
        <v>212</v>
      </c>
      <c r="B127" s="37" t="s">
        <v>209</v>
      </c>
      <c r="C127" s="37"/>
      <c r="D127" s="37"/>
      <c r="E127" s="37"/>
      <c r="F127" s="37"/>
      <c r="G127" s="38">
        <v>3088</v>
      </c>
      <c r="H127" s="38">
        <v>2289</v>
      </c>
      <c r="I127" s="37">
        <v>937</v>
      </c>
    </row>
    <row r="128" spans="1:9" x14ac:dyDescent="0.4">
      <c r="A128" s="37" t="s">
        <v>212</v>
      </c>
      <c r="B128" s="37" t="s">
        <v>214</v>
      </c>
      <c r="C128" s="37">
        <v>7</v>
      </c>
      <c r="D128" s="37">
        <v>14</v>
      </c>
      <c r="E128" s="37">
        <v>3</v>
      </c>
      <c r="F128" s="37">
        <v>43</v>
      </c>
      <c r="G128" s="38">
        <v>2435</v>
      </c>
      <c r="H128" s="38">
        <v>2205</v>
      </c>
      <c r="I128" s="38">
        <v>2805</v>
      </c>
    </row>
    <row r="129" spans="1:9" x14ac:dyDescent="0.4">
      <c r="A129" s="37" t="s">
        <v>212</v>
      </c>
      <c r="B129" s="37" t="s">
        <v>215</v>
      </c>
      <c r="C129" s="37">
        <v>249</v>
      </c>
      <c r="D129" s="37">
        <v>556</v>
      </c>
      <c r="E129" s="37">
        <v>149</v>
      </c>
      <c r="F129" s="37">
        <v>20</v>
      </c>
      <c r="G129" s="37">
        <v>43</v>
      </c>
      <c r="H129" s="37">
        <v>75</v>
      </c>
      <c r="I129" s="37">
        <v>74</v>
      </c>
    </row>
    <row r="130" spans="1:9" x14ac:dyDescent="0.4">
      <c r="A130" s="37" t="s">
        <v>212</v>
      </c>
      <c r="B130" s="37" t="s">
        <v>211</v>
      </c>
      <c r="C130" s="37">
        <v>29</v>
      </c>
      <c r="D130" s="37">
        <v>216</v>
      </c>
      <c r="E130" s="37">
        <v>80</v>
      </c>
      <c r="F130" s="37">
        <v>905</v>
      </c>
      <c r="G130" s="38">
        <v>1199</v>
      </c>
      <c r="H130" s="38">
        <v>1053</v>
      </c>
      <c r="I130" s="37">
        <v>477</v>
      </c>
    </row>
    <row r="131" spans="1:9" x14ac:dyDescent="0.4">
      <c r="A131" s="37" t="s">
        <v>212</v>
      </c>
      <c r="B131" s="37" t="s">
        <v>208</v>
      </c>
      <c r="C131" s="37"/>
      <c r="D131" s="37">
        <v>6</v>
      </c>
      <c r="E131" s="37"/>
      <c r="F131" s="37">
        <v>158</v>
      </c>
      <c r="G131" s="38">
        <v>1515</v>
      </c>
      <c r="H131" s="38">
        <v>1430</v>
      </c>
      <c r="I131" s="38">
        <v>1835</v>
      </c>
    </row>
    <row r="132" spans="1:9" x14ac:dyDescent="0.4">
      <c r="A132" s="37" t="s">
        <v>212</v>
      </c>
      <c r="B132" s="37" t="s">
        <v>207</v>
      </c>
      <c r="C132" s="37"/>
      <c r="D132" s="37">
        <v>585</v>
      </c>
      <c r="E132" s="37"/>
      <c r="F132" s="37"/>
      <c r="G132" s="37">
        <v>969</v>
      </c>
      <c r="H132" s="37">
        <v>719</v>
      </c>
      <c r="I132" s="37">
        <v>843</v>
      </c>
    </row>
    <row r="133" spans="1:9" x14ac:dyDescent="0.4">
      <c r="A133" s="37" t="s">
        <v>212</v>
      </c>
      <c r="B133" s="37" t="s">
        <v>213</v>
      </c>
      <c r="C133" s="37">
        <v>77</v>
      </c>
      <c r="D133" s="37">
        <v>410</v>
      </c>
      <c r="E133" s="37">
        <v>45</v>
      </c>
      <c r="F133" s="37">
        <v>163</v>
      </c>
      <c r="G133" s="38">
        <v>3105</v>
      </c>
      <c r="H133" s="38">
        <v>1440</v>
      </c>
      <c r="I133" s="38">
        <v>1066</v>
      </c>
    </row>
    <row r="134" spans="1:9" x14ac:dyDescent="0.4">
      <c r="A134" s="37" t="s">
        <v>212</v>
      </c>
      <c r="B134" s="37" t="s">
        <v>216</v>
      </c>
      <c r="C134" s="37"/>
      <c r="D134" s="37">
        <v>3</v>
      </c>
      <c r="E134" s="37">
        <v>3</v>
      </c>
      <c r="F134" s="37">
        <v>688</v>
      </c>
      <c r="G134" s="38">
        <v>1091</v>
      </c>
      <c r="H134" s="38">
        <v>1034</v>
      </c>
      <c r="I134" s="37">
        <v>770</v>
      </c>
    </row>
    <row r="135" spans="1:9" x14ac:dyDescent="0.4">
      <c r="A135" s="37" t="s">
        <v>218</v>
      </c>
      <c r="B135" s="37" t="s">
        <v>218</v>
      </c>
      <c r="C135" s="38">
        <v>1183</v>
      </c>
      <c r="D135" s="37">
        <v>724</v>
      </c>
      <c r="E135" s="37">
        <v>638</v>
      </c>
      <c r="F135" s="37">
        <v>460</v>
      </c>
      <c r="G135" s="38">
        <v>3239</v>
      </c>
      <c r="H135" s="37">
        <v>894</v>
      </c>
      <c r="I135" s="38">
        <v>2319</v>
      </c>
    </row>
    <row r="136" spans="1:9" x14ac:dyDescent="0.4">
      <c r="A136" s="37" t="s">
        <v>218</v>
      </c>
      <c r="B136" s="37" t="s">
        <v>219</v>
      </c>
      <c r="C136" s="37">
        <v>180</v>
      </c>
      <c r="D136" s="37"/>
      <c r="E136" s="37"/>
      <c r="F136" s="37"/>
      <c r="G136" s="37"/>
      <c r="H136" s="37">
        <v>73</v>
      </c>
      <c r="I136" s="37">
        <v>63</v>
      </c>
    </row>
    <row r="137" spans="1:9" x14ac:dyDescent="0.4">
      <c r="A137" s="37" t="s">
        <v>218</v>
      </c>
      <c r="B137" s="37" t="s">
        <v>220</v>
      </c>
      <c r="C137" s="37">
        <v>153</v>
      </c>
      <c r="D137" s="37">
        <v>38</v>
      </c>
      <c r="E137" s="37">
        <v>19</v>
      </c>
      <c r="F137" s="37">
        <v>18</v>
      </c>
      <c r="G137" s="37">
        <v>531</v>
      </c>
      <c r="H137" s="37">
        <v>43</v>
      </c>
      <c r="I137" s="37">
        <v>646</v>
      </c>
    </row>
    <row r="138" spans="1:9" x14ac:dyDescent="0.4">
      <c r="A138" s="37" t="s">
        <v>218</v>
      </c>
      <c r="B138" s="37" t="s">
        <v>211</v>
      </c>
      <c r="C138" s="37">
        <v>145</v>
      </c>
      <c r="D138" s="37">
        <v>294</v>
      </c>
      <c r="E138" s="37">
        <v>295</v>
      </c>
      <c r="F138" s="37">
        <v>294</v>
      </c>
      <c r="G138" s="38">
        <v>1587</v>
      </c>
      <c r="H138" s="37">
        <v>539</v>
      </c>
      <c r="I138" s="38">
        <v>1143</v>
      </c>
    </row>
    <row r="139" spans="1:9" x14ac:dyDescent="0.4">
      <c r="A139" s="37" t="s">
        <v>218</v>
      </c>
      <c r="B139" s="37" t="s">
        <v>207</v>
      </c>
      <c r="C139" s="37">
        <v>471</v>
      </c>
      <c r="D139" s="37">
        <v>235</v>
      </c>
      <c r="E139" s="37">
        <v>169</v>
      </c>
      <c r="F139" s="37">
        <v>78</v>
      </c>
      <c r="G139" s="37">
        <v>974</v>
      </c>
      <c r="H139" s="37">
        <v>61</v>
      </c>
      <c r="I139" s="37">
        <v>308</v>
      </c>
    </row>
    <row r="140" spans="1:9" x14ac:dyDescent="0.4">
      <c r="A140" s="37" t="s">
        <v>218</v>
      </c>
      <c r="B140" s="37" t="s">
        <v>216</v>
      </c>
      <c r="C140" s="37">
        <v>234</v>
      </c>
      <c r="D140" s="37">
        <v>157</v>
      </c>
      <c r="E140" s="37">
        <v>155</v>
      </c>
      <c r="F140" s="37">
        <v>70</v>
      </c>
      <c r="G140" s="37">
        <v>147</v>
      </c>
      <c r="H140" s="37">
        <v>178</v>
      </c>
      <c r="I140" s="37">
        <v>159</v>
      </c>
    </row>
    <row r="141" spans="1:9" x14ac:dyDescent="0.4">
      <c r="A141" s="37" t="s">
        <v>221</v>
      </c>
      <c r="B141" s="37" t="s">
        <v>221</v>
      </c>
      <c r="C141" s="38">
        <v>4153</v>
      </c>
      <c r="D141" s="38">
        <v>2115</v>
      </c>
      <c r="E141" s="37">
        <v>973</v>
      </c>
      <c r="F141" s="37">
        <v>949</v>
      </c>
      <c r="G141" s="38">
        <v>2640</v>
      </c>
      <c r="H141" s="38">
        <v>2997</v>
      </c>
      <c r="I141" s="38">
        <v>4720</v>
      </c>
    </row>
    <row r="142" spans="1:9" x14ac:dyDescent="0.4">
      <c r="A142" s="37" t="s">
        <v>221</v>
      </c>
      <c r="B142" s="37" t="s">
        <v>223</v>
      </c>
      <c r="C142" s="37">
        <v>141</v>
      </c>
      <c r="D142" s="37">
        <v>141</v>
      </c>
      <c r="E142" s="37">
        <v>110</v>
      </c>
      <c r="F142" s="37">
        <v>50</v>
      </c>
      <c r="G142" s="37">
        <v>10</v>
      </c>
      <c r="H142" s="37">
        <v>657</v>
      </c>
      <c r="I142" s="37">
        <v>7</v>
      </c>
    </row>
    <row r="143" spans="1:9" x14ac:dyDescent="0.4">
      <c r="A143" s="37" t="s">
        <v>221</v>
      </c>
      <c r="B143" s="37" t="s">
        <v>226</v>
      </c>
      <c r="C143" s="37">
        <v>214</v>
      </c>
      <c r="D143" s="37">
        <v>155</v>
      </c>
      <c r="E143" s="37">
        <v>103</v>
      </c>
      <c r="F143" s="37">
        <v>115</v>
      </c>
      <c r="G143" s="37">
        <v>202</v>
      </c>
      <c r="H143" s="37">
        <v>252</v>
      </c>
      <c r="I143" s="37">
        <v>259</v>
      </c>
    </row>
    <row r="144" spans="1:9" x14ac:dyDescent="0.4">
      <c r="A144" s="37" t="s">
        <v>221</v>
      </c>
      <c r="B144" s="37" t="s">
        <v>227</v>
      </c>
      <c r="C144" s="38">
        <v>1184</v>
      </c>
      <c r="D144" s="37">
        <v>132</v>
      </c>
      <c r="E144" s="37">
        <v>36</v>
      </c>
      <c r="F144" s="37">
        <v>25</v>
      </c>
      <c r="G144" s="37">
        <v>27</v>
      </c>
      <c r="H144" s="37">
        <v>18</v>
      </c>
      <c r="I144" s="37">
        <v>104</v>
      </c>
    </row>
    <row r="145" spans="1:9" x14ac:dyDescent="0.4">
      <c r="A145" s="37" t="s">
        <v>221</v>
      </c>
      <c r="B145" s="37" t="s">
        <v>209</v>
      </c>
      <c r="C145" s="37">
        <v>60</v>
      </c>
      <c r="D145" s="37">
        <v>51</v>
      </c>
      <c r="E145" s="37">
        <v>51</v>
      </c>
      <c r="F145" s="37">
        <v>33</v>
      </c>
      <c r="G145" s="37">
        <v>26</v>
      </c>
      <c r="H145" s="37">
        <v>63</v>
      </c>
      <c r="I145" s="37">
        <v>442</v>
      </c>
    </row>
    <row r="146" spans="1:9" x14ac:dyDescent="0.4">
      <c r="A146" s="37" t="s">
        <v>221</v>
      </c>
      <c r="B146" s="37" t="s">
        <v>211</v>
      </c>
      <c r="C146" s="37">
        <v>468</v>
      </c>
      <c r="D146" s="37">
        <v>237</v>
      </c>
      <c r="E146" s="37">
        <v>64</v>
      </c>
      <c r="F146" s="37">
        <v>122</v>
      </c>
      <c r="G146" s="37">
        <v>435</v>
      </c>
      <c r="H146" s="37">
        <v>412</v>
      </c>
      <c r="I146" s="37">
        <v>678</v>
      </c>
    </row>
    <row r="147" spans="1:9" x14ac:dyDescent="0.4">
      <c r="A147" s="37" t="s">
        <v>221</v>
      </c>
      <c r="B147" s="37" t="s">
        <v>225</v>
      </c>
      <c r="C147" s="37">
        <v>212</v>
      </c>
      <c r="D147" s="37">
        <v>4</v>
      </c>
      <c r="E147" s="37">
        <v>28</v>
      </c>
      <c r="F147" s="37">
        <v>68</v>
      </c>
      <c r="G147" s="37">
        <v>7</v>
      </c>
      <c r="H147" s="37">
        <v>109</v>
      </c>
      <c r="I147" s="37">
        <v>267</v>
      </c>
    </row>
    <row r="148" spans="1:9" x14ac:dyDescent="0.4">
      <c r="A148" s="37" t="s">
        <v>221</v>
      </c>
      <c r="B148" s="37" t="s">
        <v>224</v>
      </c>
      <c r="C148" s="37">
        <v>361</v>
      </c>
      <c r="D148" s="37">
        <v>590</v>
      </c>
      <c r="E148" s="37">
        <v>74</v>
      </c>
      <c r="F148" s="37">
        <v>106</v>
      </c>
      <c r="G148" s="37">
        <v>862</v>
      </c>
      <c r="H148" s="37">
        <v>344</v>
      </c>
      <c r="I148" s="37">
        <v>408</v>
      </c>
    </row>
    <row r="149" spans="1:9" x14ac:dyDescent="0.4">
      <c r="A149" s="37" t="s">
        <v>221</v>
      </c>
      <c r="B149" s="37" t="s">
        <v>208</v>
      </c>
      <c r="C149" s="37">
        <v>203</v>
      </c>
      <c r="D149" s="37">
        <v>154</v>
      </c>
      <c r="E149" s="37">
        <v>24</v>
      </c>
      <c r="F149" s="37">
        <v>13</v>
      </c>
      <c r="G149" s="37">
        <v>10</v>
      </c>
      <c r="H149" s="37">
        <v>123</v>
      </c>
      <c r="I149" s="37">
        <v>114</v>
      </c>
    </row>
    <row r="150" spans="1:9" x14ac:dyDescent="0.4">
      <c r="A150" s="37" t="s">
        <v>221</v>
      </c>
      <c r="B150" s="37" t="s">
        <v>231</v>
      </c>
      <c r="C150" s="37">
        <v>307</v>
      </c>
      <c r="D150" s="37">
        <v>196</v>
      </c>
      <c r="E150" s="37">
        <v>142</v>
      </c>
      <c r="F150" s="37">
        <v>210</v>
      </c>
      <c r="G150" s="37">
        <v>197</v>
      </c>
      <c r="H150" s="37">
        <v>197</v>
      </c>
      <c r="I150" s="37">
        <v>577</v>
      </c>
    </row>
    <row r="151" spans="1:9" x14ac:dyDescent="0.4">
      <c r="A151" s="37" t="s">
        <v>221</v>
      </c>
      <c r="B151" s="37" t="s">
        <v>232</v>
      </c>
      <c r="C151" s="37">
        <v>251</v>
      </c>
      <c r="D151" s="37">
        <v>234</v>
      </c>
      <c r="E151" s="37">
        <v>163</v>
      </c>
      <c r="F151" s="37">
        <v>110</v>
      </c>
      <c r="G151" s="37">
        <v>539</v>
      </c>
      <c r="H151" s="37">
        <v>427</v>
      </c>
      <c r="I151" s="37">
        <v>777</v>
      </c>
    </row>
    <row r="152" spans="1:9" x14ac:dyDescent="0.4">
      <c r="A152" s="37" t="s">
        <v>221</v>
      </c>
      <c r="B152" s="37" t="s">
        <v>207</v>
      </c>
      <c r="C152" s="37">
        <v>197</v>
      </c>
      <c r="D152" s="37">
        <v>67</v>
      </c>
      <c r="E152" s="37">
        <v>21</v>
      </c>
      <c r="F152" s="37">
        <v>15</v>
      </c>
      <c r="G152" s="37">
        <v>112</v>
      </c>
      <c r="H152" s="37">
        <v>32</v>
      </c>
      <c r="I152" s="37">
        <v>29</v>
      </c>
    </row>
    <row r="153" spans="1:9" x14ac:dyDescent="0.4">
      <c r="A153" s="37" t="s">
        <v>221</v>
      </c>
      <c r="B153" s="37" t="s">
        <v>229</v>
      </c>
      <c r="C153" s="37">
        <v>41</v>
      </c>
      <c r="D153" s="37">
        <v>9</v>
      </c>
      <c r="E153" s="37">
        <v>7</v>
      </c>
      <c r="F153" s="37">
        <v>4</v>
      </c>
      <c r="G153" s="37">
        <v>63</v>
      </c>
      <c r="H153" s="37">
        <v>62</v>
      </c>
      <c r="I153" s="37">
        <v>641</v>
      </c>
    </row>
    <row r="154" spans="1:9" x14ac:dyDescent="0.4">
      <c r="A154" s="37" t="s">
        <v>221</v>
      </c>
      <c r="B154" s="37" t="s">
        <v>222</v>
      </c>
      <c r="C154" s="37">
        <v>251</v>
      </c>
      <c r="D154" s="37">
        <v>1</v>
      </c>
      <c r="E154" s="37">
        <v>1</v>
      </c>
      <c r="F154" s="37">
        <v>1</v>
      </c>
      <c r="G154" s="37">
        <v>80</v>
      </c>
      <c r="H154" s="37">
        <v>129</v>
      </c>
      <c r="I154" s="37">
        <v>238</v>
      </c>
    </row>
    <row r="155" spans="1:9" x14ac:dyDescent="0.4">
      <c r="A155" s="37" t="s">
        <v>221</v>
      </c>
      <c r="B155" s="37" t="s">
        <v>230</v>
      </c>
      <c r="C155" s="37">
        <v>199</v>
      </c>
      <c r="D155" s="37">
        <v>110</v>
      </c>
      <c r="E155" s="37">
        <v>52</v>
      </c>
      <c r="F155" s="37">
        <v>27</v>
      </c>
      <c r="G155" s="37">
        <v>26</v>
      </c>
      <c r="H155" s="37">
        <v>22</v>
      </c>
      <c r="I155" s="37">
        <v>22</v>
      </c>
    </row>
    <row r="156" spans="1:9" x14ac:dyDescent="0.4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37"/>
    </row>
    <row r="157" spans="1:9" x14ac:dyDescent="0.4">
      <c r="A157" s="37" t="s">
        <v>221</v>
      </c>
      <c r="B157" s="37" t="s">
        <v>228</v>
      </c>
      <c r="C157" s="37">
        <v>64</v>
      </c>
      <c r="D157" s="37">
        <v>34</v>
      </c>
      <c r="E157" s="37">
        <v>97</v>
      </c>
      <c r="F157" s="37">
        <v>50</v>
      </c>
      <c r="G157" s="37">
        <v>44</v>
      </c>
      <c r="H157" s="37">
        <v>150</v>
      </c>
      <c r="I157" s="37">
        <v>157</v>
      </c>
    </row>
    <row r="158" spans="1:9" x14ac:dyDescent="0.4">
      <c r="A158" s="37" t="s">
        <v>233</v>
      </c>
      <c r="B158" s="37" t="s">
        <v>233</v>
      </c>
      <c r="C158" s="37">
        <v>27</v>
      </c>
      <c r="D158" s="37">
        <v>151</v>
      </c>
      <c r="E158" s="37">
        <v>49</v>
      </c>
      <c r="F158" s="37">
        <v>54</v>
      </c>
      <c r="G158" s="37">
        <v>953</v>
      </c>
      <c r="H158" s="37">
        <v>958</v>
      </c>
      <c r="I158" s="37">
        <v>957</v>
      </c>
    </row>
    <row r="159" spans="1:9" x14ac:dyDescent="0.4">
      <c r="A159" s="37" t="s">
        <v>233</v>
      </c>
      <c r="B159" s="37" t="s">
        <v>243</v>
      </c>
      <c r="C159" s="37"/>
      <c r="D159" s="37"/>
      <c r="E159" s="37"/>
      <c r="F159" s="37"/>
      <c r="G159" s="37"/>
      <c r="H159" s="37"/>
      <c r="I159" s="37"/>
    </row>
    <row r="160" spans="1:9" x14ac:dyDescent="0.4">
      <c r="A160" s="37" t="s">
        <v>233</v>
      </c>
      <c r="B160" s="37" t="s">
        <v>244</v>
      </c>
      <c r="C160" s="37"/>
      <c r="D160" s="37">
        <v>116</v>
      </c>
      <c r="E160" s="37">
        <v>48</v>
      </c>
      <c r="F160" s="37">
        <v>46</v>
      </c>
      <c r="G160" s="37">
        <v>32</v>
      </c>
      <c r="H160" s="37">
        <v>257</v>
      </c>
      <c r="I160" s="37">
        <v>300</v>
      </c>
    </row>
    <row r="161" spans="1:9" x14ac:dyDescent="0.4">
      <c r="A161" s="37" t="s">
        <v>233</v>
      </c>
      <c r="B161" s="37" t="s">
        <v>256</v>
      </c>
      <c r="C161" s="37"/>
      <c r="D161" s="37"/>
      <c r="E161" s="37"/>
      <c r="F161" s="37"/>
      <c r="G161" s="37">
        <v>227</v>
      </c>
      <c r="H161" s="37">
        <v>127</v>
      </c>
      <c r="I161" s="37">
        <v>66</v>
      </c>
    </row>
    <row r="162" spans="1:9" x14ac:dyDescent="0.4">
      <c r="A162" s="37" t="s">
        <v>233</v>
      </c>
      <c r="B162" s="37" t="s">
        <v>223</v>
      </c>
      <c r="C162" s="37"/>
      <c r="D162" s="37"/>
      <c r="E162" s="37"/>
      <c r="F162" s="37"/>
      <c r="G162" s="37">
        <v>131</v>
      </c>
      <c r="H162" s="37">
        <v>108</v>
      </c>
      <c r="I162" s="37">
        <v>145</v>
      </c>
    </row>
    <row r="163" spans="1:9" x14ac:dyDescent="0.4">
      <c r="A163" s="37" t="s">
        <v>233</v>
      </c>
      <c r="B163" s="37" t="s">
        <v>255</v>
      </c>
      <c r="C163" s="37"/>
      <c r="D163" s="37"/>
      <c r="E163" s="37"/>
      <c r="F163" s="37"/>
      <c r="G163" s="37"/>
      <c r="H163" s="37"/>
      <c r="I163" s="37"/>
    </row>
    <row r="164" spans="1:9" x14ac:dyDescent="0.4">
      <c r="A164" s="37" t="s">
        <v>233</v>
      </c>
      <c r="B164" s="37" t="s">
        <v>237</v>
      </c>
      <c r="C164" s="37"/>
      <c r="D164" s="37">
        <v>7</v>
      </c>
      <c r="E164" s="37">
        <v>1</v>
      </c>
      <c r="F164" s="37">
        <v>5</v>
      </c>
      <c r="G164" s="37">
        <v>3</v>
      </c>
      <c r="H164" s="37">
        <v>38</v>
      </c>
      <c r="I164" s="37">
        <v>57</v>
      </c>
    </row>
    <row r="165" spans="1:9" x14ac:dyDescent="0.4">
      <c r="A165" s="37" t="s">
        <v>233</v>
      </c>
      <c r="B165" s="37" t="s">
        <v>234</v>
      </c>
      <c r="C165" s="37"/>
      <c r="D165" s="37"/>
      <c r="E165" s="37"/>
      <c r="F165" s="37">
        <v>1</v>
      </c>
      <c r="G165" s="37">
        <v>191</v>
      </c>
      <c r="H165" s="37">
        <v>51</v>
      </c>
      <c r="I165" s="37">
        <v>66</v>
      </c>
    </row>
    <row r="166" spans="1:9" x14ac:dyDescent="0.4">
      <c r="A166" s="37" t="s">
        <v>233</v>
      </c>
      <c r="B166" s="37" t="s">
        <v>254</v>
      </c>
      <c r="C166" s="37"/>
      <c r="D166" s="37"/>
      <c r="E166" s="37"/>
      <c r="F166" s="37"/>
      <c r="G166" s="37">
        <v>12</v>
      </c>
      <c r="H166" s="37">
        <v>29</v>
      </c>
      <c r="I166" s="37">
        <v>11</v>
      </c>
    </row>
    <row r="167" spans="1:9" x14ac:dyDescent="0.4">
      <c r="A167" s="37" t="s">
        <v>233</v>
      </c>
      <c r="B167" s="37" t="s">
        <v>235</v>
      </c>
      <c r="C167" s="37"/>
      <c r="D167" s="37"/>
      <c r="E167" s="37"/>
      <c r="F167" s="37"/>
      <c r="G167" s="37"/>
      <c r="H167" s="37"/>
      <c r="I167" s="37"/>
    </row>
    <row r="168" spans="1:9" x14ac:dyDescent="0.4">
      <c r="A168" s="37" t="s">
        <v>233</v>
      </c>
      <c r="B168" s="37" t="s">
        <v>252</v>
      </c>
      <c r="C168" s="37"/>
      <c r="D168" s="37">
        <v>15</v>
      </c>
      <c r="E168" s="37"/>
      <c r="F168" s="37"/>
      <c r="G168" s="37">
        <v>60</v>
      </c>
      <c r="H168" s="37">
        <v>59</v>
      </c>
      <c r="I168" s="37">
        <v>52</v>
      </c>
    </row>
    <row r="169" spans="1:9" x14ac:dyDescent="0.4">
      <c r="A169" s="37" t="s">
        <v>233</v>
      </c>
      <c r="B169" s="37" t="s">
        <v>246</v>
      </c>
      <c r="C169" s="37"/>
      <c r="D169" s="37"/>
      <c r="E169" s="37"/>
      <c r="F169" s="37"/>
      <c r="G169" s="37">
        <v>50</v>
      </c>
      <c r="H169" s="37">
        <v>174</v>
      </c>
      <c r="I169" s="37">
        <v>170</v>
      </c>
    </row>
    <row r="170" spans="1:9" x14ac:dyDescent="0.4">
      <c r="A170" s="37" t="s">
        <v>233</v>
      </c>
      <c r="B170" s="37" t="s">
        <v>240</v>
      </c>
      <c r="C170" s="37"/>
      <c r="D170" s="37"/>
      <c r="E170" s="37"/>
      <c r="F170" s="37"/>
      <c r="G170" s="37"/>
      <c r="H170" s="37"/>
      <c r="I170" s="37"/>
    </row>
    <row r="171" spans="1:9" x14ac:dyDescent="0.4">
      <c r="A171" s="37" t="s">
        <v>233</v>
      </c>
      <c r="B171" s="37" t="s">
        <v>242</v>
      </c>
      <c r="C171" s="37"/>
      <c r="D171" s="37"/>
      <c r="E171" s="37"/>
      <c r="F171" s="37"/>
      <c r="G171" s="37">
        <v>245</v>
      </c>
      <c r="H171" s="37">
        <v>85</v>
      </c>
      <c r="I171" s="37">
        <v>55</v>
      </c>
    </row>
    <row r="172" spans="1:9" x14ac:dyDescent="0.4">
      <c r="A172" s="37" t="s">
        <v>233</v>
      </c>
      <c r="B172" s="37" t="s">
        <v>238</v>
      </c>
      <c r="C172" s="37"/>
      <c r="D172" s="37"/>
      <c r="E172" s="37"/>
      <c r="F172" s="37"/>
      <c r="G172" s="37"/>
      <c r="H172" s="37"/>
      <c r="I172" s="37"/>
    </row>
    <row r="173" spans="1:9" x14ac:dyDescent="0.4">
      <c r="A173" s="37" t="s">
        <v>233</v>
      </c>
      <c r="B173" s="37" t="s">
        <v>236</v>
      </c>
      <c r="C173" s="37">
        <v>16</v>
      </c>
      <c r="D173" s="37"/>
      <c r="E173" s="37"/>
      <c r="F173" s="37"/>
      <c r="G173" s="37"/>
      <c r="H173" s="37"/>
      <c r="I173" s="37"/>
    </row>
    <row r="174" spans="1:9" x14ac:dyDescent="0.4">
      <c r="A174" s="37" t="s">
        <v>233</v>
      </c>
      <c r="B174" s="37" t="s">
        <v>248</v>
      </c>
      <c r="C174" s="37"/>
      <c r="D174" s="37">
        <v>3</v>
      </c>
      <c r="E174" s="37"/>
      <c r="F174" s="37"/>
      <c r="G174" s="37"/>
      <c r="H174" s="37"/>
      <c r="I174" s="37"/>
    </row>
    <row r="175" spans="1:9" x14ac:dyDescent="0.4">
      <c r="A175" s="37" t="s">
        <v>233</v>
      </c>
      <c r="B175" s="37" t="s">
        <v>251</v>
      </c>
      <c r="C175" s="37"/>
      <c r="D175" s="37"/>
      <c r="E175" s="37"/>
      <c r="F175" s="37"/>
      <c r="G175" s="37"/>
      <c r="H175" s="37"/>
      <c r="I175" s="37"/>
    </row>
    <row r="176" spans="1:9" x14ac:dyDescent="0.4">
      <c r="A176" s="37" t="s">
        <v>233</v>
      </c>
      <c r="B176" s="37" t="s">
        <v>249</v>
      </c>
      <c r="C176" s="37">
        <v>8</v>
      </c>
      <c r="D176" s="37">
        <v>7</v>
      </c>
      <c r="E176" s="37"/>
      <c r="F176" s="37"/>
      <c r="G176" s="37"/>
      <c r="H176" s="37"/>
      <c r="I176" s="37"/>
    </row>
    <row r="177" spans="1:9" x14ac:dyDescent="0.4">
      <c r="A177" s="37" t="s">
        <v>233</v>
      </c>
      <c r="B177" s="37" t="s">
        <v>253</v>
      </c>
      <c r="C177" s="37">
        <v>3</v>
      </c>
      <c r="D177" s="37">
        <v>3</v>
      </c>
      <c r="E177" s="37"/>
      <c r="F177" s="37"/>
      <c r="G177" s="37"/>
      <c r="H177" s="37"/>
      <c r="I177" s="37">
        <v>31</v>
      </c>
    </row>
    <row r="178" spans="1:9" x14ac:dyDescent="0.4">
      <c r="A178" s="37" t="s">
        <v>233</v>
      </c>
      <c r="B178" s="37" t="s">
        <v>250</v>
      </c>
      <c r="C178" s="37"/>
      <c r="D178" s="37"/>
      <c r="E178" s="37"/>
      <c r="F178" s="37"/>
      <c r="G178" s="37"/>
      <c r="H178" s="37"/>
      <c r="I178" s="37"/>
    </row>
    <row r="179" spans="1:9" x14ac:dyDescent="0.4">
      <c r="A179" s="37" t="s">
        <v>233</v>
      </c>
      <c r="B179" s="37" t="s">
        <v>245</v>
      </c>
      <c r="C179" s="37"/>
      <c r="D179" s="37"/>
      <c r="E179" s="37"/>
      <c r="F179" s="37"/>
      <c r="G179" s="37"/>
      <c r="H179" s="37">
        <v>27</v>
      </c>
      <c r="I179" s="37">
        <v>3</v>
      </c>
    </row>
    <row r="180" spans="1:9" x14ac:dyDescent="0.4">
      <c r="A180" s="37" t="s">
        <v>233</v>
      </c>
      <c r="B180" s="37" t="s">
        <v>239</v>
      </c>
      <c r="C180" s="37"/>
      <c r="D180" s="37"/>
      <c r="E180" s="37"/>
      <c r="F180" s="37"/>
      <c r="G180" s="37"/>
      <c r="H180" s="37"/>
      <c r="I180" s="37"/>
    </row>
    <row r="181" spans="1:9" x14ac:dyDescent="0.4">
      <c r="A181" s="37" t="s">
        <v>233</v>
      </c>
      <c r="B181" s="37" t="s">
        <v>247</v>
      </c>
      <c r="C181" s="37"/>
      <c r="D181" s="37"/>
      <c r="E181" s="37"/>
      <c r="F181" s="37"/>
      <c r="G181" s="37"/>
      <c r="H181" s="37"/>
      <c r="I181" s="37"/>
    </row>
    <row r="182" spans="1:9" x14ac:dyDescent="0.4">
      <c r="A182" s="37" t="s">
        <v>233</v>
      </c>
      <c r="B182" s="37" t="s">
        <v>216</v>
      </c>
      <c r="C182" s="37"/>
      <c r="D182" s="37"/>
      <c r="E182" s="37"/>
      <c r="F182" s="37">
        <v>2</v>
      </c>
      <c r="G182" s="37">
        <v>2</v>
      </c>
      <c r="H182" s="37">
        <v>3</v>
      </c>
      <c r="I182" s="37">
        <v>1</v>
      </c>
    </row>
    <row r="183" spans="1:9" x14ac:dyDescent="0.4">
      <c r="A183" s="37" t="s">
        <v>233</v>
      </c>
      <c r="B183" s="37" t="s">
        <v>241</v>
      </c>
      <c r="C183" s="37"/>
      <c r="D183" s="37"/>
      <c r="E183" s="37"/>
      <c r="F183" s="37"/>
      <c r="G183" s="37"/>
      <c r="H183" s="37"/>
      <c r="I183" s="37"/>
    </row>
    <row r="184" spans="1:9" x14ac:dyDescent="0.4">
      <c r="A184" s="37" t="s">
        <v>257</v>
      </c>
      <c r="B184" s="37" t="s">
        <v>257</v>
      </c>
      <c r="C184" s="37">
        <v>997</v>
      </c>
      <c r="D184" s="38">
        <v>1269</v>
      </c>
      <c r="E184" s="37">
        <v>468</v>
      </c>
      <c r="F184" s="37">
        <v>397</v>
      </c>
      <c r="G184" s="38">
        <v>3570</v>
      </c>
      <c r="H184" s="38">
        <v>2941</v>
      </c>
      <c r="I184" s="38">
        <v>4131</v>
      </c>
    </row>
    <row r="185" spans="1:9" x14ac:dyDescent="0.4">
      <c r="A185" s="37" t="s">
        <v>257</v>
      </c>
      <c r="B185" s="37" t="s">
        <v>208</v>
      </c>
      <c r="C185" s="37">
        <v>461</v>
      </c>
      <c r="D185" s="37">
        <v>357</v>
      </c>
      <c r="E185" s="37">
        <v>47</v>
      </c>
      <c r="F185" s="37">
        <v>44</v>
      </c>
      <c r="G185" s="38">
        <v>1319</v>
      </c>
      <c r="H185" s="37">
        <v>446</v>
      </c>
      <c r="I185" s="38">
        <v>1629</v>
      </c>
    </row>
    <row r="186" spans="1:9" x14ac:dyDescent="0.4">
      <c r="A186" s="37" t="s">
        <v>257</v>
      </c>
      <c r="B186" s="37" t="s">
        <v>209</v>
      </c>
      <c r="C186" s="37">
        <v>84</v>
      </c>
      <c r="D186" s="37">
        <v>365</v>
      </c>
      <c r="E186" s="37">
        <v>92</v>
      </c>
      <c r="F186" s="37">
        <v>36</v>
      </c>
      <c r="G186" s="37">
        <v>2</v>
      </c>
      <c r="H186" s="37">
        <v>64</v>
      </c>
      <c r="I186" s="37">
        <v>64</v>
      </c>
    </row>
    <row r="187" spans="1:9" x14ac:dyDescent="0.4">
      <c r="A187" s="37" t="s">
        <v>257</v>
      </c>
      <c r="B187" s="37" t="s">
        <v>211</v>
      </c>
      <c r="C187" s="37">
        <v>163</v>
      </c>
      <c r="D187" s="37">
        <v>275</v>
      </c>
      <c r="E187" s="37">
        <v>53</v>
      </c>
      <c r="F187" s="37">
        <v>50</v>
      </c>
      <c r="G187" s="37">
        <v>46</v>
      </c>
      <c r="H187" s="37">
        <v>368</v>
      </c>
      <c r="I187" s="37">
        <v>173</v>
      </c>
    </row>
    <row r="188" spans="1:9" x14ac:dyDescent="0.4">
      <c r="A188" s="37" t="s">
        <v>257</v>
      </c>
      <c r="B188" s="37" t="s">
        <v>258</v>
      </c>
      <c r="C188" s="37">
        <v>197</v>
      </c>
      <c r="D188" s="37">
        <v>233</v>
      </c>
      <c r="E188" s="37">
        <v>274</v>
      </c>
      <c r="F188" s="37">
        <v>265</v>
      </c>
      <c r="G188" s="38">
        <v>2201</v>
      </c>
      <c r="H188" s="38">
        <v>1997</v>
      </c>
      <c r="I188" s="38">
        <v>1152</v>
      </c>
    </row>
    <row r="189" spans="1:9" x14ac:dyDescent="0.4">
      <c r="A189" s="37" t="s">
        <v>257</v>
      </c>
      <c r="B189" s="37" t="s">
        <v>216</v>
      </c>
      <c r="C189" s="37">
        <v>92</v>
      </c>
      <c r="D189" s="37">
        <v>39</v>
      </c>
      <c r="E189" s="37">
        <v>2</v>
      </c>
      <c r="F189" s="37">
        <v>2</v>
      </c>
      <c r="G189" s="37">
        <v>2</v>
      </c>
      <c r="H189" s="37">
        <v>66</v>
      </c>
      <c r="I189" s="38">
        <v>1113</v>
      </c>
    </row>
    <row r="190" spans="1:9" x14ac:dyDescent="0.4">
      <c r="A190" s="37" t="s">
        <v>259</v>
      </c>
      <c r="B190" s="37" t="s">
        <v>259</v>
      </c>
      <c r="C190" s="38">
        <v>1324</v>
      </c>
      <c r="D190" s="37">
        <v>966</v>
      </c>
      <c r="E190" s="37">
        <v>466</v>
      </c>
      <c r="F190" s="37">
        <v>425</v>
      </c>
      <c r="G190" s="38">
        <v>2494</v>
      </c>
      <c r="H190" s="38">
        <v>3270</v>
      </c>
      <c r="I190" s="38">
        <v>3086</v>
      </c>
    </row>
    <row r="191" spans="1:9" x14ac:dyDescent="0.4">
      <c r="A191" s="37" t="s">
        <v>259</v>
      </c>
      <c r="B191" s="37" t="s">
        <v>265</v>
      </c>
      <c r="C191" s="37"/>
      <c r="D191" s="37"/>
      <c r="E191" s="37"/>
      <c r="F191" s="37"/>
      <c r="G191" s="37"/>
      <c r="H191" s="37">
        <v>5</v>
      </c>
      <c r="I191" s="37">
        <v>21</v>
      </c>
    </row>
    <row r="192" spans="1:9" x14ac:dyDescent="0.4">
      <c r="A192" s="37" t="s">
        <v>259</v>
      </c>
      <c r="B192" s="37" t="s">
        <v>263</v>
      </c>
      <c r="C192" s="37">
        <v>34</v>
      </c>
      <c r="D192" s="37">
        <v>91</v>
      </c>
      <c r="E192" s="37"/>
      <c r="F192" s="37"/>
      <c r="G192" s="37">
        <v>261</v>
      </c>
      <c r="H192" s="37"/>
      <c r="I192" s="38">
        <v>1415</v>
      </c>
    </row>
    <row r="193" spans="1:9" x14ac:dyDescent="0.4">
      <c r="A193" s="37" t="s">
        <v>259</v>
      </c>
      <c r="B193" s="37" t="s">
        <v>262</v>
      </c>
      <c r="C193" s="37">
        <v>99</v>
      </c>
      <c r="D193" s="37">
        <v>1</v>
      </c>
      <c r="E193" s="37">
        <v>18</v>
      </c>
      <c r="F193" s="37">
        <v>11</v>
      </c>
      <c r="G193" s="37">
        <v>19</v>
      </c>
      <c r="H193" s="37">
        <v>19</v>
      </c>
      <c r="I193" s="37">
        <v>11</v>
      </c>
    </row>
    <row r="194" spans="1:9" x14ac:dyDescent="0.4">
      <c r="A194" s="37" t="s">
        <v>259</v>
      </c>
      <c r="B194" s="37" t="s">
        <v>211</v>
      </c>
      <c r="C194" s="37">
        <v>34</v>
      </c>
      <c r="D194" s="37"/>
      <c r="E194" s="37"/>
      <c r="F194" s="37"/>
      <c r="G194" s="37">
        <v>390</v>
      </c>
      <c r="H194" s="37"/>
      <c r="I194" s="37"/>
    </row>
    <row r="195" spans="1:9" x14ac:dyDescent="0.4">
      <c r="A195" s="37" t="s">
        <v>259</v>
      </c>
      <c r="B195" s="37" t="s">
        <v>266</v>
      </c>
      <c r="C195" s="37">
        <v>239</v>
      </c>
      <c r="D195" s="37">
        <v>239</v>
      </c>
      <c r="E195" s="37">
        <v>160</v>
      </c>
      <c r="F195" s="37">
        <v>101</v>
      </c>
      <c r="G195" s="37">
        <v>165</v>
      </c>
      <c r="H195" s="37">
        <v>812</v>
      </c>
      <c r="I195" s="37">
        <v>210</v>
      </c>
    </row>
    <row r="196" spans="1:9" x14ac:dyDescent="0.4">
      <c r="A196" s="37" t="s">
        <v>259</v>
      </c>
      <c r="B196" s="37" t="s">
        <v>260</v>
      </c>
      <c r="C196" s="37">
        <v>14</v>
      </c>
      <c r="D196" s="37">
        <v>34</v>
      </c>
      <c r="E196" s="37">
        <v>6</v>
      </c>
      <c r="F196" s="37">
        <v>1</v>
      </c>
      <c r="G196" s="37">
        <v>157</v>
      </c>
      <c r="H196" s="37">
        <v>52</v>
      </c>
      <c r="I196" s="37">
        <v>86</v>
      </c>
    </row>
    <row r="197" spans="1:9" x14ac:dyDescent="0.4">
      <c r="A197" s="37" t="s">
        <v>259</v>
      </c>
      <c r="B197" s="37" t="s">
        <v>207</v>
      </c>
      <c r="C197" s="37">
        <v>322</v>
      </c>
      <c r="D197" s="37">
        <v>85</v>
      </c>
      <c r="E197" s="37">
        <v>86</v>
      </c>
      <c r="F197" s="37">
        <v>237</v>
      </c>
      <c r="G197" s="37">
        <v>249</v>
      </c>
      <c r="H197" s="38">
        <v>1869</v>
      </c>
      <c r="I197" s="38">
        <v>1152</v>
      </c>
    </row>
    <row r="198" spans="1:9" x14ac:dyDescent="0.4">
      <c r="A198" s="37" t="s">
        <v>259</v>
      </c>
      <c r="B198" s="37" t="s">
        <v>261</v>
      </c>
      <c r="C198" s="37"/>
      <c r="D198" s="37"/>
      <c r="E198" s="37"/>
      <c r="F198" s="37"/>
      <c r="G198" s="37">
        <v>376</v>
      </c>
      <c r="H198" s="37">
        <v>180</v>
      </c>
      <c r="I198" s="37">
        <v>144</v>
      </c>
    </row>
    <row r="199" spans="1:9" x14ac:dyDescent="0.4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</row>
    <row r="200" spans="1:9" x14ac:dyDescent="0.4">
      <c r="A200" s="37" t="s">
        <v>259</v>
      </c>
      <c r="B200" s="37" t="s">
        <v>216</v>
      </c>
      <c r="C200" s="37">
        <v>582</v>
      </c>
      <c r="D200" s="37">
        <v>516</v>
      </c>
      <c r="E200" s="37">
        <v>196</v>
      </c>
      <c r="F200" s="37">
        <v>75</v>
      </c>
      <c r="G200" s="37">
        <v>877</v>
      </c>
      <c r="H200" s="37">
        <v>333</v>
      </c>
      <c r="I200" s="37">
        <v>47</v>
      </c>
    </row>
    <row r="201" spans="1:9" x14ac:dyDescent="0.4">
      <c r="A201" s="37" t="s">
        <v>267</v>
      </c>
      <c r="B201" s="37" t="s">
        <v>267</v>
      </c>
      <c r="C201" s="38">
        <v>1663</v>
      </c>
      <c r="D201" s="38">
        <v>1857</v>
      </c>
      <c r="E201" s="38">
        <v>1059</v>
      </c>
      <c r="F201" s="38">
        <v>2163</v>
      </c>
      <c r="G201" s="38">
        <v>3029</v>
      </c>
      <c r="H201" s="38">
        <v>3618</v>
      </c>
      <c r="I201" s="38">
        <v>3598</v>
      </c>
    </row>
    <row r="202" spans="1:9" x14ac:dyDescent="0.4">
      <c r="A202" s="37" t="s">
        <v>267</v>
      </c>
      <c r="B202" s="37" t="s">
        <v>273</v>
      </c>
      <c r="C202" s="37">
        <v>84</v>
      </c>
      <c r="D202" s="37">
        <v>61</v>
      </c>
      <c r="E202" s="37">
        <v>53</v>
      </c>
      <c r="F202" s="37">
        <v>4</v>
      </c>
      <c r="G202" s="37"/>
      <c r="H202" s="37"/>
      <c r="I202" s="37"/>
    </row>
    <row r="203" spans="1:9" x14ac:dyDescent="0.4">
      <c r="A203" s="37" t="s">
        <v>267</v>
      </c>
      <c r="B203" s="37" t="s">
        <v>289</v>
      </c>
      <c r="C203" s="37">
        <v>30</v>
      </c>
      <c r="D203" s="37">
        <v>18</v>
      </c>
      <c r="E203" s="37">
        <v>17</v>
      </c>
      <c r="F203" s="37">
        <v>20</v>
      </c>
      <c r="G203" s="37">
        <v>19</v>
      </c>
      <c r="H203" s="37">
        <v>19</v>
      </c>
      <c r="I203" s="37">
        <v>12</v>
      </c>
    </row>
    <row r="204" spans="1:9" x14ac:dyDescent="0.4">
      <c r="A204" s="37" t="s">
        <v>267</v>
      </c>
      <c r="B204" s="37" t="s">
        <v>287</v>
      </c>
      <c r="C204" s="37"/>
      <c r="D204" s="37"/>
      <c r="E204" s="37"/>
      <c r="F204" s="37"/>
      <c r="G204" s="37"/>
      <c r="H204" s="37"/>
      <c r="I204" s="37"/>
    </row>
    <row r="205" spans="1:9" x14ac:dyDescent="0.4">
      <c r="A205" s="37" t="s">
        <v>267</v>
      </c>
      <c r="B205" s="37" t="s">
        <v>290</v>
      </c>
      <c r="C205" s="37">
        <v>57</v>
      </c>
      <c r="D205" s="37">
        <v>194</v>
      </c>
      <c r="E205" s="37">
        <v>219</v>
      </c>
      <c r="F205" s="38">
        <v>1193</v>
      </c>
      <c r="G205" s="38">
        <v>1258</v>
      </c>
      <c r="H205" s="38">
        <v>1612</v>
      </c>
      <c r="I205" s="38">
        <v>1372</v>
      </c>
    </row>
    <row r="206" spans="1:9" x14ac:dyDescent="0.4">
      <c r="A206" s="37" t="s">
        <v>267</v>
      </c>
      <c r="B206" s="37" t="s">
        <v>292</v>
      </c>
      <c r="C206" s="37"/>
      <c r="D206" s="37">
        <v>18</v>
      </c>
      <c r="E206" s="37">
        <v>1</v>
      </c>
      <c r="F206" s="37">
        <v>1</v>
      </c>
      <c r="G206" s="37">
        <v>2</v>
      </c>
      <c r="H206" s="37">
        <v>5</v>
      </c>
      <c r="I206" s="37">
        <v>136</v>
      </c>
    </row>
    <row r="207" spans="1:9" x14ac:dyDescent="0.4">
      <c r="A207" s="37" t="s">
        <v>267</v>
      </c>
      <c r="B207" s="37" t="s">
        <v>291</v>
      </c>
      <c r="C207" s="37"/>
      <c r="D207" s="37"/>
      <c r="E207" s="37">
        <v>326</v>
      </c>
      <c r="F207" s="37"/>
      <c r="G207" s="37">
        <v>130</v>
      </c>
      <c r="H207" s="37">
        <v>129</v>
      </c>
      <c r="I207" s="37">
        <v>112</v>
      </c>
    </row>
    <row r="208" spans="1:9" x14ac:dyDescent="0.4">
      <c r="A208" s="37" t="s">
        <v>267</v>
      </c>
      <c r="B208" s="37" t="s">
        <v>279</v>
      </c>
      <c r="C208" s="37">
        <v>122</v>
      </c>
      <c r="D208" s="37"/>
      <c r="E208" s="37"/>
      <c r="F208" s="37"/>
      <c r="G208" s="37"/>
      <c r="H208" s="37">
        <v>36</v>
      </c>
      <c r="I208" s="37">
        <v>26</v>
      </c>
    </row>
    <row r="209" spans="1:9" x14ac:dyDescent="0.4">
      <c r="A209" s="37" t="s">
        <v>267</v>
      </c>
      <c r="B209" s="37" t="s">
        <v>282</v>
      </c>
      <c r="C209" s="37">
        <v>421</v>
      </c>
      <c r="D209" s="37">
        <v>497</v>
      </c>
      <c r="E209" s="37">
        <v>310</v>
      </c>
      <c r="F209" s="37">
        <v>256</v>
      </c>
      <c r="G209" s="37">
        <v>250</v>
      </c>
      <c r="H209" s="37">
        <v>247</v>
      </c>
      <c r="I209" s="37">
        <v>251</v>
      </c>
    </row>
    <row r="210" spans="1:9" x14ac:dyDescent="0.4">
      <c r="A210" s="37" t="s">
        <v>267</v>
      </c>
      <c r="B210" s="37" t="s">
        <v>281</v>
      </c>
      <c r="C210" s="37">
        <v>131</v>
      </c>
      <c r="D210" s="37">
        <v>142</v>
      </c>
      <c r="E210" s="37">
        <v>53</v>
      </c>
      <c r="F210" s="37"/>
      <c r="G210" s="37">
        <v>39</v>
      </c>
      <c r="H210" s="37">
        <v>36</v>
      </c>
      <c r="I210" s="37">
        <v>36</v>
      </c>
    </row>
    <row r="211" spans="1:9" x14ac:dyDescent="0.4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</row>
    <row r="212" spans="1:9" x14ac:dyDescent="0.4">
      <c r="A212" s="37" t="s">
        <v>267</v>
      </c>
      <c r="B212" s="37" t="s">
        <v>294</v>
      </c>
      <c r="C212" s="37">
        <v>43</v>
      </c>
      <c r="D212" s="37">
        <v>128</v>
      </c>
      <c r="E212" s="37">
        <v>7</v>
      </c>
      <c r="F212" s="37"/>
      <c r="G212" s="37">
        <v>372</v>
      </c>
      <c r="H212" s="37">
        <v>330</v>
      </c>
      <c r="I212" s="37">
        <v>277</v>
      </c>
    </row>
    <row r="213" spans="1:9" x14ac:dyDescent="0.4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</row>
    <row r="214" spans="1:9" x14ac:dyDescent="0.4">
      <c r="A214" s="37" t="s">
        <v>267</v>
      </c>
      <c r="B214" s="37" t="s">
        <v>276</v>
      </c>
      <c r="C214" s="37"/>
      <c r="D214" s="37"/>
      <c r="E214" s="37">
        <v>13</v>
      </c>
      <c r="F214" s="37">
        <v>245</v>
      </c>
      <c r="G214" s="37">
        <v>214</v>
      </c>
      <c r="H214" s="37">
        <v>513</v>
      </c>
      <c r="I214" s="37">
        <v>516</v>
      </c>
    </row>
    <row r="215" spans="1:9" x14ac:dyDescent="0.4">
      <c r="A215" s="37" t="s">
        <v>267</v>
      </c>
      <c r="B215" s="37" t="s">
        <v>283</v>
      </c>
      <c r="C215" s="37"/>
      <c r="D215" s="37"/>
      <c r="E215" s="37"/>
      <c r="F215" s="37"/>
      <c r="G215" s="37"/>
      <c r="H215" s="37"/>
      <c r="I215" s="37"/>
    </row>
    <row r="216" spans="1:9" x14ac:dyDescent="0.4">
      <c r="A216" s="37" t="s">
        <v>267</v>
      </c>
      <c r="B216" s="37" t="s">
        <v>285</v>
      </c>
      <c r="C216" s="37">
        <v>645</v>
      </c>
      <c r="D216" s="37">
        <v>681</v>
      </c>
      <c r="E216" s="37">
        <v>51</v>
      </c>
      <c r="F216" s="37">
        <v>355</v>
      </c>
      <c r="G216" s="37">
        <v>357</v>
      </c>
      <c r="H216" s="37">
        <v>259</v>
      </c>
      <c r="I216" s="37">
        <v>357</v>
      </c>
    </row>
    <row r="217" spans="1:9" x14ac:dyDescent="0.4">
      <c r="A217" s="37" t="s">
        <v>267</v>
      </c>
      <c r="B217" s="37" t="s">
        <v>275</v>
      </c>
      <c r="C217" s="37"/>
      <c r="D217" s="37"/>
      <c r="E217" s="37"/>
      <c r="F217" s="37"/>
      <c r="G217" s="37"/>
      <c r="H217" s="37"/>
      <c r="I217" s="37"/>
    </row>
    <row r="218" spans="1:9" x14ac:dyDescent="0.4">
      <c r="A218" s="37" t="s">
        <v>267</v>
      </c>
      <c r="B218" s="37" t="s">
        <v>278</v>
      </c>
      <c r="C218" s="37"/>
      <c r="D218" s="37"/>
      <c r="E218" s="37"/>
      <c r="F218" s="37"/>
      <c r="G218" s="37">
        <v>63</v>
      </c>
      <c r="H218" s="37">
        <v>64</v>
      </c>
      <c r="I218" s="37">
        <v>67</v>
      </c>
    </row>
    <row r="219" spans="1:9" x14ac:dyDescent="0.4">
      <c r="A219" s="37" t="s">
        <v>267</v>
      </c>
      <c r="B219" s="37" t="s">
        <v>274</v>
      </c>
      <c r="C219" s="37">
        <v>49</v>
      </c>
      <c r="D219" s="37">
        <v>2</v>
      </c>
      <c r="E219" s="37"/>
      <c r="F219" s="37"/>
      <c r="G219" s="37">
        <v>95</v>
      </c>
      <c r="H219" s="37">
        <v>63</v>
      </c>
      <c r="I219" s="37">
        <v>90</v>
      </c>
    </row>
    <row r="220" spans="1:9" x14ac:dyDescent="0.4">
      <c r="A220" s="37" t="s">
        <v>267</v>
      </c>
      <c r="B220" s="37" t="s">
        <v>280</v>
      </c>
      <c r="C220" s="37">
        <v>8</v>
      </c>
      <c r="D220" s="37">
        <v>1</v>
      </c>
      <c r="E220" s="37"/>
      <c r="F220" s="37"/>
      <c r="G220" s="37"/>
      <c r="H220" s="37"/>
      <c r="I220" s="37"/>
    </row>
    <row r="221" spans="1:9" x14ac:dyDescent="0.4">
      <c r="A221" s="37" t="s">
        <v>267</v>
      </c>
      <c r="B221" s="37" t="s">
        <v>284</v>
      </c>
      <c r="C221" s="37"/>
      <c r="D221" s="37"/>
      <c r="E221" s="37"/>
      <c r="F221" s="37">
        <v>87</v>
      </c>
      <c r="G221" s="37">
        <v>80</v>
      </c>
      <c r="H221" s="37">
        <v>168</v>
      </c>
      <c r="I221" s="37">
        <v>171</v>
      </c>
    </row>
    <row r="222" spans="1:9" x14ac:dyDescent="0.4">
      <c r="A222" s="37" t="s">
        <v>267</v>
      </c>
      <c r="B222" s="37" t="s">
        <v>277</v>
      </c>
      <c r="C222" s="37">
        <v>41</v>
      </c>
      <c r="D222" s="37">
        <v>115</v>
      </c>
      <c r="E222" s="37">
        <v>9</v>
      </c>
      <c r="F222" s="37">
        <v>2</v>
      </c>
      <c r="G222" s="37">
        <v>31</v>
      </c>
      <c r="H222" s="37">
        <v>18</v>
      </c>
      <c r="I222" s="37">
        <v>5</v>
      </c>
    </row>
    <row r="223" spans="1:9" x14ac:dyDescent="0.4">
      <c r="A223" s="37" t="s">
        <v>267</v>
      </c>
      <c r="B223" s="37" t="s">
        <v>286</v>
      </c>
      <c r="C223" s="37">
        <v>32</v>
      </c>
      <c r="D223" s="37"/>
      <c r="E223" s="37"/>
      <c r="F223" s="37"/>
      <c r="G223" s="37">
        <v>119</v>
      </c>
      <c r="H223" s="37">
        <v>119</v>
      </c>
      <c r="I223" s="37">
        <v>170</v>
      </c>
    </row>
    <row r="224" spans="1:9" x14ac:dyDescent="0.4">
      <c r="A224" s="37" t="s">
        <v>268</v>
      </c>
      <c r="B224" s="37" t="s">
        <v>268</v>
      </c>
      <c r="C224" s="38">
        <v>1607</v>
      </c>
      <c r="D224" s="38">
        <v>1043</v>
      </c>
      <c r="E224" s="37">
        <v>661</v>
      </c>
      <c r="F224" s="37">
        <v>133</v>
      </c>
      <c r="G224" s="38">
        <v>2520</v>
      </c>
      <c r="H224" s="38">
        <v>3075</v>
      </c>
      <c r="I224" s="38">
        <v>2743</v>
      </c>
    </row>
    <row r="225" spans="1:9" x14ac:dyDescent="0.4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/>
      <c r="I225" s="37"/>
    </row>
    <row r="226" spans="1:9" x14ac:dyDescent="0.4">
      <c r="A226" s="37" t="s">
        <v>268</v>
      </c>
      <c r="B226" s="37" t="s">
        <v>308</v>
      </c>
      <c r="C226" s="37">
        <v>529</v>
      </c>
      <c r="D226" s="37">
        <v>104</v>
      </c>
      <c r="E226" s="37">
        <v>3</v>
      </c>
      <c r="F226" s="37">
        <v>3</v>
      </c>
      <c r="G226" s="38">
        <v>1244</v>
      </c>
      <c r="H226" s="38">
        <v>1630</v>
      </c>
      <c r="I226" s="38">
        <v>1164</v>
      </c>
    </row>
    <row r="227" spans="1:9" x14ac:dyDescent="0.4">
      <c r="A227" s="37" t="s">
        <v>268</v>
      </c>
      <c r="B227" s="37" t="s">
        <v>305</v>
      </c>
      <c r="C227" s="37">
        <v>111</v>
      </c>
      <c r="D227" s="37">
        <v>78</v>
      </c>
      <c r="E227" s="37">
        <v>15</v>
      </c>
      <c r="F227" s="37"/>
      <c r="G227" s="37">
        <v>141</v>
      </c>
      <c r="H227" s="37">
        <v>183</v>
      </c>
      <c r="I227" s="37">
        <v>108</v>
      </c>
    </row>
    <row r="228" spans="1:9" x14ac:dyDescent="0.4">
      <c r="A228" s="37" t="s">
        <v>268</v>
      </c>
      <c r="B228" s="37" t="s">
        <v>297</v>
      </c>
      <c r="C228" s="37"/>
      <c r="D228" s="37">
        <v>29</v>
      </c>
      <c r="E228" s="37">
        <v>29</v>
      </c>
      <c r="F228" s="37"/>
      <c r="G228" s="37">
        <v>7</v>
      </c>
      <c r="H228" s="37">
        <v>7</v>
      </c>
      <c r="I228" s="37">
        <v>122</v>
      </c>
    </row>
    <row r="229" spans="1:9" x14ac:dyDescent="0.4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/>
      <c r="I229" s="37"/>
    </row>
    <row r="230" spans="1:9" x14ac:dyDescent="0.4">
      <c r="A230" s="37" t="s">
        <v>268</v>
      </c>
      <c r="B230" s="37" t="s">
        <v>302</v>
      </c>
      <c r="C230" s="37"/>
      <c r="D230" s="37">
        <v>150</v>
      </c>
      <c r="E230" s="37">
        <v>44</v>
      </c>
      <c r="F230" s="37">
        <v>2</v>
      </c>
      <c r="G230" s="37"/>
      <c r="H230" s="37"/>
      <c r="I230" s="37"/>
    </row>
    <row r="231" spans="1:9" x14ac:dyDescent="0.4">
      <c r="A231" s="37" t="s">
        <v>268</v>
      </c>
      <c r="B231" s="37" t="s">
        <v>303</v>
      </c>
      <c r="C231" s="37">
        <v>44</v>
      </c>
      <c r="D231" s="37">
        <v>15</v>
      </c>
      <c r="E231" s="37"/>
      <c r="F231" s="37">
        <v>23</v>
      </c>
      <c r="G231" s="37">
        <v>3</v>
      </c>
      <c r="H231" s="37">
        <v>3</v>
      </c>
      <c r="I231" s="37">
        <v>3</v>
      </c>
    </row>
    <row r="232" spans="1:9" x14ac:dyDescent="0.4">
      <c r="A232" s="37" t="s">
        <v>268</v>
      </c>
      <c r="B232" s="37" t="s">
        <v>300</v>
      </c>
      <c r="C232" s="37">
        <v>498</v>
      </c>
      <c r="D232" s="37">
        <v>221</v>
      </c>
      <c r="E232" s="37">
        <v>112</v>
      </c>
      <c r="F232" s="37">
        <v>80</v>
      </c>
      <c r="G232" s="37">
        <v>75</v>
      </c>
      <c r="H232" s="37">
        <v>146</v>
      </c>
      <c r="I232" s="37">
        <v>248</v>
      </c>
    </row>
    <row r="233" spans="1:9" x14ac:dyDescent="0.4">
      <c r="A233" s="37" t="s">
        <v>268</v>
      </c>
      <c r="B233" s="37" t="s">
        <v>298</v>
      </c>
      <c r="C233" s="37">
        <v>139</v>
      </c>
      <c r="D233" s="37">
        <v>170</v>
      </c>
      <c r="E233" s="37">
        <v>387</v>
      </c>
      <c r="F233" s="37">
        <v>6</v>
      </c>
      <c r="G233" s="37">
        <v>915</v>
      </c>
      <c r="H233" s="37">
        <v>956</v>
      </c>
      <c r="I233" s="37">
        <v>931</v>
      </c>
    </row>
    <row r="234" spans="1:9" x14ac:dyDescent="0.4">
      <c r="A234" s="37" t="s">
        <v>268</v>
      </c>
      <c r="B234" s="37" t="s">
        <v>307</v>
      </c>
      <c r="C234" s="37">
        <v>30</v>
      </c>
      <c r="D234" s="37">
        <v>27</v>
      </c>
      <c r="E234" s="37">
        <v>42</v>
      </c>
      <c r="F234" s="37">
        <v>19</v>
      </c>
      <c r="G234" s="37"/>
      <c r="H234" s="37"/>
      <c r="I234" s="37">
        <v>103</v>
      </c>
    </row>
    <row r="235" spans="1:9" x14ac:dyDescent="0.4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37"/>
      <c r="I235" s="37"/>
    </row>
    <row r="236" spans="1:9" x14ac:dyDescent="0.4">
      <c r="A236" s="37" t="s">
        <v>268</v>
      </c>
      <c r="B236" s="37" t="s">
        <v>299</v>
      </c>
      <c r="C236" s="37">
        <v>225</v>
      </c>
      <c r="D236" s="37">
        <v>244</v>
      </c>
      <c r="E236" s="37">
        <v>29</v>
      </c>
      <c r="F236" s="37"/>
      <c r="G236" s="37">
        <v>135</v>
      </c>
      <c r="H236" s="37">
        <v>36</v>
      </c>
      <c r="I236" s="37">
        <v>28</v>
      </c>
    </row>
    <row r="237" spans="1:9" x14ac:dyDescent="0.4">
      <c r="A237" s="37" t="s">
        <v>268</v>
      </c>
      <c r="B237" s="37" t="s">
        <v>771</v>
      </c>
      <c r="C237" s="37"/>
      <c r="D237" s="37"/>
      <c r="E237" s="37"/>
      <c r="F237" s="37"/>
      <c r="G237" s="37"/>
      <c r="H237" s="37"/>
      <c r="I237" s="37"/>
    </row>
    <row r="238" spans="1:9" x14ac:dyDescent="0.4">
      <c r="A238" s="37" t="s">
        <v>268</v>
      </c>
      <c r="B238" s="37" t="s">
        <v>772</v>
      </c>
      <c r="C238" s="37"/>
      <c r="D238" s="37"/>
      <c r="E238" s="37"/>
      <c r="F238" s="37"/>
      <c r="G238" s="37"/>
      <c r="H238" s="37"/>
      <c r="I238" s="37"/>
    </row>
    <row r="239" spans="1:9" x14ac:dyDescent="0.4">
      <c r="A239" s="37" t="s">
        <v>268</v>
      </c>
      <c r="B239" s="37" t="s">
        <v>296</v>
      </c>
      <c r="C239" s="37">
        <v>31</v>
      </c>
      <c r="D239" s="37">
        <v>5</v>
      </c>
      <c r="E239" s="37"/>
      <c r="F239" s="37"/>
      <c r="G239" s="37"/>
      <c r="H239" s="37">
        <v>114</v>
      </c>
      <c r="I239" s="37">
        <v>36</v>
      </c>
    </row>
    <row r="240" spans="1:9" x14ac:dyDescent="0.4">
      <c r="A240" s="37" t="s">
        <v>268</v>
      </c>
      <c r="B240" s="37" t="s">
        <v>304</v>
      </c>
      <c r="C240" s="37"/>
      <c r="D240" s="37"/>
      <c r="E240" s="37"/>
      <c r="F240" s="37"/>
      <c r="G240" s="37"/>
      <c r="H240" s="37"/>
      <c r="I240" s="37"/>
    </row>
    <row r="241" spans="1:9" x14ac:dyDescent="0.4">
      <c r="A241" s="37" t="s">
        <v>271</v>
      </c>
      <c r="B241" s="37" t="s">
        <v>271</v>
      </c>
      <c r="C241" s="38">
        <v>1295</v>
      </c>
      <c r="D241" s="38">
        <v>1072</v>
      </c>
      <c r="E241" s="38">
        <v>1095</v>
      </c>
      <c r="F241" s="37">
        <v>836</v>
      </c>
      <c r="G241" s="38">
        <v>1676</v>
      </c>
      <c r="H241" s="38">
        <v>2499</v>
      </c>
      <c r="I241" s="38">
        <v>2807</v>
      </c>
    </row>
    <row r="242" spans="1:9" x14ac:dyDescent="0.4">
      <c r="A242" s="37" t="s">
        <v>271</v>
      </c>
      <c r="B242" s="37" t="s">
        <v>309</v>
      </c>
      <c r="C242" s="37">
        <v>444</v>
      </c>
      <c r="D242" s="37">
        <v>684</v>
      </c>
      <c r="E242" s="37">
        <v>618</v>
      </c>
      <c r="F242" s="37">
        <v>523</v>
      </c>
      <c r="G242" s="37">
        <v>813</v>
      </c>
      <c r="H242" s="37">
        <v>971</v>
      </c>
      <c r="I242" s="37">
        <v>886</v>
      </c>
    </row>
    <row r="243" spans="1:9" x14ac:dyDescent="0.4">
      <c r="A243" s="37" t="s">
        <v>271</v>
      </c>
      <c r="B243" s="37" t="s">
        <v>310</v>
      </c>
      <c r="C243" s="37">
        <v>851</v>
      </c>
      <c r="D243" s="37">
        <v>388</v>
      </c>
      <c r="E243" s="37">
        <v>477</v>
      </c>
      <c r="F243" s="37">
        <v>313</v>
      </c>
      <c r="G243" s="37">
        <v>863</v>
      </c>
      <c r="H243" s="38">
        <v>1528</v>
      </c>
      <c r="I243" s="38">
        <v>1921</v>
      </c>
    </row>
    <row r="244" spans="1:9" x14ac:dyDescent="0.4">
      <c r="A244" s="37" t="s">
        <v>269</v>
      </c>
      <c r="B244" s="37" t="s">
        <v>269</v>
      </c>
      <c r="C244" s="38">
        <v>7763</v>
      </c>
      <c r="D244" s="38">
        <v>5569</v>
      </c>
      <c r="E244" s="38">
        <v>2510</v>
      </c>
      <c r="F244" s="38">
        <v>1012</v>
      </c>
      <c r="G244" s="38">
        <v>8509</v>
      </c>
      <c r="H244" s="38">
        <v>5484</v>
      </c>
      <c r="I244" s="38">
        <v>3814</v>
      </c>
    </row>
    <row r="245" spans="1:9" x14ac:dyDescent="0.4">
      <c r="A245" s="37" t="s">
        <v>269</v>
      </c>
      <c r="B245" s="37" t="s">
        <v>314</v>
      </c>
      <c r="C245" s="37">
        <v>166</v>
      </c>
      <c r="D245" s="37">
        <v>144</v>
      </c>
      <c r="E245" s="37">
        <v>97</v>
      </c>
      <c r="F245" s="37">
        <v>60</v>
      </c>
      <c r="G245" s="37"/>
      <c r="H245" s="37"/>
      <c r="I245" s="37"/>
    </row>
    <row r="246" spans="1:9" x14ac:dyDescent="0.4">
      <c r="A246" s="37" t="s">
        <v>269</v>
      </c>
      <c r="B246" s="37" t="s">
        <v>319</v>
      </c>
      <c r="C246" s="37">
        <v>299</v>
      </c>
      <c r="D246" s="37">
        <v>283</v>
      </c>
      <c r="E246" s="37">
        <v>70</v>
      </c>
      <c r="F246" s="37">
        <v>21</v>
      </c>
      <c r="G246" s="37">
        <v>259</v>
      </c>
      <c r="H246" s="37">
        <v>243</v>
      </c>
      <c r="I246" s="37">
        <v>278</v>
      </c>
    </row>
    <row r="247" spans="1:9" x14ac:dyDescent="0.4">
      <c r="A247" s="37" t="s">
        <v>269</v>
      </c>
      <c r="B247" s="37" t="s">
        <v>311</v>
      </c>
      <c r="C247" s="37"/>
      <c r="D247" s="37"/>
      <c r="E247" s="37"/>
      <c r="F247" s="37">
        <v>70</v>
      </c>
      <c r="G247" s="37">
        <v>47</v>
      </c>
      <c r="H247" s="37">
        <v>38</v>
      </c>
      <c r="I247" s="37">
        <v>38</v>
      </c>
    </row>
    <row r="248" spans="1:9" x14ac:dyDescent="0.4">
      <c r="A248" s="37" t="s">
        <v>269</v>
      </c>
      <c r="B248" s="37" t="s">
        <v>315</v>
      </c>
      <c r="C248" s="37">
        <v>247</v>
      </c>
      <c r="D248" s="37">
        <v>220</v>
      </c>
      <c r="E248" s="37">
        <v>22</v>
      </c>
      <c r="F248" s="37"/>
      <c r="G248" s="37"/>
      <c r="H248" s="37">
        <v>299</v>
      </c>
      <c r="I248" s="37">
        <v>3</v>
      </c>
    </row>
    <row r="249" spans="1:9" x14ac:dyDescent="0.4">
      <c r="A249" s="37" t="s">
        <v>269</v>
      </c>
      <c r="B249" s="37" t="s">
        <v>325</v>
      </c>
      <c r="C249" s="38">
        <v>1360</v>
      </c>
      <c r="D249" s="38">
        <v>1400</v>
      </c>
      <c r="E249" s="38">
        <v>1042</v>
      </c>
      <c r="F249" s="37">
        <v>58</v>
      </c>
      <c r="G249" s="37">
        <v>46</v>
      </c>
      <c r="H249" s="37">
        <v>46</v>
      </c>
      <c r="I249" s="37">
        <v>23</v>
      </c>
    </row>
    <row r="250" spans="1:9" x14ac:dyDescent="0.4">
      <c r="A250" s="37" t="s">
        <v>269</v>
      </c>
      <c r="B250" s="37" t="s">
        <v>312</v>
      </c>
      <c r="C250" s="37">
        <v>567</v>
      </c>
      <c r="D250" s="37">
        <v>272</v>
      </c>
      <c r="E250" s="37"/>
      <c r="F250" s="37"/>
      <c r="G250" s="37"/>
      <c r="H250" s="37"/>
      <c r="I250" s="37"/>
    </row>
    <row r="251" spans="1:9" x14ac:dyDescent="0.4">
      <c r="A251" s="37" t="s">
        <v>269</v>
      </c>
      <c r="B251" s="37" t="s">
        <v>323</v>
      </c>
      <c r="C251" s="37">
        <v>326</v>
      </c>
      <c r="D251" s="37">
        <v>381</v>
      </c>
      <c r="E251" s="37">
        <v>272</v>
      </c>
      <c r="F251" s="37">
        <v>79</v>
      </c>
      <c r="G251" s="37">
        <v>12</v>
      </c>
      <c r="H251" s="37">
        <v>9</v>
      </c>
      <c r="I251" s="37">
        <v>2</v>
      </c>
    </row>
    <row r="252" spans="1:9" x14ac:dyDescent="0.4">
      <c r="A252" s="37" t="s">
        <v>269</v>
      </c>
      <c r="B252" s="37" t="s">
        <v>317</v>
      </c>
      <c r="C252" s="38">
        <v>1894</v>
      </c>
      <c r="D252" s="38">
        <v>1322</v>
      </c>
      <c r="E252" s="37">
        <v>139</v>
      </c>
      <c r="F252" s="37">
        <v>170</v>
      </c>
      <c r="G252" s="37">
        <v>102</v>
      </c>
      <c r="H252" s="37">
        <v>209</v>
      </c>
      <c r="I252" s="37">
        <v>121</v>
      </c>
    </row>
    <row r="253" spans="1:9" x14ac:dyDescent="0.4">
      <c r="A253" s="37" t="s">
        <v>269</v>
      </c>
      <c r="B253" s="37" t="s">
        <v>316</v>
      </c>
      <c r="C253" s="37">
        <v>368</v>
      </c>
      <c r="D253" s="37">
        <v>337</v>
      </c>
      <c r="E253" s="37">
        <v>150</v>
      </c>
      <c r="F253" s="37">
        <v>76</v>
      </c>
      <c r="G253" s="37">
        <v>13</v>
      </c>
      <c r="H253" s="37">
        <v>5</v>
      </c>
      <c r="I253" s="37">
        <v>5</v>
      </c>
    </row>
    <row r="254" spans="1:9" x14ac:dyDescent="0.4">
      <c r="A254" s="37" t="s">
        <v>269</v>
      </c>
      <c r="B254" s="37" t="s">
        <v>324</v>
      </c>
      <c r="C254" s="37">
        <v>281</v>
      </c>
      <c r="D254" s="37">
        <v>471</v>
      </c>
      <c r="E254" s="37">
        <v>217</v>
      </c>
      <c r="F254" s="37">
        <v>197</v>
      </c>
      <c r="G254" s="38">
        <v>2403</v>
      </c>
      <c r="H254" s="38">
        <v>2266</v>
      </c>
      <c r="I254" s="38">
        <v>1610</v>
      </c>
    </row>
    <row r="255" spans="1:9" x14ac:dyDescent="0.4">
      <c r="A255" s="37" t="s">
        <v>269</v>
      </c>
      <c r="B255" s="37" t="s">
        <v>320</v>
      </c>
      <c r="C255" s="37">
        <v>376</v>
      </c>
      <c r="D255" s="37">
        <v>203</v>
      </c>
      <c r="E255" s="37">
        <v>167</v>
      </c>
      <c r="F255" s="37">
        <v>145</v>
      </c>
      <c r="G255" s="37">
        <v>115</v>
      </c>
      <c r="H255" s="37">
        <v>283</v>
      </c>
      <c r="I255" s="37">
        <v>202</v>
      </c>
    </row>
    <row r="256" spans="1:9" x14ac:dyDescent="0.4">
      <c r="A256" s="37" t="s">
        <v>269</v>
      </c>
      <c r="B256" s="37" t="s">
        <v>313</v>
      </c>
      <c r="C256" s="38">
        <v>1517</v>
      </c>
      <c r="D256" s="37">
        <v>336</v>
      </c>
      <c r="E256" s="37">
        <v>160</v>
      </c>
      <c r="F256" s="37">
        <v>126</v>
      </c>
      <c r="G256" s="38">
        <v>4145</v>
      </c>
      <c r="H256" s="38">
        <v>1297</v>
      </c>
      <c r="I256" s="38">
        <v>1331</v>
      </c>
    </row>
    <row r="257" spans="1:9" x14ac:dyDescent="0.4">
      <c r="A257" s="37" t="s">
        <v>269</v>
      </c>
      <c r="B257" s="37" t="s">
        <v>773</v>
      </c>
      <c r="C257" s="38"/>
      <c r="D257" s="37"/>
      <c r="E257" s="37"/>
      <c r="F257" s="37"/>
      <c r="G257" s="38"/>
      <c r="H257" s="38"/>
      <c r="I257" s="38"/>
    </row>
    <row r="258" spans="1:9" x14ac:dyDescent="0.4">
      <c r="A258" s="37" t="s">
        <v>269</v>
      </c>
      <c r="B258" s="37" t="s">
        <v>774</v>
      </c>
      <c r="C258" s="38"/>
      <c r="D258" s="37"/>
      <c r="E258" s="37"/>
      <c r="F258" s="37"/>
      <c r="G258" s="38"/>
      <c r="H258" s="38"/>
      <c r="I258" s="38"/>
    </row>
    <row r="259" spans="1:9" x14ac:dyDescent="0.4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37"/>
    </row>
    <row r="260" spans="1:9" x14ac:dyDescent="0.4">
      <c r="A260" s="37" t="s">
        <v>269</v>
      </c>
      <c r="B260" s="37" t="s">
        <v>322</v>
      </c>
      <c r="C260" s="37">
        <v>223</v>
      </c>
      <c r="D260" s="37">
        <v>175</v>
      </c>
      <c r="E260" s="37">
        <v>174</v>
      </c>
      <c r="F260" s="37">
        <v>10</v>
      </c>
      <c r="G260" s="37">
        <v>5</v>
      </c>
      <c r="H260" s="37"/>
      <c r="I260" s="37"/>
    </row>
    <row r="261" spans="1:9" x14ac:dyDescent="0.4">
      <c r="A261" s="37" t="s">
        <v>269</v>
      </c>
      <c r="B261" s="37" t="s">
        <v>321</v>
      </c>
      <c r="C261" s="37">
        <v>139</v>
      </c>
      <c r="D261" s="37">
        <v>25</v>
      </c>
      <c r="E261" s="37"/>
      <c r="F261" s="37"/>
      <c r="G261" s="38">
        <v>1362</v>
      </c>
      <c r="H261" s="37">
        <v>789</v>
      </c>
      <c r="I261" s="37">
        <v>201</v>
      </c>
    </row>
    <row r="262" spans="1:9" x14ac:dyDescent="0.4">
      <c r="A262" s="37" t="s">
        <v>270</v>
      </c>
      <c r="B262" s="37" t="s">
        <v>270</v>
      </c>
      <c r="C262" s="38">
        <v>4560</v>
      </c>
      <c r="D262" s="38">
        <v>1672</v>
      </c>
      <c r="E262" s="37">
        <v>273</v>
      </c>
      <c r="F262" s="37">
        <v>304</v>
      </c>
      <c r="G262" s="38">
        <v>3225</v>
      </c>
      <c r="H262" s="38">
        <v>3442</v>
      </c>
      <c r="I262" s="38">
        <v>2192</v>
      </c>
    </row>
    <row r="263" spans="1:9" x14ac:dyDescent="0.4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37"/>
    </row>
    <row r="264" spans="1:9" x14ac:dyDescent="0.4">
      <c r="A264" s="37" t="s">
        <v>270</v>
      </c>
      <c r="B264" s="37" t="s">
        <v>328</v>
      </c>
      <c r="C264" s="37"/>
      <c r="D264" s="37"/>
      <c r="E264" s="37"/>
      <c r="F264" s="37"/>
      <c r="G264" s="37"/>
      <c r="H264" s="37"/>
      <c r="I264" s="37"/>
    </row>
    <row r="265" spans="1:9" x14ac:dyDescent="0.4">
      <c r="A265" s="37" t="s">
        <v>270</v>
      </c>
      <c r="B265" s="37" t="s">
        <v>327</v>
      </c>
      <c r="C265" s="37">
        <v>338</v>
      </c>
      <c r="D265" s="37"/>
      <c r="E265" s="37"/>
      <c r="F265" s="37"/>
      <c r="G265" s="37"/>
      <c r="H265" s="37">
        <v>59</v>
      </c>
      <c r="I265" s="37">
        <v>59</v>
      </c>
    </row>
    <row r="266" spans="1:9" x14ac:dyDescent="0.4">
      <c r="A266" s="37" t="s">
        <v>270</v>
      </c>
      <c r="B266" s="37" t="s">
        <v>326</v>
      </c>
      <c r="C266" s="37">
        <v>24</v>
      </c>
      <c r="D266" s="37">
        <v>23</v>
      </c>
      <c r="E266" s="37">
        <v>46</v>
      </c>
      <c r="F266" s="37">
        <v>37</v>
      </c>
      <c r="G266" s="37">
        <v>7</v>
      </c>
      <c r="H266" s="37">
        <v>8</v>
      </c>
      <c r="I266" s="37">
        <v>4</v>
      </c>
    </row>
    <row r="267" spans="1:9" x14ac:dyDescent="0.4">
      <c r="A267" s="37" t="s">
        <v>270</v>
      </c>
      <c r="B267" s="37" t="s">
        <v>332</v>
      </c>
      <c r="C267" s="37">
        <v>31</v>
      </c>
      <c r="D267" s="37">
        <v>115</v>
      </c>
      <c r="E267" s="37">
        <v>11</v>
      </c>
      <c r="F267" s="37"/>
      <c r="G267" s="37">
        <v>750</v>
      </c>
      <c r="H267" s="37">
        <v>578</v>
      </c>
      <c r="I267" s="37">
        <v>276</v>
      </c>
    </row>
    <row r="268" spans="1:9" x14ac:dyDescent="0.4">
      <c r="A268" s="37" t="s">
        <v>270</v>
      </c>
      <c r="B268" s="37" t="s">
        <v>330</v>
      </c>
      <c r="C268" s="38">
        <v>1061</v>
      </c>
      <c r="D268" s="37">
        <v>64</v>
      </c>
      <c r="E268" s="37">
        <v>102</v>
      </c>
      <c r="F268" s="37">
        <v>103</v>
      </c>
      <c r="G268" s="38">
        <v>1999</v>
      </c>
      <c r="H268" s="38">
        <v>1732</v>
      </c>
      <c r="I268" s="37">
        <v>998</v>
      </c>
    </row>
    <row r="269" spans="1:9" x14ac:dyDescent="0.4">
      <c r="A269" s="37" t="s">
        <v>270</v>
      </c>
      <c r="B269" s="37" t="s">
        <v>329</v>
      </c>
      <c r="C269" s="37">
        <v>265</v>
      </c>
      <c r="D269" s="37">
        <v>192</v>
      </c>
      <c r="E269" s="37"/>
      <c r="F269" s="37"/>
      <c r="G269" s="37"/>
      <c r="H269" s="37">
        <v>610</v>
      </c>
      <c r="I269" s="37">
        <v>395</v>
      </c>
    </row>
    <row r="270" spans="1:9" x14ac:dyDescent="0.4">
      <c r="A270" s="37" t="s">
        <v>270</v>
      </c>
      <c r="B270" s="37" t="s">
        <v>334</v>
      </c>
      <c r="C270" s="37"/>
      <c r="D270" s="37">
        <v>681</v>
      </c>
      <c r="E270" s="37"/>
      <c r="F270" s="37"/>
      <c r="G270" s="37"/>
      <c r="H270" s="37"/>
      <c r="I270" s="37"/>
    </row>
    <row r="271" spans="1:9" x14ac:dyDescent="0.4">
      <c r="A271" s="37" t="s">
        <v>270</v>
      </c>
      <c r="B271" s="37" t="s">
        <v>331</v>
      </c>
      <c r="C271" s="37">
        <v>267</v>
      </c>
      <c r="D271" s="37">
        <v>94</v>
      </c>
      <c r="E271" s="37">
        <v>90</v>
      </c>
      <c r="F271" s="37">
        <v>159</v>
      </c>
      <c r="G271" s="37">
        <v>241</v>
      </c>
      <c r="H271" s="37">
        <v>206</v>
      </c>
      <c r="I271" s="37">
        <v>200</v>
      </c>
    </row>
    <row r="272" spans="1:9" x14ac:dyDescent="0.4">
      <c r="A272" s="37" t="s">
        <v>270</v>
      </c>
      <c r="B272" s="37" t="s">
        <v>336</v>
      </c>
      <c r="C272" s="38">
        <v>2258</v>
      </c>
      <c r="D272" s="37">
        <v>503</v>
      </c>
      <c r="E272" s="37">
        <v>24</v>
      </c>
      <c r="F272" s="37"/>
      <c r="G272" s="37">
        <v>206</v>
      </c>
      <c r="H272" s="37">
        <v>230</v>
      </c>
      <c r="I272" s="37">
        <v>241</v>
      </c>
    </row>
    <row r="273" spans="1:9" x14ac:dyDescent="0.4">
      <c r="A273" s="37" t="s">
        <v>270</v>
      </c>
      <c r="B273" s="37" t="s">
        <v>775</v>
      </c>
      <c r="C273" s="38"/>
      <c r="D273" s="37"/>
      <c r="E273" s="37"/>
      <c r="F273" s="37"/>
      <c r="G273" s="37"/>
      <c r="H273" s="37"/>
      <c r="I273" s="37"/>
    </row>
    <row r="274" spans="1:9" x14ac:dyDescent="0.4">
      <c r="A274" s="37" t="s">
        <v>270</v>
      </c>
      <c r="B274" s="37" t="s">
        <v>777</v>
      </c>
      <c r="C274" s="38"/>
      <c r="D274" s="37"/>
      <c r="E274" s="37"/>
      <c r="F274" s="37"/>
      <c r="G274" s="37"/>
      <c r="H274" s="37"/>
      <c r="I274" s="37"/>
    </row>
    <row r="275" spans="1:9" x14ac:dyDescent="0.4">
      <c r="A275" s="37" t="s">
        <v>270</v>
      </c>
      <c r="B275" s="37" t="s">
        <v>778</v>
      </c>
      <c r="C275" s="38"/>
      <c r="D275" s="37"/>
      <c r="E275" s="37"/>
      <c r="F275" s="37"/>
      <c r="G275" s="37"/>
      <c r="H275" s="37"/>
      <c r="I275" s="37"/>
    </row>
    <row r="276" spans="1:9" x14ac:dyDescent="0.4">
      <c r="A276" s="37" t="s">
        <v>270</v>
      </c>
      <c r="B276" s="37" t="s">
        <v>776</v>
      </c>
      <c r="C276" s="38"/>
      <c r="D276" s="37"/>
      <c r="E276" s="37"/>
      <c r="F276" s="37"/>
      <c r="G276" s="37"/>
      <c r="H276" s="37"/>
      <c r="I276" s="37"/>
    </row>
    <row r="277" spans="1:9" x14ac:dyDescent="0.4">
      <c r="A277" s="37" t="s">
        <v>270</v>
      </c>
      <c r="B277" s="37" t="s">
        <v>333</v>
      </c>
      <c r="C277" s="37">
        <v>316</v>
      </c>
      <c r="D277" s="37"/>
      <c r="E277" s="37"/>
      <c r="F277" s="37">
        <v>5</v>
      </c>
      <c r="G277" s="37">
        <v>22</v>
      </c>
      <c r="H277" s="37">
        <v>19</v>
      </c>
      <c r="I277" s="37">
        <v>19</v>
      </c>
    </row>
    <row r="278" spans="1:9" x14ac:dyDescent="0.4">
      <c r="A278" s="37" t="s">
        <v>272</v>
      </c>
      <c r="B278" s="37" t="s">
        <v>272</v>
      </c>
      <c r="C278" s="37"/>
      <c r="D278" s="37"/>
      <c r="E278" s="37"/>
      <c r="F278" s="37">
        <v>30</v>
      </c>
      <c r="G278" s="37">
        <v>6</v>
      </c>
      <c r="H278" s="37">
        <v>122</v>
      </c>
      <c r="I278" s="37">
        <v>61</v>
      </c>
    </row>
    <row r="279" spans="1:9" x14ac:dyDescent="0.4">
      <c r="A279" s="37" t="s">
        <v>272</v>
      </c>
      <c r="B279" s="37" t="s">
        <v>337</v>
      </c>
      <c r="C279" s="37"/>
      <c r="D279" s="37"/>
      <c r="E279" s="37"/>
      <c r="F279" s="37">
        <v>30</v>
      </c>
      <c r="G279" s="37">
        <v>6</v>
      </c>
      <c r="H279" s="37">
        <v>122</v>
      </c>
      <c r="I279" s="37">
        <v>61</v>
      </c>
    </row>
  </sheetData>
  <autoFilter ref="A1:I1" xr:uid="{BEBF411A-3FFC-4E36-A346-A133456E1339}">
    <sortState xmlns:xlrd2="http://schemas.microsoft.com/office/spreadsheetml/2017/richdata2" ref="A2:I247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409E-46AC-43F6-8D15-F67349578464}">
  <dimension ref="A1:Q9"/>
  <sheetViews>
    <sheetView workbookViewId="0">
      <selection activeCell="I17" sqref="I17"/>
    </sheetView>
  </sheetViews>
  <sheetFormatPr defaultRowHeight="17.399999999999999" x14ac:dyDescent="0.4"/>
  <cols>
    <col min="1" max="1" width="30" bestFit="1" customWidth="1"/>
  </cols>
  <sheetData>
    <row r="1" spans="1:17" x14ac:dyDescent="0.4">
      <c r="A1" t="s">
        <v>87</v>
      </c>
      <c r="B1">
        <v>2024.01</v>
      </c>
      <c r="C1">
        <v>2024.02</v>
      </c>
      <c r="D1">
        <v>2024.03</v>
      </c>
      <c r="E1">
        <v>2024.04</v>
      </c>
      <c r="F1">
        <v>2024.05</v>
      </c>
      <c r="G1">
        <v>2024.06</v>
      </c>
      <c r="H1">
        <v>2024.07</v>
      </c>
      <c r="I1">
        <v>2024.08</v>
      </c>
      <c r="J1">
        <v>2024.09</v>
      </c>
      <c r="K1">
        <v>2024.1</v>
      </c>
      <c r="L1">
        <v>2024.11</v>
      </c>
      <c r="M1">
        <v>2024.12</v>
      </c>
      <c r="N1">
        <v>2025.01</v>
      </c>
      <c r="O1">
        <v>2025.02</v>
      </c>
      <c r="P1">
        <v>2025.03</v>
      </c>
      <c r="Q1">
        <v>2025.04</v>
      </c>
    </row>
    <row r="2" spans="1:17" x14ac:dyDescent="0.4">
      <c r="A2" t="s">
        <v>779</v>
      </c>
      <c r="B2">
        <v>4.68</v>
      </c>
      <c r="C2">
        <v>4.49</v>
      </c>
      <c r="D2">
        <v>4.5</v>
      </c>
      <c r="E2">
        <v>4.4800000000000004</v>
      </c>
      <c r="F2">
        <v>4.49</v>
      </c>
      <c r="G2">
        <v>4.26</v>
      </c>
      <c r="H2">
        <v>4.0599999999999996</v>
      </c>
      <c r="I2">
        <v>4.08</v>
      </c>
      <c r="J2">
        <v>4.2300000000000004</v>
      </c>
      <c r="K2">
        <v>4.55</v>
      </c>
      <c r="L2">
        <v>4.79</v>
      </c>
      <c r="M2">
        <v>4.72</v>
      </c>
      <c r="N2">
        <v>4.6500000000000004</v>
      </c>
      <c r="O2">
        <v>4.5199999999999996</v>
      </c>
      <c r="P2">
        <v>4.51</v>
      </c>
      <c r="Q2">
        <v>4.3600000000000003</v>
      </c>
    </row>
    <row r="3" spans="1:17" x14ac:dyDescent="0.4">
      <c r="A3" t="s">
        <v>780</v>
      </c>
      <c r="B3">
        <v>7.07</v>
      </c>
      <c r="C3">
        <v>7.02</v>
      </c>
      <c r="D3">
        <v>7.25</v>
      </c>
      <c r="E3">
        <v>7.06</v>
      </c>
      <c r="F3">
        <v>6.95</v>
      </c>
      <c r="G3">
        <v>6.89</v>
      </c>
      <c r="H3">
        <v>6.82</v>
      </c>
      <c r="I3">
        <v>6.4</v>
      </c>
      <c r="J3">
        <v>6.43</v>
      </c>
      <c r="K3">
        <v>6.77</v>
      </c>
      <c r="L3">
        <v>6.57</v>
      </c>
      <c r="M3">
        <v>6.51</v>
      </c>
      <c r="N3">
        <v>6.49</v>
      </c>
      <c r="O3">
        <v>6.53</v>
      </c>
      <c r="P3">
        <v>6.63</v>
      </c>
      <c r="Q3">
        <v>6.37</v>
      </c>
    </row>
    <row r="4" spans="1:17" x14ac:dyDescent="0.4">
      <c r="A4" s="44" t="s">
        <v>781</v>
      </c>
      <c r="B4" s="44">
        <v>3.99</v>
      </c>
      <c r="C4" s="44">
        <v>3.96</v>
      </c>
      <c r="D4" s="44">
        <v>3.94</v>
      </c>
      <c r="E4" s="44">
        <v>3.93</v>
      </c>
      <c r="F4" s="44">
        <v>3.91</v>
      </c>
      <c r="G4" s="44">
        <v>3.71</v>
      </c>
      <c r="H4" s="44">
        <v>3.5</v>
      </c>
      <c r="I4" s="44">
        <v>3.51</v>
      </c>
      <c r="J4" s="44">
        <v>3.74</v>
      </c>
      <c r="K4" s="44">
        <v>4.05</v>
      </c>
      <c r="L4" s="44">
        <v>4.3</v>
      </c>
      <c r="M4" s="44">
        <v>4.25</v>
      </c>
      <c r="N4" s="44">
        <v>4.2699999999999996</v>
      </c>
      <c r="O4" s="44">
        <v>4.2300000000000004</v>
      </c>
      <c r="P4" s="44">
        <v>4.17</v>
      </c>
      <c r="Q4" s="44">
        <v>3.98</v>
      </c>
    </row>
    <row r="5" spans="1:17" x14ac:dyDescent="0.4">
      <c r="A5" t="s">
        <v>782</v>
      </c>
      <c r="B5">
        <v>4.93</v>
      </c>
      <c r="C5">
        <v>4.83</v>
      </c>
      <c r="D5">
        <v>4.82</v>
      </c>
      <c r="E5">
        <v>4.82</v>
      </c>
      <c r="F5">
        <v>4.83</v>
      </c>
      <c r="G5">
        <v>4.8</v>
      </c>
      <c r="H5">
        <v>4.8</v>
      </c>
      <c r="I5">
        <v>4.76</v>
      </c>
      <c r="J5">
        <v>4.78</v>
      </c>
      <c r="K5">
        <v>4.71</v>
      </c>
      <c r="L5">
        <v>4.6500000000000004</v>
      </c>
      <c r="M5">
        <v>4.55</v>
      </c>
      <c r="N5">
        <v>4.53</v>
      </c>
      <c r="O5">
        <v>4.4400000000000004</v>
      </c>
      <c r="P5">
        <v>4.38</v>
      </c>
      <c r="Q5">
        <v>4.34</v>
      </c>
    </row>
    <row r="6" spans="1:17" x14ac:dyDescent="0.4">
      <c r="A6" t="s">
        <v>783</v>
      </c>
      <c r="B6">
        <v>5</v>
      </c>
      <c r="C6">
        <v>4.67</v>
      </c>
      <c r="D6">
        <v>4.66</v>
      </c>
      <c r="E6">
        <v>4.6500000000000004</v>
      </c>
      <c r="F6">
        <v>4.5999999999999996</v>
      </c>
      <c r="G6">
        <v>4.37</v>
      </c>
      <c r="H6">
        <v>4.41</v>
      </c>
      <c r="I6">
        <v>4.4400000000000004</v>
      </c>
      <c r="J6">
        <v>4.4000000000000004</v>
      </c>
      <c r="K6">
        <v>4.6399999999999997</v>
      </c>
      <c r="L6">
        <v>4.66</v>
      </c>
      <c r="M6">
        <v>4.6399999999999997</v>
      </c>
      <c r="N6">
        <v>4.5999999999999996</v>
      </c>
      <c r="O6">
        <v>4.46</v>
      </c>
      <c r="P6">
        <v>4.46</v>
      </c>
      <c r="Q6">
        <v>4.37</v>
      </c>
    </row>
    <row r="7" spans="1:17" x14ac:dyDescent="0.4">
      <c r="A7" t="s">
        <v>784</v>
      </c>
      <c r="B7">
        <v>5.07</v>
      </c>
      <c r="C7">
        <v>5.03</v>
      </c>
      <c r="D7">
        <v>5</v>
      </c>
      <c r="E7">
        <v>4.96</v>
      </c>
      <c r="F7">
        <v>4.92</v>
      </c>
      <c r="G7">
        <v>4.87</v>
      </c>
      <c r="H7">
        <v>4.82</v>
      </c>
      <c r="I7">
        <v>4.78</v>
      </c>
      <c r="J7">
        <v>4.74</v>
      </c>
      <c r="K7">
        <v>4.71</v>
      </c>
      <c r="L7">
        <v>4.7</v>
      </c>
      <c r="M7">
        <v>4.67</v>
      </c>
      <c r="N7">
        <v>4.6399999999999997</v>
      </c>
      <c r="O7">
        <v>4.6100000000000003</v>
      </c>
      <c r="P7">
        <v>4.57</v>
      </c>
      <c r="Q7">
        <v>4.53</v>
      </c>
    </row>
    <row r="8" spans="1:17" x14ac:dyDescent="0.4">
      <c r="A8" t="s">
        <v>785</v>
      </c>
      <c r="B8">
        <v>7.03</v>
      </c>
      <c r="C8">
        <v>7.04</v>
      </c>
      <c r="D8">
        <v>7.05</v>
      </c>
      <c r="E8">
        <v>7.07</v>
      </c>
      <c r="F8">
        <v>7.07</v>
      </c>
      <c r="G8">
        <v>7.05</v>
      </c>
      <c r="H8">
        <v>7.04</v>
      </c>
      <c r="I8">
        <v>7.01</v>
      </c>
      <c r="J8">
        <v>6.97</v>
      </c>
      <c r="K8">
        <v>6.96</v>
      </c>
      <c r="L8">
        <v>6.94</v>
      </c>
      <c r="M8">
        <v>6.91</v>
      </c>
      <c r="N8">
        <v>6.89</v>
      </c>
      <c r="O8">
        <v>6.84</v>
      </c>
      <c r="P8">
        <v>6.8</v>
      </c>
      <c r="Q8">
        <v>6.75</v>
      </c>
    </row>
    <row r="9" spans="1:17" x14ac:dyDescent="0.4">
      <c r="A9" t="s">
        <v>786</v>
      </c>
      <c r="B9">
        <v>4.32</v>
      </c>
      <c r="C9">
        <v>4.3099999999999996</v>
      </c>
      <c r="D9">
        <v>4.3</v>
      </c>
      <c r="E9">
        <v>4.29</v>
      </c>
      <c r="F9">
        <v>4.2699999999999996</v>
      </c>
      <c r="G9">
        <v>4.25</v>
      </c>
      <c r="H9">
        <v>4.22</v>
      </c>
      <c r="I9">
        <v>4.2</v>
      </c>
      <c r="J9">
        <v>4.1900000000000004</v>
      </c>
      <c r="K9">
        <v>4.1900000000000004</v>
      </c>
      <c r="L9">
        <v>4.1900000000000004</v>
      </c>
      <c r="M9">
        <v>4.18</v>
      </c>
      <c r="N9">
        <v>4.18</v>
      </c>
      <c r="O9">
        <v>4.18</v>
      </c>
      <c r="P9">
        <v>4.18</v>
      </c>
      <c r="Q9">
        <v>4.17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1335-ACC0-4617-B98E-B4B8ACB2AEEA}">
  <dimension ref="A1:Q280"/>
  <sheetViews>
    <sheetView workbookViewId="0">
      <selection activeCell="M3" sqref="M3"/>
    </sheetView>
  </sheetViews>
  <sheetFormatPr defaultRowHeight="17.399999999999999" x14ac:dyDescent="0.4"/>
  <cols>
    <col min="1" max="2" width="9.69921875" style="57" customWidth="1"/>
    <col min="3" max="17" width="10.19921875" style="57" customWidth="1"/>
  </cols>
  <sheetData>
    <row r="1" spans="1:17" x14ac:dyDescent="0.4">
      <c r="A1" s="299" t="s">
        <v>0</v>
      </c>
      <c r="B1" s="301" t="s">
        <v>108</v>
      </c>
      <c r="C1" s="295" t="s">
        <v>890</v>
      </c>
      <c r="D1" s="296"/>
      <c r="E1" s="296"/>
      <c r="F1" s="296"/>
      <c r="G1" s="297"/>
      <c r="H1" s="295" t="s">
        <v>891</v>
      </c>
      <c r="I1" s="296"/>
      <c r="J1" s="296"/>
      <c r="K1" s="296"/>
      <c r="L1" s="297"/>
      <c r="M1" s="298" t="s">
        <v>961</v>
      </c>
      <c r="N1" s="298"/>
      <c r="O1" s="298"/>
      <c r="P1" s="298"/>
      <c r="Q1" s="298"/>
    </row>
    <row r="2" spans="1:17" x14ac:dyDescent="0.4">
      <c r="A2" s="300"/>
      <c r="B2" s="302"/>
      <c r="C2" s="34" t="s">
        <v>787</v>
      </c>
      <c r="D2" s="34" t="s">
        <v>788</v>
      </c>
      <c r="E2" s="34" t="s">
        <v>789</v>
      </c>
      <c r="F2" s="34" t="s">
        <v>790</v>
      </c>
      <c r="G2" s="34" t="s">
        <v>791</v>
      </c>
      <c r="H2" s="34" t="s">
        <v>787</v>
      </c>
      <c r="I2" s="34" t="s">
        <v>788</v>
      </c>
      <c r="J2" s="34" t="s">
        <v>789</v>
      </c>
      <c r="K2" s="34" t="s">
        <v>790</v>
      </c>
      <c r="L2" s="34" t="s">
        <v>791</v>
      </c>
      <c r="M2" s="34" t="s">
        <v>787</v>
      </c>
      <c r="N2" s="34" t="s">
        <v>788</v>
      </c>
      <c r="O2" s="34" t="s">
        <v>789</v>
      </c>
      <c r="P2" s="34" t="s">
        <v>790</v>
      </c>
      <c r="Q2" s="34" t="s">
        <v>791</v>
      </c>
    </row>
    <row r="3" spans="1:17" x14ac:dyDescent="0.4">
      <c r="A3" s="34" t="s">
        <v>88</v>
      </c>
      <c r="B3" s="34" t="s">
        <v>88</v>
      </c>
      <c r="C3" s="56">
        <v>30508</v>
      </c>
      <c r="D3" s="56">
        <v>16002</v>
      </c>
      <c r="E3" s="56">
        <v>2394</v>
      </c>
      <c r="F3" s="56">
        <v>3701</v>
      </c>
      <c r="G3" s="56">
        <v>8411</v>
      </c>
      <c r="H3" s="56">
        <v>17187</v>
      </c>
      <c r="I3" s="56">
        <v>10023</v>
      </c>
      <c r="J3" s="56">
        <v>1662</v>
      </c>
      <c r="K3" s="56">
        <v>1643</v>
      </c>
      <c r="L3" s="56">
        <v>3859</v>
      </c>
      <c r="M3" s="56">
        <v>16708</v>
      </c>
      <c r="N3" s="56">
        <v>11837</v>
      </c>
      <c r="O3" s="56">
        <v>1513</v>
      </c>
      <c r="P3" s="56">
        <v>1033</v>
      </c>
      <c r="Q3" s="56">
        <v>2325</v>
      </c>
    </row>
    <row r="4" spans="1:17" x14ac:dyDescent="0.4">
      <c r="A4" s="34" t="s">
        <v>88</v>
      </c>
      <c r="B4" s="34" t="s">
        <v>104</v>
      </c>
      <c r="C4" s="56">
        <v>3956</v>
      </c>
      <c r="D4" s="56">
        <v>2294</v>
      </c>
      <c r="E4" s="34">
        <v>274</v>
      </c>
      <c r="F4" s="34">
        <v>467</v>
      </c>
      <c r="G4" s="34">
        <v>921</v>
      </c>
      <c r="H4" s="56">
        <v>1988</v>
      </c>
      <c r="I4" s="56">
        <v>1247</v>
      </c>
      <c r="J4" s="34">
        <v>145</v>
      </c>
      <c r="K4" s="34">
        <v>207</v>
      </c>
      <c r="L4" s="34">
        <v>389</v>
      </c>
      <c r="M4" s="56">
        <v>1603</v>
      </c>
      <c r="N4" s="56">
        <v>1089</v>
      </c>
      <c r="O4" s="34">
        <v>148</v>
      </c>
      <c r="P4" s="34">
        <v>119</v>
      </c>
      <c r="Q4" s="34">
        <v>247</v>
      </c>
    </row>
    <row r="5" spans="1:17" x14ac:dyDescent="0.4">
      <c r="A5" s="34" t="s">
        <v>88</v>
      </c>
      <c r="B5" s="34" t="s">
        <v>99</v>
      </c>
      <c r="C5" s="34">
        <v>309</v>
      </c>
      <c r="D5" s="34">
        <v>141</v>
      </c>
      <c r="E5" s="34">
        <v>36</v>
      </c>
      <c r="F5" s="34">
        <v>62</v>
      </c>
      <c r="G5" s="34">
        <v>70</v>
      </c>
      <c r="H5" s="34">
        <v>108</v>
      </c>
      <c r="I5" s="34">
        <v>48</v>
      </c>
      <c r="J5" s="34">
        <v>15</v>
      </c>
      <c r="K5" s="34">
        <v>23</v>
      </c>
      <c r="L5" s="34">
        <v>22</v>
      </c>
      <c r="M5" s="34">
        <v>146</v>
      </c>
      <c r="N5" s="34">
        <v>66</v>
      </c>
      <c r="O5" s="34">
        <v>20</v>
      </c>
      <c r="P5" s="34">
        <v>30</v>
      </c>
      <c r="Q5" s="34">
        <v>30</v>
      </c>
    </row>
    <row r="6" spans="1:17" x14ac:dyDescent="0.4">
      <c r="A6" s="34" t="s">
        <v>88</v>
      </c>
      <c r="B6" s="34" t="s">
        <v>96</v>
      </c>
      <c r="C6" s="56">
        <v>1661</v>
      </c>
      <c r="D6" s="34">
        <v>860</v>
      </c>
      <c r="E6" s="34">
        <v>208</v>
      </c>
      <c r="F6" s="34">
        <v>139</v>
      </c>
      <c r="G6" s="34">
        <v>454</v>
      </c>
      <c r="H6" s="56">
        <v>1179</v>
      </c>
      <c r="I6" s="34">
        <v>527</v>
      </c>
      <c r="J6" s="34">
        <v>178</v>
      </c>
      <c r="K6" s="34">
        <v>103</v>
      </c>
      <c r="L6" s="34">
        <v>371</v>
      </c>
      <c r="M6" s="56">
        <v>1187</v>
      </c>
      <c r="N6" s="34">
        <v>785</v>
      </c>
      <c r="O6" s="34">
        <v>138</v>
      </c>
      <c r="P6" s="34">
        <v>55</v>
      </c>
      <c r="Q6" s="34">
        <v>209</v>
      </c>
    </row>
    <row r="7" spans="1:17" x14ac:dyDescent="0.4">
      <c r="A7" s="34" t="s">
        <v>88</v>
      </c>
      <c r="B7" s="34" t="s">
        <v>100</v>
      </c>
      <c r="C7" s="34">
        <v>716</v>
      </c>
      <c r="D7" s="34">
        <v>480</v>
      </c>
      <c r="E7" s="34">
        <v>80</v>
      </c>
      <c r="F7" s="34">
        <v>36</v>
      </c>
      <c r="G7" s="34">
        <v>120</v>
      </c>
      <c r="H7" s="34">
        <v>951</v>
      </c>
      <c r="I7" s="34">
        <v>686</v>
      </c>
      <c r="J7" s="34">
        <v>102</v>
      </c>
      <c r="K7" s="34">
        <v>31</v>
      </c>
      <c r="L7" s="34">
        <v>132</v>
      </c>
      <c r="M7" s="34">
        <v>530</v>
      </c>
      <c r="N7" s="34">
        <v>370</v>
      </c>
      <c r="O7" s="34">
        <v>61</v>
      </c>
      <c r="P7" s="34">
        <v>19</v>
      </c>
      <c r="Q7" s="34">
        <v>80</v>
      </c>
    </row>
    <row r="8" spans="1:17" x14ac:dyDescent="0.4">
      <c r="A8" s="34" t="s">
        <v>88</v>
      </c>
      <c r="B8" s="34" t="s">
        <v>97</v>
      </c>
      <c r="C8" s="56">
        <v>2750</v>
      </c>
      <c r="D8" s="56">
        <v>1286</v>
      </c>
      <c r="E8" s="34">
        <v>241</v>
      </c>
      <c r="F8" s="34">
        <v>541</v>
      </c>
      <c r="G8" s="34">
        <v>682</v>
      </c>
      <c r="H8" s="56">
        <v>1407</v>
      </c>
      <c r="I8" s="34">
        <v>707</v>
      </c>
      <c r="J8" s="34">
        <v>151</v>
      </c>
      <c r="K8" s="34">
        <v>212</v>
      </c>
      <c r="L8" s="34">
        <v>337</v>
      </c>
      <c r="M8" s="56">
        <v>1097</v>
      </c>
      <c r="N8" s="34">
        <v>658</v>
      </c>
      <c r="O8" s="34">
        <v>112</v>
      </c>
      <c r="P8" s="34">
        <v>143</v>
      </c>
      <c r="Q8" s="34">
        <v>184</v>
      </c>
    </row>
    <row r="9" spans="1:17" x14ac:dyDescent="0.4">
      <c r="A9" s="34" t="s">
        <v>88</v>
      </c>
      <c r="B9" s="34" t="s">
        <v>102</v>
      </c>
      <c r="C9" s="34">
        <v>92</v>
      </c>
      <c r="D9" s="34">
        <v>85</v>
      </c>
      <c r="E9" s="34">
        <v>2</v>
      </c>
      <c r="F9" s="34">
        <v>0</v>
      </c>
      <c r="G9" s="34">
        <v>5</v>
      </c>
      <c r="H9" s="34">
        <v>80</v>
      </c>
      <c r="I9" s="34">
        <v>73</v>
      </c>
      <c r="J9" s="34">
        <v>4</v>
      </c>
      <c r="K9" s="34">
        <v>2</v>
      </c>
      <c r="L9" s="34">
        <v>1</v>
      </c>
      <c r="M9" s="34">
        <v>85</v>
      </c>
      <c r="N9" s="34">
        <v>63</v>
      </c>
      <c r="O9" s="34">
        <v>2</v>
      </c>
      <c r="P9" s="34">
        <v>1</v>
      </c>
      <c r="Q9" s="34">
        <v>19</v>
      </c>
    </row>
    <row r="10" spans="1:17" x14ac:dyDescent="0.4">
      <c r="A10" s="34" t="s">
        <v>88</v>
      </c>
      <c r="B10" s="34" t="s">
        <v>93</v>
      </c>
      <c r="C10" s="34">
        <v>551</v>
      </c>
      <c r="D10" s="34">
        <v>194</v>
      </c>
      <c r="E10" s="34">
        <v>51</v>
      </c>
      <c r="F10" s="34">
        <v>129</v>
      </c>
      <c r="G10" s="34">
        <v>177</v>
      </c>
      <c r="H10" s="34">
        <v>366</v>
      </c>
      <c r="I10" s="34">
        <v>142</v>
      </c>
      <c r="J10" s="34">
        <v>35</v>
      </c>
      <c r="K10" s="34">
        <v>58</v>
      </c>
      <c r="L10" s="34">
        <v>131</v>
      </c>
      <c r="M10" s="34">
        <v>210</v>
      </c>
      <c r="N10" s="34">
        <v>99</v>
      </c>
      <c r="O10" s="34">
        <v>23</v>
      </c>
      <c r="P10" s="34">
        <v>35</v>
      </c>
      <c r="Q10" s="34">
        <v>53</v>
      </c>
    </row>
    <row r="11" spans="1:17" x14ac:dyDescent="0.4">
      <c r="A11" s="34" t="s">
        <v>88</v>
      </c>
      <c r="B11" s="34" t="s">
        <v>105</v>
      </c>
      <c r="C11" s="34">
        <v>302</v>
      </c>
      <c r="D11" s="34">
        <v>212</v>
      </c>
      <c r="E11" s="34">
        <v>24</v>
      </c>
      <c r="F11" s="34">
        <v>16</v>
      </c>
      <c r="G11" s="34">
        <v>50</v>
      </c>
      <c r="H11" s="34">
        <v>240</v>
      </c>
      <c r="I11" s="34">
        <v>160</v>
      </c>
      <c r="J11" s="34">
        <v>19</v>
      </c>
      <c r="K11" s="34">
        <v>13</v>
      </c>
      <c r="L11" s="34">
        <v>48</v>
      </c>
      <c r="M11" s="34">
        <v>219</v>
      </c>
      <c r="N11" s="34">
        <v>150</v>
      </c>
      <c r="O11" s="34">
        <v>22</v>
      </c>
      <c r="P11" s="34">
        <v>17</v>
      </c>
      <c r="Q11" s="34">
        <v>30</v>
      </c>
    </row>
    <row r="12" spans="1:17" x14ac:dyDescent="0.4">
      <c r="A12" s="34" t="s">
        <v>88</v>
      </c>
      <c r="B12" s="34" t="s">
        <v>90</v>
      </c>
      <c r="C12" s="56">
        <v>11669</v>
      </c>
      <c r="D12" s="56">
        <v>5743</v>
      </c>
      <c r="E12" s="34">
        <v>785</v>
      </c>
      <c r="F12" s="56">
        <v>1338</v>
      </c>
      <c r="G12" s="56">
        <v>3803</v>
      </c>
      <c r="H12" s="56">
        <v>5310</v>
      </c>
      <c r="I12" s="56">
        <v>3040</v>
      </c>
      <c r="J12" s="34">
        <v>504</v>
      </c>
      <c r="K12" s="34">
        <v>460</v>
      </c>
      <c r="L12" s="56">
        <v>1306</v>
      </c>
      <c r="M12" s="56">
        <v>5869</v>
      </c>
      <c r="N12" s="56">
        <v>4308</v>
      </c>
      <c r="O12" s="34">
        <v>463</v>
      </c>
      <c r="P12" s="34">
        <v>295</v>
      </c>
      <c r="Q12" s="34">
        <v>803</v>
      </c>
    </row>
    <row r="13" spans="1:17" x14ac:dyDescent="0.4">
      <c r="A13" s="34" t="s">
        <v>88</v>
      </c>
      <c r="B13" s="34" t="s">
        <v>98</v>
      </c>
      <c r="C13" s="34">
        <v>197</v>
      </c>
      <c r="D13" s="34">
        <v>71</v>
      </c>
      <c r="E13" s="34">
        <v>4</v>
      </c>
      <c r="F13" s="34">
        <v>5</v>
      </c>
      <c r="G13" s="34">
        <v>117</v>
      </c>
      <c r="H13" s="34">
        <v>146</v>
      </c>
      <c r="I13" s="34">
        <v>114</v>
      </c>
      <c r="J13" s="34">
        <v>12</v>
      </c>
      <c r="K13" s="34">
        <v>4</v>
      </c>
      <c r="L13" s="34">
        <v>16</v>
      </c>
      <c r="M13" s="34">
        <v>92</v>
      </c>
      <c r="N13" s="34">
        <v>67</v>
      </c>
      <c r="O13" s="34">
        <v>6</v>
      </c>
      <c r="P13" s="34">
        <v>5</v>
      </c>
      <c r="Q13" s="34">
        <v>14</v>
      </c>
    </row>
    <row r="14" spans="1:17" x14ac:dyDescent="0.4">
      <c r="A14" s="34" t="s">
        <v>88</v>
      </c>
      <c r="B14" s="34" t="s">
        <v>94</v>
      </c>
      <c r="C14" s="34">
        <v>293</v>
      </c>
      <c r="D14" s="34">
        <v>200</v>
      </c>
      <c r="E14" s="34">
        <v>28</v>
      </c>
      <c r="F14" s="34">
        <v>17</v>
      </c>
      <c r="G14" s="34">
        <v>48</v>
      </c>
      <c r="H14" s="34">
        <v>228</v>
      </c>
      <c r="I14" s="34">
        <v>138</v>
      </c>
      <c r="J14" s="34">
        <v>33</v>
      </c>
      <c r="K14" s="34">
        <v>23</v>
      </c>
      <c r="L14" s="34">
        <v>34</v>
      </c>
      <c r="M14" s="34">
        <v>342</v>
      </c>
      <c r="N14" s="34">
        <v>273</v>
      </c>
      <c r="O14" s="34">
        <v>22</v>
      </c>
      <c r="P14" s="34">
        <v>12</v>
      </c>
      <c r="Q14" s="34">
        <v>35</v>
      </c>
    </row>
    <row r="15" spans="1:17" x14ac:dyDescent="0.4">
      <c r="A15" s="34" t="s">
        <v>88</v>
      </c>
      <c r="B15" s="34" t="s">
        <v>107</v>
      </c>
      <c r="C15" s="34">
        <v>131</v>
      </c>
      <c r="D15" s="34">
        <v>96</v>
      </c>
      <c r="E15" s="34">
        <v>6</v>
      </c>
      <c r="F15" s="34">
        <v>6</v>
      </c>
      <c r="G15" s="34">
        <v>23</v>
      </c>
      <c r="H15" s="34">
        <v>87</v>
      </c>
      <c r="I15" s="34">
        <v>68</v>
      </c>
      <c r="J15" s="34">
        <v>4</v>
      </c>
      <c r="K15" s="34">
        <v>4</v>
      </c>
      <c r="L15" s="34">
        <v>11</v>
      </c>
      <c r="M15" s="34">
        <v>194</v>
      </c>
      <c r="N15" s="34">
        <v>171</v>
      </c>
      <c r="O15" s="34">
        <v>5</v>
      </c>
      <c r="P15" s="34">
        <v>6</v>
      </c>
      <c r="Q15" s="34">
        <v>12</v>
      </c>
    </row>
    <row r="16" spans="1:17" x14ac:dyDescent="0.4">
      <c r="A16" s="34" t="s">
        <v>88</v>
      </c>
      <c r="B16" s="34" t="s">
        <v>101</v>
      </c>
      <c r="C16" s="56">
        <v>5843</v>
      </c>
      <c r="D16" s="56">
        <v>3163</v>
      </c>
      <c r="E16" s="34">
        <v>456</v>
      </c>
      <c r="F16" s="34">
        <v>739</v>
      </c>
      <c r="G16" s="56">
        <v>1485</v>
      </c>
      <c r="H16" s="56">
        <v>3460</v>
      </c>
      <c r="I16" s="56">
        <v>2125</v>
      </c>
      <c r="J16" s="34">
        <v>283</v>
      </c>
      <c r="K16" s="34">
        <v>356</v>
      </c>
      <c r="L16" s="34">
        <v>696</v>
      </c>
      <c r="M16" s="56">
        <v>3488</v>
      </c>
      <c r="N16" s="56">
        <v>2737</v>
      </c>
      <c r="O16" s="34">
        <v>295</v>
      </c>
      <c r="P16" s="34">
        <v>159</v>
      </c>
      <c r="Q16" s="34">
        <v>297</v>
      </c>
    </row>
    <row r="17" spans="1:17" x14ac:dyDescent="0.4">
      <c r="A17" s="34" t="s">
        <v>88</v>
      </c>
      <c r="B17" s="34" t="s">
        <v>95</v>
      </c>
      <c r="C17" s="34">
        <v>615</v>
      </c>
      <c r="D17" s="34">
        <v>403</v>
      </c>
      <c r="E17" s="34">
        <v>82</v>
      </c>
      <c r="F17" s="34">
        <v>16</v>
      </c>
      <c r="G17" s="34">
        <v>114</v>
      </c>
      <c r="H17" s="34">
        <v>538</v>
      </c>
      <c r="I17" s="34">
        <v>353</v>
      </c>
      <c r="J17" s="34">
        <v>43</v>
      </c>
      <c r="K17" s="34">
        <v>18</v>
      </c>
      <c r="L17" s="34">
        <v>124</v>
      </c>
      <c r="M17" s="34">
        <v>600</v>
      </c>
      <c r="N17" s="34">
        <v>393</v>
      </c>
      <c r="O17" s="34">
        <v>81</v>
      </c>
      <c r="P17" s="34">
        <v>24</v>
      </c>
      <c r="Q17" s="34">
        <v>102</v>
      </c>
    </row>
    <row r="18" spans="1:17" x14ac:dyDescent="0.4">
      <c r="A18" s="34" t="s">
        <v>88</v>
      </c>
      <c r="B18" s="34" t="s">
        <v>91</v>
      </c>
      <c r="C18" s="34">
        <v>565</v>
      </c>
      <c r="D18" s="34">
        <v>192</v>
      </c>
      <c r="E18" s="34">
        <v>36</v>
      </c>
      <c r="F18" s="34">
        <v>131</v>
      </c>
      <c r="G18" s="34">
        <v>206</v>
      </c>
      <c r="H18" s="34">
        <v>484</v>
      </c>
      <c r="I18" s="34">
        <v>171</v>
      </c>
      <c r="J18" s="34">
        <v>67</v>
      </c>
      <c r="K18" s="34">
        <v>104</v>
      </c>
      <c r="L18" s="34">
        <v>142</v>
      </c>
      <c r="M18" s="34">
        <v>424</v>
      </c>
      <c r="N18" s="34">
        <v>164</v>
      </c>
      <c r="O18" s="34">
        <v>54</v>
      </c>
      <c r="P18" s="34">
        <v>83</v>
      </c>
      <c r="Q18" s="34">
        <v>123</v>
      </c>
    </row>
    <row r="19" spans="1:17" x14ac:dyDescent="0.4">
      <c r="A19" s="34" t="s">
        <v>88</v>
      </c>
      <c r="B19" s="34" t="s">
        <v>106</v>
      </c>
      <c r="C19" s="34">
        <v>513</v>
      </c>
      <c r="D19" s="34">
        <v>368</v>
      </c>
      <c r="E19" s="34">
        <v>43</v>
      </c>
      <c r="F19" s="34">
        <v>27</v>
      </c>
      <c r="G19" s="34">
        <v>75</v>
      </c>
      <c r="H19" s="34">
        <v>344</v>
      </c>
      <c r="I19" s="34">
        <v>245</v>
      </c>
      <c r="J19" s="34">
        <v>38</v>
      </c>
      <c r="K19" s="34">
        <v>11</v>
      </c>
      <c r="L19" s="34">
        <v>50</v>
      </c>
      <c r="M19" s="34">
        <v>358</v>
      </c>
      <c r="N19" s="34">
        <v>264</v>
      </c>
      <c r="O19" s="34">
        <v>30</v>
      </c>
      <c r="P19" s="34">
        <v>16</v>
      </c>
      <c r="Q19" s="34">
        <v>48</v>
      </c>
    </row>
    <row r="20" spans="1:17" x14ac:dyDescent="0.4">
      <c r="A20" s="34" t="s">
        <v>88</v>
      </c>
      <c r="B20" s="34" t="s">
        <v>92</v>
      </c>
      <c r="C20" s="34">
        <v>51</v>
      </c>
      <c r="D20" s="34">
        <v>38</v>
      </c>
      <c r="E20" s="34">
        <v>3</v>
      </c>
      <c r="F20" s="34">
        <v>4</v>
      </c>
      <c r="G20" s="34">
        <v>6</v>
      </c>
      <c r="H20" s="34">
        <v>31</v>
      </c>
      <c r="I20" s="34">
        <v>23</v>
      </c>
      <c r="J20" s="34">
        <v>1</v>
      </c>
      <c r="K20" s="34">
        <v>1</v>
      </c>
      <c r="L20" s="34">
        <v>6</v>
      </c>
      <c r="M20" s="34">
        <v>41</v>
      </c>
      <c r="N20" s="34">
        <v>31</v>
      </c>
      <c r="O20" s="34">
        <v>4</v>
      </c>
      <c r="P20" s="34">
        <v>2</v>
      </c>
      <c r="Q20" s="34">
        <v>4</v>
      </c>
    </row>
    <row r="21" spans="1:17" x14ac:dyDescent="0.4">
      <c r="A21" s="34" t="s">
        <v>88</v>
      </c>
      <c r="B21" s="34" t="s">
        <v>103</v>
      </c>
      <c r="C21" s="34">
        <v>294</v>
      </c>
      <c r="D21" s="34">
        <v>176</v>
      </c>
      <c r="E21" s="34">
        <v>35</v>
      </c>
      <c r="F21" s="34">
        <v>28</v>
      </c>
      <c r="G21" s="34">
        <v>55</v>
      </c>
      <c r="H21" s="34">
        <v>240</v>
      </c>
      <c r="I21" s="34">
        <v>156</v>
      </c>
      <c r="J21" s="34">
        <v>28</v>
      </c>
      <c r="K21" s="34">
        <v>13</v>
      </c>
      <c r="L21" s="34">
        <v>43</v>
      </c>
      <c r="M21" s="34">
        <v>223</v>
      </c>
      <c r="N21" s="34">
        <v>149</v>
      </c>
      <c r="O21" s="34">
        <v>27</v>
      </c>
      <c r="P21" s="34">
        <v>12</v>
      </c>
      <c r="Q21" s="34">
        <v>35</v>
      </c>
    </row>
    <row r="22" spans="1:17" x14ac:dyDescent="0.4">
      <c r="A22" s="34" t="s">
        <v>109</v>
      </c>
      <c r="B22" s="34" t="s">
        <v>109</v>
      </c>
      <c r="C22" s="56">
        <v>178793</v>
      </c>
      <c r="D22" s="56">
        <v>78325</v>
      </c>
      <c r="E22" s="56">
        <v>48146</v>
      </c>
      <c r="F22" s="56">
        <v>33833</v>
      </c>
      <c r="G22" s="56">
        <v>18489</v>
      </c>
      <c r="H22" s="56">
        <v>57959</v>
      </c>
      <c r="I22" s="56">
        <v>28830</v>
      </c>
      <c r="J22" s="56">
        <v>14128</v>
      </c>
      <c r="K22" s="56">
        <v>9170</v>
      </c>
      <c r="L22" s="56">
        <v>5831</v>
      </c>
      <c r="M22" s="56">
        <v>104350</v>
      </c>
      <c r="N22" s="56">
        <v>55525</v>
      </c>
      <c r="O22" s="56">
        <v>27277</v>
      </c>
      <c r="P22" s="56">
        <v>13429</v>
      </c>
      <c r="Q22" s="56">
        <v>8119</v>
      </c>
    </row>
    <row r="23" spans="1:17" x14ac:dyDescent="0.4">
      <c r="A23" s="34" t="s">
        <v>109</v>
      </c>
      <c r="B23" s="34" t="s">
        <v>131</v>
      </c>
      <c r="C23" s="34">
        <v>383</v>
      </c>
      <c r="D23" s="34">
        <v>179</v>
      </c>
      <c r="E23" s="34">
        <v>114</v>
      </c>
      <c r="F23" s="34">
        <v>67</v>
      </c>
      <c r="G23" s="34">
        <v>23</v>
      </c>
      <c r="H23" s="34">
        <v>201</v>
      </c>
      <c r="I23" s="34">
        <v>106</v>
      </c>
      <c r="J23" s="34">
        <v>40</v>
      </c>
      <c r="K23" s="34">
        <v>40</v>
      </c>
      <c r="L23" s="34">
        <v>15</v>
      </c>
      <c r="M23" s="34">
        <v>189</v>
      </c>
      <c r="N23" s="34">
        <v>116</v>
      </c>
      <c r="O23" s="34">
        <v>37</v>
      </c>
      <c r="P23" s="34">
        <v>19</v>
      </c>
      <c r="Q23" s="34">
        <v>17</v>
      </c>
    </row>
    <row r="24" spans="1:17" x14ac:dyDescent="0.4">
      <c r="A24" s="34" t="s">
        <v>109</v>
      </c>
      <c r="B24" s="34" t="s">
        <v>118</v>
      </c>
      <c r="C24" s="56">
        <v>12176</v>
      </c>
      <c r="D24" s="56">
        <v>4878</v>
      </c>
      <c r="E24" s="56">
        <v>2775</v>
      </c>
      <c r="F24" s="56">
        <v>3488</v>
      </c>
      <c r="G24" s="56">
        <v>1035</v>
      </c>
      <c r="H24" s="56">
        <v>4105</v>
      </c>
      <c r="I24" s="56">
        <v>1568</v>
      </c>
      <c r="J24" s="56">
        <v>1015</v>
      </c>
      <c r="K24" s="56">
        <v>1137</v>
      </c>
      <c r="L24" s="34">
        <v>385</v>
      </c>
      <c r="M24" s="56">
        <v>7558</v>
      </c>
      <c r="N24" s="56">
        <v>3814</v>
      </c>
      <c r="O24" s="56">
        <v>1797</v>
      </c>
      <c r="P24" s="56">
        <v>1477</v>
      </c>
      <c r="Q24" s="34">
        <v>470</v>
      </c>
    </row>
    <row r="25" spans="1:17" x14ac:dyDescent="0.4">
      <c r="A25" s="34" t="s">
        <v>109</v>
      </c>
      <c r="B25" s="34" t="s">
        <v>119</v>
      </c>
      <c r="C25" s="56">
        <v>5016</v>
      </c>
      <c r="D25" s="56">
        <v>2587</v>
      </c>
      <c r="E25" s="34">
        <v>640</v>
      </c>
      <c r="F25" s="56">
        <v>1508</v>
      </c>
      <c r="G25" s="34">
        <v>281</v>
      </c>
      <c r="H25" s="56">
        <v>1498</v>
      </c>
      <c r="I25" s="34">
        <v>732</v>
      </c>
      <c r="J25" s="34">
        <v>220</v>
      </c>
      <c r="K25" s="34">
        <v>444</v>
      </c>
      <c r="L25" s="34">
        <v>102</v>
      </c>
      <c r="M25" s="56">
        <v>3335</v>
      </c>
      <c r="N25" s="56">
        <v>1777</v>
      </c>
      <c r="O25" s="34">
        <v>512</v>
      </c>
      <c r="P25" s="34">
        <v>860</v>
      </c>
      <c r="Q25" s="34">
        <v>186</v>
      </c>
    </row>
    <row r="26" spans="1:17" x14ac:dyDescent="0.4">
      <c r="A26" s="34" t="s">
        <v>109</v>
      </c>
      <c r="B26" s="34" t="s">
        <v>120</v>
      </c>
      <c r="C26" s="56">
        <v>2527</v>
      </c>
      <c r="D26" s="34">
        <v>820</v>
      </c>
      <c r="E26" s="34">
        <v>765</v>
      </c>
      <c r="F26" s="34">
        <v>684</v>
      </c>
      <c r="G26" s="34">
        <v>258</v>
      </c>
      <c r="H26" s="34">
        <v>981</v>
      </c>
      <c r="I26" s="34">
        <v>324</v>
      </c>
      <c r="J26" s="34">
        <v>302</v>
      </c>
      <c r="K26" s="34">
        <v>263</v>
      </c>
      <c r="L26" s="34">
        <v>92</v>
      </c>
      <c r="M26" s="56">
        <v>1734</v>
      </c>
      <c r="N26" s="34">
        <v>810</v>
      </c>
      <c r="O26" s="34">
        <v>541</v>
      </c>
      <c r="P26" s="34">
        <v>260</v>
      </c>
      <c r="Q26" s="34">
        <v>123</v>
      </c>
    </row>
    <row r="27" spans="1:17" x14ac:dyDescent="0.4">
      <c r="A27" s="34" t="s">
        <v>109</v>
      </c>
      <c r="B27" s="34" t="s">
        <v>121</v>
      </c>
      <c r="C27" s="56">
        <v>4633</v>
      </c>
      <c r="D27" s="56">
        <v>1471</v>
      </c>
      <c r="E27" s="56">
        <v>1370</v>
      </c>
      <c r="F27" s="56">
        <v>1296</v>
      </c>
      <c r="G27" s="34">
        <v>496</v>
      </c>
      <c r="H27" s="56">
        <v>1626</v>
      </c>
      <c r="I27" s="34">
        <v>512</v>
      </c>
      <c r="J27" s="34">
        <v>493</v>
      </c>
      <c r="K27" s="34">
        <v>430</v>
      </c>
      <c r="L27" s="34">
        <v>191</v>
      </c>
      <c r="M27" s="56">
        <v>2489</v>
      </c>
      <c r="N27" s="56">
        <v>1227</v>
      </c>
      <c r="O27" s="34">
        <v>744</v>
      </c>
      <c r="P27" s="34">
        <v>357</v>
      </c>
      <c r="Q27" s="34">
        <v>161</v>
      </c>
    </row>
    <row r="28" spans="1:17" x14ac:dyDescent="0.4">
      <c r="A28" s="34" t="s">
        <v>109</v>
      </c>
      <c r="B28" s="34" t="s">
        <v>150</v>
      </c>
      <c r="C28" s="34">
        <v>286</v>
      </c>
      <c r="D28" s="34">
        <v>78</v>
      </c>
      <c r="E28" s="34">
        <v>122</v>
      </c>
      <c r="F28" s="34">
        <v>67</v>
      </c>
      <c r="G28" s="34">
        <v>19</v>
      </c>
      <c r="H28" s="34">
        <v>115</v>
      </c>
      <c r="I28" s="34">
        <v>47</v>
      </c>
      <c r="J28" s="34">
        <v>33</v>
      </c>
      <c r="K28" s="34">
        <v>27</v>
      </c>
      <c r="L28" s="34">
        <v>8</v>
      </c>
      <c r="M28" s="34">
        <v>546</v>
      </c>
      <c r="N28" s="34">
        <v>244</v>
      </c>
      <c r="O28" s="34">
        <v>179</v>
      </c>
      <c r="P28" s="34">
        <v>85</v>
      </c>
      <c r="Q28" s="34">
        <v>38</v>
      </c>
    </row>
    <row r="29" spans="1:17" x14ac:dyDescent="0.4">
      <c r="A29" s="34" t="s">
        <v>109</v>
      </c>
      <c r="B29" s="34" t="s">
        <v>129</v>
      </c>
      <c r="C29" s="56">
        <v>2681</v>
      </c>
      <c r="D29" s="34">
        <v>959</v>
      </c>
      <c r="E29" s="34">
        <v>425</v>
      </c>
      <c r="F29" s="56">
        <v>1031</v>
      </c>
      <c r="G29" s="34">
        <v>266</v>
      </c>
      <c r="H29" s="34">
        <v>717</v>
      </c>
      <c r="I29" s="34">
        <v>236</v>
      </c>
      <c r="J29" s="34">
        <v>100</v>
      </c>
      <c r="K29" s="34">
        <v>328</v>
      </c>
      <c r="L29" s="34">
        <v>53</v>
      </c>
      <c r="M29" s="56">
        <v>1931</v>
      </c>
      <c r="N29" s="34">
        <v>857</v>
      </c>
      <c r="O29" s="34">
        <v>353</v>
      </c>
      <c r="P29" s="34">
        <v>548</v>
      </c>
      <c r="Q29" s="34">
        <v>173</v>
      </c>
    </row>
    <row r="30" spans="1:17" x14ac:dyDescent="0.4">
      <c r="A30" s="34" t="s">
        <v>109</v>
      </c>
      <c r="B30" s="34" t="s">
        <v>111</v>
      </c>
      <c r="C30" s="56">
        <v>3165</v>
      </c>
      <c r="D30" s="56">
        <v>1187</v>
      </c>
      <c r="E30" s="56">
        <v>1112</v>
      </c>
      <c r="F30" s="34">
        <v>650</v>
      </c>
      <c r="G30" s="34">
        <v>216</v>
      </c>
      <c r="H30" s="56">
        <v>1046</v>
      </c>
      <c r="I30" s="34">
        <v>449</v>
      </c>
      <c r="J30" s="34">
        <v>338</v>
      </c>
      <c r="K30" s="34">
        <v>190</v>
      </c>
      <c r="L30" s="34">
        <v>69</v>
      </c>
      <c r="M30" s="56">
        <v>1529</v>
      </c>
      <c r="N30" s="34">
        <v>827</v>
      </c>
      <c r="O30" s="34">
        <v>446</v>
      </c>
      <c r="P30" s="34">
        <v>184</v>
      </c>
      <c r="Q30" s="34">
        <v>72</v>
      </c>
    </row>
    <row r="31" spans="1:17" x14ac:dyDescent="0.4">
      <c r="A31" s="34" t="s">
        <v>109</v>
      </c>
      <c r="B31" s="34" t="s">
        <v>139</v>
      </c>
      <c r="C31" s="56">
        <v>1786</v>
      </c>
      <c r="D31" s="34">
        <v>578</v>
      </c>
      <c r="E31" s="34">
        <v>346</v>
      </c>
      <c r="F31" s="34">
        <v>733</v>
      </c>
      <c r="G31" s="34">
        <v>129</v>
      </c>
      <c r="H31" s="34">
        <v>331</v>
      </c>
      <c r="I31" s="34">
        <v>119</v>
      </c>
      <c r="J31" s="34">
        <v>63</v>
      </c>
      <c r="K31" s="34">
        <v>122</v>
      </c>
      <c r="L31" s="34">
        <v>27</v>
      </c>
      <c r="M31" s="34">
        <v>853</v>
      </c>
      <c r="N31" s="34">
        <v>389</v>
      </c>
      <c r="O31" s="34">
        <v>170</v>
      </c>
      <c r="P31" s="34">
        <v>252</v>
      </c>
      <c r="Q31" s="34">
        <v>42</v>
      </c>
    </row>
    <row r="32" spans="1:17" x14ac:dyDescent="0.4">
      <c r="A32" s="34" t="s">
        <v>109</v>
      </c>
      <c r="B32" s="34" t="s">
        <v>151</v>
      </c>
      <c r="C32" s="56">
        <v>4496</v>
      </c>
      <c r="D32" s="56">
        <v>2069</v>
      </c>
      <c r="E32" s="56">
        <v>1197</v>
      </c>
      <c r="F32" s="34">
        <v>915</v>
      </c>
      <c r="G32" s="34">
        <v>315</v>
      </c>
      <c r="H32" s="34">
        <v>974</v>
      </c>
      <c r="I32" s="34">
        <v>444</v>
      </c>
      <c r="J32" s="34">
        <v>246</v>
      </c>
      <c r="K32" s="34">
        <v>200</v>
      </c>
      <c r="L32" s="34">
        <v>84</v>
      </c>
      <c r="M32" s="56">
        <v>2032</v>
      </c>
      <c r="N32" s="56">
        <v>1137</v>
      </c>
      <c r="O32" s="34">
        <v>560</v>
      </c>
      <c r="P32" s="34">
        <v>206</v>
      </c>
      <c r="Q32" s="34">
        <v>129</v>
      </c>
    </row>
    <row r="33" spans="1:17" x14ac:dyDescent="0.4">
      <c r="A33" s="34" t="s">
        <v>109</v>
      </c>
      <c r="B33" s="34" t="s">
        <v>156</v>
      </c>
      <c r="C33" s="56">
        <v>4739</v>
      </c>
      <c r="D33" s="56">
        <v>1866</v>
      </c>
      <c r="E33" s="34">
        <v>646</v>
      </c>
      <c r="F33" s="56">
        <v>1557</v>
      </c>
      <c r="G33" s="34">
        <v>670</v>
      </c>
      <c r="H33" s="56">
        <v>1985</v>
      </c>
      <c r="I33" s="34">
        <v>806</v>
      </c>
      <c r="J33" s="34">
        <v>240</v>
      </c>
      <c r="K33" s="34">
        <v>482</v>
      </c>
      <c r="L33" s="34">
        <v>457</v>
      </c>
      <c r="M33" s="56">
        <v>4820</v>
      </c>
      <c r="N33" s="56">
        <v>2606</v>
      </c>
      <c r="O33" s="34">
        <v>583</v>
      </c>
      <c r="P33" s="56">
        <v>1020</v>
      </c>
      <c r="Q33" s="34">
        <v>611</v>
      </c>
    </row>
    <row r="34" spans="1:17" x14ac:dyDescent="0.4">
      <c r="A34" s="34" t="s">
        <v>109</v>
      </c>
      <c r="B34" s="34" t="s">
        <v>155</v>
      </c>
      <c r="C34" s="56">
        <v>8846</v>
      </c>
      <c r="D34" s="56">
        <v>3703</v>
      </c>
      <c r="E34" s="56">
        <v>1480</v>
      </c>
      <c r="F34" s="56">
        <v>2909</v>
      </c>
      <c r="G34" s="34">
        <v>754</v>
      </c>
      <c r="H34" s="56">
        <v>2226</v>
      </c>
      <c r="I34" s="56">
        <v>1091</v>
      </c>
      <c r="J34" s="34">
        <v>382</v>
      </c>
      <c r="K34" s="34">
        <v>586</v>
      </c>
      <c r="L34" s="34">
        <v>167</v>
      </c>
      <c r="M34" s="56">
        <v>4675</v>
      </c>
      <c r="N34" s="56">
        <v>2816</v>
      </c>
      <c r="O34" s="34">
        <v>641</v>
      </c>
      <c r="P34" s="34">
        <v>958</v>
      </c>
      <c r="Q34" s="34">
        <v>260</v>
      </c>
    </row>
    <row r="35" spans="1:17" x14ac:dyDescent="0.4">
      <c r="A35" s="34" t="s">
        <v>109</v>
      </c>
      <c r="B35" s="34" t="s">
        <v>128</v>
      </c>
      <c r="C35" s="56">
        <v>2643</v>
      </c>
      <c r="D35" s="34">
        <v>878</v>
      </c>
      <c r="E35" s="34">
        <v>780</v>
      </c>
      <c r="F35" s="34">
        <v>676</v>
      </c>
      <c r="G35" s="34">
        <v>309</v>
      </c>
      <c r="H35" s="34">
        <v>461</v>
      </c>
      <c r="I35" s="34">
        <v>198</v>
      </c>
      <c r="J35" s="34">
        <v>119</v>
      </c>
      <c r="K35" s="34">
        <v>108</v>
      </c>
      <c r="L35" s="34">
        <v>36</v>
      </c>
      <c r="M35" s="34">
        <v>784</v>
      </c>
      <c r="N35" s="34">
        <v>453</v>
      </c>
      <c r="O35" s="34">
        <v>166</v>
      </c>
      <c r="P35" s="34">
        <v>109</v>
      </c>
      <c r="Q35" s="34">
        <v>56</v>
      </c>
    </row>
    <row r="36" spans="1:17" x14ac:dyDescent="0.4">
      <c r="A36" s="34" t="s">
        <v>109</v>
      </c>
      <c r="B36" s="34" t="s">
        <v>134</v>
      </c>
      <c r="C36" s="56">
        <v>8012</v>
      </c>
      <c r="D36" s="56">
        <v>4166</v>
      </c>
      <c r="E36" s="34">
        <v>838</v>
      </c>
      <c r="F36" s="56">
        <v>1965</v>
      </c>
      <c r="G36" s="56">
        <v>1043</v>
      </c>
      <c r="H36" s="56">
        <v>3061</v>
      </c>
      <c r="I36" s="56">
        <v>1936</v>
      </c>
      <c r="J36" s="34">
        <v>257</v>
      </c>
      <c r="K36" s="34">
        <v>527</v>
      </c>
      <c r="L36" s="34">
        <v>341</v>
      </c>
      <c r="M36" s="56">
        <v>4285</v>
      </c>
      <c r="N36" s="56">
        <v>2644</v>
      </c>
      <c r="O36" s="34">
        <v>435</v>
      </c>
      <c r="P36" s="34">
        <v>690</v>
      </c>
      <c r="Q36" s="34">
        <v>516</v>
      </c>
    </row>
    <row r="37" spans="1:17" x14ac:dyDescent="0.4">
      <c r="A37" s="34" t="s">
        <v>109</v>
      </c>
      <c r="B37" s="34" t="s">
        <v>122</v>
      </c>
      <c r="C37" s="56">
        <v>7049</v>
      </c>
      <c r="D37" s="56">
        <v>3892</v>
      </c>
      <c r="E37" s="56">
        <v>1620</v>
      </c>
      <c r="F37" s="56">
        <v>1170</v>
      </c>
      <c r="G37" s="34">
        <v>367</v>
      </c>
      <c r="H37" s="56">
        <v>2171</v>
      </c>
      <c r="I37" s="56">
        <v>1135</v>
      </c>
      <c r="J37" s="34">
        <v>506</v>
      </c>
      <c r="K37" s="34">
        <v>391</v>
      </c>
      <c r="L37" s="34">
        <v>139</v>
      </c>
      <c r="M37" s="56">
        <v>4875</v>
      </c>
      <c r="N37" s="56">
        <v>2186</v>
      </c>
      <c r="O37" s="56">
        <v>1584</v>
      </c>
      <c r="P37" s="34">
        <v>817</v>
      </c>
      <c r="Q37" s="34">
        <v>288</v>
      </c>
    </row>
    <row r="38" spans="1:17" x14ac:dyDescent="0.4">
      <c r="A38" s="34" t="s">
        <v>109</v>
      </c>
      <c r="B38" s="34" t="s">
        <v>123</v>
      </c>
      <c r="C38" s="56">
        <v>5028</v>
      </c>
      <c r="D38" s="56">
        <v>3145</v>
      </c>
      <c r="E38" s="56">
        <v>1011</v>
      </c>
      <c r="F38" s="34">
        <v>637</v>
      </c>
      <c r="G38" s="34">
        <v>235</v>
      </c>
      <c r="H38" s="56">
        <v>1434</v>
      </c>
      <c r="I38" s="34">
        <v>715</v>
      </c>
      <c r="J38" s="34">
        <v>347</v>
      </c>
      <c r="K38" s="34">
        <v>267</v>
      </c>
      <c r="L38" s="34">
        <v>105</v>
      </c>
      <c r="M38" s="56">
        <v>3369</v>
      </c>
      <c r="N38" s="56">
        <v>1681</v>
      </c>
      <c r="O38" s="56">
        <v>1049</v>
      </c>
      <c r="P38" s="34">
        <v>443</v>
      </c>
      <c r="Q38" s="34">
        <v>196</v>
      </c>
    </row>
    <row r="39" spans="1:17" x14ac:dyDescent="0.4">
      <c r="A39" s="34" t="s">
        <v>109</v>
      </c>
      <c r="B39" s="34" t="s">
        <v>125</v>
      </c>
      <c r="C39" s="34">
        <v>726</v>
      </c>
      <c r="D39" s="34">
        <v>154</v>
      </c>
      <c r="E39" s="34">
        <v>235</v>
      </c>
      <c r="F39" s="34">
        <v>275</v>
      </c>
      <c r="G39" s="34">
        <v>62</v>
      </c>
      <c r="H39" s="34">
        <v>233</v>
      </c>
      <c r="I39" s="34">
        <v>78</v>
      </c>
      <c r="J39" s="34">
        <v>69</v>
      </c>
      <c r="K39" s="34">
        <v>65</v>
      </c>
      <c r="L39" s="34">
        <v>21</v>
      </c>
      <c r="M39" s="34">
        <v>888</v>
      </c>
      <c r="N39" s="34">
        <v>270</v>
      </c>
      <c r="O39" s="34">
        <v>301</v>
      </c>
      <c r="P39" s="34">
        <v>255</v>
      </c>
      <c r="Q39" s="34">
        <v>62</v>
      </c>
    </row>
    <row r="40" spans="1:17" x14ac:dyDescent="0.4">
      <c r="A40" s="34" t="s">
        <v>109</v>
      </c>
      <c r="B40" s="34" t="s">
        <v>124</v>
      </c>
      <c r="C40" s="56">
        <v>1295</v>
      </c>
      <c r="D40" s="34">
        <v>593</v>
      </c>
      <c r="E40" s="34">
        <v>374</v>
      </c>
      <c r="F40" s="34">
        <v>258</v>
      </c>
      <c r="G40" s="34">
        <v>70</v>
      </c>
      <c r="H40" s="34">
        <v>504</v>
      </c>
      <c r="I40" s="34">
        <v>342</v>
      </c>
      <c r="J40" s="34">
        <v>90</v>
      </c>
      <c r="K40" s="34">
        <v>59</v>
      </c>
      <c r="L40" s="34">
        <v>13</v>
      </c>
      <c r="M40" s="34">
        <v>618</v>
      </c>
      <c r="N40" s="34">
        <v>235</v>
      </c>
      <c r="O40" s="34">
        <v>234</v>
      </c>
      <c r="P40" s="34">
        <v>119</v>
      </c>
      <c r="Q40" s="34">
        <v>30</v>
      </c>
    </row>
    <row r="41" spans="1:17" x14ac:dyDescent="0.4">
      <c r="A41" s="34" t="s">
        <v>109</v>
      </c>
      <c r="B41" s="34" t="s">
        <v>140</v>
      </c>
      <c r="C41" s="56">
        <v>20827</v>
      </c>
      <c r="D41" s="56">
        <v>10973</v>
      </c>
      <c r="E41" s="56">
        <v>6296</v>
      </c>
      <c r="F41" s="56">
        <v>1904</v>
      </c>
      <c r="G41" s="56">
        <v>1654</v>
      </c>
      <c r="H41" s="56">
        <v>4268</v>
      </c>
      <c r="I41" s="56">
        <v>2039</v>
      </c>
      <c r="J41" s="56">
        <v>1535</v>
      </c>
      <c r="K41" s="34">
        <v>372</v>
      </c>
      <c r="L41" s="34">
        <v>322</v>
      </c>
      <c r="M41" s="56">
        <v>10127</v>
      </c>
      <c r="N41" s="56">
        <v>4465</v>
      </c>
      <c r="O41" s="56">
        <v>4084</v>
      </c>
      <c r="P41" s="34">
        <v>909</v>
      </c>
      <c r="Q41" s="34">
        <v>669</v>
      </c>
    </row>
    <row r="42" spans="1:17" x14ac:dyDescent="0.4">
      <c r="A42" s="34" t="s">
        <v>109</v>
      </c>
      <c r="B42" s="34" t="s">
        <v>143</v>
      </c>
      <c r="C42" s="56">
        <v>6975</v>
      </c>
      <c r="D42" s="56">
        <v>3716</v>
      </c>
      <c r="E42" s="56">
        <v>2086</v>
      </c>
      <c r="F42" s="34">
        <v>513</v>
      </c>
      <c r="G42" s="34">
        <v>660</v>
      </c>
      <c r="H42" s="56">
        <v>1536</v>
      </c>
      <c r="I42" s="34">
        <v>834</v>
      </c>
      <c r="J42" s="34">
        <v>490</v>
      </c>
      <c r="K42" s="34">
        <v>100</v>
      </c>
      <c r="L42" s="34">
        <v>112</v>
      </c>
      <c r="M42" s="56">
        <v>2706</v>
      </c>
      <c r="N42" s="56">
        <v>1346</v>
      </c>
      <c r="O42" s="56">
        <v>1038</v>
      </c>
      <c r="P42" s="34">
        <v>143</v>
      </c>
      <c r="Q42" s="34">
        <v>179</v>
      </c>
    </row>
    <row r="43" spans="1:17" x14ac:dyDescent="0.4">
      <c r="A43" s="34" t="s">
        <v>109</v>
      </c>
      <c r="B43" s="34" t="s">
        <v>141</v>
      </c>
      <c r="C43" s="56">
        <v>8997</v>
      </c>
      <c r="D43" s="56">
        <v>5556</v>
      </c>
      <c r="E43" s="56">
        <v>2255</v>
      </c>
      <c r="F43" s="34">
        <v>708</v>
      </c>
      <c r="G43" s="34">
        <v>478</v>
      </c>
      <c r="H43" s="56">
        <v>1720</v>
      </c>
      <c r="I43" s="34">
        <v>808</v>
      </c>
      <c r="J43" s="34">
        <v>624</v>
      </c>
      <c r="K43" s="34">
        <v>156</v>
      </c>
      <c r="L43" s="34">
        <v>132</v>
      </c>
      <c r="M43" s="56">
        <v>4504</v>
      </c>
      <c r="N43" s="56">
        <v>1877</v>
      </c>
      <c r="O43" s="56">
        <v>1957</v>
      </c>
      <c r="P43" s="34">
        <v>340</v>
      </c>
      <c r="Q43" s="34">
        <v>330</v>
      </c>
    </row>
    <row r="44" spans="1:17" x14ac:dyDescent="0.4">
      <c r="A44" s="34" t="s">
        <v>109</v>
      </c>
      <c r="B44" s="34" t="s">
        <v>144</v>
      </c>
      <c r="C44" s="56">
        <v>3196</v>
      </c>
      <c r="D44" s="56">
        <v>1289</v>
      </c>
      <c r="E44" s="56">
        <v>1159</v>
      </c>
      <c r="F44" s="34">
        <v>462</v>
      </c>
      <c r="G44" s="34">
        <v>286</v>
      </c>
      <c r="H44" s="34">
        <v>562</v>
      </c>
      <c r="I44" s="34">
        <v>245</v>
      </c>
      <c r="J44" s="34">
        <v>203</v>
      </c>
      <c r="K44" s="34">
        <v>72</v>
      </c>
      <c r="L44" s="34">
        <v>42</v>
      </c>
      <c r="M44" s="56">
        <v>1619</v>
      </c>
      <c r="N44" s="34">
        <v>791</v>
      </c>
      <c r="O44" s="34">
        <v>586</v>
      </c>
      <c r="P44" s="34">
        <v>164</v>
      </c>
      <c r="Q44" s="34">
        <v>78</v>
      </c>
    </row>
    <row r="45" spans="1:17" x14ac:dyDescent="0.4">
      <c r="A45" s="34" t="s">
        <v>109</v>
      </c>
      <c r="B45" s="34" t="s">
        <v>142</v>
      </c>
      <c r="C45" s="56">
        <v>1659</v>
      </c>
      <c r="D45" s="34">
        <v>412</v>
      </c>
      <c r="E45" s="34">
        <v>796</v>
      </c>
      <c r="F45" s="34">
        <v>221</v>
      </c>
      <c r="G45" s="34">
        <v>230</v>
      </c>
      <c r="H45" s="34">
        <v>450</v>
      </c>
      <c r="I45" s="34">
        <v>152</v>
      </c>
      <c r="J45" s="34">
        <v>218</v>
      </c>
      <c r="K45" s="34">
        <v>44</v>
      </c>
      <c r="L45" s="34">
        <v>36</v>
      </c>
      <c r="M45" s="56">
        <v>1298</v>
      </c>
      <c r="N45" s="34">
        <v>451</v>
      </c>
      <c r="O45" s="34">
        <v>503</v>
      </c>
      <c r="P45" s="34">
        <v>262</v>
      </c>
      <c r="Q45" s="34">
        <v>82</v>
      </c>
    </row>
    <row r="46" spans="1:17" x14ac:dyDescent="0.4">
      <c r="A46" s="34" t="s">
        <v>109</v>
      </c>
      <c r="B46" s="34" t="s">
        <v>127</v>
      </c>
      <c r="C46" s="56">
        <v>8448</v>
      </c>
      <c r="D46" s="56">
        <v>3607</v>
      </c>
      <c r="E46" s="56">
        <v>2225</v>
      </c>
      <c r="F46" s="56">
        <v>1407</v>
      </c>
      <c r="G46" s="56">
        <v>1209</v>
      </c>
      <c r="H46" s="56">
        <v>3739</v>
      </c>
      <c r="I46" s="56">
        <v>2346</v>
      </c>
      <c r="J46" s="34">
        <v>739</v>
      </c>
      <c r="K46" s="34">
        <v>346</v>
      </c>
      <c r="L46" s="34">
        <v>308</v>
      </c>
      <c r="M46" s="56">
        <v>5520</v>
      </c>
      <c r="N46" s="56">
        <v>3443</v>
      </c>
      <c r="O46" s="56">
        <v>1189</v>
      </c>
      <c r="P46" s="34">
        <v>445</v>
      </c>
      <c r="Q46" s="34">
        <v>443</v>
      </c>
    </row>
    <row r="47" spans="1:17" x14ac:dyDescent="0.4">
      <c r="A47" s="34" t="s">
        <v>109</v>
      </c>
      <c r="B47" s="34" t="s">
        <v>115</v>
      </c>
      <c r="C47" s="56">
        <v>6747</v>
      </c>
      <c r="D47" s="56">
        <v>2815</v>
      </c>
      <c r="E47" s="56">
        <v>2403</v>
      </c>
      <c r="F47" s="34">
        <v>816</v>
      </c>
      <c r="G47" s="34">
        <v>713</v>
      </c>
      <c r="H47" s="56">
        <v>1776</v>
      </c>
      <c r="I47" s="34">
        <v>817</v>
      </c>
      <c r="J47" s="34">
        <v>639</v>
      </c>
      <c r="K47" s="34">
        <v>178</v>
      </c>
      <c r="L47" s="34">
        <v>142</v>
      </c>
      <c r="M47" s="56">
        <v>3904</v>
      </c>
      <c r="N47" s="56">
        <v>2323</v>
      </c>
      <c r="O47" s="56">
        <v>1195</v>
      </c>
      <c r="P47" s="34">
        <v>188</v>
      </c>
      <c r="Q47" s="34">
        <v>198</v>
      </c>
    </row>
    <row r="48" spans="1:17" x14ac:dyDescent="0.4">
      <c r="A48" s="34" t="s">
        <v>109</v>
      </c>
      <c r="B48" s="34" t="s">
        <v>117</v>
      </c>
      <c r="C48" s="56">
        <v>3815</v>
      </c>
      <c r="D48" s="56">
        <v>1537</v>
      </c>
      <c r="E48" s="56">
        <v>1363</v>
      </c>
      <c r="F48" s="34">
        <v>470</v>
      </c>
      <c r="G48" s="34">
        <v>445</v>
      </c>
      <c r="H48" s="56">
        <v>1022</v>
      </c>
      <c r="I48" s="34">
        <v>453</v>
      </c>
      <c r="J48" s="34">
        <v>377</v>
      </c>
      <c r="K48" s="34">
        <v>102</v>
      </c>
      <c r="L48" s="34">
        <v>90</v>
      </c>
      <c r="M48" s="56">
        <v>2526</v>
      </c>
      <c r="N48" s="56">
        <v>1483</v>
      </c>
      <c r="O48" s="34">
        <v>794</v>
      </c>
      <c r="P48" s="34">
        <v>122</v>
      </c>
      <c r="Q48" s="34">
        <v>127</v>
      </c>
    </row>
    <row r="49" spans="1:17" x14ac:dyDescent="0.4">
      <c r="A49" s="34" t="s">
        <v>109</v>
      </c>
      <c r="B49" s="34" t="s">
        <v>116</v>
      </c>
      <c r="C49" s="56">
        <v>2932</v>
      </c>
      <c r="D49" s="56">
        <v>1278</v>
      </c>
      <c r="E49" s="56">
        <v>1040</v>
      </c>
      <c r="F49" s="34">
        <v>346</v>
      </c>
      <c r="G49" s="34">
        <v>268</v>
      </c>
      <c r="H49" s="34">
        <v>754</v>
      </c>
      <c r="I49" s="34">
        <v>364</v>
      </c>
      <c r="J49" s="34">
        <v>262</v>
      </c>
      <c r="K49" s="34">
        <v>76</v>
      </c>
      <c r="L49" s="34">
        <v>52</v>
      </c>
      <c r="M49" s="56">
        <v>1378</v>
      </c>
      <c r="N49" s="34">
        <v>840</v>
      </c>
      <c r="O49" s="34">
        <v>401</v>
      </c>
      <c r="P49" s="34">
        <v>66</v>
      </c>
      <c r="Q49" s="34">
        <v>71</v>
      </c>
    </row>
    <row r="50" spans="1:17" x14ac:dyDescent="0.4">
      <c r="A50" s="34" t="s">
        <v>109</v>
      </c>
      <c r="B50" s="34" t="s">
        <v>132</v>
      </c>
      <c r="C50" s="56">
        <v>5239</v>
      </c>
      <c r="D50" s="56">
        <v>1698</v>
      </c>
      <c r="E50" s="56">
        <v>1830</v>
      </c>
      <c r="F50" s="34">
        <v>683</v>
      </c>
      <c r="G50" s="56">
        <v>1028</v>
      </c>
      <c r="H50" s="56">
        <v>2233</v>
      </c>
      <c r="I50" s="34">
        <v>846</v>
      </c>
      <c r="J50" s="34">
        <v>770</v>
      </c>
      <c r="K50" s="34">
        <v>278</v>
      </c>
      <c r="L50" s="34">
        <v>339</v>
      </c>
      <c r="M50" s="56">
        <v>1969</v>
      </c>
      <c r="N50" s="56">
        <v>1054</v>
      </c>
      <c r="O50" s="34">
        <v>552</v>
      </c>
      <c r="P50" s="34">
        <v>108</v>
      </c>
      <c r="Q50" s="34">
        <v>255</v>
      </c>
    </row>
    <row r="51" spans="1:17" x14ac:dyDescent="0.4">
      <c r="A51" s="34" t="s">
        <v>109</v>
      </c>
      <c r="B51" s="34" t="s">
        <v>152</v>
      </c>
      <c r="C51" s="56">
        <v>5679</v>
      </c>
      <c r="D51" s="56">
        <v>2236</v>
      </c>
      <c r="E51" s="56">
        <v>1794</v>
      </c>
      <c r="F51" s="56">
        <v>1269</v>
      </c>
      <c r="G51" s="34">
        <v>380</v>
      </c>
      <c r="H51" s="56">
        <v>2158</v>
      </c>
      <c r="I51" s="56">
        <v>1245</v>
      </c>
      <c r="J51" s="34">
        <v>414</v>
      </c>
      <c r="K51" s="34">
        <v>376</v>
      </c>
      <c r="L51" s="34">
        <v>123</v>
      </c>
      <c r="M51" s="56">
        <v>3875</v>
      </c>
      <c r="N51" s="56">
        <v>1758</v>
      </c>
      <c r="O51" s="56">
        <v>1336</v>
      </c>
      <c r="P51" s="34">
        <v>500</v>
      </c>
      <c r="Q51" s="34">
        <v>281</v>
      </c>
    </row>
    <row r="52" spans="1:17" x14ac:dyDescent="0.4">
      <c r="A52" s="34" t="s">
        <v>109</v>
      </c>
      <c r="B52" s="34" t="s">
        <v>154</v>
      </c>
      <c r="C52" s="56">
        <v>3602</v>
      </c>
      <c r="D52" s="56">
        <v>1343</v>
      </c>
      <c r="E52" s="56">
        <v>1182</v>
      </c>
      <c r="F52" s="34">
        <v>818</v>
      </c>
      <c r="G52" s="34">
        <v>259</v>
      </c>
      <c r="H52" s="34">
        <v>748</v>
      </c>
      <c r="I52" s="34">
        <v>273</v>
      </c>
      <c r="J52" s="34">
        <v>255</v>
      </c>
      <c r="K52" s="34">
        <v>140</v>
      </c>
      <c r="L52" s="34">
        <v>80</v>
      </c>
      <c r="M52" s="56">
        <v>2628</v>
      </c>
      <c r="N52" s="56">
        <v>1121</v>
      </c>
      <c r="O52" s="34">
        <v>983</v>
      </c>
      <c r="P52" s="34">
        <v>315</v>
      </c>
      <c r="Q52" s="34">
        <v>209</v>
      </c>
    </row>
    <row r="53" spans="1:17" x14ac:dyDescent="0.4">
      <c r="A53" s="34" t="s">
        <v>109</v>
      </c>
      <c r="B53" s="34" t="s">
        <v>153</v>
      </c>
      <c r="C53" s="56">
        <v>2077</v>
      </c>
      <c r="D53" s="34">
        <v>893</v>
      </c>
      <c r="E53" s="34">
        <v>612</v>
      </c>
      <c r="F53" s="34">
        <v>451</v>
      </c>
      <c r="G53" s="34">
        <v>121</v>
      </c>
      <c r="H53" s="56">
        <v>1410</v>
      </c>
      <c r="I53" s="34">
        <v>972</v>
      </c>
      <c r="J53" s="34">
        <v>159</v>
      </c>
      <c r="K53" s="34">
        <v>236</v>
      </c>
      <c r="L53" s="34">
        <v>43</v>
      </c>
      <c r="M53" s="56">
        <v>1247</v>
      </c>
      <c r="N53" s="34">
        <v>637</v>
      </c>
      <c r="O53" s="34">
        <v>353</v>
      </c>
      <c r="P53" s="34">
        <v>185</v>
      </c>
      <c r="Q53" s="34">
        <v>72</v>
      </c>
    </row>
    <row r="54" spans="1:17" x14ac:dyDescent="0.4">
      <c r="A54" s="34" t="s">
        <v>109</v>
      </c>
      <c r="B54" s="34" t="s">
        <v>136</v>
      </c>
      <c r="C54" s="56">
        <v>3608</v>
      </c>
      <c r="D54" s="56">
        <v>1323</v>
      </c>
      <c r="E54" s="56">
        <v>1035</v>
      </c>
      <c r="F54" s="34">
        <v>951</v>
      </c>
      <c r="G54" s="34">
        <v>299</v>
      </c>
      <c r="H54" s="56">
        <v>1194</v>
      </c>
      <c r="I54" s="34">
        <v>503</v>
      </c>
      <c r="J54" s="34">
        <v>344</v>
      </c>
      <c r="K54" s="34">
        <v>249</v>
      </c>
      <c r="L54" s="34">
        <v>98</v>
      </c>
      <c r="M54" s="56">
        <v>2616</v>
      </c>
      <c r="N54" s="56">
        <v>1225</v>
      </c>
      <c r="O54" s="34">
        <v>759</v>
      </c>
      <c r="P54" s="34">
        <v>479</v>
      </c>
      <c r="Q54" s="34">
        <v>153</v>
      </c>
    </row>
    <row r="55" spans="1:17" x14ac:dyDescent="0.4">
      <c r="A55" s="34" t="s">
        <v>109</v>
      </c>
      <c r="B55" s="34" t="s">
        <v>110</v>
      </c>
      <c r="C55" s="34">
        <v>769</v>
      </c>
      <c r="D55" s="34">
        <v>375</v>
      </c>
      <c r="E55" s="34">
        <v>156</v>
      </c>
      <c r="F55" s="34">
        <v>153</v>
      </c>
      <c r="G55" s="34">
        <v>85</v>
      </c>
      <c r="H55" s="34">
        <v>221</v>
      </c>
      <c r="I55" s="34">
        <v>95</v>
      </c>
      <c r="J55" s="34">
        <v>58</v>
      </c>
      <c r="K55" s="34">
        <v>49</v>
      </c>
      <c r="L55" s="34">
        <v>19</v>
      </c>
      <c r="M55" s="34">
        <v>259</v>
      </c>
      <c r="N55" s="34">
        <v>139</v>
      </c>
      <c r="O55" s="34">
        <v>56</v>
      </c>
      <c r="P55" s="34">
        <v>45</v>
      </c>
      <c r="Q55" s="34">
        <v>19</v>
      </c>
    </row>
    <row r="56" spans="1:17" x14ac:dyDescent="0.4">
      <c r="A56" s="34" t="s">
        <v>109</v>
      </c>
      <c r="B56" s="34" t="s">
        <v>112</v>
      </c>
      <c r="C56" s="56">
        <v>1914</v>
      </c>
      <c r="D56" s="34">
        <v>683</v>
      </c>
      <c r="E56" s="34">
        <v>705</v>
      </c>
      <c r="F56" s="34">
        <v>244</v>
      </c>
      <c r="G56" s="34">
        <v>282</v>
      </c>
      <c r="H56" s="34">
        <v>845</v>
      </c>
      <c r="I56" s="34">
        <v>346</v>
      </c>
      <c r="J56" s="34">
        <v>322</v>
      </c>
      <c r="K56" s="34">
        <v>74</v>
      </c>
      <c r="L56" s="34">
        <v>103</v>
      </c>
      <c r="M56" s="34">
        <v>770</v>
      </c>
      <c r="N56" s="34">
        <v>466</v>
      </c>
      <c r="O56" s="34">
        <v>170</v>
      </c>
      <c r="P56" s="34">
        <v>45</v>
      </c>
      <c r="Q56" s="34">
        <v>89</v>
      </c>
    </row>
    <row r="57" spans="1:17" x14ac:dyDescent="0.4">
      <c r="A57" s="34" t="s">
        <v>109</v>
      </c>
      <c r="B57" s="34" t="s">
        <v>113</v>
      </c>
      <c r="C57" s="34">
        <v>372</v>
      </c>
      <c r="D57" s="34">
        <v>232</v>
      </c>
      <c r="E57" s="34">
        <v>82</v>
      </c>
      <c r="F57" s="34">
        <v>37</v>
      </c>
      <c r="G57" s="34">
        <v>21</v>
      </c>
      <c r="H57" s="34">
        <v>174</v>
      </c>
      <c r="I57" s="34">
        <v>114</v>
      </c>
      <c r="J57" s="34">
        <v>32</v>
      </c>
      <c r="K57" s="34">
        <v>17</v>
      </c>
      <c r="L57" s="34">
        <v>11</v>
      </c>
      <c r="M57" s="34">
        <v>167</v>
      </c>
      <c r="N57" s="34">
        <v>105</v>
      </c>
      <c r="O57" s="34">
        <v>39</v>
      </c>
      <c r="P57" s="34">
        <v>15</v>
      </c>
      <c r="Q57" s="34">
        <v>8</v>
      </c>
    </row>
    <row r="58" spans="1:17" x14ac:dyDescent="0.4">
      <c r="A58" s="34" t="s">
        <v>109</v>
      </c>
      <c r="B58" s="34" t="s">
        <v>135</v>
      </c>
      <c r="C58" s="56">
        <v>4224</v>
      </c>
      <c r="D58" s="56">
        <v>1606</v>
      </c>
      <c r="E58" s="56">
        <v>1709</v>
      </c>
      <c r="F58" s="34">
        <v>436</v>
      </c>
      <c r="G58" s="34">
        <v>473</v>
      </c>
      <c r="H58" s="56">
        <v>1218</v>
      </c>
      <c r="I58" s="34">
        <v>475</v>
      </c>
      <c r="J58" s="34">
        <v>480</v>
      </c>
      <c r="K58" s="34">
        <v>119</v>
      </c>
      <c r="L58" s="34">
        <v>144</v>
      </c>
      <c r="M58" s="56">
        <v>2380</v>
      </c>
      <c r="N58" s="56">
        <v>1135</v>
      </c>
      <c r="O58" s="34">
        <v>919</v>
      </c>
      <c r="P58" s="34">
        <v>122</v>
      </c>
      <c r="Q58" s="34">
        <v>204</v>
      </c>
    </row>
    <row r="59" spans="1:17" x14ac:dyDescent="0.4">
      <c r="A59" s="34" t="s">
        <v>109</v>
      </c>
      <c r="B59" s="34" t="s">
        <v>145</v>
      </c>
      <c r="C59" s="56">
        <v>14189</v>
      </c>
      <c r="D59" s="56">
        <v>5275</v>
      </c>
      <c r="E59" s="56">
        <v>5334</v>
      </c>
      <c r="F59" s="56">
        <v>2316</v>
      </c>
      <c r="G59" s="56">
        <v>1264</v>
      </c>
      <c r="H59" s="56">
        <v>3351</v>
      </c>
      <c r="I59" s="56">
        <v>1207</v>
      </c>
      <c r="J59" s="56">
        <v>1256</v>
      </c>
      <c r="K59" s="34">
        <v>576</v>
      </c>
      <c r="L59" s="34">
        <v>312</v>
      </c>
      <c r="M59" s="56">
        <v>9222</v>
      </c>
      <c r="N59" s="56">
        <v>3984</v>
      </c>
      <c r="O59" s="56">
        <v>3431</v>
      </c>
      <c r="P59" s="56">
        <v>1116</v>
      </c>
      <c r="Q59" s="34">
        <v>691</v>
      </c>
    </row>
    <row r="60" spans="1:17" x14ac:dyDescent="0.4">
      <c r="A60" s="34" t="s">
        <v>109</v>
      </c>
      <c r="B60" s="34" t="s">
        <v>148</v>
      </c>
      <c r="C60" s="56">
        <v>5672</v>
      </c>
      <c r="D60" s="56">
        <v>1872</v>
      </c>
      <c r="E60" s="56">
        <v>2342</v>
      </c>
      <c r="F60" s="34">
        <v>904</v>
      </c>
      <c r="G60" s="34">
        <v>554</v>
      </c>
      <c r="H60" s="56">
        <v>1172</v>
      </c>
      <c r="I60" s="34">
        <v>417</v>
      </c>
      <c r="J60" s="34">
        <v>430</v>
      </c>
      <c r="K60" s="34">
        <v>215</v>
      </c>
      <c r="L60" s="34">
        <v>110</v>
      </c>
      <c r="M60" s="56">
        <v>3567</v>
      </c>
      <c r="N60" s="56">
        <v>1655</v>
      </c>
      <c r="O60" s="56">
        <v>1279</v>
      </c>
      <c r="P60" s="34">
        <v>393</v>
      </c>
      <c r="Q60" s="34">
        <v>240</v>
      </c>
    </row>
    <row r="61" spans="1:17" x14ac:dyDescent="0.4">
      <c r="A61" s="34" t="s">
        <v>109</v>
      </c>
      <c r="B61" s="34" t="s">
        <v>147</v>
      </c>
      <c r="C61" s="56">
        <v>5290</v>
      </c>
      <c r="D61" s="56">
        <v>2028</v>
      </c>
      <c r="E61" s="56">
        <v>1819</v>
      </c>
      <c r="F61" s="56">
        <v>1086</v>
      </c>
      <c r="G61" s="34">
        <v>357</v>
      </c>
      <c r="H61" s="56">
        <v>1151</v>
      </c>
      <c r="I61" s="34">
        <v>342</v>
      </c>
      <c r="J61" s="34">
        <v>456</v>
      </c>
      <c r="K61" s="34">
        <v>256</v>
      </c>
      <c r="L61" s="34">
        <v>97</v>
      </c>
      <c r="M61" s="56">
        <v>4063</v>
      </c>
      <c r="N61" s="56">
        <v>1493</v>
      </c>
      <c r="O61" s="56">
        <v>1678</v>
      </c>
      <c r="P61" s="34">
        <v>604</v>
      </c>
      <c r="Q61" s="34">
        <v>288</v>
      </c>
    </row>
    <row r="62" spans="1:17" x14ac:dyDescent="0.4">
      <c r="A62" s="34" t="s">
        <v>109</v>
      </c>
      <c r="B62" s="34" t="s">
        <v>146</v>
      </c>
      <c r="C62" s="56">
        <v>3227</v>
      </c>
      <c r="D62" s="56">
        <v>1375</v>
      </c>
      <c r="E62" s="56">
        <v>1173</v>
      </c>
      <c r="F62" s="34">
        <v>326</v>
      </c>
      <c r="G62" s="34">
        <v>353</v>
      </c>
      <c r="H62" s="56">
        <v>1028</v>
      </c>
      <c r="I62" s="34">
        <v>448</v>
      </c>
      <c r="J62" s="34">
        <v>370</v>
      </c>
      <c r="K62" s="34">
        <v>105</v>
      </c>
      <c r="L62" s="34">
        <v>105</v>
      </c>
      <c r="M62" s="56">
        <v>1592</v>
      </c>
      <c r="N62" s="34">
        <v>836</v>
      </c>
      <c r="O62" s="34">
        <v>474</v>
      </c>
      <c r="P62" s="34">
        <v>119</v>
      </c>
      <c r="Q62" s="34">
        <v>163</v>
      </c>
    </row>
    <row r="63" spans="1:17" x14ac:dyDescent="0.4">
      <c r="A63" s="34" t="s">
        <v>109</v>
      </c>
      <c r="B63" s="34" t="s">
        <v>130</v>
      </c>
      <c r="C63" s="56">
        <v>1763</v>
      </c>
      <c r="D63" s="34">
        <v>606</v>
      </c>
      <c r="E63" s="34">
        <v>741</v>
      </c>
      <c r="F63" s="34">
        <v>268</v>
      </c>
      <c r="G63" s="34">
        <v>148</v>
      </c>
      <c r="H63" s="34">
        <v>392</v>
      </c>
      <c r="I63" s="34">
        <v>186</v>
      </c>
      <c r="J63" s="34">
        <v>126</v>
      </c>
      <c r="K63" s="34">
        <v>53</v>
      </c>
      <c r="L63" s="34">
        <v>27</v>
      </c>
      <c r="M63" s="56">
        <v>1351</v>
      </c>
      <c r="N63" s="34">
        <v>737</v>
      </c>
      <c r="O63" s="34">
        <v>417</v>
      </c>
      <c r="P63" s="34">
        <v>125</v>
      </c>
      <c r="Q63" s="34">
        <v>72</v>
      </c>
    </row>
    <row r="64" spans="1:17" x14ac:dyDescent="0.4">
      <c r="A64" s="34" t="s">
        <v>109</v>
      </c>
      <c r="B64" s="34" t="s">
        <v>157</v>
      </c>
      <c r="C64" s="56">
        <v>5934</v>
      </c>
      <c r="D64" s="56">
        <v>2404</v>
      </c>
      <c r="E64" s="34">
        <v>928</v>
      </c>
      <c r="F64" s="56">
        <v>2239</v>
      </c>
      <c r="G64" s="34">
        <v>363</v>
      </c>
      <c r="H64" s="56">
        <v>1994</v>
      </c>
      <c r="I64" s="56">
        <v>1034</v>
      </c>
      <c r="J64" s="34">
        <v>315</v>
      </c>
      <c r="K64" s="34">
        <v>539</v>
      </c>
      <c r="L64" s="34">
        <v>106</v>
      </c>
      <c r="M64" s="56">
        <v>3675</v>
      </c>
      <c r="N64" s="56">
        <v>2084</v>
      </c>
      <c r="O64" s="34">
        <v>571</v>
      </c>
      <c r="P64" s="34">
        <v>857</v>
      </c>
      <c r="Q64" s="34">
        <v>163</v>
      </c>
    </row>
    <row r="65" spans="1:17" x14ac:dyDescent="0.4">
      <c r="A65" s="34" t="s">
        <v>109</v>
      </c>
      <c r="B65" s="34" t="s">
        <v>126</v>
      </c>
      <c r="C65" s="56">
        <v>4220</v>
      </c>
      <c r="D65" s="56">
        <v>1708</v>
      </c>
      <c r="E65" s="56">
        <v>1360</v>
      </c>
      <c r="F65" s="34">
        <v>582</v>
      </c>
      <c r="G65" s="34">
        <v>570</v>
      </c>
      <c r="H65" s="56">
        <v>1696</v>
      </c>
      <c r="I65" s="34">
        <v>737</v>
      </c>
      <c r="J65" s="34">
        <v>519</v>
      </c>
      <c r="K65" s="34">
        <v>205</v>
      </c>
      <c r="L65" s="34">
        <v>235</v>
      </c>
      <c r="M65" s="56">
        <v>1296</v>
      </c>
      <c r="N65" s="34">
        <v>901</v>
      </c>
      <c r="O65" s="34">
        <v>215</v>
      </c>
      <c r="P65" s="34">
        <v>71</v>
      </c>
      <c r="Q65" s="34">
        <v>109</v>
      </c>
    </row>
    <row r="66" spans="1:17" x14ac:dyDescent="0.4">
      <c r="A66" s="34" t="s">
        <v>109</v>
      </c>
      <c r="B66" s="34" t="s">
        <v>149</v>
      </c>
      <c r="C66" s="56">
        <v>8069</v>
      </c>
      <c r="D66" s="56">
        <v>4846</v>
      </c>
      <c r="E66" s="56">
        <v>1421</v>
      </c>
      <c r="F66" s="56">
        <v>1172</v>
      </c>
      <c r="G66" s="34">
        <v>630</v>
      </c>
      <c r="H66" s="56">
        <v>2471</v>
      </c>
      <c r="I66" s="56">
        <v>1248</v>
      </c>
      <c r="J66" s="34">
        <v>532</v>
      </c>
      <c r="K66" s="34">
        <v>355</v>
      </c>
      <c r="L66" s="34">
        <v>336</v>
      </c>
      <c r="M66" s="56">
        <v>3531</v>
      </c>
      <c r="N66" s="56">
        <v>2217</v>
      </c>
      <c r="O66" s="34">
        <v>728</v>
      </c>
      <c r="P66" s="34">
        <v>350</v>
      </c>
      <c r="Q66" s="34">
        <v>236</v>
      </c>
    </row>
    <row r="67" spans="1:17" x14ac:dyDescent="0.4">
      <c r="A67" s="34" t="s">
        <v>109</v>
      </c>
      <c r="B67" s="34" t="s">
        <v>114</v>
      </c>
      <c r="C67" s="56">
        <v>13222</v>
      </c>
      <c r="D67" s="56">
        <v>5260</v>
      </c>
      <c r="E67" s="56">
        <v>3612</v>
      </c>
      <c r="F67" s="56">
        <v>1652</v>
      </c>
      <c r="G67" s="56">
        <v>2698</v>
      </c>
      <c r="H67" s="56">
        <v>5674</v>
      </c>
      <c r="I67" s="56">
        <v>2734</v>
      </c>
      <c r="J67" s="56">
        <v>1330</v>
      </c>
      <c r="K67" s="34">
        <v>606</v>
      </c>
      <c r="L67" s="56">
        <v>1004</v>
      </c>
      <c r="M67" s="56">
        <v>6716</v>
      </c>
      <c r="N67" s="56">
        <v>4209</v>
      </c>
      <c r="O67" s="56">
        <v>1227</v>
      </c>
      <c r="P67" s="34">
        <v>352</v>
      </c>
      <c r="Q67" s="34">
        <v>928</v>
      </c>
    </row>
    <row r="68" spans="1:17" x14ac:dyDescent="0.4">
      <c r="A68" s="34" t="s">
        <v>109</v>
      </c>
      <c r="B68" s="34" t="s">
        <v>133</v>
      </c>
      <c r="C68" s="56">
        <v>1628</v>
      </c>
      <c r="D68" s="34">
        <v>773</v>
      </c>
      <c r="E68" s="34">
        <v>437</v>
      </c>
      <c r="F68" s="34">
        <v>286</v>
      </c>
      <c r="G68" s="34">
        <v>132</v>
      </c>
      <c r="H68" s="34">
        <v>640</v>
      </c>
      <c r="I68" s="34">
        <v>397</v>
      </c>
      <c r="J68" s="34">
        <v>137</v>
      </c>
      <c r="K68" s="34">
        <v>58</v>
      </c>
      <c r="L68" s="34">
        <v>48</v>
      </c>
      <c r="M68" s="34">
        <v>719</v>
      </c>
      <c r="N68" s="34">
        <v>509</v>
      </c>
      <c r="O68" s="34">
        <v>103</v>
      </c>
      <c r="P68" s="34">
        <v>71</v>
      </c>
      <c r="Q68" s="34">
        <v>36</v>
      </c>
    </row>
    <row r="69" spans="1:17" x14ac:dyDescent="0.4">
      <c r="A69" s="34" t="s">
        <v>109</v>
      </c>
      <c r="B69" s="34" t="s">
        <v>138</v>
      </c>
      <c r="C69" s="56">
        <v>3461</v>
      </c>
      <c r="D69" s="56">
        <v>1592</v>
      </c>
      <c r="E69" s="34">
        <v>498</v>
      </c>
      <c r="F69" s="56">
        <v>1200</v>
      </c>
      <c r="G69" s="34">
        <v>171</v>
      </c>
      <c r="H69" s="56">
        <v>1746</v>
      </c>
      <c r="I69" s="56">
        <v>1233</v>
      </c>
      <c r="J69" s="34">
        <v>147</v>
      </c>
      <c r="K69" s="34">
        <v>304</v>
      </c>
      <c r="L69" s="34">
        <v>62</v>
      </c>
      <c r="M69" s="56">
        <v>2608</v>
      </c>
      <c r="N69" s="56">
        <v>1212</v>
      </c>
      <c r="O69" s="34">
        <v>462</v>
      </c>
      <c r="P69" s="34">
        <v>808</v>
      </c>
      <c r="Q69" s="34">
        <v>126</v>
      </c>
    </row>
    <row r="70" spans="1:17" x14ac:dyDescent="0.4">
      <c r="A70" s="34" t="s">
        <v>109</v>
      </c>
      <c r="B70" s="34" t="s">
        <v>137</v>
      </c>
      <c r="C70" s="56">
        <v>12218</v>
      </c>
      <c r="D70" s="56">
        <v>5880</v>
      </c>
      <c r="E70" s="56">
        <v>4125</v>
      </c>
      <c r="F70" s="34">
        <v>990</v>
      </c>
      <c r="G70" s="56">
        <v>1223</v>
      </c>
      <c r="H70" s="56">
        <v>4776</v>
      </c>
      <c r="I70" s="56">
        <v>3093</v>
      </c>
      <c r="J70" s="56">
        <v>1094</v>
      </c>
      <c r="K70" s="34">
        <v>278</v>
      </c>
      <c r="L70" s="34">
        <v>311</v>
      </c>
      <c r="M70" s="56">
        <v>9568</v>
      </c>
      <c r="N70" s="56">
        <v>5470</v>
      </c>
      <c r="O70" s="56">
        <v>2873</v>
      </c>
      <c r="P70" s="34">
        <v>458</v>
      </c>
      <c r="Q70" s="34">
        <v>767</v>
      </c>
    </row>
    <row r="71" spans="1:17" x14ac:dyDescent="0.4">
      <c r="A71" s="34" t="s">
        <v>158</v>
      </c>
      <c r="B71" s="34" t="s">
        <v>158</v>
      </c>
      <c r="C71" s="56">
        <v>58746</v>
      </c>
      <c r="D71" s="56">
        <v>32300</v>
      </c>
      <c r="E71" s="56">
        <v>8773</v>
      </c>
      <c r="F71" s="56">
        <v>2029</v>
      </c>
      <c r="G71" s="56">
        <v>15644</v>
      </c>
      <c r="H71" s="56">
        <v>32031</v>
      </c>
      <c r="I71" s="56">
        <v>18937</v>
      </c>
      <c r="J71" s="56">
        <v>4904</v>
      </c>
      <c r="K71" s="56">
        <v>1001</v>
      </c>
      <c r="L71" s="56">
        <v>7189</v>
      </c>
      <c r="M71" s="56">
        <v>30563</v>
      </c>
      <c r="N71" s="56">
        <v>21078</v>
      </c>
      <c r="O71" s="56">
        <v>4813</v>
      </c>
      <c r="P71" s="34">
        <v>433</v>
      </c>
      <c r="Q71" s="56">
        <v>4239</v>
      </c>
    </row>
    <row r="72" spans="1:17" x14ac:dyDescent="0.4">
      <c r="A72" s="34" t="s">
        <v>158</v>
      </c>
      <c r="B72" s="34" t="s">
        <v>177</v>
      </c>
      <c r="C72" s="56">
        <v>6609</v>
      </c>
      <c r="D72" s="56">
        <v>2484</v>
      </c>
      <c r="E72" s="34">
        <v>455</v>
      </c>
      <c r="F72" s="34">
        <v>605</v>
      </c>
      <c r="G72" s="56">
        <v>3065</v>
      </c>
      <c r="H72" s="56">
        <v>2638</v>
      </c>
      <c r="I72" s="56">
        <v>1377</v>
      </c>
      <c r="J72" s="34">
        <v>227</v>
      </c>
      <c r="K72" s="34">
        <v>155</v>
      </c>
      <c r="L72" s="34">
        <v>879</v>
      </c>
      <c r="M72" s="56">
        <v>1851</v>
      </c>
      <c r="N72" s="56">
        <v>1243</v>
      </c>
      <c r="O72" s="34">
        <v>137</v>
      </c>
      <c r="P72" s="34">
        <v>56</v>
      </c>
      <c r="Q72" s="34">
        <v>415</v>
      </c>
    </row>
    <row r="73" spans="1:17" x14ac:dyDescent="0.4">
      <c r="A73" s="34" t="s">
        <v>158</v>
      </c>
      <c r="B73" s="34" t="s">
        <v>176</v>
      </c>
      <c r="C73" s="34">
        <v>556</v>
      </c>
      <c r="D73" s="34">
        <v>425</v>
      </c>
      <c r="E73" s="34">
        <v>48</v>
      </c>
      <c r="F73" s="34">
        <v>16</v>
      </c>
      <c r="G73" s="34">
        <v>67</v>
      </c>
      <c r="H73" s="34">
        <v>348</v>
      </c>
      <c r="I73" s="34">
        <v>267</v>
      </c>
      <c r="J73" s="34">
        <v>25</v>
      </c>
      <c r="K73" s="34">
        <v>4</v>
      </c>
      <c r="L73" s="34">
        <v>52</v>
      </c>
      <c r="M73" s="34">
        <v>316</v>
      </c>
      <c r="N73" s="34">
        <v>246</v>
      </c>
      <c r="O73" s="34">
        <v>29</v>
      </c>
      <c r="P73" s="34">
        <v>5</v>
      </c>
      <c r="Q73" s="34">
        <v>36</v>
      </c>
    </row>
    <row r="74" spans="1:17" x14ac:dyDescent="0.4">
      <c r="A74" s="34" t="s">
        <v>158</v>
      </c>
      <c r="B74" s="34" t="s">
        <v>99</v>
      </c>
      <c r="C74" s="34">
        <v>299</v>
      </c>
      <c r="D74" s="34">
        <v>218</v>
      </c>
      <c r="E74" s="34">
        <v>41</v>
      </c>
      <c r="F74" s="34">
        <v>1</v>
      </c>
      <c r="G74" s="34">
        <v>39</v>
      </c>
      <c r="H74" s="34">
        <v>227</v>
      </c>
      <c r="I74" s="34">
        <v>161</v>
      </c>
      <c r="J74" s="34">
        <v>37</v>
      </c>
      <c r="K74" s="34">
        <v>3</v>
      </c>
      <c r="L74" s="34">
        <v>26</v>
      </c>
      <c r="M74" s="34">
        <v>213</v>
      </c>
      <c r="N74" s="34">
        <v>154</v>
      </c>
      <c r="O74" s="34">
        <v>29</v>
      </c>
      <c r="P74" s="34">
        <v>3</v>
      </c>
      <c r="Q74" s="34">
        <v>27</v>
      </c>
    </row>
    <row r="75" spans="1:17" x14ac:dyDescent="0.4">
      <c r="A75" s="34" t="s">
        <v>158</v>
      </c>
      <c r="B75" s="34" t="s">
        <v>169</v>
      </c>
      <c r="C75" s="56">
        <v>11750</v>
      </c>
      <c r="D75" s="56">
        <v>6301</v>
      </c>
      <c r="E75" s="56">
        <v>1283</v>
      </c>
      <c r="F75" s="34">
        <v>427</v>
      </c>
      <c r="G75" s="56">
        <v>3739</v>
      </c>
      <c r="H75" s="56">
        <v>5895</v>
      </c>
      <c r="I75" s="56">
        <v>3448</v>
      </c>
      <c r="J75" s="34">
        <v>726</v>
      </c>
      <c r="K75" s="34">
        <v>220</v>
      </c>
      <c r="L75" s="56">
        <v>1501</v>
      </c>
      <c r="M75" s="56">
        <v>6325</v>
      </c>
      <c r="N75" s="56">
        <v>4455</v>
      </c>
      <c r="O75" s="34">
        <v>804</v>
      </c>
      <c r="P75" s="34">
        <v>97</v>
      </c>
      <c r="Q75" s="34">
        <v>969</v>
      </c>
    </row>
    <row r="76" spans="1:17" x14ac:dyDescent="0.4">
      <c r="A76" s="34" t="s">
        <v>158</v>
      </c>
      <c r="B76" s="34" t="s">
        <v>167</v>
      </c>
      <c r="C76" s="34">
        <v>108</v>
      </c>
      <c r="D76" s="34">
        <v>70</v>
      </c>
      <c r="E76" s="34">
        <v>12</v>
      </c>
      <c r="F76" s="34">
        <v>11</v>
      </c>
      <c r="G76" s="34">
        <v>15</v>
      </c>
      <c r="H76" s="34">
        <v>99</v>
      </c>
      <c r="I76" s="34">
        <v>74</v>
      </c>
      <c r="J76" s="34">
        <v>10</v>
      </c>
      <c r="K76" s="34">
        <v>2</v>
      </c>
      <c r="L76" s="34">
        <v>13</v>
      </c>
      <c r="M76" s="34">
        <v>59</v>
      </c>
      <c r="N76" s="34">
        <v>48</v>
      </c>
      <c r="O76" s="34">
        <v>3</v>
      </c>
      <c r="P76" s="34">
        <v>0</v>
      </c>
      <c r="Q76" s="34">
        <v>8</v>
      </c>
    </row>
    <row r="77" spans="1:17" x14ac:dyDescent="0.4">
      <c r="A77" s="34" t="s">
        <v>158</v>
      </c>
      <c r="B77" s="34" t="s">
        <v>159</v>
      </c>
      <c r="C77" s="56">
        <v>1083</v>
      </c>
      <c r="D77" s="34">
        <v>772</v>
      </c>
      <c r="E77" s="34">
        <v>99</v>
      </c>
      <c r="F77" s="34">
        <v>27</v>
      </c>
      <c r="G77" s="34">
        <v>185</v>
      </c>
      <c r="H77" s="56">
        <v>1050</v>
      </c>
      <c r="I77" s="34">
        <v>813</v>
      </c>
      <c r="J77" s="34">
        <v>77</v>
      </c>
      <c r="K77" s="34">
        <v>9</v>
      </c>
      <c r="L77" s="34">
        <v>151</v>
      </c>
      <c r="M77" s="34">
        <v>821</v>
      </c>
      <c r="N77" s="34">
        <v>602</v>
      </c>
      <c r="O77" s="34">
        <v>64</v>
      </c>
      <c r="P77" s="34">
        <v>35</v>
      </c>
      <c r="Q77" s="34">
        <v>120</v>
      </c>
    </row>
    <row r="78" spans="1:17" x14ac:dyDescent="0.4">
      <c r="A78" s="34" t="s">
        <v>158</v>
      </c>
      <c r="B78" s="34" t="s">
        <v>179</v>
      </c>
      <c r="C78" s="56">
        <v>1912</v>
      </c>
      <c r="D78" s="56">
        <v>1119</v>
      </c>
      <c r="E78" s="34">
        <v>350</v>
      </c>
      <c r="F78" s="34">
        <v>47</v>
      </c>
      <c r="G78" s="34">
        <v>396</v>
      </c>
      <c r="H78" s="56">
        <v>1628</v>
      </c>
      <c r="I78" s="34">
        <v>864</v>
      </c>
      <c r="J78" s="34">
        <v>305</v>
      </c>
      <c r="K78" s="34">
        <v>49</v>
      </c>
      <c r="L78" s="34">
        <v>410</v>
      </c>
      <c r="M78" s="56">
        <v>1026</v>
      </c>
      <c r="N78" s="34">
        <v>685</v>
      </c>
      <c r="O78" s="34">
        <v>180</v>
      </c>
      <c r="P78" s="34">
        <v>20</v>
      </c>
      <c r="Q78" s="34">
        <v>141</v>
      </c>
    </row>
    <row r="79" spans="1:17" x14ac:dyDescent="0.4">
      <c r="A79" s="34" t="s">
        <v>158</v>
      </c>
      <c r="B79" s="34" t="s">
        <v>180</v>
      </c>
      <c r="C79" s="34">
        <v>100</v>
      </c>
      <c r="D79" s="34">
        <v>72</v>
      </c>
      <c r="E79" s="34">
        <v>15</v>
      </c>
      <c r="F79" s="34">
        <v>5</v>
      </c>
      <c r="G79" s="34">
        <v>8</v>
      </c>
      <c r="H79" s="34">
        <v>60</v>
      </c>
      <c r="I79" s="34">
        <v>42</v>
      </c>
      <c r="J79" s="34">
        <v>14</v>
      </c>
      <c r="K79" s="34">
        <v>0</v>
      </c>
      <c r="L79" s="34">
        <v>4</v>
      </c>
      <c r="M79" s="34">
        <v>54</v>
      </c>
      <c r="N79" s="34">
        <v>45</v>
      </c>
      <c r="O79" s="34">
        <v>4</v>
      </c>
      <c r="P79" s="34">
        <v>2</v>
      </c>
      <c r="Q79" s="34">
        <v>3</v>
      </c>
    </row>
    <row r="80" spans="1:17" x14ac:dyDescent="0.4">
      <c r="A80" s="34" t="s">
        <v>158</v>
      </c>
      <c r="B80" s="34" t="s">
        <v>168</v>
      </c>
      <c r="C80" s="56">
        <v>9091</v>
      </c>
      <c r="D80" s="56">
        <v>5458</v>
      </c>
      <c r="E80" s="34">
        <v>383</v>
      </c>
      <c r="F80" s="34">
        <v>86</v>
      </c>
      <c r="G80" s="56">
        <v>3164</v>
      </c>
      <c r="H80" s="56">
        <v>4012</v>
      </c>
      <c r="I80" s="56">
        <v>2557</v>
      </c>
      <c r="J80" s="34">
        <v>143</v>
      </c>
      <c r="K80" s="34">
        <v>70</v>
      </c>
      <c r="L80" s="56">
        <v>1242</v>
      </c>
      <c r="M80" s="56">
        <v>4031</v>
      </c>
      <c r="N80" s="56">
        <v>2746</v>
      </c>
      <c r="O80" s="34">
        <v>154</v>
      </c>
      <c r="P80" s="34">
        <v>27</v>
      </c>
      <c r="Q80" s="56">
        <v>1104</v>
      </c>
    </row>
    <row r="81" spans="1:17" x14ac:dyDescent="0.4">
      <c r="A81" s="34" t="s">
        <v>158</v>
      </c>
      <c r="B81" s="34" t="s">
        <v>174</v>
      </c>
      <c r="C81" s="34">
        <v>73</v>
      </c>
      <c r="D81" s="34">
        <v>54</v>
      </c>
      <c r="E81" s="34">
        <v>4</v>
      </c>
      <c r="F81" s="34">
        <v>0</v>
      </c>
      <c r="G81" s="34">
        <v>15</v>
      </c>
      <c r="H81" s="34">
        <v>93</v>
      </c>
      <c r="I81" s="34">
        <v>71</v>
      </c>
      <c r="J81" s="34">
        <v>11</v>
      </c>
      <c r="K81" s="34">
        <v>0</v>
      </c>
      <c r="L81" s="34">
        <v>11</v>
      </c>
      <c r="M81" s="34">
        <v>34</v>
      </c>
      <c r="N81" s="34">
        <v>28</v>
      </c>
      <c r="O81" s="34">
        <v>5</v>
      </c>
      <c r="P81" s="34">
        <v>0</v>
      </c>
      <c r="Q81" s="34">
        <v>1</v>
      </c>
    </row>
    <row r="82" spans="1:17" x14ac:dyDescent="0.4">
      <c r="A82" s="34" t="s">
        <v>158</v>
      </c>
      <c r="B82" s="34" t="s">
        <v>178</v>
      </c>
      <c r="C82" s="56">
        <v>6934</v>
      </c>
      <c r="D82" s="56">
        <v>4595</v>
      </c>
      <c r="E82" s="34">
        <v>925</v>
      </c>
      <c r="F82" s="34">
        <v>212</v>
      </c>
      <c r="G82" s="56">
        <v>1202</v>
      </c>
      <c r="H82" s="56">
        <v>3724</v>
      </c>
      <c r="I82" s="56">
        <v>2579</v>
      </c>
      <c r="J82" s="34">
        <v>463</v>
      </c>
      <c r="K82" s="34">
        <v>128</v>
      </c>
      <c r="L82" s="34">
        <v>554</v>
      </c>
      <c r="M82" s="56">
        <v>3719</v>
      </c>
      <c r="N82" s="56">
        <v>2950</v>
      </c>
      <c r="O82" s="34">
        <v>458</v>
      </c>
      <c r="P82" s="34">
        <v>46</v>
      </c>
      <c r="Q82" s="34">
        <v>265</v>
      </c>
    </row>
    <row r="83" spans="1:17" x14ac:dyDescent="0.4">
      <c r="A83" s="34" t="s">
        <v>158</v>
      </c>
      <c r="B83" s="34" t="s">
        <v>166</v>
      </c>
      <c r="C83" s="34">
        <v>419</v>
      </c>
      <c r="D83" s="34">
        <v>290</v>
      </c>
      <c r="E83" s="34">
        <v>68</v>
      </c>
      <c r="F83" s="34">
        <v>5</v>
      </c>
      <c r="G83" s="34">
        <v>56</v>
      </c>
      <c r="H83" s="34">
        <v>321</v>
      </c>
      <c r="I83" s="34">
        <v>219</v>
      </c>
      <c r="J83" s="34">
        <v>54</v>
      </c>
      <c r="K83" s="34">
        <v>3</v>
      </c>
      <c r="L83" s="34">
        <v>45</v>
      </c>
      <c r="M83" s="34">
        <v>271</v>
      </c>
      <c r="N83" s="34">
        <v>182</v>
      </c>
      <c r="O83" s="34">
        <v>27</v>
      </c>
      <c r="P83" s="34">
        <v>4</v>
      </c>
      <c r="Q83" s="34">
        <v>58</v>
      </c>
    </row>
    <row r="84" spans="1:17" x14ac:dyDescent="0.4">
      <c r="A84" s="34" t="s">
        <v>158</v>
      </c>
      <c r="B84" s="34" t="s">
        <v>160</v>
      </c>
      <c r="C84" s="56">
        <v>16979</v>
      </c>
      <c r="D84" s="56">
        <v>8477</v>
      </c>
      <c r="E84" s="56">
        <v>4698</v>
      </c>
      <c r="F84" s="34">
        <v>505</v>
      </c>
      <c r="G84" s="56">
        <v>3299</v>
      </c>
      <c r="H84" s="56">
        <v>9883</v>
      </c>
      <c r="I84" s="56">
        <v>5067</v>
      </c>
      <c r="J84" s="56">
        <v>2529</v>
      </c>
      <c r="K84" s="34">
        <v>316</v>
      </c>
      <c r="L84" s="56">
        <v>1971</v>
      </c>
      <c r="M84" s="56">
        <v>10056</v>
      </c>
      <c r="N84" s="56">
        <v>6360</v>
      </c>
      <c r="O84" s="56">
        <v>2679</v>
      </c>
      <c r="P84" s="34">
        <v>112</v>
      </c>
      <c r="Q84" s="34">
        <v>905</v>
      </c>
    </row>
    <row r="85" spans="1:17" x14ac:dyDescent="0.4">
      <c r="A85" s="34" t="s">
        <v>158</v>
      </c>
      <c r="B85" s="34" t="s">
        <v>163</v>
      </c>
      <c r="C85" s="56">
        <v>3427</v>
      </c>
      <c r="D85" s="56">
        <v>1709</v>
      </c>
      <c r="E85" s="56">
        <v>1019</v>
      </c>
      <c r="F85" s="34">
        <v>126</v>
      </c>
      <c r="G85" s="34">
        <v>573</v>
      </c>
      <c r="H85" s="56">
        <v>1697</v>
      </c>
      <c r="I85" s="34">
        <v>964</v>
      </c>
      <c r="J85" s="34">
        <v>396</v>
      </c>
      <c r="K85" s="34">
        <v>58</v>
      </c>
      <c r="L85" s="34">
        <v>279</v>
      </c>
      <c r="M85" s="56">
        <v>1701</v>
      </c>
      <c r="N85" s="56">
        <v>1142</v>
      </c>
      <c r="O85" s="34">
        <v>441</v>
      </c>
      <c r="P85" s="34">
        <v>18</v>
      </c>
      <c r="Q85" s="34">
        <v>100</v>
      </c>
    </row>
    <row r="86" spans="1:17" x14ac:dyDescent="0.4">
      <c r="A86" s="34" t="s">
        <v>158</v>
      </c>
      <c r="B86" s="34" t="s">
        <v>164</v>
      </c>
      <c r="C86" s="56">
        <v>3161</v>
      </c>
      <c r="D86" s="56">
        <v>1398</v>
      </c>
      <c r="E86" s="34">
        <v>909</v>
      </c>
      <c r="F86" s="34">
        <v>76</v>
      </c>
      <c r="G86" s="34">
        <v>778</v>
      </c>
      <c r="H86" s="56">
        <v>1805</v>
      </c>
      <c r="I86" s="34">
        <v>950</v>
      </c>
      <c r="J86" s="34">
        <v>515</v>
      </c>
      <c r="K86" s="34">
        <v>53</v>
      </c>
      <c r="L86" s="34">
        <v>287</v>
      </c>
      <c r="M86" s="56">
        <v>1618</v>
      </c>
      <c r="N86" s="34">
        <v>956</v>
      </c>
      <c r="O86" s="34">
        <v>546</v>
      </c>
      <c r="P86" s="34">
        <v>13</v>
      </c>
      <c r="Q86" s="34">
        <v>103</v>
      </c>
    </row>
    <row r="87" spans="1:17" x14ac:dyDescent="0.4">
      <c r="A87" s="34" t="s">
        <v>158</v>
      </c>
      <c r="B87" s="34" t="s">
        <v>162</v>
      </c>
      <c r="C87" s="56">
        <v>4956</v>
      </c>
      <c r="D87" s="56">
        <v>2199</v>
      </c>
      <c r="E87" s="56">
        <v>1465</v>
      </c>
      <c r="F87" s="34">
        <v>198</v>
      </c>
      <c r="G87" s="56">
        <v>1094</v>
      </c>
      <c r="H87" s="56">
        <v>2782</v>
      </c>
      <c r="I87" s="56">
        <v>1244</v>
      </c>
      <c r="J87" s="34">
        <v>754</v>
      </c>
      <c r="K87" s="34">
        <v>111</v>
      </c>
      <c r="L87" s="34">
        <v>673</v>
      </c>
      <c r="M87" s="56">
        <v>3462</v>
      </c>
      <c r="N87" s="56">
        <v>2097</v>
      </c>
      <c r="O87" s="34">
        <v>958</v>
      </c>
      <c r="P87" s="34">
        <v>42</v>
      </c>
      <c r="Q87" s="34">
        <v>365</v>
      </c>
    </row>
    <row r="88" spans="1:17" x14ac:dyDescent="0.4">
      <c r="A88" s="34" t="s">
        <v>158</v>
      </c>
      <c r="B88" s="34" t="s">
        <v>161</v>
      </c>
      <c r="C88" s="56">
        <v>2195</v>
      </c>
      <c r="D88" s="56">
        <v>1305</v>
      </c>
      <c r="E88" s="34">
        <v>646</v>
      </c>
      <c r="F88" s="34">
        <v>35</v>
      </c>
      <c r="G88" s="34">
        <v>209</v>
      </c>
      <c r="H88" s="56">
        <v>1303</v>
      </c>
      <c r="I88" s="34">
        <v>755</v>
      </c>
      <c r="J88" s="34">
        <v>418</v>
      </c>
      <c r="K88" s="34">
        <v>23</v>
      </c>
      <c r="L88" s="34">
        <v>107</v>
      </c>
      <c r="M88" s="56">
        <v>1577</v>
      </c>
      <c r="N88" s="56">
        <v>1016</v>
      </c>
      <c r="O88" s="34">
        <v>460</v>
      </c>
      <c r="P88" s="34">
        <v>11</v>
      </c>
      <c r="Q88" s="34">
        <v>90</v>
      </c>
    </row>
    <row r="89" spans="1:17" x14ac:dyDescent="0.4">
      <c r="A89" s="34" t="s">
        <v>158</v>
      </c>
      <c r="B89" s="34" t="s">
        <v>165</v>
      </c>
      <c r="C89" s="56">
        <v>3240</v>
      </c>
      <c r="D89" s="56">
        <v>1866</v>
      </c>
      <c r="E89" s="34">
        <v>659</v>
      </c>
      <c r="F89" s="34">
        <v>70</v>
      </c>
      <c r="G89" s="34">
        <v>645</v>
      </c>
      <c r="H89" s="56">
        <v>2296</v>
      </c>
      <c r="I89" s="56">
        <v>1154</v>
      </c>
      <c r="J89" s="34">
        <v>446</v>
      </c>
      <c r="K89" s="34">
        <v>71</v>
      </c>
      <c r="L89" s="34">
        <v>625</v>
      </c>
      <c r="M89" s="56">
        <v>1698</v>
      </c>
      <c r="N89" s="56">
        <v>1149</v>
      </c>
      <c r="O89" s="34">
        <v>274</v>
      </c>
      <c r="P89" s="34">
        <v>28</v>
      </c>
      <c r="Q89" s="34">
        <v>247</v>
      </c>
    </row>
    <row r="90" spans="1:17" x14ac:dyDescent="0.4">
      <c r="A90" s="34" t="s">
        <v>158</v>
      </c>
      <c r="B90" s="34" t="s">
        <v>175</v>
      </c>
      <c r="C90" s="56">
        <v>1819</v>
      </c>
      <c r="D90" s="56">
        <v>1313</v>
      </c>
      <c r="E90" s="34">
        <v>180</v>
      </c>
      <c r="F90" s="34">
        <v>58</v>
      </c>
      <c r="G90" s="34">
        <v>268</v>
      </c>
      <c r="H90" s="56">
        <v>1187</v>
      </c>
      <c r="I90" s="34">
        <v>836</v>
      </c>
      <c r="J90" s="34">
        <v>125</v>
      </c>
      <c r="K90" s="34">
        <v>28</v>
      </c>
      <c r="L90" s="34">
        <v>198</v>
      </c>
      <c r="M90" s="56">
        <v>1040</v>
      </c>
      <c r="N90" s="34">
        <v>815</v>
      </c>
      <c r="O90" s="34">
        <v>98</v>
      </c>
      <c r="P90" s="34">
        <v>19</v>
      </c>
      <c r="Q90" s="34">
        <v>108</v>
      </c>
    </row>
    <row r="91" spans="1:17" x14ac:dyDescent="0.4">
      <c r="A91" s="34" t="s">
        <v>158</v>
      </c>
      <c r="B91" s="34" t="s">
        <v>170</v>
      </c>
      <c r="C91" s="34">
        <v>135</v>
      </c>
      <c r="D91" s="34">
        <v>86</v>
      </c>
      <c r="E91" s="34">
        <v>19</v>
      </c>
      <c r="F91" s="34">
        <v>5</v>
      </c>
      <c r="G91" s="34">
        <v>25</v>
      </c>
      <c r="H91" s="34">
        <v>136</v>
      </c>
      <c r="I91" s="34">
        <v>99</v>
      </c>
      <c r="J91" s="34">
        <v>13</v>
      </c>
      <c r="K91" s="34">
        <v>3</v>
      </c>
      <c r="L91" s="34">
        <v>21</v>
      </c>
      <c r="M91" s="34">
        <v>92</v>
      </c>
      <c r="N91" s="34">
        <v>70</v>
      </c>
      <c r="O91" s="34">
        <v>11</v>
      </c>
      <c r="P91" s="34">
        <v>1</v>
      </c>
      <c r="Q91" s="34">
        <v>10</v>
      </c>
    </row>
    <row r="92" spans="1:17" x14ac:dyDescent="0.4">
      <c r="A92" s="34" t="s">
        <v>158</v>
      </c>
      <c r="B92" s="34" t="s">
        <v>171</v>
      </c>
      <c r="C92" s="34">
        <v>612</v>
      </c>
      <c r="D92" s="34">
        <v>349</v>
      </c>
      <c r="E92" s="34">
        <v>173</v>
      </c>
      <c r="F92" s="34">
        <v>8</v>
      </c>
      <c r="G92" s="34">
        <v>82</v>
      </c>
      <c r="H92" s="34">
        <v>525</v>
      </c>
      <c r="I92" s="34">
        <v>296</v>
      </c>
      <c r="J92" s="34">
        <v>130</v>
      </c>
      <c r="K92" s="34">
        <v>8</v>
      </c>
      <c r="L92" s="34">
        <v>91</v>
      </c>
      <c r="M92" s="34">
        <v>473</v>
      </c>
      <c r="N92" s="34">
        <v>302</v>
      </c>
      <c r="O92" s="34">
        <v>122</v>
      </c>
      <c r="P92" s="34">
        <v>2</v>
      </c>
      <c r="Q92" s="34">
        <v>47</v>
      </c>
    </row>
    <row r="93" spans="1:17" x14ac:dyDescent="0.4">
      <c r="A93" s="34" t="s">
        <v>158</v>
      </c>
      <c r="B93" s="34" t="s">
        <v>173</v>
      </c>
      <c r="C93" s="34">
        <v>156</v>
      </c>
      <c r="D93" s="34">
        <v>126</v>
      </c>
      <c r="E93" s="34">
        <v>13</v>
      </c>
      <c r="F93" s="34">
        <v>9</v>
      </c>
      <c r="G93" s="34">
        <v>8</v>
      </c>
      <c r="H93" s="34">
        <v>113</v>
      </c>
      <c r="I93" s="34">
        <v>91</v>
      </c>
      <c r="J93" s="34">
        <v>11</v>
      </c>
      <c r="K93" s="34">
        <v>2</v>
      </c>
      <c r="L93" s="34">
        <v>9</v>
      </c>
      <c r="M93" s="34">
        <v>109</v>
      </c>
      <c r="N93" s="34">
        <v>85</v>
      </c>
      <c r="O93" s="34">
        <v>6</v>
      </c>
      <c r="P93" s="34">
        <v>3</v>
      </c>
      <c r="Q93" s="34">
        <v>15</v>
      </c>
    </row>
    <row r="94" spans="1:17" x14ac:dyDescent="0.4">
      <c r="A94" s="34" t="s">
        <v>158</v>
      </c>
      <c r="B94" s="34" t="s">
        <v>172</v>
      </c>
      <c r="C94" s="34">
        <v>111</v>
      </c>
      <c r="D94" s="34">
        <v>91</v>
      </c>
      <c r="E94" s="34">
        <v>7</v>
      </c>
      <c r="F94" s="34">
        <v>2</v>
      </c>
      <c r="G94" s="34">
        <v>11</v>
      </c>
      <c r="H94" s="34">
        <v>92</v>
      </c>
      <c r="I94" s="34">
        <v>76</v>
      </c>
      <c r="J94" s="34">
        <v>4</v>
      </c>
      <c r="K94" s="34">
        <v>1</v>
      </c>
      <c r="L94" s="34">
        <v>11</v>
      </c>
      <c r="M94" s="34">
        <v>73</v>
      </c>
      <c r="N94" s="34">
        <v>62</v>
      </c>
      <c r="O94" s="34">
        <v>3</v>
      </c>
      <c r="P94" s="34">
        <v>1</v>
      </c>
      <c r="Q94" s="34">
        <v>7</v>
      </c>
    </row>
    <row r="95" spans="1:17" x14ac:dyDescent="0.4">
      <c r="A95" s="34" t="s">
        <v>181</v>
      </c>
      <c r="B95" s="34" t="s">
        <v>181</v>
      </c>
      <c r="C95" s="56">
        <v>38181</v>
      </c>
      <c r="D95" s="56">
        <v>21791</v>
      </c>
      <c r="E95" s="56">
        <v>4672</v>
      </c>
      <c r="F95" s="56">
        <v>1326</v>
      </c>
      <c r="G95" s="56">
        <v>10392</v>
      </c>
      <c r="H95" s="56">
        <v>22311</v>
      </c>
      <c r="I95" s="56">
        <v>13984</v>
      </c>
      <c r="J95" s="56">
        <v>2869</v>
      </c>
      <c r="K95" s="34">
        <v>561</v>
      </c>
      <c r="L95" s="56">
        <v>4897</v>
      </c>
      <c r="M95" s="56">
        <v>23307</v>
      </c>
      <c r="N95" s="56">
        <v>16304</v>
      </c>
      <c r="O95" s="56">
        <v>2882</v>
      </c>
      <c r="P95" s="34">
        <v>364</v>
      </c>
      <c r="Q95" s="56">
        <v>3757</v>
      </c>
    </row>
    <row r="96" spans="1:17" x14ac:dyDescent="0.4">
      <c r="A96" s="34" t="s">
        <v>181</v>
      </c>
      <c r="B96" s="34" t="s">
        <v>190</v>
      </c>
      <c r="C96" s="56">
        <v>4581</v>
      </c>
      <c r="D96" s="56">
        <v>2452</v>
      </c>
      <c r="E96" s="34">
        <v>338</v>
      </c>
      <c r="F96" s="34">
        <v>84</v>
      </c>
      <c r="G96" s="56">
        <v>1707</v>
      </c>
      <c r="H96" s="56">
        <v>2327</v>
      </c>
      <c r="I96" s="56">
        <v>1376</v>
      </c>
      <c r="J96" s="34">
        <v>222</v>
      </c>
      <c r="K96" s="34">
        <v>31</v>
      </c>
      <c r="L96" s="34">
        <v>698</v>
      </c>
      <c r="M96" s="56">
        <v>2521</v>
      </c>
      <c r="N96" s="56">
        <v>1652</v>
      </c>
      <c r="O96" s="34">
        <v>183</v>
      </c>
      <c r="P96" s="34">
        <v>18</v>
      </c>
      <c r="Q96" s="34">
        <v>668</v>
      </c>
    </row>
    <row r="97" spans="1:17" x14ac:dyDescent="0.4">
      <c r="A97" s="34" t="s">
        <v>181</v>
      </c>
      <c r="B97" s="34" t="s">
        <v>193</v>
      </c>
      <c r="C97" s="56">
        <v>2977</v>
      </c>
      <c r="D97" s="56">
        <v>2048</v>
      </c>
      <c r="E97" s="34">
        <v>215</v>
      </c>
      <c r="F97" s="34">
        <v>88</v>
      </c>
      <c r="G97" s="34">
        <v>626</v>
      </c>
      <c r="H97" s="56">
        <v>1928</v>
      </c>
      <c r="I97" s="56">
        <v>1348</v>
      </c>
      <c r="J97" s="34">
        <v>169</v>
      </c>
      <c r="K97" s="34">
        <v>43</v>
      </c>
      <c r="L97" s="34">
        <v>368</v>
      </c>
      <c r="M97" s="56">
        <v>2050</v>
      </c>
      <c r="N97" s="56">
        <v>1583</v>
      </c>
      <c r="O97" s="34">
        <v>148</v>
      </c>
      <c r="P97" s="34">
        <v>40</v>
      </c>
      <c r="Q97" s="34">
        <v>279</v>
      </c>
    </row>
    <row r="98" spans="1:17" x14ac:dyDescent="0.4">
      <c r="A98" s="34" t="s">
        <v>181</v>
      </c>
      <c r="B98" s="34" t="s">
        <v>198</v>
      </c>
      <c r="C98" s="34">
        <v>160</v>
      </c>
      <c r="D98" s="34">
        <v>77</v>
      </c>
      <c r="E98" s="34">
        <v>7</v>
      </c>
      <c r="F98" s="34">
        <v>1</v>
      </c>
      <c r="G98" s="34">
        <v>75</v>
      </c>
      <c r="H98" s="34">
        <v>97</v>
      </c>
      <c r="I98" s="34">
        <v>58</v>
      </c>
      <c r="J98" s="34">
        <v>5</v>
      </c>
      <c r="K98" s="34">
        <v>0</v>
      </c>
      <c r="L98" s="34">
        <v>34</v>
      </c>
      <c r="M98" s="34">
        <v>68</v>
      </c>
      <c r="N98" s="34">
        <v>44</v>
      </c>
      <c r="O98" s="34">
        <v>2</v>
      </c>
      <c r="P98" s="34">
        <v>1</v>
      </c>
      <c r="Q98" s="34">
        <v>21</v>
      </c>
    </row>
    <row r="99" spans="1:17" x14ac:dyDescent="0.4">
      <c r="A99" s="34" t="s">
        <v>181</v>
      </c>
      <c r="B99" s="34" t="s">
        <v>189</v>
      </c>
      <c r="C99" s="56">
        <v>9175</v>
      </c>
      <c r="D99" s="56">
        <v>5422</v>
      </c>
      <c r="E99" s="34">
        <v>758</v>
      </c>
      <c r="F99" s="34">
        <v>380</v>
      </c>
      <c r="G99" s="56">
        <v>2615</v>
      </c>
      <c r="H99" s="56">
        <v>4820</v>
      </c>
      <c r="I99" s="56">
        <v>3079</v>
      </c>
      <c r="J99" s="34">
        <v>425</v>
      </c>
      <c r="K99" s="34">
        <v>124</v>
      </c>
      <c r="L99" s="56">
        <v>1192</v>
      </c>
      <c r="M99" s="56">
        <v>5354</v>
      </c>
      <c r="N99" s="56">
        <v>3818</v>
      </c>
      <c r="O99" s="34">
        <v>530</v>
      </c>
      <c r="P99" s="34">
        <v>64</v>
      </c>
      <c r="Q99" s="34">
        <v>942</v>
      </c>
    </row>
    <row r="100" spans="1:17" x14ac:dyDescent="0.4">
      <c r="A100" s="34" t="s">
        <v>181</v>
      </c>
      <c r="B100" s="34" t="s">
        <v>197</v>
      </c>
      <c r="C100" s="56">
        <v>2725</v>
      </c>
      <c r="D100" s="56">
        <v>1948</v>
      </c>
      <c r="E100" s="34">
        <v>214</v>
      </c>
      <c r="F100" s="34">
        <v>73</v>
      </c>
      <c r="G100" s="34">
        <v>490</v>
      </c>
      <c r="H100" s="56">
        <v>1344</v>
      </c>
      <c r="I100" s="34">
        <v>890</v>
      </c>
      <c r="J100" s="34">
        <v>120</v>
      </c>
      <c r="K100" s="34">
        <v>41</v>
      </c>
      <c r="L100" s="34">
        <v>293</v>
      </c>
      <c r="M100" s="56">
        <v>1544</v>
      </c>
      <c r="N100" s="56">
        <v>1177</v>
      </c>
      <c r="O100" s="34">
        <v>124</v>
      </c>
      <c r="P100" s="34">
        <v>33</v>
      </c>
      <c r="Q100" s="34">
        <v>210</v>
      </c>
    </row>
    <row r="101" spans="1:17" x14ac:dyDescent="0.4">
      <c r="A101" s="34" t="s">
        <v>181</v>
      </c>
      <c r="B101" s="34" t="s">
        <v>205</v>
      </c>
      <c r="C101" s="34">
        <v>448</v>
      </c>
      <c r="D101" s="34">
        <v>342</v>
      </c>
      <c r="E101" s="34">
        <v>49</v>
      </c>
      <c r="F101" s="34">
        <v>16</v>
      </c>
      <c r="G101" s="34">
        <v>41</v>
      </c>
      <c r="H101" s="34">
        <v>336</v>
      </c>
      <c r="I101" s="34">
        <v>241</v>
      </c>
      <c r="J101" s="34">
        <v>33</v>
      </c>
      <c r="K101" s="34">
        <v>10</v>
      </c>
      <c r="L101" s="34">
        <v>52</v>
      </c>
      <c r="M101" s="34">
        <v>344</v>
      </c>
      <c r="N101" s="34">
        <v>253</v>
      </c>
      <c r="O101" s="34">
        <v>24</v>
      </c>
      <c r="P101" s="34">
        <v>10</v>
      </c>
      <c r="Q101" s="34">
        <v>57</v>
      </c>
    </row>
    <row r="102" spans="1:17" x14ac:dyDescent="0.4">
      <c r="A102" s="34" t="s">
        <v>181</v>
      </c>
      <c r="B102" s="34" t="s">
        <v>204</v>
      </c>
      <c r="C102" s="34">
        <v>81</v>
      </c>
      <c r="D102" s="34">
        <v>60</v>
      </c>
      <c r="E102" s="34">
        <v>4</v>
      </c>
      <c r="F102" s="34">
        <v>3</v>
      </c>
      <c r="G102" s="34">
        <v>14</v>
      </c>
      <c r="H102" s="34">
        <v>57</v>
      </c>
      <c r="I102" s="34">
        <v>40</v>
      </c>
      <c r="J102" s="34">
        <v>8</v>
      </c>
      <c r="K102" s="34">
        <v>2</v>
      </c>
      <c r="L102" s="34">
        <v>7</v>
      </c>
      <c r="M102" s="34">
        <v>57</v>
      </c>
      <c r="N102" s="34">
        <v>48</v>
      </c>
      <c r="O102" s="34">
        <v>4</v>
      </c>
      <c r="P102" s="34">
        <v>1</v>
      </c>
      <c r="Q102" s="34">
        <v>4</v>
      </c>
    </row>
    <row r="103" spans="1:17" x14ac:dyDescent="0.4">
      <c r="A103" s="34" t="s">
        <v>181</v>
      </c>
      <c r="B103" s="34" t="s">
        <v>194</v>
      </c>
      <c r="C103" s="34">
        <v>729</v>
      </c>
      <c r="D103" s="34">
        <v>577</v>
      </c>
      <c r="E103" s="34">
        <v>58</v>
      </c>
      <c r="F103" s="34">
        <v>17</v>
      </c>
      <c r="G103" s="34">
        <v>77</v>
      </c>
      <c r="H103" s="34">
        <v>562</v>
      </c>
      <c r="I103" s="34">
        <v>406</v>
      </c>
      <c r="J103" s="34">
        <v>56</v>
      </c>
      <c r="K103" s="34">
        <v>15</v>
      </c>
      <c r="L103" s="34">
        <v>85</v>
      </c>
      <c r="M103" s="34">
        <v>528</v>
      </c>
      <c r="N103" s="34">
        <v>399</v>
      </c>
      <c r="O103" s="34">
        <v>60</v>
      </c>
      <c r="P103" s="34">
        <v>9</v>
      </c>
      <c r="Q103" s="34">
        <v>60</v>
      </c>
    </row>
    <row r="104" spans="1:17" x14ac:dyDescent="0.4">
      <c r="A104" s="34" t="s">
        <v>181</v>
      </c>
      <c r="B104" s="34" t="s">
        <v>188</v>
      </c>
      <c r="C104" s="34">
        <v>71</v>
      </c>
      <c r="D104" s="34">
        <v>49</v>
      </c>
      <c r="E104" s="34">
        <v>5</v>
      </c>
      <c r="F104" s="34">
        <v>3</v>
      </c>
      <c r="G104" s="34">
        <v>14</v>
      </c>
      <c r="H104" s="34">
        <v>52</v>
      </c>
      <c r="I104" s="34">
        <v>38</v>
      </c>
      <c r="J104" s="34">
        <v>1</v>
      </c>
      <c r="K104" s="34">
        <v>0</v>
      </c>
      <c r="L104" s="34">
        <v>13</v>
      </c>
      <c r="M104" s="34">
        <v>76</v>
      </c>
      <c r="N104" s="34">
        <v>64</v>
      </c>
      <c r="O104" s="34">
        <v>3</v>
      </c>
      <c r="P104" s="34">
        <v>0</v>
      </c>
      <c r="Q104" s="34">
        <v>9</v>
      </c>
    </row>
    <row r="105" spans="1:17" x14ac:dyDescent="0.4">
      <c r="A105" s="34" t="s">
        <v>181</v>
      </c>
      <c r="B105" s="34" t="s">
        <v>199</v>
      </c>
      <c r="C105" s="56">
        <v>1907</v>
      </c>
      <c r="D105" s="56">
        <v>1218</v>
      </c>
      <c r="E105" s="34">
        <v>278</v>
      </c>
      <c r="F105" s="34">
        <v>62</v>
      </c>
      <c r="G105" s="34">
        <v>349</v>
      </c>
      <c r="H105" s="56">
        <v>1058</v>
      </c>
      <c r="I105" s="34">
        <v>740</v>
      </c>
      <c r="J105" s="34">
        <v>157</v>
      </c>
      <c r="K105" s="34">
        <v>22</v>
      </c>
      <c r="L105" s="34">
        <v>139</v>
      </c>
      <c r="M105" s="56">
        <v>1186</v>
      </c>
      <c r="N105" s="34">
        <v>911</v>
      </c>
      <c r="O105" s="34">
        <v>124</v>
      </c>
      <c r="P105" s="34">
        <v>28</v>
      </c>
      <c r="Q105" s="34">
        <v>123</v>
      </c>
    </row>
    <row r="106" spans="1:17" x14ac:dyDescent="0.4">
      <c r="A106" s="34" t="s">
        <v>181</v>
      </c>
      <c r="B106" s="34" t="s">
        <v>187</v>
      </c>
      <c r="C106" s="34">
        <v>109</v>
      </c>
      <c r="D106" s="34">
        <v>85</v>
      </c>
      <c r="E106" s="34">
        <v>3</v>
      </c>
      <c r="F106" s="34">
        <v>2</v>
      </c>
      <c r="G106" s="34">
        <v>19</v>
      </c>
      <c r="H106" s="34">
        <v>78</v>
      </c>
      <c r="I106" s="34">
        <v>61</v>
      </c>
      <c r="J106" s="34">
        <v>7</v>
      </c>
      <c r="K106" s="34">
        <v>1</v>
      </c>
      <c r="L106" s="34">
        <v>9</v>
      </c>
      <c r="M106" s="34">
        <v>71</v>
      </c>
      <c r="N106" s="34">
        <v>56</v>
      </c>
      <c r="O106" s="34">
        <v>9</v>
      </c>
      <c r="P106" s="34">
        <v>0</v>
      </c>
      <c r="Q106" s="34">
        <v>6</v>
      </c>
    </row>
    <row r="107" spans="1:17" x14ac:dyDescent="0.4">
      <c r="A107" s="34" t="s">
        <v>181</v>
      </c>
      <c r="B107" s="34" t="s">
        <v>183</v>
      </c>
      <c r="C107" s="34">
        <v>8</v>
      </c>
      <c r="D107" s="34">
        <v>4</v>
      </c>
      <c r="E107" s="34">
        <v>0</v>
      </c>
      <c r="F107" s="34">
        <v>0</v>
      </c>
      <c r="G107" s="34">
        <v>4</v>
      </c>
      <c r="H107" s="34">
        <v>9</v>
      </c>
      <c r="I107" s="34">
        <v>7</v>
      </c>
      <c r="J107" s="34">
        <v>1</v>
      </c>
      <c r="K107" s="34">
        <v>0</v>
      </c>
      <c r="L107" s="34">
        <v>1</v>
      </c>
      <c r="M107" s="34">
        <v>5</v>
      </c>
      <c r="N107" s="34">
        <v>4</v>
      </c>
      <c r="O107" s="34">
        <v>0</v>
      </c>
      <c r="P107" s="34">
        <v>0</v>
      </c>
      <c r="Q107" s="34">
        <v>1</v>
      </c>
    </row>
    <row r="108" spans="1:17" x14ac:dyDescent="0.4">
      <c r="A108" s="34" t="s">
        <v>181</v>
      </c>
      <c r="B108" s="34" t="s">
        <v>196</v>
      </c>
      <c r="C108" s="34">
        <v>927</v>
      </c>
      <c r="D108" s="34">
        <v>616</v>
      </c>
      <c r="E108" s="34">
        <v>121</v>
      </c>
      <c r="F108" s="34">
        <v>36</v>
      </c>
      <c r="G108" s="34">
        <v>154</v>
      </c>
      <c r="H108" s="34">
        <v>885</v>
      </c>
      <c r="I108" s="34">
        <v>680</v>
      </c>
      <c r="J108" s="34">
        <v>60</v>
      </c>
      <c r="K108" s="34">
        <v>30</v>
      </c>
      <c r="L108" s="34">
        <v>115</v>
      </c>
      <c r="M108" s="34">
        <v>820</v>
      </c>
      <c r="N108" s="34">
        <v>645</v>
      </c>
      <c r="O108" s="34">
        <v>85</v>
      </c>
      <c r="P108" s="34">
        <v>17</v>
      </c>
      <c r="Q108" s="34">
        <v>73</v>
      </c>
    </row>
    <row r="109" spans="1:17" x14ac:dyDescent="0.4">
      <c r="A109" s="34" t="s">
        <v>181</v>
      </c>
      <c r="B109" s="34" t="s">
        <v>195</v>
      </c>
      <c r="C109" s="56">
        <v>1382</v>
      </c>
      <c r="D109" s="34">
        <v>814</v>
      </c>
      <c r="E109" s="34">
        <v>179</v>
      </c>
      <c r="F109" s="34">
        <v>18</v>
      </c>
      <c r="G109" s="34">
        <v>371</v>
      </c>
      <c r="H109" s="56">
        <v>1085</v>
      </c>
      <c r="I109" s="34">
        <v>645</v>
      </c>
      <c r="J109" s="34">
        <v>167</v>
      </c>
      <c r="K109" s="34">
        <v>18</v>
      </c>
      <c r="L109" s="34">
        <v>255</v>
      </c>
      <c r="M109" s="34">
        <v>866</v>
      </c>
      <c r="N109" s="34">
        <v>597</v>
      </c>
      <c r="O109" s="34">
        <v>95</v>
      </c>
      <c r="P109" s="34">
        <v>13</v>
      </c>
      <c r="Q109" s="34">
        <v>161</v>
      </c>
    </row>
    <row r="110" spans="1:17" x14ac:dyDescent="0.4">
      <c r="A110" s="34" t="s">
        <v>181</v>
      </c>
      <c r="B110" s="34" t="s">
        <v>191</v>
      </c>
      <c r="C110" s="34">
        <v>946</v>
      </c>
      <c r="D110" s="34">
        <v>399</v>
      </c>
      <c r="E110" s="34">
        <v>333</v>
      </c>
      <c r="F110" s="34">
        <v>32</v>
      </c>
      <c r="G110" s="34">
        <v>182</v>
      </c>
      <c r="H110" s="34">
        <v>331</v>
      </c>
      <c r="I110" s="34">
        <v>177</v>
      </c>
      <c r="J110" s="34">
        <v>101</v>
      </c>
      <c r="K110" s="34">
        <v>7</v>
      </c>
      <c r="L110" s="34">
        <v>46</v>
      </c>
      <c r="M110" s="34">
        <v>467</v>
      </c>
      <c r="N110" s="34">
        <v>234</v>
      </c>
      <c r="O110" s="34">
        <v>177</v>
      </c>
      <c r="P110" s="34">
        <v>10</v>
      </c>
      <c r="Q110" s="34">
        <v>46</v>
      </c>
    </row>
    <row r="111" spans="1:17" x14ac:dyDescent="0.4">
      <c r="A111" s="34" t="s">
        <v>181</v>
      </c>
      <c r="B111" s="34" t="s">
        <v>203</v>
      </c>
      <c r="C111" s="34">
        <v>1</v>
      </c>
      <c r="D111" s="34">
        <v>1</v>
      </c>
      <c r="E111" s="34">
        <v>0</v>
      </c>
      <c r="F111" s="34">
        <v>0</v>
      </c>
      <c r="G111" s="34">
        <v>0</v>
      </c>
      <c r="H111" s="34">
        <v>3</v>
      </c>
      <c r="I111" s="34">
        <v>3</v>
      </c>
      <c r="J111" s="34">
        <v>0</v>
      </c>
      <c r="K111" s="34">
        <v>0</v>
      </c>
      <c r="L111" s="34">
        <v>0</v>
      </c>
      <c r="M111" s="34">
        <v>3</v>
      </c>
      <c r="N111" s="34">
        <v>3</v>
      </c>
      <c r="O111" s="34">
        <v>0</v>
      </c>
      <c r="P111" s="34">
        <v>0</v>
      </c>
      <c r="Q111" s="34">
        <v>0</v>
      </c>
    </row>
    <row r="112" spans="1:17" x14ac:dyDescent="0.4">
      <c r="A112" s="34" t="s">
        <v>181</v>
      </c>
      <c r="B112" s="34" t="s">
        <v>201</v>
      </c>
      <c r="C112" s="34">
        <v>223</v>
      </c>
      <c r="D112" s="34">
        <v>163</v>
      </c>
      <c r="E112" s="34">
        <v>17</v>
      </c>
      <c r="F112" s="34">
        <v>8</v>
      </c>
      <c r="G112" s="34">
        <v>35</v>
      </c>
      <c r="H112" s="34">
        <v>156</v>
      </c>
      <c r="I112" s="34">
        <v>122</v>
      </c>
      <c r="J112" s="34">
        <v>8</v>
      </c>
      <c r="K112" s="34">
        <v>7</v>
      </c>
      <c r="L112" s="34">
        <v>19</v>
      </c>
      <c r="M112" s="34">
        <v>175</v>
      </c>
      <c r="N112" s="34">
        <v>109</v>
      </c>
      <c r="O112" s="34">
        <v>7</v>
      </c>
      <c r="P112" s="34">
        <v>5</v>
      </c>
      <c r="Q112" s="34">
        <v>54</v>
      </c>
    </row>
    <row r="113" spans="1:17" x14ac:dyDescent="0.4">
      <c r="A113" s="34" t="s">
        <v>181</v>
      </c>
      <c r="B113" s="34" t="s">
        <v>192</v>
      </c>
      <c r="C113" s="34">
        <v>95</v>
      </c>
      <c r="D113" s="34">
        <v>70</v>
      </c>
      <c r="E113" s="34">
        <v>5</v>
      </c>
      <c r="F113" s="34">
        <v>0</v>
      </c>
      <c r="G113" s="34">
        <v>20</v>
      </c>
      <c r="H113" s="34">
        <v>82</v>
      </c>
      <c r="I113" s="34">
        <v>59</v>
      </c>
      <c r="J113" s="34">
        <v>6</v>
      </c>
      <c r="K113" s="34">
        <v>3</v>
      </c>
      <c r="L113" s="34">
        <v>14</v>
      </c>
      <c r="M113" s="34">
        <v>78</v>
      </c>
      <c r="N113" s="34">
        <v>65</v>
      </c>
      <c r="O113" s="34">
        <v>7</v>
      </c>
      <c r="P113" s="34">
        <v>0</v>
      </c>
      <c r="Q113" s="34">
        <v>6</v>
      </c>
    </row>
    <row r="114" spans="1:17" x14ac:dyDescent="0.4">
      <c r="A114" s="34" t="s">
        <v>181</v>
      </c>
      <c r="B114" s="34" t="s">
        <v>200</v>
      </c>
      <c r="C114" s="34">
        <v>204</v>
      </c>
      <c r="D114" s="34">
        <v>131</v>
      </c>
      <c r="E114" s="34">
        <v>8</v>
      </c>
      <c r="F114" s="34">
        <v>4</v>
      </c>
      <c r="G114" s="34">
        <v>61</v>
      </c>
      <c r="H114" s="34">
        <v>121</v>
      </c>
      <c r="I114" s="34">
        <v>95</v>
      </c>
      <c r="J114" s="34">
        <v>6</v>
      </c>
      <c r="K114" s="34">
        <v>1</v>
      </c>
      <c r="L114" s="34">
        <v>19</v>
      </c>
      <c r="M114" s="34">
        <v>122</v>
      </c>
      <c r="N114" s="34">
        <v>83</v>
      </c>
      <c r="O114" s="34">
        <v>7</v>
      </c>
      <c r="P114" s="34">
        <v>6</v>
      </c>
      <c r="Q114" s="34">
        <v>26</v>
      </c>
    </row>
    <row r="115" spans="1:17" x14ac:dyDescent="0.4">
      <c r="A115" s="34" t="s">
        <v>181</v>
      </c>
      <c r="B115" s="34" t="s">
        <v>182</v>
      </c>
      <c r="C115" s="34">
        <v>59</v>
      </c>
      <c r="D115" s="34">
        <v>45</v>
      </c>
      <c r="E115" s="34">
        <v>6</v>
      </c>
      <c r="F115" s="34">
        <v>0</v>
      </c>
      <c r="G115" s="34">
        <v>8</v>
      </c>
      <c r="H115" s="34">
        <v>38</v>
      </c>
      <c r="I115" s="34">
        <v>26</v>
      </c>
      <c r="J115" s="34">
        <v>6</v>
      </c>
      <c r="K115" s="34">
        <v>0</v>
      </c>
      <c r="L115" s="34">
        <v>6</v>
      </c>
      <c r="M115" s="34">
        <v>39</v>
      </c>
      <c r="N115" s="34">
        <v>27</v>
      </c>
      <c r="O115" s="34">
        <v>5</v>
      </c>
      <c r="P115" s="34">
        <v>0</v>
      </c>
      <c r="Q115" s="34">
        <v>7</v>
      </c>
    </row>
    <row r="116" spans="1:17" x14ac:dyDescent="0.4">
      <c r="A116" s="34" t="s">
        <v>181</v>
      </c>
      <c r="B116" s="34" t="s">
        <v>202</v>
      </c>
      <c r="C116" s="56">
        <v>2115</v>
      </c>
      <c r="D116" s="34">
        <v>982</v>
      </c>
      <c r="E116" s="34">
        <v>486</v>
      </c>
      <c r="F116" s="34">
        <v>47</v>
      </c>
      <c r="G116" s="34">
        <v>600</v>
      </c>
      <c r="H116" s="56">
        <v>1269</v>
      </c>
      <c r="I116" s="34">
        <v>647</v>
      </c>
      <c r="J116" s="34">
        <v>266</v>
      </c>
      <c r="K116" s="34">
        <v>26</v>
      </c>
      <c r="L116" s="34">
        <v>330</v>
      </c>
      <c r="M116" s="56">
        <v>1137</v>
      </c>
      <c r="N116" s="34">
        <v>728</v>
      </c>
      <c r="O116" s="34">
        <v>208</v>
      </c>
      <c r="P116" s="34">
        <v>13</v>
      </c>
      <c r="Q116" s="34">
        <v>188</v>
      </c>
    </row>
    <row r="117" spans="1:17" x14ac:dyDescent="0.4">
      <c r="A117" s="34" t="s">
        <v>181</v>
      </c>
      <c r="B117" s="34" t="s">
        <v>184</v>
      </c>
      <c r="C117" s="56">
        <v>9240</v>
      </c>
      <c r="D117" s="56">
        <v>4275</v>
      </c>
      <c r="E117" s="56">
        <v>1584</v>
      </c>
      <c r="F117" s="34">
        <v>452</v>
      </c>
      <c r="G117" s="56">
        <v>2929</v>
      </c>
      <c r="H117" s="56">
        <v>5661</v>
      </c>
      <c r="I117" s="56">
        <v>3239</v>
      </c>
      <c r="J117" s="56">
        <v>1042</v>
      </c>
      <c r="K117" s="34">
        <v>180</v>
      </c>
      <c r="L117" s="56">
        <v>1200</v>
      </c>
      <c r="M117" s="56">
        <v>5790</v>
      </c>
      <c r="N117" s="56">
        <v>3798</v>
      </c>
      <c r="O117" s="56">
        <v>1080</v>
      </c>
      <c r="P117" s="34">
        <v>96</v>
      </c>
      <c r="Q117" s="34">
        <v>816</v>
      </c>
    </row>
    <row r="118" spans="1:17" x14ac:dyDescent="0.4">
      <c r="A118" s="34" t="s">
        <v>181</v>
      </c>
      <c r="B118" s="34" t="s">
        <v>185</v>
      </c>
      <c r="C118" s="56">
        <v>2930</v>
      </c>
      <c r="D118" s="56">
        <v>1609</v>
      </c>
      <c r="E118" s="34">
        <v>574</v>
      </c>
      <c r="F118" s="34">
        <v>94</v>
      </c>
      <c r="G118" s="34">
        <v>653</v>
      </c>
      <c r="H118" s="56">
        <v>2150</v>
      </c>
      <c r="I118" s="56">
        <v>1223</v>
      </c>
      <c r="J118" s="34">
        <v>452</v>
      </c>
      <c r="K118" s="34">
        <v>44</v>
      </c>
      <c r="L118" s="34">
        <v>431</v>
      </c>
      <c r="M118" s="56">
        <v>2394</v>
      </c>
      <c r="N118" s="56">
        <v>1538</v>
      </c>
      <c r="O118" s="34">
        <v>469</v>
      </c>
      <c r="P118" s="34">
        <v>40</v>
      </c>
      <c r="Q118" s="34">
        <v>347</v>
      </c>
    </row>
    <row r="119" spans="1:17" x14ac:dyDescent="0.4">
      <c r="A119" s="34" t="s">
        <v>181</v>
      </c>
      <c r="B119" s="34" t="s">
        <v>186</v>
      </c>
      <c r="C119" s="56">
        <v>6310</v>
      </c>
      <c r="D119" s="56">
        <v>2666</v>
      </c>
      <c r="E119" s="56">
        <v>1010</v>
      </c>
      <c r="F119" s="34">
        <v>358</v>
      </c>
      <c r="G119" s="56">
        <v>2276</v>
      </c>
      <c r="H119" s="56">
        <v>3511</v>
      </c>
      <c r="I119" s="56">
        <v>2016</v>
      </c>
      <c r="J119" s="34">
        <v>590</v>
      </c>
      <c r="K119" s="34">
        <v>136</v>
      </c>
      <c r="L119" s="34">
        <v>769</v>
      </c>
      <c r="M119" s="56">
        <v>3396</v>
      </c>
      <c r="N119" s="56">
        <v>2260</v>
      </c>
      <c r="O119" s="34">
        <v>611</v>
      </c>
      <c r="P119" s="34">
        <v>56</v>
      </c>
      <c r="Q119" s="34">
        <v>469</v>
      </c>
    </row>
    <row r="120" spans="1:17" x14ac:dyDescent="0.4">
      <c r="A120" s="34" t="s">
        <v>206</v>
      </c>
      <c r="B120" s="34" t="s">
        <v>206</v>
      </c>
      <c r="C120" s="56">
        <v>27520</v>
      </c>
      <c r="D120" s="56">
        <v>14672</v>
      </c>
      <c r="E120" s="56">
        <v>6402</v>
      </c>
      <c r="F120" s="34">
        <v>688</v>
      </c>
      <c r="G120" s="56">
        <v>5758</v>
      </c>
      <c r="H120" s="56">
        <v>14437</v>
      </c>
      <c r="I120" s="56">
        <v>7951</v>
      </c>
      <c r="J120" s="56">
        <v>3434</v>
      </c>
      <c r="K120" s="34">
        <v>334</v>
      </c>
      <c r="L120" s="56">
        <v>2718</v>
      </c>
      <c r="M120" s="56">
        <v>15534</v>
      </c>
      <c r="N120" s="56">
        <v>9141</v>
      </c>
      <c r="O120" s="56">
        <v>3885</v>
      </c>
      <c r="P120" s="34">
        <v>245</v>
      </c>
      <c r="Q120" s="56">
        <v>2263</v>
      </c>
    </row>
    <row r="121" spans="1:17" x14ac:dyDescent="0.4">
      <c r="A121" s="34" t="s">
        <v>206</v>
      </c>
      <c r="B121" s="34" t="s">
        <v>210</v>
      </c>
      <c r="C121" s="56">
        <v>7812</v>
      </c>
      <c r="D121" s="56">
        <v>4749</v>
      </c>
      <c r="E121" s="56">
        <v>1534</v>
      </c>
      <c r="F121" s="34">
        <v>132</v>
      </c>
      <c r="G121" s="56">
        <v>1397</v>
      </c>
      <c r="H121" s="56">
        <v>4175</v>
      </c>
      <c r="I121" s="56">
        <v>2590</v>
      </c>
      <c r="J121" s="34">
        <v>760</v>
      </c>
      <c r="K121" s="34">
        <v>78</v>
      </c>
      <c r="L121" s="34">
        <v>747</v>
      </c>
      <c r="M121" s="56">
        <v>5024</v>
      </c>
      <c r="N121" s="56">
        <v>3540</v>
      </c>
      <c r="O121" s="34">
        <v>839</v>
      </c>
      <c r="P121" s="34">
        <v>47</v>
      </c>
      <c r="Q121" s="34">
        <v>598</v>
      </c>
    </row>
    <row r="122" spans="1:17" x14ac:dyDescent="0.4">
      <c r="A122" s="34" t="s">
        <v>206</v>
      </c>
      <c r="B122" s="34" t="s">
        <v>209</v>
      </c>
      <c r="C122" s="56">
        <v>3728</v>
      </c>
      <c r="D122" s="56">
        <v>1911</v>
      </c>
      <c r="E122" s="34">
        <v>978</v>
      </c>
      <c r="F122" s="34">
        <v>81</v>
      </c>
      <c r="G122" s="34">
        <v>758</v>
      </c>
      <c r="H122" s="56">
        <v>2120</v>
      </c>
      <c r="I122" s="56">
        <v>1221</v>
      </c>
      <c r="J122" s="34">
        <v>481</v>
      </c>
      <c r="K122" s="34">
        <v>52</v>
      </c>
      <c r="L122" s="34">
        <v>366</v>
      </c>
      <c r="M122" s="56">
        <v>1693</v>
      </c>
      <c r="N122" s="34">
        <v>934</v>
      </c>
      <c r="O122" s="34">
        <v>459</v>
      </c>
      <c r="P122" s="34">
        <v>36</v>
      </c>
      <c r="Q122" s="34">
        <v>264</v>
      </c>
    </row>
    <row r="123" spans="1:17" x14ac:dyDescent="0.4">
      <c r="A123" s="34" t="s">
        <v>206</v>
      </c>
      <c r="B123" s="34" t="s">
        <v>211</v>
      </c>
      <c r="C123" s="56">
        <v>1181</v>
      </c>
      <c r="D123" s="34">
        <v>532</v>
      </c>
      <c r="E123" s="34">
        <v>461</v>
      </c>
      <c r="F123" s="34">
        <v>31</v>
      </c>
      <c r="G123" s="34">
        <v>157</v>
      </c>
      <c r="H123" s="56">
        <v>1025</v>
      </c>
      <c r="I123" s="34">
        <v>355</v>
      </c>
      <c r="J123" s="34">
        <v>516</v>
      </c>
      <c r="K123" s="34">
        <v>18</v>
      </c>
      <c r="L123" s="34">
        <v>136</v>
      </c>
      <c r="M123" s="56">
        <v>1335</v>
      </c>
      <c r="N123" s="34">
        <v>425</v>
      </c>
      <c r="O123" s="34">
        <v>686</v>
      </c>
      <c r="P123" s="34">
        <v>17</v>
      </c>
      <c r="Q123" s="34">
        <v>207</v>
      </c>
    </row>
    <row r="124" spans="1:17" x14ac:dyDescent="0.4">
      <c r="A124" s="34" t="s">
        <v>206</v>
      </c>
      <c r="B124" s="34" t="s">
        <v>208</v>
      </c>
      <c r="C124" s="56">
        <v>9508</v>
      </c>
      <c r="D124" s="56">
        <v>4994</v>
      </c>
      <c r="E124" s="56">
        <v>2006</v>
      </c>
      <c r="F124" s="34">
        <v>288</v>
      </c>
      <c r="G124" s="56">
        <v>2220</v>
      </c>
      <c r="H124" s="56">
        <v>4720</v>
      </c>
      <c r="I124" s="56">
        <v>2510</v>
      </c>
      <c r="J124" s="56">
        <v>1041</v>
      </c>
      <c r="K124" s="34">
        <v>135</v>
      </c>
      <c r="L124" s="56">
        <v>1034</v>
      </c>
      <c r="M124" s="56">
        <v>4567</v>
      </c>
      <c r="N124" s="56">
        <v>2653</v>
      </c>
      <c r="O124" s="56">
        <v>1054</v>
      </c>
      <c r="P124" s="34">
        <v>86</v>
      </c>
      <c r="Q124" s="34">
        <v>774</v>
      </c>
    </row>
    <row r="125" spans="1:17" x14ac:dyDescent="0.4">
      <c r="A125" s="34" t="s">
        <v>206</v>
      </c>
      <c r="B125" s="34" t="s">
        <v>207</v>
      </c>
      <c r="C125" s="56">
        <v>5291</v>
      </c>
      <c r="D125" s="56">
        <v>2486</v>
      </c>
      <c r="E125" s="56">
        <v>1423</v>
      </c>
      <c r="F125" s="34">
        <v>156</v>
      </c>
      <c r="G125" s="56">
        <v>1226</v>
      </c>
      <c r="H125" s="56">
        <v>2397</v>
      </c>
      <c r="I125" s="56">
        <v>1275</v>
      </c>
      <c r="J125" s="34">
        <v>636</v>
      </c>
      <c r="K125" s="34">
        <v>51</v>
      </c>
      <c r="L125" s="34">
        <v>435</v>
      </c>
      <c r="M125" s="56">
        <v>2915</v>
      </c>
      <c r="N125" s="56">
        <v>1589</v>
      </c>
      <c r="O125" s="34">
        <v>847</v>
      </c>
      <c r="P125" s="34">
        <v>59</v>
      </c>
      <c r="Q125" s="34">
        <v>420</v>
      </c>
    </row>
    <row r="126" spans="1:17" x14ac:dyDescent="0.4">
      <c r="A126" s="34" t="s">
        <v>212</v>
      </c>
      <c r="B126" s="34" t="s">
        <v>212</v>
      </c>
      <c r="C126" s="56">
        <v>21231</v>
      </c>
      <c r="D126" s="56">
        <v>11358</v>
      </c>
      <c r="E126" s="56">
        <v>5913</v>
      </c>
      <c r="F126" s="34">
        <v>504</v>
      </c>
      <c r="G126" s="56">
        <v>3456</v>
      </c>
      <c r="H126" s="56">
        <v>11045</v>
      </c>
      <c r="I126" s="56">
        <v>6063</v>
      </c>
      <c r="J126" s="56">
        <v>2841</v>
      </c>
      <c r="K126" s="34">
        <v>221</v>
      </c>
      <c r="L126" s="56">
        <v>1920</v>
      </c>
      <c r="M126" s="56">
        <v>22637</v>
      </c>
      <c r="N126" s="56">
        <v>12823</v>
      </c>
      <c r="O126" s="56">
        <v>6153</v>
      </c>
      <c r="P126" s="34">
        <v>234</v>
      </c>
      <c r="Q126" s="56">
        <v>3427</v>
      </c>
    </row>
    <row r="127" spans="1:17" x14ac:dyDescent="0.4">
      <c r="A127" s="34" t="s">
        <v>212</v>
      </c>
      <c r="B127" s="34" t="s">
        <v>217</v>
      </c>
      <c r="C127" s="34">
        <v>0</v>
      </c>
      <c r="D127" s="34">
        <v>0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4</v>
      </c>
      <c r="N127" s="34">
        <v>4</v>
      </c>
      <c r="O127" s="34">
        <v>0</v>
      </c>
      <c r="P127" s="34">
        <v>0</v>
      </c>
      <c r="Q127" s="34">
        <v>0</v>
      </c>
    </row>
    <row r="128" spans="1:17" x14ac:dyDescent="0.4">
      <c r="A128" s="34" t="s">
        <v>212</v>
      </c>
      <c r="B128" s="34" t="s">
        <v>209</v>
      </c>
      <c r="C128" s="34">
        <v>541</v>
      </c>
      <c r="D128" s="34">
        <v>228</v>
      </c>
      <c r="E128" s="34">
        <v>244</v>
      </c>
      <c r="F128" s="34">
        <v>8</v>
      </c>
      <c r="G128" s="34">
        <v>61</v>
      </c>
      <c r="H128" s="34">
        <v>250</v>
      </c>
      <c r="I128" s="34">
        <v>118</v>
      </c>
      <c r="J128" s="34">
        <v>103</v>
      </c>
      <c r="K128" s="34">
        <v>9</v>
      </c>
      <c r="L128" s="34">
        <v>20</v>
      </c>
      <c r="M128" s="34">
        <v>590</v>
      </c>
      <c r="N128" s="34">
        <v>257</v>
      </c>
      <c r="O128" s="34">
        <v>270</v>
      </c>
      <c r="P128" s="34">
        <v>6</v>
      </c>
      <c r="Q128" s="34">
        <v>57</v>
      </c>
    </row>
    <row r="129" spans="1:17" x14ac:dyDescent="0.4">
      <c r="A129" s="34" t="s">
        <v>212</v>
      </c>
      <c r="B129" s="34" t="s">
        <v>214</v>
      </c>
      <c r="C129" s="56">
        <v>4125</v>
      </c>
      <c r="D129" s="56">
        <v>2354</v>
      </c>
      <c r="E129" s="56">
        <v>1086</v>
      </c>
      <c r="F129" s="34">
        <v>90</v>
      </c>
      <c r="G129" s="34">
        <v>595</v>
      </c>
      <c r="H129" s="56">
        <v>2482</v>
      </c>
      <c r="I129" s="56">
        <v>1360</v>
      </c>
      <c r="J129" s="34">
        <v>669</v>
      </c>
      <c r="K129" s="34">
        <v>40</v>
      </c>
      <c r="L129" s="34">
        <v>413</v>
      </c>
      <c r="M129" s="56">
        <v>5379</v>
      </c>
      <c r="N129" s="56">
        <v>3357</v>
      </c>
      <c r="O129" s="56">
        <v>1281</v>
      </c>
      <c r="P129" s="34">
        <v>65</v>
      </c>
      <c r="Q129" s="34">
        <v>676</v>
      </c>
    </row>
    <row r="130" spans="1:17" x14ac:dyDescent="0.4">
      <c r="A130" s="34" t="s">
        <v>212</v>
      </c>
      <c r="B130" s="34" t="s">
        <v>215</v>
      </c>
      <c r="C130" s="56">
        <v>4100</v>
      </c>
      <c r="D130" s="56">
        <v>2051</v>
      </c>
      <c r="E130" s="56">
        <v>1207</v>
      </c>
      <c r="F130" s="34">
        <v>29</v>
      </c>
      <c r="G130" s="34">
        <v>813</v>
      </c>
      <c r="H130" s="56">
        <v>2290</v>
      </c>
      <c r="I130" s="56">
        <v>1279</v>
      </c>
      <c r="J130" s="34">
        <v>626</v>
      </c>
      <c r="K130" s="34">
        <v>22</v>
      </c>
      <c r="L130" s="34">
        <v>363</v>
      </c>
      <c r="M130" s="56">
        <v>3803</v>
      </c>
      <c r="N130" s="56">
        <v>2339</v>
      </c>
      <c r="O130" s="34">
        <v>906</v>
      </c>
      <c r="P130" s="34">
        <v>17</v>
      </c>
      <c r="Q130" s="34">
        <v>541</v>
      </c>
    </row>
    <row r="131" spans="1:17" x14ac:dyDescent="0.4">
      <c r="A131" s="34" t="s">
        <v>212</v>
      </c>
      <c r="B131" s="34" t="s">
        <v>211</v>
      </c>
      <c r="C131" s="56">
        <v>3287</v>
      </c>
      <c r="D131" s="56">
        <v>1842</v>
      </c>
      <c r="E131" s="34">
        <v>878</v>
      </c>
      <c r="F131" s="34">
        <v>61</v>
      </c>
      <c r="G131" s="34">
        <v>506</v>
      </c>
      <c r="H131" s="56">
        <v>1606</v>
      </c>
      <c r="I131" s="34">
        <v>909</v>
      </c>
      <c r="J131" s="34">
        <v>355</v>
      </c>
      <c r="K131" s="34">
        <v>26</v>
      </c>
      <c r="L131" s="34">
        <v>316</v>
      </c>
      <c r="M131" s="56">
        <v>3181</v>
      </c>
      <c r="N131" s="56">
        <v>1625</v>
      </c>
      <c r="O131" s="34">
        <v>846</v>
      </c>
      <c r="P131" s="34">
        <v>28</v>
      </c>
      <c r="Q131" s="34">
        <v>682</v>
      </c>
    </row>
    <row r="132" spans="1:17" x14ac:dyDescent="0.4">
      <c r="A132" s="34" t="s">
        <v>212</v>
      </c>
      <c r="B132" s="34" t="s">
        <v>208</v>
      </c>
      <c r="C132" s="56">
        <v>5777</v>
      </c>
      <c r="D132" s="56">
        <v>3309</v>
      </c>
      <c r="E132" s="56">
        <v>1530</v>
      </c>
      <c r="F132" s="34">
        <v>82</v>
      </c>
      <c r="G132" s="34">
        <v>856</v>
      </c>
      <c r="H132" s="56">
        <v>2669</v>
      </c>
      <c r="I132" s="56">
        <v>1588</v>
      </c>
      <c r="J132" s="34">
        <v>559</v>
      </c>
      <c r="K132" s="34">
        <v>33</v>
      </c>
      <c r="L132" s="34">
        <v>489</v>
      </c>
      <c r="M132" s="56">
        <v>4276</v>
      </c>
      <c r="N132" s="56">
        <v>2776</v>
      </c>
      <c r="O132" s="34">
        <v>916</v>
      </c>
      <c r="P132" s="34">
        <v>39</v>
      </c>
      <c r="Q132" s="34">
        <v>545</v>
      </c>
    </row>
    <row r="133" spans="1:17" x14ac:dyDescent="0.4">
      <c r="A133" s="34" t="s">
        <v>212</v>
      </c>
      <c r="B133" s="34" t="s">
        <v>207</v>
      </c>
      <c r="C133" s="34">
        <v>459</v>
      </c>
      <c r="D133" s="34">
        <v>211</v>
      </c>
      <c r="E133" s="34">
        <v>158</v>
      </c>
      <c r="F133" s="34">
        <v>11</v>
      </c>
      <c r="G133" s="34">
        <v>79</v>
      </c>
      <c r="H133" s="34">
        <v>229</v>
      </c>
      <c r="I133" s="34">
        <v>137</v>
      </c>
      <c r="J133" s="34">
        <v>71</v>
      </c>
      <c r="K133" s="34">
        <v>1</v>
      </c>
      <c r="L133" s="34">
        <v>20</v>
      </c>
      <c r="M133" s="34">
        <v>616</v>
      </c>
      <c r="N133" s="34">
        <v>253</v>
      </c>
      <c r="O133" s="34">
        <v>223</v>
      </c>
      <c r="P133" s="34">
        <v>6</v>
      </c>
      <c r="Q133" s="34">
        <v>134</v>
      </c>
    </row>
    <row r="134" spans="1:17" x14ac:dyDescent="0.4">
      <c r="A134" s="34" t="s">
        <v>212</v>
      </c>
      <c r="B134" s="34" t="s">
        <v>213</v>
      </c>
      <c r="C134" s="56">
        <v>2516</v>
      </c>
      <c r="D134" s="56">
        <v>1203</v>
      </c>
      <c r="E134" s="34">
        <v>632</v>
      </c>
      <c r="F134" s="34">
        <v>197</v>
      </c>
      <c r="G134" s="34">
        <v>484</v>
      </c>
      <c r="H134" s="56">
        <v>1093</v>
      </c>
      <c r="I134" s="34">
        <v>576</v>
      </c>
      <c r="J134" s="34">
        <v>272</v>
      </c>
      <c r="K134" s="34">
        <v>43</v>
      </c>
      <c r="L134" s="34">
        <v>202</v>
      </c>
      <c r="M134" s="56">
        <v>3643</v>
      </c>
      <c r="N134" s="56">
        <v>1948</v>
      </c>
      <c r="O134" s="56">
        <v>1023</v>
      </c>
      <c r="P134" s="34">
        <v>59</v>
      </c>
      <c r="Q134" s="34">
        <v>613</v>
      </c>
    </row>
    <row r="135" spans="1:17" x14ac:dyDescent="0.4">
      <c r="A135" s="34" t="s">
        <v>212</v>
      </c>
      <c r="B135" s="34" t="s">
        <v>216</v>
      </c>
      <c r="C135" s="34">
        <v>426</v>
      </c>
      <c r="D135" s="34">
        <v>160</v>
      </c>
      <c r="E135" s="34">
        <v>178</v>
      </c>
      <c r="F135" s="34">
        <v>26</v>
      </c>
      <c r="G135" s="34">
        <v>62</v>
      </c>
      <c r="H135" s="34">
        <v>426</v>
      </c>
      <c r="I135" s="34">
        <v>96</v>
      </c>
      <c r="J135" s="34">
        <v>186</v>
      </c>
      <c r="K135" s="34">
        <v>47</v>
      </c>
      <c r="L135" s="34">
        <v>97</v>
      </c>
      <c r="M135" s="56">
        <v>1145</v>
      </c>
      <c r="N135" s="34">
        <v>264</v>
      </c>
      <c r="O135" s="34">
        <v>688</v>
      </c>
      <c r="P135" s="34">
        <v>14</v>
      </c>
      <c r="Q135" s="34">
        <v>179</v>
      </c>
    </row>
    <row r="136" spans="1:17" x14ac:dyDescent="0.4">
      <c r="A136" s="34" t="s">
        <v>218</v>
      </c>
      <c r="B136" s="34" t="s">
        <v>218</v>
      </c>
      <c r="C136" s="56">
        <v>17726</v>
      </c>
      <c r="D136" s="56">
        <v>9079</v>
      </c>
      <c r="E136" s="56">
        <v>4701</v>
      </c>
      <c r="F136" s="34">
        <v>562</v>
      </c>
      <c r="G136" s="56">
        <v>3384</v>
      </c>
      <c r="H136" s="56">
        <v>7543</v>
      </c>
      <c r="I136" s="56">
        <v>4023</v>
      </c>
      <c r="J136" s="56">
        <v>1772</v>
      </c>
      <c r="K136" s="34">
        <v>227</v>
      </c>
      <c r="L136" s="56">
        <v>1521</v>
      </c>
      <c r="M136" s="56">
        <v>13223</v>
      </c>
      <c r="N136" s="56">
        <v>7462</v>
      </c>
      <c r="O136" s="56">
        <v>3315</v>
      </c>
      <c r="P136" s="34">
        <v>310</v>
      </c>
      <c r="Q136" s="56">
        <v>2136</v>
      </c>
    </row>
    <row r="137" spans="1:17" x14ac:dyDescent="0.4">
      <c r="A137" s="34" t="s">
        <v>218</v>
      </c>
      <c r="B137" s="34" t="s">
        <v>220</v>
      </c>
      <c r="C137" s="56">
        <v>2276</v>
      </c>
      <c r="D137" s="56">
        <v>1031</v>
      </c>
      <c r="E137" s="34">
        <v>763</v>
      </c>
      <c r="F137" s="34">
        <v>62</v>
      </c>
      <c r="G137" s="34">
        <v>420</v>
      </c>
      <c r="H137" s="34">
        <v>874</v>
      </c>
      <c r="I137" s="34">
        <v>462</v>
      </c>
      <c r="J137" s="34">
        <v>251</v>
      </c>
      <c r="K137" s="34">
        <v>24</v>
      </c>
      <c r="L137" s="34">
        <v>137</v>
      </c>
      <c r="M137" s="56">
        <v>1347</v>
      </c>
      <c r="N137" s="34">
        <v>798</v>
      </c>
      <c r="O137" s="34">
        <v>320</v>
      </c>
      <c r="P137" s="34">
        <v>16</v>
      </c>
      <c r="Q137" s="34">
        <v>213</v>
      </c>
    </row>
    <row r="138" spans="1:17" x14ac:dyDescent="0.4">
      <c r="A138" s="34" t="s">
        <v>218</v>
      </c>
      <c r="B138" s="34" t="s">
        <v>211</v>
      </c>
      <c r="C138" s="56">
        <v>2404</v>
      </c>
      <c r="D138" s="56">
        <v>1111</v>
      </c>
      <c r="E138" s="34">
        <v>755</v>
      </c>
      <c r="F138" s="34">
        <v>77</v>
      </c>
      <c r="G138" s="34">
        <v>461</v>
      </c>
      <c r="H138" s="56">
        <v>1119</v>
      </c>
      <c r="I138" s="34">
        <v>591</v>
      </c>
      <c r="J138" s="34">
        <v>279</v>
      </c>
      <c r="K138" s="34">
        <v>30</v>
      </c>
      <c r="L138" s="34">
        <v>219</v>
      </c>
      <c r="M138" s="56">
        <v>1700</v>
      </c>
      <c r="N138" s="34">
        <v>977</v>
      </c>
      <c r="O138" s="34">
        <v>450</v>
      </c>
      <c r="P138" s="34">
        <v>44</v>
      </c>
      <c r="Q138" s="34">
        <v>229</v>
      </c>
    </row>
    <row r="139" spans="1:17" x14ac:dyDescent="0.4">
      <c r="A139" s="34" t="s">
        <v>218</v>
      </c>
      <c r="B139" s="34" t="s">
        <v>207</v>
      </c>
      <c r="C139" s="56">
        <v>5800</v>
      </c>
      <c r="D139" s="56">
        <v>3133</v>
      </c>
      <c r="E139" s="56">
        <v>1378</v>
      </c>
      <c r="F139" s="34">
        <v>197</v>
      </c>
      <c r="G139" s="56">
        <v>1092</v>
      </c>
      <c r="H139" s="56">
        <v>2488</v>
      </c>
      <c r="I139" s="56">
        <v>1425</v>
      </c>
      <c r="J139" s="34">
        <v>531</v>
      </c>
      <c r="K139" s="34">
        <v>82</v>
      </c>
      <c r="L139" s="34">
        <v>450</v>
      </c>
      <c r="M139" s="56">
        <v>4609</v>
      </c>
      <c r="N139" s="56">
        <v>2709</v>
      </c>
      <c r="O139" s="56">
        <v>1069</v>
      </c>
      <c r="P139" s="34">
        <v>102</v>
      </c>
      <c r="Q139" s="34">
        <v>729</v>
      </c>
    </row>
    <row r="140" spans="1:17" x14ac:dyDescent="0.4">
      <c r="A140" s="34" t="s">
        <v>218</v>
      </c>
      <c r="B140" s="34" t="s">
        <v>219</v>
      </c>
      <c r="C140" s="56">
        <v>4632</v>
      </c>
      <c r="D140" s="56">
        <v>2506</v>
      </c>
      <c r="E140" s="56">
        <v>1032</v>
      </c>
      <c r="F140" s="34">
        <v>159</v>
      </c>
      <c r="G140" s="34">
        <v>935</v>
      </c>
      <c r="H140" s="56">
        <v>2035</v>
      </c>
      <c r="I140" s="56">
        <v>1044</v>
      </c>
      <c r="J140" s="34">
        <v>416</v>
      </c>
      <c r="K140" s="34">
        <v>69</v>
      </c>
      <c r="L140" s="34">
        <v>506</v>
      </c>
      <c r="M140" s="56">
        <v>4047</v>
      </c>
      <c r="N140" s="56">
        <v>2148</v>
      </c>
      <c r="O140" s="56">
        <v>1015</v>
      </c>
      <c r="P140" s="34">
        <v>109</v>
      </c>
      <c r="Q140" s="34">
        <v>775</v>
      </c>
    </row>
    <row r="141" spans="1:17" x14ac:dyDescent="0.4">
      <c r="A141" s="34" t="s">
        <v>218</v>
      </c>
      <c r="B141" s="34" t="s">
        <v>216</v>
      </c>
      <c r="C141" s="56">
        <v>2614</v>
      </c>
      <c r="D141" s="56">
        <v>1298</v>
      </c>
      <c r="E141" s="34">
        <v>773</v>
      </c>
      <c r="F141" s="34">
        <v>67</v>
      </c>
      <c r="G141" s="34">
        <v>476</v>
      </c>
      <c r="H141" s="56">
        <v>1027</v>
      </c>
      <c r="I141" s="34">
        <v>501</v>
      </c>
      <c r="J141" s="34">
        <v>295</v>
      </c>
      <c r="K141" s="34">
        <v>22</v>
      </c>
      <c r="L141" s="34">
        <v>209</v>
      </c>
      <c r="M141" s="56">
        <v>1520</v>
      </c>
      <c r="N141" s="34">
        <v>830</v>
      </c>
      <c r="O141" s="34">
        <v>461</v>
      </c>
      <c r="P141" s="34">
        <v>39</v>
      </c>
      <c r="Q141" s="34">
        <v>190</v>
      </c>
    </row>
    <row r="142" spans="1:17" x14ac:dyDescent="0.4">
      <c r="A142" s="34" t="s">
        <v>221</v>
      </c>
      <c r="B142" s="34" t="s">
        <v>221</v>
      </c>
      <c r="C142" s="56">
        <v>44809</v>
      </c>
      <c r="D142" s="56">
        <v>22078</v>
      </c>
      <c r="E142" s="56">
        <v>14508</v>
      </c>
      <c r="F142" s="56">
        <v>1191</v>
      </c>
      <c r="G142" s="56">
        <v>7032</v>
      </c>
      <c r="H142" s="56">
        <v>19205</v>
      </c>
      <c r="I142" s="56">
        <v>10072</v>
      </c>
      <c r="J142" s="56">
        <v>5754</v>
      </c>
      <c r="K142" s="34">
        <v>429</v>
      </c>
      <c r="L142" s="56">
        <v>2950</v>
      </c>
      <c r="M142" s="56">
        <v>27031</v>
      </c>
      <c r="N142" s="56">
        <v>14716</v>
      </c>
      <c r="O142" s="56">
        <v>8220</v>
      </c>
      <c r="P142" s="34">
        <v>428</v>
      </c>
      <c r="Q142" s="56">
        <v>3667</v>
      </c>
    </row>
    <row r="143" spans="1:17" x14ac:dyDescent="0.4">
      <c r="A143" s="34" t="s">
        <v>221</v>
      </c>
      <c r="B143" s="34" t="s">
        <v>223</v>
      </c>
      <c r="C143" s="56">
        <v>1537</v>
      </c>
      <c r="D143" s="34">
        <v>575</v>
      </c>
      <c r="E143" s="34">
        <v>489</v>
      </c>
      <c r="F143" s="34">
        <v>44</v>
      </c>
      <c r="G143" s="34">
        <v>429</v>
      </c>
      <c r="H143" s="34">
        <v>923</v>
      </c>
      <c r="I143" s="34">
        <v>453</v>
      </c>
      <c r="J143" s="34">
        <v>248</v>
      </c>
      <c r="K143" s="34">
        <v>12</v>
      </c>
      <c r="L143" s="34">
        <v>210</v>
      </c>
      <c r="M143" s="56">
        <v>1813</v>
      </c>
      <c r="N143" s="56">
        <v>1064</v>
      </c>
      <c r="O143" s="34">
        <v>425</v>
      </c>
      <c r="P143" s="34">
        <v>24</v>
      </c>
      <c r="Q143" s="34">
        <v>300</v>
      </c>
    </row>
    <row r="144" spans="1:17" x14ac:dyDescent="0.4">
      <c r="A144" s="34" t="s">
        <v>221</v>
      </c>
      <c r="B144" s="34" t="s">
        <v>226</v>
      </c>
      <c r="C144" s="56">
        <v>2356</v>
      </c>
      <c r="D144" s="56">
        <v>1251</v>
      </c>
      <c r="E144" s="34">
        <v>767</v>
      </c>
      <c r="F144" s="34">
        <v>30</v>
      </c>
      <c r="G144" s="34">
        <v>308</v>
      </c>
      <c r="H144" s="56">
        <v>1129</v>
      </c>
      <c r="I144" s="34">
        <v>687</v>
      </c>
      <c r="J144" s="34">
        <v>314</v>
      </c>
      <c r="K144" s="34">
        <v>11</v>
      </c>
      <c r="L144" s="34">
        <v>117</v>
      </c>
      <c r="M144" s="56">
        <v>1303</v>
      </c>
      <c r="N144" s="34">
        <v>751</v>
      </c>
      <c r="O144" s="34">
        <v>347</v>
      </c>
      <c r="P144" s="34">
        <v>24</v>
      </c>
      <c r="Q144" s="34">
        <v>181</v>
      </c>
    </row>
    <row r="145" spans="1:17" x14ac:dyDescent="0.4">
      <c r="A145" s="34" t="s">
        <v>221</v>
      </c>
      <c r="B145" s="34" t="s">
        <v>227</v>
      </c>
      <c r="C145" s="56">
        <v>4882</v>
      </c>
      <c r="D145" s="56">
        <v>2934</v>
      </c>
      <c r="E145" s="56">
        <v>1164</v>
      </c>
      <c r="F145" s="34">
        <v>70</v>
      </c>
      <c r="G145" s="34">
        <v>714</v>
      </c>
      <c r="H145" s="56">
        <v>1263</v>
      </c>
      <c r="I145" s="34">
        <v>708</v>
      </c>
      <c r="J145" s="34">
        <v>335</v>
      </c>
      <c r="K145" s="34">
        <v>20</v>
      </c>
      <c r="L145" s="34">
        <v>200</v>
      </c>
      <c r="M145" s="56">
        <v>1554</v>
      </c>
      <c r="N145" s="34">
        <v>954</v>
      </c>
      <c r="O145" s="34">
        <v>302</v>
      </c>
      <c r="P145" s="34">
        <v>18</v>
      </c>
      <c r="Q145" s="34">
        <v>280</v>
      </c>
    </row>
    <row r="146" spans="1:17" x14ac:dyDescent="0.4">
      <c r="A146" s="34" t="s">
        <v>221</v>
      </c>
      <c r="B146" s="34" t="s">
        <v>209</v>
      </c>
      <c r="C146" s="56">
        <v>3221</v>
      </c>
      <c r="D146" s="56">
        <v>1666</v>
      </c>
      <c r="E146" s="56">
        <v>1110</v>
      </c>
      <c r="F146" s="34">
        <v>63</v>
      </c>
      <c r="G146" s="34">
        <v>382</v>
      </c>
      <c r="H146" s="56">
        <v>1429</v>
      </c>
      <c r="I146" s="34">
        <v>800</v>
      </c>
      <c r="J146" s="34">
        <v>421</v>
      </c>
      <c r="K146" s="34">
        <v>26</v>
      </c>
      <c r="L146" s="34">
        <v>182</v>
      </c>
      <c r="M146" s="56">
        <v>2200</v>
      </c>
      <c r="N146" s="56">
        <v>1227</v>
      </c>
      <c r="O146" s="34">
        <v>732</v>
      </c>
      <c r="P146" s="34">
        <v>39</v>
      </c>
      <c r="Q146" s="34">
        <v>202</v>
      </c>
    </row>
    <row r="147" spans="1:17" x14ac:dyDescent="0.4">
      <c r="A147" s="34" t="s">
        <v>221</v>
      </c>
      <c r="B147" s="34" t="s">
        <v>211</v>
      </c>
      <c r="C147" s="34">
        <v>781</v>
      </c>
      <c r="D147" s="34">
        <v>249</v>
      </c>
      <c r="E147" s="34">
        <v>348</v>
      </c>
      <c r="F147" s="34">
        <v>28</v>
      </c>
      <c r="G147" s="34">
        <v>156</v>
      </c>
      <c r="H147" s="34">
        <v>438</v>
      </c>
      <c r="I147" s="34">
        <v>155</v>
      </c>
      <c r="J147" s="34">
        <v>159</v>
      </c>
      <c r="K147" s="34">
        <v>16</v>
      </c>
      <c r="L147" s="34">
        <v>108</v>
      </c>
      <c r="M147" s="34">
        <v>505</v>
      </c>
      <c r="N147" s="34">
        <v>203</v>
      </c>
      <c r="O147" s="34">
        <v>229</v>
      </c>
      <c r="P147" s="34">
        <v>12</v>
      </c>
      <c r="Q147" s="34">
        <v>61</v>
      </c>
    </row>
    <row r="148" spans="1:17" x14ac:dyDescent="0.4">
      <c r="A148" s="34" t="s">
        <v>221</v>
      </c>
      <c r="B148" s="34" t="s">
        <v>225</v>
      </c>
      <c r="C148" s="56">
        <v>2877</v>
      </c>
      <c r="D148" s="56">
        <v>1286</v>
      </c>
      <c r="E148" s="56">
        <v>1120</v>
      </c>
      <c r="F148" s="34">
        <v>135</v>
      </c>
      <c r="G148" s="34">
        <v>336</v>
      </c>
      <c r="H148" s="56">
        <v>1195</v>
      </c>
      <c r="I148" s="34">
        <v>595</v>
      </c>
      <c r="J148" s="34">
        <v>449</v>
      </c>
      <c r="K148" s="34">
        <v>20</v>
      </c>
      <c r="L148" s="34">
        <v>131</v>
      </c>
      <c r="M148" s="56">
        <v>2141</v>
      </c>
      <c r="N148" s="34">
        <v>996</v>
      </c>
      <c r="O148" s="34">
        <v>885</v>
      </c>
      <c r="P148" s="34">
        <v>22</v>
      </c>
      <c r="Q148" s="34">
        <v>238</v>
      </c>
    </row>
    <row r="149" spans="1:17" x14ac:dyDescent="0.4">
      <c r="A149" s="34" t="s">
        <v>221</v>
      </c>
      <c r="B149" s="34" t="s">
        <v>224</v>
      </c>
      <c r="C149" s="56">
        <v>4164</v>
      </c>
      <c r="D149" s="56">
        <v>2149</v>
      </c>
      <c r="E149" s="56">
        <v>1420</v>
      </c>
      <c r="F149" s="34">
        <v>98</v>
      </c>
      <c r="G149" s="34">
        <v>497</v>
      </c>
      <c r="H149" s="56">
        <v>2182</v>
      </c>
      <c r="I149" s="56">
        <v>1140</v>
      </c>
      <c r="J149" s="34">
        <v>708</v>
      </c>
      <c r="K149" s="34">
        <v>52</v>
      </c>
      <c r="L149" s="34">
        <v>282</v>
      </c>
      <c r="M149" s="56">
        <v>3305</v>
      </c>
      <c r="N149" s="56">
        <v>1705</v>
      </c>
      <c r="O149" s="56">
        <v>1065</v>
      </c>
      <c r="P149" s="34">
        <v>54</v>
      </c>
      <c r="Q149" s="34">
        <v>481</v>
      </c>
    </row>
    <row r="150" spans="1:17" x14ac:dyDescent="0.4">
      <c r="A150" s="34" t="s">
        <v>221</v>
      </c>
      <c r="B150" s="34" t="s">
        <v>208</v>
      </c>
      <c r="C150" s="56">
        <v>4418</v>
      </c>
      <c r="D150" s="56">
        <v>2181</v>
      </c>
      <c r="E150" s="56">
        <v>1307</v>
      </c>
      <c r="F150" s="34">
        <v>83</v>
      </c>
      <c r="G150" s="34">
        <v>847</v>
      </c>
      <c r="H150" s="56">
        <v>1753</v>
      </c>
      <c r="I150" s="34">
        <v>946</v>
      </c>
      <c r="J150" s="34">
        <v>448</v>
      </c>
      <c r="K150" s="34">
        <v>33</v>
      </c>
      <c r="L150" s="34">
        <v>326</v>
      </c>
      <c r="M150" s="56">
        <v>2433</v>
      </c>
      <c r="N150" s="56">
        <v>1586</v>
      </c>
      <c r="O150" s="34">
        <v>518</v>
      </c>
      <c r="P150" s="34">
        <v>25</v>
      </c>
      <c r="Q150" s="34">
        <v>304</v>
      </c>
    </row>
    <row r="151" spans="1:17" x14ac:dyDescent="0.4">
      <c r="A151" s="34" t="s">
        <v>221</v>
      </c>
      <c r="B151" s="34" t="s">
        <v>231</v>
      </c>
      <c r="C151" s="56">
        <v>3015</v>
      </c>
      <c r="D151" s="56">
        <v>1477</v>
      </c>
      <c r="E151" s="56">
        <v>1095</v>
      </c>
      <c r="F151" s="34">
        <v>66</v>
      </c>
      <c r="G151" s="34">
        <v>377</v>
      </c>
      <c r="H151" s="56">
        <v>1544</v>
      </c>
      <c r="I151" s="34">
        <v>848</v>
      </c>
      <c r="J151" s="34">
        <v>474</v>
      </c>
      <c r="K151" s="34">
        <v>16</v>
      </c>
      <c r="L151" s="34">
        <v>206</v>
      </c>
      <c r="M151" s="56">
        <v>1416</v>
      </c>
      <c r="N151" s="34">
        <v>841</v>
      </c>
      <c r="O151" s="34">
        <v>419</v>
      </c>
      <c r="P151" s="34">
        <v>15</v>
      </c>
      <c r="Q151" s="34">
        <v>141</v>
      </c>
    </row>
    <row r="152" spans="1:17" x14ac:dyDescent="0.4">
      <c r="A152" s="34" t="s">
        <v>221</v>
      </c>
      <c r="B152" s="34" t="s">
        <v>232</v>
      </c>
      <c r="C152" s="56">
        <v>5250</v>
      </c>
      <c r="D152" s="56">
        <v>2696</v>
      </c>
      <c r="E152" s="56">
        <v>1351</v>
      </c>
      <c r="F152" s="34">
        <v>167</v>
      </c>
      <c r="G152" s="56">
        <v>1036</v>
      </c>
      <c r="H152" s="56">
        <v>2461</v>
      </c>
      <c r="I152" s="56">
        <v>1395</v>
      </c>
      <c r="J152" s="34">
        <v>593</v>
      </c>
      <c r="K152" s="34">
        <v>59</v>
      </c>
      <c r="L152" s="34">
        <v>414</v>
      </c>
      <c r="M152" s="56">
        <v>2349</v>
      </c>
      <c r="N152" s="56">
        <v>1535</v>
      </c>
      <c r="O152" s="34">
        <v>519</v>
      </c>
      <c r="P152" s="34">
        <v>38</v>
      </c>
      <c r="Q152" s="34">
        <v>257</v>
      </c>
    </row>
    <row r="153" spans="1:17" x14ac:dyDescent="0.4">
      <c r="A153" s="34" t="s">
        <v>221</v>
      </c>
      <c r="B153" s="34" t="s">
        <v>207</v>
      </c>
      <c r="C153" s="56">
        <v>1069</v>
      </c>
      <c r="D153" s="34">
        <v>468</v>
      </c>
      <c r="E153" s="34">
        <v>389</v>
      </c>
      <c r="F153" s="34">
        <v>27</v>
      </c>
      <c r="G153" s="34">
        <v>185</v>
      </c>
      <c r="H153" s="34">
        <v>574</v>
      </c>
      <c r="I153" s="34">
        <v>239</v>
      </c>
      <c r="J153" s="34">
        <v>222</v>
      </c>
      <c r="K153" s="34">
        <v>13</v>
      </c>
      <c r="L153" s="34">
        <v>100</v>
      </c>
      <c r="M153" s="34">
        <v>693</v>
      </c>
      <c r="N153" s="34">
        <v>349</v>
      </c>
      <c r="O153" s="34">
        <v>242</v>
      </c>
      <c r="P153" s="34">
        <v>16</v>
      </c>
      <c r="Q153" s="34">
        <v>86</v>
      </c>
    </row>
    <row r="154" spans="1:17" x14ac:dyDescent="0.4">
      <c r="A154" s="34" t="s">
        <v>221</v>
      </c>
      <c r="B154" s="34" t="s">
        <v>229</v>
      </c>
      <c r="C154" s="56">
        <v>1517</v>
      </c>
      <c r="D154" s="34">
        <v>725</v>
      </c>
      <c r="E154" s="34">
        <v>556</v>
      </c>
      <c r="F154" s="34">
        <v>65</v>
      </c>
      <c r="G154" s="34">
        <v>171</v>
      </c>
      <c r="H154" s="34">
        <v>676</v>
      </c>
      <c r="I154" s="34">
        <v>291</v>
      </c>
      <c r="J154" s="34">
        <v>283</v>
      </c>
      <c r="K154" s="34">
        <v>23</v>
      </c>
      <c r="L154" s="34">
        <v>79</v>
      </c>
      <c r="M154" s="56">
        <v>1344</v>
      </c>
      <c r="N154" s="34">
        <v>464</v>
      </c>
      <c r="O154" s="34">
        <v>555</v>
      </c>
      <c r="P154" s="34">
        <v>40</v>
      </c>
      <c r="Q154" s="34">
        <v>285</v>
      </c>
    </row>
    <row r="155" spans="1:17" x14ac:dyDescent="0.4">
      <c r="A155" s="34" t="s">
        <v>221</v>
      </c>
      <c r="B155" s="34" t="s">
        <v>222</v>
      </c>
      <c r="C155" s="56">
        <v>2436</v>
      </c>
      <c r="D155" s="56">
        <v>1007</v>
      </c>
      <c r="E155" s="56">
        <v>1132</v>
      </c>
      <c r="F155" s="34">
        <v>36</v>
      </c>
      <c r="G155" s="34">
        <v>261</v>
      </c>
      <c r="H155" s="56">
        <v>1017</v>
      </c>
      <c r="I155" s="34">
        <v>523</v>
      </c>
      <c r="J155" s="34">
        <v>386</v>
      </c>
      <c r="K155" s="34">
        <v>18</v>
      </c>
      <c r="L155" s="34">
        <v>90</v>
      </c>
      <c r="M155" s="56">
        <v>2037</v>
      </c>
      <c r="N155" s="34">
        <v>879</v>
      </c>
      <c r="O155" s="34">
        <v>954</v>
      </c>
      <c r="P155" s="34">
        <v>12</v>
      </c>
      <c r="Q155" s="34">
        <v>192</v>
      </c>
    </row>
    <row r="156" spans="1:17" x14ac:dyDescent="0.4">
      <c r="A156" s="34" t="s">
        <v>221</v>
      </c>
      <c r="B156" s="34" t="s">
        <v>230</v>
      </c>
      <c r="C156" s="56">
        <v>1832</v>
      </c>
      <c r="D156" s="34">
        <v>889</v>
      </c>
      <c r="E156" s="34">
        <v>427</v>
      </c>
      <c r="F156" s="34">
        <v>102</v>
      </c>
      <c r="G156" s="34">
        <v>414</v>
      </c>
      <c r="H156" s="34">
        <v>861</v>
      </c>
      <c r="I156" s="34">
        <v>439</v>
      </c>
      <c r="J156" s="34">
        <v>157</v>
      </c>
      <c r="K156" s="34">
        <v>59</v>
      </c>
      <c r="L156" s="34">
        <v>206</v>
      </c>
      <c r="M156" s="34">
        <v>646</v>
      </c>
      <c r="N156" s="34">
        <v>380</v>
      </c>
      <c r="O156" s="34">
        <v>115</v>
      </c>
      <c r="P156" s="34">
        <v>23</v>
      </c>
      <c r="Q156" s="34">
        <v>128</v>
      </c>
    </row>
    <row r="157" spans="1:17" x14ac:dyDescent="0.4">
      <c r="A157" s="34" t="s">
        <v>221</v>
      </c>
      <c r="B157" s="34" t="s">
        <v>216</v>
      </c>
      <c r="C157" s="34">
        <v>467</v>
      </c>
      <c r="D157" s="34">
        <v>148</v>
      </c>
      <c r="E157" s="34">
        <v>219</v>
      </c>
      <c r="F157" s="34">
        <v>12</v>
      </c>
      <c r="G157" s="34">
        <v>88</v>
      </c>
      <c r="H157" s="34">
        <v>213</v>
      </c>
      <c r="I157" s="34">
        <v>69</v>
      </c>
      <c r="J157" s="34">
        <v>95</v>
      </c>
      <c r="K157" s="34">
        <v>7</v>
      </c>
      <c r="L157" s="34">
        <v>42</v>
      </c>
      <c r="M157" s="34">
        <v>142</v>
      </c>
      <c r="N157" s="34">
        <v>71</v>
      </c>
      <c r="O157" s="34">
        <v>48</v>
      </c>
      <c r="P157" s="34">
        <v>5</v>
      </c>
      <c r="Q157" s="34">
        <v>18</v>
      </c>
    </row>
    <row r="158" spans="1:17" x14ac:dyDescent="0.4">
      <c r="A158" s="34" t="s">
        <v>221</v>
      </c>
      <c r="B158" s="34" t="s">
        <v>228</v>
      </c>
      <c r="C158" s="56">
        <v>4987</v>
      </c>
      <c r="D158" s="56">
        <v>2377</v>
      </c>
      <c r="E158" s="56">
        <v>1614</v>
      </c>
      <c r="F158" s="34">
        <v>165</v>
      </c>
      <c r="G158" s="34">
        <v>831</v>
      </c>
      <c r="H158" s="56">
        <v>1547</v>
      </c>
      <c r="I158" s="34">
        <v>784</v>
      </c>
      <c r="J158" s="34">
        <v>462</v>
      </c>
      <c r="K158" s="34">
        <v>44</v>
      </c>
      <c r="L158" s="34">
        <v>257</v>
      </c>
      <c r="M158" s="56">
        <v>3150</v>
      </c>
      <c r="N158" s="56">
        <v>1711</v>
      </c>
      <c r="O158" s="34">
        <v>865</v>
      </c>
      <c r="P158" s="34">
        <v>61</v>
      </c>
      <c r="Q158" s="34">
        <v>513</v>
      </c>
    </row>
    <row r="159" spans="1:17" x14ac:dyDescent="0.4">
      <c r="A159" s="34" t="s">
        <v>233</v>
      </c>
      <c r="B159" s="34" t="s">
        <v>233</v>
      </c>
      <c r="C159" s="56">
        <v>49751</v>
      </c>
      <c r="D159" s="56">
        <v>19383</v>
      </c>
      <c r="E159" s="56">
        <v>20253</v>
      </c>
      <c r="F159" s="34">
        <v>0</v>
      </c>
      <c r="G159" s="56">
        <v>10115</v>
      </c>
      <c r="H159" s="56">
        <v>15384</v>
      </c>
      <c r="I159" s="56">
        <v>6215</v>
      </c>
      <c r="J159" s="56">
        <v>5744</v>
      </c>
      <c r="K159" s="34">
        <v>0</v>
      </c>
      <c r="L159" s="56">
        <v>3425</v>
      </c>
      <c r="M159" s="56">
        <v>36439</v>
      </c>
      <c r="N159" s="56">
        <v>14350</v>
      </c>
      <c r="O159" s="56">
        <v>13134</v>
      </c>
      <c r="P159" s="34">
        <v>0</v>
      </c>
      <c r="Q159" s="56">
        <v>8955</v>
      </c>
    </row>
    <row r="160" spans="1:17" x14ac:dyDescent="0.4">
      <c r="A160" s="34" t="s">
        <v>233</v>
      </c>
      <c r="B160" s="34" t="s">
        <v>243</v>
      </c>
      <c r="C160" s="56">
        <v>3602</v>
      </c>
      <c r="D160" s="56">
        <v>2052</v>
      </c>
      <c r="E160" s="34">
        <v>954</v>
      </c>
      <c r="F160" s="34">
        <v>0</v>
      </c>
      <c r="G160" s="34">
        <v>596</v>
      </c>
      <c r="H160" s="56">
        <v>1886</v>
      </c>
      <c r="I160" s="56">
        <v>1313</v>
      </c>
      <c r="J160" s="34">
        <v>356</v>
      </c>
      <c r="K160" s="34">
        <v>0</v>
      </c>
      <c r="L160" s="34">
        <v>217</v>
      </c>
      <c r="M160" s="56">
        <v>2443</v>
      </c>
      <c r="N160" s="34">
        <v>912</v>
      </c>
      <c r="O160" s="34">
        <v>959</v>
      </c>
      <c r="P160" s="34">
        <v>0</v>
      </c>
      <c r="Q160" s="34">
        <v>572</v>
      </c>
    </row>
    <row r="161" spans="1:17" x14ac:dyDescent="0.4">
      <c r="A161" s="34" t="s">
        <v>233</v>
      </c>
      <c r="B161" s="34" t="s">
        <v>244</v>
      </c>
      <c r="C161" s="56">
        <v>2082</v>
      </c>
      <c r="D161" s="34">
        <v>832</v>
      </c>
      <c r="E161" s="34">
        <v>765</v>
      </c>
      <c r="F161" s="34">
        <v>0</v>
      </c>
      <c r="G161" s="34">
        <v>485</v>
      </c>
      <c r="H161" s="34">
        <v>580</v>
      </c>
      <c r="I161" s="34">
        <v>240</v>
      </c>
      <c r="J161" s="34">
        <v>190</v>
      </c>
      <c r="K161" s="34">
        <v>0</v>
      </c>
      <c r="L161" s="34">
        <v>150</v>
      </c>
      <c r="M161" s="56">
        <v>2185</v>
      </c>
      <c r="N161" s="34">
        <v>853</v>
      </c>
      <c r="O161" s="34">
        <v>692</v>
      </c>
      <c r="P161" s="34">
        <v>0</v>
      </c>
      <c r="Q161" s="34">
        <v>640</v>
      </c>
    </row>
    <row r="162" spans="1:17" x14ac:dyDescent="0.4">
      <c r="A162" s="34" t="s">
        <v>233</v>
      </c>
      <c r="B162" s="34" t="s">
        <v>256</v>
      </c>
      <c r="C162" s="56">
        <v>1094</v>
      </c>
      <c r="D162" s="34">
        <v>340</v>
      </c>
      <c r="E162" s="34">
        <v>600</v>
      </c>
      <c r="F162" s="34">
        <v>0</v>
      </c>
      <c r="G162" s="34">
        <v>154</v>
      </c>
      <c r="H162" s="34">
        <v>282</v>
      </c>
      <c r="I162" s="34">
        <v>88</v>
      </c>
      <c r="J162" s="34">
        <v>78</v>
      </c>
      <c r="K162" s="34">
        <v>0</v>
      </c>
      <c r="L162" s="34">
        <v>116</v>
      </c>
      <c r="M162" s="34">
        <v>849</v>
      </c>
      <c r="N162" s="34">
        <v>265</v>
      </c>
      <c r="O162" s="34">
        <v>278</v>
      </c>
      <c r="P162" s="34">
        <v>0</v>
      </c>
      <c r="Q162" s="34">
        <v>306</v>
      </c>
    </row>
    <row r="163" spans="1:17" x14ac:dyDescent="0.4">
      <c r="A163" s="34" t="s">
        <v>233</v>
      </c>
      <c r="B163" s="34" t="s">
        <v>223</v>
      </c>
      <c r="C163" s="56">
        <v>3182</v>
      </c>
      <c r="D163" s="56">
        <v>1398</v>
      </c>
      <c r="E163" s="56">
        <v>1042</v>
      </c>
      <c r="F163" s="34">
        <v>0</v>
      </c>
      <c r="G163" s="34">
        <v>742</v>
      </c>
      <c r="H163" s="34">
        <v>702</v>
      </c>
      <c r="I163" s="34">
        <v>284</v>
      </c>
      <c r="J163" s="34">
        <v>218</v>
      </c>
      <c r="K163" s="34">
        <v>0</v>
      </c>
      <c r="L163" s="34">
        <v>200</v>
      </c>
      <c r="M163" s="56">
        <v>1848</v>
      </c>
      <c r="N163" s="34">
        <v>937</v>
      </c>
      <c r="O163" s="34">
        <v>455</v>
      </c>
      <c r="P163" s="34">
        <v>0</v>
      </c>
      <c r="Q163" s="34">
        <v>456</v>
      </c>
    </row>
    <row r="164" spans="1:17" x14ac:dyDescent="0.4">
      <c r="A164" s="34" t="s">
        <v>233</v>
      </c>
      <c r="B164" s="34" t="s">
        <v>255</v>
      </c>
      <c r="C164" s="56">
        <v>1604</v>
      </c>
      <c r="D164" s="34">
        <v>664</v>
      </c>
      <c r="E164" s="34">
        <v>629</v>
      </c>
      <c r="F164" s="34">
        <v>0</v>
      </c>
      <c r="G164" s="34">
        <v>311</v>
      </c>
      <c r="H164" s="34">
        <v>462</v>
      </c>
      <c r="I164" s="34">
        <v>207</v>
      </c>
      <c r="J164" s="34">
        <v>184</v>
      </c>
      <c r="K164" s="34">
        <v>0</v>
      </c>
      <c r="L164" s="34">
        <v>71</v>
      </c>
      <c r="M164" s="56">
        <v>1155</v>
      </c>
      <c r="N164" s="34">
        <v>467</v>
      </c>
      <c r="O164" s="34">
        <v>281</v>
      </c>
      <c r="P164" s="34">
        <v>0</v>
      </c>
      <c r="Q164" s="34">
        <v>407</v>
      </c>
    </row>
    <row r="165" spans="1:17" x14ac:dyDescent="0.4">
      <c r="A165" s="34" t="s">
        <v>233</v>
      </c>
      <c r="B165" s="34" t="s">
        <v>237</v>
      </c>
      <c r="C165" s="34">
        <v>821</v>
      </c>
      <c r="D165" s="34">
        <v>335</v>
      </c>
      <c r="E165" s="34">
        <v>337</v>
      </c>
      <c r="F165" s="34">
        <v>0</v>
      </c>
      <c r="G165" s="34">
        <v>149</v>
      </c>
      <c r="H165" s="34">
        <v>291</v>
      </c>
      <c r="I165" s="34">
        <v>107</v>
      </c>
      <c r="J165" s="34">
        <v>95</v>
      </c>
      <c r="K165" s="34">
        <v>0</v>
      </c>
      <c r="L165" s="34">
        <v>89</v>
      </c>
      <c r="M165" s="34">
        <v>692</v>
      </c>
      <c r="N165" s="34">
        <v>260</v>
      </c>
      <c r="O165" s="34">
        <v>254</v>
      </c>
      <c r="P165" s="34">
        <v>0</v>
      </c>
      <c r="Q165" s="34">
        <v>178</v>
      </c>
    </row>
    <row r="166" spans="1:17" x14ac:dyDescent="0.4">
      <c r="A166" s="34" t="s">
        <v>233</v>
      </c>
      <c r="B166" s="34" t="s">
        <v>234</v>
      </c>
      <c r="C166" s="56">
        <v>2820</v>
      </c>
      <c r="D166" s="34">
        <v>914</v>
      </c>
      <c r="E166" s="56">
        <v>1218</v>
      </c>
      <c r="F166" s="34">
        <v>0</v>
      </c>
      <c r="G166" s="34">
        <v>688</v>
      </c>
      <c r="H166" s="34">
        <v>819</v>
      </c>
      <c r="I166" s="34">
        <v>245</v>
      </c>
      <c r="J166" s="34">
        <v>358</v>
      </c>
      <c r="K166" s="34">
        <v>0</v>
      </c>
      <c r="L166" s="34">
        <v>216</v>
      </c>
      <c r="M166" s="56">
        <v>1473</v>
      </c>
      <c r="N166" s="34">
        <v>612</v>
      </c>
      <c r="O166" s="34">
        <v>505</v>
      </c>
      <c r="P166" s="34">
        <v>0</v>
      </c>
      <c r="Q166" s="34">
        <v>356</v>
      </c>
    </row>
    <row r="167" spans="1:17" x14ac:dyDescent="0.4">
      <c r="A167" s="34" t="s">
        <v>233</v>
      </c>
      <c r="B167" s="34" t="s">
        <v>254</v>
      </c>
      <c r="C167" s="56">
        <v>1250</v>
      </c>
      <c r="D167" s="34">
        <v>612</v>
      </c>
      <c r="E167" s="34">
        <v>394</v>
      </c>
      <c r="F167" s="34">
        <v>0</v>
      </c>
      <c r="G167" s="34">
        <v>244</v>
      </c>
      <c r="H167" s="34">
        <v>427</v>
      </c>
      <c r="I167" s="34">
        <v>115</v>
      </c>
      <c r="J167" s="34">
        <v>242</v>
      </c>
      <c r="K167" s="34">
        <v>0</v>
      </c>
      <c r="L167" s="34">
        <v>70</v>
      </c>
      <c r="M167" s="34">
        <v>556</v>
      </c>
      <c r="N167" s="34">
        <v>306</v>
      </c>
      <c r="O167" s="34">
        <v>143</v>
      </c>
      <c r="P167" s="34">
        <v>0</v>
      </c>
      <c r="Q167" s="34">
        <v>107</v>
      </c>
    </row>
    <row r="168" spans="1:17" x14ac:dyDescent="0.4">
      <c r="A168" s="34" t="s">
        <v>233</v>
      </c>
      <c r="B168" s="34" t="s">
        <v>235</v>
      </c>
      <c r="C168" s="56">
        <v>4434</v>
      </c>
      <c r="D168" s="56">
        <v>1682</v>
      </c>
      <c r="E168" s="56">
        <v>1849</v>
      </c>
      <c r="F168" s="34">
        <v>0</v>
      </c>
      <c r="G168" s="34">
        <v>903</v>
      </c>
      <c r="H168" s="34">
        <v>916</v>
      </c>
      <c r="I168" s="34">
        <v>342</v>
      </c>
      <c r="J168" s="34">
        <v>371</v>
      </c>
      <c r="K168" s="34">
        <v>0</v>
      </c>
      <c r="L168" s="34">
        <v>203</v>
      </c>
      <c r="M168" s="56">
        <v>2647</v>
      </c>
      <c r="N168" s="56">
        <v>1228</v>
      </c>
      <c r="O168" s="34">
        <v>857</v>
      </c>
      <c r="P168" s="34">
        <v>0</v>
      </c>
      <c r="Q168" s="34">
        <v>562</v>
      </c>
    </row>
    <row r="169" spans="1:17" x14ac:dyDescent="0.4">
      <c r="A169" s="34" t="s">
        <v>233</v>
      </c>
      <c r="B169" s="34" t="s">
        <v>252</v>
      </c>
      <c r="C169" s="56">
        <v>2095</v>
      </c>
      <c r="D169" s="34">
        <v>837</v>
      </c>
      <c r="E169" s="34">
        <v>885</v>
      </c>
      <c r="F169" s="34">
        <v>0</v>
      </c>
      <c r="G169" s="34">
        <v>373</v>
      </c>
      <c r="H169" s="34">
        <v>439</v>
      </c>
      <c r="I169" s="34">
        <v>184</v>
      </c>
      <c r="J169" s="34">
        <v>167</v>
      </c>
      <c r="K169" s="34">
        <v>0</v>
      </c>
      <c r="L169" s="34">
        <v>88</v>
      </c>
      <c r="M169" s="56">
        <v>1128</v>
      </c>
      <c r="N169" s="34">
        <v>524</v>
      </c>
      <c r="O169" s="34">
        <v>374</v>
      </c>
      <c r="P169" s="34">
        <v>0</v>
      </c>
      <c r="Q169" s="34">
        <v>230</v>
      </c>
    </row>
    <row r="170" spans="1:17" x14ac:dyDescent="0.4">
      <c r="A170" s="34" t="s">
        <v>233</v>
      </c>
      <c r="B170" s="34" t="s">
        <v>246</v>
      </c>
      <c r="C170" s="56">
        <v>1893</v>
      </c>
      <c r="D170" s="34">
        <v>606</v>
      </c>
      <c r="E170" s="34">
        <v>880</v>
      </c>
      <c r="F170" s="34">
        <v>0</v>
      </c>
      <c r="G170" s="34">
        <v>407</v>
      </c>
      <c r="H170" s="34">
        <v>595</v>
      </c>
      <c r="I170" s="34">
        <v>190</v>
      </c>
      <c r="J170" s="34">
        <v>261</v>
      </c>
      <c r="K170" s="34">
        <v>0</v>
      </c>
      <c r="L170" s="34">
        <v>144</v>
      </c>
      <c r="M170" s="56">
        <v>1547</v>
      </c>
      <c r="N170" s="34">
        <v>512</v>
      </c>
      <c r="O170" s="34">
        <v>694</v>
      </c>
      <c r="P170" s="34">
        <v>0</v>
      </c>
      <c r="Q170" s="34">
        <v>341</v>
      </c>
    </row>
    <row r="171" spans="1:17" x14ac:dyDescent="0.4">
      <c r="A171" s="34" t="s">
        <v>233</v>
      </c>
      <c r="B171" s="34" t="s">
        <v>240</v>
      </c>
      <c r="C171" s="56">
        <v>1748</v>
      </c>
      <c r="D171" s="34">
        <v>646</v>
      </c>
      <c r="E171" s="34">
        <v>784</v>
      </c>
      <c r="F171" s="34">
        <v>0</v>
      </c>
      <c r="G171" s="34">
        <v>318</v>
      </c>
      <c r="H171" s="34">
        <v>596</v>
      </c>
      <c r="I171" s="34">
        <v>169</v>
      </c>
      <c r="J171" s="34">
        <v>183</v>
      </c>
      <c r="K171" s="34">
        <v>0</v>
      </c>
      <c r="L171" s="34">
        <v>244</v>
      </c>
      <c r="M171" s="56">
        <v>1284</v>
      </c>
      <c r="N171" s="34">
        <v>429</v>
      </c>
      <c r="O171" s="34">
        <v>523</v>
      </c>
      <c r="P171" s="34">
        <v>0</v>
      </c>
      <c r="Q171" s="34">
        <v>332</v>
      </c>
    </row>
    <row r="172" spans="1:17" x14ac:dyDescent="0.4">
      <c r="A172" s="34" t="s">
        <v>233</v>
      </c>
      <c r="B172" s="34" t="s">
        <v>242</v>
      </c>
      <c r="C172" s="56">
        <v>1702</v>
      </c>
      <c r="D172" s="34">
        <v>613</v>
      </c>
      <c r="E172" s="34">
        <v>737</v>
      </c>
      <c r="F172" s="34">
        <v>0</v>
      </c>
      <c r="G172" s="34">
        <v>352</v>
      </c>
      <c r="H172" s="34">
        <v>540</v>
      </c>
      <c r="I172" s="34">
        <v>208</v>
      </c>
      <c r="J172" s="34">
        <v>207</v>
      </c>
      <c r="K172" s="34">
        <v>0</v>
      </c>
      <c r="L172" s="34">
        <v>125</v>
      </c>
      <c r="M172" s="56">
        <v>1576</v>
      </c>
      <c r="N172" s="34">
        <v>513</v>
      </c>
      <c r="O172" s="34">
        <v>580</v>
      </c>
      <c r="P172" s="34">
        <v>0</v>
      </c>
      <c r="Q172" s="34">
        <v>483</v>
      </c>
    </row>
    <row r="173" spans="1:17" x14ac:dyDescent="0.4">
      <c r="A173" s="34" t="s">
        <v>233</v>
      </c>
      <c r="B173" s="34" t="s">
        <v>238</v>
      </c>
      <c r="C173" s="56">
        <v>1675</v>
      </c>
      <c r="D173" s="34">
        <v>537</v>
      </c>
      <c r="E173" s="34">
        <v>829</v>
      </c>
      <c r="F173" s="34">
        <v>0</v>
      </c>
      <c r="G173" s="34">
        <v>309</v>
      </c>
      <c r="H173" s="34">
        <v>410</v>
      </c>
      <c r="I173" s="34">
        <v>125</v>
      </c>
      <c r="J173" s="34">
        <v>189</v>
      </c>
      <c r="K173" s="34">
        <v>0</v>
      </c>
      <c r="L173" s="34">
        <v>96</v>
      </c>
      <c r="M173" s="56">
        <v>1407</v>
      </c>
      <c r="N173" s="34">
        <v>497</v>
      </c>
      <c r="O173" s="34">
        <v>615</v>
      </c>
      <c r="P173" s="34">
        <v>0</v>
      </c>
      <c r="Q173" s="34">
        <v>295</v>
      </c>
    </row>
    <row r="174" spans="1:17" x14ac:dyDescent="0.4">
      <c r="A174" s="34" t="s">
        <v>233</v>
      </c>
      <c r="B174" s="34" t="s">
        <v>236</v>
      </c>
      <c r="C174" s="56">
        <v>2527</v>
      </c>
      <c r="D174" s="34">
        <v>950</v>
      </c>
      <c r="E174" s="56">
        <v>1035</v>
      </c>
      <c r="F174" s="34">
        <v>0</v>
      </c>
      <c r="G174" s="34">
        <v>542</v>
      </c>
      <c r="H174" s="56">
        <v>1069</v>
      </c>
      <c r="I174" s="34">
        <v>559</v>
      </c>
      <c r="J174" s="34">
        <v>288</v>
      </c>
      <c r="K174" s="34">
        <v>0</v>
      </c>
      <c r="L174" s="34">
        <v>222</v>
      </c>
      <c r="M174" s="56">
        <v>1644</v>
      </c>
      <c r="N174" s="34">
        <v>583</v>
      </c>
      <c r="O174" s="34">
        <v>673</v>
      </c>
      <c r="P174" s="34">
        <v>0</v>
      </c>
      <c r="Q174" s="34">
        <v>388</v>
      </c>
    </row>
    <row r="175" spans="1:17" x14ac:dyDescent="0.4">
      <c r="A175" s="34" t="s">
        <v>233</v>
      </c>
      <c r="B175" s="34" t="s">
        <v>248</v>
      </c>
      <c r="C175" s="56">
        <v>1683</v>
      </c>
      <c r="D175" s="34">
        <v>509</v>
      </c>
      <c r="E175" s="34">
        <v>810</v>
      </c>
      <c r="F175" s="34">
        <v>0</v>
      </c>
      <c r="G175" s="34">
        <v>364</v>
      </c>
      <c r="H175" s="34">
        <v>408</v>
      </c>
      <c r="I175" s="34">
        <v>158</v>
      </c>
      <c r="J175" s="34">
        <v>167</v>
      </c>
      <c r="K175" s="34">
        <v>0</v>
      </c>
      <c r="L175" s="34">
        <v>83</v>
      </c>
      <c r="M175" s="56">
        <v>1559</v>
      </c>
      <c r="N175" s="34">
        <v>451</v>
      </c>
      <c r="O175" s="34">
        <v>735</v>
      </c>
      <c r="P175" s="34">
        <v>0</v>
      </c>
      <c r="Q175" s="34">
        <v>373</v>
      </c>
    </row>
    <row r="176" spans="1:17" x14ac:dyDescent="0.4">
      <c r="A176" s="34" t="s">
        <v>233</v>
      </c>
      <c r="B176" s="34" t="s">
        <v>251</v>
      </c>
      <c r="C176" s="56">
        <v>2724</v>
      </c>
      <c r="D176" s="56">
        <v>1013</v>
      </c>
      <c r="E176" s="56">
        <v>1309</v>
      </c>
      <c r="F176" s="34">
        <v>0</v>
      </c>
      <c r="G176" s="34">
        <v>402</v>
      </c>
      <c r="H176" s="56">
        <v>1114</v>
      </c>
      <c r="I176" s="34">
        <v>260</v>
      </c>
      <c r="J176" s="34">
        <v>741</v>
      </c>
      <c r="K176" s="34">
        <v>0</v>
      </c>
      <c r="L176" s="34">
        <v>113</v>
      </c>
      <c r="M176" s="56">
        <v>2013</v>
      </c>
      <c r="N176" s="34">
        <v>836</v>
      </c>
      <c r="O176" s="34">
        <v>801</v>
      </c>
      <c r="P176" s="34">
        <v>0</v>
      </c>
      <c r="Q176" s="34">
        <v>376</v>
      </c>
    </row>
    <row r="177" spans="1:17" x14ac:dyDescent="0.4">
      <c r="A177" s="34" t="s">
        <v>233</v>
      </c>
      <c r="B177" s="34" t="s">
        <v>249</v>
      </c>
      <c r="C177" s="56">
        <v>2396</v>
      </c>
      <c r="D177" s="34">
        <v>941</v>
      </c>
      <c r="E177" s="34">
        <v>859</v>
      </c>
      <c r="F177" s="34">
        <v>0</v>
      </c>
      <c r="G177" s="34">
        <v>596</v>
      </c>
      <c r="H177" s="34">
        <v>727</v>
      </c>
      <c r="I177" s="34">
        <v>281</v>
      </c>
      <c r="J177" s="34">
        <v>251</v>
      </c>
      <c r="K177" s="34">
        <v>0</v>
      </c>
      <c r="L177" s="34">
        <v>195</v>
      </c>
      <c r="M177" s="56">
        <v>2807</v>
      </c>
      <c r="N177" s="56">
        <v>1028</v>
      </c>
      <c r="O177" s="34">
        <v>958</v>
      </c>
      <c r="P177" s="34">
        <v>0</v>
      </c>
      <c r="Q177" s="34">
        <v>821</v>
      </c>
    </row>
    <row r="178" spans="1:17" x14ac:dyDescent="0.4">
      <c r="A178" s="34" t="s">
        <v>233</v>
      </c>
      <c r="B178" s="34" t="s">
        <v>253</v>
      </c>
      <c r="C178" s="56">
        <v>2061</v>
      </c>
      <c r="D178" s="34">
        <v>942</v>
      </c>
      <c r="E178" s="34">
        <v>733</v>
      </c>
      <c r="F178" s="34">
        <v>0</v>
      </c>
      <c r="G178" s="34">
        <v>386</v>
      </c>
      <c r="H178" s="34">
        <v>470</v>
      </c>
      <c r="I178" s="34">
        <v>205</v>
      </c>
      <c r="J178" s="34">
        <v>175</v>
      </c>
      <c r="K178" s="34">
        <v>0</v>
      </c>
      <c r="L178" s="34">
        <v>90</v>
      </c>
      <c r="M178" s="56">
        <v>1615</v>
      </c>
      <c r="N178" s="34">
        <v>775</v>
      </c>
      <c r="O178" s="34">
        <v>519</v>
      </c>
      <c r="P178" s="34">
        <v>0</v>
      </c>
      <c r="Q178" s="34">
        <v>321</v>
      </c>
    </row>
    <row r="179" spans="1:17" x14ac:dyDescent="0.4">
      <c r="A179" s="34" t="s">
        <v>233</v>
      </c>
      <c r="B179" s="34" t="s">
        <v>250</v>
      </c>
      <c r="C179" s="56">
        <v>2078</v>
      </c>
      <c r="D179" s="34">
        <v>665</v>
      </c>
      <c r="E179" s="34">
        <v>861</v>
      </c>
      <c r="F179" s="34">
        <v>0</v>
      </c>
      <c r="G179" s="34">
        <v>552</v>
      </c>
      <c r="H179" s="34">
        <v>720</v>
      </c>
      <c r="I179" s="34">
        <v>229</v>
      </c>
      <c r="J179" s="34">
        <v>248</v>
      </c>
      <c r="K179" s="34">
        <v>0</v>
      </c>
      <c r="L179" s="34">
        <v>243</v>
      </c>
      <c r="M179" s="56">
        <v>1909</v>
      </c>
      <c r="N179" s="34">
        <v>833</v>
      </c>
      <c r="O179" s="34">
        <v>623</v>
      </c>
      <c r="P179" s="34">
        <v>0</v>
      </c>
      <c r="Q179" s="34">
        <v>453</v>
      </c>
    </row>
    <row r="180" spans="1:17" x14ac:dyDescent="0.4">
      <c r="A180" s="34" t="s">
        <v>233</v>
      </c>
      <c r="B180" s="34" t="s">
        <v>245</v>
      </c>
      <c r="C180" s="56">
        <v>1359</v>
      </c>
      <c r="D180" s="34">
        <v>536</v>
      </c>
      <c r="E180" s="34">
        <v>550</v>
      </c>
      <c r="F180" s="34">
        <v>0</v>
      </c>
      <c r="G180" s="34">
        <v>273</v>
      </c>
      <c r="H180" s="34">
        <v>303</v>
      </c>
      <c r="I180" s="34">
        <v>106</v>
      </c>
      <c r="J180" s="34">
        <v>106</v>
      </c>
      <c r="K180" s="34">
        <v>0</v>
      </c>
      <c r="L180" s="34">
        <v>91</v>
      </c>
      <c r="M180" s="34">
        <v>588</v>
      </c>
      <c r="N180" s="34">
        <v>181</v>
      </c>
      <c r="O180" s="34">
        <v>252</v>
      </c>
      <c r="P180" s="34">
        <v>0</v>
      </c>
      <c r="Q180" s="34">
        <v>155</v>
      </c>
    </row>
    <row r="181" spans="1:17" x14ac:dyDescent="0.4">
      <c r="A181" s="34" t="s">
        <v>233</v>
      </c>
      <c r="B181" s="34" t="s">
        <v>239</v>
      </c>
      <c r="C181" s="56">
        <v>1943</v>
      </c>
      <c r="D181" s="34">
        <v>821</v>
      </c>
      <c r="E181" s="34">
        <v>781</v>
      </c>
      <c r="F181" s="34">
        <v>0</v>
      </c>
      <c r="G181" s="34">
        <v>341</v>
      </c>
      <c r="H181" s="34">
        <v>642</v>
      </c>
      <c r="I181" s="34">
        <v>301</v>
      </c>
      <c r="J181" s="34">
        <v>207</v>
      </c>
      <c r="K181" s="34">
        <v>0</v>
      </c>
      <c r="L181" s="34">
        <v>134</v>
      </c>
      <c r="M181" s="56">
        <v>1638</v>
      </c>
      <c r="N181" s="34">
        <v>657</v>
      </c>
      <c r="O181" s="34">
        <v>640</v>
      </c>
      <c r="P181" s="34">
        <v>0</v>
      </c>
      <c r="Q181" s="34">
        <v>341</v>
      </c>
    </row>
    <row r="182" spans="1:17" x14ac:dyDescent="0.4">
      <c r="A182" s="34" t="s">
        <v>233</v>
      </c>
      <c r="B182" s="34" t="s">
        <v>247</v>
      </c>
      <c r="C182" s="34">
        <v>551</v>
      </c>
      <c r="D182" s="34">
        <v>133</v>
      </c>
      <c r="E182" s="34">
        <v>306</v>
      </c>
      <c r="F182" s="34">
        <v>0</v>
      </c>
      <c r="G182" s="34">
        <v>112</v>
      </c>
      <c r="H182" s="34">
        <v>202</v>
      </c>
      <c r="I182" s="34">
        <v>49</v>
      </c>
      <c r="J182" s="34">
        <v>87</v>
      </c>
      <c r="K182" s="34">
        <v>0</v>
      </c>
      <c r="L182" s="34">
        <v>66</v>
      </c>
      <c r="M182" s="34">
        <v>346</v>
      </c>
      <c r="N182" s="34">
        <v>117</v>
      </c>
      <c r="O182" s="34">
        <v>147</v>
      </c>
      <c r="P182" s="34">
        <v>0</v>
      </c>
      <c r="Q182" s="34">
        <v>82</v>
      </c>
    </row>
    <row r="183" spans="1:17" x14ac:dyDescent="0.4">
      <c r="A183" s="34" t="s">
        <v>233</v>
      </c>
      <c r="B183" s="34" t="s">
        <v>216</v>
      </c>
      <c r="C183" s="34">
        <v>661</v>
      </c>
      <c r="D183" s="34">
        <v>137</v>
      </c>
      <c r="E183" s="34">
        <v>337</v>
      </c>
      <c r="F183" s="34">
        <v>0</v>
      </c>
      <c r="G183" s="34">
        <v>187</v>
      </c>
      <c r="H183" s="34">
        <v>209</v>
      </c>
      <c r="I183" s="34">
        <v>58</v>
      </c>
      <c r="J183" s="34">
        <v>93</v>
      </c>
      <c r="K183" s="34">
        <v>0</v>
      </c>
      <c r="L183" s="34">
        <v>58</v>
      </c>
      <c r="M183" s="34">
        <v>575</v>
      </c>
      <c r="N183" s="34">
        <v>171</v>
      </c>
      <c r="O183" s="34">
        <v>257</v>
      </c>
      <c r="P183" s="34">
        <v>0</v>
      </c>
      <c r="Q183" s="34">
        <v>147</v>
      </c>
    </row>
    <row r="184" spans="1:17" x14ac:dyDescent="0.4">
      <c r="A184" s="34" t="s">
        <v>233</v>
      </c>
      <c r="B184" s="34" t="s">
        <v>241</v>
      </c>
      <c r="C184" s="56">
        <v>1766</v>
      </c>
      <c r="D184" s="34">
        <v>668</v>
      </c>
      <c r="E184" s="34">
        <v>769</v>
      </c>
      <c r="F184" s="34">
        <v>0</v>
      </c>
      <c r="G184" s="34">
        <v>329</v>
      </c>
      <c r="H184" s="34">
        <v>575</v>
      </c>
      <c r="I184" s="34">
        <v>192</v>
      </c>
      <c r="J184" s="34">
        <v>282</v>
      </c>
      <c r="K184" s="34">
        <v>0</v>
      </c>
      <c r="L184" s="34">
        <v>101</v>
      </c>
      <c r="M184" s="34">
        <v>955</v>
      </c>
      <c r="N184" s="34">
        <v>403</v>
      </c>
      <c r="O184" s="34">
        <v>319</v>
      </c>
      <c r="P184" s="34">
        <v>0</v>
      </c>
      <c r="Q184" s="34">
        <v>233</v>
      </c>
    </row>
    <row r="185" spans="1:17" x14ac:dyDescent="0.4">
      <c r="A185" s="34" t="s">
        <v>257</v>
      </c>
      <c r="B185" s="34" t="s">
        <v>257</v>
      </c>
      <c r="C185" s="56">
        <v>17049</v>
      </c>
      <c r="D185" s="56">
        <v>8824</v>
      </c>
      <c r="E185" s="56">
        <v>4069</v>
      </c>
      <c r="F185" s="34">
        <v>488</v>
      </c>
      <c r="G185" s="56">
        <v>3668</v>
      </c>
      <c r="H185" s="56">
        <v>9255</v>
      </c>
      <c r="I185" s="56">
        <v>5052</v>
      </c>
      <c r="J185" s="56">
        <v>2073</v>
      </c>
      <c r="K185" s="34">
        <v>300</v>
      </c>
      <c r="L185" s="56">
        <v>1830</v>
      </c>
      <c r="M185" s="56">
        <v>11957</v>
      </c>
      <c r="N185" s="56">
        <v>7431</v>
      </c>
      <c r="O185" s="56">
        <v>3033</v>
      </c>
      <c r="P185" s="34">
        <v>144</v>
      </c>
      <c r="Q185" s="56">
        <v>1349</v>
      </c>
    </row>
    <row r="186" spans="1:17" x14ac:dyDescent="0.4">
      <c r="A186" s="34" t="s">
        <v>257</v>
      </c>
      <c r="B186" s="34" t="s">
        <v>209</v>
      </c>
      <c r="C186" s="56">
        <v>4394</v>
      </c>
      <c r="D186" s="56">
        <v>2265</v>
      </c>
      <c r="E186" s="34">
        <v>949</v>
      </c>
      <c r="F186" s="34">
        <v>157</v>
      </c>
      <c r="G186" s="56">
        <v>1023</v>
      </c>
      <c r="H186" s="56">
        <v>2185</v>
      </c>
      <c r="I186" s="56">
        <v>1254</v>
      </c>
      <c r="J186" s="34">
        <v>490</v>
      </c>
      <c r="K186" s="34">
        <v>90</v>
      </c>
      <c r="L186" s="34">
        <v>351</v>
      </c>
      <c r="M186" s="56">
        <v>3725</v>
      </c>
      <c r="N186" s="56">
        <v>2323</v>
      </c>
      <c r="O186" s="34">
        <v>954</v>
      </c>
      <c r="P186" s="34">
        <v>53</v>
      </c>
      <c r="Q186" s="34">
        <v>395</v>
      </c>
    </row>
    <row r="187" spans="1:17" x14ac:dyDescent="0.4">
      <c r="A187" s="34" t="s">
        <v>257</v>
      </c>
      <c r="B187" s="34" t="s">
        <v>211</v>
      </c>
      <c r="C187" s="56">
        <v>2430</v>
      </c>
      <c r="D187" s="56">
        <v>1301</v>
      </c>
      <c r="E187" s="34">
        <v>372</v>
      </c>
      <c r="F187" s="34">
        <v>105</v>
      </c>
      <c r="G187" s="34">
        <v>652</v>
      </c>
      <c r="H187" s="56">
        <v>1342</v>
      </c>
      <c r="I187" s="34">
        <v>689</v>
      </c>
      <c r="J187" s="34">
        <v>192</v>
      </c>
      <c r="K187" s="34">
        <v>57</v>
      </c>
      <c r="L187" s="34">
        <v>404</v>
      </c>
      <c r="M187" s="56">
        <v>1387</v>
      </c>
      <c r="N187" s="34">
        <v>972</v>
      </c>
      <c r="O187" s="34">
        <v>199</v>
      </c>
      <c r="P187" s="34">
        <v>20</v>
      </c>
      <c r="Q187" s="34">
        <v>196</v>
      </c>
    </row>
    <row r="188" spans="1:17" x14ac:dyDescent="0.4">
      <c r="A188" s="34" t="s">
        <v>257</v>
      </c>
      <c r="B188" s="34" t="s">
        <v>208</v>
      </c>
      <c r="C188" s="56">
        <v>4270</v>
      </c>
      <c r="D188" s="56">
        <v>2079</v>
      </c>
      <c r="E188" s="56">
        <v>1194</v>
      </c>
      <c r="F188" s="34">
        <v>111</v>
      </c>
      <c r="G188" s="34">
        <v>886</v>
      </c>
      <c r="H188" s="56">
        <v>2330</v>
      </c>
      <c r="I188" s="56">
        <v>1088</v>
      </c>
      <c r="J188" s="34">
        <v>572</v>
      </c>
      <c r="K188" s="34">
        <v>109</v>
      </c>
      <c r="L188" s="34">
        <v>561</v>
      </c>
      <c r="M188" s="56">
        <v>2784</v>
      </c>
      <c r="N188" s="56">
        <v>1719</v>
      </c>
      <c r="O188" s="34">
        <v>691</v>
      </c>
      <c r="P188" s="34">
        <v>32</v>
      </c>
      <c r="Q188" s="34">
        <v>342</v>
      </c>
    </row>
    <row r="189" spans="1:17" x14ac:dyDescent="0.4">
      <c r="A189" s="34" t="s">
        <v>257</v>
      </c>
      <c r="B189" s="34" t="s">
        <v>258</v>
      </c>
      <c r="C189" s="56">
        <v>3641</v>
      </c>
      <c r="D189" s="56">
        <v>1992</v>
      </c>
      <c r="E189" s="34">
        <v>899</v>
      </c>
      <c r="F189" s="34">
        <v>54</v>
      </c>
      <c r="G189" s="34">
        <v>696</v>
      </c>
      <c r="H189" s="56">
        <v>1966</v>
      </c>
      <c r="I189" s="56">
        <v>1184</v>
      </c>
      <c r="J189" s="34">
        <v>411</v>
      </c>
      <c r="K189" s="34">
        <v>23</v>
      </c>
      <c r="L189" s="34">
        <v>348</v>
      </c>
      <c r="M189" s="56">
        <v>2069</v>
      </c>
      <c r="N189" s="56">
        <v>1333</v>
      </c>
      <c r="O189" s="34">
        <v>460</v>
      </c>
      <c r="P189" s="34">
        <v>20</v>
      </c>
      <c r="Q189" s="34">
        <v>256</v>
      </c>
    </row>
    <row r="190" spans="1:17" x14ac:dyDescent="0.4">
      <c r="A190" s="34" t="s">
        <v>257</v>
      </c>
      <c r="B190" s="34" t="s">
        <v>216</v>
      </c>
      <c r="C190" s="56">
        <v>2314</v>
      </c>
      <c r="D190" s="56">
        <v>1187</v>
      </c>
      <c r="E190" s="34">
        <v>655</v>
      </c>
      <c r="F190" s="34">
        <v>61</v>
      </c>
      <c r="G190" s="34">
        <v>411</v>
      </c>
      <c r="H190" s="56">
        <v>1432</v>
      </c>
      <c r="I190" s="34">
        <v>837</v>
      </c>
      <c r="J190" s="34">
        <v>408</v>
      </c>
      <c r="K190" s="34">
        <v>21</v>
      </c>
      <c r="L190" s="34">
        <v>166</v>
      </c>
      <c r="M190" s="56">
        <v>1992</v>
      </c>
      <c r="N190" s="56">
        <v>1084</v>
      </c>
      <c r="O190" s="34">
        <v>729</v>
      </c>
      <c r="P190" s="34">
        <v>19</v>
      </c>
      <c r="Q190" s="34">
        <v>160</v>
      </c>
    </row>
    <row r="191" spans="1:17" x14ac:dyDescent="0.4">
      <c r="A191" s="34" t="s">
        <v>259</v>
      </c>
      <c r="B191" s="34" t="s">
        <v>259</v>
      </c>
      <c r="C191" s="56">
        <v>46597</v>
      </c>
      <c r="D191" s="56">
        <v>21229</v>
      </c>
      <c r="E191" s="56">
        <v>8827</v>
      </c>
      <c r="F191" s="56">
        <v>5930</v>
      </c>
      <c r="G191" s="56">
        <v>10611</v>
      </c>
      <c r="H191" s="56">
        <v>13956</v>
      </c>
      <c r="I191" s="56">
        <v>6386</v>
      </c>
      <c r="J191" s="56">
        <v>2788</v>
      </c>
      <c r="K191" s="56">
        <v>1631</v>
      </c>
      <c r="L191" s="56">
        <v>3151</v>
      </c>
      <c r="M191" s="56">
        <v>25931</v>
      </c>
      <c r="N191" s="56">
        <v>14170</v>
      </c>
      <c r="O191" s="56">
        <v>5148</v>
      </c>
      <c r="P191" s="56">
        <v>2105</v>
      </c>
      <c r="Q191" s="56">
        <v>4508</v>
      </c>
    </row>
    <row r="192" spans="1:17" x14ac:dyDescent="0.4">
      <c r="A192" s="34" t="s">
        <v>259</v>
      </c>
      <c r="B192" s="34" t="s">
        <v>265</v>
      </c>
      <c r="C192" s="34">
        <v>184</v>
      </c>
      <c r="D192" s="34">
        <v>127</v>
      </c>
      <c r="E192" s="34">
        <v>15</v>
      </c>
      <c r="F192" s="34">
        <v>12</v>
      </c>
      <c r="G192" s="34">
        <v>30</v>
      </c>
      <c r="H192" s="34">
        <v>91</v>
      </c>
      <c r="I192" s="34">
        <v>55</v>
      </c>
      <c r="J192" s="34">
        <v>11</v>
      </c>
      <c r="K192" s="34">
        <v>13</v>
      </c>
      <c r="L192" s="34">
        <v>12</v>
      </c>
      <c r="M192" s="34">
        <v>91</v>
      </c>
      <c r="N192" s="34">
        <v>66</v>
      </c>
      <c r="O192" s="34">
        <v>4</v>
      </c>
      <c r="P192" s="34">
        <v>5</v>
      </c>
      <c r="Q192" s="34">
        <v>16</v>
      </c>
    </row>
    <row r="193" spans="1:17" x14ac:dyDescent="0.4">
      <c r="A193" s="34" t="s">
        <v>259</v>
      </c>
      <c r="B193" s="34" t="s">
        <v>263</v>
      </c>
      <c r="C193" s="56">
        <v>5823</v>
      </c>
      <c r="D193" s="56">
        <v>2443</v>
      </c>
      <c r="E193" s="34">
        <v>944</v>
      </c>
      <c r="F193" s="56">
        <v>1055</v>
      </c>
      <c r="G193" s="56">
        <v>1381</v>
      </c>
      <c r="H193" s="56">
        <v>1333</v>
      </c>
      <c r="I193" s="34">
        <v>622</v>
      </c>
      <c r="J193" s="34">
        <v>217</v>
      </c>
      <c r="K193" s="34">
        <v>194</v>
      </c>
      <c r="L193" s="34">
        <v>300</v>
      </c>
      <c r="M193" s="56">
        <v>2134</v>
      </c>
      <c r="N193" s="56">
        <v>1282</v>
      </c>
      <c r="O193" s="34">
        <v>306</v>
      </c>
      <c r="P193" s="34">
        <v>203</v>
      </c>
      <c r="Q193" s="34">
        <v>343</v>
      </c>
    </row>
    <row r="194" spans="1:17" x14ac:dyDescent="0.4">
      <c r="A194" s="34" t="s">
        <v>259</v>
      </c>
      <c r="B194" s="34" t="s">
        <v>262</v>
      </c>
      <c r="C194" s="56">
        <v>8416</v>
      </c>
      <c r="D194" s="56">
        <v>4547</v>
      </c>
      <c r="E194" s="56">
        <v>1465</v>
      </c>
      <c r="F194" s="34">
        <v>649</v>
      </c>
      <c r="G194" s="56">
        <v>1755</v>
      </c>
      <c r="H194" s="56">
        <v>2497</v>
      </c>
      <c r="I194" s="56">
        <v>1352</v>
      </c>
      <c r="J194" s="34">
        <v>471</v>
      </c>
      <c r="K194" s="34">
        <v>186</v>
      </c>
      <c r="L194" s="34">
        <v>488</v>
      </c>
      <c r="M194" s="56">
        <v>4201</v>
      </c>
      <c r="N194" s="56">
        <v>2506</v>
      </c>
      <c r="O194" s="34">
        <v>822</v>
      </c>
      <c r="P194" s="34">
        <v>190</v>
      </c>
      <c r="Q194" s="34">
        <v>683</v>
      </c>
    </row>
    <row r="195" spans="1:17" x14ac:dyDescent="0.4">
      <c r="A195" s="34" t="s">
        <v>259</v>
      </c>
      <c r="B195" s="34" t="s">
        <v>211</v>
      </c>
      <c r="C195" s="56">
        <v>1351</v>
      </c>
      <c r="D195" s="34">
        <v>550</v>
      </c>
      <c r="E195" s="34">
        <v>466</v>
      </c>
      <c r="F195" s="34">
        <v>125</v>
      </c>
      <c r="G195" s="34">
        <v>210</v>
      </c>
      <c r="H195" s="34">
        <v>467</v>
      </c>
      <c r="I195" s="34">
        <v>175</v>
      </c>
      <c r="J195" s="34">
        <v>167</v>
      </c>
      <c r="K195" s="34">
        <v>49</v>
      </c>
      <c r="L195" s="34">
        <v>76</v>
      </c>
      <c r="M195" s="34">
        <v>606</v>
      </c>
      <c r="N195" s="34">
        <v>249</v>
      </c>
      <c r="O195" s="34">
        <v>267</v>
      </c>
      <c r="P195" s="34">
        <v>28</v>
      </c>
      <c r="Q195" s="34">
        <v>62</v>
      </c>
    </row>
    <row r="196" spans="1:17" x14ac:dyDescent="0.4">
      <c r="A196" s="34" t="s">
        <v>259</v>
      </c>
      <c r="B196" s="34" t="s">
        <v>266</v>
      </c>
      <c r="C196" s="56">
        <v>4938</v>
      </c>
      <c r="D196" s="56">
        <v>2162</v>
      </c>
      <c r="E196" s="56">
        <v>1294</v>
      </c>
      <c r="F196" s="34">
        <v>406</v>
      </c>
      <c r="G196" s="56">
        <v>1076</v>
      </c>
      <c r="H196" s="56">
        <v>2171</v>
      </c>
      <c r="I196" s="34">
        <v>843</v>
      </c>
      <c r="J196" s="34">
        <v>590</v>
      </c>
      <c r="K196" s="34">
        <v>213</v>
      </c>
      <c r="L196" s="34">
        <v>525</v>
      </c>
      <c r="M196" s="56">
        <v>2348</v>
      </c>
      <c r="N196" s="56">
        <v>1267</v>
      </c>
      <c r="O196" s="34">
        <v>672</v>
      </c>
      <c r="P196" s="34">
        <v>123</v>
      </c>
      <c r="Q196" s="34">
        <v>286</v>
      </c>
    </row>
    <row r="197" spans="1:17" x14ac:dyDescent="0.4">
      <c r="A197" s="34" t="s">
        <v>259</v>
      </c>
      <c r="B197" s="34" t="s">
        <v>260</v>
      </c>
      <c r="C197" s="56">
        <v>7407</v>
      </c>
      <c r="D197" s="56">
        <v>3092</v>
      </c>
      <c r="E197" s="56">
        <v>1047</v>
      </c>
      <c r="F197" s="56">
        <v>1295</v>
      </c>
      <c r="G197" s="56">
        <v>1973</v>
      </c>
      <c r="H197" s="56">
        <v>2233</v>
      </c>
      <c r="I197" s="34">
        <v>881</v>
      </c>
      <c r="J197" s="34">
        <v>388</v>
      </c>
      <c r="K197" s="34">
        <v>359</v>
      </c>
      <c r="L197" s="34">
        <v>605</v>
      </c>
      <c r="M197" s="56">
        <v>3988</v>
      </c>
      <c r="N197" s="56">
        <v>2097</v>
      </c>
      <c r="O197" s="34">
        <v>546</v>
      </c>
      <c r="P197" s="34">
        <v>500</v>
      </c>
      <c r="Q197" s="34">
        <v>845</v>
      </c>
    </row>
    <row r="198" spans="1:17" x14ac:dyDescent="0.4">
      <c r="A198" s="34" t="s">
        <v>259</v>
      </c>
      <c r="B198" s="34" t="s">
        <v>207</v>
      </c>
      <c r="C198" s="56">
        <v>8489</v>
      </c>
      <c r="D198" s="56">
        <v>4260</v>
      </c>
      <c r="E198" s="56">
        <v>1424</v>
      </c>
      <c r="F198" s="56">
        <v>1144</v>
      </c>
      <c r="G198" s="56">
        <v>1661</v>
      </c>
      <c r="H198" s="56">
        <v>2850</v>
      </c>
      <c r="I198" s="56">
        <v>1426</v>
      </c>
      <c r="J198" s="34">
        <v>447</v>
      </c>
      <c r="K198" s="34">
        <v>355</v>
      </c>
      <c r="L198" s="34">
        <v>622</v>
      </c>
      <c r="M198" s="56">
        <v>6218</v>
      </c>
      <c r="N198" s="56">
        <v>3372</v>
      </c>
      <c r="O198" s="56">
        <v>1144</v>
      </c>
      <c r="P198" s="34">
        <v>593</v>
      </c>
      <c r="Q198" s="56">
        <v>1109</v>
      </c>
    </row>
    <row r="199" spans="1:17" x14ac:dyDescent="0.4">
      <c r="A199" s="34" t="s">
        <v>259</v>
      </c>
      <c r="B199" s="34" t="s">
        <v>261</v>
      </c>
      <c r="C199" s="56">
        <v>7101</v>
      </c>
      <c r="D199" s="56">
        <v>3270</v>
      </c>
      <c r="E199" s="56">
        <v>1329</v>
      </c>
      <c r="F199" s="34">
        <v>761</v>
      </c>
      <c r="G199" s="56">
        <v>1741</v>
      </c>
      <c r="H199" s="56">
        <v>1450</v>
      </c>
      <c r="I199" s="34">
        <v>676</v>
      </c>
      <c r="J199" s="34">
        <v>283</v>
      </c>
      <c r="K199" s="34">
        <v>148</v>
      </c>
      <c r="L199" s="34">
        <v>343</v>
      </c>
      <c r="M199" s="56">
        <v>4705</v>
      </c>
      <c r="N199" s="56">
        <v>2524</v>
      </c>
      <c r="O199" s="56">
        <v>1023</v>
      </c>
      <c r="P199" s="34">
        <v>289</v>
      </c>
      <c r="Q199" s="34">
        <v>869</v>
      </c>
    </row>
    <row r="200" spans="1:17" x14ac:dyDescent="0.4">
      <c r="A200" s="34" t="s">
        <v>259</v>
      </c>
      <c r="B200" s="34" t="s">
        <v>264</v>
      </c>
      <c r="C200" s="34">
        <v>1</v>
      </c>
      <c r="D200" s="34">
        <v>0</v>
      </c>
      <c r="E200" s="34">
        <v>1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</row>
    <row r="201" spans="1:17" x14ac:dyDescent="0.4">
      <c r="A201" s="34" t="s">
        <v>259</v>
      </c>
      <c r="B201" s="34" t="s">
        <v>216</v>
      </c>
      <c r="C201" s="56">
        <v>2887</v>
      </c>
      <c r="D201" s="34">
        <v>778</v>
      </c>
      <c r="E201" s="34">
        <v>842</v>
      </c>
      <c r="F201" s="34">
        <v>483</v>
      </c>
      <c r="G201" s="34">
        <v>784</v>
      </c>
      <c r="H201" s="34">
        <v>864</v>
      </c>
      <c r="I201" s="34">
        <v>356</v>
      </c>
      <c r="J201" s="34">
        <v>214</v>
      </c>
      <c r="K201" s="34">
        <v>114</v>
      </c>
      <c r="L201" s="34">
        <v>180</v>
      </c>
      <c r="M201" s="56">
        <v>1640</v>
      </c>
      <c r="N201" s="34">
        <v>807</v>
      </c>
      <c r="O201" s="34">
        <v>364</v>
      </c>
      <c r="P201" s="34">
        <v>174</v>
      </c>
      <c r="Q201" s="34">
        <v>295</v>
      </c>
    </row>
    <row r="202" spans="1:17" x14ac:dyDescent="0.4">
      <c r="A202" s="34" t="s">
        <v>267</v>
      </c>
      <c r="B202" s="34" t="s">
        <v>267</v>
      </c>
      <c r="C202" s="56">
        <v>22958</v>
      </c>
      <c r="D202" s="56">
        <v>14123</v>
      </c>
      <c r="E202" s="56">
        <v>2730</v>
      </c>
      <c r="F202" s="34">
        <v>884</v>
      </c>
      <c r="G202" s="56">
        <v>5221</v>
      </c>
      <c r="H202" s="56">
        <v>13687</v>
      </c>
      <c r="I202" s="56">
        <v>8175</v>
      </c>
      <c r="J202" s="56">
        <v>1679</v>
      </c>
      <c r="K202" s="34">
        <v>563</v>
      </c>
      <c r="L202" s="56">
        <v>3270</v>
      </c>
      <c r="M202" s="56">
        <v>15197</v>
      </c>
      <c r="N202" s="56">
        <v>10586</v>
      </c>
      <c r="O202" s="56">
        <v>1978</v>
      </c>
      <c r="P202" s="34">
        <v>343</v>
      </c>
      <c r="Q202" s="56">
        <v>2290</v>
      </c>
    </row>
    <row r="203" spans="1:17" x14ac:dyDescent="0.4">
      <c r="A203" s="34" t="s">
        <v>267</v>
      </c>
      <c r="B203" s="34" t="s">
        <v>273</v>
      </c>
      <c r="C203" s="34">
        <v>99</v>
      </c>
      <c r="D203" s="34">
        <v>79</v>
      </c>
      <c r="E203" s="34">
        <v>9</v>
      </c>
      <c r="F203" s="34">
        <v>2</v>
      </c>
      <c r="G203" s="34">
        <v>9</v>
      </c>
      <c r="H203" s="34">
        <v>91</v>
      </c>
      <c r="I203" s="34">
        <v>71</v>
      </c>
      <c r="J203" s="34">
        <v>9</v>
      </c>
      <c r="K203" s="34">
        <v>1</v>
      </c>
      <c r="L203" s="34">
        <v>10</v>
      </c>
      <c r="M203" s="34">
        <v>285</v>
      </c>
      <c r="N203" s="34">
        <v>268</v>
      </c>
      <c r="O203" s="34">
        <v>11</v>
      </c>
      <c r="P203" s="34">
        <v>1</v>
      </c>
      <c r="Q203" s="34">
        <v>5</v>
      </c>
    </row>
    <row r="204" spans="1:17" x14ac:dyDescent="0.4">
      <c r="A204" s="34" t="s">
        <v>267</v>
      </c>
      <c r="B204" s="34" t="s">
        <v>289</v>
      </c>
      <c r="C204" s="34">
        <v>178</v>
      </c>
      <c r="D204" s="34">
        <v>126</v>
      </c>
      <c r="E204" s="34">
        <v>14</v>
      </c>
      <c r="F204" s="34">
        <v>8</v>
      </c>
      <c r="G204" s="34">
        <v>30</v>
      </c>
      <c r="H204" s="34">
        <v>217</v>
      </c>
      <c r="I204" s="34">
        <v>150</v>
      </c>
      <c r="J204" s="34">
        <v>23</v>
      </c>
      <c r="K204" s="34">
        <v>5</v>
      </c>
      <c r="L204" s="34">
        <v>39</v>
      </c>
      <c r="M204" s="34">
        <v>176</v>
      </c>
      <c r="N204" s="34">
        <v>133</v>
      </c>
      <c r="O204" s="34">
        <v>9</v>
      </c>
      <c r="P204" s="34">
        <v>7</v>
      </c>
      <c r="Q204" s="34">
        <v>27</v>
      </c>
    </row>
    <row r="205" spans="1:17" x14ac:dyDescent="0.4">
      <c r="A205" s="34" t="s">
        <v>267</v>
      </c>
      <c r="B205" s="34" t="s">
        <v>287</v>
      </c>
      <c r="C205" s="34">
        <v>66</v>
      </c>
      <c r="D205" s="34">
        <v>48</v>
      </c>
      <c r="E205" s="34">
        <v>3</v>
      </c>
      <c r="F205" s="34">
        <v>1</v>
      </c>
      <c r="G205" s="34">
        <v>14</v>
      </c>
      <c r="H205" s="34">
        <v>36</v>
      </c>
      <c r="I205" s="34">
        <v>25</v>
      </c>
      <c r="J205" s="34">
        <v>0</v>
      </c>
      <c r="K205" s="34">
        <v>2</v>
      </c>
      <c r="L205" s="34">
        <v>9</v>
      </c>
      <c r="M205" s="34">
        <v>47</v>
      </c>
      <c r="N205" s="34">
        <v>30</v>
      </c>
      <c r="O205" s="34">
        <v>1</v>
      </c>
      <c r="P205" s="34">
        <v>8</v>
      </c>
      <c r="Q205" s="34">
        <v>8</v>
      </c>
    </row>
    <row r="206" spans="1:17" x14ac:dyDescent="0.4">
      <c r="A206" s="34" t="s">
        <v>267</v>
      </c>
      <c r="B206" s="34" t="s">
        <v>290</v>
      </c>
      <c r="C206" s="56">
        <v>3318</v>
      </c>
      <c r="D206" s="56">
        <v>2062</v>
      </c>
      <c r="E206" s="34">
        <v>384</v>
      </c>
      <c r="F206" s="34">
        <v>111</v>
      </c>
      <c r="G206" s="34">
        <v>761</v>
      </c>
      <c r="H206" s="56">
        <v>2193</v>
      </c>
      <c r="I206" s="56">
        <v>1235</v>
      </c>
      <c r="J206" s="34">
        <v>237</v>
      </c>
      <c r="K206" s="34">
        <v>80</v>
      </c>
      <c r="L206" s="34">
        <v>641</v>
      </c>
      <c r="M206" s="56">
        <v>2583</v>
      </c>
      <c r="N206" s="56">
        <v>1759</v>
      </c>
      <c r="O206" s="34">
        <v>290</v>
      </c>
      <c r="P206" s="34">
        <v>59</v>
      </c>
      <c r="Q206" s="34">
        <v>475</v>
      </c>
    </row>
    <row r="207" spans="1:17" x14ac:dyDescent="0.4">
      <c r="A207" s="34" t="s">
        <v>267</v>
      </c>
      <c r="B207" s="34" t="s">
        <v>292</v>
      </c>
      <c r="C207" s="34">
        <v>72</v>
      </c>
      <c r="D207" s="34">
        <v>51</v>
      </c>
      <c r="E207" s="34">
        <v>5</v>
      </c>
      <c r="F207" s="34">
        <v>3</v>
      </c>
      <c r="G207" s="34">
        <v>13</v>
      </c>
      <c r="H207" s="34">
        <v>65</v>
      </c>
      <c r="I207" s="34">
        <v>45</v>
      </c>
      <c r="J207" s="34">
        <v>4</v>
      </c>
      <c r="K207" s="34">
        <v>3</v>
      </c>
      <c r="L207" s="34">
        <v>13</v>
      </c>
      <c r="M207" s="34">
        <v>49</v>
      </c>
      <c r="N207" s="34">
        <v>28</v>
      </c>
      <c r="O207" s="34">
        <v>7</v>
      </c>
      <c r="P207" s="34">
        <v>1</v>
      </c>
      <c r="Q207" s="34">
        <v>13</v>
      </c>
    </row>
    <row r="208" spans="1:17" x14ac:dyDescent="0.4">
      <c r="A208" s="34" t="s">
        <v>267</v>
      </c>
      <c r="B208" s="34" t="s">
        <v>291</v>
      </c>
      <c r="C208" s="56">
        <v>2665</v>
      </c>
      <c r="D208" s="56">
        <v>1571</v>
      </c>
      <c r="E208" s="34">
        <v>246</v>
      </c>
      <c r="F208" s="34">
        <v>56</v>
      </c>
      <c r="G208" s="34">
        <v>792</v>
      </c>
      <c r="H208" s="34">
        <v>832</v>
      </c>
      <c r="I208" s="34">
        <v>414</v>
      </c>
      <c r="J208" s="34">
        <v>91</v>
      </c>
      <c r="K208" s="34">
        <v>30</v>
      </c>
      <c r="L208" s="34">
        <v>297</v>
      </c>
      <c r="M208" s="56">
        <v>1100</v>
      </c>
      <c r="N208" s="34">
        <v>686</v>
      </c>
      <c r="O208" s="34">
        <v>95</v>
      </c>
      <c r="P208" s="34">
        <v>27</v>
      </c>
      <c r="Q208" s="34">
        <v>292</v>
      </c>
    </row>
    <row r="209" spans="1:17" x14ac:dyDescent="0.4">
      <c r="A209" s="34" t="s">
        <v>267</v>
      </c>
      <c r="B209" s="34" t="s">
        <v>279</v>
      </c>
      <c r="C209" s="34">
        <v>74</v>
      </c>
      <c r="D209" s="34">
        <v>48</v>
      </c>
      <c r="E209" s="34">
        <v>6</v>
      </c>
      <c r="F209" s="34">
        <v>1</v>
      </c>
      <c r="G209" s="34">
        <v>19</v>
      </c>
      <c r="H209" s="34">
        <v>45</v>
      </c>
      <c r="I209" s="34">
        <v>33</v>
      </c>
      <c r="J209" s="34">
        <v>2</v>
      </c>
      <c r="K209" s="34">
        <v>1</v>
      </c>
      <c r="L209" s="34">
        <v>9</v>
      </c>
      <c r="M209" s="34">
        <v>55</v>
      </c>
      <c r="N209" s="34">
        <v>38</v>
      </c>
      <c r="O209" s="34">
        <v>4</v>
      </c>
      <c r="P209" s="34">
        <v>0</v>
      </c>
      <c r="Q209" s="34">
        <v>13</v>
      </c>
    </row>
    <row r="210" spans="1:17" x14ac:dyDescent="0.4">
      <c r="A210" s="34" t="s">
        <v>267</v>
      </c>
      <c r="B210" s="34" t="s">
        <v>282</v>
      </c>
      <c r="C210" s="56">
        <v>4372</v>
      </c>
      <c r="D210" s="56">
        <v>2313</v>
      </c>
      <c r="E210" s="34">
        <v>697</v>
      </c>
      <c r="F210" s="34">
        <v>235</v>
      </c>
      <c r="G210" s="56">
        <v>1127</v>
      </c>
      <c r="H210" s="56">
        <v>2942</v>
      </c>
      <c r="I210" s="56">
        <v>1545</v>
      </c>
      <c r="J210" s="34">
        <v>522</v>
      </c>
      <c r="K210" s="34">
        <v>149</v>
      </c>
      <c r="L210" s="34">
        <v>726</v>
      </c>
      <c r="M210" s="56">
        <v>2458</v>
      </c>
      <c r="N210" s="56">
        <v>1640</v>
      </c>
      <c r="O210" s="34">
        <v>448</v>
      </c>
      <c r="P210" s="34">
        <v>69</v>
      </c>
      <c r="Q210" s="34">
        <v>301</v>
      </c>
    </row>
    <row r="211" spans="1:17" x14ac:dyDescent="0.4">
      <c r="A211" s="34" t="s">
        <v>267</v>
      </c>
      <c r="B211" s="34" t="s">
        <v>281</v>
      </c>
      <c r="C211" s="56">
        <v>1491</v>
      </c>
      <c r="D211" s="34">
        <v>467</v>
      </c>
      <c r="E211" s="34">
        <v>332</v>
      </c>
      <c r="F211" s="34">
        <v>123</v>
      </c>
      <c r="G211" s="34">
        <v>569</v>
      </c>
      <c r="H211" s="34">
        <v>712</v>
      </c>
      <c r="I211" s="34">
        <v>206</v>
      </c>
      <c r="J211" s="34">
        <v>141</v>
      </c>
      <c r="K211" s="34">
        <v>77</v>
      </c>
      <c r="L211" s="34">
        <v>288</v>
      </c>
      <c r="M211" s="34">
        <v>740</v>
      </c>
      <c r="N211" s="34">
        <v>365</v>
      </c>
      <c r="O211" s="34">
        <v>269</v>
      </c>
      <c r="P211" s="34">
        <v>12</v>
      </c>
      <c r="Q211" s="34">
        <v>94</v>
      </c>
    </row>
    <row r="212" spans="1:17" x14ac:dyDescent="0.4">
      <c r="A212" s="34" t="s">
        <v>267</v>
      </c>
      <c r="B212" s="34" t="s">
        <v>293</v>
      </c>
      <c r="C212" s="34">
        <v>223</v>
      </c>
      <c r="D212" s="34">
        <v>164</v>
      </c>
      <c r="E212" s="34">
        <v>32</v>
      </c>
      <c r="F212" s="34">
        <v>3</v>
      </c>
      <c r="G212" s="34">
        <v>24</v>
      </c>
      <c r="H212" s="34">
        <v>86</v>
      </c>
      <c r="I212" s="34">
        <v>62</v>
      </c>
      <c r="J212" s="34">
        <v>2</v>
      </c>
      <c r="K212" s="34">
        <v>2</v>
      </c>
      <c r="L212" s="34">
        <v>20</v>
      </c>
      <c r="M212" s="34">
        <v>109</v>
      </c>
      <c r="N212" s="34">
        <v>76</v>
      </c>
      <c r="O212" s="34">
        <v>15</v>
      </c>
      <c r="P212" s="34">
        <v>5</v>
      </c>
      <c r="Q212" s="34">
        <v>13</v>
      </c>
    </row>
    <row r="213" spans="1:17" x14ac:dyDescent="0.4">
      <c r="A213" s="34" t="s">
        <v>267</v>
      </c>
      <c r="B213" s="34" t="s">
        <v>294</v>
      </c>
      <c r="C213" s="56">
        <v>4965</v>
      </c>
      <c r="D213" s="56">
        <v>3077</v>
      </c>
      <c r="E213" s="34">
        <v>652</v>
      </c>
      <c r="F213" s="34">
        <v>190</v>
      </c>
      <c r="G213" s="56">
        <v>1046</v>
      </c>
      <c r="H213" s="56">
        <v>3064</v>
      </c>
      <c r="I213" s="56">
        <v>1853</v>
      </c>
      <c r="J213" s="34">
        <v>391</v>
      </c>
      <c r="K213" s="34">
        <v>122</v>
      </c>
      <c r="L213" s="34">
        <v>698</v>
      </c>
      <c r="M213" s="56">
        <v>3885</v>
      </c>
      <c r="N213" s="56">
        <v>2849</v>
      </c>
      <c r="O213" s="34">
        <v>515</v>
      </c>
      <c r="P213" s="34">
        <v>58</v>
      </c>
      <c r="Q213" s="34">
        <v>463</v>
      </c>
    </row>
    <row r="214" spans="1:17" x14ac:dyDescent="0.4">
      <c r="A214" s="34" t="s">
        <v>267</v>
      </c>
      <c r="B214" s="34" t="s">
        <v>288</v>
      </c>
      <c r="C214" s="34">
        <v>1</v>
      </c>
      <c r="D214" s="34">
        <v>0</v>
      </c>
      <c r="E214" s="34">
        <v>0</v>
      </c>
      <c r="F214" s="34">
        <v>0</v>
      </c>
      <c r="G214" s="34">
        <v>1</v>
      </c>
      <c r="H214" s="34">
        <v>4</v>
      </c>
      <c r="I214" s="34">
        <v>3</v>
      </c>
      <c r="J214" s="34">
        <v>1</v>
      </c>
      <c r="K214" s="34">
        <v>0</v>
      </c>
      <c r="L214" s="34">
        <v>0</v>
      </c>
      <c r="M214" s="34">
        <v>5</v>
      </c>
      <c r="N214" s="34">
        <v>5</v>
      </c>
      <c r="O214" s="34">
        <v>0</v>
      </c>
      <c r="P214" s="34">
        <v>0</v>
      </c>
      <c r="Q214" s="34">
        <v>0</v>
      </c>
    </row>
    <row r="215" spans="1:17" x14ac:dyDescent="0.4">
      <c r="A215" s="34" t="s">
        <v>267</v>
      </c>
      <c r="B215" s="34" t="s">
        <v>276</v>
      </c>
      <c r="C215" s="56">
        <v>3074</v>
      </c>
      <c r="D215" s="56">
        <v>2602</v>
      </c>
      <c r="E215" s="34">
        <v>105</v>
      </c>
      <c r="F215" s="34">
        <v>79</v>
      </c>
      <c r="G215" s="34">
        <v>288</v>
      </c>
      <c r="H215" s="56">
        <v>1730</v>
      </c>
      <c r="I215" s="56">
        <v>1450</v>
      </c>
      <c r="J215" s="34">
        <v>76</v>
      </c>
      <c r="K215" s="34">
        <v>45</v>
      </c>
      <c r="L215" s="34">
        <v>159</v>
      </c>
      <c r="M215" s="56">
        <v>1999</v>
      </c>
      <c r="N215" s="56">
        <v>1693</v>
      </c>
      <c r="O215" s="34">
        <v>81</v>
      </c>
      <c r="P215" s="34">
        <v>59</v>
      </c>
      <c r="Q215" s="34">
        <v>166</v>
      </c>
    </row>
    <row r="216" spans="1:17" x14ac:dyDescent="0.4">
      <c r="A216" s="34" t="s">
        <v>267</v>
      </c>
      <c r="B216" s="34" t="s">
        <v>283</v>
      </c>
      <c r="C216" s="34">
        <v>272</v>
      </c>
      <c r="D216" s="34">
        <v>201</v>
      </c>
      <c r="E216" s="34">
        <v>7</v>
      </c>
      <c r="F216" s="34">
        <v>7</v>
      </c>
      <c r="G216" s="34">
        <v>57</v>
      </c>
      <c r="H216" s="34">
        <v>207</v>
      </c>
      <c r="I216" s="34">
        <v>154</v>
      </c>
      <c r="J216" s="34">
        <v>11</v>
      </c>
      <c r="K216" s="34">
        <v>9</v>
      </c>
      <c r="L216" s="34">
        <v>33</v>
      </c>
      <c r="M216" s="34">
        <v>156</v>
      </c>
      <c r="N216" s="34">
        <v>115</v>
      </c>
      <c r="O216" s="34">
        <v>7</v>
      </c>
      <c r="P216" s="34">
        <v>4</v>
      </c>
      <c r="Q216" s="34">
        <v>30</v>
      </c>
    </row>
    <row r="217" spans="1:17" x14ac:dyDescent="0.4">
      <c r="A217" s="34" t="s">
        <v>267</v>
      </c>
      <c r="B217" s="34" t="s">
        <v>285</v>
      </c>
      <c r="C217" s="34">
        <v>635</v>
      </c>
      <c r="D217" s="34">
        <v>317</v>
      </c>
      <c r="E217" s="34">
        <v>118</v>
      </c>
      <c r="F217" s="34">
        <v>33</v>
      </c>
      <c r="G217" s="34">
        <v>167</v>
      </c>
      <c r="H217" s="34">
        <v>362</v>
      </c>
      <c r="I217" s="34">
        <v>174</v>
      </c>
      <c r="J217" s="34">
        <v>85</v>
      </c>
      <c r="K217" s="34">
        <v>13</v>
      </c>
      <c r="L217" s="34">
        <v>90</v>
      </c>
      <c r="M217" s="34">
        <v>603</v>
      </c>
      <c r="N217" s="34">
        <v>235</v>
      </c>
      <c r="O217" s="34">
        <v>153</v>
      </c>
      <c r="P217" s="34">
        <v>15</v>
      </c>
      <c r="Q217" s="34">
        <v>200</v>
      </c>
    </row>
    <row r="218" spans="1:17" x14ac:dyDescent="0.4">
      <c r="A218" s="34" t="s">
        <v>267</v>
      </c>
      <c r="B218" s="34" t="s">
        <v>275</v>
      </c>
      <c r="C218" s="34">
        <v>95</v>
      </c>
      <c r="D218" s="34">
        <v>83</v>
      </c>
      <c r="E218" s="34">
        <v>3</v>
      </c>
      <c r="F218" s="34">
        <v>1</v>
      </c>
      <c r="G218" s="34">
        <v>8</v>
      </c>
      <c r="H218" s="34">
        <v>70</v>
      </c>
      <c r="I218" s="34">
        <v>59</v>
      </c>
      <c r="J218" s="34">
        <v>4</v>
      </c>
      <c r="K218" s="34">
        <v>0</v>
      </c>
      <c r="L218" s="34">
        <v>7</v>
      </c>
      <c r="M218" s="34">
        <v>72</v>
      </c>
      <c r="N218" s="34">
        <v>61</v>
      </c>
      <c r="O218" s="34">
        <v>3</v>
      </c>
      <c r="P218" s="34">
        <v>0</v>
      </c>
      <c r="Q218" s="34">
        <v>8</v>
      </c>
    </row>
    <row r="219" spans="1:17" x14ac:dyDescent="0.4">
      <c r="A219" s="34" t="s">
        <v>267</v>
      </c>
      <c r="B219" s="34" t="s">
        <v>278</v>
      </c>
      <c r="C219" s="34">
        <v>174</v>
      </c>
      <c r="D219" s="34">
        <v>105</v>
      </c>
      <c r="E219" s="34">
        <v>5</v>
      </c>
      <c r="F219" s="34">
        <v>2</v>
      </c>
      <c r="G219" s="34">
        <v>62</v>
      </c>
      <c r="H219" s="34">
        <v>79</v>
      </c>
      <c r="I219" s="34">
        <v>53</v>
      </c>
      <c r="J219" s="34">
        <v>5</v>
      </c>
      <c r="K219" s="34">
        <v>0</v>
      </c>
      <c r="L219" s="34">
        <v>21</v>
      </c>
      <c r="M219" s="34">
        <v>68</v>
      </c>
      <c r="N219" s="34">
        <v>47</v>
      </c>
      <c r="O219" s="34">
        <v>1</v>
      </c>
      <c r="P219" s="34">
        <v>1</v>
      </c>
      <c r="Q219" s="34">
        <v>19</v>
      </c>
    </row>
    <row r="220" spans="1:17" x14ac:dyDescent="0.4">
      <c r="A220" s="34" t="s">
        <v>267</v>
      </c>
      <c r="B220" s="34" t="s">
        <v>274</v>
      </c>
      <c r="C220" s="34">
        <v>163</v>
      </c>
      <c r="D220" s="34">
        <v>121</v>
      </c>
      <c r="E220" s="34">
        <v>15</v>
      </c>
      <c r="F220" s="34">
        <v>4</v>
      </c>
      <c r="G220" s="34">
        <v>23</v>
      </c>
      <c r="H220" s="34">
        <v>98</v>
      </c>
      <c r="I220" s="34">
        <v>73</v>
      </c>
      <c r="J220" s="34">
        <v>12</v>
      </c>
      <c r="K220" s="34">
        <v>1</v>
      </c>
      <c r="L220" s="34">
        <v>12</v>
      </c>
      <c r="M220" s="34">
        <v>88</v>
      </c>
      <c r="N220" s="34">
        <v>58</v>
      </c>
      <c r="O220" s="34">
        <v>9</v>
      </c>
      <c r="P220" s="34">
        <v>3</v>
      </c>
      <c r="Q220" s="34">
        <v>18</v>
      </c>
    </row>
    <row r="221" spans="1:17" x14ac:dyDescent="0.4">
      <c r="A221" s="34" t="s">
        <v>267</v>
      </c>
      <c r="B221" s="34" t="s">
        <v>280</v>
      </c>
      <c r="C221" s="34">
        <v>58</v>
      </c>
      <c r="D221" s="34">
        <v>48</v>
      </c>
      <c r="E221" s="34">
        <v>4</v>
      </c>
      <c r="F221" s="34">
        <v>1</v>
      </c>
      <c r="G221" s="34">
        <v>5</v>
      </c>
      <c r="H221" s="34">
        <v>44</v>
      </c>
      <c r="I221" s="34">
        <v>36</v>
      </c>
      <c r="J221" s="34">
        <v>4</v>
      </c>
      <c r="K221" s="34">
        <v>1</v>
      </c>
      <c r="L221" s="34">
        <v>3</v>
      </c>
      <c r="M221" s="34">
        <v>37</v>
      </c>
      <c r="N221" s="34">
        <v>31</v>
      </c>
      <c r="O221" s="34">
        <v>2</v>
      </c>
      <c r="P221" s="34">
        <v>0</v>
      </c>
      <c r="Q221" s="34">
        <v>4</v>
      </c>
    </row>
    <row r="222" spans="1:17" x14ac:dyDescent="0.4">
      <c r="A222" s="34" t="s">
        <v>267</v>
      </c>
      <c r="B222" s="34" t="s">
        <v>284</v>
      </c>
      <c r="C222" s="34">
        <v>51</v>
      </c>
      <c r="D222" s="34">
        <v>40</v>
      </c>
      <c r="E222" s="34">
        <v>1</v>
      </c>
      <c r="F222" s="34">
        <v>0</v>
      </c>
      <c r="G222" s="34">
        <v>10</v>
      </c>
      <c r="H222" s="34">
        <v>54</v>
      </c>
      <c r="I222" s="34">
        <v>36</v>
      </c>
      <c r="J222" s="34">
        <v>4</v>
      </c>
      <c r="K222" s="34">
        <v>1</v>
      </c>
      <c r="L222" s="34">
        <v>13</v>
      </c>
      <c r="M222" s="34">
        <v>41</v>
      </c>
      <c r="N222" s="34">
        <v>28</v>
      </c>
      <c r="O222" s="34">
        <v>4</v>
      </c>
      <c r="P222" s="34">
        <v>0</v>
      </c>
      <c r="Q222" s="34">
        <v>9</v>
      </c>
    </row>
    <row r="223" spans="1:17" x14ac:dyDescent="0.4">
      <c r="A223" s="34" t="s">
        <v>267</v>
      </c>
      <c r="B223" s="34" t="s">
        <v>277</v>
      </c>
      <c r="C223" s="34">
        <v>359</v>
      </c>
      <c r="D223" s="34">
        <v>264</v>
      </c>
      <c r="E223" s="34">
        <v>48</v>
      </c>
      <c r="F223" s="34">
        <v>12</v>
      </c>
      <c r="G223" s="34">
        <v>35</v>
      </c>
      <c r="H223" s="34">
        <v>313</v>
      </c>
      <c r="I223" s="34">
        <v>236</v>
      </c>
      <c r="J223" s="34">
        <v>27</v>
      </c>
      <c r="K223" s="34">
        <v>8</v>
      </c>
      <c r="L223" s="34">
        <v>42</v>
      </c>
      <c r="M223" s="34">
        <v>279</v>
      </c>
      <c r="N223" s="34">
        <v>220</v>
      </c>
      <c r="O223" s="34">
        <v>21</v>
      </c>
      <c r="P223" s="34">
        <v>6</v>
      </c>
      <c r="Q223" s="34">
        <v>32</v>
      </c>
    </row>
    <row r="224" spans="1:17" x14ac:dyDescent="0.4">
      <c r="A224" s="34" t="s">
        <v>267</v>
      </c>
      <c r="B224" s="34" t="s">
        <v>286</v>
      </c>
      <c r="C224" s="34">
        <v>553</v>
      </c>
      <c r="D224" s="34">
        <v>336</v>
      </c>
      <c r="E224" s="34">
        <v>44</v>
      </c>
      <c r="F224" s="34">
        <v>12</v>
      </c>
      <c r="G224" s="34">
        <v>161</v>
      </c>
      <c r="H224" s="34">
        <v>443</v>
      </c>
      <c r="I224" s="34">
        <v>262</v>
      </c>
      <c r="J224" s="34">
        <v>28</v>
      </c>
      <c r="K224" s="34">
        <v>13</v>
      </c>
      <c r="L224" s="34">
        <v>140</v>
      </c>
      <c r="M224" s="34">
        <v>362</v>
      </c>
      <c r="N224" s="34">
        <v>221</v>
      </c>
      <c r="O224" s="34">
        <v>33</v>
      </c>
      <c r="P224" s="34">
        <v>8</v>
      </c>
      <c r="Q224" s="34">
        <v>100</v>
      </c>
    </row>
    <row r="225" spans="1:17" x14ac:dyDescent="0.4">
      <c r="A225" s="34" t="s">
        <v>268</v>
      </c>
      <c r="B225" s="34" t="s">
        <v>268</v>
      </c>
      <c r="C225" s="56">
        <v>30018</v>
      </c>
      <c r="D225" s="56">
        <v>15927</v>
      </c>
      <c r="E225" s="56">
        <v>5218</v>
      </c>
      <c r="F225" s="56">
        <v>1839</v>
      </c>
      <c r="G225" s="56">
        <v>7034</v>
      </c>
      <c r="H225" s="56">
        <v>18691</v>
      </c>
      <c r="I225" s="56">
        <v>10097</v>
      </c>
      <c r="J225" s="56">
        <v>3132</v>
      </c>
      <c r="K225" s="34">
        <v>917</v>
      </c>
      <c r="L225" s="56">
        <v>4545</v>
      </c>
      <c r="M225" s="56">
        <v>17330</v>
      </c>
      <c r="N225" s="56">
        <v>11252</v>
      </c>
      <c r="O225" s="56">
        <v>3224</v>
      </c>
      <c r="P225" s="34">
        <v>489</v>
      </c>
      <c r="Q225" s="56">
        <v>2365</v>
      </c>
    </row>
    <row r="226" spans="1:17" x14ac:dyDescent="0.4">
      <c r="A226" s="34" t="s">
        <v>268</v>
      </c>
      <c r="B226" s="34" t="s">
        <v>301</v>
      </c>
      <c r="C226" s="34">
        <v>184</v>
      </c>
      <c r="D226" s="34">
        <v>145</v>
      </c>
      <c r="E226" s="34">
        <v>6</v>
      </c>
      <c r="F226" s="34">
        <v>8</v>
      </c>
      <c r="G226" s="34">
        <v>25</v>
      </c>
      <c r="H226" s="34">
        <v>145</v>
      </c>
      <c r="I226" s="34">
        <v>115</v>
      </c>
      <c r="J226" s="34">
        <v>4</v>
      </c>
      <c r="K226" s="34">
        <v>1</v>
      </c>
      <c r="L226" s="34">
        <v>25</v>
      </c>
      <c r="M226" s="34">
        <v>116</v>
      </c>
      <c r="N226" s="34">
        <v>93</v>
      </c>
      <c r="O226" s="34">
        <v>5</v>
      </c>
      <c r="P226" s="34">
        <v>1</v>
      </c>
      <c r="Q226" s="34">
        <v>17</v>
      </c>
    </row>
    <row r="227" spans="1:17" x14ac:dyDescent="0.4">
      <c r="A227" s="34" t="s">
        <v>268</v>
      </c>
      <c r="B227" s="34" t="s">
        <v>308</v>
      </c>
      <c r="C227" s="56">
        <v>7078</v>
      </c>
      <c r="D227" s="56">
        <v>3929</v>
      </c>
      <c r="E227" s="34">
        <v>626</v>
      </c>
      <c r="F227" s="34">
        <v>433</v>
      </c>
      <c r="G227" s="56">
        <v>2090</v>
      </c>
      <c r="H227" s="56">
        <v>3806</v>
      </c>
      <c r="I227" s="56">
        <v>2053</v>
      </c>
      <c r="J227" s="34">
        <v>302</v>
      </c>
      <c r="K227" s="34">
        <v>228</v>
      </c>
      <c r="L227" s="56">
        <v>1223</v>
      </c>
      <c r="M227" s="56">
        <v>3622</v>
      </c>
      <c r="N227" s="56">
        <v>2607</v>
      </c>
      <c r="O227" s="34">
        <v>250</v>
      </c>
      <c r="P227" s="34">
        <v>118</v>
      </c>
      <c r="Q227" s="34">
        <v>647</v>
      </c>
    </row>
    <row r="228" spans="1:17" x14ac:dyDescent="0.4">
      <c r="A228" s="34" t="s">
        <v>268</v>
      </c>
      <c r="B228" s="34" t="s">
        <v>305</v>
      </c>
      <c r="C228" s="34">
        <v>561</v>
      </c>
      <c r="D228" s="34">
        <v>389</v>
      </c>
      <c r="E228" s="34">
        <v>102</v>
      </c>
      <c r="F228" s="34">
        <v>14</v>
      </c>
      <c r="G228" s="34">
        <v>56</v>
      </c>
      <c r="H228" s="34">
        <v>385</v>
      </c>
      <c r="I228" s="34">
        <v>238</v>
      </c>
      <c r="J228" s="34">
        <v>71</v>
      </c>
      <c r="K228" s="34">
        <v>10</v>
      </c>
      <c r="L228" s="34">
        <v>66</v>
      </c>
      <c r="M228" s="34">
        <v>356</v>
      </c>
      <c r="N228" s="34">
        <v>243</v>
      </c>
      <c r="O228" s="34">
        <v>57</v>
      </c>
      <c r="P228" s="34">
        <v>12</v>
      </c>
      <c r="Q228" s="34">
        <v>44</v>
      </c>
    </row>
    <row r="229" spans="1:17" x14ac:dyDescent="0.4">
      <c r="A229" s="34" t="s">
        <v>268</v>
      </c>
      <c r="B229" s="34" t="s">
        <v>297</v>
      </c>
      <c r="C229" s="34">
        <v>507</v>
      </c>
      <c r="D229" s="34">
        <v>359</v>
      </c>
      <c r="E229" s="34">
        <v>49</v>
      </c>
      <c r="F229" s="34">
        <v>19</v>
      </c>
      <c r="G229" s="34">
        <v>80</v>
      </c>
      <c r="H229" s="34">
        <v>402</v>
      </c>
      <c r="I229" s="34">
        <v>312</v>
      </c>
      <c r="J229" s="34">
        <v>18</v>
      </c>
      <c r="K229" s="34">
        <v>9</v>
      </c>
      <c r="L229" s="34">
        <v>63</v>
      </c>
      <c r="M229" s="34">
        <v>394</v>
      </c>
      <c r="N229" s="34">
        <v>300</v>
      </c>
      <c r="O229" s="34">
        <v>29</v>
      </c>
      <c r="P229" s="34">
        <v>12</v>
      </c>
      <c r="Q229" s="34">
        <v>53</v>
      </c>
    </row>
    <row r="230" spans="1:17" x14ac:dyDescent="0.4">
      <c r="A230" s="34" t="s">
        <v>268</v>
      </c>
      <c r="B230" s="34" t="s">
        <v>295</v>
      </c>
      <c r="C230" s="34">
        <v>129</v>
      </c>
      <c r="D230" s="34">
        <v>106</v>
      </c>
      <c r="E230" s="34">
        <v>5</v>
      </c>
      <c r="F230" s="34">
        <v>4</v>
      </c>
      <c r="G230" s="34">
        <v>14</v>
      </c>
      <c r="H230" s="34">
        <v>101</v>
      </c>
      <c r="I230" s="34">
        <v>62</v>
      </c>
      <c r="J230" s="34">
        <v>2</v>
      </c>
      <c r="K230" s="34">
        <v>7</v>
      </c>
      <c r="L230" s="34">
        <v>30</v>
      </c>
      <c r="M230" s="34">
        <v>90</v>
      </c>
      <c r="N230" s="34">
        <v>75</v>
      </c>
      <c r="O230" s="34">
        <v>4</v>
      </c>
      <c r="P230" s="34">
        <v>2</v>
      </c>
      <c r="Q230" s="34">
        <v>9</v>
      </c>
    </row>
    <row r="231" spans="1:17" x14ac:dyDescent="0.4">
      <c r="A231" s="34" t="s">
        <v>268</v>
      </c>
      <c r="B231" s="34" t="s">
        <v>302</v>
      </c>
      <c r="C231" s="34">
        <v>293</v>
      </c>
      <c r="D231" s="34">
        <v>209</v>
      </c>
      <c r="E231" s="34">
        <v>27</v>
      </c>
      <c r="F231" s="34">
        <v>18</v>
      </c>
      <c r="G231" s="34">
        <v>39</v>
      </c>
      <c r="H231" s="34">
        <v>256</v>
      </c>
      <c r="I231" s="34">
        <v>197</v>
      </c>
      <c r="J231" s="34">
        <v>18</v>
      </c>
      <c r="K231" s="34">
        <v>11</v>
      </c>
      <c r="L231" s="34">
        <v>30</v>
      </c>
      <c r="M231" s="34">
        <v>195</v>
      </c>
      <c r="N231" s="34">
        <v>146</v>
      </c>
      <c r="O231" s="34">
        <v>13</v>
      </c>
      <c r="P231" s="34">
        <v>11</v>
      </c>
      <c r="Q231" s="34">
        <v>25</v>
      </c>
    </row>
    <row r="232" spans="1:17" x14ac:dyDescent="0.4">
      <c r="A232" s="34" t="s">
        <v>268</v>
      </c>
      <c r="B232" s="34" t="s">
        <v>303</v>
      </c>
      <c r="C232" s="34">
        <v>48</v>
      </c>
      <c r="D232" s="34">
        <v>40</v>
      </c>
      <c r="E232" s="34">
        <v>0</v>
      </c>
      <c r="F232" s="34">
        <v>1</v>
      </c>
      <c r="G232" s="34">
        <v>7</v>
      </c>
      <c r="H232" s="34">
        <v>41</v>
      </c>
      <c r="I232" s="34">
        <v>26</v>
      </c>
      <c r="J232" s="34">
        <v>2</v>
      </c>
      <c r="K232" s="34">
        <v>2</v>
      </c>
      <c r="L232" s="34">
        <v>11</v>
      </c>
      <c r="M232" s="34">
        <v>77</v>
      </c>
      <c r="N232" s="34">
        <v>62</v>
      </c>
      <c r="O232" s="34">
        <v>6</v>
      </c>
      <c r="P232" s="34">
        <v>0</v>
      </c>
      <c r="Q232" s="34">
        <v>9</v>
      </c>
    </row>
    <row r="233" spans="1:17" x14ac:dyDescent="0.4">
      <c r="A233" s="34" t="s">
        <v>268</v>
      </c>
      <c r="B233" s="34" t="s">
        <v>300</v>
      </c>
      <c r="C233" s="56">
        <v>1600</v>
      </c>
      <c r="D233" s="34">
        <v>457</v>
      </c>
      <c r="E233" s="34">
        <v>418</v>
      </c>
      <c r="F233" s="34">
        <v>381</v>
      </c>
      <c r="G233" s="34">
        <v>344</v>
      </c>
      <c r="H233" s="34">
        <v>846</v>
      </c>
      <c r="I233" s="34">
        <v>325</v>
      </c>
      <c r="J233" s="34">
        <v>309</v>
      </c>
      <c r="K233" s="34">
        <v>23</v>
      </c>
      <c r="L233" s="34">
        <v>189</v>
      </c>
      <c r="M233" s="34">
        <v>970</v>
      </c>
      <c r="N233" s="34">
        <v>432</v>
      </c>
      <c r="O233" s="34">
        <v>384</v>
      </c>
      <c r="P233" s="34">
        <v>17</v>
      </c>
      <c r="Q233" s="34">
        <v>137</v>
      </c>
    </row>
    <row r="234" spans="1:17" x14ac:dyDescent="0.4">
      <c r="A234" s="34" t="s">
        <v>268</v>
      </c>
      <c r="B234" s="34" t="s">
        <v>298</v>
      </c>
      <c r="C234" s="56">
        <v>5480</v>
      </c>
      <c r="D234" s="56">
        <v>3179</v>
      </c>
      <c r="E234" s="34">
        <v>542</v>
      </c>
      <c r="F234" s="34">
        <v>322</v>
      </c>
      <c r="G234" s="56">
        <v>1437</v>
      </c>
      <c r="H234" s="56">
        <v>3673</v>
      </c>
      <c r="I234" s="56">
        <v>2120</v>
      </c>
      <c r="J234" s="34">
        <v>474</v>
      </c>
      <c r="K234" s="34">
        <v>193</v>
      </c>
      <c r="L234" s="34">
        <v>886</v>
      </c>
      <c r="M234" s="56">
        <v>2435</v>
      </c>
      <c r="N234" s="56">
        <v>1586</v>
      </c>
      <c r="O234" s="34">
        <v>278</v>
      </c>
      <c r="P234" s="34">
        <v>87</v>
      </c>
      <c r="Q234" s="34">
        <v>484</v>
      </c>
    </row>
    <row r="235" spans="1:17" x14ac:dyDescent="0.4">
      <c r="A235" s="34" t="s">
        <v>268</v>
      </c>
      <c r="B235" s="34" t="s">
        <v>307</v>
      </c>
      <c r="C235" s="34">
        <v>95</v>
      </c>
      <c r="D235" s="34">
        <v>60</v>
      </c>
      <c r="E235" s="34">
        <v>14</v>
      </c>
      <c r="F235" s="34">
        <v>3</v>
      </c>
      <c r="G235" s="34">
        <v>18</v>
      </c>
      <c r="H235" s="34">
        <v>96</v>
      </c>
      <c r="I235" s="34">
        <v>60</v>
      </c>
      <c r="J235" s="34">
        <v>17</v>
      </c>
      <c r="K235" s="34">
        <v>2</v>
      </c>
      <c r="L235" s="34">
        <v>17</v>
      </c>
      <c r="M235" s="34">
        <v>83</v>
      </c>
      <c r="N235" s="34">
        <v>58</v>
      </c>
      <c r="O235" s="34">
        <v>15</v>
      </c>
      <c r="P235" s="34">
        <v>3</v>
      </c>
      <c r="Q235" s="34">
        <v>7</v>
      </c>
    </row>
    <row r="236" spans="1:17" x14ac:dyDescent="0.4">
      <c r="A236" s="34" t="s">
        <v>268</v>
      </c>
      <c r="B236" s="34" t="s">
        <v>306</v>
      </c>
      <c r="C236" s="34">
        <v>20</v>
      </c>
      <c r="D236" s="34">
        <v>14</v>
      </c>
      <c r="E236" s="34">
        <v>3</v>
      </c>
      <c r="F236" s="34">
        <v>0</v>
      </c>
      <c r="G236" s="34">
        <v>3</v>
      </c>
      <c r="H236" s="34">
        <v>18</v>
      </c>
      <c r="I236" s="34">
        <v>17</v>
      </c>
      <c r="J236" s="34">
        <v>0</v>
      </c>
      <c r="K236" s="34">
        <v>0</v>
      </c>
      <c r="L236" s="34">
        <v>1</v>
      </c>
      <c r="M236" s="34">
        <v>8</v>
      </c>
      <c r="N236" s="34">
        <v>6</v>
      </c>
      <c r="O236" s="34">
        <v>1</v>
      </c>
      <c r="P236" s="34">
        <v>1</v>
      </c>
      <c r="Q236" s="34">
        <v>0</v>
      </c>
    </row>
    <row r="237" spans="1:17" x14ac:dyDescent="0.4">
      <c r="A237" s="34" t="s">
        <v>268</v>
      </c>
      <c r="B237" s="34" t="s">
        <v>299</v>
      </c>
      <c r="C237" s="56">
        <v>13058</v>
      </c>
      <c r="D237" s="56">
        <v>6336</v>
      </c>
      <c r="E237" s="56">
        <v>3324</v>
      </c>
      <c r="F237" s="34">
        <v>596</v>
      </c>
      <c r="G237" s="56">
        <v>2802</v>
      </c>
      <c r="H237" s="56">
        <v>8161</v>
      </c>
      <c r="I237" s="56">
        <v>4020</v>
      </c>
      <c r="J237" s="56">
        <v>1833</v>
      </c>
      <c r="K237" s="34">
        <v>408</v>
      </c>
      <c r="L237" s="56">
        <v>1900</v>
      </c>
      <c r="M237" s="56">
        <v>8043</v>
      </c>
      <c r="N237" s="56">
        <v>4921</v>
      </c>
      <c r="O237" s="56">
        <v>2082</v>
      </c>
      <c r="P237" s="34">
        <v>202</v>
      </c>
      <c r="Q237" s="34">
        <v>838</v>
      </c>
    </row>
    <row r="238" spans="1:17" x14ac:dyDescent="0.4">
      <c r="A238" s="34" t="s">
        <v>268</v>
      </c>
      <c r="B238" s="34" t="s">
        <v>771</v>
      </c>
      <c r="C238" s="56">
        <v>6448</v>
      </c>
      <c r="D238" s="56">
        <v>3061</v>
      </c>
      <c r="E238" s="56">
        <v>1762</v>
      </c>
      <c r="F238" s="34">
        <v>279</v>
      </c>
      <c r="G238" s="56">
        <v>1346</v>
      </c>
      <c r="H238" s="56">
        <v>3917</v>
      </c>
      <c r="I238" s="56">
        <v>1829</v>
      </c>
      <c r="J238" s="34">
        <v>985</v>
      </c>
      <c r="K238" s="34">
        <v>186</v>
      </c>
      <c r="L238" s="34">
        <v>917</v>
      </c>
      <c r="M238" s="56">
        <v>4266</v>
      </c>
      <c r="N238" s="56">
        <v>2548</v>
      </c>
      <c r="O238" s="56">
        <v>1198</v>
      </c>
      <c r="P238" s="34">
        <v>92</v>
      </c>
      <c r="Q238" s="34">
        <v>428</v>
      </c>
    </row>
    <row r="239" spans="1:17" x14ac:dyDescent="0.4">
      <c r="A239" s="34" t="s">
        <v>268</v>
      </c>
      <c r="B239" s="34" t="s">
        <v>772</v>
      </c>
      <c r="C239" s="56">
        <v>6610</v>
      </c>
      <c r="D239" s="56">
        <v>3275</v>
      </c>
      <c r="E239" s="56">
        <v>1562</v>
      </c>
      <c r="F239" s="34">
        <v>317</v>
      </c>
      <c r="G239" s="56">
        <v>1456</v>
      </c>
      <c r="H239" s="56">
        <v>4244</v>
      </c>
      <c r="I239" s="56">
        <v>2191</v>
      </c>
      <c r="J239" s="34">
        <v>848</v>
      </c>
      <c r="K239" s="34">
        <v>222</v>
      </c>
      <c r="L239" s="34">
        <v>983</v>
      </c>
      <c r="M239" s="56">
        <v>3777</v>
      </c>
      <c r="N239" s="56">
        <v>2373</v>
      </c>
      <c r="O239" s="34">
        <v>884</v>
      </c>
      <c r="P239" s="34">
        <v>110</v>
      </c>
      <c r="Q239" s="34">
        <v>410</v>
      </c>
    </row>
    <row r="240" spans="1:17" x14ac:dyDescent="0.4">
      <c r="A240" s="34" t="s">
        <v>268</v>
      </c>
      <c r="B240" s="34" t="s">
        <v>296</v>
      </c>
      <c r="C240" s="34">
        <v>918</v>
      </c>
      <c r="D240" s="34">
        <v>669</v>
      </c>
      <c r="E240" s="34">
        <v>95</v>
      </c>
      <c r="F240" s="34">
        <v>39</v>
      </c>
      <c r="G240" s="34">
        <v>115</v>
      </c>
      <c r="H240" s="34">
        <v>724</v>
      </c>
      <c r="I240" s="34">
        <v>526</v>
      </c>
      <c r="J240" s="34">
        <v>76</v>
      </c>
      <c r="K240" s="34">
        <v>22</v>
      </c>
      <c r="L240" s="34">
        <v>100</v>
      </c>
      <c r="M240" s="34">
        <v>896</v>
      </c>
      <c r="N240" s="34">
        <v>687</v>
      </c>
      <c r="O240" s="34">
        <v>95</v>
      </c>
      <c r="P240" s="34">
        <v>22</v>
      </c>
      <c r="Q240" s="34">
        <v>92</v>
      </c>
    </row>
    <row r="241" spans="1:17" x14ac:dyDescent="0.4">
      <c r="A241" s="34" t="s">
        <v>268</v>
      </c>
      <c r="B241" s="34" t="s">
        <v>304</v>
      </c>
      <c r="C241" s="34">
        <v>47</v>
      </c>
      <c r="D241" s="34">
        <v>35</v>
      </c>
      <c r="E241" s="34">
        <v>7</v>
      </c>
      <c r="F241" s="34">
        <v>1</v>
      </c>
      <c r="G241" s="34">
        <v>4</v>
      </c>
      <c r="H241" s="34">
        <v>37</v>
      </c>
      <c r="I241" s="34">
        <v>26</v>
      </c>
      <c r="J241" s="34">
        <v>6</v>
      </c>
      <c r="K241" s="34">
        <v>1</v>
      </c>
      <c r="L241" s="34">
        <v>4</v>
      </c>
      <c r="M241" s="34">
        <v>45</v>
      </c>
      <c r="N241" s="34">
        <v>36</v>
      </c>
      <c r="O241" s="34">
        <v>5</v>
      </c>
      <c r="P241" s="34">
        <v>1</v>
      </c>
      <c r="Q241" s="34">
        <v>3</v>
      </c>
    </row>
    <row r="242" spans="1:17" x14ac:dyDescent="0.4">
      <c r="A242" s="34" t="s">
        <v>271</v>
      </c>
      <c r="B242" s="34" t="s">
        <v>271</v>
      </c>
      <c r="C242" s="56">
        <v>4703</v>
      </c>
      <c r="D242" s="56">
        <v>3373</v>
      </c>
      <c r="E242" s="34">
        <v>223</v>
      </c>
      <c r="F242" s="34">
        <v>288</v>
      </c>
      <c r="G242" s="34">
        <v>819</v>
      </c>
      <c r="H242" s="56">
        <v>3006</v>
      </c>
      <c r="I242" s="56">
        <v>2313</v>
      </c>
      <c r="J242" s="34">
        <v>150</v>
      </c>
      <c r="K242" s="34">
        <v>128</v>
      </c>
      <c r="L242" s="34">
        <v>415</v>
      </c>
      <c r="M242" s="56">
        <v>2277</v>
      </c>
      <c r="N242" s="56">
        <v>1816</v>
      </c>
      <c r="O242" s="34">
        <v>100</v>
      </c>
      <c r="P242" s="34">
        <v>134</v>
      </c>
      <c r="Q242" s="34">
        <v>227</v>
      </c>
    </row>
    <row r="243" spans="1:17" x14ac:dyDescent="0.4">
      <c r="A243" s="34" t="s">
        <v>271</v>
      </c>
      <c r="B243" s="34" t="s">
        <v>309</v>
      </c>
      <c r="C243" s="56">
        <v>1324</v>
      </c>
      <c r="D243" s="34">
        <v>690</v>
      </c>
      <c r="E243" s="34">
        <v>112</v>
      </c>
      <c r="F243" s="34">
        <v>121</v>
      </c>
      <c r="G243" s="34">
        <v>401</v>
      </c>
      <c r="H243" s="34">
        <v>819</v>
      </c>
      <c r="I243" s="34">
        <v>498</v>
      </c>
      <c r="J243" s="34">
        <v>77</v>
      </c>
      <c r="K243" s="34">
        <v>60</v>
      </c>
      <c r="L243" s="34">
        <v>184</v>
      </c>
      <c r="M243" s="34">
        <v>669</v>
      </c>
      <c r="N243" s="34">
        <v>453</v>
      </c>
      <c r="O243" s="34">
        <v>44</v>
      </c>
      <c r="P243" s="34">
        <v>71</v>
      </c>
      <c r="Q243" s="34">
        <v>101</v>
      </c>
    </row>
    <row r="244" spans="1:17" x14ac:dyDescent="0.4">
      <c r="A244" s="34" t="s">
        <v>271</v>
      </c>
      <c r="B244" s="34" t="s">
        <v>310</v>
      </c>
      <c r="C244" s="56">
        <v>3379</v>
      </c>
      <c r="D244" s="56">
        <v>2683</v>
      </c>
      <c r="E244" s="34">
        <v>111</v>
      </c>
      <c r="F244" s="34">
        <v>167</v>
      </c>
      <c r="G244" s="34">
        <v>418</v>
      </c>
      <c r="H244" s="56">
        <v>2187</v>
      </c>
      <c r="I244" s="56">
        <v>1815</v>
      </c>
      <c r="J244" s="34">
        <v>73</v>
      </c>
      <c r="K244" s="34">
        <v>68</v>
      </c>
      <c r="L244" s="34">
        <v>231</v>
      </c>
      <c r="M244" s="56">
        <v>1608</v>
      </c>
      <c r="N244" s="56">
        <v>1363</v>
      </c>
      <c r="O244" s="34">
        <v>56</v>
      </c>
      <c r="P244" s="34">
        <v>63</v>
      </c>
      <c r="Q244" s="34">
        <v>126</v>
      </c>
    </row>
    <row r="245" spans="1:17" x14ac:dyDescent="0.4">
      <c r="A245" s="34" t="s">
        <v>269</v>
      </c>
      <c r="B245" s="34" t="s">
        <v>269</v>
      </c>
      <c r="C245" s="56">
        <v>41758</v>
      </c>
      <c r="D245" s="56">
        <v>18791</v>
      </c>
      <c r="E245" s="56">
        <v>4990</v>
      </c>
      <c r="F245" s="56">
        <v>3313</v>
      </c>
      <c r="G245" s="56">
        <v>14664</v>
      </c>
      <c r="H245" s="56">
        <v>22387</v>
      </c>
      <c r="I245" s="56">
        <v>11395</v>
      </c>
      <c r="J245" s="56">
        <v>2674</v>
      </c>
      <c r="K245" s="56">
        <v>1584</v>
      </c>
      <c r="L245" s="56">
        <v>6734</v>
      </c>
      <c r="M245" s="56">
        <v>24029</v>
      </c>
      <c r="N245" s="56">
        <v>14537</v>
      </c>
      <c r="O245" s="56">
        <v>3101</v>
      </c>
      <c r="P245" s="56">
        <v>1027</v>
      </c>
      <c r="Q245" s="56">
        <v>5364</v>
      </c>
    </row>
    <row r="246" spans="1:17" x14ac:dyDescent="0.4">
      <c r="A246" s="34" t="s">
        <v>269</v>
      </c>
      <c r="B246" s="34" t="s">
        <v>314</v>
      </c>
      <c r="C246" s="34">
        <v>878</v>
      </c>
      <c r="D246" s="34">
        <v>404</v>
      </c>
      <c r="E246" s="34">
        <v>80</v>
      </c>
      <c r="F246" s="34">
        <v>33</v>
      </c>
      <c r="G246" s="34">
        <v>361</v>
      </c>
      <c r="H246" s="34">
        <v>364</v>
      </c>
      <c r="I246" s="34">
        <v>143</v>
      </c>
      <c r="J246" s="34">
        <v>36</v>
      </c>
      <c r="K246" s="34">
        <v>17</v>
      </c>
      <c r="L246" s="34">
        <v>168</v>
      </c>
      <c r="M246" s="34">
        <v>805</v>
      </c>
      <c r="N246" s="34">
        <v>522</v>
      </c>
      <c r="O246" s="34">
        <v>69</v>
      </c>
      <c r="P246" s="34">
        <v>18</v>
      </c>
      <c r="Q246" s="34">
        <v>196</v>
      </c>
    </row>
    <row r="247" spans="1:17" x14ac:dyDescent="0.4">
      <c r="A247" s="34" t="s">
        <v>269</v>
      </c>
      <c r="B247" s="34" t="s">
        <v>319</v>
      </c>
      <c r="C247" s="56">
        <v>1141</v>
      </c>
      <c r="D247" s="34">
        <v>554</v>
      </c>
      <c r="E247" s="34">
        <v>72</v>
      </c>
      <c r="F247" s="34">
        <v>60</v>
      </c>
      <c r="G247" s="34">
        <v>455</v>
      </c>
      <c r="H247" s="34">
        <v>609</v>
      </c>
      <c r="I247" s="34">
        <v>308</v>
      </c>
      <c r="J247" s="34">
        <v>37</v>
      </c>
      <c r="K247" s="34">
        <v>21</v>
      </c>
      <c r="L247" s="34">
        <v>243</v>
      </c>
      <c r="M247" s="34">
        <v>657</v>
      </c>
      <c r="N247" s="34">
        <v>406</v>
      </c>
      <c r="O247" s="34">
        <v>66</v>
      </c>
      <c r="P247" s="34">
        <v>9</v>
      </c>
      <c r="Q247" s="34">
        <v>176</v>
      </c>
    </row>
    <row r="248" spans="1:17" x14ac:dyDescent="0.4">
      <c r="A248" s="34" t="s">
        <v>269</v>
      </c>
      <c r="B248" s="34" t="s">
        <v>311</v>
      </c>
      <c r="C248" s="34">
        <v>353</v>
      </c>
      <c r="D248" s="34">
        <v>247</v>
      </c>
      <c r="E248" s="34">
        <v>7</v>
      </c>
      <c r="F248" s="34">
        <v>19</v>
      </c>
      <c r="G248" s="34">
        <v>80</v>
      </c>
      <c r="H248" s="34">
        <v>308</v>
      </c>
      <c r="I248" s="34">
        <v>202</v>
      </c>
      <c r="J248" s="34">
        <v>4</v>
      </c>
      <c r="K248" s="34">
        <v>6</v>
      </c>
      <c r="L248" s="34">
        <v>96</v>
      </c>
      <c r="M248" s="34">
        <v>252</v>
      </c>
      <c r="N248" s="34">
        <v>157</v>
      </c>
      <c r="O248" s="34">
        <v>8</v>
      </c>
      <c r="P248" s="34">
        <v>2</v>
      </c>
      <c r="Q248" s="34">
        <v>85</v>
      </c>
    </row>
    <row r="249" spans="1:17" x14ac:dyDescent="0.4">
      <c r="A249" s="34" t="s">
        <v>269</v>
      </c>
      <c r="B249" s="34" t="s">
        <v>315</v>
      </c>
      <c r="C249" s="56">
        <v>1063</v>
      </c>
      <c r="D249" s="34">
        <v>803</v>
      </c>
      <c r="E249" s="34">
        <v>83</v>
      </c>
      <c r="F249" s="34">
        <v>26</v>
      </c>
      <c r="G249" s="34">
        <v>151</v>
      </c>
      <c r="H249" s="34">
        <v>784</v>
      </c>
      <c r="I249" s="34">
        <v>607</v>
      </c>
      <c r="J249" s="34">
        <v>39</v>
      </c>
      <c r="K249" s="34">
        <v>16</v>
      </c>
      <c r="L249" s="34">
        <v>122</v>
      </c>
      <c r="M249" s="34">
        <v>662</v>
      </c>
      <c r="N249" s="34">
        <v>531</v>
      </c>
      <c r="O249" s="34">
        <v>26</v>
      </c>
      <c r="P249" s="34">
        <v>20</v>
      </c>
      <c r="Q249" s="34">
        <v>85</v>
      </c>
    </row>
    <row r="250" spans="1:17" x14ac:dyDescent="0.4">
      <c r="A250" s="34" t="s">
        <v>269</v>
      </c>
      <c r="B250" s="34" t="s">
        <v>325</v>
      </c>
      <c r="C250" s="56">
        <v>3159</v>
      </c>
      <c r="D250" s="56">
        <v>1310</v>
      </c>
      <c r="E250" s="34">
        <v>187</v>
      </c>
      <c r="F250" s="34">
        <v>311</v>
      </c>
      <c r="G250" s="56">
        <v>1351</v>
      </c>
      <c r="H250" s="56">
        <v>1759</v>
      </c>
      <c r="I250" s="34">
        <v>859</v>
      </c>
      <c r="J250" s="34">
        <v>107</v>
      </c>
      <c r="K250" s="34">
        <v>134</v>
      </c>
      <c r="L250" s="34">
        <v>659</v>
      </c>
      <c r="M250" s="56">
        <v>1502</v>
      </c>
      <c r="N250" s="34">
        <v>954</v>
      </c>
      <c r="O250" s="34">
        <v>100</v>
      </c>
      <c r="P250" s="34">
        <v>64</v>
      </c>
      <c r="Q250" s="34">
        <v>384</v>
      </c>
    </row>
    <row r="251" spans="1:17" x14ac:dyDescent="0.4">
      <c r="A251" s="34" t="s">
        <v>269</v>
      </c>
      <c r="B251" s="34" t="s">
        <v>312</v>
      </c>
      <c r="C251" s="56">
        <v>1057</v>
      </c>
      <c r="D251" s="34">
        <v>664</v>
      </c>
      <c r="E251" s="34">
        <v>76</v>
      </c>
      <c r="F251" s="34">
        <v>41</v>
      </c>
      <c r="G251" s="34">
        <v>276</v>
      </c>
      <c r="H251" s="34">
        <v>708</v>
      </c>
      <c r="I251" s="34">
        <v>469</v>
      </c>
      <c r="J251" s="34">
        <v>45</v>
      </c>
      <c r="K251" s="34">
        <v>23</v>
      </c>
      <c r="L251" s="34">
        <v>171</v>
      </c>
      <c r="M251" s="34">
        <v>729</v>
      </c>
      <c r="N251" s="34">
        <v>554</v>
      </c>
      <c r="O251" s="34">
        <v>49</v>
      </c>
      <c r="P251" s="34">
        <v>27</v>
      </c>
      <c r="Q251" s="34">
        <v>99</v>
      </c>
    </row>
    <row r="252" spans="1:17" x14ac:dyDescent="0.4">
      <c r="A252" s="34" t="s">
        <v>269</v>
      </c>
      <c r="B252" s="34" t="s">
        <v>323</v>
      </c>
      <c r="C252" s="34">
        <v>224</v>
      </c>
      <c r="D252" s="34">
        <v>163</v>
      </c>
      <c r="E252" s="34">
        <v>15</v>
      </c>
      <c r="F252" s="34">
        <v>8</v>
      </c>
      <c r="G252" s="34">
        <v>38</v>
      </c>
      <c r="H252" s="34">
        <v>170</v>
      </c>
      <c r="I252" s="34">
        <v>121</v>
      </c>
      <c r="J252" s="34">
        <v>8</v>
      </c>
      <c r="K252" s="34">
        <v>6</v>
      </c>
      <c r="L252" s="34">
        <v>35</v>
      </c>
      <c r="M252" s="34">
        <v>152</v>
      </c>
      <c r="N252" s="34">
        <v>113</v>
      </c>
      <c r="O252" s="34">
        <v>11</v>
      </c>
      <c r="P252" s="34">
        <v>3</v>
      </c>
      <c r="Q252" s="34">
        <v>25</v>
      </c>
    </row>
    <row r="253" spans="1:17" x14ac:dyDescent="0.4">
      <c r="A253" s="34" t="s">
        <v>269</v>
      </c>
      <c r="B253" s="34" t="s">
        <v>317</v>
      </c>
      <c r="C253" s="56">
        <v>3843</v>
      </c>
      <c r="D253" s="56">
        <v>2230</v>
      </c>
      <c r="E253" s="34">
        <v>282</v>
      </c>
      <c r="F253" s="34">
        <v>249</v>
      </c>
      <c r="G253" s="56">
        <v>1082</v>
      </c>
      <c r="H253" s="56">
        <v>2191</v>
      </c>
      <c r="I253" s="56">
        <v>1221</v>
      </c>
      <c r="J253" s="34">
        <v>172</v>
      </c>
      <c r="K253" s="34">
        <v>142</v>
      </c>
      <c r="L253" s="34">
        <v>656</v>
      </c>
      <c r="M253" s="56">
        <v>2072</v>
      </c>
      <c r="N253" s="56">
        <v>1255</v>
      </c>
      <c r="O253" s="34">
        <v>104</v>
      </c>
      <c r="P253" s="34">
        <v>79</v>
      </c>
      <c r="Q253" s="34">
        <v>634</v>
      </c>
    </row>
    <row r="254" spans="1:17" x14ac:dyDescent="0.4">
      <c r="A254" s="34" t="s">
        <v>269</v>
      </c>
      <c r="B254" s="34" t="s">
        <v>316</v>
      </c>
      <c r="C254" s="34">
        <v>194</v>
      </c>
      <c r="D254" s="34">
        <v>133</v>
      </c>
      <c r="E254" s="34">
        <v>18</v>
      </c>
      <c r="F254" s="34">
        <v>10</v>
      </c>
      <c r="G254" s="34">
        <v>33</v>
      </c>
      <c r="H254" s="34">
        <v>137</v>
      </c>
      <c r="I254" s="34">
        <v>86</v>
      </c>
      <c r="J254" s="34">
        <v>7</v>
      </c>
      <c r="K254" s="34">
        <v>4</v>
      </c>
      <c r="L254" s="34">
        <v>40</v>
      </c>
      <c r="M254" s="34">
        <v>143</v>
      </c>
      <c r="N254" s="34">
        <v>105</v>
      </c>
      <c r="O254" s="34">
        <v>12</v>
      </c>
      <c r="P254" s="34">
        <v>3</v>
      </c>
      <c r="Q254" s="34">
        <v>23</v>
      </c>
    </row>
    <row r="255" spans="1:17" x14ac:dyDescent="0.4">
      <c r="A255" s="34" t="s">
        <v>269</v>
      </c>
      <c r="B255" s="34" t="s">
        <v>324</v>
      </c>
      <c r="C255" s="56">
        <v>10703</v>
      </c>
      <c r="D255" s="56">
        <v>4203</v>
      </c>
      <c r="E255" s="56">
        <v>1435</v>
      </c>
      <c r="F255" s="34">
        <v>908</v>
      </c>
      <c r="G255" s="56">
        <v>4157</v>
      </c>
      <c r="H255" s="56">
        <v>5000</v>
      </c>
      <c r="I255" s="56">
        <v>2510</v>
      </c>
      <c r="J255" s="34">
        <v>542</v>
      </c>
      <c r="K255" s="34">
        <v>398</v>
      </c>
      <c r="L255" s="56">
        <v>1550</v>
      </c>
      <c r="M255" s="56">
        <v>5188</v>
      </c>
      <c r="N255" s="56">
        <v>3178</v>
      </c>
      <c r="O255" s="34">
        <v>634</v>
      </c>
      <c r="P255" s="34">
        <v>234</v>
      </c>
      <c r="Q255" s="56">
        <v>1142</v>
      </c>
    </row>
    <row r="256" spans="1:17" x14ac:dyDescent="0.4">
      <c r="A256" s="34" t="s">
        <v>269</v>
      </c>
      <c r="B256" s="34" t="s">
        <v>320</v>
      </c>
      <c r="C256" s="34">
        <v>691</v>
      </c>
      <c r="D256" s="34">
        <v>418</v>
      </c>
      <c r="E256" s="34">
        <v>98</v>
      </c>
      <c r="F256" s="34">
        <v>57</v>
      </c>
      <c r="G256" s="34">
        <v>118</v>
      </c>
      <c r="H256" s="34">
        <v>543</v>
      </c>
      <c r="I256" s="34">
        <v>359</v>
      </c>
      <c r="J256" s="34">
        <v>69</v>
      </c>
      <c r="K256" s="34">
        <v>29</v>
      </c>
      <c r="L256" s="34">
        <v>86</v>
      </c>
      <c r="M256" s="34">
        <v>463</v>
      </c>
      <c r="N256" s="34">
        <v>312</v>
      </c>
      <c r="O256" s="34">
        <v>52</v>
      </c>
      <c r="P256" s="34">
        <v>22</v>
      </c>
      <c r="Q256" s="34">
        <v>77</v>
      </c>
    </row>
    <row r="257" spans="1:17" x14ac:dyDescent="0.4">
      <c r="A257" s="34" t="s">
        <v>269</v>
      </c>
      <c r="B257" s="34" t="s">
        <v>313</v>
      </c>
      <c r="C257" s="56">
        <v>15933</v>
      </c>
      <c r="D257" s="56">
        <v>5946</v>
      </c>
      <c r="E257" s="56">
        <v>2429</v>
      </c>
      <c r="F257" s="56">
        <v>1443</v>
      </c>
      <c r="G257" s="56">
        <v>6115</v>
      </c>
      <c r="H257" s="56">
        <v>8746</v>
      </c>
      <c r="I257" s="56">
        <v>3903</v>
      </c>
      <c r="J257" s="56">
        <v>1491</v>
      </c>
      <c r="K257" s="34">
        <v>708</v>
      </c>
      <c r="L257" s="56">
        <v>2644</v>
      </c>
      <c r="M257" s="56">
        <v>10309</v>
      </c>
      <c r="N257" s="56">
        <v>5752</v>
      </c>
      <c r="O257" s="56">
        <v>1834</v>
      </c>
      <c r="P257" s="34">
        <v>490</v>
      </c>
      <c r="Q257" s="56">
        <v>2233</v>
      </c>
    </row>
    <row r="258" spans="1:17" x14ac:dyDescent="0.4">
      <c r="A258" s="34" t="s">
        <v>269</v>
      </c>
      <c r="B258" s="34" t="s">
        <v>773</v>
      </c>
      <c r="C258" s="56">
        <v>5382</v>
      </c>
      <c r="D258" s="56">
        <v>2203</v>
      </c>
      <c r="E258" s="56">
        <v>1121</v>
      </c>
      <c r="F258" s="34">
        <v>424</v>
      </c>
      <c r="G258" s="56">
        <v>1634</v>
      </c>
      <c r="H258" s="56">
        <v>3231</v>
      </c>
      <c r="I258" s="56">
        <v>1368</v>
      </c>
      <c r="J258" s="34">
        <v>649</v>
      </c>
      <c r="K258" s="34">
        <v>263</v>
      </c>
      <c r="L258" s="34">
        <v>951</v>
      </c>
      <c r="M258" s="56">
        <v>3265</v>
      </c>
      <c r="N258" s="56">
        <v>1686</v>
      </c>
      <c r="O258" s="34">
        <v>673</v>
      </c>
      <c r="P258" s="34">
        <v>169</v>
      </c>
      <c r="Q258" s="34">
        <v>737</v>
      </c>
    </row>
    <row r="259" spans="1:17" x14ac:dyDescent="0.4">
      <c r="A259" s="34" t="s">
        <v>269</v>
      </c>
      <c r="B259" s="34" t="s">
        <v>774</v>
      </c>
      <c r="C259" s="56">
        <v>10551</v>
      </c>
      <c r="D259" s="56">
        <v>3743</v>
      </c>
      <c r="E259" s="56">
        <v>1308</v>
      </c>
      <c r="F259" s="56">
        <v>1019</v>
      </c>
      <c r="G259" s="56">
        <v>4481</v>
      </c>
      <c r="H259" s="56">
        <v>5515</v>
      </c>
      <c r="I259" s="56">
        <v>2535</v>
      </c>
      <c r="J259" s="34">
        <v>842</v>
      </c>
      <c r="K259" s="34">
        <v>445</v>
      </c>
      <c r="L259" s="56">
        <v>1693</v>
      </c>
      <c r="M259" s="56">
        <v>7044</v>
      </c>
      <c r="N259" s="56">
        <v>4066</v>
      </c>
      <c r="O259" s="56">
        <v>1161</v>
      </c>
      <c r="P259" s="34">
        <v>321</v>
      </c>
      <c r="Q259" s="56">
        <v>1496</v>
      </c>
    </row>
    <row r="260" spans="1:17" x14ac:dyDescent="0.4">
      <c r="A260" s="34" t="s">
        <v>269</v>
      </c>
      <c r="B260" s="34" t="s">
        <v>318</v>
      </c>
      <c r="C260" s="34">
        <v>55</v>
      </c>
      <c r="D260" s="34">
        <v>42</v>
      </c>
      <c r="E260" s="34">
        <v>5</v>
      </c>
      <c r="F260" s="34">
        <v>1</v>
      </c>
      <c r="G260" s="34">
        <v>7</v>
      </c>
      <c r="H260" s="34">
        <v>46</v>
      </c>
      <c r="I260" s="34">
        <v>31</v>
      </c>
      <c r="J260" s="34">
        <v>4</v>
      </c>
      <c r="K260" s="34">
        <v>2</v>
      </c>
      <c r="L260" s="34">
        <v>9</v>
      </c>
      <c r="M260" s="34">
        <v>48</v>
      </c>
      <c r="N260" s="34">
        <v>39</v>
      </c>
      <c r="O260" s="34">
        <v>5</v>
      </c>
      <c r="P260" s="34">
        <v>0</v>
      </c>
      <c r="Q260" s="34">
        <v>4</v>
      </c>
    </row>
    <row r="261" spans="1:17" x14ac:dyDescent="0.4">
      <c r="A261" s="34" t="s">
        <v>269</v>
      </c>
      <c r="B261" s="34" t="s">
        <v>322</v>
      </c>
      <c r="C261" s="34">
        <v>517</v>
      </c>
      <c r="D261" s="34">
        <v>276</v>
      </c>
      <c r="E261" s="34">
        <v>27</v>
      </c>
      <c r="F261" s="34">
        <v>51</v>
      </c>
      <c r="G261" s="34">
        <v>163</v>
      </c>
      <c r="H261" s="34">
        <v>368</v>
      </c>
      <c r="I261" s="34">
        <v>224</v>
      </c>
      <c r="J261" s="34">
        <v>20</v>
      </c>
      <c r="K261" s="34">
        <v>32</v>
      </c>
      <c r="L261" s="34">
        <v>92</v>
      </c>
      <c r="M261" s="34">
        <v>385</v>
      </c>
      <c r="N261" s="34">
        <v>245</v>
      </c>
      <c r="O261" s="34">
        <v>16</v>
      </c>
      <c r="P261" s="34">
        <v>28</v>
      </c>
      <c r="Q261" s="34">
        <v>96</v>
      </c>
    </row>
    <row r="262" spans="1:17" x14ac:dyDescent="0.4">
      <c r="A262" s="34" t="s">
        <v>269</v>
      </c>
      <c r="B262" s="34" t="s">
        <v>321</v>
      </c>
      <c r="C262" s="56">
        <v>1947</v>
      </c>
      <c r="D262" s="56">
        <v>1398</v>
      </c>
      <c r="E262" s="34">
        <v>176</v>
      </c>
      <c r="F262" s="34">
        <v>96</v>
      </c>
      <c r="G262" s="34">
        <v>277</v>
      </c>
      <c r="H262" s="34">
        <v>654</v>
      </c>
      <c r="I262" s="34">
        <v>352</v>
      </c>
      <c r="J262" s="34">
        <v>93</v>
      </c>
      <c r="K262" s="34">
        <v>46</v>
      </c>
      <c r="L262" s="34">
        <v>163</v>
      </c>
      <c r="M262" s="34">
        <v>662</v>
      </c>
      <c r="N262" s="34">
        <v>414</v>
      </c>
      <c r="O262" s="34">
        <v>115</v>
      </c>
      <c r="P262" s="34">
        <v>28</v>
      </c>
      <c r="Q262" s="34">
        <v>105</v>
      </c>
    </row>
    <row r="263" spans="1:17" x14ac:dyDescent="0.4">
      <c r="A263" s="34" t="s">
        <v>270</v>
      </c>
      <c r="B263" s="34" t="s">
        <v>270</v>
      </c>
      <c r="C263" s="56">
        <v>31791</v>
      </c>
      <c r="D263" s="56">
        <v>14167</v>
      </c>
      <c r="E263" s="56">
        <v>4962</v>
      </c>
      <c r="F263" s="56">
        <v>2509</v>
      </c>
      <c r="G263" s="56">
        <v>10153</v>
      </c>
      <c r="H263" s="56">
        <v>17849</v>
      </c>
      <c r="I263" s="56">
        <v>8673</v>
      </c>
      <c r="J263" s="56">
        <v>2750</v>
      </c>
      <c r="K263" s="56">
        <v>1364</v>
      </c>
      <c r="L263" s="56">
        <v>5062</v>
      </c>
      <c r="M263" s="56">
        <v>20002</v>
      </c>
      <c r="N263" s="56">
        <v>12547</v>
      </c>
      <c r="O263" s="56">
        <v>3632</v>
      </c>
      <c r="P263" s="34">
        <v>687</v>
      </c>
      <c r="Q263" s="56">
        <v>3136</v>
      </c>
    </row>
    <row r="264" spans="1:17" x14ac:dyDescent="0.4">
      <c r="A264" s="34" t="s">
        <v>270</v>
      </c>
      <c r="B264" s="34" t="s">
        <v>335</v>
      </c>
      <c r="C264" s="34">
        <v>48</v>
      </c>
      <c r="D264" s="34">
        <v>29</v>
      </c>
      <c r="E264" s="34">
        <v>4</v>
      </c>
      <c r="F264" s="34">
        <v>4</v>
      </c>
      <c r="G264" s="34">
        <v>11</v>
      </c>
      <c r="H264" s="34">
        <v>50</v>
      </c>
      <c r="I264" s="34">
        <v>35</v>
      </c>
      <c r="J264" s="34">
        <v>1</v>
      </c>
      <c r="K264" s="34">
        <v>2</v>
      </c>
      <c r="L264" s="34">
        <v>12</v>
      </c>
      <c r="M264" s="34">
        <v>47</v>
      </c>
      <c r="N264" s="34">
        <v>33</v>
      </c>
      <c r="O264" s="34">
        <v>6</v>
      </c>
      <c r="P264" s="34">
        <v>3</v>
      </c>
      <c r="Q264" s="34">
        <v>5</v>
      </c>
    </row>
    <row r="265" spans="1:17" x14ac:dyDescent="0.4">
      <c r="A265" s="34" t="s">
        <v>270</v>
      </c>
      <c r="B265" s="34" t="s">
        <v>328</v>
      </c>
      <c r="C265" s="34">
        <v>189</v>
      </c>
      <c r="D265" s="34">
        <v>122</v>
      </c>
      <c r="E265" s="34">
        <v>12</v>
      </c>
      <c r="F265" s="34">
        <v>9</v>
      </c>
      <c r="G265" s="34">
        <v>46</v>
      </c>
      <c r="H265" s="34">
        <v>102</v>
      </c>
      <c r="I265" s="34">
        <v>64</v>
      </c>
      <c r="J265" s="34">
        <v>15</v>
      </c>
      <c r="K265" s="34">
        <v>2</v>
      </c>
      <c r="L265" s="34">
        <v>21</v>
      </c>
      <c r="M265" s="34">
        <v>187</v>
      </c>
      <c r="N265" s="34">
        <v>141</v>
      </c>
      <c r="O265" s="34">
        <v>15</v>
      </c>
      <c r="P265" s="34">
        <v>4</v>
      </c>
      <c r="Q265" s="34">
        <v>27</v>
      </c>
    </row>
    <row r="266" spans="1:17" x14ac:dyDescent="0.4">
      <c r="A266" s="34" t="s">
        <v>270</v>
      </c>
      <c r="B266" s="34" t="s">
        <v>327</v>
      </c>
      <c r="C266" s="34">
        <v>172</v>
      </c>
      <c r="D266" s="34">
        <v>120</v>
      </c>
      <c r="E266" s="34">
        <v>11</v>
      </c>
      <c r="F266" s="34">
        <v>3</v>
      </c>
      <c r="G266" s="34">
        <v>38</v>
      </c>
      <c r="H266" s="34">
        <v>293</v>
      </c>
      <c r="I266" s="34">
        <v>140</v>
      </c>
      <c r="J266" s="34">
        <v>11</v>
      </c>
      <c r="K266" s="34">
        <v>4</v>
      </c>
      <c r="L266" s="34">
        <v>138</v>
      </c>
      <c r="M266" s="34">
        <v>192</v>
      </c>
      <c r="N266" s="34">
        <v>134</v>
      </c>
      <c r="O266" s="34">
        <v>14</v>
      </c>
      <c r="P266" s="34">
        <v>10</v>
      </c>
      <c r="Q266" s="34">
        <v>34</v>
      </c>
    </row>
    <row r="267" spans="1:17" x14ac:dyDescent="0.4">
      <c r="A267" s="34" t="s">
        <v>270</v>
      </c>
      <c r="B267" s="34" t="s">
        <v>326</v>
      </c>
      <c r="C267" s="34">
        <v>298</v>
      </c>
      <c r="D267" s="34">
        <v>234</v>
      </c>
      <c r="E267" s="34">
        <v>19</v>
      </c>
      <c r="F267" s="34">
        <v>3</v>
      </c>
      <c r="G267" s="34">
        <v>42</v>
      </c>
      <c r="H267" s="34">
        <v>279</v>
      </c>
      <c r="I267" s="34">
        <v>214</v>
      </c>
      <c r="J267" s="34">
        <v>5</v>
      </c>
      <c r="K267" s="34">
        <v>5</v>
      </c>
      <c r="L267" s="34">
        <v>55</v>
      </c>
      <c r="M267" s="34">
        <v>159</v>
      </c>
      <c r="N267" s="34">
        <v>124</v>
      </c>
      <c r="O267" s="34">
        <v>5</v>
      </c>
      <c r="P267" s="34">
        <v>3</v>
      </c>
      <c r="Q267" s="34">
        <v>27</v>
      </c>
    </row>
    <row r="268" spans="1:17" x14ac:dyDescent="0.4">
      <c r="A268" s="34" t="s">
        <v>270</v>
      </c>
      <c r="B268" s="34" t="s">
        <v>332</v>
      </c>
      <c r="C268" s="34">
        <v>474</v>
      </c>
      <c r="D268" s="34">
        <v>341</v>
      </c>
      <c r="E268" s="34">
        <v>23</v>
      </c>
      <c r="F268" s="34">
        <v>12</v>
      </c>
      <c r="G268" s="34">
        <v>98</v>
      </c>
      <c r="H268" s="34">
        <v>250</v>
      </c>
      <c r="I268" s="34">
        <v>164</v>
      </c>
      <c r="J268" s="34">
        <v>16</v>
      </c>
      <c r="K268" s="34">
        <v>1</v>
      </c>
      <c r="L268" s="34">
        <v>69</v>
      </c>
      <c r="M268" s="34">
        <v>221</v>
      </c>
      <c r="N268" s="34">
        <v>152</v>
      </c>
      <c r="O268" s="34">
        <v>13</v>
      </c>
      <c r="P268" s="34">
        <v>5</v>
      </c>
      <c r="Q268" s="34">
        <v>51</v>
      </c>
    </row>
    <row r="269" spans="1:17" x14ac:dyDescent="0.4">
      <c r="A269" s="34" t="s">
        <v>270</v>
      </c>
      <c r="B269" s="34" t="s">
        <v>330</v>
      </c>
      <c r="C269" s="56">
        <v>1459</v>
      </c>
      <c r="D269" s="34">
        <v>804</v>
      </c>
      <c r="E269" s="34">
        <v>203</v>
      </c>
      <c r="F269" s="34">
        <v>94</v>
      </c>
      <c r="G269" s="34">
        <v>358</v>
      </c>
      <c r="H269" s="56">
        <v>1177</v>
      </c>
      <c r="I269" s="34">
        <v>620</v>
      </c>
      <c r="J269" s="34">
        <v>157</v>
      </c>
      <c r="K269" s="34">
        <v>84</v>
      </c>
      <c r="L269" s="34">
        <v>316</v>
      </c>
      <c r="M269" s="34">
        <v>964</v>
      </c>
      <c r="N269" s="34">
        <v>545</v>
      </c>
      <c r="O269" s="34">
        <v>137</v>
      </c>
      <c r="P269" s="34">
        <v>49</v>
      </c>
      <c r="Q269" s="34">
        <v>233</v>
      </c>
    </row>
    <row r="270" spans="1:17" x14ac:dyDescent="0.4">
      <c r="A270" s="34" t="s">
        <v>270</v>
      </c>
      <c r="B270" s="34" t="s">
        <v>329</v>
      </c>
      <c r="C270" s="56">
        <v>2633</v>
      </c>
      <c r="D270" s="56">
        <v>1455</v>
      </c>
      <c r="E270" s="34">
        <v>253</v>
      </c>
      <c r="F270" s="34">
        <v>141</v>
      </c>
      <c r="G270" s="34">
        <v>784</v>
      </c>
      <c r="H270" s="56">
        <v>1624</v>
      </c>
      <c r="I270" s="56">
        <v>1023</v>
      </c>
      <c r="J270" s="34">
        <v>110</v>
      </c>
      <c r="K270" s="34">
        <v>82</v>
      </c>
      <c r="L270" s="34">
        <v>409</v>
      </c>
      <c r="M270" s="56">
        <v>1544</v>
      </c>
      <c r="N270" s="56">
        <v>1121</v>
      </c>
      <c r="O270" s="34">
        <v>72</v>
      </c>
      <c r="P270" s="34">
        <v>64</v>
      </c>
      <c r="Q270" s="34">
        <v>287</v>
      </c>
    </row>
    <row r="271" spans="1:17" x14ac:dyDescent="0.4">
      <c r="A271" s="34" t="s">
        <v>270</v>
      </c>
      <c r="B271" s="34" t="s">
        <v>334</v>
      </c>
      <c r="C271" s="34">
        <v>857</v>
      </c>
      <c r="D271" s="34">
        <v>537</v>
      </c>
      <c r="E271" s="34">
        <v>163</v>
      </c>
      <c r="F271" s="34">
        <v>49</v>
      </c>
      <c r="G271" s="34">
        <v>108</v>
      </c>
      <c r="H271" s="34">
        <v>789</v>
      </c>
      <c r="I271" s="34">
        <v>384</v>
      </c>
      <c r="J271" s="34">
        <v>177</v>
      </c>
      <c r="K271" s="34">
        <v>31</v>
      </c>
      <c r="L271" s="34">
        <v>197</v>
      </c>
      <c r="M271" s="34">
        <v>561</v>
      </c>
      <c r="N271" s="34">
        <v>258</v>
      </c>
      <c r="O271" s="34">
        <v>137</v>
      </c>
      <c r="P271" s="34">
        <v>90</v>
      </c>
      <c r="Q271" s="34">
        <v>76</v>
      </c>
    </row>
    <row r="272" spans="1:17" x14ac:dyDescent="0.4">
      <c r="A272" s="34" t="s">
        <v>270</v>
      </c>
      <c r="B272" s="34" t="s">
        <v>331</v>
      </c>
      <c r="C272" s="56">
        <v>1739</v>
      </c>
      <c r="D272" s="56">
        <v>1159</v>
      </c>
      <c r="E272" s="34">
        <v>257</v>
      </c>
      <c r="F272" s="34">
        <v>60</v>
      </c>
      <c r="G272" s="34">
        <v>263</v>
      </c>
      <c r="H272" s="56">
        <v>1100</v>
      </c>
      <c r="I272" s="34">
        <v>719</v>
      </c>
      <c r="J272" s="34">
        <v>121</v>
      </c>
      <c r="K272" s="34">
        <v>47</v>
      </c>
      <c r="L272" s="34">
        <v>213</v>
      </c>
      <c r="M272" s="56">
        <v>1382</v>
      </c>
      <c r="N272" s="34">
        <v>951</v>
      </c>
      <c r="O272" s="34">
        <v>189</v>
      </c>
      <c r="P272" s="34">
        <v>41</v>
      </c>
      <c r="Q272" s="34">
        <v>201</v>
      </c>
    </row>
    <row r="273" spans="1:17" x14ac:dyDescent="0.4">
      <c r="A273" s="34" t="s">
        <v>270</v>
      </c>
      <c r="B273" s="34" t="s">
        <v>336</v>
      </c>
      <c r="C273" s="56">
        <v>18242</v>
      </c>
      <c r="D273" s="56">
        <v>6292</v>
      </c>
      <c r="E273" s="56">
        <v>3725</v>
      </c>
      <c r="F273" s="56">
        <v>1399</v>
      </c>
      <c r="G273" s="56">
        <v>6826</v>
      </c>
      <c r="H273" s="56">
        <v>8981</v>
      </c>
      <c r="I273" s="56">
        <v>3622</v>
      </c>
      <c r="J273" s="56">
        <v>2025</v>
      </c>
      <c r="K273" s="34">
        <v>589</v>
      </c>
      <c r="L273" s="56">
        <v>2745</v>
      </c>
      <c r="M273" s="56">
        <v>11468</v>
      </c>
      <c r="N273" s="56">
        <v>6412</v>
      </c>
      <c r="O273" s="56">
        <v>2915</v>
      </c>
      <c r="P273" s="34">
        <v>331</v>
      </c>
      <c r="Q273" s="56">
        <v>1810</v>
      </c>
    </row>
    <row r="274" spans="1:17" x14ac:dyDescent="0.4">
      <c r="A274" s="34" t="s">
        <v>270</v>
      </c>
      <c r="B274" s="34" t="s">
        <v>775</v>
      </c>
      <c r="C274" s="56">
        <v>3771</v>
      </c>
      <c r="D274" s="56">
        <v>1247</v>
      </c>
      <c r="E274" s="34">
        <v>922</v>
      </c>
      <c r="F274" s="34">
        <v>263</v>
      </c>
      <c r="G274" s="56">
        <v>1339</v>
      </c>
      <c r="H274" s="56">
        <v>1942</v>
      </c>
      <c r="I274" s="34">
        <v>693</v>
      </c>
      <c r="J274" s="34">
        <v>496</v>
      </c>
      <c r="K274" s="34">
        <v>111</v>
      </c>
      <c r="L274" s="34">
        <v>642</v>
      </c>
      <c r="M274" s="56">
        <v>2375</v>
      </c>
      <c r="N274" s="56">
        <v>1272</v>
      </c>
      <c r="O274" s="34">
        <v>722</v>
      </c>
      <c r="P274" s="34">
        <v>60</v>
      </c>
      <c r="Q274" s="34">
        <v>321</v>
      </c>
    </row>
    <row r="275" spans="1:17" x14ac:dyDescent="0.4">
      <c r="A275" s="34" t="s">
        <v>270</v>
      </c>
      <c r="B275" s="34" t="s">
        <v>777</v>
      </c>
      <c r="C275" s="56">
        <v>5412</v>
      </c>
      <c r="D275" s="56">
        <v>1421</v>
      </c>
      <c r="E275" s="56">
        <v>1021</v>
      </c>
      <c r="F275" s="34">
        <v>459</v>
      </c>
      <c r="G275" s="56">
        <v>2511</v>
      </c>
      <c r="H275" s="56">
        <v>2277</v>
      </c>
      <c r="I275" s="34">
        <v>779</v>
      </c>
      <c r="J275" s="34">
        <v>497</v>
      </c>
      <c r="K275" s="34">
        <v>201</v>
      </c>
      <c r="L275" s="34">
        <v>800</v>
      </c>
      <c r="M275" s="56">
        <v>2728</v>
      </c>
      <c r="N275" s="56">
        <v>1338</v>
      </c>
      <c r="O275" s="34">
        <v>703</v>
      </c>
      <c r="P275" s="34">
        <v>131</v>
      </c>
      <c r="Q275" s="34">
        <v>556</v>
      </c>
    </row>
    <row r="276" spans="1:17" x14ac:dyDescent="0.4">
      <c r="A276" s="34" t="s">
        <v>270</v>
      </c>
      <c r="B276" s="34" t="s">
        <v>778</v>
      </c>
      <c r="C276" s="56">
        <v>3333</v>
      </c>
      <c r="D276" s="56">
        <v>1645</v>
      </c>
      <c r="E276" s="34">
        <v>777</v>
      </c>
      <c r="F276" s="34">
        <v>137</v>
      </c>
      <c r="G276" s="34">
        <v>774</v>
      </c>
      <c r="H276" s="56">
        <v>1961</v>
      </c>
      <c r="I276" s="34">
        <v>988</v>
      </c>
      <c r="J276" s="34">
        <v>474</v>
      </c>
      <c r="K276" s="34">
        <v>79</v>
      </c>
      <c r="L276" s="34">
        <v>420</v>
      </c>
      <c r="M276" s="56">
        <v>2323</v>
      </c>
      <c r="N276" s="56">
        <v>1385</v>
      </c>
      <c r="O276" s="34">
        <v>624</v>
      </c>
      <c r="P276" s="34">
        <v>44</v>
      </c>
      <c r="Q276" s="34">
        <v>270</v>
      </c>
    </row>
    <row r="277" spans="1:17" x14ac:dyDescent="0.4">
      <c r="A277" s="34" t="s">
        <v>270</v>
      </c>
      <c r="B277" s="34" t="s">
        <v>776</v>
      </c>
      <c r="C277" s="56">
        <v>5726</v>
      </c>
      <c r="D277" s="56">
        <v>1979</v>
      </c>
      <c r="E277" s="56">
        <v>1005</v>
      </c>
      <c r="F277" s="34">
        <v>540</v>
      </c>
      <c r="G277" s="56">
        <v>2202</v>
      </c>
      <c r="H277" s="56">
        <v>2801</v>
      </c>
      <c r="I277" s="56">
        <v>1162</v>
      </c>
      <c r="J277" s="34">
        <v>558</v>
      </c>
      <c r="K277" s="34">
        <v>198</v>
      </c>
      <c r="L277" s="34">
        <v>883</v>
      </c>
      <c r="M277" s="56">
        <v>4042</v>
      </c>
      <c r="N277" s="56">
        <v>2417</v>
      </c>
      <c r="O277" s="34">
        <v>866</v>
      </c>
      <c r="P277" s="34">
        <v>96</v>
      </c>
      <c r="Q277" s="34">
        <v>663</v>
      </c>
    </row>
    <row r="278" spans="1:17" x14ac:dyDescent="0.4">
      <c r="A278" s="34" t="s">
        <v>270</v>
      </c>
      <c r="B278" s="34" t="s">
        <v>333</v>
      </c>
      <c r="C278" s="56">
        <v>5680</v>
      </c>
      <c r="D278" s="56">
        <v>3074</v>
      </c>
      <c r="E278" s="34">
        <v>292</v>
      </c>
      <c r="F278" s="34">
        <v>735</v>
      </c>
      <c r="G278" s="56">
        <v>1579</v>
      </c>
      <c r="H278" s="56">
        <v>3204</v>
      </c>
      <c r="I278" s="56">
        <v>1688</v>
      </c>
      <c r="J278" s="34">
        <v>112</v>
      </c>
      <c r="K278" s="34">
        <v>517</v>
      </c>
      <c r="L278" s="34">
        <v>887</v>
      </c>
      <c r="M278" s="56">
        <v>3277</v>
      </c>
      <c r="N278" s="56">
        <v>2676</v>
      </c>
      <c r="O278" s="34">
        <v>129</v>
      </c>
      <c r="P278" s="34">
        <v>87</v>
      </c>
      <c r="Q278" s="34">
        <v>385</v>
      </c>
    </row>
    <row r="279" spans="1:17" x14ac:dyDescent="0.4">
      <c r="A279" s="34" t="s">
        <v>272</v>
      </c>
      <c r="B279" s="34" t="s">
        <v>272</v>
      </c>
      <c r="C279" s="56">
        <v>7043</v>
      </c>
      <c r="D279" s="56">
        <v>4982</v>
      </c>
      <c r="E279" s="34">
        <v>0</v>
      </c>
      <c r="F279" s="34">
        <v>390</v>
      </c>
      <c r="G279" s="56">
        <v>1671</v>
      </c>
      <c r="H279" s="56">
        <v>2648</v>
      </c>
      <c r="I279" s="56">
        <v>1581</v>
      </c>
      <c r="J279" s="34">
        <v>0</v>
      </c>
      <c r="K279" s="34">
        <v>138</v>
      </c>
      <c r="L279" s="34">
        <v>929</v>
      </c>
      <c r="M279" s="56">
        <v>5297</v>
      </c>
      <c r="N279" s="56">
        <v>3506</v>
      </c>
      <c r="O279" s="34">
        <v>0</v>
      </c>
      <c r="P279" s="34">
        <v>148</v>
      </c>
      <c r="Q279" s="56">
        <v>1643</v>
      </c>
    </row>
    <row r="280" spans="1:17" x14ac:dyDescent="0.4">
      <c r="A280" s="34" t="s">
        <v>272</v>
      </c>
      <c r="B280" s="34" t="s">
        <v>337</v>
      </c>
      <c r="C280" s="56">
        <v>7043</v>
      </c>
      <c r="D280" s="56">
        <v>4982</v>
      </c>
      <c r="E280" s="34">
        <v>0</v>
      </c>
      <c r="F280" s="34">
        <v>390</v>
      </c>
      <c r="G280" s="56">
        <v>1671</v>
      </c>
      <c r="H280" s="56">
        <v>2648</v>
      </c>
      <c r="I280" s="56">
        <v>1581</v>
      </c>
      <c r="J280" s="34">
        <v>0</v>
      </c>
      <c r="K280" s="34">
        <v>138</v>
      </c>
      <c r="L280" s="34">
        <v>929</v>
      </c>
      <c r="M280" s="56">
        <v>5297</v>
      </c>
      <c r="N280" s="56">
        <v>3506</v>
      </c>
      <c r="O280" s="34">
        <v>0</v>
      </c>
      <c r="P280" s="34">
        <v>148</v>
      </c>
      <c r="Q280" s="56">
        <v>1643</v>
      </c>
    </row>
  </sheetData>
  <autoFilter ref="A1:Q2" xr:uid="{860D1335-ACC0-4617-B98E-B4B8ACB2AEEA}"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sortState xmlns:xlrd2="http://schemas.microsoft.com/office/spreadsheetml/2017/richdata2" ref="A4:Q280">
      <sortCondition ref="A1:A2"/>
    </sortState>
  </autoFilter>
  <sortState xmlns:xlrd2="http://schemas.microsoft.com/office/spreadsheetml/2017/richdata2" ref="B264:Q278">
    <sortCondition ref="B263:B278"/>
  </sortState>
  <mergeCells count="5">
    <mergeCell ref="C1:G1"/>
    <mergeCell ref="H1:L1"/>
    <mergeCell ref="M1:Q1"/>
    <mergeCell ref="A1:A2"/>
    <mergeCell ref="B1:B2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8AC-AB19-4D15-8866-0AB3E17E6DF1}">
  <dimension ref="A1:J279"/>
  <sheetViews>
    <sheetView workbookViewId="0">
      <selection activeCell="O28" sqref="O28"/>
    </sheetView>
  </sheetViews>
  <sheetFormatPr defaultRowHeight="17.399999999999999" x14ac:dyDescent="0.4"/>
  <cols>
    <col min="1" max="2" width="12" customWidth="1"/>
    <col min="10" max="10" width="9" bestFit="1" customWidth="1"/>
  </cols>
  <sheetData>
    <row r="1" spans="1:10" x14ac:dyDescent="0.4">
      <c r="A1" s="37" t="s">
        <v>0</v>
      </c>
      <c r="B1" s="37" t="s">
        <v>108</v>
      </c>
      <c r="C1" s="37">
        <v>2018</v>
      </c>
      <c r="D1" s="37">
        <v>2019</v>
      </c>
      <c r="E1" s="37">
        <v>2020</v>
      </c>
      <c r="F1" s="37">
        <v>2021</v>
      </c>
      <c r="G1" s="37">
        <v>2022</v>
      </c>
      <c r="H1" s="37">
        <v>2023</v>
      </c>
      <c r="I1" s="37">
        <v>2024</v>
      </c>
      <c r="J1" s="37">
        <v>2025</v>
      </c>
    </row>
    <row r="2" spans="1:10" x14ac:dyDescent="0.4">
      <c r="A2" s="37" t="s">
        <v>88</v>
      </c>
      <c r="B2" s="37" t="s">
        <v>88</v>
      </c>
      <c r="C2" s="38">
        <v>18164</v>
      </c>
      <c r="D2" s="38">
        <v>14133</v>
      </c>
      <c r="E2" s="38">
        <v>14907</v>
      </c>
      <c r="F2" s="38">
        <v>26266</v>
      </c>
      <c r="G2" s="38">
        <v>30508</v>
      </c>
      <c r="H2" s="38">
        <v>17187</v>
      </c>
      <c r="I2" s="38">
        <v>16708</v>
      </c>
      <c r="J2" s="38">
        <v>6492</v>
      </c>
    </row>
    <row r="3" spans="1:10" x14ac:dyDescent="0.4">
      <c r="A3" s="37" t="s">
        <v>88</v>
      </c>
      <c r="B3" s="37" t="s">
        <v>104</v>
      </c>
      <c r="C3" s="38">
        <v>3085</v>
      </c>
      <c r="D3" s="38">
        <v>2352</v>
      </c>
      <c r="E3" s="38">
        <v>2650</v>
      </c>
      <c r="F3" s="38">
        <v>4254</v>
      </c>
      <c r="G3" s="38">
        <v>3956</v>
      </c>
      <c r="H3" s="38">
        <v>1988</v>
      </c>
      <c r="I3" s="38">
        <v>1603</v>
      </c>
      <c r="J3" s="37">
        <v>648</v>
      </c>
    </row>
    <row r="4" spans="1:10" x14ac:dyDescent="0.4">
      <c r="A4" s="37" t="s">
        <v>88</v>
      </c>
      <c r="B4" s="37" t="s">
        <v>99</v>
      </c>
      <c r="C4" s="37">
        <v>136</v>
      </c>
      <c r="D4" s="37">
        <v>122</v>
      </c>
      <c r="E4" s="37">
        <v>226</v>
      </c>
      <c r="F4" s="37">
        <v>142</v>
      </c>
      <c r="G4" s="37">
        <v>309</v>
      </c>
      <c r="H4" s="37">
        <v>108</v>
      </c>
      <c r="I4" s="37">
        <v>146</v>
      </c>
      <c r="J4" s="37">
        <v>91</v>
      </c>
    </row>
    <row r="5" spans="1:10" x14ac:dyDescent="0.4">
      <c r="A5" s="37" t="s">
        <v>88</v>
      </c>
      <c r="B5" s="37" t="s">
        <v>96</v>
      </c>
      <c r="C5" s="38">
        <v>1139</v>
      </c>
      <c r="D5" s="37">
        <v>796</v>
      </c>
      <c r="E5" s="37">
        <v>766</v>
      </c>
      <c r="F5" s="38">
        <v>1443</v>
      </c>
      <c r="G5" s="38">
        <v>1661</v>
      </c>
      <c r="H5" s="38">
        <v>1179</v>
      </c>
      <c r="I5" s="38">
        <v>1187</v>
      </c>
      <c r="J5" s="37">
        <v>508</v>
      </c>
    </row>
    <row r="6" spans="1:10" x14ac:dyDescent="0.4">
      <c r="A6" s="37" t="s">
        <v>88</v>
      </c>
      <c r="B6" s="37" t="s">
        <v>100</v>
      </c>
      <c r="C6" s="37">
        <v>511</v>
      </c>
      <c r="D6" s="37">
        <v>584</v>
      </c>
      <c r="E6" s="37">
        <v>522</v>
      </c>
      <c r="F6" s="37">
        <v>690</v>
      </c>
      <c r="G6" s="37">
        <v>716</v>
      </c>
      <c r="H6" s="37">
        <v>951</v>
      </c>
      <c r="I6" s="37">
        <v>530</v>
      </c>
      <c r="J6" s="37">
        <v>389</v>
      </c>
    </row>
    <row r="7" spans="1:10" x14ac:dyDescent="0.4">
      <c r="A7" s="37" t="s">
        <v>88</v>
      </c>
      <c r="B7" s="37" t="s">
        <v>97</v>
      </c>
      <c r="C7" s="38">
        <v>2342</v>
      </c>
      <c r="D7" s="38">
        <v>1040</v>
      </c>
      <c r="E7" s="38">
        <v>1508</v>
      </c>
      <c r="F7" s="38">
        <v>2612</v>
      </c>
      <c r="G7" s="38">
        <v>2750</v>
      </c>
      <c r="H7" s="38">
        <v>1407</v>
      </c>
      <c r="I7" s="38">
        <v>1097</v>
      </c>
      <c r="J7" s="37">
        <v>436</v>
      </c>
    </row>
    <row r="8" spans="1:10" x14ac:dyDescent="0.4">
      <c r="A8" s="37" t="s">
        <v>88</v>
      </c>
      <c r="B8" s="37" t="s">
        <v>102</v>
      </c>
      <c r="C8" s="37">
        <v>117</v>
      </c>
      <c r="D8" s="37">
        <v>237</v>
      </c>
      <c r="E8" s="37">
        <v>170</v>
      </c>
      <c r="F8" s="37">
        <v>100</v>
      </c>
      <c r="G8" s="37">
        <v>92</v>
      </c>
      <c r="H8" s="37">
        <v>80</v>
      </c>
      <c r="I8" s="37">
        <v>85</v>
      </c>
      <c r="J8" s="37">
        <v>22</v>
      </c>
    </row>
    <row r="9" spans="1:10" x14ac:dyDescent="0.4">
      <c r="A9" s="37" t="s">
        <v>88</v>
      </c>
      <c r="B9" s="37" t="s">
        <v>93</v>
      </c>
      <c r="C9" s="37">
        <v>303</v>
      </c>
      <c r="D9" s="37">
        <v>273</v>
      </c>
      <c r="E9" s="37">
        <v>233</v>
      </c>
      <c r="F9" s="37">
        <v>378</v>
      </c>
      <c r="G9" s="37">
        <v>551</v>
      </c>
      <c r="H9" s="37">
        <v>366</v>
      </c>
      <c r="I9" s="37">
        <v>210</v>
      </c>
      <c r="J9" s="37">
        <v>93</v>
      </c>
    </row>
    <row r="10" spans="1:10" x14ac:dyDescent="0.4">
      <c r="A10" s="37" t="s">
        <v>88</v>
      </c>
      <c r="B10" s="37" t="s">
        <v>105</v>
      </c>
      <c r="C10" s="37">
        <v>163</v>
      </c>
      <c r="D10" s="37">
        <v>189</v>
      </c>
      <c r="E10" s="37">
        <v>155</v>
      </c>
      <c r="F10" s="37">
        <v>183</v>
      </c>
      <c r="G10" s="37">
        <v>302</v>
      </c>
      <c r="H10" s="37">
        <v>240</v>
      </c>
      <c r="I10" s="37">
        <v>219</v>
      </c>
      <c r="J10" s="37">
        <v>87</v>
      </c>
    </row>
    <row r="11" spans="1:10" x14ac:dyDescent="0.4">
      <c r="A11" s="37" t="s">
        <v>88</v>
      </c>
      <c r="B11" s="37" t="s">
        <v>90</v>
      </c>
      <c r="C11" s="38">
        <v>4668</v>
      </c>
      <c r="D11" s="38">
        <v>3400</v>
      </c>
      <c r="E11" s="38">
        <v>3942</v>
      </c>
      <c r="F11" s="38">
        <v>9101</v>
      </c>
      <c r="G11" s="38">
        <v>11669</v>
      </c>
      <c r="H11" s="38">
        <v>5310</v>
      </c>
      <c r="I11" s="38">
        <v>5869</v>
      </c>
      <c r="J11" s="38">
        <v>2110</v>
      </c>
    </row>
    <row r="12" spans="1:10" x14ac:dyDescent="0.4">
      <c r="A12" s="37" t="s">
        <v>88</v>
      </c>
      <c r="B12" s="37" t="s">
        <v>98</v>
      </c>
      <c r="C12" s="37">
        <v>58</v>
      </c>
      <c r="D12" s="37">
        <v>108</v>
      </c>
      <c r="E12" s="37">
        <v>73</v>
      </c>
      <c r="F12" s="37">
        <v>96</v>
      </c>
      <c r="G12" s="37">
        <v>197</v>
      </c>
      <c r="H12" s="37">
        <v>146</v>
      </c>
      <c r="I12" s="37">
        <v>92</v>
      </c>
      <c r="J12" s="37">
        <v>37</v>
      </c>
    </row>
    <row r="13" spans="1:10" x14ac:dyDescent="0.4">
      <c r="A13" s="37" t="s">
        <v>88</v>
      </c>
      <c r="B13" s="37" t="s">
        <v>94</v>
      </c>
      <c r="C13" s="37">
        <v>226</v>
      </c>
      <c r="D13" s="37">
        <v>282</v>
      </c>
      <c r="E13" s="37">
        <v>270</v>
      </c>
      <c r="F13" s="37">
        <v>211</v>
      </c>
      <c r="G13" s="37">
        <v>293</v>
      </c>
      <c r="H13" s="37">
        <v>228</v>
      </c>
      <c r="I13" s="37">
        <v>342</v>
      </c>
      <c r="J13" s="37">
        <v>122</v>
      </c>
    </row>
    <row r="14" spans="1:10" x14ac:dyDescent="0.4">
      <c r="A14" s="37" t="s">
        <v>88</v>
      </c>
      <c r="B14" s="37" t="s">
        <v>107</v>
      </c>
      <c r="C14" s="37">
        <v>126</v>
      </c>
      <c r="D14" s="37">
        <v>128</v>
      </c>
      <c r="E14" s="37">
        <v>112</v>
      </c>
      <c r="F14" s="37">
        <v>134</v>
      </c>
      <c r="G14" s="37">
        <v>131</v>
      </c>
      <c r="H14" s="37">
        <v>87</v>
      </c>
      <c r="I14" s="37">
        <v>194</v>
      </c>
      <c r="J14" s="37">
        <v>53</v>
      </c>
    </row>
    <row r="15" spans="1:10" x14ac:dyDescent="0.4">
      <c r="A15" s="37" t="s">
        <v>88</v>
      </c>
      <c r="B15" s="37" t="s">
        <v>101</v>
      </c>
      <c r="C15" s="38">
        <v>3622</v>
      </c>
      <c r="D15" s="38">
        <v>2644</v>
      </c>
      <c r="E15" s="38">
        <v>2514</v>
      </c>
      <c r="F15" s="38">
        <v>4941</v>
      </c>
      <c r="G15" s="38">
        <v>5843</v>
      </c>
      <c r="H15" s="38">
        <v>3460</v>
      </c>
      <c r="I15" s="38">
        <v>3488</v>
      </c>
      <c r="J15" s="38">
        <v>1287</v>
      </c>
    </row>
    <row r="16" spans="1:10" x14ac:dyDescent="0.4">
      <c r="A16" s="37" t="s">
        <v>88</v>
      </c>
      <c r="B16" s="37" t="s">
        <v>95</v>
      </c>
      <c r="C16" s="37">
        <v>523</v>
      </c>
      <c r="D16" s="37">
        <v>647</v>
      </c>
      <c r="E16" s="37">
        <v>570</v>
      </c>
      <c r="F16" s="37">
        <v>620</v>
      </c>
      <c r="G16" s="37">
        <v>615</v>
      </c>
      <c r="H16" s="37">
        <v>538</v>
      </c>
      <c r="I16" s="37">
        <v>600</v>
      </c>
      <c r="J16" s="37">
        <v>214</v>
      </c>
    </row>
    <row r="17" spans="1:10" x14ac:dyDescent="0.4">
      <c r="A17" s="37" t="s">
        <v>88</v>
      </c>
      <c r="B17" s="37" t="s">
        <v>91</v>
      </c>
      <c r="C17" s="37">
        <v>478</v>
      </c>
      <c r="D17" s="37">
        <v>463</v>
      </c>
      <c r="E17" s="37">
        <v>466</v>
      </c>
      <c r="F17" s="37">
        <v>630</v>
      </c>
      <c r="G17" s="37">
        <v>565</v>
      </c>
      <c r="H17" s="37">
        <v>484</v>
      </c>
      <c r="I17" s="37">
        <v>424</v>
      </c>
      <c r="J17" s="37">
        <v>130</v>
      </c>
    </row>
    <row r="18" spans="1:10" x14ac:dyDescent="0.4">
      <c r="A18" s="37" t="s">
        <v>88</v>
      </c>
      <c r="B18" s="37" t="s">
        <v>106</v>
      </c>
      <c r="C18" s="37">
        <v>423</v>
      </c>
      <c r="D18" s="37">
        <v>377</v>
      </c>
      <c r="E18" s="37">
        <v>453</v>
      </c>
      <c r="F18" s="37">
        <v>468</v>
      </c>
      <c r="G18" s="37">
        <v>513</v>
      </c>
      <c r="H18" s="37">
        <v>344</v>
      </c>
      <c r="I18" s="37">
        <v>358</v>
      </c>
      <c r="J18" s="37">
        <v>163</v>
      </c>
    </row>
    <row r="19" spans="1:10" x14ac:dyDescent="0.4">
      <c r="A19" s="37" t="s">
        <v>88</v>
      </c>
      <c r="B19" s="37" t="s">
        <v>92</v>
      </c>
      <c r="C19" s="37">
        <v>48</v>
      </c>
      <c r="D19" s="37">
        <v>38</v>
      </c>
      <c r="E19" s="37">
        <v>34</v>
      </c>
      <c r="F19" s="37">
        <v>38</v>
      </c>
      <c r="G19" s="37">
        <v>51</v>
      </c>
      <c r="H19" s="37">
        <v>31</v>
      </c>
      <c r="I19" s="37">
        <v>41</v>
      </c>
      <c r="J19" s="37">
        <v>11</v>
      </c>
    </row>
    <row r="20" spans="1:10" x14ac:dyDescent="0.4">
      <c r="A20" s="37" t="s">
        <v>88</v>
      </c>
      <c r="B20" s="37" t="s">
        <v>103</v>
      </c>
      <c r="C20" s="37">
        <v>196</v>
      </c>
      <c r="D20" s="37">
        <v>453</v>
      </c>
      <c r="E20" s="37">
        <v>243</v>
      </c>
      <c r="F20" s="37">
        <v>225</v>
      </c>
      <c r="G20" s="37">
        <v>294</v>
      </c>
      <c r="H20" s="37">
        <v>240</v>
      </c>
      <c r="I20" s="37">
        <v>223</v>
      </c>
      <c r="J20" s="37">
        <v>91</v>
      </c>
    </row>
    <row r="21" spans="1:10" x14ac:dyDescent="0.4">
      <c r="A21" s="37" t="s">
        <v>109</v>
      </c>
      <c r="B21" s="37" t="s">
        <v>109</v>
      </c>
      <c r="C21" s="38">
        <v>165200</v>
      </c>
      <c r="D21" s="38">
        <v>167536</v>
      </c>
      <c r="E21" s="38">
        <v>142044</v>
      </c>
      <c r="F21" s="38">
        <v>285246</v>
      </c>
      <c r="G21" s="38">
        <v>178793</v>
      </c>
      <c r="H21" s="38">
        <v>57959</v>
      </c>
      <c r="I21" s="38">
        <v>104350</v>
      </c>
      <c r="J21" s="38">
        <v>38452</v>
      </c>
    </row>
    <row r="22" spans="1:10" x14ac:dyDescent="0.4">
      <c r="A22" s="37" t="s">
        <v>109</v>
      </c>
      <c r="B22" s="37" t="s">
        <v>110</v>
      </c>
      <c r="C22" s="37">
        <v>478</v>
      </c>
      <c r="D22" s="37">
        <v>595</v>
      </c>
      <c r="E22" s="37">
        <v>415</v>
      </c>
      <c r="F22" s="37">
        <v>688</v>
      </c>
      <c r="G22" s="37">
        <v>769</v>
      </c>
      <c r="H22" s="37">
        <v>221</v>
      </c>
      <c r="I22" s="37">
        <v>259</v>
      </c>
      <c r="J22" s="37">
        <v>146</v>
      </c>
    </row>
    <row r="23" spans="1:10" x14ac:dyDescent="0.4">
      <c r="A23" s="37" t="s">
        <v>109</v>
      </c>
      <c r="B23" s="37" t="s">
        <v>111</v>
      </c>
      <c r="C23" s="38">
        <v>1843</v>
      </c>
      <c r="D23" s="38">
        <v>2009</v>
      </c>
      <c r="E23" s="38">
        <v>2382</v>
      </c>
      <c r="F23" s="38">
        <v>5823</v>
      </c>
      <c r="G23" s="38">
        <v>3165</v>
      </c>
      <c r="H23" s="38">
        <v>1046</v>
      </c>
      <c r="I23" s="38">
        <v>1529</v>
      </c>
      <c r="J23" s="37">
        <v>645</v>
      </c>
    </row>
    <row r="24" spans="1:10" x14ac:dyDescent="0.4">
      <c r="A24" s="37" t="s">
        <v>109</v>
      </c>
      <c r="B24" s="37" t="s">
        <v>112</v>
      </c>
      <c r="C24" s="37">
        <v>788</v>
      </c>
      <c r="D24" s="37">
        <v>673</v>
      </c>
      <c r="E24" s="37">
        <v>548</v>
      </c>
      <c r="F24" s="38">
        <v>1055</v>
      </c>
      <c r="G24" s="38">
        <v>1914</v>
      </c>
      <c r="H24" s="37">
        <v>845</v>
      </c>
      <c r="I24" s="37">
        <v>770</v>
      </c>
      <c r="J24" s="37">
        <v>316</v>
      </c>
    </row>
    <row r="25" spans="1:10" x14ac:dyDescent="0.4">
      <c r="A25" s="37" t="s">
        <v>109</v>
      </c>
      <c r="B25" s="37" t="s">
        <v>113</v>
      </c>
      <c r="C25" s="37">
        <v>213</v>
      </c>
      <c r="D25" s="37">
        <v>145</v>
      </c>
      <c r="E25" s="37">
        <v>124</v>
      </c>
      <c r="F25" s="37">
        <v>182</v>
      </c>
      <c r="G25" s="37">
        <v>372</v>
      </c>
      <c r="H25" s="37">
        <v>174</v>
      </c>
      <c r="I25" s="37">
        <v>167</v>
      </c>
      <c r="J25" s="37">
        <v>56</v>
      </c>
    </row>
    <row r="26" spans="1:10" x14ac:dyDescent="0.4">
      <c r="A26" s="37" t="s">
        <v>109</v>
      </c>
      <c r="B26" s="37" t="s">
        <v>114</v>
      </c>
      <c r="C26" s="38">
        <v>5023</v>
      </c>
      <c r="D26" s="38">
        <v>3917</v>
      </c>
      <c r="E26" s="38">
        <v>4158</v>
      </c>
      <c r="F26" s="38">
        <v>10788</v>
      </c>
      <c r="G26" s="38">
        <v>13222</v>
      </c>
      <c r="H26" s="38">
        <v>5674</v>
      </c>
      <c r="I26" s="38">
        <v>6716</v>
      </c>
      <c r="J26" s="38">
        <v>2067</v>
      </c>
    </row>
    <row r="27" spans="1:10" x14ac:dyDescent="0.4">
      <c r="A27" s="37" t="s">
        <v>109</v>
      </c>
      <c r="B27" s="37" t="s">
        <v>115</v>
      </c>
      <c r="C27" s="38">
        <v>5097</v>
      </c>
      <c r="D27" s="38">
        <v>3789</v>
      </c>
      <c r="E27" s="38">
        <v>5996</v>
      </c>
      <c r="F27" s="38">
        <v>11727</v>
      </c>
      <c r="G27" s="38">
        <v>6747</v>
      </c>
      <c r="H27" s="38">
        <v>1776</v>
      </c>
      <c r="I27" s="38">
        <v>3904</v>
      </c>
      <c r="J27" s="38">
        <v>1414</v>
      </c>
    </row>
    <row r="28" spans="1:10" x14ac:dyDescent="0.4">
      <c r="A28" s="37" t="s">
        <v>109</v>
      </c>
      <c r="B28" s="37" t="s">
        <v>116</v>
      </c>
      <c r="C28" s="38">
        <v>1980</v>
      </c>
      <c r="D28" s="38">
        <v>1676</v>
      </c>
      <c r="E28" s="38">
        <v>2167</v>
      </c>
      <c r="F28" s="38">
        <v>4872</v>
      </c>
      <c r="G28" s="38">
        <v>2932</v>
      </c>
      <c r="H28" s="37">
        <v>754</v>
      </c>
      <c r="I28" s="38">
        <v>1378</v>
      </c>
      <c r="J28" s="37">
        <v>554</v>
      </c>
    </row>
    <row r="29" spans="1:10" x14ac:dyDescent="0.4">
      <c r="A29" s="37" t="s">
        <v>109</v>
      </c>
      <c r="B29" s="37" t="s">
        <v>117</v>
      </c>
      <c r="C29" s="38">
        <v>3117</v>
      </c>
      <c r="D29" s="38">
        <v>2113</v>
      </c>
      <c r="E29" s="38">
        <v>3829</v>
      </c>
      <c r="F29" s="38">
        <v>6855</v>
      </c>
      <c r="G29" s="38">
        <v>3815</v>
      </c>
      <c r="H29" s="38">
        <v>1022</v>
      </c>
      <c r="I29" s="38">
        <v>2526</v>
      </c>
      <c r="J29" s="37">
        <v>860</v>
      </c>
    </row>
    <row r="30" spans="1:10" x14ac:dyDescent="0.4">
      <c r="A30" s="37" t="s">
        <v>109</v>
      </c>
      <c r="B30" s="37" t="s">
        <v>118</v>
      </c>
      <c r="C30" s="38">
        <v>15875</v>
      </c>
      <c r="D30" s="38">
        <v>13812</v>
      </c>
      <c r="E30" s="38">
        <v>10921</v>
      </c>
      <c r="F30" s="38">
        <v>24951</v>
      </c>
      <c r="G30" s="38">
        <v>12176</v>
      </c>
      <c r="H30" s="38">
        <v>4105</v>
      </c>
      <c r="I30" s="38">
        <v>7558</v>
      </c>
      <c r="J30" s="38">
        <v>2722</v>
      </c>
    </row>
    <row r="31" spans="1:10" x14ac:dyDescent="0.4">
      <c r="A31" s="37" t="s">
        <v>109</v>
      </c>
      <c r="B31" s="37" t="s">
        <v>119</v>
      </c>
      <c r="C31" s="38">
        <v>5929</v>
      </c>
      <c r="D31" s="38">
        <v>6591</v>
      </c>
      <c r="E31" s="38">
        <v>4096</v>
      </c>
      <c r="F31" s="38">
        <v>9151</v>
      </c>
      <c r="G31" s="38">
        <v>5016</v>
      </c>
      <c r="H31" s="38">
        <v>1498</v>
      </c>
      <c r="I31" s="38">
        <v>3335</v>
      </c>
      <c r="J31" s="38">
        <v>1237</v>
      </c>
    </row>
    <row r="32" spans="1:10" x14ac:dyDescent="0.4">
      <c r="A32" s="37" t="s">
        <v>109</v>
      </c>
      <c r="B32" s="37" t="s">
        <v>120</v>
      </c>
      <c r="C32" s="38">
        <v>3495</v>
      </c>
      <c r="D32" s="38">
        <v>2721</v>
      </c>
      <c r="E32" s="38">
        <v>2395</v>
      </c>
      <c r="F32" s="38">
        <v>6096</v>
      </c>
      <c r="G32" s="38">
        <v>2527</v>
      </c>
      <c r="H32" s="37">
        <v>981</v>
      </c>
      <c r="I32" s="38">
        <v>1734</v>
      </c>
      <c r="J32" s="37">
        <v>618</v>
      </c>
    </row>
    <row r="33" spans="1:10" x14ac:dyDescent="0.4">
      <c r="A33" s="37" t="s">
        <v>109</v>
      </c>
      <c r="B33" s="37" t="s">
        <v>121</v>
      </c>
      <c r="C33" s="38">
        <v>6451</v>
      </c>
      <c r="D33" s="38">
        <v>4500</v>
      </c>
      <c r="E33" s="38">
        <v>4430</v>
      </c>
      <c r="F33" s="38">
        <v>9704</v>
      </c>
      <c r="G33" s="38">
        <v>4633</v>
      </c>
      <c r="H33" s="38">
        <v>1626</v>
      </c>
      <c r="I33" s="38">
        <v>2489</v>
      </c>
      <c r="J33" s="37">
        <v>867</v>
      </c>
    </row>
    <row r="34" spans="1:10" x14ac:dyDescent="0.4">
      <c r="A34" s="37" t="s">
        <v>109</v>
      </c>
      <c r="B34" s="37" t="s">
        <v>122</v>
      </c>
      <c r="C34" s="38">
        <v>12423</v>
      </c>
      <c r="D34" s="38">
        <v>10733</v>
      </c>
      <c r="E34" s="38">
        <v>9084</v>
      </c>
      <c r="F34" s="38">
        <v>13751</v>
      </c>
      <c r="G34" s="38">
        <v>7049</v>
      </c>
      <c r="H34" s="38">
        <v>2171</v>
      </c>
      <c r="I34" s="38">
        <v>4875</v>
      </c>
      <c r="J34" s="38">
        <v>1631</v>
      </c>
    </row>
    <row r="35" spans="1:10" x14ac:dyDescent="0.4">
      <c r="A35" s="37" t="s">
        <v>109</v>
      </c>
      <c r="B35" s="37" t="s">
        <v>123</v>
      </c>
      <c r="C35" s="38">
        <v>9403</v>
      </c>
      <c r="D35" s="38">
        <v>7392</v>
      </c>
      <c r="E35" s="38">
        <v>5815</v>
      </c>
      <c r="F35" s="38">
        <v>10413</v>
      </c>
      <c r="G35" s="38">
        <v>5028</v>
      </c>
      <c r="H35" s="38">
        <v>1434</v>
      </c>
      <c r="I35" s="38">
        <v>3369</v>
      </c>
      <c r="J35" s="38">
        <v>1035</v>
      </c>
    </row>
    <row r="36" spans="1:10" x14ac:dyDescent="0.4">
      <c r="A36" s="37" t="s">
        <v>109</v>
      </c>
      <c r="B36" s="37" t="s">
        <v>124</v>
      </c>
      <c r="C36" s="38">
        <v>1934</v>
      </c>
      <c r="D36" s="38">
        <v>2134</v>
      </c>
      <c r="E36" s="38">
        <v>1631</v>
      </c>
      <c r="F36" s="38">
        <v>1900</v>
      </c>
      <c r="G36" s="38">
        <v>1295</v>
      </c>
      <c r="H36" s="37">
        <v>504</v>
      </c>
      <c r="I36" s="37">
        <v>618</v>
      </c>
      <c r="J36" s="37">
        <v>262</v>
      </c>
    </row>
    <row r="37" spans="1:10" x14ac:dyDescent="0.4">
      <c r="A37" s="37" t="s">
        <v>109</v>
      </c>
      <c r="B37" s="37" t="s">
        <v>125</v>
      </c>
      <c r="C37" s="38">
        <v>1086</v>
      </c>
      <c r="D37" s="38">
        <v>1207</v>
      </c>
      <c r="E37" s="38">
        <v>1638</v>
      </c>
      <c r="F37" s="38">
        <v>1438</v>
      </c>
      <c r="G37" s="37">
        <v>726</v>
      </c>
      <c r="H37" s="37">
        <v>233</v>
      </c>
      <c r="I37" s="37">
        <v>888</v>
      </c>
      <c r="J37" s="37">
        <v>334</v>
      </c>
    </row>
    <row r="38" spans="1:10" x14ac:dyDescent="0.4">
      <c r="A38" s="37" t="s">
        <v>109</v>
      </c>
      <c r="B38" s="37" t="s">
        <v>126</v>
      </c>
      <c r="C38" s="38">
        <v>1944</v>
      </c>
      <c r="D38" s="38">
        <v>1590</v>
      </c>
      <c r="E38" s="38">
        <v>1630</v>
      </c>
      <c r="F38" s="38">
        <v>2591</v>
      </c>
      <c r="G38" s="38">
        <v>4220</v>
      </c>
      <c r="H38" s="38">
        <v>1696</v>
      </c>
      <c r="I38" s="38">
        <v>1296</v>
      </c>
      <c r="J38" s="37">
        <v>487</v>
      </c>
    </row>
    <row r="39" spans="1:10" x14ac:dyDescent="0.4">
      <c r="A39" s="37" t="s">
        <v>109</v>
      </c>
      <c r="B39" s="37" t="s">
        <v>127</v>
      </c>
      <c r="C39" s="38">
        <v>6059</v>
      </c>
      <c r="D39" s="38">
        <v>5133</v>
      </c>
      <c r="E39" s="38">
        <v>5654</v>
      </c>
      <c r="F39" s="38">
        <v>11862</v>
      </c>
      <c r="G39" s="38">
        <v>8448</v>
      </c>
      <c r="H39" s="38">
        <v>3739</v>
      </c>
      <c r="I39" s="38">
        <v>5520</v>
      </c>
      <c r="J39" s="38">
        <v>1816</v>
      </c>
    </row>
    <row r="40" spans="1:10" x14ac:dyDescent="0.4">
      <c r="A40" s="37" t="s">
        <v>109</v>
      </c>
      <c r="B40" s="37" t="s">
        <v>128</v>
      </c>
      <c r="C40" s="38">
        <v>1581</v>
      </c>
      <c r="D40" s="38">
        <v>1176</v>
      </c>
      <c r="E40" s="38">
        <v>1130</v>
      </c>
      <c r="F40" s="38">
        <v>2067</v>
      </c>
      <c r="G40" s="38">
        <v>2643</v>
      </c>
      <c r="H40" s="37">
        <v>461</v>
      </c>
      <c r="I40" s="37">
        <v>784</v>
      </c>
      <c r="J40" s="37">
        <v>360</v>
      </c>
    </row>
    <row r="41" spans="1:10" x14ac:dyDescent="0.4">
      <c r="A41" s="37" t="s">
        <v>109</v>
      </c>
      <c r="B41" s="37" t="s">
        <v>129</v>
      </c>
      <c r="C41" s="38">
        <v>4560</v>
      </c>
      <c r="D41" s="38">
        <v>5092</v>
      </c>
      <c r="E41" s="38">
        <v>3007</v>
      </c>
      <c r="F41" s="38">
        <v>5348</v>
      </c>
      <c r="G41" s="38">
        <v>2681</v>
      </c>
      <c r="H41" s="37">
        <v>717</v>
      </c>
      <c r="I41" s="38">
        <v>1931</v>
      </c>
      <c r="J41" s="37">
        <v>795</v>
      </c>
    </row>
    <row r="42" spans="1:10" x14ac:dyDescent="0.4">
      <c r="A42" s="37" t="s">
        <v>109</v>
      </c>
      <c r="B42" s="37" t="s">
        <v>130</v>
      </c>
      <c r="C42" s="38">
        <v>3011</v>
      </c>
      <c r="D42" s="38">
        <v>2878</v>
      </c>
      <c r="E42" s="38">
        <v>2086</v>
      </c>
      <c r="F42" s="38">
        <v>3716</v>
      </c>
      <c r="G42" s="38">
        <v>1763</v>
      </c>
      <c r="H42" s="37">
        <v>392</v>
      </c>
      <c r="I42" s="38">
        <v>1351</v>
      </c>
      <c r="J42" s="37">
        <v>537</v>
      </c>
    </row>
    <row r="43" spans="1:10" x14ac:dyDescent="0.4">
      <c r="A43" s="37" t="s">
        <v>109</v>
      </c>
      <c r="B43" s="37" t="s">
        <v>131</v>
      </c>
      <c r="C43" s="37">
        <v>264</v>
      </c>
      <c r="D43" s="37">
        <v>229</v>
      </c>
      <c r="E43" s="37">
        <v>210</v>
      </c>
      <c r="F43" s="37">
        <v>281</v>
      </c>
      <c r="G43" s="37">
        <v>383</v>
      </c>
      <c r="H43" s="37">
        <v>201</v>
      </c>
      <c r="I43" s="37">
        <v>189</v>
      </c>
      <c r="J43" s="37">
        <v>79</v>
      </c>
    </row>
    <row r="44" spans="1:10" x14ac:dyDescent="0.4">
      <c r="A44" s="37" t="s">
        <v>109</v>
      </c>
      <c r="B44" s="37" t="s">
        <v>132</v>
      </c>
      <c r="C44" s="38">
        <v>2149</v>
      </c>
      <c r="D44" s="38">
        <v>2059</v>
      </c>
      <c r="E44" s="38">
        <v>1885</v>
      </c>
      <c r="F44" s="38">
        <v>4070</v>
      </c>
      <c r="G44" s="38">
        <v>5239</v>
      </c>
      <c r="H44" s="38">
        <v>2233</v>
      </c>
      <c r="I44" s="38">
        <v>1969</v>
      </c>
      <c r="J44" s="37">
        <v>871</v>
      </c>
    </row>
    <row r="45" spans="1:10" x14ac:dyDescent="0.4">
      <c r="A45" s="37" t="s">
        <v>109</v>
      </c>
      <c r="B45" s="37" t="s">
        <v>133</v>
      </c>
      <c r="C45" s="37">
        <v>958</v>
      </c>
      <c r="D45" s="37">
        <v>732</v>
      </c>
      <c r="E45" s="37">
        <v>691</v>
      </c>
      <c r="F45" s="38">
        <v>1124</v>
      </c>
      <c r="G45" s="38">
        <v>1628</v>
      </c>
      <c r="H45" s="37">
        <v>640</v>
      </c>
      <c r="I45" s="37">
        <v>719</v>
      </c>
      <c r="J45" s="37">
        <v>240</v>
      </c>
    </row>
    <row r="46" spans="1:10" x14ac:dyDescent="0.4">
      <c r="A46" s="37" t="s">
        <v>109</v>
      </c>
      <c r="B46" s="37" t="s">
        <v>134</v>
      </c>
      <c r="C46" s="38">
        <v>9577</v>
      </c>
      <c r="D46" s="38">
        <v>10542</v>
      </c>
      <c r="E46" s="38">
        <v>8786</v>
      </c>
      <c r="F46" s="38">
        <v>13210</v>
      </c>
      <c r="G46" s="38">
        <v>8012</v>
      </c>
      <c r="H46" s="38">
        <v>3061</v>
      </c>
      <c r="I46" s="38">
        <v>4285</v>
      </c>
      <c r="J46" s="38">
        <v>1305</v>
      </c>
    </row>
    <row r="47" spans="1:10" x14ac:dyDescent="0.4">
      <c r="A47" s="37" t="s">
        <v>109</v>
      </c>
      <c r="B47" s="37" t="s">
        <v>135</v>
      </c>
      <c r="C47" s="38">
        <v>2404</v>
      </c>
      <c r="D47" s="38">
        <v>2626</v>
      </c>
      <c r="E47" s="38">
        <v>2820</v>
      </c>
      <c r="F47" s="38">
        <v>8267</v>
      </c>
      <c r="G47" s="38">
        <v>4224</v>
      </c>
      <c r="H47" s="38">
        <v>1218</v>
      </c>
      <c r="I47" s="38">
        <v>2380</v>
      </c>
      <c r="J47" s="37">
        <v>968</v>
      </c>
    </row>
    <row r="48" spans="1:10" x14ac:dyDescent="0.4">
      <c r="A48" s="37" t="s">
        <v>109</v>
      </c>
      <c r="B48" s="37" t="s">
        <v>136</v>
      </c>
      <c r="C48" s="38">
        <v>2477</v>
      </c>
      <c r="D48" s="38">
        <v>2590</v>
      </c>
      <c r="E48" s="38">
        <v>2562</v>
      </c>
      <c r="F48" s="38">
        <v>5270</v>
      </c>
      <c r="G48" s="38">
        <v>3608</v>
      </c>
      <c r="H48" s="38">
        <v>1194</v>
      </c>
      <c r="I48" s="38">
        <v>2616</v>
      </c>
      <c r="J48" s="37">
        <v>896</v>
      </c>
    </row>
    <row r="49" spans="1:10" x14ac:dyDescent="0.4">
      <c r="A49" s="37" t="s">
        <v>109</v>
      </c>
      <c r="B49" s="37" t="s">
        <v>137</v>
      </c>
      <c r="C49" s="38">
        <v>7486</v>
      </c>
      <c r="D49" s="38">
        <v>10298</v>
      </c>
      <c r="E49" s="38">
        <v>10019</v>
      </c>
      <c r="F49" s="38">
        <v>21036</v>
      </c>
      <c r="G49" s="38">
        <v>12218</v>
      </c>
      <c r="H49" s="38">
        <v>4776</v>
      </c>
      <c r="I49" s="38">
        <v>9568</v>
      </c>
      <c r="J49" s="38">
        <v>3972</v>
      </c>
    </row>
    <row r="50" spans="1:10" x14ac:dyDescent="0.4">
      <c r="A50" s="37" t="s">
        <v>109</v>
      </c>
      <c r="B50" s="37" t="s">
        <v>138</v>
      </c>
      <c r="C50" s="38">
        <v>2724</v>
      </c>
      <c r="D50" s="38">
        <v>3063</v>
      </c>
      <c r="E50" s="38">
        <v>2597</v>
      </c>
      <c r="F50" s="38">
        <v>4760</v>
      </c>
      <c r="G50" s="38">
        <v>3461</v>
      </c>
      <c r="H50" s="38">
        <v>1746</v>
      </c>
      <c r="I50" s="38">
        <v>2608</v>
      </c>
      <c r="J50" s="37">
        <v>854</v>
      </c>
    </row>
    <row r="51" spans="1:10" x14ac:dyDescent="0.4">
      <c r="A51" s="37" t="s">
        <v>109</v>
      </c>
      <c r="B51" s="37" t="s">
        <v>139</v>
      </c>
      <c r="C51" s="38">
        <v>2674</v>
      </c>
      <c r="D51" s="38">
        <v>2804</v>
      </c>
      <c r="E51" s="38">
        <v>2191</v>
      </c>
      <c r="F51" s="38">
        <v>3284</v>
      </c>
      <c r="G51" s="38">
        <v>1786</v>
      </c>
      <c r="H51" s="37">
        <v>331</v>
      </c>
      <c r="I51" s="37">
        <v>853</v>
      </c>
      <c r="J51" s="37">
        <v>389</v>
      </c>
    </row>
    <row r="52" spans="1:10" x14ac:dyDescent="0.4">
      <c r="A52" s="37" t="s">
        <v>109</v>
      </c>
      <c r="B52" s="37" t="s">
        <v>140</v>
      </c>
      <c r="C52" s="38">
        <v>15846</v>
      </c>
      <c r="D52" s="38">
        <v>18471</v>
      </c>
      <c r="E52" s="38">
        <v>16921</v>
      </c>
      <c r="F52" s="38">
        <v>27423</v>
      </c>
      <c r="G52" s="38">
        <v>20827</v>
      </c>
      <c r="H52" s="38">
        <v>4268</v>
      </c>
      <c r="I52" s="38">
        <v>10127</v>
      </c>
      <c r="J52" s="38">
        <v>3601</v>
      </c>
    </row>
    <row r="53" spans="1:10" x14ac:dyDescent="0.4">
      <c r="A53" s="37" t="s">
        <v>109</v>
      </c>
      <c r="B53" s="37" t="s">
        <v>141</v>
      </c>
      <c r="C53" s="38">
        <v>6182</v>
      </c>
      <c r="D53" s="38">
        <v>7383</v>
      </c>
      <c r="E53" s="38">
        <v>7212</v>
      </c>
      <c r="F53" s="38">
        <v>9898</v>
      </c>
      <c r="G53" s="38">
        <v>8997</v>
      </c>
      <c r="H53" s="38">
        <v>1720</v>
      </c>
      <c r="I53" s="38">
        <v>4504</v>
      </c>
      <c r="J53" s="38">
        <v>1482</v>
      </c>
    </row>
    <row r="54" spans="1:10" x14ac:dyDescent="0.4">
      <c r="A54" s="37" t="s">
        <v>109</v>
      </c>
      <c r="B54" s="37" t="s">
        <v>142</v>
      </c>
      <c r="C54" s="38">
        <v>2142</v>
      </c>
      <c r="D54" s="38">
        <v>2668</v>
      </c>
      <c r="E54" s="38">
        <v>1972</v>
      </c>
      <c r="F54" s="38">
        <v>2902</v>
      </c>
      <c r="G54" s="38">
        <v>1659</v>
      </c>
      <c r="H54" s="37">
        <v>450</v>
      </c>
      <c r="I54" s="38">
        <v>1298</v>
      </c>
      <c r="J54" s="37">
        <v>416</v>
      </c>
    </row>
    <row r="55" spans="1:10" x14ac:dyDescent="0.4">
      <c r="A55" s="37" t="s">
        <v>109</v>
      </c>
      <c r="B55" s="37" t="s">
        <v>143</v>
      </c>
      <c r="C55" s="38">
        <v>4498</v>
      </c>
      <c r="D55" s="38">
        <v>4476</v>
      </c>
      <c r="E55" s="38">
        <v>4547</v>
      </c>
      <c r="F55" s="38">
        <v>8952</v>
      </c>
      <c r="G55" s="38">
        <v>6975</v>
      </c>
      <c r="H55" s="38">
        <v>1536</v>
      </c>
      <c r="I55" s="38">
        <v>2706</v>
      </c>
      <c r="J55" s="38">
        <v>1099</v>
      </c>
    </row>
    <row r="56" spans="1:10" x14ac:dyDescent="0.4">
      <c r="A56" s="37" t="s">
        <v>109</v>
      </c>
      <c r="B56" s="37" t="s">
        <v>144</v>
      </c>
      <c r="C56" s="38">
        <v>3024</v>
      </c>
      <c r="D56" s="38">
        <v>3944</v>
      </c>
      <c r="E56" s="38">
        <v>3190</v>
      </c>
      <c r="F56" s="38">
        <v>5671</v>
      </c>
      <c r="G56" s="38">
        <v>3196</v>
      </c>
      <c r="H56" s="37">
        <v>562</v>
      </c>
      <c r="I56" s="38">
        <v>1619</v>
      </c>
      <c r="J56" s="37">
        <v>604</v>
      </c>
    </row>
    <row r="57" spans="1:10" x14ac:dyDescent="0.4">
      <c r="A57" s="37" t="s">
        <v>109</v>
      </c>
      <c r="B57" s="37" t="s">
        <v>145</v>
      </c>
      <c r="C57" s="38">
        <v>15641</v>
      </c>
      <c r="D57" s="38">
        <v>22292</v>
      </c>
      <c r="E57" s="38">
        <v>13320</v>
      </c>
      <c r="F57" s="38">
        <v>27118</v>
      </c>
      <c r="G57" s="38">
        <v>14189</v>
      </c>
      <c r="H57" s="38">
        <v>3351</v>
      </c>
      <c r="I57" s="38">
        <v>9222</v>
      </c>
      <c r="J57" s="38">
        <v>3120</v>
      </c>
    </row>
    <row r="58" spans="1:10" x14ac:dyDescent="0.4">
      <c r="A58" s="37" t="s">
        <v>109</v>
      </c>
      <c r="B58" s="37" t="s">
        <v>146</v>
      </c>
      <c r="C58" s="38">
        <v>1957</v>
      </c>
      <c r="D58" s="38">
        <v>1689</v>
      </c>
      <c r="E58" s="38">
        <v>2125</v>
      </c>
      <c r="F58" s="38">
        <v>4121</v>
      </c>
      <c r="G58" s="38">
        <v>3227</v>
      </c>
      <c r="H58" s="38">
        <v>1028</v>
      </c>
      <c r="I58" s="38">
        <v>1592</v>
      </c>
      <c r="J58" s="37">
        <v>605</v>
      </c>
    </row>
    <row r="59" spans="1:10" x14ac:dyDescent="0.4">
      <c r="A59" s="37" t="s">
        <v>109</v>
      </c>
      <c r="B59" s="37" t="s">
        <v>147</v>
      </c>
      <c r="C59" s="38">
        <v>7542</v>
      </c>
      <c r="D59" s="38">
        <v>12331</v>
      </c>
      <c r="E59" s="38">
        <v>5776</v>
      </c>
      <c r="F59" s="38">
        <v>11279</v>
      </c>
      <c r="G59" s="38">
        <v>5290</v>
      </c>
      <c r="H59" s="38">
        <v>1151</v>
      </c>
      <c r="I59" s="38">
        <v>4063</v>
      </c>
      <c r="J59" s="38">
        <v>1212</v>
      </c>
    </row>
    <row r="60" spans="1:10" x14ac:dyDescent="0.4">
      <c r="A60" s="37" t="s">
        <v>109</v>
      </c>
      <c r="B60" s="37" t="s">
        <v>148</v>
      </c>
      <c r="C60" s="38">
        <v>6142</v>
      </c>
      <c r="D60" s="38">
        <v>8272</v>
      </c>
      <c r="E60" s="38">
        <v>5419</v>
      </c>
      <c r="F60" s="38">
        <v>11718</v>
      </c>
      <c r="G60" s="38">
        <v>5672</v>
      </c>
      <c r="H60" s="38">
        <v>1172</v>
      </c>
      <c r="I60" s="38">
        <v>3567</v>
      </c>
      <c r="J60" s="38">
        <v>1303</v>
      </c>
    </row>
    <row r="61" spans="1:10" x14ac:dyDescent="0.4">
      <c r="A61" s="37" t="s">
        <v>109</v>
      </c>
      <c r="B61" s="37" t="s">
        <v>149</v>
      </c>
      <c r="C61" s="38">
        <v>5438</v>
      </c>
      <c r="D61" s="38">
        <v>4008</v>
      </c>
      <c r="E61" s="38">
        <v>3403</v>
      </c>
      <c r="F61" s="38">
        <v>12505</v>
      </c>
      <c r="G61" s="38">
        <v>8069</v>
      </c>
      <c r="H61" s="38">
        <v>2471</v>
      </c>
      <c r="I61" s="38">
        <v>3531</v>
      </c>
      <c r="J61" s="38">
        <v>1250</v>
      </c>
    </row>
    <row r="62" spans="1:10" x14ac:dyDescent="0.4">
      <c r="A62" s="37" t="s">
        <v>109</v>
      </c>
      <c r="B62" s="37" t="s">
        <v>150</v>
      </c>
      <c r="C62" s="37">
        <v>844</v>
      </c>
      <c r="D62" s="37">
        <v>664</v>
      </c>
      <c r="E62" s="37">
        <v>481</v>
      </c>
      <c r="F62" s="37">
        <v>372</v>
      </c>
      <c r="G62" s="37">
        <v>286</v>
      </c>
      <c r="H62" s="37">
        <v>115</v>
      </c>
      <c r="I62" s="37">
        <v>546</v>
      </c>
      <c r="J62" s="37">
        <v>185</v>
      </c>
    </row>
    <row r="63" spans="1:10" x14ac:dyDescent="0.4">
      <c r="A63" s="37" t="s">
        <v>109</v>
      </c>
      <c r="B63" s="37" t="s">
        <v>151</v>
      </c>
      <c r="C63" s="38">
        <v>4523</v>
      </c>
      <c r="D63" s="38">
        <v>4846</v>
      </c>
      <c r="E63" s="38">
        <v>3035</v>
      </c>
      <c r="F63" s="38">
        <v>7414</v>
      </c>
      <c r="G63" s="38">
        <v>4496</v>
      </c>
      <c r="H63" s="37">
        <v>974</v>
      </c>
      <c r="I63" s="38">
        <v>2032</v>
      </c>
      <c r="J63" s="37">
        <v>743</v>
      </c>
    </row>
    <row r="64" spans="1:10" x14ac:dyDescent="0.4">
      <c r="A64" s="37" t="s">
        <v>109</v>
      </c>
      <c r="B64" s="37" t="s">
        <v>152</v>
      </c>
      <c r="C64" s="38">
        <v>10962</v>
      </c>
      <c r="D64" s="38">
        <v>10441</v>
      </c>
      <c r="E64" s="38">
        <v>7145</v>
      </c>
      <c r="F64" s="38">
        <v>11861</v>
      </c>
      <c r="G64" s="38">
        <v>5679</v>
      </c>
      <c r="H64" s="38">
        <v>2158</v>
      </c>
      <c r="I64" s="38">
        <v>3875</v>
      </c>
      <c r="J64" s="38">
        <v>1481</v>
      </c>
    </row>
    <row r="65" spans="1:10" x14ac:dyDescent="0.4">
      <c r="A65" s="37" t="s">
        <v>109</v>
      </c>
      <c r="B65" s="37" t="s">
        <v>153</v>
      </c>
      <c r="C65" s="38">
        <v>3268</v>
      </c>
      <c r="D65" s="38">
        <v>3461</v>
      </c>
      <c r="E65" s="38">
        <v>2689</v>
      </c>
      <c r="F65" s="38">
        <v>3485</v>
      </c>
      <c r="G65" s="38">
        <v>2077</v>
      </c>
      <c r="H65" s="38">
        <v>1410</v>
      </c>
      <c r="I65" s="38">
        <v>1247</v>
      </c>
      <c r="J65" s="37">
        <v>415</v>
      </c>
    </row>
    <row r="66" spans="1:10" x14ac:dyDescent="0.4">
      <c r="A66" s="37" t="s">
        <v>109</v>
      </c>
      <c r="B66" s="37" t="s">
        <v>154</v>
      </c>
      <c r="C66" s="38">
        <v>7694</v>
      </c>
      <c r="D66" s="38">
        <v>6980</v>
      </c>
      <c r="E66" s="38">
        <v>4456</v>
      </c>
      <c r="F66" s="38">
        <v>8376</v>
      </c>
      <c r="G66" s="38">
        <v>3602</v>
      </c>
      <c r="H66" s="37">
        <v>748</v>
      </c>
      <c r="I66" s="38">
        <v>2628</v>
      </c>
      <c r="J66" s="38">
        <v>1066</v>
      </c>
    </row>
    <row r="67" spans="1:10" x14ac:dyDescent="0.4">
      <c r="A67" s="37" t="s">
        <v>109</v>
      </c>
      <c r="B67" s="37" t="s">
        <v>155</v>
      </c>
      <c r="C67" s="38">
        <v>9099</v>
      </c>
      <c r="D67" s="38">
        <v>8880</v>
      </c>
      <c r="E67" s="38">
        <v>7962</v>
      </c>
      <c r="F67" s="38">
        <v>17112</v>
      </c>
      <c r="G67" s="38">
        <v>8846</v>
      </c>
      <c r="H67" s="38">
        <v>2226</v>
      </c>
      <c r="I67" s="38">
        <v>4675</v>
      </c>
      <c r="J67" s="38">
        <v>1821</v>
      </c>
    </row>
    <row r="68" spans="1:10" x14ac:dyDescent="0.4">
      <c r="A68" s="37" t="s">
        <v>109</v>
      </c>
      <c r="B68" s="37" t="s">
        <v>156</v>
      </c>
      <c r="C68" s="38">
        <v>7511</v>
      </c>
      <c r="D68" s="38">
        <v>5875</v>
      </c>
      <c r="E68" s="38">
        <v>5807</v>
      </c>
      <c r="F68" s="38">
        <v>15492</v>
      </c>
      <c r="G68" s="38">
        <v>4739</v>
      </c>
      <c r="H68" s="38">
        <v>1985</v>
      </c>
      <c r="I68" s="38">
        <v>4820</v>
      </c>
      <c r="J68" s="38">
        <v>2011</v>
      </c>
    </row>
    <row r="69" spans="1:10" x14ac:dyDescent="0.4">
      <c r="A69" s="37" t="s">
        <v>109</v>
      </c>
      <c r="B69" s="37" t="s">
        <v>157</v>
      </c>
      <c r="C69" s="38">
        <v>5728</v>
      </c>
      <c r="D69" s="38">
        <v>5574</v>
      </c>
      <c r="E69" s="38">
        <v>5074</v>
      </c>
      <c r="F69" s="38">
        <v>10098</v>
      </c>
      <c r="G69" s="38">
        <v>5934</v>
      </c>
      <c r="H69" s="38">
        <v>1994</v>
      </c>
      <c r="I69" s="38">
        <v>3675</v>
      </c>
      <c r="J69" s="38">
        <v>1371</v>
      </c>
    </row>
    <row r="70" spans="1:10" x14ac:dyDescent="0.4">
      <c r="A70" s="37" t="s">
        <v>158</v>
      </c>
      <c r="B70" s="37" t="s">
        <v>158</v>
      </c>
      <c r="C70" s="38">
        <v>33127</v>
      </c>
      <c r="D70" s="38">
        <v>26838</v>
      </c>
      <c r="E70" s="38">
        <v>34359</v>
      </c>
      <c r="F70" s="38">
        <v>58235</v>
      </c>
      <c r="G70" s="38">
        <v>58746</v>
      </c>
      <c r="H70" s="38">
        <v>32031</v>
      </c>
      <c r="I70" s="38">
        <v>30563</v>
      </c>
      <c r="J70" s="38">
        <v>11462</v>
      </c>
    </row>
    <row r="71" spans="1:10" x14ac:dyDescent="0.4">
      <c r="A71" s="37" t="s">
        <v>158</v>
      </c>
      <c r="B71" s="37" t="s">
        <v>177</v>
      </c>
      <c r="C71" s="38">
        <v>2629</v>
      </c>
      <c r="D71" s="38">
        <v>3033</v>
      </c>
      <c r="E71" s="38">
        <v>2806</v>
      </c>
      <c r="F71" s="38">
        <v>3774</v>
      </c>
      <c r="G71" s="38">
        <v>6609</v>
      </c>
      <c r="H71" s="38">
        <v>2638</v>
      </c>
      <c r="I71" s="38">
        <v>1851</v>
      </c>
      <c r="J71" s="37">
        <v>691</v>
      </c>
    </row>
    <row r="72" spans="1:10" x14ac:dyDescent="0.4">
      <c r="A72" s="37" t="s">
        <v>158</v>
      </c>
      <c r="B72" s="37" t="s">
        <v>176</v>
      </c>
      <c r="C72" s="37">
        <v>445</v>
      </c>
      <c r="D72" s="37">
        <v>521</v>
      </c>
      <c r="E72" s="37">
        <v>533</v>
      </c>
      <c r="F72" s="37">
        <v>525</v>
      </c>
      <c r="G72" s="37">
        <v>556</v>
      </c>
      <c r="H72" s="37">
        <v>348</v>
      </c>
      <c r="I72" s="37">
        <v>316</v>
      </c>
      <c r="J72" s="37">
        <v>158</v>
      </c>
    </row>
    <row r="73" spans="1:10" x14ac:dyDescent="0.4">
      <c r="A73" s="37" t="s">
        <v>158</v>
      </c>
      <c r="B73" s="37" t="s">
        <v>99</v>
      </c>
      <c r="C73" s="37">
        <v>275</v>
      </c>
      <c r="D73" s="37">
        <v>218</v>
      </c>
      <c r="E73" s="37">
        <v>178</v>
      </c>
      <c r="F73" s="37">
        <v>264</v>
      </c>
      <c r="G73" s="37">
        <v>299</v>
      </c>
      <c r="H73" s="37">
        <v>227</v>
      </c>
      <c r="I73" s="37">
        <v>213</v>
      </c>
      <c r="J73" s="37">
        <v>56</v>
      </c>
    </row>
    <row r="74" spans="1:10" x14ac:dyDescent="0.4">
      <c r="A74" s="37" t="s">
        <v>158</v>
      </c>
      <c r="B74" s="37" t="s">
        <v>169</v>
      </c>
      <c r="C74" s="38">
        <v>5558</v>
      </c>
      <c r="D74" s="38">
        <v>4209</v>
      </c>
      <c r="E74" s="38">
        <v>6777</v>
      </c>
      <c r="F74" s="38">
        <v>11423</v>
      </c>
      <c r="G74" s="38">
        <v>11750</v>
      </c>
      <c r="H74" s="38">
        <v>5895</v>
      </c>
      <c r="I74" s="38">
        <v>6325</v>
      </c>
      <c r="J74" s="38">
        <v>2209</v>
      </c>
    </row>
    <row r="75" spans="1:10" x14ac:dyDescent="0.4">
      <c r="A75" s="37" t="s">
        <v>158</v>
      </c>
      <c r="B75" s="37" t="s">
        <v>167</v>
      </c>
      <c r="C75" s="37">
        <v>98</v>
      </c>
      <c r="D75" s="37">
        <v>95</v>
      </c>
      <c r="E75" s="37">
        <v>139</v>
      </c>
      <c r="F75" s="37">
        <v>150</v>
      </c>
      <c r="G75" s="37">
        <v>108</v>
      </c>
      <c r="H75" s="37">
        <v>99</v>
      </c>
      <c r="I75" s="37">
        <v>59</v>
      </c>
      <c r="J75" s="37">
        <v>20</v>
      </c>
    </row>
    <row r="76" spans="1:10" x14ac:dyDescent="0.4">
      <c r="A76" s="37" t="s">
        <v>158</v>
      </c>
      <c r="B76" s="37" t="s">
        <v>159</v>
      </c>
      <c r="C76" s="37">
        <v>808</v>
      </c>
      <c r="D76" s="37">
        <v>579</v>
      </c>
      <c r="E76" s="37">
        <v>510</v>
      </c>
      <c r="F76" s="37">
        <v>840</v>
      </c>
      <c r="G76" s="38">
        <v>1083</v>
      </c>
      <c r="H76" s="38">
        <v>1050</v>
      </c>
      <c r="I76" s="37">
        <v>821</v>
      </c>
      <c r="J76" s="37">
        <v>500</v>
      </c>
    </row>
    <row r="77" spans="1:10" x14ac:dyDescent="0.4">
      <c r="A77" s="37" t="s">
        <v>158</v>
      </c>
      <c r="B77" s="37" t="s">
        <v>179</v>
      </c>
      <c r="C77" s="38">
        <v>2233</v>
      </c>
      <c r="D77" s="37">
        <v>912</v>
      </c>
      <c r="E77" s="37">
        <v>933</v>
      </c>
      <c r="F77" s="38">
        <v>1183</v>
      </c>
      <c r="G77" s="38">
        <v>1912</v>
      </c>
      <c r="H77" s="38">
        <v>1628</v>
      </c>
      <c r="I77" s="38">
        <v>1026</v>
      </c>
      <c r="J77" s="37">
        <v>461</v>
      </c>
    </row>
    <row r="78" spans="1:10" x14ac:dyDescent="0.4">
      <c r="A78" s="37" t="s">
        <v>158</v>
      </c>
      <c r="B78" s="37" t="s">
        <v>180</v>
      </c>
      <c r="C78" s="37">
        <v>94</v>
      </c>
      <c r="D78" s="37">
        <v>93</v>
      </c>
      <c r="E78" s="37">
        <v>86</v>
      </c>
      <c r="F78" s="37">
        <v>104</v>
      </c>
      <c r="G78" s="37">
        <v>100</v>
      </c>
      <c r="H78" s="37">
        <v>60</v>
      </c>
      <c r="I78" s="37">
        <v>54</v>
      </c>
      <c r="J78" s="37">
        <v>30</v>
      </c>
    </row>
    <row r="79" spans="1:10" x14ac:dyDescent="0.4">
      <c r="A79" s="37" t="s">
        <v>158</v>
      </c>
      <c r="B79" s="37" t="s">
        <v>168</v>
      </c>
      <c r="C79" s="38">
        <v>5535</v>
      </c>
      <c r="D79" s="38">
        <v>4119</v>
      </c>
      <c r="E79" s="38">
        <v>4733</v>
      </c>
      <c r="F79" s="38">
        <v>9219</v>
      </c>
      <c r="G79" s="38">
        <v>9091</v>
      </c>
      <c r="H79" s="38">
        <v>4012</v>
      </c>
      <c r="I79" s="38">
        <v>4031</v>
      </c>
      <c r="J79" s="38">
        <v>1413</v>
      </c>
    </row>
    <row r="80" spans="1:10" x14ac:dyDescent="0.4">
      <c r="A80" s="37" t="s">
        <v>158</v>
      </c>
      <c r="B80" s="37" t="s">
        <v>174</v>
      </c>
      <c r="C80" s="37">
        <v>28</v>
      </c>
      <c r="D80" s="37">
        <v>29</v>
      </c>
      <c r="E80" s="37">
        <v>133</v>
      </c>
      <c r="F80" s="37">
        <v>67</v>
      </c>
      <c r="G80" s="37">
        <v>73</v>
      </c>
      <c r="H80" s="37">
        <v>93</v>
      </c>
      <c r="I80" s="37">
        <v>34</v>
      </c>
      <c r="J80" s="37">
        <v>15</v>
      </c>
    </row>
    <row r="81" spans="1:10" x14ac:dyDescent="0.4">
      <c r="A81" s="37" t="s">
        <v>158</v>
      </c>
      <c r="B81" s="37" t="s">
        <v>178</v>
      </c>
      <c r="C81" s="38">
        <v>4490</v>
      </c>
      <c r="D81" s="38">
        <v>3089</v>
      </c>
      <c r="E81" s="38">
        <v>3701</v>
      </c>
      <c r="F81" s="38">
        <v>6385</v>
      </c>
      <c r="G81" s="38">
        <v>6934</v>
      </c>
      <c r="H81" s="38">
        <v>3724</v>
      </c>
      <c r="I81" s="38">
        <v>3719</v>
      </c>
      <c r="J81" s="38">
        <v>1739</v>
      </c>
    </row>
    <row r="82" spans="1:10" x14ac:dyDescent="0.4">
      <c r="A82" s="37" t="s">
        <v>158</v>
      </c>
      <c r="B82" s="37" t="s">
        <v>166</v>
      </c>
      <c r="C82" s="37">
        <v>390</v>
      </c>
      <c r="D82" s="37">
        <v>246</v>
      </c>
      <c r="E82" s="37">
        <v>267</v>
      </c>
      <c r="F82" s="37">
        <v>369</v>
      </c>
      <c r="G82" s="37">
        <v>419</v>
      </c>
      <c r="H82" s="37">
        <v>321</v>
      </c>
      <c r="I82" s="37">
        <v>271</v>
      </c>
      <c r="J82" s="37">
        <v>95</v>
      </c>
    </row>
    <row r="83" spans="1:10" x14ac:dyDescent="0.4">
      <c r="A83" s="37" t="s">
        <v>158</v>
      </c>
      <c r="B83" s="37" t="s">
        <v>160</v>
      </c>
      <c r="C83" s="38">
        <v>7982</v>
      </c>
      <c r="D83" s="38">
        <v>7803</v>
      </c>
      <c r="E83" s="38">
        <v>11484</v>
      </c>
      <c r="F83" s="38">
        <v>21188</v>
      </c>
      <c r="G83" s="38">
        <v>16979</v>
      </c>
      <c r="H83" s="38">
        <v>9883</v>
      </c>
      <c r="I83" s="38">
        <v>10056</v>
      </c>
      <c r="J83" s="38">
        <v>3437</v>
      </c>
    </row>
    <row r="84" spans="1:10" x14ac:dyDescent="0.4">
      <c r="A84" s="37" t="s">
        <v>158</v>
      </c>
      <c r="B84" s="37" t="s">
        <v>163</v>
      </c>
      <c r="C84" s="38">
        <v>1202</v>
      </c>
      <c r="D84" s="38">
        <v>1119</v>
      </c>
      <c r="E84" s="38">
        <v>1241</v>
      </c>
      <c r="F84" s="38">
        <v>2530</v>
      </c>
      <c r="G84" s="38">
        <v>3427</v>
      </c>
      <c r="H84" s="38">
        <v>1697</v>
      </c>
      <c r="I84" s="38">
        <v>1701</v>
      </c>
      <c r="J84" s="37">
        <v>601</v>
      </c>
    </row>
    <row r="85" spans="1:10" x14ac:dyDescent="0.4">
      <c r="A85" s="37" t="s">
        <v>158</v>
      </c>
      <c r="B85" s="37" t="s">
        <v>164</v>
      </c>
      <c r="C85" s="38">
        <v>1363</v>
      </c>
      <c r="D85" s="38">
        <v>1147</v>
      </c>
      <c r="E85" s="38">
        <v>1794</v>
      </c>
      <c r="F85" s="38">
        <v>3437</v>
      </c>
      <c r="G85" s="38">
        <v>3161</v>
      </c>
      <c r="H85" s="38">
        <v>1805</v>
      </c>
      <c r="I85" s="38">
        <v>1618</v>
      </c>
      <c r="J85" s="37">
        <v>627</v>
      </c>
    </row>
    <row r="86" spans="1:10" x14ac:dyDescent="0.4">
      <c r="A86" s="37" t="s">
        <v>158</v>
      </c>
      <c r="B86" s="37" t="s">
        <v>162</v>
      </c>
      <c r="C86" s="38">
        <v>2593</v>
      </c>
      <c r="D86" s="38">
        <v>3153</v>
      </c>
      <c r="E86" s="38">
        <v>4352</v>
      </c>
      <c r="F86" s="38">
        <v>7366</v>
      </c>
      <c r="G86" s="38">
        <v>4956</v>
      </c>
      <c r="H86" s="38">
        <v>2782</v>
      </c>
      <c r="I86" s="38">
        <v>3462</v>
      </c>
      <c r="J86" s="37">
        <v>994</v>
      </c>
    </row>
    <row r="87" spans="1:10" x14ac:dyDescent="0.4">
      <c r="A87" s="37" t="s">
        <v>158</v>
      </c>
      <c r="B87" s="37" t="s">
        <v>161</v>
      </c>
      <c r="C87" s="38">
        <v>1122</v>
      </c>
      <c r="D87" s="38">
        <v>1081</v>
      </c>
      <c r="E87" s="38">
        <v>2251</v>
      </c>
      <c r="F87" s="38">
        <v>4313</v>
      </c>
      <c r="G87" s="38">
        <v>2195</v>
      </c>
      <c r="H87" s="38">
        <v>1303</v>
      </c>
      <c r="I87" s="38">
        <v>1577</v>
      </c>
      <c r="J87" s="37">
        <v>572</v>
      </c>
    </row>
    <row r="88" spans="1:10" x14ac:dyDescent="0.4">
      <c r="A88" s="37" t="s">
        <v>158</v>
      </c>
      <c r="B88" s="37" t="s">
        <v>165</v>
      </c>
      <c r="C88" s="38">
        <v>1702</v>
      </c>
      <c r="D88" s="38">
        <v>1303</v>
      </c>
      <c r="E88" s="38">
        <v>1846</v>
      </c>
      <c r="F88" s="38">
        <v>3542</v>
      </c>
      <c r="G88" s="38">
        <v>3240</v>
      </c>
      <c r="H88" s="38">
        <v>2296</v>
      </c>
      <c r="I88" s="38">
        <v>1698</v>
      </c>
      <c r="J88" s="37">
        <v>643</v>
      </c>
    </row>
    <row r="89" spans="1:10" x14ac:dyDescent="0.4">
      <c r="A89" s="37" t="s">
        <v>158</v>
      </c>
      <c r="B89" s="37" t="s">
        <v>175</v>
      </c>
      <c r="C89" s="38">
        <v>1120</v>
      </c>
      <c r="D89" s="38">
        <v>1172</v>
      </c>
      <c r="E89" s="38">
        <v>1328</v>
      </c>
      <c r="F89" s="38">
        <v>1676</v>
      </c>
      <c r="G89" s="38">
        <v>1819</v>
      </c>
      <c r="H89" s="38">
        <v>1187</v>
      </c>
      <c r="I89" s="38">
        <v>1040</v>
      </c>
      <c r="J89" s="37">
        <v>394</v>
      </c>
    </row>
    <row r="90" spans="1:10" x14ac:dyDescent="0.4">
      <c r="A90" s="37" t="s">
        <v>158</v>
      </c>
      <c r="B90" s="37" t="s">
        <v>170</v>
      </c>
      <c r="C90" s="37">
        <v>142</v>
      </c>
      <c r="D90" s="37">
        <v>136</v>
      </c>
      <c r="E90" s="37">
        <v>109</v>
      </c>
      <c r="F90" s="37">
        <v>146</v>
      </c>
      <c r="G90" s="37">
        <v>135</v>
      </c>
      <c r="H90" s="37">
        <v>136</v>
      </c>
      <c r="I90" s="37">
        <v>92</v>
      </c>
      <c r="J90" s="37">
        <v>46</v>
      </c>
    </row>
    <row r="91" spans="1:10" x14ac:dyDescent="0.4">
      <c r="A91" s="37" t="s">
        <v>158</v>
      </c>
      <c r="B91" s="37" t="s">
        <v>171</v>
      </c>
      <c r="C91" s="38">
        <v>1037</v>
      </c>
      <c r="D91" s="37">
        <v>422</v>
      </c>
      <c r="E91" s="37">
        <v>380</v>
      </c>
      <c r="F91" s="37">
        <v>667</v>
      </c>
      <c r="G91" s="37">
        <v>612</v>
      </c>
      <c r="H91" s="37">
        <v>525</v>
      </c>
      <c r="I91" s="37">
        <v>473</v>
      </c>
      <c r="J91" s="37">
        <v>147</v>
      </c>
    </row>
    <row r="92" spans="1:10" x14ac:dyDescent="0.4">
      <c r="A92" s="37" t="s">
        <v>158</v>
      </c>
      <c r="B92" s="37" t="s">
        <v>173</v>
      </c>
      <c r="C92" s="37">
        <v>146</v>
      </c>
      <c r="D92" s="37">
        <v>63</v>
      </c>
      <c r="E92" s="37">
        <v>150</v>
      </c>
      <c r="F92" s="37">
        <v>144</v>
      </c>
      <c r="G92" s="37">
        <v>156</v>
      </c>
      <c r="H92" s="37">
        <v>113</v>
      </c>
      <c r="I92" s="37">
        <v>109</v>
      </c>
      <c r="J92" s="37">
        <v>30</v>
      </c>
    </row>
    <row r="93" spans="1:10" x14ac:dyDescent="0.4">
      <c r="A93" s="37" t="s">
        <v>158</v>
      </c>
      <c r="B93" s="37" t="s">
        <v>172</v>
      </c>
      <c r="C93" s="37">
        <v>117</v>
      </c>
      <c r="D93" s="37">
        <v>99</v>
      </c>
      <c r="E93" s="37">
        <v>112</v>
      </c>
      <c r="F93" s="37">
        <v>111</v>
      </c>
      <c r="G93" s="37">
        <v>111</v>
      </c>
      <c r="H93" s="37">
        <v>92</v>
      </c>
      <c r="I93" s="37">
        <v>73</v>
      </c>
      <c r="J93" s="37">
        <v>21</v>
      </c>
    </row>
    <row r="94" spans="1:10" x14ac:dyDescent="0.4">
      <c r="A94" s="37" t="s">
        <v>181</v>
      </c>
      <c r="B94" s="37" t="s">
        <v>181</v>
      </c>
      <c r="C94" s="38">
        <v>22521</v>
      </c>
      <c r="D94" s="38">
        <v>20102</v>
      </c>
      <c r="E94" s="38">
        <v>23272</v>
      </c>
      <c r="F94" s="38">
        <v>40134</v>
      </c>
      <c r="G94" s="38">
        <v>38181</v>
      </c>
      <c r="H94" s="38">
        <v>22311</v>
      </c>
      <c r="I94" s="38">
        <v>23307</v>
      </c>
      <c r="J94" s="38">
        <v>8427</v>
      </c>
    </row>
    <row r="95" spans="1:10" x14ac:dyDescent="0.4">
      <c r="A95" s="37" t="s">
        <v>181</v>
      </c>
      <c r="B95" s="37" t="s">
        <v>190</v>
      </c>
      <c r="C95" s="38">
        <v>3549</v>
      </c>
      <c r="D95" s="38">
        <v>3109</v>
      </c>
      <c r="E95" s="38">
        <v>3553</v>
      </c>
      <c r="F95" s="38">
        <v>5081</v>
      </c>
      <c r="G95" s="38">
        <v>4581</v>
      </c>
      <c r="H95" s="38">
        <v>2327</v>
      </c>
      <c r="I95" s="38">
        <v>2521</v>
      </c>
      <c r="J95" s="37">
        <v>927</v>
      </c>
    </row>
    <row r="96" spans="1:10" x14ac:dyDescent="0.4">
      <c r="A96" s="37" t="s">
        <v>181</v>
      </c>
      <c r="B96" s="37" t="s">
        <v>193</v>
      </c>
      <c r="C96" s="38">
        <v>1494</v>
      </c>
      <c r="D96" s="38">
        <v>1535</v>
      </c>
      <c r="E96" s="38">
        <v>1945</v>
      </c>
      <c r="F96" s="38">
        <v>3810</v>
      </c>
      <c r="G96" s="38">
        <v>2977</v>
      </c>
      <c r="H96" s="38">
        <v>1928</v>
      </c>
      <c r="I96" s="38">
        <v>2050</v>
      </c>
      <c r="J96" s="37">
        <v>818</v>
      </c>
    </row>
    <row r="97" spans="1:10" x14ac:dyDescent="0.4">
      <c r="A97" s="37" t="s">
        <v>181</v>
      </c>
      <c r="B97" s="37" t="s">
        <v>198</v>
      </c>
      <c r="C97" s="37">
        <v>144</v>
      </c>
      <c r="D97" s="37">
        <v>126</v>
      </c>
      <c r="E97" s="37">
        <v>128</v>
      </c>
      <c r="F97" s="37">
        <v>168</v>
      </c>
      <c r="G97" s="37">
        <v>160</v>
      </c>
      <c r="H97" s="37">
        <v>97</v>
      </c>
      <c r="I97" s="37">
        <v>68</v>
      </c>
      <c r="J97" s="37">
        <v>37</v>
      </c>
    </row>
    <row r="98" spans="1:10" x14ac:dyDescent="0.4">
      <c r="A98" s="37" t="s">
        <v>181</v>
      </c>
      <c r="B98" s="37" t="s">
        <v>189</v>
      </c>
      <c r="C98" s="38">
        <v>4652</v>
      </c>
      <c r="D98" s="38">
        <v>4441</v>
      </c>
      <c r="E98" s="38">
        <v>4800</v>
      </c>
      <c r="F98" s="38">
        <v>9642</v>
      </c>
      <c r="G98" s="38">
        <v>9175</v>
      </c>
      <c r="H98" s="38">
        <v>4820</v>
      </c>
      <c r="I98" s="38">
        <v>5354</v>
      </c>
      <c r="J98" s="38">
        <v>1903</v>
      </c>
    </row>
    <row r="99" spans="1:10" x14ac:dyDescent="0.4">
      <c r="A99" s="37" t="s">
        <v>181</v>
      </c>
      <c r="B99" s="37" t="s">
        <v>197</v>
      </c>
      <c r="C99" s="37">
        <v>994</v>
      </c>
      <c r="D99" s="38">
        <v>1123</v>
      </c>
      <c r="E99" s="38">
        <v>1222</v>
      </c>
      <c r="F99" s="38">
        <v>2167</v>
      </c>
      <c r="G99" s="38">
        <v>2725</v>
      </c>
      <c r="H99" s="38">
        <v>1344</v>
      </c>
      <c r="I99" s="38">
        <v>1544</v>
      </c>
      <c r="J99" s="37">
        <v>482</v>
      </c>
    </row>
    <row r="100" spans="1:10" x14ac:dyDescent="0.4">
      <c r="A100" s="37" t="s">
        <v>181</v>
      </c>
      <c r="B100" s="37" t="s">
        <v>205</v>
      </c>
      <c r="C100" s="37">
        <v>375</v>
      </c>
      <c r="D100" s="37">
        <v>316</v>
      </c>
      <c r="E100" s="37">
        <v>322</v>
      </c>
      <c r="F100" s="37">
        <v>366</v>
      </c>
      <c r="G100" s="37">
        <v>448</v>
      </c>
      <c r="H100" s="37">
        <v>336</v>
      </c>
      <c r="I100" s="37">
        <v>344</v>
      </c>
      <c r="J100" s="37">
        <v>134</v>
      </c>
    </row>
    <row r="101" spans="1:10" x14ac:dyDescent="0.4">
      <c r="A101" s="37" t="s">
        <v>181</v>
      </c>
      <c r="B101" s="37" t="s">
        <v>204</v>
      </c>
      <c r="C101" s="37">
        <v>116</v>
      </c>
      <c r="D101" s="37">
        <v>55</v>
      </c>
      <c r="E101" s="37">
        <v>129</v>
      </c>
      <c r="F101" s="37">
        <v>64</v>
      </c>
      <c r="G101" s="37">
        <v>81</v>
      </c>
      <c r="H101" s="37">
        <v>57</v>
      </c>
      <c r="I101" s="37">
        <v>57</v>
      </c>
      <c r="J101" s="37">
        <v>26</v>
      </c>
    </row>
    <row r="102" spans="1:10" x14ac:dyDescent="0.4">
      <c r="A102" s="37" t="s">
        <v>181</v>
      </c>
      <c r="B102" s="37" t="s">
        <v>194</v>
      </c>
      <c r="C102" s="37">
        <v>581</v>
      </c>
      <c r="D102" s="37">
        <v>764</v>
      </c>
      <c r="E102" s="37">
        <v>480</v>
      </c>
      <c r="F102" s="37">
        <v>696</v>
      </c>
      <c r="G102" s="37">
        <v>729</v>
      </c>
      <c r="H102" s="37">
        <v>562</v>
      </c>
      <c r="I102" s="37">
        <v>528</v>
      </c>
      <c r="J102" s="37">
        <v>207</v>
      </c>
    </row>
    <row r="103" spans="1:10" x14ac:dyDescent="0.4">
      <c r="A103" s="37" t="s">
        <v>181</v>
      </c>
      <c r="B103" s="37" t="s">
        <v>188</v>
      </c>
      <c r="C103" s="37">
        <v>75</v>
      </c>
      <c r="D103" s="37">
        <v>177</v>
      </c>
      <c r="E103" s="37">
        <v>156</v>
      </c>
      <c r="F103" s="37">
        <v>114</v>
      </c>
      <c r="G103" s="37">
        <v>71</v>
      </c>
      <c r="H103" s="37">
        <v>52</v>
      </c>
      <c r="I103" s="37">
        <v>76</v>
      </c>
      <c r="J103" s="37">
        <v>26</v>
      </c>
    </row>
    <row r="104" spans="1:10" x14ac:dyDescent="0.4">
      <c r="A104" s="37" t="s">
        <v>181</v>
      </c>
      <c r="B104" s="37" t="s">
        <v>199</v>
      </c>
      <c r="C104" s="38">
        <v>1805</v>
      </c>
      <c r="D104" s="38">
        <v>1140</v>
      </c>
      <c r="E104" s="38">
        <v>1373</v>
      </c>
      <c r="F104" s="38">
        <v>1778</v>
      </c>
      <c r="G104" s="38">
        <v>1907</v>
      </c>
      <c r="H104" s="38">
        <v>1058</v>
      </c>
      <c r="I104" s="38">
        <v>1186</v>
      </c>
      <c r="J104" s="37">
        <v>502</v>
      </c>
    </row>
    <row r="105" spans="1:10" x14ac:dyDescent="0.4">
      <c r="A105" s="37" t="s">
        <v>181</v>
      </c>
      <c r="B105" s="37" t="s">
        <v>187</v>
      </c>
      <c r="C105" s="37">
        <v>222</v>
      </c>
      <c r="D105" s="37">
        <v>129</v>
      </c>
      <c r="E105" s="37">
        <v>80</v>
      </c>
      <c r="F105" s="37">
        <v>109</v>
      </c>
      <c r="G105" s="37">
        <v>109</v>
      </c>
      <c r="H105" s="37">
        <v>78</v>
      </c>
      <c r="I105" s="37">
        <v>71</v>
      </c>
      <c r="J105" s="37">
        <v>26</v>
      </c>
    </row>
    <row r="106" spans="1:10" x14ac:dyDescent="0.4">
      <c r="A106" s="37" t="s">
        <v>181</v>
      </c>
      <c r="B106" s="37" t="s">
        <v>792</v>
      </c>
      <c r="C106" s="37">
        <v>11</v>
      </c>
      <c r="D106" s="37">
        <v>3</v>
      </c>
      <c r="E106" s="37">
        <v>23</v>
      </c>
      <c r="F106" s="37">
        <v>25</v>
      </c>
      <c r="G106" s="37">
        <v>8</v>
      </c>
      <c r="H106" s="37">
        <v>9</v>
      </c>
      <c r="I106" s="37">
        <v>5</v>
      </c>
      <c r="J106" s="37">
        <v>5</v>
      </c>
    </row>
    <row r="107" spans="1:10" x14ac:dyDescent="0.4">
      <c r="A107" s="37" t="s">
        <v>181</v>
      </c>
      <c r="B107" s="37" t="s">
        <v>196</v>
      </c>
      <c r="C107" s="37">
        <v>765</v>
      </c>
      <c r="D107" s="37">
        <v>759</v>
      </c>
      <c r="E107" s="37">
        <v>781</v>
      </c>
      <c r="F107" s="37">
        <v>834</v>
      </c>
      <c r="G107" s="37">
        <v>927</v>
      </c>
      <c r="H107" s="37">
        <v>885</v>
      </c>
      <c r="I107" s="37">
        <v>820</v>
      </c>
      <c r="J107" s="37">
        <v>259</v>
      </c>
    </row>
    <row r="108" spans="1:10" x14ac:dyDescent="0.4">
      <c r="A108" s="37" t="s">
        <v>181</v>
      </c>
      <c r="B108" s="37" t="s">
        <v>195</v>
      </c>
      <c r="C108" s="37">
        <v>636</v>
      </c>
      <c r="D108" s="37">
        <v>644</v>
      </c>
      <c r="E108" s="37">
        <v>644</v>
      </c>
      <c r="F108" s="38">
        <v>1026</v>
      </c>
      <c r="G108" s="38">
        <v>1382</v>
      </c>
      <c r="H108" s="38">
        <v>1085</v>
      </c>
      <c r="I108" s="37">
        <v>866</v>
      </c>
      <c r="J108" s="37">
        <v>359</v>
      </c>
    </row>
    <row r="109" spans="1:10" x14ac:dyDescent="0.4">
      <c r="A109" s="37" t="s">
        <v>181</v>
      </c>
      <c r="B109" s="37" t="s">
        <v>191</v>
      </c>
      <c r="C109" s="37">
        <v>194</v>
      </c>
      <c r="D109" s="37">
        <v>297</v>
      </c>
      <c r="E109" s="37">
        <v>358</v>
      </c>
      <c r="F109" s="37">
        <v>463</v>
      </c>
      <c r="G109" s="37">
        <v>946</v>
      </c>
      <c r="H109" s="37">
        <v>331</v>
      </c>
      <c r="I109" s="37">
        <v>467</v>
      </c>
      <c r="J109" s="37">
        <v>187</v>
      </c>
    </row>
    <row r="110" spans="1:10" x14ac:dyDescent="0.4">
      <c r="A110" s="37" t="s">
        <v>181</v>
      </c>
      <c r="B110" s="37" t="s">
        <v>203</v>
      </c>
      <c r="C110" s="37">
        <v>1</v>
      </c>
      <c r="D110" s="37">
        <v>4</v>
      </c>
      <c r="E110" s="37">
        <v>4</v>
      </c>
      <c r="F110" s="37">
        <v>9</v>
      </c>
      <c r="G110" s="37">
        <v>1</v>
      </c>
      <c r="H110" s="37">
        <v>3</v>
      </c>
      <c r="I110" s="37">
        <v>3</v>
      </c>
      <c r="J110" s="37">
        <v>3</v>
      </c>
    </row>
    <row r="111" spans="1:10" x14ac:dyDescent="0.4">
      <c r="A111" s="37" t="s">
        <v>181</v>
      </c>
      <c r="B111" s="37" t="s">
        <v>201</v>
      </c>
      <c r="C111" s="37">
        <v>235</v>
      </c>
      <c r="D111" s="37">
        <v>230</v>
      </c>
      <c r="E111" s="37">
        <v>243</v>
      </c>
      <c r="F111" s="37">
        <v>237</v>
      </c>
      <c r="G111" s="37">
        <v>223</v>
      </c>
      <c r="H111" s="37">
        <v>156</v>
      </c>
      <c r="I111" s="37">
        <v>175</v>
      </c>
      <c r="J111" s="37">
        <v>67</v>
      </c>
    </row>
    <row r="112" spans="1:10" x14ac:dyDescent="0.4">
      <c r="A112" s="37" t="s">
        <v>181</v>
      </c>
      <c r="B112" s="37" t="s">
        <v>192</v>
      </c>
      <c r="C112" s="37">
        <v>127</v>
      </c>
      <c r="D112" s="37">
        <v>138</v>
      </c>
      <c r="E112" s="37">
        <v>126</v>
      </c>
      <c r="F112" s="37">
        <v>120</v>
      </c>
      <c r="G112" s="37">
        <v>95</v>
      </c>
      <c r="H112" s="37">
        <v>82</v>
      </c>
      <c r="I112" s="37">
        <v>78</v>
      </c>
      <c r="J112" s="37">
        <v>20</v>
      </c>
    </row>
    <row r="113" spans="1:10" x14ac:dyDescent="0.4">
      <c r="A113" s="37" t="s">
        <v>181</v>
      </c>
      <c r="B113" s="37" t="s">
        <v>200</v>
      </c>
      <c r="C113" s="37">
        <v>110</v>
      </c>
      <c r="D113" s="37">
        <v>98</v>
      </c>
      <c r="E113" s="37">
        <v>121</v>
      </c>
      <c r="F113" s="37">
        <v>135</v>
      </c>
      <c r="G113" s="37">
        <v>204</v>
      </c>
      <c r="H113" s="37">
        <v>121</v>
      </c>
      <c r="I113" s="37">
        <v>122</v>
      </c>
      <c r="J113" s="37">
        <v>42</v>
      </c>
    </row>
    <row r="114" spans="1:10" x14ac:dyDescent="0.4">
      <c r="A114" s="37" t="s">
        <v>181</v>
      </c>
      <c r="B114" s="37" t="s">
        <v>182</v>
      </c>
      <c r="C114" s="37">
        <v>84</v>
      </c>
      <c r="D114" s="37">
        <v>53</v>
      </c>
      <c r="E114" s="37">
        <v>49</v>
      </c>
      <c r="F114" s="37">
        <v>58</v>
      </c>
      <c r="G114" s="37">
        <v>59</v>
      </c>
      <c r="H114" s="37">
        <v>38</v>
      </c>
      <c r="I114" s="37">
        <v>39</v>
      </c>
      <c r="J114" s="37">
        <v>10</v>
      </c>
    </row>
    <row r="115" spans="1:10" x14ac:dyDescent="0.4">
      <c r="A115" s="37" t="s">
        <v>181</v>
      </c>
      <c r="B115" s="37" t="s">
        <v>202</v>
      </c>
      <c r="C115" s="38">
        <v>1322</v>
      </c>
      <c r="D115" s="38">
        <v>1132</v>
      </c>
      <c r="E115" s="38">
        <v>1097</v>
      </c>
      <c r="F115" s="38">
        <v>1663</v>
      </c>
      <c r="G115" s="38">
        <v>2115</v>
      </c>
      <c r="H115" s="38">
        <v>1269</v>
      </c>
      <c r="I115" s="38">
        <v>1137</v>
      </c>
      <c r="J115" s="37">
        <v>391</v>
      </c>
    </row>
    <row r="116" spans="1:10" x14ac:dyDescent="0.4">
      <c r="A116" s="37" t="s">
        <v>181</v>
      </c>
      <c r="B116" s="37" t="s">
        <v>184</v>
      </c>
      <c r="C116" s="38">
        <v>4998</v>
      </c>
      <c r="D116" s="38">
        <v>3771</v>
      </c>
      <c r="E116" s="38">
        <v>5607</v>
      </c>
      <c r="F116" s="38">
        <v>11531</v>
      </c>
      <c r="G116" s="38">
        <v>9240</v>
      </c>
      <c r="H116" s="38">
        <v>5661</v>
      </c>
      <c r="I116" s="38">
        <v>5790</v>
      </c>
      <c r="J116" s="38">
        <v>1996</v>
      </c>
    </row>
    <row r="117" spans="1:10" x14ac:dyDescent="0.4">
      <c r="A117" s="37" t="s">
        <v>181</v>
      </c>
      <c r="B117" s="37" t="s">
        <v>185</v>
      </c>
      <c r="C117" s="38">
        <v>2062</v>
      </c>
      <c r="D117" s="38">
        <v>1770</v>
      </c>
      <c r="E117" s="38">
        <v>2455</v>
      </c>
      <c r="F117" s="38">
        <v>4068</v>
      </c>
      <c r="G117" s="38">
        <v>2930</v>
      </c>
      <c r="H117" s="38">
        <v>2150</v>
      </c>
      <c r="I117" s="38">
        <v>2394</v>
      </c>
      <c r="J117" s="37">
        <v>866</v>
      </c>
    </row>
    <row r="118" spans="1:10" x14ac:dyDescent="0.4">
      <c r="A118" s="37" t="s">
        <v>181</v>
      </c>
      <c r="B118" s="37" t="s">
        <v>186</v>
      </c>
      <c r="C118" s="38">
        <v>2936</v>
      </c>
      <c r="D118" s="38">
        <v>2001</v>
      </c>
      <c r="E118" s="38">
        <v>3152</v>
      </c>
      <c r="F118" s="38">
        <v>7463</v>
      </c>
      <c r="G118" s="38">
        <v>6310</v>
      </c>
      <c r="H118" s="38">
        <v>3511</v>
      </c>
      <c r="I118" s="38">
        <v>3396</v>
      </c>
      <c r="J118" s="38">
        <v>1130</v>
      </c>
    </row>
    <row r="119" spans="1:10" x14ac:dyDescent="0.4">
      <c r="A119" s="37" t="s">
        <v>206</v>
      </c>
      <c r="B119" s="37" t="s">
        <v>206</v>
      </c>
      <c r="C119" s="38">
        <v>24887</v>
      </c>
      <c r="D119" s="38">
        <v>27713</v>
      </c>
      <c r="E119" s="38">
        <v>21529</v>
      </c>
      <c r="F119" s="38">
        <v>31880</v>
      </c>
      <c r="G119" s="38">
        <v>27520</v>
      </c>
      <c r="H119" s="38">
        <v>14437</v>
      </c>
      <c r="I119" s="38">
        <v>15534</v>
      </c>
      <c r="J119" s="38">
        <v>5410</v>
      </c>
    </row>
    <row r="120" spans="1:10" x14ac:dyDescent="0.4">
      <c r="A120" s="37" t="s">
        <v>206</v>
      </c>
      <c r="B120" s="37" t="s">
        <v>210</v>
      </c>
      <c r="C120" s="38">
        <v>7594</v>
      </c>
      <c r="D120" s="38">
        <v>7909</v>
      </c>
      <c r="E120" s="38">
        <v>6495</v>
      </c>
      <c r="F120" s="38">
        <v>9656</v>
      </c>
      <c r="G120" s="38">
        <v>7812</v>
      </c>
      <c r="H120" s="38">
        <v>4175</v>
      </c>
      <c r="I120" s="38">
        <v>5024</v>
      </c>
      <c r="J120" s="38">
        <v>1615</v>
      </c>
    </row>
    <row r="121" spans="1:10" x14ac:dyDescent="0.4">
      <c r="A121" s="37" t="s">
        <v>206</v>
      </c>
      <c r="B121" s="37" t="s">
        <v>209</v>
      </c>
      <c r="C121" s="38">
        <v>3683</v>
      </c>
      <c r="D121" s="38">
        <v>4255</v>
      </c>
      <c r="E121" s="38">
        <v>2806</v>
      </c>
      <c r="F121" s="38">
        <v>4876</v>
      </c>
      <c r="G121" s="38">
        <v>3728</v>
      </c>
      <c r="H121" s="38">
        <v>2120</v>
      </c>
      <c r="I121" s="38">
        <v>1693</v>
      </c>
      <c r="J121" s="37">
        <v>609</v>
      </c>
    </row>
    <row r="122" spans="1:10" x14ac:dyDescent="0.4">
      <c r="A122" s="37" t="s">
        <v>206</v>
      </c>
      <c r="B122" s="37" t="s">
        <v>211</v>
      </c>
      <c r="C122" s="37">
        <v>922</v>
      </c>
      <c r="D122" s="38">
        <v>1290</v>
      </c>
      <c r="E122" s="38">
        <v>1252</v>
      </c>
      <c r="F122" s="38">
        <v>1604</v>
      </c>
      <c r="G122" s="38">
        <v>1181</v>
      </c>
      <c r="H122" s="38">
        <v>1025</v>
      </c>
      <c r="I122" s="38">
        <v>1335</v>
      </c>
      <c r="J122" s="37">
        <v>412</v>
      </c>
    </row>
    <row r="123" spans="1:10" x14ac:dyDescent="0.4">
      <c r="A123" s="37" t="s">
        <v>206</v>
      </c>
      <c r="B123" s="37" t="s">
        <v>208</v>
      </c>
      <c r="C123" s="38">
        <v>6905</v>
      </c>
      <c r="D123" s="38">
        <v>8281</v>
      </c>
      <c r="E123" s="38">
        <v>6680</v>
      </c>
      <c r="F123" s="38">
        <v>9220</v>
      </c>
      <c r="G123" s="38">
        <v>9508</v>
      </c>
      <c r="H123" s="38">
        <v>4720</v>
      </c>
      <c r="I123" s="38">
        <v>4567</v>
      </c>
      <c r="J123" s="38">
        <v>1773</v>
      </c>
    </row>
    <row r="124" spans="1:10" x14ac:dyDescent="0.4">
      <c r="A124" s="37" t="s">
        <v>206</v>
      </c>
      <c r="B124" s="37" t="s">
        <v>207</v>
      </c>
      <c r="C124" s="38">
        <v>5783</v>
      </c>
      <c r="D124" s="38">
        <v>5978</v>
      </c>
      <c r="E124" s="38">
        <v>4296</v>
      </c>
      <c r="F124" s="38">
        <v>6524</v>
      </c>
      <c r="G124" s="38">
        <v>5291</v>
      </c>
      <c r="H124" s="38">
        <v>2397</v>
      </c>
      <c r="I124" s="38">
        <v>2915</v>
      </c>
      <c r="J124" s="38">
        <v>1001</v>
      </c>
    </row>
    <row r="125" spans="1:10" x14ac:dyDescent="0.4">
      <c r="A125" s="37" t="s">
        <v>212</v>
      </c>
      <c r="B125" s="37" t="s">
        <v>212</v>
      </c>
      <c r="C125" s="38">
        <v>33480</v>
      </c>
      <c r="D125" s="38">
        <v>35778</v>
      </c>
      <c r="E125" s="38">
        <v>30382</v>
      </c>
      <c r="F125" s="38">
        <v>51395</v>
      </c>
      <c r="G125" s="38">
        <v>21231</v>
      </c>
      <c r="H125" s="38">
        <v>11045</v>
      </c>
      <c r="I125" s="38">
        <v>22637</v>
      </c>
      <c r="J125" s="38">
        <v>8103</v>
      </c>
    </row>
    <row r="126" spans="1:10" x14ac:dyDescent="0.4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37">
        <v>4</v>
      </c>
      <c r="J126" s="37"/>
    </row>
    <row r="127" spans="1:10" x14ac:dyDescent="0.4">
      <c r="A127" s="37" t="s">
        <v>212</v>
      </c>
      <c r="B127" s="37" t="s">
        <v>209</v>
      </c>
      <c r="C127" s="37">
        <v>888</v>
      </c>
      <c r="D127" s="37">
        <v>945</v>
      </c>
      <c r="E127" s="37">
        <v>923</v>
      </c>
      <c r="F127" s="38">
        <v>1434</v>
      </c>
      <c r="G127" s="37">
        <v>541</v>
      </c>
      <c r="H127" s="37">
        <v>250</v>
      </c>
      <c r="I127" s="37">
        <v>590</v>
      </c>
      <c r="J127" s="37">
        <v>200</v>
      </c>
    </row>
    <row r="128" spans="1:10" x14ac:dyDescent="0.4">
      <c r="A128" s="37" t="s">
        <v>212</v>
      </c>
      <c r="B128" s="37" t="s">
        <v>214</v>
      </c>
      <c r="C128" s="38">
        <v>8966</v>
      </c>
      <c r="D128" s="38">
        <v>9735</v>
      </c>
      <c r="E128" s="38">
        <v>8515</v>
      </c>
      <c r="F128" s="38">
        <v>13942</v>
      </c>
      <c r="G128" s="38">
        <v>4125</v>
      </c>
      <c r="H128" s="38">
        <v>2482</v>
      </c>
      <c r="I128" s="38">
        <v>5379</v>
      </c>
      <c r="J128" s="38">
        <v>2007</v>
      </c>
    </row>
    <row r="129" spans="1:10" x14ac:dyDescent="0.4">
      <c r="A129" s="37" t="s">
        <v>212</v>
      </c>
      <c r="B129" s="37" t="s">
        <v>215</v>
      </c>
      <c r="C129" s="38">
        <v>3608</v>
      </c>
      <c r="D129" s="38">
        <v>4626</v>
      </c>
      <c r="E129" s="38">
        <v>4080</v>
      </c>
      <c r="F129" s="38">
        <v>7434</v>
      </c>
      <c r="G129" s="38">
        <v>4100</v>
      </c>
      <c r="H129" s="38">
        <v>2290</v>
      </c>
      <c r="I129" s="38">
        <v>3803</v>
      </c>
      <c r="J129" s="38">
        <v>1224</v>
      </c>
    </row>
    <row r="130" spans="1:10" x14ac:dyDescent="0.4">
      <c r="A130" s="37" t="s">
        <v>212</v>
      </c>
      <c r="B130" s="37" t="s">
        <v>211</v>
      </c>
      <c r="C130" s="38">
        <v>4457</v>
      </c>
      <c r="D130" s="38">
        <v>4788</v>
      </c>
      <c r="E130" s="38">
        <v>4258</v>
      </c>
      <c r="F130" s="38">
        <v>6617</v>
      </c>
      <c r="G130" s="38">
        <v>3287</v>
      </c>
      <c r="H130" s="38">
        <v>1606</v>
      </c>
      <c r="I130" s="38">
        <v>3181</v>
      </c>
      <c r="J130" s="38">
        <v>1172</v>
      </c>
    </row>
    <row r="131" spans="1:10" x14ac:dyDescent="0.4">
      <c r="A131" s="37" t="s">
        <v>212</v>
      </c>
      <c r="B131" s="37" t="s">
        <v>208</v>
      </c>
      <c r="C131" s="38">
        <v>6349</v>
      </c>
      <c r="D131" s="38">
        <v>6920</v>
      </c>
      <c r="E131" s="38">
        <v>5847</v>
      </c>
      <c r="F131" s="38">
        <v>9496</v>
      </c>
      <c r="G131" s="38">
        <v>5777</v>
      </c>
      <c r="H131" s="38">
        <v>2669</v>
      </c>
      <c r="I131" s="38">
        <v>4276</v>
      </c>
      <c r="J131" s="38">
        <v>1638</v>
      </c>
    </row>
    <row r="132" spans="1:10" x14ac:dyDescent="0.4">
      <c r="A132" s="37" t="s">
        <v>212</v>
      </c>
      <c r="B132" s="37" t="s">
        <v>207</v>
      </c>
      <c r="C132" s="38">
        <v>1072</v>
      </c>
      <c r="D132" s="38">
        <v>1607</v>
      </c>
      <c r="E132" s="38">
        <v>1268</v>
      </c>
      <c r="F132" s="38">
        <v>1562</v>
      </c>
      <c r="G132" s="37">
        <v>459</v>
      </c>
      <c r="H132" s="37">
        <v>229</v>
      </c>
      <c r="I132" s="37">
        <v>616</v>
      </c>
      <c r="J132" s="37">
        <v>217</v>
      </c>
    </row>
    <row r="133" spans="1:10" x14ac:dyDescent="0.4">
      <c r="A133" s="37" t="s">
        <v>212</v>
      </c>
      <c r="B133" s="37" t="s">
        <v>213</v>
      </c>
      <c r="C133" s="38">
        <v>6961</v>
      </c>
      <c r="D133" s="38">
        <v>5824</v>
      </c>
      <c r="E133" s="38">
        <v>4622</v>
      </c>
      <c r="F133" s="38">
        <v>9174</v>
      </c>
      <c r="G133" s="38">
        <v>2516</v>
      </c>
      <c r="H133" s="38">
        <v>1093</v>
      </c>
      <c r="I133" s="38">
        <v>3643</v>
      </c>
      <c r="J133" s="38">
        <v>1205</v>
      </c>
    </row>
    <row r="134" spans="1:10" x14ac:dyDescent="0.4">
      <c r="A134" s="37" t="s">
        <v>212</v>
      </c>
      <c r="B134" s="37" t="s">
        <v>216</v>
      </c>
      <c r="C134" s="38">
        <v>1179</v>
      </c>
      <c r="D134" s="38">
        <v>1333</v>
      </c>
      <c r="E134" s="37">
        <v>869</v>
      </c>
      <c r="F134" s="38">
        <v>1736</v>
      </c>
      <c r="G134" s="37">
        <v>426</v>
      </c>
      <c r="H134" s="37">
        <v>426</v>
      </c>
      <c r="I134" s="38">
        <v>1145</v>
      </c>
      <c r="J134" s="37">
        <v>440</v>
      </c>
    </row>
    <row r="135" spans="1:10" x14ac:dyDescent="0.4">
      <c r="A135" s="37" t="s">
        <v>218</v>
      </c>
      <c r="B135" s="37" t="s">
        <v>218</v>
      </c>
      <c r="C135" s="38">
        <v>21512</v>
      </c>
      <c r="D135" s="38">
        <v>21426</v>
      </c>
      <c r="E135" s="38">
        <v>28201</v>
      </c>
      <c r="F135" s="38">
        <v>30148</v>
      </c>
      <c r="G135" s="38">
        <v>17726</v>
      </c>
      <c r="H135" s="38">
        <v>7543</v>
      </c>
      <c r="I135" s="38">
        <v>13223</v>
      </c>
      <c r="J135" s="38">
        <v>4756</v>
      </c>
    </row>
    <row r="136" spans="1:10" x14ac:dyDescent="0.4">
      <c r="A136" s="37" t="s">
        <v>218</v>
      </c>
      <c r="B136" s="37" t="s">
        <v>220</v>
      </c>
      <c r="C136" s="38">
        <v>2373</v>
      </c>
      <c r="D136" s="38">
        <v>1899</v>
      </c>
      <c r="E136" s="38">
        <v>2309</v>
      </c>
      <c r="F136" s="38">
        <v>3733</v>
      </c>
      <c r="G136" s="38">
        <v>2276</v>
      </c>
      <c r="H136" s="37">
        <v>874</v>
      </c>
      <c r="I136" s="38">
        <v>1347</v>
      </c>
      <c r="J136" s="37">
        <v>532</v>
      </c>
    </row>
    <row r="137" spans="1:10" x14ac:dyDescent="0.4">
      <c r="A137" s="37" t="s">
        <v>218</v>
      </c>
      <c r="B137" s="37" t="s">
        <v>211</v>
      </c>
      <c r="C137" s="38">
        <v>2730</v>
      </c>
      <c r="D137" s="38">
        <v>2289</v>
      </c>
      <c r="E137" s="38">
        <v>3481</v>
      </c>
      <c r="F137" s="38">
        <v>3829</v>
      </c>
      <c r="G137" s="38">
        <v>2404</v>
      </c>
      <c r="H137" s="38">
        <v>1119</v>
      </c>
      <c r="I137" s="38">
        <v>1700</v>
      </c>
      <c r="J137" s="37">
        <v>751</v>
      </c>
    </row>
    <row r="138" spans="1:10" x14ac:dyDescent="0.4">
      <c r="A138" s="37" t="s">
        <v>218</v>
      </c>
      <c r="B138" s="37" t="s">
        <v>207</v>
      </c>
      <c r="C138" s="38">
        <v>7556</v>
      </c>
      <c r="D138" s="38">
        <v>8056</v>
      </c>
      <c r="E138" s="38">
        <v>9515</v>
      </c>
      <c r="F138" s="38">
        <v>9984</v>
      </c>
      <c r="G138" s="38">
        <v>5800</v>
      </c>
      <c r="H138" s="38">
        <v>2488</v>
      </c>
      <c r="I138" s="38">
        <v>4609</v>
      </c>
      <c r="J138" s="38">
        <v>1487</v>
      </c>
    </row>
    <row r="139" spans="1:10" x14ac:dyDescent="0.4">
      <c r="A139" s="37" t="s">
        <v>218</v>
      </c>
      <c r="B139" s="37" t="s">
        <v>219</v>
      </c>
      <c r="C139" s="38">
        <v>5439</v>
      </c>
      <c r="D139" s="38">
        <v>6054</v>
      </c>
      <c r="E139" s="38">
        <v>8748</v>
      </c>
      <c r="F139" s="38">
        <v>8772</v>
      </c>
      <c r="G139" s="38">
        <v>4632</v>
      </c>
      <c r="H139" s="38">
        <v>2035</v>
      </c>
      <c r="I139" s="38">
        <v>4047</v>
      </c>
      <c r="J139" s="38">
        <v>1239</v>
      </c>
    </row>
    <row r="140" spans="1:10" x14ac:dyDescent="0.4">
      <c r="A140" s="37" t="s">
        <v>218</v>
      </c>
      <c r="B140" s="37" t="s">
        <v>216</v>
      </c>
      <c r="C140" s="38">
        <v>3414</v>
      </c>
      <c r="D140" s="38">
        <v>3128</v>
      </c>
      <c r="E140" s="38">
        <v>4148</v>
      </c>
      <c r="F140" s="38">
        <v>3830</v>
      </c>
      <c r="G140" s="38">
        <v>2614</v>
      </c>
      <c r="H140" s="38">
        <v>1027</v>
      </c>
      <c r="I140" s="38">
        <v>1520</v>
      </c>
      <c r="J140" s="37">
        <v>747</v>
      </c>
    </row>
    <row r="141" spans="1:10" x14ac:dyDescent="0.4">
      <c r="A141" s="37" t="s">
        <v>221</v>
      </c>
      <c r="B141" s="37" t="s">
        <v>221</v>
      </c>
      <c r="C141" s="38">
        <v>42468</v>
      </c>
      <c r="D141" s="38">
        <v>28846</v>
      </c>
      <c r="E141" s="38">
        <v>35989</v>
      </c>
      <c r="F141" s="38">
        <v>80853</v>
      </c>
      <c r="G141" s="38">
        <v>44809</v>
      </c>
      <c r="H141" s="38">
        <v>19205</v>
      </c>
      <c r="I141" s="38">
        <v>27031</v>
      </c>
      <c r="J141" s="38">
        <v>8944</v>
      </c>
    </row>
    <row r="142" spans="1:10" x14ac:dyDescent="0.4">
      <c r="A142" s="37" t="s">
        <v>221</v>
      </c>
      <c r="B142" s="37" t="s">
        <v>223</v>
      </c>
      <c r="C142" s="38">
        <v>1081</v>
      </c>
      <c r="D142" s="37">
        <v>781</v>
      </c>
      <c r="E142" s="38">
        <v>1198</v>
      </c>
      <c r="F142" s="38">
        <v>3506</v>
      </c>
      <c r="G142" s="38">
        <v>1537</v>
      </c>
      <c r="H142" s="37">
        <v>923</v>
      </c>
      <c r="I142" s="38">
        <v>1813</v>
      </c>
      <c r="J142" s="37">
        <v>472</v>
      </c>
    </row>
    <row r="143" spans="1:10" x14ac:dyDescent="0.4">
      <c r="A143" s="37" t="s">
        <v>221</v>
      </c>
      <c r="B143" s="37" t="s">
        <v>226</v>
      </c>
      <c r="C143" s="38">
        <v>3149</v>
      </c>
      <c r="D143" s="38">
        <v>1968</v>
      </c>
      <c r="E143" s="38">
        <v>2163</v>
      </c>
      <c r="F143" s="38">
        <v>5134</v>
      </c>
      <c r="G143" s="38">
        <v>2356</v>
      </c>
      <c r="H143" s="38">
        <v>1129</v>
      </c>
      <c r="I143" s="38">
        <v>1303</v>
      </c>
      <c r="J143" s="37">
        <v>453</v>
      </c>
    </row>
    <row r="144" spans="1:10" x14ac:dyDescent="0.4">
      <c r="A144" s="37" t="s">
        <v>221</v>
      </c>
      <c r="B144" s="37" t="s">
        <v>227</v>
      </c>
      <c r="C144" s="38">
        <v>1762</v>
      </c>
      <c r="D144" s="38">
        <v>1707</v>
      </c>
      <c r="E144" s="38">
        <v>1373</v>
      </c>
      <c r="F144" s="38">
        <v>3641</v>
      </c>
      <c r="G144" s="38">
        <v>4882</v>
      </c>
      <c r="H144" s="38">
        <v>1263</v>
      </c>
      <c r="I144" s="38">
        <v>1554</v>
      </c>
      <c r="J144" s="37">
        <v>573</v>
      </c>
    </row>
    <row r="145" spans="1:10" x14ac:dyDescent="0.4">
      <c r="A145" s="37" t="s">
        <v>221</v>
      </c>
      <c r="B145" s="37" t="s">
        <v>209</v>
      </c>
      <c r="C145" s="38">
        <v>3106</v>
      </c>
      <c r="D145" s="38">
        <v>2539</v>
      </c>
      <c r="E145" s="38">
        <v>3613</v>
      </c>
      <c r="F145" s="38">
        <v>6972</v>
      </c>
      <c r="G145" s="38">
        <v>3221</v>
      </c>
      <c r="H145" s="38">
        <v>1429</v>
      </c>
      <c r="I145" s="38">
        <v>2200</v>
      </c>
      <c r="J145" s="37">
        <v>709</v>
      </c>
    </row>
    <row r="146" spans="1:10" x14ac:dyDescent="0.4">
      <c r="A146" s="37" t="s">
        <v>221</v>
      </c>
      <c r="B146" s="37" t="s">
        <v>211</v>
      </c>
      <c r="C146" s="37">
        <v>756</v>
      </c>
      <c r="D146" s="37">
        <v>477</v>
      </c>
      <c r="E146" s="37">
        <v>474</v>
      </c>
      <c r="F146" s="38">
        <v>1489</v>
      </c>
      <c r="G146" s="37">
        <v>781</v>
      </c>
      <c r="H146" s="37">
        <v>438</v>
      </c>
      <c r="I146" s="37">
        <v>505</v>
      </c>
      <c r="J146" s="37">
        <v>137</v>
      </c>
    </row>
    <row r="147" spans="1:10" x14ac:dyDescent="0.4">
      <c r="A147" s="37" t="s">
        <v>221</v>
      </c>
      <c r="B147" s="37" t="s">
        <v>225</v>
      </c>
      <c r="C147" s="38">
        <v>3193</v>
      </c>
      <c r="D147" s="38">
        <v>1771</v>
      </c>
      <c r="E147" s="38">
        <v>2975</v>
      </c>
      <c r="F147" s="38">
        <v>7057</v>
      </c>
      <c r="G147" s="38">
        <v>2877</v>
      </c>
      <c r="H147" s="38">
        <v>1195</v>
      </c>
      <c r="I147" s="38">
        <v>2141</v>
      </c>
      <c r="J147" s="37">
        <v>777</v>
      </c>
    </row>
    <row r="148" spans="1:10" x14ac:dyDescent="0.4">
      <c r="A148" s="37" t="s">
        <v>221</v>
      </c>
      <c r="B148" s="37" t="s">
        <v>224</v>
      </c>
      <c r="C148" s="38">
        <v>5773</v>
      </c>
      <c r="D148" s="38">
        <v>3264</v>
      </c>
      <c r="E148" s="38">
        <v>3639</v>
      </c>
      <c r="F148" s="38">
        <v>9445</v>
      </c>
      <c r="G148" s="38">
        <v>4164</v>
      </c>
      <c r="H148" s="38">
        <v>2182</v>
      </c>
      <c r="I148" s="38">
        <v>3305</v>
      </c>
      <c r="J148" s="38">
        <v>1066</v>
      </c>
    </row>
    <row r="149" spans="1:10" x14ac:dyDescent="0.4">
      <c r="A149" s="37" t="s">
        <v>221</v>
      </c>
      <c r="B149" s="37" t="s">
        <v>208</v>
      </c>
      <c r="C149" s="38">
        <v>4102</v>
      </c>
      <c r="D149" s="38">
        <v>2716</v>
      </c>
      <c r="E149" s="38">
        <v>3443</v>
      </c>
      <c r="F149" s="38">
        <v>6582</v>
      </c>
      <c r="G149" s="38">
        <v>4418</v>
      </c>
      <c r="H149" s="38">
        <v>1753</v>
      </c>
      <c r="I149" s="38">
        <v>2433</v>
      </c>
      <c r="J149" s="37">
        <v>844</v>
      </c>
    </row>
    <row r="150" spans="1:10" x14ac:dyDescent="0.4">
      <c r="A150" s="37" t="s">
        <v>221</v>
      </c>
      <c r="B150" s="37" t="s">
        <v>231</v>
      </c>
      <c r="C150" s="38">
        <v>2839</v>
      </c>
      <c r="D150" s="38">
        <v>1950</v>
      </c>
      <c r="E150" s="38">
        <v>1641</v>
      </c>
      <c r="F150" s="38">
        <v>3771</v>
      </c>
      <c r="G150" s="38">
        <v>3015</v>
      </c>
      <c r="H150" s="38">
        <v>1544</v>
      </c>
      <c r="I150" s="38">
        <v>1416</v>
      </c>
      <c r="J150" s="37">
        <v>486</v>
      </c>
    </row>
    <row r="151" spans="1:10" x14ac:dyDescent="0.4">
      <c r="A151" s="37" t="s">
        <v>221</v>
      </c>
      <c r="B151" s="37" t="s">
        <v>232</v>
      </c>
      <c r="C151" s="38">
        <v>4394</v>
      </c>
      <c r="D151" s="38">
        <v>3198</v>
      </c>
      <c r="E151" s="38">
        <v>3276</v>
      </c>
      <c r="F151" s="38">
        <v>6854</v>
      </c>
      <c r="G151" s="38">
        <v>5250</v>
      </c>
      <c r="H151" s="38">
        <v>2461</v>
      </c>
      <c r="I151" s="38">
        <v>2349</v>
      </c>
      <c r="J151" s="37">
        <v>789</v>
      </c>
    </row>
    <row r="152" spans="1:10" x14ac:dyDescent="0.4">
      <c r="A152" s="37" t="s">
        <v>221</v>
      </c>
      <c r="B152" s="37" t="s">
        <v>207</v>
      </c>
      <c r="C152" s="37">
        <v>957</v>
      </c>
      <c r="D152" s="37">
        <v>857</v>
      </c>
      <c r="E152" s="37">
        <v>790</v>
      </c>
      <c r="F152" s="38">
        <v>1159</v>
      </c>
      <c r="G152" s="38">
        <v>1069</v>
      </c>
      <c r="H152" s="37">
        <v>574</v>
      </c>
      <c r="I152" s="37">
        <v>693</v>
      </c>
      <c r="J152" s="37">
        <v>275</v>
      </c>
    </row>
    <row r="153" spans="1:10" x14ac:dyDescent="0.4">
      <c r="A153" s="37" t="s">
        <v>221</v>
      </c>
      <c r="B153" s="37" t="s">
        <v>229</v>
      </c>
      <c r="C153" s="38">
        <v>2168</v>
      </c>
      <c r="D153" s="38">
        <v>1320</v>
      </c>
      <c r="E153" s="38">
        <v>2399</v>
      </c>
      <c r="F153" s="38">
        <v>4270</v>
      </c>
      <c r="G153" s="38">
        <v>1517</v>
      </c>
      <c r="H153" s="37">
        <v>676</v>
      </c>
      <c r="I153" s="38">
        <v>1344</v>
      </c>
      <c r="J153" s="37">
        <v>447</v>
      </c>
    </row>
    <row r="154" spans="1:10" x14ac:dyDescent="0.4">
      <c r="A154" s="37" t="s">
        <v>221</v>
      </c>
      <c r="B154" s="37" t="s">
        <v>350</v>
      </c>
      <c r="C154" s="38">
        <v>2278</v>
      </c>
      <c r="D154" s="38">
        <v>1541</v>
      </c>
      <c r="E154" s="38">
        <v>2354</v>
      </c>
      <c r="F154" s="38">
        <v>5190</v>
      </c>
      <c r="G154" s="38">
        <v>2436</v>
      </c>
      <c r="H154" s="38">
        <v>1017</v>
      </c>
      <c r="I154" s="38">
        <v>2037</v>
      </c>
      <c r="J154" s="37">
        <v>727</v>
      </c>
    </row>
    <row r="155" spans="1:10" x14ac:dyDescent="0.4">
      <c r="A155" s="37" t="s">
        <v>221</v>
      </c>
      <c r="B155" s="37" t="s">
        <v>230</v>
      </c>
      <c r="C155" s="38">
        <v>1472</v>
      </c>
      <c r="D155" s="37">
        <v>824</v>
      </c>
      <c r="E155" s="37">
        <v>936</v>
      </c>
      <c r="F155" s="38">
        <v>1952</v>
      </c>
      <c r="G155" s="38">
        <v>1832</v>
      </c>
      <c r="H155" s="37">
        <v>861</v>
      </c>
      <c r="I155" s="37">
        <v>646</v>
      </c>
      <c r="J155" s="37">
        <v>208</v>
      </c>
    </row>
    <row r="156" spans="1:10" x14ac:dyDescent="0.4">
      <c r="A156" s="37" t="s">
        <v>221</v>
      </c>
      <c r="B156" s="37" t="s">
        <v>216</v>
      </c>
      <c r="C156" s="37">
        <v>306</v>
      </c>
      <c r="D156" s="37">
        <v>227</v>
      </c>
      <c r="E156" s="37">
        <v>232</v>
      </c>
      <c r="F156" s="37">
        <v>418</v>
      </c>
      <c r="G156" s="37">
        <v>467</v>
      </c>
      <c r="H156" s="37">
        <v>213</v>
      </c>
      <c r="I156" s="37">
        <v>142</v>
      </c>
      <c r="J156" s="37">
        <v>34</v>
      </c>
    </row>
    <row r="157" spans="1:10" x14ac:dyDescent="0.4">
      <c r="A157" s="37" t="s">
        <v>221</v>
      </c>
      <c r="B157" s="37" t="s">
        <v>228</v>
      </c>
      <c r="C157" s="38">
        <v>5132</v>
      </c>
      <c r="D157" s="38">
        <v>3706</v>
      </c>
      <c r="E157" s="38">
        <v>5483</v>
      </c>
      <c r="F157" s="38">
        <v>13413</v>
      </c>
      <c r="G157" s="38">
        <v>4987</v>
      </c>
      <c r="H157" s="38">
        <v>1547</v>
      </c>
      <c r="I157" s="38">
        <v>3150</v>
      </c>
      <c r="J157" s="37">
        <v>947</v>
      </c>
    </row>
    <row r="158" spans="1:10" x14ac:dyDescent="0.4">
      <c r="A158" s="37" t="s">
        <v>7</v>
      </c>
      <c r="B158" s="37" t="s">
        <v>233</v>
      </c>
      <c r="C158" s="38">
        <v>107897</v>
      </c>
      <c r="D158" s="38">
        <v>96622</v>
      </c>
      <c r="E158" s="38">
        <v>71734</v>
      </c>
      <c r="F158" s="38">
        <v>93784</v>
      </c>
      <c r="G158" s="38">
        <v>49751</v>
      </c>
      <c r="H158" s="38">
        <v>15384</v>
      </c>
      <c r="I158" s="38">
        <v>36439</v>
      </c>
      <c r="J158" s="38">
        <v>13443</v>
      </c>
    </row>
    <row r="159" spans="1:10" x14ac:dyDescent="0.4">
      <c r="A159" s="37" t="s">
        <v>7</v>
      </c>
      <c r="B159" s="37" t="s">
        <v>243</v>
      </c>
      <c r="C159" s="38">
        <v>7357</v>
      </c>
      <c r="D159" s="38">
        <v>4835</v>
      </c>
      <c r="E159" s="38">
        <v>4672</v>
      </c>
      <c r="F159" s="38">
        <v>4286</v>
      </c>
      <c r="G159" s="38">
        <v>3602</v>
      </c>
      <c r="H159" s="38">
        <v>1886</v>
      </c>
      <c r="I159" s="38">
        <v>2443</v>
      </c>
      <c r="J159" s="37">
        <v>794</v>
      </c>
    </row>
    <row r="160" spans="1:10" x14ac:dyDescent="0.4">
      <c r="A160" s="37" t="s">
        <v>7</v>
      </c>
      <c r="B160" s="37" t="s">
        <v>244</v>
      </c>
      <c r="C160" s="38">
        <v>6291</v>
      </c>
      <c r="D160" s="38">
        <v>4446</v>
      </c>
      <c r="E160" s="38">
        <v>3837</v>
      </c>
      <c r="F160" s="38">
        <v>4734</v>
      </c>
      <c r="G160" s="38">
        <v>2082</v>
      </c>
      <c r="H160" s="37">
        <v>580</v>
      </c>
      <c r="I160" s="38">
        <v>2185</v>
      </c>
      <c r="J160" s="37">
        <v>739</v>
      </c>
    </row>
    <row r="161" spans="1:10" x14ac:dyDescent="0.4">
      <c r="A161" s="37" t="s">
        <v>7</v>
      </c>
      <c r="B161" s="37" t="s">
        <v>256</v>
      </c>
      <c r="C161" s="38">
        <v>1875</v>
      </c>
      <c r="D161" s="38">
        <v>2245</v>
      </c>
      <c r="E161" s="38">
        <v>1201</v>
      </c>
      <c r="F161" s="38">
        <v>2431</v>
      </c>
      <c r="G161" s="38">
        <v>1094</v>
      </c>
      <c r="H161" s="37">
        <v>282</v>
      </c>
      <c r="I161" s="37">
        <v>849</v>
      </c>
      <c r="J161" s="37">
        <v>224</v>
      </c>
    </row>
    <row r="162" spans="1:10" x14ac:dyDescent="0.4">
      <c r="A162" s="37" t="s">
        <v>7</v>
      </c>
      <c r="B162" s="37" t="s">
        <v>223</v>
      </c>
      <c r="C162" s="38">
        <v>6027</v>
      </c>
      <c r="D162" s="38">
        <v>5971</v>
      </c>
      <c r="E162" s="38">
        <v>3391</v>
      </c>
      <c r="F162" s="38">
        <v>6314</v>
      </c>
      <c r="G162" s="38">
        <v>3182</v>
      </c>
      <c r="H162" s="37">
        <v>702</v>
      </c>
      <c r="I162" s="38">
        <v>1848</v>
      </c>
      <c r="J162" s="37">
        <v>679</v>
      </c>
    </row>
    <row r="163" spans="1:10" x14ac:dyDescent="0.4">
      <c r="A163" s="37" t="s">
        <v>7</v>
      </c>
      <c r="B163" s="37" t="s">
        <v>255</v>
      </c>
      <c r="C163" s="38">
        <v>3467</v>
      </c>
      <c r="D163" s="38">
        <v>3300</v>
      </c>
      <c r="E163" s="38">
        <v>2159</v>
      </c>
      <c r="F163" s="38">
        <v>2987</v>
      </c>
      <c r="G163" s="38">
        <v>1604</v>
      </c>
      <c r="H163" s="37">
        <v>462</v>
      </c>
      <c r="I163" s="38">
        <v>1155</v>
      </c>
      <c r="J163" s="37">
        <v>401</v>
      </c>
    </row>
    <row r="164" spans="1:10" x14ac:dyDescent="0.4">
      <c r="A164" s="37" t="s">
        <v>7</v>
      </c>
      <c r="B164" s="37" t="s">
        <v>237</v>
      </c>
      <c r="C164" s="38">
        <v>2439</v>
      </c>
      <c r="D164" s="38">
        <v>1736</v>
      </c>
      <c r="E164" s="38">
        <v>1690</v>
      </c>
      <c r="F164" s="38">
        <v>1402</v>
      </c>
      <c r="G164" s="37">
        <v>821</v>
      </c>
      <c r="H164" s="37">
        <v>291</v>
      </c>
      <c r="I164" s="37">
        <v>692</v>
      </c>
      <c r="J164" s="37">
        <v>322</v>
      </c>
    </row>
    <row r="165" spans="1:10" x14ac:dyDescent="0.4">
      <c r="A165" s="37" t="s">
        <v>7</v>
      </c>
      <c r="B165" s="37" t="s">
        <v>234</v>
      </c>
      <c r="C165" s="38">
        <v>5102</v>
      </c>
      <c r="D165" s="38">
        <v>5040</v>
      </c>
      <c r="E165" s="38">
        <v>3585</v>
      </c>
      <c r="F165" s="38">
        <v>5516</v>
      </c>
      <c r="G165" s="38">
        <v>2820</v>
      </c>
      <c r="H165" s="37">
        <v>819</v>
      </c>
      <c r="I165" s="38">
        <v>1473</v>
      </c>
      <c r="J165" s="37">
        <v>650</v>
      </c>
    </row>
    <row r="166" spans="1:10" x14ac:dyDescent="0.4">
      <c r="A166" s="37" t="s">
        <v>7</v>
      </c>
      <c r="B166" s="37" t="s">
        <v>254</v>
      </c>
      <c r="C166" s="38">
        <v>1632</v>
      </c>
      <c r="D166" s="38">
        <v>1739</v>
      </c>
      <c r="E166" s="38">
        <v>1517</v>
      </c>
      <c r="F166" s="38">
        <v>1881</v>
      </c>
      <c r="G166" s="38">
        <v>1250</v>
      </c>
      <c r="H166" s="37">
        <v>427</v>
      </c>
      <c r="I166" s="37">
        <v>556</v>
      </c>
      <c r="J166" s="37">
        <v>210</v>
      </c>
    </row>
    <row r="167" spans="1:10" x14ac:dyDescent="0.4">
      <c r="A167" s="37" t="s">
        <v>7</v>
      </c>
      <c r="B167" s="37" t="s">
        <v>235</v>
      </c>
      <c r="C167" s="38">
        <v>10566</v>
      </c>
      <c r="D167" s="38">
        <v>9522</v>
      </c>
      <c r="E167" s="38">
        <v>6715</v>
      </c>
      <c r="F167" s="38">
        <v>9849</v>
      </c>
      <c r="G167" s="38">
        <v>4434</v>
      </c>
      <c r="H167" s="37">
        <v>916</v>
      </c>
      <c r="I167" s="38">
        <v>2647</v>
      </c>
      <c r="J167" s="37">
        <v>994</v>
      </c>
    </row>
    <row r="168" spans="1:10" x14ac:dyDescent="0.4">
      <c r="A168" s="37" t="s">
        <v>7</v>
      </c>
      <c r="B168" s="37" t="s">
        <v>252</v>
      </c>
      <c r="C168" s="38">
        <v>4314</v>
      </c>
      <c r="D168" s="38">
        <v>4293</v>
      </c>
      <c r="E168" s="38">
        <v>2767</v>
      </c>
      <c r="F168" s="38">
        <v>4911</v>
      </c>
      <c r="G168" s="38">
        <v>2095</v>
      </c>
      <c r="H168" s="37">
        <v>439</v>
      </c>
      <c r="I168" s="38">
        <v>1128</v>
      </c>
      <c r="J168" s="37">
        <v>435</v>
      </c>
    </row>
    <row r="169" spans="1:10" x14ac:dyDescent="0.4">
      <c r="A169" s="37" t="s">
        <v>7</v>
      </c>
      <c r="B169" s="37" t="s">
        <v>246</v>
      </c>
      <c r="C169" s="38">
        <v>4007</v>
      </c>
      <c r="D169" s="38">
        <v>3458</v>
      </c>
      <c r="E169" s="38">
        <v>2613</v>
      </c>
      <c r="F169" s="38">
        <v>3627</v>
      </c>
      <c r="G169" s="38">
        <v>1893</v>
      </c>
      <c r="H169" s="37">
        <v>595</v>
      </c>
      <c r="I169" s="38">
        <v>1547</v>
      </c>
      <c r="J169" s="37">
        <v>577</v>
      </c>
    </row>
    <row r="170" spans="1:10" x14ac:dyDescent="0.4">
      <c r="A170" s="37" t="s">
        <v>7</v>
      </c>
      <c r="B170" s="37" t="s">
        <v>240</v>
      </c>
      <c r="C170" s="38">
        <v>4246</v>
      </c>
      <c r="D170" s="38">
        <v>3268</v>
      </c>
      <c r="E170" s="38">
        <v>2506</v>
      </c>
      <c r="F170" s="38">
        <v>3224</v>
      </c>
      <c r="G170" s="38">
        <v>1748</v>
      </c>
      <c r="H170" s="37">
        <v>596</v>
      </c>
      <c r="I170" s="38">
        <v>1284</v>
      </c>
      <c r="J170" s="37">
        <v>619</v>
      </c>
    </row>
    <row r="171" spans="1:10" x14ac:dyDescent="0.4">
      <c r="A171" s="37" t="s">
        <v>7</v>
      </c>
      <c r="B171" s="37" t="s">
        <v>242</v>
      </c>
      <c r="C171" s="38">
        <v>4154</v>
      </c>
      <c r="D171" s="38">
        <v>3445</v>
      </c>
      <c r="E171" s="38">
        <v>2682</v>
      </c>
      <c r="F171" s="38">
        <v>3227</v>
      </c>
      <c r="G171" s="38">
        <v>1702</v>
      </c>
      <c r="H171" s="37">
        <v>540</v>
      </c>
      <c r="I171" s="38">
        <v>1576</v>
      </c>
      <c r="J171" s="37">
        <v>634</v>
      </c>
    </row>
    <row r="172" spans="1:10" x14ac:dyDescent="0.4">
      <c r="A172" s="37" t="s">
        <v>7</v>
      </c>
      <c r="B172" s="37" t="s">
        <v>238</v>
      </c>
      <c r="C172" s="38">
        <v>3217</v>
      </c>
      <c r="D172" s="38">
        <v>3143</v>
      </c>
      <c r="E172" s="38">
        <v>2541</v>
      </c>
      <c r="F172" s="38">
        <v>3278</v>
      </c>
      <c r="G172" s="38">
        <v>1675</v>
      </c>
      <c r="H172" s="37">
        <v>410</v>
      </c>
      <c r="I172" s="38">
        <v>1407</v>
      </c>
      <c r="J172" s="37">
        <v>476</v>
      </c>
    </row>
    <row r="173" spans="1:10" x14ac:dyDescent="0.4">
      <c r="A173" s="37" t="s">
        <v>7</v>
      </c>
      <c r="B173" s="37" t="s">
        <v>236</v>
      </c>
      <c r="C173" s="38">
        <v>5370</v>
      </c>
      <c r="D173" s="38">
        <v>3891</v>
      </c>
      <c r="E173" s="38">
        <v>3150</v>
      </c>
      <c r="F173" s="38">
        <v>3659</v>
      </c>
      <c r="G173" s="38">
        <v>2527</v>
      </c>
      <c r="H173" s="38">
        <v>1069</v>
      </c>
      <c r="I173" s="38">
        <v>1644</v>
      </c>
      <c r="J173" s="37">
        <v>579</v>
      </c>
    </row>
    <row r="174" spans="1:10" x14ac:dyDescent="0.4">
      <c r="A174" s="37" t="s">
        <v>7</v>
      </c>
      <c r="B174" s="37" t="s">
        <v>248</v>
      </c>
      <c r="C174" s="38">
        <v>4472</v>
      </c>
      <c r="D174" s="38">
        <v>3479</v>
      </c>
      <c r="E174" s="38">
        <v>3337</v>
      </c>
      <c r="F174" s="38">
        <v>3456</v>
      </c>
      <c r="G174" s="38">
        <v>1683</v>
      </c>
      <c r="H174" s="37">
        <v>408</v>
      </c>
      <c r="I174" s="38">
        <v>1559</v>
      </c>
      <c r="J174" s="37">
        <v>665</v>
      </c>
    </row>
    <row r="175" spans="1:10" x14ac:dyDescent="0.4">
      <c r="A175" s="37" t="s">
        <v>7</v>
      </c>
      <c r="B175" s="37" t="s">
        <v>251</v>
      </c>
      <c r="C175" s="38">
        <v>5068</v>
      </c>
      <c r="D175" s="38">
        <v>5773</v>
      </c>
      <c r="E175" s="38">
        <v>3606</v>
      </c>
      <c r="F175" s="38">
        <v>4928</v>
      </c>
      <c r="G175" s="38">
        <v>2724</v>
      </c>
      <c r="H175" s="38">
        <v>1114</v>
      </c>
      <c r="I175" s="38">
        <v>2013</v>
      </c>
      <c r="J175" s="37">
        <v>728</v>
      </c>
    </row>
    <row r="176" spans="1:10" x14ac:dyDescent="0.4">
      <c r="A176" s="37" t="s">
        <v>7</v>
      </c>
      <c r="B176" s="37" t="s">
        <v>249</v>
      </c>
      <c r="C176" s="38">
        <v>8043</v>
      </c>
      <c r="D176" s="38">
        <v>5904</v>
      </c>
      <c r="E176" s="38">
        <v>5566</v>
      </c>
      <c r="F176" s="38">
        <v>5230</v>
      </c>
      <c r="G176" s="38">
        <v>2396</v>
      </c>
      <c r="H176" s="37">
        <v>727</v>
      </c>
      <c r="I176" s="38">
        <v>2807</v>
      </c>
      <c r="J176" s="37">
        <v>952</v>
      </c>
    </row>
    <row r="177" spans="1:10" x14ac:dyDescent="0.4">
      <c r="A177" s="37" t="s">
        <v>7</v>
      </c>
      <c r="B177" s="37" t="s">
        <v>253</v>
      </c>
      <c r="C177" s="38">
        <v>4855</v>
      </c>
      <c r="D177" s="38">
        <v>4693</v>
      </c>
      <c r="E177" s="38">
        <v>3665</v>
      </c>
      <c r="F177" s="38">
        <v>4133</v>
      </c>
      <c r="G177" s="38">
        <v>2061</v>
      </c>
      <c r="H177" s="37">
        <v>470</v>
      </c>
      <c r="I177" s="38">
        <v>1615</v>
      </c>
      <c r="J177" s="37">
        <v>547</v>
      </c>
    </row>
    <row r="178" spans="1:10" x14ac:dyDescent="0.4">
      <c r="A178" s="37" t="s">
        <v>7</v>
      </c>
      <c r="B178" s="37" t="s">
        <v>250</v>
      </c>
      <c r="C178" s="38">
        <v>4528</v>
      </c>
      <c r="D178" s="38">
        <v>3962</v>
      </c>
      <c r="E178" s="38">
        <v>2942</v>
      </c>
      <c r="F178" s="38">
        <v>4057</v>
      </c>
      <c r="G178" s="38">
        <v>2078</v>
      </c>
      <c r="H178" s="37">
        <v>720</v>
      </c>
      <c r="I178" s="38">
        <v>1909</v>
      </c>
      <c r="J178" s="37">
        <v>685</v>
      </c>
    </row>
    <row r="179" spans="1:10" x14ac:dyDescent="0.4">
      <c r="A179" s="37" t="s">
        <v>7</v>
      </c>
      <c r="B179" s="37" t="s">
        <v>245</v>
      </c>
      <c r="C179" s="38">
        <v>2584</v>
      </c>
      <c r="D179" s="38">
        <v>2961</v>
      </c>
      <c r="E179" s="38">
        <v>1461</v>
      </c>
      <c r="F179" s="38">
        <v>1820</v>
      </c>
      <c r="G179" s="38">
        <v>1359</v>
      </c>
      <c r="H179" s="37">
        <v>303</v>
      </c>
      <c r="I179" s="37">
        <v>588</v>
      </c>
      <c r="J179" s="37">
        <v>242</v>
      </c>
    </row>
    <row r="180" spans="1:10" x14ac:dyDescent="0.4">
      <c r="A180" s="37" t="s">
        <v>7</v>
      </c>
      <c r="B180" s="37" t="s">
        <v>239</v>
      </c>
      <c r="C180" s="38">
        <v>2894</v>
      </c>
      <c r="D180" s="38">
        <v>3699</v>
      </c>
      <c r="E180" s="38">
        <v>2231</v>
      </c>
      <c r="F180" s="38">
        <v>3721</v>
      </c>
      <c r="G180" s="38">
        <v>1943</v>
      </c>
      <c r="H180" s="37">
        <v>642</v>
      </c>
      <c r="I180" s="38">
        <v>1638</v>
      </c>
      <c r="J180" s="37">
        <v>554</v>
      </c>
    </row>
    <row r="181" spans="1:10" x14ac:dyDescent="0.4">
      <c r="A181" s="37" t="s">
        <v>7</v>
      </c>
      <c r="B181" s="37" t="s">
        <v>247</v>
      </c>
      <c r="C181" s="37">
        <v>859</v>
      </c>
      <c r="D181" s="38">
        <v>1088</v>
      </c>
      <c r="E181" s="37">
        <v>658</v>
      </c>
      <c r="F181" s="37">
        <v>870</v>
      </c>
      <c r="G181" s="37">
        <v>551</v>
      </c>
      <c r="H181" s="37">
        <v>202</v>
      </c>
      <c r="I181" s="37">
        <v>346</v>
      </c>
      <c r="J181" s="37">
        <v>125</v>
      </c>
    </row>
    <row r="182" spans="1:10" x14ac:dyDescent="0.4">
      <c r="A182" s="37" t="s">
        <v>7</v>
      </c>
      <c r="B182" s="37" t="s">
        <v>216</v>
      </c>
      <c r="C182" s="38">
        <v>1252</v>
      </c>
      <c r="D182" s="38">
        <v>1487</v>
      </c>
      <c r="E182" s="37">
        <v>932</v>
      </c>
      <c r="F182" s="38">
        <v>1164</v>
      </c>
      <c r="G182" s="37">
        <v>661</v>
      </c>
      <c r="H182" s="37">
        <v>209</v>
      </c>
      <c r="I182" s="37">
        <v>575</v>
      </c>
      <c r="J182" s="37">
        <v>215</v>
      </c>
    </row>
    <row r="183" spans="1:10" x14ac:dyDescent="0.4">
      <c r="A183" s="37" t="s">
        <v>7</v>
      </c>
      <c r="B183" s="37" t="s">
        <v>241</v>
      </c>
      <c r="C183" s="38">
        <v>3278</v>
      </c>
      <c r="D183" s="38">
        <v>3244</v>
      </c>
      <c r="E183" s="38">
        <v>2310</v>
      </c>
      <c r="F183" s="38">
        <v>3079</v>
      </c>
      <c r="G183" s="38">
        <v>1766</v>
      </c>
      <c r="H183" s="37">
        <v>575</v>
      </c>
      <c r="I183" s="37">
        <v>955</v>
      </c>
      <c r="J183" s="37">
        <v>397</v>
      </c>
    </row>
    <row r="184" spans="1:10" x14ac:dyDescent="0.4">
      <c r="A184" s="37" t="s">
        <v>257</v>
      </c>
      <c r="B184" s="37" t="s">
        <v>257</v>
      </c>
      <c r="C184" s="38">
        <v>13087</v>
      </c>
      <c r="D184" s="38">
        <v>8886</v>
      </c>
      <c r="E184" s="38">
        <v>14742</v>
      </c>
      <c r="F184" s="38">
        <v>25502</v>
      </c>
      <c r="G184" s="38">
        <v>17049</v>
      </c>
      <c r="H184" s="38">
        <v>9255</v>
      </c>
      <c r="I184" s="38">
        <v>11957</v>
      </c>
      <c r="J184" s="38">
        <v>4456</v>
      </c>
    </row>
    <row r="185" spans="1:10" x14ac:dyDescent="0.4">
      <c r="A185" s="37" t="s">
        <v>257</v>
      </c>
      <c r="B185" s="37" t="s">
        <v>209</v>
      </c>
      <c r="C185" s="38">
        <v>4024</v>
      </c>
      <c r="D185" s="38">
        <v>2622</v>
      </c>
      <c r="E185" s="38">
        <v>5201</v>
      </c>
      <c r="F185" s="38">
        <v>9408</v>
      </c>
      <c r="G185" s="38">
        <v>4394</v>
      </c>
      <c r="H185" s="38">
        <v>2185</v>
      </c>
      <c r="I185" s="38">
        <v>3725</v>
      </c>
      <c r="J185" s="38">
        <v>1248</v>
      </c>
    </row>
    <row r="186" spans="1:10" x14ac:dyDescent="0.4">
      <c r="A186" s="37" t="s">
        <v>257</v>
      </c>
      <c r="B186" s="37" t="s">
        <v>211</v>
      </c>
      <c r="C186" s="38">
        <v>2213</v>
      </c>
      <c r="D186" s="38">
        <v>1078</v>
      </c>
      <c r="E186" s="38">
        <v>1401</v>
      </c>
      <c r="F186" s="38">
        <v>2294</v>
      </c>
      <c r="G186" s="38">
        <v>2430</v>
      </c>
      <c r="H186" s="38">
        <v>1342</v>
      </c>
      <c r="I186" s="38">
        <v>1387</v>
      </c>
      <c r="J186" s="37">
        <v>521</v>
      </c>
    </row>
    <row r="187" spans="1:10" x14ac:dyDescent="0.4">
      <c r="A187" s="37" t="s">
        <v>257</v>
      </c>
      <c r="B187" s="37" t="s">
        <v>208</v>
      </c>
      <c r="C187" s="38">
        <v>2331</v>
      </c>
      <c r="D187" s="38">
        <v>1939</v>
      </c>
      <c r="E187" s="38">
        <v>3252</v>
      </c>
      <c r="F187" s="38">
        <v>5125</v>
      </c>
      <c r="G187" s="38">
        <v>4270</v>
      </c>
      <c r="H187" s="38">
        <v>2330</v>
      </c>
      <c r="I187" s="38">
        <v>2784</v>
      </c>
      <c r="J187" s="38">
        <v>1098</v>
      </c>
    </row>
    <row r="188" spans="1:10" x14ac:dyDescent="0.4">
      <c r="A188" s="37" t="s">
        <v>257</v>
      </c>
      <c r="B188" s="37" t="s">
        <v>258</v>
      </c>
      <c r="C188" s="38">
        <v>2415</v>
      </c>
      <c r="D188" s="38">
        <v>1731</v>
      </c>
      <c r="E188" s="38">
        <v>2350</v>
      </c>
      <c r="F188" s="38">
        <v>3912</v>
      </c>
      <c r="G188" s="38">
        <v>3641</v>
      </c>
      <c r="H188" s="38">
        <v>1966</v>
      </c>
      <c r="I188" s="38">
        <v>2069</v>
      </c>
      <c r="J188" s="37">
        <v>861</v>
      </c>
    </row>
    <row r="189" spans="1:10" x14ac:dyDescent="0.4">
      <c r="A189" s="37" t="s">
        <v>257</v>
      </c>
      <c r="B189" s="37" t="s">
        <v>216</v>
      </c>
      <c r="C189" s="38">
        <v>2104</v>
      </c>
      <c r="D189" s="38">
        <v>1516</v>
      </c>
      <c r="E189" s="38">
        <v>2538</v>
      </c>
      <c r="F189" s="38">
        <v>4763</v>
      </c>
      <c r="G189" s="38">
        <v>2314</v>
      </c>
      <c r="H189" s="38">
        <v>1432</v>
      </c>
      <c r="I189" s="38">
        <v>1992</v>
      </c>
      <c r="J189" s="37">
        <v>728</v>
      </c>
    </row>
    <row r="190" spans="1:10" x14ac:dyDescent="0.4">
      <c r="A190" s="37" t="s">
        <v>259</v>
      </c>
      <c r="B190" s="37" t="s">
        <v>259</v>
      </c>
      <c r="C190" s="38">
        <v>39849</v>
      </c>
      <c r="D190" s="38">
        <v>33203</v>
      </c>
      <c r="E190" s="38">
        <v>35322</v>
      </c>
      <c r="F190" s="38">
        <v>62122</v>
      </c>
      <c r="G190" s="38">
        <v>46597</v>
      </c>
      <c r="H190" s="38">
        <v>13956</v>
      </c>
      <c r="I190" s="38">
        <v>25931</v>
      </c>
      <c r="J190" s="38">
        <v>9550</v>
      </c>
    </row>
    <row r="191" spans="1:10" x14ac:dyDescent="0.4">
      <c r="A191" s="37" t="s">
        <v>259</v>
      </c>
      <c r="B191" s="37" t="s">
        <v>265</v>
      </c>
      <c r="C191" s="37">
        <v>160</v>
      </c>
      <c r="D191" s="37">
        <v>152</v>
      </c>
      <c r="E191" s="37">
        <v>120</v>
      </c>
      <c r="F191" s="37">
        <v>176</v>
      </c>
      <c r="G191" s="37">
        <v>184</v>
      </c>
      <c r="H191" s="37">
        <v>91</v>
      </c>
      <c r="I191" s="37">
        <v>91</v>
      </c>
      <c r="J191" s="37">
        <v>25</v>
      </c>
    </row>
    <row r="192" spans="1:10" x14ac:dyDescent="0.4">
      <c r="A192" s="37" t="s">
        <v>259</v>
      </c>
      <c r="B192" s="37" t="s">
        <v>263</v>
      </c>
      <c r="C192" s="38">
        <v>5289</v>
      </c>
      <c r="D192" s="38">
        <v>3894</v>
      </c>
      <c r="E192" s="38">
        <v>3973</v>
      </c>
      <c r="F192" s="38">
        <v>6125</v>
      </c>
      <c r="G192" s="38">
        <v>5823</v>
      </c>
      <c r="H192" s="38">
        <v>1333</v>
      </c>
      <c r="I192" s="38">
        <v>2134</v>
      </c>
      <c r="J192" s="38">
        <v>1018</v>
      </c>
    </row>
    <row r="193" spans="1:10" x14ac:dyDescent="0.4">
      <c r="A193" s="37" t="s">
        <v>259</v>
      </c>
      <c r="B193" s="37" t="s">
        <v>262</v>
      </c>
      <c r="C193" s="38">
        <v>7660</v>
      </c>
      <c r="D193" s="38">
        <v>6118</v>
      </c>
      <c r="E193" s="38">
        <v>6196</v>
      </c>
      <c r="F193" s="38">
        <v>11558</v>
      </c>
      <c r="G193" s="38">
        <v>8416</v>
      </c>
      <c r="H193" s="38">
        <v>2497</v>
      </c>
      <c r="I193" s="38">
        <v>4201</v>
      </c>
      <c r="J193" s="38">
        <v>1442</v>
      </c>
    </row>
    <row r="194" spans="1:10" x14ac:dyDescent="0.4">
      <c r="A194" s="37" t="s">
        <v>259</v>
      </c>
      <c r="B194" s="37" t="s">
        <v>211</v>
      </c>
      <c r="C194" s="37">
        <v>921</v>
      </c>
      <c r="D194" s="37">
        <v>858</v>
      </c>
      <c r="E194" s="37">
        <v>709</v>
      </c>
      <c r="F194" s="38">
        <v>1294</v>
      </c>
      <c r="G194" s="38">
        <v>1351</v>
      </c>
      <c r="H194" s="37">
        <v>467</v>
      </c>
      <c r="I194" s="37">
        <v>606</v>
      </c>
      <c r="J194" s="37">
        <v>252</v>
      </c>
    </row>
    <row r="195" spans="1:10" x14ac:dyDescent="0.4">
      <c r="A195" s="37" t="s">
        <v>259</v>
      </c>
      <c r="B195" s="37" t="s">
        <v>266</v>
      </c>
      <c r="C195" s="37"/>
      <c r="D195" s="38">
        <v>1847</v>
      </c>
      <c r="E195" s="38">
        <v>3394</v>
      </c>
      <c r="F195" s="38">
        <v>6171</v>
      </c>
      <c r="G195" s="38">
        <v>4938</v>
      </c>
      <c r="H195" s="38">
        <v>2171</v>
      </c>
      <c r="I195" s="38">
        <v>2348</v>
      </c>
      <c r="J195" s="37">
        <v>976</v>
      </c>
    </row>
    <row r="196" spans="1:10" x14ac:dyDescent="0.4">
      <c r="A196" s="37" t="s">
        <v>259</v>
      </c>
      <c r="B196" s="37" t="s">
        <v>260</v>
      </c>
      <c r="C196" s="38">
        <v>7405</v>
      </c>
      <c r="D196" s="38">
        <v>6775</v>
      </c>
      <c r="E196" s="38">
        <v>7328</v>
      </c>
      <c r="F196" s="38">
        <v>10162</v>
      </c>
      <c r="G196" s="38">
        <v>7407</v>
      </c>
      <c r="H196" s="38">
        <v>2233</v>
      </c>
      <c r="I196" s="38">
        <v>3988</v>
      </c>
      <c r="J196" s="38">
        <v>1589</v>
      </c>
    </row>
    <row r="197" spans="1:10" x14ac:dyDescent="0.4">
      <c r="A197" s="37" t="s">
        <v>259</v>
      </c>
      <c r="B197" s="37" t="s">
        <v>207</v>
      </c>
      <c r="C197" s="38">
        <v>6527</v>
      </c>
      <c r="D197" s="38">
        <v>6204</v>
      </c>
      <c r="E197" s="38">
        <v>6435</v>
      </c>
      <c r="F197" s="38">
        <v>11434</v>
      </c>
      <c r="G197" s="38">
        <v>8489</v>
      </c>
      <c r="H197" s="38">
        <v>2850</v>
      </c>
      <c r="I197" s="38">
        <v>6218</v>
      </c>
      <c r="J197" s="38">
        <v>2164</v>
      </c>
    </row>
    <row r="198" spans="1:10" x14ac:dyDescent="0.4">
      <c r="A198" s="37" t="s">
        <v>259</v>
      </c>
      <c r="B198" s="37" t="s">
        <v>261</v>
      </c>
      <c r="C198" s="38">
        <v>6042</v>
      </c>
      <c r="D198" s="38">
        <v>4229</v>
      </c>
      <c r="E198" s="38">
        <v>5590</v>
      </c>
      <c r="F198" s="38">
        <v>11920</v>
      </c>
      <c r="G198" s="38">
        <v>7101</v>
      </c>
      <c r="H198" s="38">
        <v>1450</v>
      </c>
      <c r="I198" s="38">
        <v>4705</v>
      </c>
      <c r="J198" s="38">
        <v>1541</v>
      </c>
    </row>
    <row r="199" spans="1:10" x14ac:dyDescent="0.4">
      <c r="A199" s="37" t="s">
        <v>259</v>
      </c>
      <c r="B199" s="37" t="s">
        <v>264</v>
      </c>
      <c r="C199" s="37"/>
      <c r="D199" s="37"/>
      <c r="E199" s="37"/>
      <c r="F199" s="37"/>
      <c r="G199" s="37">
        <v>1</v>
      </c>
      <c r="H199" s="37"/>
      <c r="I199" s="37"/>
      <c r="J199" s="37"/>
    </row>
    <row r="200" spans="1:10" x14ac:dyDescent="0.4">
      <c r="A200" s="37" t="s">
        <v>259</v>
      </c>
      <c r="B200" s="37" t="s">
        <v>216</v>
      </c>
      <c r="C200" s="38">
        <v>1422</v>
      </c>
      <c r="D200" s="38">
        <v>1075</v>
      </c>
      <c r="E200" s="38">
        <v>1577</v>
      </c>
      <c r="F200" s="38">
        <v>3282</v>
      </c>
      <c r="G200" s="38">
        <v>2887</v>
      </c>
      <c r="H200" s="37">
        <v>864</v>
      </c>
      <c r="I200" s="38">
        <v>1640</v>
      </c>
      <c r="J200" s="37">
        <v>543</v>
      </c>
    </row>
    <row r="201" spans="1:10" x14ac:dyDescent="0.4">
      <c r="A201" s="37" t="s">
        <v>267</v>
      </c>
      <c r="B201" s="37" t="s">
        <v>267</v>
      </c>
      <c r="C201" s="38">
        <v>21443</v>
      </c>
      <c r="D201" s="38">
        <v>19373</v>
      </c>
      <c r="E201" s="38">
        <v>19166</v>
      </c>
      <c r="F201" s="38">
        <v>28023</v>
      </c>
      <c r="G201" s="38">
        <v>22958</v>
      </c>
      <c r="H201" s="38">
        <v>13687</v>
      </c>
      <c r="I201" s="38">
        <v>15197</v>
      </c>
      <c r="J201" s="38">
        <v>5701</v>
      </c>
    </row>
    <row r="202" spans="1:10" x14ac:dyDescent="0.4">
      <c r="A202" s="37" t="s">
        <v>267</v>
      </c>
      <c r="B202" s="37" t="s">
        <v>273</v>
      </c>
      <c r="C202" s="37">
        <v>60</v>
      </c>
      <c r="D202" s="37">
        <v>56</v>
      </c>
      <c r="E202" s="37">
        <v>77</v>
      </c>
      <c r="F202" s="37">
        <v>145</v>
      </c>
      <c r="G202" s="37">
        <v>99</v>
      </c>
      <c r="H202" s="37">
        <v>91</v>
      </c>
      <c r="I202" s="37">
        <v>285</v>
      </c>
      <c r="J202" s="37">
        <v>28</v>
      </c>
    </row>
    <row r="203" spans="1:10" x14ac:dyDescent="0.4">
      <c r="A203" s="37" t="s">
        <v>267</v>
      </c>
      <c r="B203" s="37" t="s">
        <v>289</v>
      </c>
      <c r="C203" s="37">
        <v>212</v>
      </c>
      <c r="D203" s="37">
        <v>266</v>
      </c>
      <c r="E203" s="37">
        <v>242</v>
      </c>
      <c r="F203" s="37">
        <v>266</v>
      </c>
      <c r="G203" s="37">
        <v>178</v>
      </c>
      <c r="H203" s="37">
        <v>217</v>
      </c>
      <c r="I203" s="37">
        <v>176</v>
      </c>
      <c r="J203" s="37">
        <v>109</v>
      </c>
    </row>
    <row r="204" spans="1:10" x14ac:dyDescent="0.4">
      <c r="A204" s="37" t="s">
        <v>267</v>
      </c>
      <c r="B204" s="37" t="s">
        <v>287</v>
      </c>
      <c r="C204" s="37">
        <v>39</v>
      </c>
      <c r="D204" s="37">
        <v>61</v>
      </c>
      <c r="E204" s="37">
        <v>172</v>
      </c>
      <c r="F204" s="37">
        <v>130</v>
      </c>
      <c r="G204" s="37">
        <v>66</v>
      </c>
      <c r="H204" s="37">
        <v>36</v>
      </c>
      <c r="I204" s="37">
        <v>47</v>
      </c>
      <c r="J204" s="37">
        <v>10</v>
      </c>
    </row>
    <row r="205" spans="1:10" x14ac:dyDescent="0.4">
      <c r="A205" s="37" t="s">
        <v>267</v>
      </c>
      <c r="B205" s="37" t="s">
        <v>290</v>
      </c>
      <c r="C205" s="38">
        <v>5188</v>
      </c>
      <c r="D205" s="38">
        <v>4667</v>
      </c>
      <c r="E205" s="38">
        <v>4231</v>
      </c>
      <c r="F205" s="38">
        <v>4682</v>
      </c>
      <c r="G205" s="38">
        <v>3318</v>
      </c>
      <c r="H205" s="38">
        <v>2193</v>
      </c>
      <c r="I205" s="38">
        <v>2583</v>
      </c>
      <c r="J205" s="37">
        <v>841</v>
      </c>
    </row>
    <row r="206" spans="1:10" x14ac:dyDescent="0.4">
      <c r="A206" s="37" t="s">
        <v>267</v>
      </c>
      <c r="B206" s="37" t="s">
        <v>292</v>
      </c>
      <c r="C206" s="37">
        <v>62</v>
      </c>
      <c r="D206" s="37">
        <v>90</v>
      </c>
      <c r="E206" s="37">
        <v>96</v>
      </c>
      <c r="F206" s="37">
        <v>105</v>
      </c>
      <c r="G206" s="37">
        <v>72</v>
      </c>
      <c r="H206" s="37">
        <v>65</v>
      </c>
      <c r="I206" s="37">
        <v>49</v>
      </c>
      <c r="J206" s="37">
        <v>22</v>
      </c>
    </row>
    <row r="207" spans="1:10" x14ac:dyDescent="0.4">
      <c r="A207" s="37" t="s">
        <v>267</v>
      </c>
      <c r="B207" s="37" t="s">
        <v>291</v>
      </c>
      <c r="C207" s="38">
        <v>1118</v>
      </c>
      <c r="D207" s="37">
        <v>962</v>
      </c>
      <c r="E207" s="38">
        <v>1107</v>
      </c>
      <c r="F207" s="38">
        <v>1330</v>
      </c>
      <c r="G207" s="38">
        <v>2665</v>
      </c>
      <c r="H207" s="37">
        <v>832</v>
      </c>
      <c r="I207" s="38">
        <v>1100</v>
      </c>
      <c r="J207" s="37">
        <v>372</v>
      </c>
    </row>
    <row r="208" spans="1:10" x14ac:dyDescent="0.4">
      <c r="A208" s="37" t="s">
        <v>267</v>
      </c>
      <c r="B208" s="37" t="s">
        <v>279</v>
      </c>
      <c r="C208" s="37">
        <v>32</v>
      </c>
      <c r="D208" s="37">
        <v>27</v>
      </c>
      <c r="E208" s="37">
        <v>39</v>
      </c>
      <c r="F208" s="37">
        <v>79</v>
      </c>
      <c r="G208" s="37">
        <v>74</v>
      </c>
      <c r="H208" s="37">
        <v>45</v>
      </c>
      <c r="I208" s="37">
        <v>55</v>
      </c>
      <c r="J208" s="37">
        <v>21</v>
      </c>
    </row>
    <row r="209" spans="1:10" x14ac:dyDescent="0.4">
      <c r="A209" s="37" t="s">
        <v>267</v>
      </c>
      <c r="B209" s="37" t="s">
        <v>282</v>
      </c>
      <c r="C209" s="38">
        <v>3526</v>
      </c>
      <c r="D209" s="38">
        <v>2880</v>
      </c>
      <c r="E209" s="38">
        <v>2632</v>
      </c>
      <c r="F209" s="38">
        <v>3255</v>
      </c>
      <c r="G209" s="38">
        <v>4372</v>
      </c>
      <c r="H209" s="38">
        <v>2942</v>
      </c>
      <c r="I209" s="38">
        <v>2458</v>
      </c>
      <c r="J209" s="38">
        <v>1094</v>
      </c>
    </row>
    <row r="210" spans="1:10" x14ac:dyDescent="0.4">
      <c r="A210" s="37" t="s">
        <v>267</v>
      </c>
      <c r="B210" s="37" t="s">
        <v>281</v>
      </c>
      <c r="C210" s="37">
        <v>656</v>
      </c>
      <c r="D210" s="37">
        <v>814</v>
      </c>
      <c r="E210" s="37">
        <v>488</v>
      </c>
      <c r="F210" s="38">
        <v>1445</v>
      </c>
      <c r="G210" s="38">
        <v>1491</v>
      </c>
      <c r="H210" s="37">
        <v>712</v>
      </c>
      <c r="I210" s="37">
        <v>740</v>
      </c>
      <c r="J210" s="37">
        <v>269</v>
      </c>
    </row>
    <row r="211" spans="1:10" x14ac:dyDescent="0.4">
      <c r="A211" s="37" t="s">
        <v>267</v>
      </c>
      <c r="B211" s="37" t="s">
        <v>293</v>
      </c>
      <c r="C211" s="37">
        <v>196</v>
      </c>
      <c r="D211" s="37">
        <v>168</v>
      </c>
      <c r="E211" s="37">
        <v>126</v>
      </c>
      <c r="F211" s="37">
        <v>149</v>
      </c>
      <c r="G211" s="37">
        <v>223</v>
      </c>
      <c r="H211" s="37">
        <v>86</v>
      </c>
      <c r="I211" s="37">
        <v>109</v>
      </c>
      <c r="J211" s="37">
        <v>27</v>
      </c>
    </row>
    <row r="212" spans="1:10" x14ac:dyDescent="0.4">
      <c r="A212" s="37" t="s">
        <v>267</v>
      </c>
      <c r="B212" s="37" t="s">
        <v>294</v>
      </c>
      <c r="C212" s="38">
        <v>4496</v>
      </c>
      <c r="D212" s="38">
        <v>4053</v>
      </c>
      <c r="E212" s="38">
        <v>3779</v>
      </c>
      <c r="F212" s="38">
        <v>7798</v>
      </c>
      <c r="G212" s="38">
        <v>4965</v>
      </c>
      <c r="H212" s="38">
        <v>3064</v>
      </c>
      <c r="I212" s="38">
        <v>3885</v>
      </c>
      <c r="J212" s="38">
        <v>1559</v>
      </c>
    </row>
    <row r="213" spans="1:10" x14ac:dyDescent="0.4">
      <c r="A213" s="37" t="s">
        <v>267</v>
      </c>
      <c r="B213" s="37" t="s">
        <v>288</v>
      </c>
      <c r="C213" s="37">
        <v>1</v>
      </c>
      <c r="D213" s="37">
        <v>1</v>
      </c>
      <c r="E213" s="37">
        <v>2</v>
      </c>
      <c r="F213" s="37">
        <v>1</v>
      </c>
      <c r="G213" s="37">
        <v>1</v>
      </c>
      <c r="H213" s="37">
        <v>4</v>
      </c>
      <c r="I213" s="37">
        <v>5</v>
      </c>
      <c r="J213" s="37">
        <v>4</v>
      </c>
    </row>
    <row r="214" spans="1:10" x14ac:dyDescent="0.4">
      <c r="A214" s="37" t="s">
        <v>267</v>
      </c>
      <c r="B214" s="37" t="s">
        <v>276</v>
      </c>
      <c r="C214" s="38">
        <v>3462</v>
      </c>
      <c r="D214" s="38">
        <v>3409</v>
      </c>
      <c r="E214" s="38">
        <v>4415</v>
      </c>
      <c r="F214" s="38">
        <v>5600</v>
      </c>
      <c r="G214" s="38">
        <v>3074</v>
      </c>
      <c r="H214" s="38">
        <v>1730</v>
      </c>
      <c r="I214" s="38">
        <v>1999</v>
      </c>
      <c r="J214" s="37">
        <v>687</v>
      </c>
    </row>
    <row r="215" spans="1:10" x14ac:dyDescent="0.4">
      <c r="A215" s="37" t="s">
        <v>267</v>
      </c>
      <c r="B215" s="37" t="s">
        <v>283</v>
      </c>
      <c r="C215" s="37">
        <v>358</v>
      </c>
      <c r="D215" s="37">
        <v>322</v>
      </c>
      <c r="E215" s="37">
        <v>289</v>
      </c>
      <c r="F215" s="37">
        <v>254</v>
      </c>
      <c r="G215" s="37">
        <v>272</v>
      </c>
      <c r="H215" s="37">
        <v>207</v>
      </c>
      <c r="I215" s="37">
        <v>156</v>
      </c>
      <c r="J215" s="37">
        <v>54</v>
      </c>
    </row>
    <row r="216" spans="1:10" x14ac:dyDescent="0.4">
      <c r="A216" s="37" t="s">
        <v>267</v>
      </c>
      <c r="B216" s="37" t="s">
        <v>285</v>
      </c>
      <c r="C216" s="37">
        <v>995</v>
      </c>
      <c r="D216" s="37">
        <v>513</v>
      </c>
      <c r="E216" s="37">
        <v>440</v>
      </c>
      <c r="F216" s="38">
        <v>1211</v>
      </c>
      <c r="G216" s="37">
        <v>635</v>
      </c>
      <c r="H216" s="37">
        <v>362</v>
      </c>
      <c r="I216" s="37">
        <v>603</v>
      </c>
      <c r="J216" s="37">
        <v>213</v>
      </c>
    </row>
    <row r="217" spans="1:10" x14ac:dyDescent="0.4">
      <c r="A217" s="37" t="s">
        <v>267</v>
      </c>
      <c r="B217" s="37" t="s">
        <v>275</v>
      </c>
      <c r="C217" s="37">
        <v>121</v>
      </c>
      <c r="D217" s="37">
        <v>125</v>
      </c>
      <c r="E217" s="37">
        <v>96</v>
      </c>
      <c r="F217" s="37">
        <v>109</v>
      </c>
      <c r="G217" s="37">
        <v>95</v>
      </c>
      <c r="H217" s="37">
        <v>70</v>
      </c>
      <c r="I217" s="37">
        <v>72</v>
      </c>
      <c r="J217" s="37">
        <v>44</v>
      </c>
    </row>
    <row r="218" spans="1:10" x14ac:dyDescent="0.4">
      <c r="A218" s="37" t="s">
        <v>267</v>
      </c>
      <c r="B218" s="37" t="s">
        <v>278</v>
      </c>
      <c r="C218" s="37">
        <v>105</v>
      </c>
      <c r="D218" s="37">
        <v>124</v>
      </c>
      <c r="E218" s="37">
        <v>90</v>
      </c>
      <c r="F218" s="37">
        <v>141</v>
      </c>
      <c r="G218" s="37">
        <v>174</v>
      </c>
      <c r="H218" s="37">
        <v>79</v>
      </c>
      <c r="I218" s="37">
        <v>68</v>
      </c>
      <c r="J218" s="37">
        <v>42</v>
      </c>
    </row>
    <row r="219" spans="1:10" x14ac:dyDescent="0.4">
      <c r="A219" s="37" t="s">
        <v>267</v>
      </c>
      <c r="B219" s="37" t="s">
        <v>274</v>
      </c>
      <c r="C219" s="37">
        <v>75</v>
      </c>
      <c r="D219" s="37">
        <v>84</v>
      </c>
      <c r="E219" s="37">
        <v>132</v>
      </c>
      <c r="F219" s="37">
        <v>149</v>
      </c>
      <c r="G219" s="37">
        <v>163</v>
      </c>
      <c r="H219" s="37">
        <v>98</v>
      </c>
      <c r="I219" s="37">
        <v>88</v>
      </c>
      <c r="J219" s="37">
        <v>21</v>
      </c>
    </row>
    <row r="220" spans="1:10" x14ac:dyDescent="0.4">
      <c r="A220" s="37" t="s">
        <v>267</v>
      </c>
      <c r="B220" s="37" t="s">
        <v>280</v>
      </c>
      <c r="C220" s="37">
        <v>43</v>
      </c>
      <c r="D220" s="37">
        <v>46</v>
      </c>
      <c r="E220" s="37">
        <v>40</v>
      </c>
      <c r="F220" s="37">
        <v>106</v>
      </c>
      <c r="G220" s="37">
        <v>58</v>
      </c>
      <c r="H220" s="37">
        <v>44</v>
      </c>
      <c r="I220" s="37">
        <v>37</v>
      </c>
      <c r="J220" s="37">
        <v>19</v>
      </c>
    </row>
    <row r="221" spans="1:10" x14ac:dyDescent="0.4">
      <c r="A221" s="37" t="s">
        <v>267</v>
      </c>
      <c r="B221" s="37" t="s">
        <v>284</v>
      </c>
      <c r="C221" s="37">
        <v>52</v>
      </c>
      <c r="D221" s="37">
        <v>45</v>
      </c>
      <c r="E221" s="37">
        <v>28</v>
      </c>
      <c r="F221" s="37">
        <v>37</v>
      </c>
      <c r="G221" s="37">
        <v>51</v>
      </c>
      <c r="H221" s="37">
        <v>54</v>
      </c>
      <c r="I221" s="37">
        <v>41</v>
      </c>
      <c r="J221" s="37">
        <v>12</v>
      </c>
    </row>
    <row r="222" spans="1:10" x14ac:dyDescent="0.4">
      <c r="A222" s="37" t="s">
        <v>267</v>
      </c>
      <c r="B222" s="37" t="s">
        <v>277</v>
      </c>
      <c r="C222" s="37">
        <v>292</v>
      </c>
      <c r="D222" s="37">
        <v>231</v>
      </c>
      <c r="E222" s="37">
        <v>297</v>
      </c>
      <c r="F222" s="37">
        <v>389</v>
      </c>
      <c r="G222" s="37">
        <v>359</v>
      </c>
      <c r="H222" s="37">
        <v>313</v>
      </c>
      <c r="I222" s="37">
        <v>279</v>
      </c>
      <c r="J222" s="37">
        <v>107</v>
      </c>
    </row>
    <row r="223" spans="1:10" x14ac:dyDescent="0.4">
      <c r="A223" s="37" t="s">
        <v>267</v>
      </c>
      <c r="B223" s="37" t="s">
        <v>286</v>
      </c>
      <c r="C223" s="37">
        <v>354</v>
      </c>
      <c r="D223" s="37">
        <v>429</v>
      </c>
      <c r="E223" s="37">
        <v>348</v>
      </c>
      <c r="F223" s="37">
        <v>642</v>
      </c>
      <c r="G223" s="37">
        <v>553</v>
      </c>
      <c r="H223" s="37">
        <v>443</v>
      </c>
      <c r="I223" s="37">
        <v>362</v>
      </c>
      <c r="J223" s="37">
        <v>146</v>
      </c>
    </row>
    <row r="224" spans="1:10" x14ac:dyDescent="0.4">
      <c r="A224" s="37" t="s">
        <v>268</v>
      </c>
      <c r="B224" s="37" t="s">
        <v>268</v>
      </c>
      <c r="C224" s="38">
        <v>21580</v>
      </c>
      <c r="D224" s="38">
        <v>19239</v>
      </c>
      <c r="E224" s="38">
        <v>19907</v>
      </c>
      <c r="F224" s="38">
        <v>32789</v>
      </c>
      <c r="G224" s="38">
        <v>30018</v>
      </c>
      <c r="H224" s="38">
        <v>18691</v>
      </c>
      <c r="I224" s="38">
        <v>17330</v>
      </c>
      <c r="J224" s="38">
        <v>6560</v>
      </c>
    </row>
    <row r="225" spans="1:10" x14ac:dyDescent="0.4">
      <c r="A225" s="37" t="s">
        <v>268</v>
      </c>
      <c r="B225" s="37" t="s">
        <v>301</v>
      </c>
      <c r="C225" s="37">
        <v>226</v>
      </c>
      <c r="D225" s="37">
        <v>221</v>
      </c>
      <c r="E225" s="37">
        <v>203</v>
      </c>
      <c r="F225" s="37">
        <v>217</v>
      </c>
      <c r="G225" s="37">
        <v>184</v>
      </c>
      <c r="H225" s="37">
        <v>145</v>
      </c>
      <c r="I225" s="37">
        <v>116</v>
      </c>
      <c r="J225" s="37">
        <v>55</v>
      </c>
    </row>
    <row r="226" spans="1:10" x14ac:dyDescent="0.4">
      <c r="A226" s="37" t="s">
        <v>268</v>
      </c>
      <c r="B226" s="37" t="s">
        <v>308</v>
      </c>
      <c r="C226" s="38">
        <v>3055</v>
      </c>
      <c r="D226" s="38">
        <v>3887</v>
      </c>
      <c r="E226" s="38">
        <v>3694</v>
      </c>
      <c r="F226" s="38">
        <v>5709</v>
      </c>
      <c r="G226" s="38">
        <v>7078</v>
      </c>
      <c r="H226" s="38">
        <v>3806</v>
      </c>
      <c r="I226" s="38">
        <v>3622</v>
      </c>
      <c r="J226" s="38">
        <v>1176</v>
      </c>
    </row>
    <row r="227" spans="1:10" x14ac:dyDescent="0.4">
      <c r="A227" s="37" t="s">
        <v>268</v>
      </c>
      <c r="B227" s="37" t="s">
        <v>305</v>
      </c>
      <c r="C227" s="37">
        <v>586</v>
      </c>
      <c r="D227" s="37">
        <v>527</v>
      </c>
      <c r="E227" s="37">
        <v>537</v>
      </c>
      <c r="F227" s="37">
        <v>672</v>
      </c>
      <c r="G227" s="37">
        <v>561</v>
      </c>
      <c r="H227" s="37">
        <v>385</v>
      </c>
      <c r="I227" s="37">
        <v>356</v>
      </c>
      <c r="J227" s="37">
        <v>152</v>
      </c>
    </row>
    <row r="228" spans="1:10" x14ac:dyDescent="0.4">
      <c r="A228" s="37" t="s">
        <v>268</v>
      </c>
      <c r="B228" s="37" t="s">
        <v>297</v>
      </c>
      <c r="C228" s="37">
        <v>520</v>
      </c>
      <c r="D228" s="37">
        <v>450</v>
      </c>
      <c r="E228" s="37">
        <v>488</v>
      </c>
      <c r="F228" s="37">
        <v>659</v>
      </c>
      <c r="G228" s="37">
        <v>507</v>
      </c>
      <c r="H228" s="37">
        <v>402</v>
      </c>
      <c r="I228" s="37">
        <v>394</v>
      </c>
      <c r="J228" s="37">
        <v>155</v>
      </c>
    </row>
    <row r="229" spans="1:10" x14ac:dyDescent="0.4">
      <c r="A229" s="37" t="s">
        <v>268</v>
      </c>
      <c r="B229" s="37" t="s">
        <v>295</v>
      </c>
      <c r="C229" s="37">
        <v>58</v>
      </c>
      <c r="D229" s="37">
        <v>53</v>
      </c>
      <c r="E229" s="37">
        <v>54</v>
      </c>
      <c r="F229" s="37">
        <v>131</v>
      </c>
      <c r="G229" s="37">
        <v>129</v>
      </c>
      <c r="H229" s="37">
        <v>101</v>
      </c>
      <c r="I229" s="37">
        <v>90</v>
      </c>
      <c r="J229" s="37">
        <v>23</v>
      </c>
    </row>
    <row r="230" spans="1:10" x14ac:dyDescent="0.4">
      <c r="A230" s="37" t="s">
        <v>268</v>
      </c>
      <c r="B230" s="37" t="s">
        <v>302</v>
      </c>
      <c r="C230" s="37">
        <v>214</v>
      </c>
      <c r="D230" s="37">
        <v>209</v>
      </c>
      <c r="E230" s="37">
        <v>225</v>
      </c>
      <c r="F230" s="37">
        <v>348</v>
      </c>
      <c r="G230" s="37">
        <v>293</v>
      </c>
      <c r="H230" s="37">
        <v>256</v>
      </c>
      <c r="I230" s="37">
        <v>195</v>
      </c>
      <c r="J230" s="37">
        <v>87</v>
      </c>
    </row>
    <row r="231" spans="1:10" x14ac:dyDescent="0.4">
      <c r="A231" s="37" t="s">
        <v>268</v>
      </c>
      <c r="B231" s="37" t="s">
        <v>303</v>
      </c>
      <c r="C231" s="37">
        <v>51</v>
      </c>
      <c r="D231" s="37">
        <v>22</v>
      </c>
      <c r="E231" s="37">
        <v>48</v>
      </c>
      <c r="F231" s="37">
        <v>82</v>
      </c>
      <c r="G231" s="37">
        <v>48</v>
      </c>
      <c r="H231" s="37">
        <v>41</v>
      </c>
      <c r="I231" s="37">
        <v>77</v>
      </c>
      <c r="J231" s="37">
        <v>26</v>
      </c>
    </row>
    <row r="232" spans="1:10" x14ac:dyDescent="0.4">
      <c r="A232" s="37" t="s">
        <v>268</v>
      </c>
      <c r="B232" s="37" t="s">
        <v>300</v>
      </c>
      <c r="C232" s="38">
        <v>1269</v>
      </c>
      <c r="D232" s="37">
        <v>772</v>
      </c>
      <c r="E232" s="38">
        <v>1578</v>
      </c>
      <c r="F232" s="38">
        <v>1604</v>
      </c>
      <c r="G232" s="38">
        <v>1600</v>
      </c>
      <c r="H232" s="37">
        <v>846</v>
      </c>
      <c r="I232" s="37">
        <v>970</v>
      </c>
      <c r="J232" s="37">
        <v>381</v>
      </c>
    </row>
    <row r="233" spans="1:10" x14ac:dyDescent="0.4">
      <c r="A233" s="37" t="s">
        <v>268</v>
      </c>
      <c r="B233" s="37" t="s">
        <v>298</v>
      </c>
      <c r="C233" s="38">
        <v>4399</v>
      </c>
      <c r="D233" s="38">
        <v>3505</v>
      </c>
      <c r="E233" s="38">
        <v>3442</v>
      </c>
      <c r="F233" s="38">
        <v>5109</v>
      </c>
      <c r="G233" s="38">
        <v>5480</v>
      </c>
      <c r="H233" s="38">
        <v>3673</v>
      </c>
      <c r="I233" s="38">
        <v>2435</v>
      </c>
      <c r="J233" s="37">
        <v>937</v>
      </c>
    </row>
    <row r="234" spans="1:10" x14ac:dyDescent="0.4">
      <c r="A234" s="37" t="s">
        <v>268</v>
      </c>
      <c r="B234" s="37" t="s">
        <v>307</v>
      </c>
      <c r="C234" s="37">
        <v>99</v>
      </c>
      <c r="D234" s="37">
        <v>59</v>
      </c>
      <c r="E234" s="37">
        <v>58</v>
      </c>
      <c r="F234" s="37">
        <v>83</v>
      </c>
      <c r="G234" s="37">
        <v>95</v>
      </c>
      <c r="H234" s="37">
        <v>96</v>
      </c>
      <c r="I234" s="37">
        <v>83</v>
      </c>
      <c r="J234" s="37">
        <v>24</v>
      </c>
    </row>
    <row r="235" spans="1:10" x14ac:dyDescent="0.4">
      <c r="A235" s="37" t="s">
        <v>268</v>
      </c>
      <c r="B235" s="37" t="s">
        <v>306</v>
      </c>
      <c r="C235" s="37">
        <v>13</v>
      </c>
      <c r="D235" s="37">
        <v>57</v>
      </c>
      <c r="E235" s="37">
        <v>40</v>
      </c>
      <c r="F235" s="37">
        <v>36</v>
      </c>
      <c r="G235" s="37">
        <v>20</v>
      </c>
      <c r="H235" s="37">
        <v>18</v>
      </c>
      <c r="I235" s="37">
        <v>8</v>
      </c>
      <c r="J235" s="37">
        <v>4</v>
      </c>
    </row>
    <row r="236" spans="1:10" x14ac:dyDescent="0.4">
      <c r="A236" s="37" t="s">
        <v>268</v>
      </c>
      <c r="B236" s="37" t="s">
        <v>299</v>
      </c>
      <c r="C236" s="38">
        <v>10001</v>
      </c>
      <c r="D236" s="38">
        <v>8514</v>
      </c>
      <c r="E236" s="38">
        <v>8483</v>
      </c>
      <c r="F236" s="38">
        <v>16426</v>
      </c>
      <c r="G236" s="38">
        <v>13058</v>
      </c>
      <c r="H236" s="38">
        <v>8161</v>
      </c>
      <c r="I236" s="38">
        <v>8043</v>
      </c>
      <c r="J236" s="38">
        <v>3264</v>
      </c>
    </row>
    <row r="237" spans="1:10" x14ac:dyDescent="0.4">
      <c r="A237" s="37" t="s">
        <v>268</v>
      </c>
      <c r="B237" s="37" t="s">
        <v>771</v>
      </c>
      <c r="C237" s="38">
        <v>4624</v>
      </c>
      <c r="D237" s="38">
        <v>4155</v>
      </c>
      <c r="E237" s="38">
        <v>4678</v>
      </c>
      <c r="F237" s="38">
        <v>8173</v>
      </c>
      <c r="G237" s="38">
        <v>6448</v>
      </c>
      <c r="H237" s="38">
        <v>3917</v>
      </c>
      <c r="I237" s="38">
        <v>4266</v>
      </c>
      <c r="J237" s="38">
        <v>1636</v>
      </c>
    </row>
    <row r="238" spans="1:10" x14ac:dyDescent="0.4">
      <c r="A238" s="37" t="s">
        <v>268</v>
      </c>
      <c r="B238" s="37" t="s">
        <v>772</v>
      </c>
      <c r="C238" s="38">
        <v>5377</v>
      </c>
      <c r="D238" s="38">
        <v>4359</v>
      </c>
      <c r="E238" s="38">
        <v>3805</v>
      </c>
      <c r="F238" s="38">
        <v>8253</v>
      </c>
      <c r="G238" s="38">
        <v>6610</v>
      </c>
      <c r="H238" s="38">
        <v>4244</v>
      </c>
      <c r="I238" s="38">
        <v>3777</v>
      </c>
      <c r="J238" s="38">
        <v>1628</v>
      </c>
    </row>
    <row r="239" spans="1:10" x14ac:dyDescent="0.4">
      <c r="A239" s="37" t="s">
        <v>268</v>
      </c>
      <c r="B239" s="37" t="s">
        <v>296</v>
      </c>
      <c r="C239" s="38">
        <v>1057</v>
      </c>
      <c r="D239" s="37">
        <v>915</v>
      </c>
      <c r="E239" s="38">
        <v>1030</v>
      </c>
      <c r="F239" s="38">
        <v>1673</v>
      </c>
      <c r="G239" s="37">
        <v>918</v>
      </c>
      <c r="H239" s="37">
        <v>724</v>
      </c>
      <c r="I239" s="37">
        <v>896</v>
      </c>
      <c r="J239" s="37">
        <v>266</v>
      </c>
    </row>
    <row r="240" spans="1:10" x14ac:dyDescent="0.4">
      <c r="A240" s="37" t="s">
        <v>268</v>
      </c>
      <c r="B240" s="37" t="s">
        <v>304</v>
      </c>
      <c r="C240" s="37">
        <v>32</v>
      </c>
      <c r="D240" s="37">
        <v>48</v>
      </c>
      <c r="E240" s="37">
        <v>27</v>
      </c>
      <c r="F240" s="37">
        <v>40</v>
      </c>
      <c r="G240" s="37">
        <v>47</v>
      </c>
      <c r="H240" s="37">
        <v>37</v>
      </c>
      <c r="I240" s="37">
        <v>45</v>
      </c>
      <c r="J240" s="37">
        <v>10</v>
      </c>
    </row>
    <row r="241" spans="1:10" x14ac:dyDescent="0.4">
      <c r="A241" s="37" t="s">
        <v>271</v>
      </c>
      <c r="B241" s="37" t="s">
        <v>271</v>
      </c>
      <c r="C241" s="38">
        <v>3090</v>
      </c>
      <c r="D241" s="38">
        <v>3435</v>
      </c>
      <c r="E241" s="38">
        <v>2969</v>
      </c>
      <c r="F241" s="38">
        <v>4151</v>
      </c>
      <c r="G241" s="38">
        <v>4703</v>
      </c>
      <c r="H241" s="38">
        <v>3006</v>
      </c>
      <c r="I241" s="38">
        <v>2277</v>
      </c>
      <c r="J241" s="37">
        <v>809</v>
      </c>
    </row>
    <row r="242" spans="1:10" x14ac:dyDescent="0.4">
      <c r="A242" s="37" t="s">
        <v>271</v>
      </c>
      <c r="B242" s="37" t="s">
        <v>309</v>
      </c>
      <c r="C242" s="37">
        <v>880</v>
      </c>
      <c r="D242" s="37">
        <v>816</v>
      </c>
      <c r="E242" s="37">
        <v>612</v>
      </c>
      <c r="F242" s="38">
        <v>1134</v>
      </c>
      <c r="G242" s="38">
        <v>1324</v>
      </c>
      <c r="H242" s="37">
        <v>819</v>
      </c>
      <c r="I242" s="37">
        <v>669</v>
      </c>
      <c r="J242" s="37">
        <v>245</v>
      </c>
    </row>
    <row r="243" spans="1:10" x14ac:dyDescent="0.4">
      <c r="A243" s="37" t="s">
        <v>271</v>
      </c>
      <c r="B243" s="37" t="s">
        <v>310</v>
      </c>
      <c r="C243" s="38">
        <v>2210</v>
      </c>
      <c r="D243" s="38">
        <v>2619</v>
      </c>
      <c r="E243" s="38">
        <v>2357</v>
      </c>
      <c r="F243" s="38">
        <v>3017</v>
      </c>
      <c r="G243" s="38">
        <v>3379</v>
      </c>
      <c r="H243" s="38">
        <v>2187</v>
      </c>
      <c r="I243" s="38">
        <v>1608</v>
      </c>
      <c r="J243" s="37">
        <v>564</v>
      </c>
    </row>
    <row r="244" spans="1:10" x14ac:dyDescent="0.4">
      <c r="A244" s="37" t="s">
        <v>269</v>
      </c>
      <c r="B244" s="37" t="s">
        <v>269</v>
      </c>
      <c r="C244" s="38">
        <v>21004</v>
      </c>
      <c r="D244" s="38">
        <v>21065</v>
      </c>
      <c r="E244" s="38">
        <v>27058</v>
      </c>
      <c r="F244" s="38">
        <v>40374</v>
      </c>
      <c r="G244" s="38">
        <v>41758</v>
      </c>
      <c r="H244" s="38">
        <v>22387</v>
      </c>
      <c r="I244" s="38">
        <v>24029</v>
      </c>
      <c r="J244" s="38">
        <v>8608</v>
      </c>
    </row>
    <row r="245" spans="1:10" x14ac:dyDescent="0.4">
      <c r="A245" s="37" t="s">
        <v>269</v>
      </c>
      <c r="B245" s="37" t="s">
        <v>314</v>
      </c>
      <c r="C245" s="37">
        <v>896</v>
      </c>
      <c r="D245" s="37">
        <v>570</v>
      </c>
      <c r="E245" s="37">
        <v>728</v>
      </c>
      <c r="F245" s="38">
        <v>1106</v>
      </c>
      <c r="G245" s="37">
        <v>878</v>
      </c>
      <c r="H245" s="37">
        <v>364</v>
      </c>
      <c r="I245" s="37">
        <v>805</v>
      </c>
      <c r="J245" s="37">
        <v>218</v>
      </c>
    </row>
    <row r="246" spans="1:10" x14ac:dyDescent="0.4">
      <c r="A246" s="37" t="s">
        <v>269</v>
      </c>
      <c r="B246" s="37" t="s">
        <v>319</v>
      </c>
      <c r="C246" s="37">
        <v>802</v>
      </c>
      <c r="D246" s="37">
        <v>681</v>
      </c>
      <c r="E246" s="37">
        <v>752</v>
      </c>
      <c r="F246" s="38">
        <v>1694</v>
      </c>
      <c r="G246" s="38">
        <v>1141</v>
      </c>
      <c r="H246" s="37">
        <v>609</v>
      </c>
      <c r="I246" s="37">
        <v>657</v>
      </c>
      <c r="J246" s="37">
        <v>239</v>
      </c>
    </row>
    <row r="247" spans="1:10" x14ac:dyDescent="0.4">
      <c r="A247" s="37" t="s">
        <v>269</v>
      </c>
      <c r="B247" s="37" t="s">
        <v>311</v>
      </c>
      <c r="C247" s="37">
        <v>254</v>
      </c>
      <c r="D247" s="37">
        <v>310</v>
      </c>
      <c r="E247" s="37">
        <v>265</v>
      </c>
      <c r="F247" s="37">
        <v>454</v>
      </c>
      <c r="G247" s="37">
        <v>353</v>
      </c>
      <c r="H247" s="37">
        <v>308</v>
      </c>
      <c r="I247" s="37">
        <v>252</v>
      </c>
      <c r="J247" s="37">
        <v>120</v>
      </c>
    </row>
    <row r="248" spans="1:10" x14ac:dyDescent="0.4">
      <c r="A248" s="37" t="s">
        <v>269</v>
      </c>
      <c r="B248" s="37" t="s">
        <v>315</v>
      </c>
      <c r="C248" s="37">
        <v>888</v>
      </c>
      <c r="D248" s="37">
        <v>636</v>
      </c>
      <c r="E248" s="37">
        <v>692</v>
      </c>
      <c r="F248" s="37">
        <v>999</v>
      </c>
      <c r="G248" s="38">
        <v>1063</v>
      </c>
      <c r="H248" s="37">
        <v>784</v>
      </c>
      <c r="I248" s="37">
        <v>662</v>
      </c>
      <c r="J248" s="37">
        <v>255</v>
      </c>
    </row>
    <row r="249" spans="1:10" x14ac:dyDescent="0.4">
      <c r="A249" s="37" t="s">
        <v>269</v>
      </c>
      <c r="B249" s="37" t="s">
        <v>325</v>
      </c>
      <c r="C249" s="38">
        <v>1416</v>
      </c>
      <c r="D249" s="38">
        <v>1278</v>
      </c>
      <c r="E249" s="38">
        <v>1319</v>
      </c>
      <c r="F249" s="38">
        <v>1681</v>
      </c>
      <c r="G249" s="38">
        <v>3159</v>
      </c>
      <c r="H249" s="38">
        <v>1759</v>
      </c>
      <c r="I249" s="38">
        <v>1502</v>
      </c>
      <c r="J249" s="37">
        <v>582</v>
      </c>
    </row>
    <row r="250" spans="1:10" x14ac:dyDescent="0.4">
      <c r="A250" s="37" t="s">
        <v>269</v>
      </c>
      <c r="B250" s="37" t="s">
        <v>312</v>
      </c>
      <c r="C250" s="37">
        <v>590</v>
      </c>
      <c r="D250" s="37">
        <v>530</v>
      </c>
      <c r="E250" s="37">
        <v>712</v>
      </c>
      <c r="F250" s="37">
        <v>996</v>
      </c>
      <c r="G250" s="38">
        <v>1057</v>
      </c>
      <c r="H250" s="37">
        <v>708</v>
      </c>
      <c r="I250" s="37">
        <v>729</v>
      </c>
      <c r="J250" s="37">
        <v>249</v>
      </c>
    </row>
    <row r="251" spans="1:10" x14ac:dyDescent="0.4">
      <c r="A251" s="37" t="s">
        <v>269</v>
      </c>
      <c r="B251" s="37" t="s">
        <v>323</v>
      </c>
      <c r="C251" s="37">
        <v>110</v>
      </c>
      <c r="D251" s="37">
        <v>178</v>
      </c>
      <c r="E251" s="37">
        <v>174</v>
      </c>
      <c r="F251" s="37">
        <v>268</v>
      </c>
      <c r="G251" s="37">
        <v>224</v>
      </c>
      <c r="H251" s="37">
        <v>170</v>
      </c>
      <c r="I251" s="37">
        <v>152</v>
      </c>
      <c r="J251" s="37">
        <v>77</v>
      </c>
    </row>
    <row r="252" spans="1:10" x14ac:dyDescent="0.4">
      <c r="A252" s="37" t="s">
        <v>269</v>
      </c>
      <c r="B252" s="37" t="s">
        <v>317</v>
      </c>
      <c r="C252" s="38">
        <v>1454</v>
      </c>
      <c r="D252" s="38">
        <v>1491</v>
      </c>
      <c r="E252" s="38">
        <v>1755</v>
      </c>
      <c r="F252" s="38">
        <v>2533</v>
      </c>
      <c r="G252" s="38">
        <v>3843</v>
      </c>
      <c r="H252" s="38">
        <v>2191</v>
      </c>
      <c r="I252" s="38">
        <v>2072</v>
      </c>
      <c r="J252" s="37">
        <v>755</v>
      </c>
    </row>
    <row r="253" spans="1:10" x14ac:dyDescent="0.4">
      <c r="A253" s="37" t="s">
        <v>269</v>
      </c>
      <c r="B253" s="37" t="s">
        <v>316</v>
      </c>
      <c r="C253" s="37">
        <v>98</v>
      </c>
      <c r="D253" s="37">
        <v>93</v>
      </c>
      <c r="E253" s="37">
        <v>212</v>
      </c>
      <c r="F253" s="37">
        <v>270</v>
      </c>
      <c r="G253" s="37">
        <v>194</v>
      </c>
      <c r="H253" s="37">
        <v>137</v>
      </c>
      <c r="I253" s="37">
        <v>143</v>
      </c>
      <c r="J253" s="37">
        <v>62</v>
      </c>
    </row>
    <row r="254" spans="1:10" x14ac:dyDescent="0.4">
      <c r="A254" s="37" t="s">
        <v>269</v>
      </c>
      <c r="B254" s="37" t="s">
        <v>324</v>
      </c>
      <c r="C254" s="38">
        <v>4108</v>
      </c>
      <c r="D254" s="38">
        <v>4837</v>
      </c>
      <c r="E254" s="38">
        <v>6253</v>
      </c>
      <c r="F254" s="38">
        <v>8448</v>
      </c>
      <c r="G254" s="38">
        <v>10703</v>
      </c>
      <c r="H254" s="38">
        <v>5000</v>
      </c>
      <c r="I254" s="38">
        <v>5188</v>
      </c>
      <c r="J254" s="38">
        <v>1907</v>
      </c>
    </row>
    <row r="255" spans="1:10" x14ac:dyDescent="0.4">
      <c r="A255" s="37" t="s">
        <v>269</v>
      </c>
      <c r="B255" s="37" t="s">
        <v>320</v>
      </c>
      <c r="C255" s="37">
        <v>528</v>
      </c>
      <c r="D255" s="37">
        <v>450</v>
      </c>
      <c r="E255" s="37">
        <v>537</v>
      </c>
      <c r="F255" s="37">
        <v>670</v>
      </c>
      <c r="G255" s="37">
        <v>691</v>
      </c>
      <c r="H255" s="37">
        <v>543</v>
      </c>
      <c r="I255" s="37">
        <v>463</v>
      </c>
      <c r="J255" s="37">
        <v>207</v>
      </c>
    </row>
    <row r="256" spans="1:10" x14ac:dyDescent="0.4">
      <c r="A256" s="37" t="s">
        <v>269</v>
      </c>
      <c r="B256" s="37" t="s">
        <v>313</v>
      </c>
      <c r="C256" s="38">
        <v>8812</v>
      </c>
      <c r="D256" s="38">
        <v>8873</v>
      </c>
      <c r="E256" s="38">
        <v>12508</v>
      </c>
      <c r="F256" s="38">
        <v>19200</v>
      </c>
      <c r="G256" s="38">
        <v>15933</v>
      </c>
      <c r="H256" s="38">
        <v>8746</v>
      </c>
      <c r="I256" s="38">
        <v>10309</v>
      </c>
      <c r="J256" s="38">
        <v>3531</v>
      </c>
    </row>
    <row r="257" spans="1:10" x14ac:dyDescent="0.4">
      <c r="A257" s="37" t="s">
        <v>269</v>
      </c>
      <c r="B257" s="37" t="s">
        <v>773</v>
      </c>
      <c r="C257" s="38">
        <v>3343</v>
      </c>
      <c r="D257" s="38">
        <v>2941</v>
      </c>
      <c r="E257" s="38">
        <v>3711</v>
      </c>
      <c r="F257" s="38">
        <v>6562</v>
      </c>
      <c r="G257" s="38">
        <v>5382</v>
      </c>
      <c r="H257" s="38">
        <v>3231</v>
      </c>
      <c r="I257" s="38">
        <v>3265</v>
      </c>
      <c r="J257" s="38">
        <v>1291</v>
      </c>
    </row>
    <row r="258" spans="1:10" x14ac:dyDescent="0.4">
      <c r="A258" s="37" t="s">
        <v>269</v>
      </c>
      <c r="B258" s="37" t="s">
        <v>774</v>
      </c>
      <c r="C258" s="38">
        <v>5469</v>
      </c>
      <c r="D258" s="38">
        <v>5932</v>
      </c>
      <c r="E258" s="38">
        <v>8797</v>
      </c>
      <c r="F258" s="38">
        <v>12638</v>
      </c>
      <c r="G258" s="38">
        <v>10551</v>
      </c>
      <c r="H258" s="38">
        <v>5515</v>
      </c>
      <c r="I258" s="38">
        <v>7044</v>
      </c>
      <c r="J258" s="38">
        <v>2240</v>
      </c>
    </row>
    <row r="259" spans="1:10" x14ac:dyDescent="0.4">
      <c r="A259" s="37" t="s">
        <v>269</v>
      </c>
      <c r="B259" s="37" t="s">
        <v>318</v>
      </c>
      <c r="C259" s="37">
        <v>50</v>
      </c>
      <c r="D259" s="37">
        <v>65</v>
      </c>
      <c r="E259" s="37">
        <v>51</v>
      </c>
      <c r="F259" s="37">
        <v>100</v>
      </c>
      <c r="G259" s="37">
        <v>55</v>
      </c>
      <c r="H259" s="37">
        <v>46</v>
      </c>
      <c r="I259" s="37">
        <v>48</v>
      </c>
      <c r="J259" s="37">
        <v>18</v>
      </c>
    </row>
    <row r="260" spans="1:10" x14ac:dyDescent="0.4">
      <c r="A260" s="37" t="s">
        <v>269</v>
      </c>
      <c r="B260" s="37" t="s">
        <v>322</v>
      </c>
      <c r="C260" s="37">
        <v>279</v>
      </c>
      <c r="D260" s="37">
        <v>304</v>
      </c>
      <c r="E260" s="37">
        <v>302</v>
      </c>
      <c r="F260" s="37">
        <v>451</v>
      </c>
      <c r="G260" s="37">
        <v>517</v>
      </c>
      <c r="H260" s="37">
        <v>368</v>
      </c>
      <c r="I260" s="37">
        <v>385</v>
      </c>
      <c r="J260" s="37">
        <v>103</v>
      </c>
    </row>
    <row r="261" spans="1:10" x14ac:dyDescent="0.4">
      <c r="A261" s="37" t="s">
        <v>269</v>
      </c>
      <c r="B261" s="37" t="s">
        <v>321</v>
      </c>
      <c r="C261" s="37">
        <v>719</v>
      </c>
      <c r="D261" s="37">
        <v>769</v>
      </c>
      <c r="E261" s="37">
        <v>798</v>
      </c>
      <c r="F261" s="38">
        <v>1504</v>
      </c>
      <c r="G261" s="38">
        <v>1947</v>
      </c>
      <c r="H261" s="37">
        <v>654</v>
      </c>
      <c r="I261" s="37">
        <v>662</v>
      </c>
      <c r="J261" s="37">
        <v>285</v>
      </c>
    </row>
    <row r="262" spans="1:10" x14ac:dyDescent="0.4">
      <c r="A262" s="37" t="s">
        <v>270</v>
      </c>
      <c r="B262" s="37" t="s">
        <v>270</v>
      </c>
      <c r="C262" s="38">
        <v>17323</v>
      </c>
      <c r="D262" s="38">
        <v>15081</v>
      </c>
      <c r="E262" s="38">
        <v>17881</v>
      </c>
      <c r="F262" s="38">
        <v>30356</v>
      </c>
      <c r="G262" s="38">
        <v>31791</v>
      </c>
      <c r="H262" s="38">
        <v>17849</v>
      </c>
      <c r="I262" s="38">
        <v>20002</v>
      </c>
      <c r="J262" s="38">
        <v>6776</v>
      </c>
    </row>
    <row r="263" spans="1:10" x14ac:dyDescent="0.4">
      <c r="A263" s="37" t="s">
        <v>270</v>
      </c>
      <c r="B263" s="37" t="s">
        <v>335</v>
      </c>
      <c r="C263" s="37">
        <v>56</v>
      </c>
      <c r="D263" s="37">
        <v>53</v>
      </c>
      <c r="E263" s="37">
        <v>44</v>
      </c>
      <c r="F263" s="37">
        <v>62</v>
      </c>
      <c r="G263" s="37">
        <v>48</v>
      </c>
      <c r="H263" s="37">
        <v>50</v>
      </c>
      <c r="I263" s="37">
        <v>47</v>
      </c>
      <c r="J263" s="37">
        <v>17</v>
      </c>
    </row>
    <row r="264" spans="1:10" x14ac:dyDescent="0.4">
      <c r="A264" s="37" t="s">
        <v>270</v>
      </c>
      <c r="B264" s="37" t="s">
        <v>328</v>
      </c>
      <c r="C264" s="37">
        <v>122</v>
      </c>
      <c r="D264" s="37">
        <v>167</v>
      </c>
      <c r="E264" s="37">
        <v>207</v>
      </c>
      <c r="F264" s="37">
        <v>149</v>
      </c>
      <c r="G264" s="37">
        <v>189</v>
      </c>
      <c r="H264" s="37">
        <v>102</v>
      </c>
      <c r="I264" s="37">
        <v>187</v>
      </c>
      <c r="J264" s="37">
        <v>60</v>
      </c>
    </row>
    <row r="265" spans="1:10" x14ac:dyDescent="0.4">
      <c r="A265" s="37" t="s">
        <v>270</v>
      </c>
      <c r="B265" s="37" t="s">
        <v>327</v>
      </c>
      <c r="C265" s="37">
        <v>148</v>
      </c>
      <c r="D265" s="37">
        <v>105</v>
      </c>
      <c r="E265" s="37">
        <v>493</v>
      </c>
      <c r="F265" s="37">
        <v>263</v>
      </c>
      <c r="G265" s="37">
        <v>172</v>
      </c>
      <c r="H265" s="37">
        <v>293</v>
      </c>
      <c r="I265" s="37">
        <v>192</v>
      </c>
      <c r="J265" s="37">
        <v>63</v>
      </c>
    </row>
    <row r="266" spans="1:10" x14ac:dyDescent="0.4">
      <c r="A266" s="37" t="s">
        <v>270</v>
      </c>
      <c r="B266" s="37" t="s">
        <v>326</v>
      </c>
      <c r="C266" s="37">
        <v>346</v>
      </c>
      <c r="D266" s="37">
        <v>248</v>
      </c>
      <c r="E266" s="37">
        <v>214</v>
      </c>
      <c r="F266" s="37">
        <v>197</v>
      </c>
      <c r="G266" s="37">
        <v>298</v>
      </c>
      <c r="H266" s="37">
        <v>279</v>
      </c>
      <c r="I266" s="37">
        <v>159</v>
      </c>
      <c r="J266" s="37">
        <v>93</v>
      </c>
    </row>
    <row r="267" spans="1:10" x14ac:dyDescent="0.4">
      <c r="A267" s="37" t="s">
        <v>270</v>
      </c>
      <c r="B267" s="37" t="s">
        <v>332</v>
      </c>
      <c r="C267" s="37">
        <v>278</v>
      </c>
      <c r="D267" s="37">
        <v>254</v>
      </c>
      <c r="E267" s="37">
        <v>214</v>
      </c>
      <c r="F267" s="37">
        <v>290</v>
      </c>
      <c r="G267" s="37">
        <v>474</v>
      </c>
      <c r="H267" s="37">
        <v>250</v>
      </c>
      <c r="I267" s="37">
        <v>221</v>
      </c>
      <c r="J267" s="37">
        <v>80</v>
      </c>
    </row>
    <row r="268" spans="1:10" x14ac:dyDescent="0.4">
      <c r="A268" s="37" t="s">
        <v>270</v>
      </c>
      <c r="B268" s="37" t="s">
        <v>330</v>
      </c>
      <c r="C268" s="38">
        <v>1136</v>
      </c>
      <c r="D268" s="38">
        <v>1087</v>
      </c>
      <c r="E268" s="38">
        <v>1018</v>
      </c>
      <c r="F268" s="38">
        <v>1356</v>
      </c>
      <c r="G268" s="38">
        <v>1459</v>
      </c>
      <c r="H268" s="38">
        <v>1177</v>
      </c>
      <c r="I268" s="37">
        <v>964</v>
      </c>
      <c r="J268" s="37">
        <v>355</v>
      </c>
    </row>
    <row r="269" spans="1:10" x14ac:dyDescent="0.4">
      <c r="A269" s="37" t="s">
        <v>270</v>
      </c>
      <c r="B269" s="37" t="s">
        <v>329</v>
      </c>
      <c r="C269" s="38">
        <v>1224</v>
      </c>
      <c r="D269" s="38">
        <v>1234</v>
      </c>
      <c r="E269" s="38">
        <v>1576</v>
      </c>
      <c r="F269" s="38">
        <v>2403</v>
      </c>
      <c r="G269" s="38">
        <v>2633</v>
      </c>
      <c r="H269" s="38">
        <v>1624</v>
      </c>
      <c r="I269" s="38">
        <v>1544</v>
      </c>
      <c r="J269" s="37">
        <v>592</v>
      </c>
    </row>
    <row r="270" spans="1:10" x14ac:dyDescent="0.4">
      <c r="A270" s="37" t="s">
        <v>270</v>
      </c>
      <c r="B270" s="37" t="s">
        <v>334</v>
      </c>
      <c r="C270" s="37">
        <v>379</v>
      </c>
      <c r="D270" s="37">
        <v>294</v>
      </c>
      <c r="E270" s="37">
        <v>278</v>
      </c>
      <c r="F270" s="37">
        <v>899</v>
      </c>
      <c r="G270" s="37">
        <v>857</v>
      </c>
      <c r="H270" s="37">
        <v>789</v>
      </c>
      <c r="I270" s="37">
        <v>561</v>
      </c>
      <c r="J270" s="37">
        <v>197</v>
      </c>
    </row>
    <row r="271" spans="1:10" x14ac:dyDescent="0.4">
      <c r="A271" s="37" t="s">
        <v>270</v>
      </c>
      <c r="B271" s="37" t="s">
        <v>331</v>
      </c>
      <c r="C271" s="37">
        <v>971</v>
      </c>
      <c r="D271" s="37">
        <v>799</v>
      </c>
      <c r="E271" s="37">
        <v>830</v>
      </c>
      <c r="F271" s="38">
        <v>1164</v>
      </c>
      <c r="G271" s="38">
        <v>1739</v>
      </c>
      <c r="H271" s="38">
        <v>1100</v>
      </c>
      <c r="I271" s="38">
        <v>1382</v>
      </c>
      <c r="J271" s="37">
        <v>347</v>
      </c>
    </row>
    <row r="272" spans="1:10" x14ac:dyDescent="0.4">
      <c r="A272" s="37" t="s">
        <v>270</v>
      </c>
      <c r="B272" s="37" t="s">
        <v>336</v>
      </c>
      <c r="C272" s="38">
        <v>10103</v>
      </c>
      <c r="D272" s="38">
        <v>9174</v>
      </c>
      <c r="E272" s="38">
        <v>10668</v>
      </c>
      <c r="F272" s="38">
        <v>18634</v>
      </c>
      <c r="G272" s="38">
        <v>18242</v>
      </c>
      <c r="H272" s="38">
        <v>8981</v>
      </c>
      <c r="I272" s="38">
        <v>11468</v>
      </c>
      <c r="J272" s="38">
        <v>3941</v>
      </c>
    </row>
    <row r="273" spans="1:10" x14ac:dyDescent="0.4">
      <c r="A273" s="37" t="s">
        <v>270</v>
      </c>
      <c r="B273" s="37" t="s">
        <v>775</v>
      </c>
      <c r="C273" s="38">
        <v>1550</v>
      </c>
      <c r="D273" s="38">
        <v>1524</v>
      </c>
      <c r="E273" s="38">
        <v>2038</v>
      </c>
      <c r="F273" s="38">
        <v>3229</v>
      </c>
      <c r="G273" s="38">
        <v>3771</v>
      </c>
      <c r="H273" s="38">
        <v>1942</v>
      </c>
      <c r="I273" s="38">
        <v>2375</v>
      </c>
      <c r="J273" s="37">
        <v>846</v>
      </c>
    </row>
    <row r="274" spans="1:10" x14ac:dyDescent="0.4">
      <c r="A274" s="37" t="s">
        <v>270</v>
      </c>
      <c r="B274" s="37" t="s">
        <v>777</v>
      </c>
      <c r="C274" s="38">
        <v>2532</v>
      </c>
      <c r="D274" s="38">
        <v>2090</v>
      </c>
      <c r="E274" s="38">
        <v>2359</v>
      </c>
      <c r="F274" s="38">
        <v>4220</v>
      </c>
      <c r="G274" s="38">
        <v>5412</v>
      </c>
      <c r="H274" s="38">
        <v>2277</v>
      </c>
      <c r="I274" s="38">
        <v>2728</v>
      </c>
      <c r="J274" s="37">
        <v>956</v>
      </c>
    </row>
    <row r="275" spans="1:10" x14ac:dyDescent="0.4">
      <c r="A275" s="37" t="s">
        <v>270</v>
      </c>
      <c r="B275" s="37" t="s">
        <v>778</v>
      </c>
      <c r="C275" s="38">
        <v>2924</v>
      </c>
      <c r="D275" s="38">
        <v>2841</v>
      </c>
      <c r="E275" s="38">
        <v>2301</v>
      </c>
      <c r="F275" s="38">
        <v>3866</v>
      </c>
      <c r="G275" s="38">
        <v>3333</v>
      </c>
      <c r="H275" s="38">
        <v>1961</v>
      </c>
      <c r="I275" s="38">
        <v>2323</v>
      </c>
      <c r="J275" s="37">
        <v>854</v>
      </c>
    </row>
    <row r="276" spans="1:10" x14ac:dyDescent="0.4">
      <c r="A276" s="37" t="s">
        <v>270</v>
      </c>
      <c r="B276" s="37" t="s">
        <v>776</v>
      </c>
      <c r="C276" s="38">
        <v>3097</v>
      </c>
      <c r="D276" s="38">
        <v>2719</v>
      </c>
      <c r="E276" s="38">
        <v>3970</v>
      </c>
      <c r="F276" s="38">
        <v>7319</v>
      </c>
      <c r="G276" s="38">
        <v>5726</v>
      </c>
      <c r="H276" s="38">
        <v>2801</v>
      </c>
      <c r="I276" s="38">
        <v>4042</v>
      </c>
      <c r="J276" s="38">
        <v>1285</v>
      </c>
    </row>
    <row r="277" spans="1:10" x14ac:dyDescent="0.4">
      <c r="A277" s="37" t="s">
        <v>270</v>
      </c>
      <c r="B277" s="37" t="s">
        <v>333</v>
      </c>
      <c r="C277" s="38">
        <v>2560</v>
      </c>
      <c r="D277" s="38">
        <v>1666</v>
      </c>
      <c r="E277" s="38">
        <v>2339</v>
      </c>
      <c r="F277" s="38">
        <v>4939</v>
      </c>
      <c r="G277" s="38">
        <v>5680</v>
      </c>
      <c r="H277" s="38">
        <v>3204</v>
      </c>
      <c r="I277" s="38">
        <v>3277</v>
      </c>
      <c r="J277" s="38">
        <v>1031</v>
      </c>
    </row>
    <row r="278" spans="1:10" x14ac:dyDescent="0.4">
      <c r="A278" s="37" t="s">
        <v>272</v>
      </c>
      <c r="B278" s="37" t="s">
        <v>272</v>
      </c>
      <c r="C278" s="38">
        <v>4522</v>
      </c>
      <c r="D278" s="38">
        <v>4196</v>
      </c>
      <c r="E278" s="38">
        <v>5599</v>
      </c>
      <c r="F278" s="38">
        <v>12820</v>
      </c>
      <c r="G278" s="38">
        <v>7043</v>
      </c>
      <c r="H278" s="38">
        <v>2648</v>
      </c>
      <c r="I278" s="38">
        <v>5297</v>
      </c>
      <c r="J278" s="38">
        <v>1847</v>
      </c>
    </row>
    <row r="279" spans="1:10" x14ac:dyDescent="0.4">
      <c r="A279" s="37" t="s">
        <v>272</v>
      </c>
      <c r="B279" s="37" t="s">
        <v>337</v>
      </c>
      <c r="C279" s="38">
        <v>4522</v>
      </c>
      <c r="D279" s="38">
        <v>4196</v>
      </c>
      <c r="E279" s="38">
        <v>5599</v>
      </c>
      <c r="F279" s="38">
        <v>12820</v>
      </c>
      <c r="G279" s="38">
        <v>7043</v>
      </c>
      <c r="H279" s="38">
        <v>2648</v>
      </c>
      <c r="I279" s="38">
        <v>5297</v>
      </c>
      <c r="J279" s="38">
        <v>1847</v>
      </c>
    </row>
  </sheetData>
  <autoFilter ref="A1:J1" xr:uid="{42B648AC-AB19-4D15-8866-0AB3E17E6DF1}">
    <sortState xmlns:xlrd2="http://schemas.microsoft.com/office/spreadsheetml/2017/richdata2" ref="A2:J279">
      <sortCondition ref="A1"/>
    </sortState>
  </autoFilter>
  <sortState xmlns:xlrd2="http://schemas.microsoft.com/office/spreadsheetml/2017/richdata2" ref="B258:J272">
    <sortCondition ref="B258:B272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종합</vt:lpstr>
      <vt:lpstr>수요</vt:lpstr>
      <vt:lpstr>연소득정보</vt:lpstr>
      <vt:lpstr>행안부통계(세대수)</vt:lpstr>
      <vt:lpstr>주택총조사(거처의종류, 일반,외국인가구, 전체)</vt:lpstr>
      <vt:lpstr>주택총조사(거처의종류, 일반,외국인가구, 아파트)</vt:lpstr>
      <vt:lpstr>인구총조사(가구, 1인가구)</vt:lpstr>
      <vt:lpstr>주택소유통계(다주택자)</vt:lpstr>
      <vt:lpstr>주택총조사(주택의종류)</vt:lpstr>
      <vt:lpstr>REPS멸실</vt:lpstr>
      <vt:lpstr>KATLAS소득</vt:lpstr>
      <vt:lpstr>REPS단위당실거래</vt:lpstr>
      <vt:lpstr>REPS분양물량+계획</vt:lpstr>
      <vt:lpstr>REPS분양물량</vt:lpstr>
      <vt:lpstr>REPS분양가</vt:lpstr>
      <vt:lpstr>REPS분양가(분기단위)</vt:lpstr>
      <vt:lpstr>REPS미분양</vt:lpstr>
      <vt:lpstr>REPS대출금리</vt:lpstr>
      <vt:lpstr>REPS거래량(외지인)</vt:lpstr>
      <vt:lpstr>REPS매매거래량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여경희</dc:creator>
  <cp:lastModifiedBy>지원 정</cp:lastModifiedBy>
  <dcterms:created xsi:type="dcterms:W3CDTF">2024-05-30T05:41:57Z</dcterms:created>
  <dcterms:modified xsi:type="dcterms:W3CDTF">2026-02-12T04:09:11Z</dcterms:modified>
</cp:coreProperties>
</file>